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L:\Gemeindefinanzen\02_Finanzausgleich\03_FAG-Beiträge\FAG_2022\Publikationstool\"/>
    </mc:Choice>
  </mc:AlternateContent>
  <bookViews>
    <workbookView xWindow="-15" yWindow="-15" windowWidth="21840" windowHeight="11580" tabRatio="850"/>
  </bookViews>
  <sheets>
    <sheet name="FAG_Planungstool_2022" sheetId="3" r:id="rId1"/>
    <sheet name="FAG_Zusammenfassung_2022" sheetId="47" r:id="rId2"/>
    <sheet name="FAG_Berechnungen_2022" sheetId="2" r:id="rId3"/>
    <sheet name="FAG_Daten_2022" sheetId="46" r:id="rId4"/>
    <sheet name="FAG_Daten_STA_2022_org" sheetId="45" r:id="rId5"/>
    <sheet name="FAG_Basisdaten" sheetId="4" state="hidden" r:id="rId6"/>
    <sheet name="FAG_Planungstool_Basisdaten" sheetId="5" state="hidden" r:id="rId7"/>
  </sheets>
  <definedNames>
    <definedName name="_xlnm.Print_Area" localSheetId="2">FAG_Berechnungen_2022!$A$2:$EA$177</definedName>
    <definedName name="_xlnm.Print_Area" localSheetId="1">FAG_Zusammenfassung_2022!$A$2:$EA$177</definedName>
    <definedName name="Gemeinde">FAG_Planungstool_Basisdaten!$A$5:$A$166</definedName>
    <definedName name="Jahr">FAG_Planungstool_Basisdaten!$D$5</definedName>
  </definedNames>
  <calcPr calcId="162913"/>
</workbook>
</file>

<file path=xl/calcChain.xml><?xml version="1.0" encoding="utf-8"?>
<calcChain xmlns="http://schemas.openxmlformats.org/spreadsheetml/2006/main">
  <c r="DX169" i="47" l="1"/>
  <c r="DW169" i="47"/>
  <c r="DT169" i="47"/>
  <c r="DS169" i="47"/>
  <c r="DP169" i="47"/>
  <c r="DO169" i="47"/>
  <c r="DM169" i="47"/>
  <c r="DL169" i="47"/>
  <c r="DK169" i="47"/>
  <c r="DY169" i="47" s="1"/>
  <c r="DJ169" i="47"/>
  <c r="DI169" i="47"/>
  <c r="DH169" i="47"/>
  <c r="DV169" i="47" s="1"/>
  <c r="DG169" i="47"/>
  <c r="DU169" i="47" s="1"/>
  <c r="DF169" i="47"/>
  <c r="DE169" i="47"/>
  <c r="DD169" i="47"/>
  <c r="DR169" i="47" s="1"/>
  <c r="DC169" i="47"/>
  <c r="DQ169" i="47" s="1"/>
  <c r="DB169" i="47"/>
  <c r="DA169" i="47"/>
  <c r="CZ169" i="47"/>
  <c r="DN169" i="47" s="1"/>
  <c r="DZ169" i="47" s="1"/>
  <c r="CY169" i="47"/>
  <c r="CI169" i="47"/>
  <c r="BY169" i="47"/>
  <c r="CW169" i="47" s="1"/>
  <c r="BX169" i="47"/>
  <c r="CV169" i="47" s="1"/>
  <c r="BW169" i="47"/>
  <c r="CU169" i="47" s="1"/>
  <c r="BV169" i="47"/>
  <c r="BU169" i="47"/>
  <c r="CS169" i="47" s="1"/>
  <c r="BT169" i="47"/>
  <c r="CR169" i="47" s="1"/>
  <c r="BS169" i="47"/>
  <c r="CE169" i="47" s="1"/>
  <c r="BR169" i="47"/>
  <c r="BQ169" i="47"/>
  <c r="CO169" i="47" s="1"/>
  <c r="BP169" i="47"/>
  <c r="BO169" i="47"/>
  <c r="CA169" i="47" s="1"/>
  <c r="BN169" i="47"/>
  <c r="BM169" i="47"/>
  <c r="BL169" i="47"/>
  <c r="BK169" i="47"/>
  <c r="BJ169" i="47"/>
  <c r="BI169" i="47"/>
  <c r="BH169" i="47"/>
  <c r="BG169" i="47"/>
  <c r="BF169" i="47"/>
  <c r="BE169" i="47"/>
  <c r="BD169" i="47"/>
  <c r="BC169" i="47"/>
  <c r="BB169" i="47"/>
  <c r="BA169" i="47"/>
  <c r="AZ169" i="47"/>
  <c r="AY169" i="47"/>
  <c r="AX169" i="47"/>
  <c r="AW169" i="47"/>
  <c r="AV169" i="47"/>
  <c r="AU169" i="47"/>
  <c r="AT169" i="47"/>
  <c r="AS169" i="47"/>
  <c r="AR169" i="47"/>
  <c r="AQ169" i="47"/>
  <c r="AP169" i="47"/>
  <c r="AO169" i="47"/>
  <c r="AN169" i="47"/>
  <c r="AK169" i="47"/>
  <c r="AJ169" i="47"/>
  <c r="AH169" i="47"/>
  <c r="AG169" i="47"/>
  <c r="AE169" i="47"/>
  <c r="AD169" i="47"/>
  <c r="AC169" i="47"/>
  <c r="AB169" i="47"/>
  <c r="AA169" i="47"/>
  <c r="AF169" i="47" s="1"/>
  <c r="AI169" i="47" s="1"/>
  <c r="Y169" i="47"/>
  <c r="X169" i="47"/>
  <c r="V169" i="47"/>
  <c r="U169" i="47"/>
  <c r="T169" i="47"/>
  <c r="S169" i="47"/>
  <c r="W169" i="47" s="1"/>
  <c r="Z169" i="47" s="1"/>
  <c r="R169" i="47"/>
  <c r="Q169" i="47"/>
  <c r="P169" i="47"/>
  <c r="N169" i="47"/>
  <c r="M169" i="47"/>
  <c r="L169" i="47"/>
  <c r="K169" i="47"/>
  <c r="O169" i="47" s="1"/>
  <c r="J169" i="47"/>
  <c r="H169" i="47"/>
  <c r="G169" i="47"/>
  <c r="F169" i="47"/>
  <c r="E169" i="47"/>
  <c r="I169" i="47" s="1"/>
  <c r="D169" i="47"/>
  <c r="C169" i="47"/>
  <c r="B169" i="47"/>
  <c r="DY168" i="47"/>
  <c r="DV168" i="47"/>
  <c r="DU168" i="47"/>
  <c r="DR168" i="47"/>
  <c r="DQ168" i="47"/>
  <c r="DN168" i="47"/>
  <c r="DM168" i="47"/>
  <c r="DL168" i="47"/>
  <c r="DK168" i="47"/>
  <c r="DJ168" i="47"/>
  <c r="DX168" i="47" s="1"/>
  <c r="DI168" i="47"/>
  <c r="DW168" i="47" s="1"/>
  <c r="DH168" i="47"/>
  <c r="DG168" i="47"/>
  <c r="DF168" i="47"/>
  <c r="DT168" i="47" s="1"/>
  <c r="DE168" i="47"/>
  <c r="DS168" i="47" s="1"/>
  <c r="DD168" i="47"/>
  <c r="DC168" i="47"/>
  <c r="DB168" i="47"/>
  <c r="DP168" i="47" s="1"/>
  <c r="DA168" i="47"/>
  <c r="DO168" i="47" s="1"/>
  <c r="CZ168" i="47"/>
  <c r="CY168" i="47"/>
  <c r="CW168" i="47"/>
  <c r="CS168" i="47"/>
  <c r="CK168" i="47"/>
  <c r="CG168" i="47"/>
  <c r="CC168" i="47"/>
  <c r="BY168" i="47"/>
  <c r="BX168" i="47"/>
  <c r="CV168" i="47" s="1"/>
  <c r="BW168" i="47"/>
  <c r="CU168" i="47" s="1"/>
  <c r="BV168" i="47"/>
  <c r="BU168" i="47"/>
  <c r="BT168" i="47"/>
  <c r="CR168" i="47" s="1"/>
  <c r="BS168" i="47"/>
  <c r="BR168" i="47"/>
  <c r="BQ168" i="47"/>
  <c r="CO168" i="47" s="1"/>
  <c r="BP168" i="47"/>
  <c r="BO168" i="47"/>
  <c r="BN168" i="47"/>
  <c r="BM168" i="47"/>
  <c r="BL168" i="47"/>
  <c r="BK168" i="47"/>
  <c r="BJ168" i="47"/>
  <c r="BI168" i="47"/>
  <c r="BH168" i="47"/>
  <c r="BG168" i="47"/>
  <c r="BF168" i="47"/>
  <c r="BE168" i="47"/>
  <c r="BD168" i="47"/>
  <c r="BC168" i="47"/>
  <c r="BB168" i="47"/>
  <c r="BA168" i="47"/>
  <c r="AZ168" i="47"/>
  <c r="AY168" i="47"/>
  <c r="AX168" i="47"/>
  <c r="AW168" i="47"/>
  <c r="AV168" i="47"/>
  <c r="AU168" i="47"/>
  <c r="AT168" i="47"/>
  <c r="AS168" i="47"/>
  <c r="AR168" i="47"/>
  <c r="AQ168" i="47"/>
  <c r="AP168" i="47"/>
  <c r="AO168" i="47"/>
  <c r="AN168" i="47"/>
  <c r="AK168" i="47"/>
  <c r="AJ168" i="47"/>
  <c r="AH168" i="47"/>
  <c r="AG168" i="47"/>
  <c r="AE168" i="47"/>
  <c r="AD168" i="47"/>
  <c r="AC168" i="47"/>
  <c r="AB168" i="47"/>
  <c r="AF168" i="47" s="1"/>
  <c r="AI168" i="47" s="1"/>
  <c r="AA168" i="47"/>
  <c r="Y168" i="47"/>
  <c r="X168" i="47"/>
  <c r="V168" i="47"/>
  <c r="U168" i="47"/>
  <c r="T168" i="47"/>
  <c r="S168" i="47"/>
  <c r="R168" i="47"/>
  <c r="Q168" i="47"/>
  <c r="P168" i="47"/>
  <c r="W168" i="47" s="1"/>
  <c r="N168" i="47"/>
  <c r="M168" i="47"/>
  <c r="L168" i="47"/>
  <c r="K168" i="47"/>
  <c r="J168" i="47"/>
  <c r="O168" i="47" s="1"/>
  <c r="H168" i="47"/>
  <c r="G168" i="47"/>
  <c r="F168" i="47"/>
  <c r="E168" i="47"/>
  <c r="I168" i="47" s="1"/>
  <c r="D168" i="47"/>
  <c r="C168" i="47"/>
  <c r="B168" i="47"/>
  <c r="DW167" i="47"/>
  <c r="DV167" i="47"/>
  <c r="DS167" i="47"/>
  <c r="DR167" i="47"/>
  <c r="DO167" i="47"/>
  <c r="DN167" i="47"/>
  <c r="DZ167" i="47" s="1"/>
  <c r="DM167" i="47"/>
  <c r="DL167" i="47"/>
  <c r="DK167" i="47"/>
  <c r="DY167" i="47" s="1"/>
  <c r="DJ167" i="47"/>
  <c r="DX167" i="47" s="1"/>
  <c r="DI167" i="47"/>
  <c r="DH167" i="47"/>
  <c r="DG167" i="47"/>
  <c r="DU167" i="47" s="1"/>
  <c r="DF167" i="47"/>
  <c r="DT167" i="47" s="1"/>
  <c r="DE167" i="47"/>
  <c r="DD167" i="47"/>
  <c r="DC167" i="47"/>
  <c r="DQ167" i="47" s="1"/>
  <c r="DB167" i="47"/>
  <c r="DP167" i="47" s="1"/>
  <c r="DA167" i="47"/>
  <c r="CZ167" i="47"/>
  <c r="CY167" i="47"/>
  <c r="CU167" i="47"/>
  <c r="BY167" i="47"/>
  <c r="CW167" i="47" s="1"/>
  <c r="BX167" i="47"/>
  <c r="CV167" i="47" s="1"/>
  <c r="BW167" i="47"/>
  <c r="CI167" i="47" s="1"/>
  <c r="BV167" i="47"/>
  <c r="BU167" i="47"/>
  <c r="CS167" i="47" s="1"/>
  <c r="BT167" i="47"/>
  <c r="CR167" i="47" s="1"/>
  <c r="BS167" i="47"/>
  <c r="BR167" i="47"/>
  <c r="BQ167" i="47"/>
  <c r="CO167" i="47" s="1"/>
  <c r="BP167" i="47"/>
  <c r="BO167" i="47"/>
  <c r="BN167" i="47"/>
  <c r="BM167" i="47"/>
  <c r="BL167" i="47"/>
  <c r="BK167" i="47"/>
  <c r="BJ167" i="47"/>
  <c r="BI167" i="47"/>
  <c r="BH167" i="47"/>
  <c r="BG167" i="47"/>
  <c r="BF167" i="47"/>
  <c r="BE167" i="47"/>
  <c r="BD167" i="47"/>
  <c r="BC167" i="47"/>
  <c r="BB167" i="47"/>
  <c r="BA167" i="47"/>
  <c r="AZ167" i="47"/>
  <c r="AY167" i="47"/>
  <c r="AX167" i="47"/>
  <c r="AW167" i="47"/>
  <c r="AV167" i="47"/>
  <c r="AU167" i="47"/>
  <c r="AT167" i="47"/>
  <c r="AS167" i="47"/>
  <c r="AR167" i="47"/>
  <c r="AQ167" i="47"/>
  <c r="AP167" i="47"/>
  <c r="AO167" i="47"/>
  <c r="AN167" i="47"/>
  <c r="AK167" i="47"/>
  <c r="AJ167" i="47"/>
  <c r="AH167" i="47"/>
  <c r="AG167" i="47"/>
  <c r="AE167" i="47"/>
  <c r="AD167" i="47"/>
  <c r="AC167" i="47"/>
  <c r="AB167" i="47"/>
  <c r="AA167" i="47"/>
  <c r="AF167" i="47" s="1"/>
  <c r="AI167" i="47" s="1"/>
  <c r="Y167" i="47"/>
  <c r="X167" i="47"/>
  <c r="V167" i="47"/>
  <c r="U167" i="47"/>
  <c r="T167" i="47"/>
  <c r="S167" i="47"/>
  <c r="R167" i="47"/>
  <c r="Q167" i="47"/>
  <c r="W167" i="47" s="1"/>
  <c r="Z167" i="47" s="1"/>
  <c r="P167" i="47"/>
  <c r="N167" i="47"/>
  <c r="M167" i="47"/>
  <c r="L167" i="47"/>
  <c r="K167" i="47"/>
  <c r="J167" i="47"/>
  <c r="H167" i="47"/>
  <c r="G167" i="47"/>
  <c r="F167" i="47"/>
  <c r="E167" i="47"/>
  <c r="I167" i="47" s="1"/>
  <c r="CE167" i="47" s="1"/>
  <c r="D167" i="47"/>
  <c r="C167" i="47"/>
  <c r="B167" i="47"/>
  <c r="DY166" i="47"/>
  <c r="DX166" i="47"/>
  <c r="DW166" i="47"/>
  <c r="DT166" i="47"/>
  <c r="DP166" i="47"/>
  <c r="DO166" i="47"/>
  <c r="DM166" i="47"/>
  <c r="DL166" i="47"/>
  <c r="DK166" i="47"/>
  <c r="DJ166" i="47"/>
  <c r="DI166" i="47"/>
  <c r="DH166" i="47"/>
  <c r="DV166" i="47" s="1"/>
  <c r="DG166" i="47"/>
  <c r="DU166" i="47" s="1"/>
  <c r="DF166" i="47"/>
  <c r="DE166" i="47"/>
  <c r="DS166" i="47" s="1"/>
  <c r="DD166" i="47"/>
  <c r="DR166" i="47" s="1"/>
  <c r="DC166" i="47"/>
  <c r="DQ166" i="47" s="1"/>
  <c r="DB166" i="47"/>
  <c r="DA166" i="47"/>
  <c r="CZ166" i="47"/>
  <c r="DN166" i="47" s="1"/>
  <c r="CY166" i="47"/>
  <c r="CW166" i="47"/>
  <c r="CS166" i="47"/>
  <c r="CR166" i="47"/>
  <c r="CG166" i="47"/>
  <c r="CC166" i="47"/>
  <c r="BY166" i="47"/>
  <c r="CK166" i="47" s="1"/>
  <c r="BX166" i="47"/>
  <c r="CJ166" i="47" s="1"/>
  <c r="BW166" i="47"/>
  <c r="CU166" i="47" s="1"/>
  <c r="BV166" i="47"/>
  <c r="BU166" i="47"/>
  <c r="BT166" i="47"/>
  <c r="CF166" i="47" s="1"/>
  <c r="BS166" i="47"/>
  <c r="CE166" i="47" s="1"/>
  <c r="BR166" i="47"/>
  <c r="BQ166" i="47"/>
  <c r="CO166" i="47" s="1"/>
  <c r="BP166" i="47"/>
  <c r="BO166" i="47"/>
  <c r="CM166" i="47" s="1"/>
  <c r="BN166" i="47"/>
  <c r="BM166" i="47"/>
  <c r="BL166" i="47"/>
  <c r="BK166" i="47"/>
  <c r="BJ166" i="47"/>
  <c r="BI166" i="47"/>
  <c r="BH166" i="47"/>
  <c r="BG166" i="47"/>
  <c r="BF166" i="47"/>
  <c r="BE166" i="47"/>
  <c r="BD166" i="47"/>
  <c r="BC166" i="47"/>
  <c r="CB166" i="47" s="1"/>
  <c r="BB166" i="47"/>
  <c r="BA166" i="47"/>
  <c r="AZ166" i="47"/>
  <c r="AY166" i="47"/>
  <c r="AX166" i="47"/>
  <c r="AW166" i="47"/>
  <c r="AV166" i="47"/>
  <c r="AU166" i="47"/>
  <c r="AT166" i="47"/>
  <c r="AS166" i="47"/>
  <c r="AR166" i="47"/>
  <c r="AQ166" i="47"/>
  <c r="AP166" i="47"/>
  <c r="AO166" i="47"/>
  <c r="AN166" i="47"/>
  <c r="AK166" i="47"/>
  <c r="AJ166" i="47"/>
  <c r="AL169" i="47" s="1"/>
  <c r="AH166" i="47"/>
  <c r="AG166" i="47"/>
  <c r="AE166" i="47"/>
  <c r="AD166" i="47"/>
  <c r="AC166" i="47"/>
  <c r="AB166" i="47"/>
  <c r="AA166" i="47"/>
  <c r="AF166" i="47" s="1"/>
  <c r="AI166" i="47" s="1"/>
  <c r="Y166" i="47"/>
  <c r="X166" i="47"/>
  <c r="V166" i="47"/>
  <c r="U166" i="47"/>
  <c r="T166" i="47"/>
  <c r="S166" i="47"/>
  <c r="R166" i="47"/>
  <c r="W166" i="47" s="1"/>
  <c r="Z166" i="47" s="1"/>
  <c r="Q166" i="47"/>
  <c r="P166" i="47"/>
  <c r="N166" i="47"/>
  <c r="M166" i="47"/>
  <c r="L166" i="47"/>
  <c r="K166" i="47"/>
  <c r="J166" i="47"/>
  <c r="O166" i="47" s="1"/>
  <c r="H166" i="47"/>
  <c r="G166" i="47"/>
  <c r="F166" i="47"/>
  <c r="E166" i="47"/>
  <c r="I166" i="47" s="1"/>
  <c r="D166" i="47"/>
  <c r="C166" i="47"/>
  <c r="B166" i="47"/>
  <c r="DY165" i="47"/>
  <c r="DX165" i="47"/>
  <c r="DU165" i="47"/>
  <c r="DQ165" i="47"/>
  <c r="DP165" i="47"/>
  <c r="DM165" i="47"/>
  <c r="DL165" i="47"/>
  <c r="DK165" i="47"/>
  <c r="DJ165" i="47"/>
  <c r="DI165" i="47"/>
  <c r="DW165" i="47" s="1"/>
  <c r="DH165" i="47"/>
  <c r="DV165" i="47" s="1"/>
  <c r="DG165" i="47"/>
  <c r="DF165" i="47"/>
  <c r="DT165" i="47" s="1"/>
  <c r="DE165" i="47"/>
  <c r="DS165" i="47" s="1"/>
  <c r="DD165" i="47"/>
  <c r="DR165" i="47" s="1"/>
  <c r="DC165" i="47"/>
  <c r="DB165" i="47"/>
  <c r="DA165" i="47"/>
  <c r="DO165" i="47" s="1"/>
  <c r="CZ165" i="47"/>
  <c r="DN165" i="47" s="1"/>
  <c r="DZ165" i="47" s="1"/>
  <c r="CY165" i="47"/>
  <c r="CV165" i="47"/>
  <c r="CR165" i="47"/>
  <c r="CJ165" i="47"/>
  <c r="CF165" i="47"/>
  <c r="BY165" i="47"/>
  <c r="CW165" i="47" s="1"/>
  <c r="BX165" i="47"/>
  <c r="BW165" i="47"/>
  <c r="CU165" i="47" s="1"/>
  <c r="BV165" i="47"/>
  <c r="CH165" i="47" s="1"/>
  <c r="BU165" i="47"/>
  <c r="CG165" i="47" s="1"/>
  <c r="BT165" i="47"/>
  <c r="BS165" i="47"/>
  <c r="BR165" i="47"/>
  <c r="CP165" i="47" s="1"/>
  <c r="BQ165" i="47"/>
  <c r="CO165" i="47" s="1"/>
  <c r="BP165" i="47"/>
  <c r="CN165" i="47" s="1"/>
  <c r="BO165" i="47"/>
  <c r="BN165" i="47"/>
  <c r="CL165" i="47" s="1"/>
  <c r="BM165" i="47"/>
  <c r="BL165" i="47"/>
  <c r="BK165" i="47"/>
  <c r="BJ165" i="47"/>
  <c r="BI165" i="47"/>
  <c r="CT165" i="47" s="1"/>
  <c r="BH165" i="47"/>
  <c r="BG165" i="47"/>
  <c r="BF165" i="47"/>
  <c r="BE165" i="47"/>
  <c r="BD165" i="47"/>
  <c r="BC165" i="47"/>
  <c r="BB165" i="47"/>
  <c r="BA165" i="47"/>
  <c r="AZ165" i="47"/>
  <c r="AY165" i="47"/>
  <c r="AX165" i="47"/>
  <c r="AW165" i="47"/>
  <c r="AV165" i="47"/>
  <c r="AU165" i="47"/>
  <c r="AT165" i="47"/>
  <c r="AS165" i="47"/>
  <c r="AR165" i="47"/>
  <c r="AQ165" i="47"/>
  <c r="AP165" i="47"/>
  <c r="AO165" i="47"/>
  <c r="AN165" i="47"/>
  <c r="AK165" i="47"/>
  <c r="AJ165" i="47"/>
  <c r="AH165" i="47"/>
  <c r="AG165" i="47"/>
  <c r="AE165" i="47"/>
  <c r="AD165" i="47"/>
  <c r="AC165" i="47"/>
  <c r="AB165" i="47"/>
  <c r="AF165" i="47" s="1"/>
  <c r="AI165" i="47" s="1"/>
  <c r="AA165" i="47"/>
  <c r="Y165" i="47"/>
  <c r="X165" i="47"/>
  <c r="V165" i="47"/>
  <c r="U165" i="47"/>
  <c r="T165" i="47"/>
  <c r="S165" i="47"/>
  <c r="R165" i="47"/>
  <c r="Q165" i="47"/>
  <c r="P165" i="47"/>
  <c r="N165" i="47"/>
  <c r="M165" i="47"/>
  <c r="L165" i="47"/>
  <c r="K165" i="47"/>
  <c r="J165" i="47"/>
  <c r="O165" i="47" s="1"/>
  <c r="H165" i="47"/>
  <c r="G165" i="47"/>
  <c r="F165" i="47"/>
  <c r="E165" i="47"/>
  <c r="I165" i="47" s="1"/>
  <c r="D165" i="47"/>
  <c r="C165" i="47"/>
  <c r="B165" i="47"/>
  <c r="DW164" i="47"/>
  <c r="DS164" i="47"/>
  <c r="DP164" i="47"/>
  <c r="DO164" i="47"/>
  <c r="DN164" i="47"/>
  <c r="DM164" i="47"/>
  <c r="DL164" i="47"/>
  <c r="DK164" i="47"/>
  <c r="DY164" i="47" s="1"/>
  <c r="DJ164" i="47"/>
  <c r="DX164" i="47" s="1"/>
  <c r="DI164" i="47"/>
  <c r="DH164" i="47"/>
  <c r="DV164" i="47" s="1"/>
  <c r="DG164" i="47"/>
  <c r="DU164" i="47" s="1"/>
  <c r="DF164" i="47"/>
  <c r="DT164" i="47" s="1"/>
  <c r="DE164" i="47"/>
  <c r="DD164" i="47"/>
  <c r="DR164" i="47" s="1"/>
  <c r="DC164" i="47"/>
  <c r="DQ164" i="47" s="1"/>
  <c r="DB164" i="47"/>
  <c r="DA164" i="47"/>
  <c r="CY164" i="47"/>
  <c r="CU164" i="47"/>
  <c r="CL164" i="47"/>
  <c r="BZ164" i="47"/>
  <c r="BY164" i="47"/>
  <c r="CW164" i="47" s="1"/>
  <c r="BX164" i="47"/>
  <c r="CV164" i="47" s="1"/>
  <c r="BW164" i="47"/>
  <c r="CI164" i="47" s="1"/>
  <c r="BV164" i="47"/>
  <c r="BU164" i="47"/>
  <c r="CG164" i="47" s="1"/>
  <c r="BT164" i="47"/>
  <c r="CR164" i="47" s="1"/>
  <c r="BS164" i="47"/>
  <c r="BR164" i="47"/>
  <c r="BQ164" i="47"/>
  <c r="CO164" i="47" s="1"/>
  <c r="BP164" i="47"/>
  <c r="BO164" i="47"/>
  <c r="BM164" i="47"/>
  <c r="BL164" i="47"/>
  <c r="BK164" i="47"/>
  <c r="BJ164" i="47"/>
  <c r="BI164" i="47"/>
  <c r="BH164" i="47"/>
  <c r="BG164" i="47"/>
  <c r="BF164" i="47"/>
  <c r="BE164" i="47"/>
  <c r="BD164" i="47"/>
  <c r="BC164" i="47"/>
  <c r="BB164" i="47"/>
  <c r="AZ164" i="47"/>
  <c r="AY164" i="47"/>
  <c r="AX164" i="47"/>
  <c r="AW164" i="47"/>
  <c r="AV164" i="47"/>
  <c r="AU164" i="47"/>
  <c r="AT164" i="47"/>
  <c r="AS164" i="47"/>
  <c r="AR164" i="47"/>
  <c r="AQ164" i="47"/>
  <c r="AP164" i="47"/>
  <c r="AO164" i="47"/>
  <c r="AK164" i="47"/>
  <c r="AJ164" i="47"/>
  <c r="AH164" i="47"/>
  <c r="AG164" i="47"/>
  <c r="AE164" i="47"/>
  <c r="AD164" i="47"/>
  <c r="AC164" i="47"/>
  <c r="AB164" i="47"/>
  <c r="AA164" i="47"/>
  <c r="AF164" i="47" s="1"/>
  <c r="AI164" i="47" s="1"/>
  <c r="Y164" i="47"/>
  <c r="X164" i="47"/>
  <c r="V164" i="47"/>
  <c r="U164" i="47"/>
  <c r="T164" i="47"/>
  <c r="S164" i="47"/>
  <c r="R164" i="47"/>
  <c r="Q164" i="47"/>
  <c r="W164" i="47" s="1"/>
  <c r="Z164" i="47" s="1"/>
  <c r="P164" i="47"/>
  <c r="N164" i="47"/>
  <c r="M164" i="47"/>
  <c r="L164" i="47"/>
  <c r="K164" i="47"/>
  <c r="J164" i="47"/>
  <c r="O164" i="47" s="1"/>
  <c r="H164" i="47"/>
  <c r="G164" i="47"/>
  <c r="F164" i="47"/>
  <c r="E164" i="47"/>
  <c r="I164" i="47" s="1"/>
  <c r="D164" i="47"/>
  <c r="C164" i="47"/>
  <c r="B164" i="47"/>
  <c r="DX163" i="47"/>
  <c r="DW163" i="47"/>
  <c r="DT163" i="47"/>
  <c r="DP163" i="47"/>
  <c r="DO163" i="47"/>
  <c r="DN163" i="47"/>
  <c r="DM163" i="47"/>
  <c r="DL163" i="47"/>
  <c r="DK163" i="47"/>
  <c r="DY163" i="47" s="1"/>
  <c r="DJ163" i="47"/>
  <c r="DI163" i="47"/>
  <c r="DH163" i="47"/>
  <c r="DV163" i="47" s="1"/>
  <c r="DG163" i="47"/>
  <c r="DU163" i="47" s="1"/>
  <c r="DF163" i="47"/>
  <c r="DE163" i="47"/>
  <c r="DD163" i="47"/>
  <c r="DC163" i="47"/>
  <c r="DQ163" i="47" s="1"/>
  <c r="DB163" i="47"/>
  <c r="DA163" i="47"/>
  <c r="CY163" i="47"/>
  <c r="CL163" i="47"/>
  <c r="BZ163" i="47"/>
  <c r="BY163" i="47"/>
  <c r="CW163" i="47" s="1"/>
  <c r="BX163" i="47"/>
  <c r="CV163" i="47" s="1"/>
  <c r="BW163" i="47"/>
  <c r="CU163" i="47" s="1"/>
  <c r="BV163" i="47"/>
  <c r="BU163" i="47"/>
  <c r="CS163" i="47" s="1"/>
  <c r="BT163" i="47"/>
  <c r="CR163" i="47" s="1"/>
  <c r="BS163" i="47"/>
  <c r="BR163" i="47"/>
  <c r="BQ163" i="47"/>
  <c r="CO163" i="47" s="1"/>
  <c r="BP163" i="47"/>
  <c r="BO163" i="47"/>
  <c r="BM163" i="47"/>
  <c r="BL163" i="47"/>
  <c r="BK163" i="47"/>
  <c r="BJ163" i="47"/>
  <c r="BI163" i="47"/>
  <c r="BH163" i="47"/>
  <c r="BG163" i="47"/>
  <c r="BF163" i="47"/>
  <c r="BE163" i="47"/>
  <c r="BD163" i="47"/>
  <c r="BC163" i="47"/>
  <c r="BB163" i="47"/>
  <c r="AZ163" i="47"/>
  <c r="AY163" i="47"/>
  <c r="AX163" i="47"/>
  <c r="AW163" i="47"/>
  <c r="AV163" i="47"/>
  <c r="AU163" i="47"/>
  <c r="AT163" i="47"/>
  <c r="AS163" i="47"/>
  <c r="AR163" i="47"/>
  <c r="AQ163" i="47"/>
  <c r="AP163" i="47"/>
  <c r="AO163" i="47"/>
  <c r="AK163" i="47"/>
  <c r="AJ163" i="47"/>
  <c r="AH163" i="47"/>
  <c r="AG163" i="47"/>
  <c r="AE163" i="47"/>
  <c r="AD163" i="47"/>
  <c r="AC163" i="47"/>
  <c r="AB163" i="47"/>
  <c r="AA163" i="47"/>
  <c r="Z163" i="47"/>
  <c r="DS163" i="47" s="1"/>
  <c r="Y163" i="47"/>
  <c r="X163" i="47"/>
  <c r="V163" i="47"/>
  <c r="U163" i="47"/>
  <c r="T163" i="47"/>
  <c r="S163" i="47"/>
  <c r="R163" i="47"/>
  <c r="W163" i="47" s="1"/>
  <c r="Q163" i="47"/>
  <c r="P163" i="47"/>
  <c r="N163" i="47"/>
  <c r="M163" i="47"/>
  <c r="L163" i="47"/>
  <c r="K163" i="47"/>
  <c r="J163" i="47"/>
  <c r="O163" i="47" s="1"/>
  <c r="H163" i="47"/>
  <c r="G163" i="47"/>
  <c r="F163" i="47"/>
  <c r="E163" i="47"/>
  <c r="I163" i="47" s="1"/>
  <c r="D163" i="47"/>
  <c r="C163" i="47"/>
  <c r="B163" i="47"/>
  <c r="DY162" i="47"/>
  <c r="DX162" i="47"/>
  <c r="DU162" i="47"/>
  <c r="DT162" i="47"/>
  <c r="DQ162" i="47"/>
  <c r="DP162" i="47"/>
  <c r="DM162" i="47"/>
  <c r="DL162" i="47"/>
  <c r="DK162" i="47"/>
  <c r="DJ162" i="47"/>
  <c r="DI162" i="47"/>
  <c r="DW162" i="47" s="1"/>
  <c r="DH162" i="47"/>
  <c r="DV162" i="47" s="1"/>
  <c r="DG162" i="47"/>
  <c r="DF162" i="47"/>
  <c r="DE162" i="47"/>
  <c r="DS162" i="47" s="1"/>
  <c r="DD162" i="47"/>
  <c r="DC162" i="47"/>
  <c r="DB162" i="47"/>
  <c r="DA162" i="47"/>
  <c r="DO162" i="47" s="1"/>
  <c r="CZ162" i="47"/>
  <c r="CY162" i="47"/>
  <c r="CS162" i="47"/>
  <c r="CK162" i="47"/>
  <c r="CC162" i="47"/>
  <c r="BY162" i="47"/>
  <c r="CW162" i="47" s="1"/>
  <c r="BX162" i="47"/>
  <c r="CJ162" i="47" s="1"/>
  <c r="BW162" i="47"/>
  <c r="CU162" i="47" s="1"/>
  <c r="BV162" i="47"/>
  <c r="BU162" i="47"/>
  <c r="CG162" i="47" s="1"/>
  <c r="BT162" i="47"/>
  <c r="CR162" i="47" s="1"/>
  <c r="BS162" i="47"/>
  <c r="BR162" i="47"/>
  <c r="BQ162" i="47"/>
  <c r="CO162" i="47" s="1"/>
  <c r="BP162" i="47"/>
  <c r="BO162" i="47"/>
  <c r="BN162" i="47"/>
  <c r="BM162" i="47"/>
  <c r="BL162" i="47"/>
  <c r="BK162" i="47"/>
  <c r="BJ162" i="47"/>
  <c r="BI162" i="47"/>
  <c r="BH162" i="47"/>
  <c r="BG162" i="47"/>
  <c r="BF162" i="47"/>
  <c r="BE162" i="47"/>
  <c r="BD162" i="47"/>
  <c r="BC162" i="47"/>
  <c r="BB162" i="47"/>
  <c r="BA162" i="47"/>
  <c r="AZ162" i="47"/>
  <c r="AY162" i="47"/>
  <c r="AX162" i="47"/>
  <c r="AW162" i="47"/>
  <c r="AV162" i="47"/>
  <c r="AU162" i="47"/>
  <c r="AT162" i="47"/>
  <c r="AS162" i="47"/>
  <c r="AR162" i="47"/>
  <c r="AQ162" i="47"/>
  <c r="AP162" i="47"/>
  <c r="AO162" i="47"/>
  <c r="AN162" i="47"/>
  <c r="AK162" i="47"/>
  <c r="AJ162" i="47"/>
  <c r="AL165" i="47" s="1"/>
  <c r="AL170" i="47" s="1"/>
  <c r="AH162" i="47"/>
  <c r="AG162" i="47"/>
  <c r="AE162" i="47"/>
  <c r="AD162" i="47"/>
  <c r="AC162" i="47"/>
  <c r="AB162" i="47"/>
  <c r="AA162" i="47"/>
  <c r="AF162" i="47" s="1"/>
  <c r="AI162" i="47" s="1"/>
  <c r="Y162" i="47"/>
  <c r="X162" i="47"/>
  <c r="V162" i="47"/>
  <c r="U162" i="47"/>
  <c r="T162" i="47"/>
  <c r="S162" i="47"/>
  <c r="R162" i="47"/>
  <c r="Q162" i="47"/>
  <c r="P162" i="47"/>
  <c r="W162" i="47" s="1"/>
  <c r="Z162" i="47" s="1"/>
  <c r="N162" i="47"/>
  <c r="M162" i="47"/>
  <c r="L162" i="47"/>
  <c r="K162" i="47"/>
  <c r="O162" i="47" s="1"/>
  <c r="J162" i="47"/>
  <c r="H162" i="47"/>
  <c r="G162" i="47"/>
  <c r="F162" i="47"/>
  <c r="E162" i="47"/>
  <c r="D162" i="47"/>
  <c r="C162" i="47"/>
  <c r="B162" i="47"/>
  <c r="DY161" i="47"/>
  <c r="DU161" i="47"/>
  <c r="DR161" i="47"/>
  <c r="DQ161" i="47"/>
  <c r="DN161" i="47"/>
  <c r="DM161" i="47"/>
  <c r="DL161" i="47"/>
  <c r="DK161" i="47"/>
  <c r="DJ161" i="47"/>
  <c r="DX161" i="47" s="1"/>
  <c r="DI161" i="47"/>
  <c r="DW161" i="47" s="1"/>
  <c r="DH161" i="47"/>
  <c r="DG161" i="47"/>
  <c r="DF161" i="47"/>
  <c r="DT161" i="47" s="1"/>
  <c r="DE161" i="47"/>
  <c r="DS161" i="47" s="1"/>
  <c r="DD161" i="47"/>
  <c r="DC161" i="47"/>
  <c r="DB161" i="47"/>
  <c r="DP161" i="47" s="1"/>
  <c r="DA161" i="47"/>
  <c r="DO161" i="47" s="1"/>
  <c r="CZ161" i="47"/>
  <c r="CY161" i="47"/>
  <c r="BY161" i="47"/>
  <c r="CW161" i="47" s="1"/>
  <c r="BX161" i="47"/>
  <c r="CV161" i="47" s="1"/>
  <c r="BW161" i="47"/>
  <c r="BV161" i="47"/>
  <c r="CT161" i="47" s="1"/>
  <c r="BU161" i="47"/>
  <c r="CG161" i="47" s="1"/>
  <c r="BT161" i="47"/>
  <c r="CR161" i="47" s="1"/>
  <c r="BS161" i="47"/>
  <c r="BR161" i="47"/>
  <c r="BQ161" i="47"/>
  <c r="CO161" i="47" s="1"/>
  <c r="BP161" i="47"/>
  <c r="BO161" i="47"/>
  <c r="BN161" i="47"/>
  <c r="CL161" i="47" s="1"/>
  <c r="BM161" i="47"/>
  <c r="BL161" i="47"/>
  <c r="BK161" i="47"/>
  <c r="BJ161" i="47"/>
  <c r="BI161" i="47"/>
  <c r="BH161" i="47"/>
  <c r="BG161" i="47"/>
  <c r="BF161" i="47"/>
  <c r="BE161" i="47"/>
  <c r="BD161" i="47"/>
  <c r="BC161" i="47"/>
  <c r="BB161" i="47"/>
  <c r="BA161" i="47"/>
  <c r="AZ161" i="47"/>
  <c r="AY161" i="47"/>
  <c r="AX161" i="47"/>
  <c r="AW161" i="47"/>
  <c r="AV161" i="47"/>
  <c r="AU161" i="47"/>
  <c r="AT161" i="47"/>
  <c r="AS161" i="47"/>
  <c r="AR161" i="47"/>
  <c r="AQ161" i="47"/>
  <c r="AP161" i="47"/>
  <c r="AO161" i="47"/>
  <c r="AN161" i="47"/>
  <c r="AK161" i="47"/>
  <c r="AJ161" i="47"/>
  <c r="AH161" i="47"/>
  <c r="AG161" i="47"/>
  <c r="AE161" i="47"/>
  <c r="AD161" i="47"/>
  <c r="AC161" i="47"/>
  <c r="AB161" i="47"/>
  <c r="AF161" i="47" s="1"/>
  <c r="AI161" i="47" s="1"/>
  <c r="AA161" i="47"/>
  <c r="Y161" i="47"/>
  <c r="X161" i="47"/>
  <c r="V161" i="47"/>
  <c r="U161" i="47"/>
  <c r="T161" i="47"/>
  <c r="S161" i="47"/>
  <c r="R161" i="47"/>
  <c r="Q161" i="47"/>
  <c r="P161" i="47"/>
  <c r="N161" i="47"/>
  <c r="M161" i="47"/>
  <c r="L161" i="47"/>
  <c r="K161" i="47"/>
  <c r="J161" i="47"/>
  <c r="O161" i="47" s="1"/>
  <c r="H161" i="47"/>
  <c r="G161" i="47"/>
  <c r="F161" i="47"/>
  <c r="E161" i="47"/>
  <c r="I161" i="47" s="1"/>
  <c r="D161" i="47"/>
  <c r="C161" i="47"/>
  <c r="B161" i="47"/>
  <c r="DW160" i="47"/>
  <c r="DS160" i="47"/>
  <c r="DP160" i="47"/>
  <c r="DO160" i="47"/>
  <c r="DM160" i="47"/>
  <c r="DL160" i="47"/>
  <c r="DK160" i="47"/>
  <c r="DY160" i="47" s="1"/>
  <c r="DJ160" i="47"/>
  <c r="DX160" i="47" s="1"/>
  <c r="DI160" i="47"/>
  <c r="DH160" i="47"/>
  <c r="DG160" i="47"/>
  <c r="DU160" i="47" s="1"/>
  <c r="DF160" i="47"/>
  <c r="DT160" i="47" s="1"/>
  <c r="DE160" i="47"/>
  <c r="DD160" i="47"/>
  <c r="DR160" i="47" s="1"/>
  <c r="DC160" i="47"/>
  <c r="DQ160" i="47" s="1"/>
  <c r="DB160" i="47"/>
  <c r="DA160" i="47"/>
  <c r="CZ160" i="47"/>
  <c r="DN160" i="47" s="1"/>
  <c r="CY160" i="47"/>
  <c r="CU160" i="47"/>
  <c r="CJ160" i="47"/>
  <c r="CI160" i="47"/>
  <c r="BY160" i="47"/>
  <c r="CW160" i="47" s="1"/>
  <c r="BX160" i="47"/>
  <c r="CV160" i="47" s="1"/>
  <c r="BW160" i="47"/>
  <c r="BV160" i="47"/>
  <c r="BU160" i="47"/>
  <c r="CS160" i="47" s="1"/>
  <c r="BT160" i="47"/>
  <c r="CR160" i="47" s="1"/>
  <c r="BS160" i="47"/>
  <c r="CQ160" i="47" s="1"/>
  <c r="BR160" i="47"/>
  <c r="BQ160" i="47"/>
  <c r="CO160" i="47" s="1"/>
  <c r="BP160" i="47"/>
  <c r="BO160" i="47"/>
  <c r="CA160" i="47" s="1"/>
  <c r="BN160" i="47"/>
  <c r="BM160" i="47"/>
  <c r="BL160" i="47"/>
  <c r="BK160" i="47"/>
  <c r="BJ160" i="47"/>
  <c r="BI160" i="47"/>
  <c r="BH160" i="47"/>
  <c r="BG160" i="47"/>
  <c r="BF160" i="47"/>
  <c r="BE160" i="47"/>
  <c r="BD160" i="47"/>
  <c r="BC160" i="47"/>
  <c r="BB160" i="47"/>
  <c r="BA160" i="47"/>
  <c r="AZ160" i="47"/>
  <c r="AY160" i="47"/>
  <c r="AX160" i="47"/>
  <c r="AW160" i="47"/>
  <c r="AV160" i="47"/>
  <c r="AU160" i="47"/>
  <c r="AT160" i="47"/>
  <c r="AS160" i="47"/>
  <c r="AR160" i="47"/>
  <c r="AQ160" i="47"/>
  <c r="AP160" i="47"/>
  <c r="AO160" i="47"/>
  <c r="AN160" i="47"/>
  <c r="AK160" i="47"/>
  <c r="AJ160" i="47"/>
  <c r="AH160" i="47"/>
  <c r="AG160" i="47"/>
  <c r="AE160" i="47"/>
  <c r="AD160" i="47"/>
  <c r="AC160" i="47"/>
  <c r="AB160" i="47"/>
  <c r="AA160" i="47"/>
  <c r="Y160" i="47"/>
  <c r="X160" i="47"/>
  <c r="V160" i="47"/>
  <c r="U160" i="47"/>
  <c r="T160" i="47"/>
  <c r="S160" i="47"/>
  <c r="R160" i="47"/>
  <c r="Q160" i="47"/>
  <c r="P160" i="47"/>
  <c r="W160" i="47" s="1"/>
  <c r="Z160" i="47" s="1"/>
  <c r="N160" i="47"/>
  <c r="M160" i="47"/>
  <c r="L160" i="47"/>
  <c r="K160" i="47"/>
  <c r="J160" i="47"/>
  <c r="O160" i="47" s="1"/>
  <c r="H160" i="47"/>
  <c r="G160" i="47"/>
  <c r="F160" i="47"/>
  <c r="E160" i="47"/>
  <c r="I160" i="47" s="1"/>
  <c r="D160" i="47"/>
  <c r="C160" i="47"/>
  <c r="B160" i="47"/>
  <c r="DW159" i="47"/>
  <c r="DV159" i="47"/>
  <c r="DS159" i="47"/>
  <c r="DR159" i="47"/>
  <c r="DP159" i="47"/>
  <c r="DN159" i="47"/>
  <c r="DM159" i="47"/>
  <c r="DL159" i="47"/>
  <c r="DK159" i="47"/>
  <c r="DY159" i="47" s="1"/>
  <c r="DJ159" i="47"/>
  <c r="DX159" i="47" s="1"/>
  <c r="DI159" i="47"/>
  <c r="DH159" i="47"/>
  <c r="DG159" i="47"/>
  <c r="DU159" i="47" s="1"/>
  <c r="DF159" i="47"/>
  <c r="DT159" i="47" s="1"/>
  <c r="DE159" i="47"/>
  <c r="DC159" i="47"/>
  <c r="DQ159" i="47" s="1"/>
  <c r="DB159" i="47"/>
  <c r="DA159" i="47"/>
  <c r="DO159" i="47" s="1"/>
  <c r="CZ159" i="47"/>
  <c r="CY159" i="47"/>
  <c r="CP159" i="47"/>
  <c r="CO159" i="47"/>
  <c r="CD159" i="47"/>
  <c r="CC159" i="47"/>
  <c r="BY159" i="47"/>
  <c r="CW159" i="47" s="1"/>
  <c r="BX159" i="47"/>
  <c r="CV159" i="47" s="1"/>
  <c r="BW159" i="47"/>
  <c r="CU159" i="47" s="1"/>
  <c r="BV159" i="47"/>
  <c r="BU159" i="47"/>
  <c r="CS159" i="47" s="1"/>
  <c r="BT159" i="47"/>
  <c r="CR159" i="47" s="1"/>
  <c r="BS159" i="47"/>
  <c r="BQ159" i="47"/>
  <c r="BP159" i="47"/>
  <c r="BO159" i="47"/>
  <c r="BN159" i="47"/>
  <c r="BM159" i="47"/>
  <c r="BL159" i="47"/>
  <c r="BK159" i="47"/>
  <c r="BJ159" i="47"/>
  <c r="BI159" i="47"/>
  <c r="BH159" i="47"/>
  <c r="BG159" i="47"/>
  <c r="BF159" i="47"/>
  <c r="BD159" i="47"/>
  <c r="BC159" i="47"/>
  <c r="BB159" i="47"/>
  <c r="BA159" i="47"/>
  <c r="AZ159" i="47"/>
  <c r="AY159" i="47"/>
  <c r="AX159" i="47"/>
  <c r="AW159" i="47"/>
  <c r="AV159" i="47"/>
  <c r="AU159" i="47"/>
  <c r="AT159" i="47"/>
  <c r="AS159" i="47"/>
  <c r="AR159" i="47"/>
  <c r="AQ159" i="47"/>
  <c r="AP159" i="47"/>
  <c r="AO159" i="47"/>
  <c r="AN159" i="47"/>
  <c r="AK159" i="47"/>
  <c r="AJ159" i="47"/>
  <c r="AH159" i="47"/>
  <c r="AG159" i="47"/>
  <c r="AE159" i="47"/>
  <c r="AD159" i="47"/>
  <c r="AC159" i="47"/>
  <c r="AB159" i="47"/>
  <c r="AF159" i="47" s="1"/>
  <c r="AI159" i="47" s="1"/>
  <c r="AA159" i="47"/>
  <c r="Y159" i="47"/>
  <c r="X159" i="47"/>
  <c r="V159" i="47"/>
  <c r="U159" i="47"/>
  <c r="T159" i="47"/>
  <c r="S159" i="47"/>
  <c r="R159" i="47"/>
  <c r="Q159" i="47"/>
  <c r="P159" i="47"/>
  <c r="W159" i="47" s="1"/>
  <c r="Z159" i="47" s="1"/>
  <c r="N159" i="47"/>
  <c r="M159" i="47"/>
  <c r="L159" i="47"/>
  <c r="K159" i="47"/>
  <c r="J159" i="47"/>
  <c r="O159" i="47" s="1"/>
  <c r="H159" i="47"/>
  <c r="G159" i="47"/>
  <c r="F159" i="47"/>
  <c r="E159" i="47"/>
  <c r="I159" i="47" s="1"/>
  <c r="CA159" i="47" s="1"/>
  <c r="D159" i="47"/>
  <c r="C159" i="47"/>
  <c r="B159" i="47"/>
  <c r="DY158" i="47"/>
  <c r="DX158" i="47"/>
  <c r="DU158" i="47"/>
  <c r="DT158" i="47"/>
  <c r="DQ158" i="47"/>
  <c r="DP158" i="47"/>
  <c r="DM158" i="47"/>
  <c r="DL158" i="47"/>
  <c r="DK158" i="47"/>
  <c r="DJ158" i="47"/>
  <c r="DI158" i="47"/>
  <c r="DW158" i="47" s="1"/>
  <c r="DH158" i="47"/>
  <c r="DV158" i="47" s="1"/>
  <c r="DG158" i="47"/>
  <c r="DF158" i="47"/>
  <c r="DE158" i="47"/>
  <c r="DS158" i="47" s="1"/>
  <c r="DD158" i="47"/>
  <c r="DC158" i="47"/>
  <c r="DB158" i="47"/>
  <c r="DA158" i="47"/>
  <c r="DO158" i="47" s="1"/>
  <c r="CZ158" i="47"/>
  <c r="CY158" i="47"/>
  <c r="BY158" i="47"/>
  <c r="CW158" i="47" s="1"/>
  <c r="BX158" i="47"/>
  <c r="CV158" i="47" s="1"/>
  <c r="BW158" i="47"/>
  <c r="CU158" i="47" s="1"/>
  <c r="BV158" i="47"/>
  <c r="BU158" i="47"/>
  <c r="CS158" i="47" s="1"/>
  <c r="BT158" i="47"/>
  <c r="CR158" i="47" s="1"/>
  <c r="BS158" i="47"/>
  <c r="BR158" i="47"/>
  <c r="BQ158" i="47"/>
  <c r="CO158" i="47" s="1"/>
  <c r="BP158" i="47"/>
  <c r="BO158" i="47"/>
  <c r="BN158" i="47"/>
  <c r="BM158" i="47"/>
  <c r="BL158" i="47"/>
  <c r="BK158" i="47"/>
  <c r="BJ158" i="47"/>
  <c r="BI158" i="47"/>
  <c r="BH158" i="47"/>
  <c r="BG158" i="47"/>
  <c r="BF158" i="47"/>
  <c r="BE158" i="47"/>
  <c r="BD158" i="47"/>
  <c r="BC158" i="47"/>
  <c r="BB158" i="47"/>
  <c r="BA158" i="47"/>
  <c r="AZ158" i="47"/>
  <c r="AY158" i="47"/>
  <c r="AX158" i="47"/>
  <c r="AW158" i="47"/>
  <c r="AV158" i="47"/>
  <c r="AU158" i="47"/>
  <c r="AT158" i="47"/>
  <c r="AS158" i="47"/>
  <c r="AR158" i="47"/>
  <c r="AQ158" i="47"/>
  <c r="AP158" i="47"/>
  <c r="AO158" i="47"/>
  <c r="AN158" i="47"/>
  <c r="AK158" i="47"/>
  <c r="AJ158" i="47"/>
  <c r="AH158" i="47"/>
  <c r="AG158" i="47"/>
  <c r="AE158" i="47"/>
  <c r="AD158" i="47"/>
  <c r="AC158" i="47"/>
  <c r="AB158" i="47"/>
  <c r="AA158" i="47"/>
  <c r="AF158" i="47" s="1"/>
  <c r="AI158" i="47" s="1"/>
  <c r="Y158" i="47"/>
  <c r="X158" i="47"/>
  <c r="V158" i="47"/>
  <c r="U158" i="47"/>
  <c r="T158" i="47"/>
  <c r="S158" i="47"/>
  <c r="W158" i="47" s="1"/>
  <c r="Z158" i="47" s="1"/>
  <c r="R158" i="47"/>
  <c r="Q158" i="47"/>
  <c r="P158" i="47"/>
  <c r="N158" i="47"/>
  <c r="M158" i="47"/>
  <c r="L158" i="47"/>
  <c r="K158" i="47"/>
  <c r="O158" i="47" s="1"/>
  <c r="AM158" i="47" s="1"/>
  <c r="J158" i="47"/>
  <c r="H158" i="47"/>
  <c r="G158" i="47"/>
  <c r="F158" i="47"/>
  <c r="E158" i="47"/>
  <c r="I158" i="47" s="1"/>
  <c r="D158" i="47"/>
  <c r="C158" i="47"/>
  <c r="B158" i="47"/>
  <c r="DY157" i="47"/>
  <c r="DV157" i="47"/>
  <c r="DU157" i="47"/>
  <c r="DR157" i="47"/>
  <c r="DQ157" i="47"/>
  <c r="DN157" i="47"/>
  <c r="DM157" i="47"/>
  <c r="DL157" i="47"/>
  <c r="DK157" i="47"/>
  <c r="DJ157" i="47"/>
  <c r="DX157" i="47" s="1"/>
  <c r="DI157" i="47"/>
  <c r="DW157" i="47" s="1"/>
  <c r="DH157" i="47"/>
  <c r="DG157" i="47"/>
  <c r="DF157" i="47"/>
  <c r="DT157" i="47" s="1"/>
  <c r="DE157" i="47"/>
  <c r="DS157" i="47" s="1"/>
  <c r="DD157" i="47"/>
  <c r="DC157" i="47"/>
  <c r="DB157" i="47"/>
  <c r="DP157" i="47" s="1"/>
  <c r="DA157" i="47"/>
  <c r="DO157" i="47" s="1"/>
  <c r="CZ157" i="47"/>
  <c r="CY157" i="47"/>
  <c r="BY157" i="47"/>
  <c r="CW157" i="47" s="1"/>
  <c r="BX157" i="47"/>
  <c r="CV157" i="47" s="1"/>
  <c r="BW157" i="47"/>
  <c r="CU157" i="47" s="1"/>
  <c r="BV157" i="47"/>
  <c r="BU157" i="47"/>
  <c r="CS157" i="47" s="1"/>
  <c r="BT157" i="47"/>
  <c r="CR157" i="47" s="1"/>
  <c r="BS157" i="47"/>
  <c r="CQ157" i="47" s="1"/>
  <c r="BR157" i="47"/>
  <c r="BQ157" i="47"/>
  <c r="CO157" i="47" s="1"/>
  <c r="BP157" i="47"/>
  <c r="BO157" i="47"/>
  <c r="CM157" i="47" s="1"/>
  <c r="BN157" i="47"/>
  <c r="BM157" i="47"/>
  <c r="BL157" i="47"/>
  <c r="BK157" i="47"/>
  <c r="BJ157" i="47"/>
  <c r="BI157" i="47"/>
  <c r="BH157" i="47"/>
  <c r="BG157" i="47"/>
  <c r="BF157" i="47"/>
  <c r="BE157" i="47"/>
  <c r="BD157" i="47"/>
  <c r="BC157" i="47"/>
  <c r="BB157" i="47"/>
  <c r="BA157" i="47"/>
  <c r="AZ157" i="47"/>
  <c r="AY157" i="47"/>
  <c r="AX157" i="47"/>
  <c r="AW157" i="47"/>
  <c r="AV157" i="47"/>
  <c r="AU157" i="47"/>
  <c r="AT157" i="47"/>
  <c r="AS157" i="47"/>
  <c r="AR157" i="47"/>
  <c r="AQ157" i="47"/>
  <c r="AP157" i="47"/>
  <c r="AO157" i="47"/>
  <c r="AN157" i="47"/>
  <c r="AK157" i="47"/>
  <c r="AJ157" i="47"/>
  <c r="AH157" i="47"/>
  <c r="AG157" i="47"/>
  <c r="AE157" i="47"/>
  <c r="AD157" i="47"/>
  <c r="AC157" i="47"/>
  <c r="AB157" i="47"/>
  <c r="AF157" i="47" s="1"/>
  <c r="AI157" i="47" s="1"/>
  <c r="AA157" i="47"/>
  <c r="Y157" i="47"/>
  <c r="X157" i="47"/>
  <c r="V157" i="47"/>
  <c r="U157" i="47"/>
  <c r="T157" i="47"/>
  <c r="S157" i="47"/>
  <c r="R157" i="47"/>
  <c r="Q157" i="47"/>
  <c r="P157" i="47"/>
  <c r="W157" i="47" s="1"/>
  <c r="Z157" i="47" s="1"/>
  <c r="N157" i="47"/>
  <c r="M157" i="47"/>
  <c r="L157" i="47"/>
  <c r="K157" i="47"/>
  <c r="J157" i="47"/>
  <c r="O157" i="47" s="1"/>
  <c r="H157" i="47"/>
  <c r="G157" i="47"/>
  <c r="F157" i="47"/>
  <c r="E157" i="47"/>
  <c r="I157" i="47" s="1"/>
  <c r="D157" i="47"/>
  <c r="C157" i="47"/>
  <c r="B157" i="47"/>
  <c r="DW156" i="47"/>
  <c r="DV156" i="47"/>
  <c r="DS156" i="47"/>
  <c r="DO156" i="47"/>
  <c r="DN156" i="47"/>
  <c r="DM156" i="47"/>
  <c r="DL156" i="47"/>
  <c r="DK156" i="47"/>
  <c r="DY156" i="47" s="1"/>
  <c r="DJ156" i="47"/>
  <c r="DX156" i="47" s="1"/>
  <c r="DI156" i="47"/>
  <c r="DH156" i="47"/>
  <c r="DG156" i="47"/>
  <c r="DU156" i="47" s="1"/>
  <c r="DF156" i="47"/>
  <c r="DT156" i="47" s="1"/>
  <c r="DE156" i="47"/>
  <c r="DD156" i="47"/>
  <c r="DC156" i="47"/>
  <c r="DQ156" i="47" s="1"/>
  <c r="DB156" i="47"/>
  <c r="DP156" i="47" s="1"/>
  <c r="DA156" i="47"/>
  <c r="CZ156" i="47"/>
  <c r="CY156" i="47"/>
  <c r="BY156" i="47"/>
  <c r="CW156" i="47" s="1"/>
  <c r="BX156" i="47"/>
  <c r="CV156" i="47" s="1"/>
  <c r="BW156" i="47"/>
  <c r="CU156" i="47" s="1"/>
  <c r="BV156" i="47"/>
  <c r="BU156" i="47"/>
  <c r="CS156" i="47" s="1"/>
  <c r="BT156" i="47"/>
  <c r="CR156" i="47" s="1"/>
  <c r="BS156" i="47"/>
  <c r="CQ156" i="47" s="1"/>
  <c r="BR156" i="47"/>
  <c r="BQ156" i="47"/>
  <c r="CO156" i="47" s="1"/>
  <c r="BP156" i="47"/>
  <c r="CN156" i="47" s="1"/>
  <c r="BO156" i="47"/>
  <c r="CM156" i="47" s="1"/>
  <c r="BN156" i="47"/>
  <c r="BM156" i="47"/>
  <c r="BL156" i="47"/>
  <c r="BK156" i="47"/>
  <c r="BJ156" i="47"/>
  <c r="BI156" i="47"/>
  <c r="BH156" i="47"/>
  <c r="BG156" i="47"/>
  <c r="BF156" i="47"/>
  <c r="BE156" i="47"/>
  <c r="BD156" i="47"/>
  <c r="BC156" i="47"/>
  <c r="BB156" i="47"/>
  <c r="BA156" i="47"/>
  <c r="AZ156" i="47"/>
  <c r="AY156" i="47"/>
  <c r="AX156" i="47"/>
  <c r="AW156" i="47"/>
  <c r="AV156" i="47"/>
  <c r="AU156" i="47"/>
  <c r="AT156" i="47"/>
  <c r="AS156" i="47"/>
  <c r="AR156" i="47"/>
  <c r="AQ156" i="47"/>
  <c r="AP156" i="47"/>
  <c r="AO156" i="47"/>
  <c r="AN156" i="47"/>
  <c r="AK156" i="47"/>
  <c r="AJ156" i="47"/>
  <c r="AH156" i="47"/>
  <c r="AG156" i="47"/>
  <c r="AE156" i="47"/>
  <c r="AD156" i="47"/>
  <c r="AC156" i="47"/>
  <c r="AB156" i="47"/>
  <c r="AA156" i="47"/>
  <c r="AF156" i="47" s="1"/>
  <c r="AI156" i="47" s="1"/>
  <c r="Y156" i="47"/>
  <c r="X156" i="47"/>
  <c r="V156" i="47"/>
  <c r="U156" i="47"/>
  <c r="T156" i="47"/>
  <c r="S156" i="47"/>
  <c r="R156" i="47"/>
  <c r="Q156" i="47"/>
  <c r="W156" i="47" s="1"/>
  <c r="Z156" i="47" s="1"/>
  <c r="DR156" i="47" s="1"/>
  <c r="P156" i="47"/>
  <c r="N156" i="47"/>
  <c r="M156" i="47"/>
  <c r="L156" i="47"/>
  <c r="K156" i="47"/>
  <c r="O156" i="47" s="1"/>
  <c r="J156" i="47"/>
  <c r="H156" i="47"/>
  <c r="G156" i="47"/>
  <c r="F156" i="47"/>
  <c r="E156" i="47"/>
  <c r="I156" i="47" s="1"/>
  <c r="D156" i="47"/>
  <c r="C156" i="47"/>
  <c r="B156" i="47"/>
  <c r="DX155" i="47"/>
  <c r="DW155" i="47"/>
  <c r="DT155" i="47"/>
  <c r="DS155" i="47"/>
  <c r="DP155" i="47"/>
  <c r="DO155" i="47"/>
  <c r="DN155" i="47"/>
  <c r="DM155" i="47"/>
  <c r="DL155" i="47"/>
  <c r="DK155" i="47"/>
  <c r="DY155" i="47" s="1"/>
  <c r="DJ155" i="47"/>
  <c r="DI155" i="47"/>
  <c r="DH155" i="47"/>
  <c r="DV155" i="47" s="1"/>
  <c r="DG155" i="47"/>
  <c r="DU155" i="47" s="1"/>
  <c r="DF155" i="47"/>
  <c r="DE155" i="47"/>
  <c r="DD155" i="47"/>
  <c r="DC155" i="47"/>
  <c r="DQ155" i="47" s="1"/>
  <c r="DB155" i="47"/>
  <c r="DA155" i="47"/>
  <c r="CY155" i="47"/>
  <c r="CL155" i="47"/>
  <c r="BZ155" i="47"/>
  <c r="BY155" i="47"/>
  <c r="CW155" i="47" s="1"/>
  <c r="BX155" i="47"/>
  <c r="CV155" i="47" s="1"/>
  <c r="BW155" i="47"/>
  <c r="CU155" i="47" s="1"/>
  <c r="BV155" i="47"/>
  <c r="BU155" i="47"/>
  <c r="CS155" i="47" s="1"/>
  <c r="BT155" i="47"/>
  <c r="CR155" i="47" s="1"/>
  <c r="BS155" i="47"/>
  <c r="BR155" i="47"/>
  <c r="BQ155" i="47"/>
  <c r="CO155" i="47" s="1"/>
  <c r="BP155" i="47"/>
  <c r="BO155" i="47"/>
  <c r="BM155" i="47"/>
  <c r="BL155" i="47"/>
  <c r="BK155" i="47"/>
  <c r="BJ155" i="47"/>
  <c r="BI155" i="47"/>
  <c r="BH155" i="47"/>
  <c r="BG155" i="47"/>
  <c r="BF155" i="47"/>
  <c r="BE155" i="47"/>
  <c r="BD155" i="47"/>
  <c r="BC155" i="47"/>
  <c r="BB155" i="47"/>
  <c r="AZ155" i="47"/>
  <c r="AY155" i="47"/>
  <c r="AX155" i="47"/>
  <c r="AW155" i="47"/>
  <c r="AV155" i="47"/>
  <c r="AU155" i="47"/>
  <c r="AT155" i="47"/>
  <c r="AS155" i="47"/>
  <c r="AR155" i="47"/>
  <c r="AQ155" i="47"/>
  <c r="AP155" i="47"/>
  <c r="AO155" i="47"/>
  <c r="AK155" i="47"/>
  <c r="AJ155" i="47"/>
  <c r="AH155" i="47"/>
  <c r="AG155" i="47"/>
  <c r="AE155" i="47"/>
  <c r="AD155" i="47"/>
  <c r="AC155" i="47"/>
  <c r="AB155" i="47"/>
  <c r="AF155" i="47" s="1"/>
  <c r="AI155" i="47" s="1"/>
  <c r="AA155" i="47"/>
  <c r="Z155" i="47"/>
  <c r="Y155" i="47"/>
  <c r="X155" i="47"/>
  <c r="V155" i="47"/>
  <c r="U155" i="47"/>
  <c r="T155" i="47"/>
  <c r="S155" i="47"/>
  <c r="R155" i="47"/>
  <c r="Q155" i="47"/>
  <c r="P155" i="47"/>
  <c r="W155" i="47" s="1"/>
  <c r="N155" i="47"/>
  <c r="M155" i="47"/>
  <c r="L155" i="47"/>
  <c r="K155" i="47"/>
  <c r="J155" i="47"/>
  <c r="O155" i="47" s="1"/>
  <c r="AM155" i="47" s="1"/>
  <c r="H155" i="47"/>
  <c r="G155" i="47"/>
  <c r="F155" i="47"/>
  <c r="E155" i="47"/>
  <c r="I155" i="47" s="1"/>
  <c r="D155" i="47"/>
  <c r="C155" i="47"/>
  <c r="B155" i="47"/>
  <c r="DY154" i="47"/>
  <c r="DX154" i="47"/>
  <c r="DU154" i="47"/>
  <c r="DT154" i="47"/>
  <c r="DQ154" i="47"/>
  <c r="DP154" i="47"/>
  <c r="DM154" i="47"/>
  <c r="DL154" i="47"/>
  <c r="DK154" i="47"/>
  <c r="DJ154" i="47"/>
  <c r="DI154" i="47"/>
  <c r="DW154" i="47" s="1"/>
  <c r="DH154" i="47"/>
  <c r="DG154" i="47"/>
  <c r="DF154" i="47"/>
  <c r="DE154" i="47"/>
  <c r="DS154" i="47" s="1"/>
  <c r="DD154" i="47"/>
  <c r="DR154" i="47" s="1"/>
  <c r="DC154" i="47"/>
  <c r="DB154" i="47"/>
  <c r="DA154" i="47"/>
  <c r="DO154" i="47" s="1"/>
  <c r="CZ154" i="47"/>
  <c r="DN154" i="47" s="1"/>
  <c r="CY154" i="47"/>
  <c r="BY154" i="47"/>
  <c r="CW154" i="47" s="1"/>
  <c r="BX154" i="47"/>
  <c r="CV154" i="47" s="1"/>
  <c r="BW154" i="47"/>
  <c r="CU154" i="47" s="1"/>
  <c r="BV154" i="47"/>
  <c r="BU154" i="47"/>
  <c r="CS154" i="47" s="1"/>
  <c r="BT154" i="47"/>
  <c r="CF154" i="47" s="1"/>
  <c r="BS154" i="47"/>
  <c r="BR154" i="47"/>
  <c r="BQ154" i="47"/>
  <c r="CO154" i="47" s="1"/>
  <c r="BP154" i="47"/>
  <c r="BO154" i="47"/>
  <c r="BN154" i="47"/>
  <c r="BM154" i="47"/>
  <c r="BL154" i="47"/>
  <c r="BK154" i="47"/>
  <c r="BJ154" i="47"/>
  <c r="BI154" i="47"/>
  <c r="BH154" i="47"/>
  <c r="BG154" i="47"/>
  <c r="BF154" i="47"/>
  <c r="BE154" i="47"/>
  <c r="BD154" i="47"/>
  <c r="BC154" i="47"/>
  <c r="BB154" i="47"/>
  <c r="BA154" i="47"/>
  <c r="AZ154" i="47"/>
  <c r="AY154" i="47"/>
  <c r="AX154" i="47"/>
  <c r="AW154" i="47"/>
  <c r="AV154" i="47"/>
  <c r="AU154" i="47"/>
  <c r="AT154" i="47"/>
  <c r="AS154" i="47"/>
  <c r="AR154" i="47"/>
  <c r="AQ154" i="47"/>
  <c r="AP154" i="47"/>
  <c r="AO154" i="47"/>
  <c r="AN154" i="47"/>
  <c r="AK154" i="47"/>
  <c r="AJ154" i="47"/>
  <c r="AI154" i="47"/>
  <c r="AH154" i="47"/>
  <c r="AG154" i="47"/>
  <c r="AE154" i="47"/>
  <c r="AD154" i="47"/>
  <c r="AC154" i="47"/>
  <c r="AB154" i="47"/>
  <c r="AA154" i="47"/>
  <c r="AF154" i="47" s="1"/>
  <c r="Y154" i="47"/>
  <c r="X154" i="47"/>
  <c r="V154" i="47"/>
  <c r="U154" i="47"/>
  <c r="T154" i="47"/>
  <c r="S154" i="47"/>
  <c r="W154" i="47" s="1"/>
  <c r="Z154" i="47" s="1"/>
  <c r="R154" i="47"/>
  <c r="Q154" i="47"/>
  <c r="P154" i="47"/>
  <c r="N154" i="47"/>
  <c r="M154" i="47"/>
  <c r="L154" i="47"/>
  <c r="K154" i="47"/>
  <c r="O154" i="47" s="1"/>
  <c r="J154" i="47"/>
  <c r="H154" i="47"/>
  <c r="G154" i="47"/>
  <c r="F154" i="47"/>
  <c r="E154" i="47"/>
  <c r="D154" i="47"/>
  <c r="C154" i="47"/>
  <c r="B154" i="47"/>
  <c r="DY153" i="47"/>
  <c r="DV153" i="47"/>
  <c r="DU153" i="47"/>
  <c r="DR153" i="47"/>
  <c r="DN153" i="47"/>
  <c r="DM153" i="47"/>
  <c r="DL153" i="47"/>
  <c r="DK153" i="47"/>
  <c r="DJ153" i="47"/>
  <c r="DX153" i="47" s="1"/>
  <c r="DI153" i="47"/>
  <c r="DW153" i="47" s="1"/>
  <c r="DH153" i="47"/>
  <c r="DG153" i="47"/>
  <c r="DF153" i="47"/>
  <c r="DT153" i="47" s="1"/>
  <c r="DE153" i="47"/>
  <c r="DS153" i="47" s="1"/>
  <c r="DD153" i="47"/>
  <c r="DC153" i="47"/>
  <c r="DQ153" i="47" s="1"/>
  <c r="DB153" i="47"/>
  <c r="DP153" i="47" s="1"/>
  <c r="DA153" i="47"/>
  <c r="DO153" i="47" s="1"/>
  <c r="CZ153" i="47"/>
  <c r="CY153" i="47"/>
  <c r="CU153" i="47"/>
  <c r="BY153" i="47"/>
  <c r="CK153" i="47" s="1"/>
  <c r="BX153" i="47"/>
  <c r="CV153" i="47" s="1"/>
  <c r="BW153" i="47"/>
  <c r="CI153" i="47" s="1"/>
  <c r="BV153" i="47"/>
  <c r="BU153" i="47"/>
  <c r="CS153" i="47" s="1"/>
  <c r="BT153" i="47"/>
  <c r="CR153" i="47" s="1"/>
  <c r="BS153" i="47"/>
  <c r="CQ153" i="47" s="1"/>
  <c r="BR153" i="47"/>
  <c r="BQ153" i="47"/>
  <c r="CC153" i="47" s="1"/>
  <c r="BP153" i="47"/>
  <c r="BO153" i="47"/>
  <c r="CA153" i="47" s="1"/>
  <c r="BN153" i="47"/>
  <c r="BM153" i="47"/>
  <c r="BL153" i="47"/>
  <c r="BK153" i="47"/>
  <c r="BJ153" i="47"/>
  <c r="BI153" i="47"/>
  <c r="BH153" i="47"/>
  <c r="BG153" i="47"/>
  <c r="BF153" i="47"/>
  <c r="BE153" i="47"/>
  <c r="BD153" i="47"/>
  <c r="BC153" i="47"/>
  <c r="BB153" i="47"/>
  <c r="BA153" i="47"/>
  <c r="AZ153" i="47"/>
  <c r="AY153" i="47"/>
  <c r="AX153" i="47"/>
  <c r="AW153" i="47"/>
  <c r="AV153" i="47"/>
  <c r="AU153" i="47"/>
  <c r="AT153" i="47"/>
  <c r="AS153" i="47"/>
  <c r="AR153" i="47"/>
  <c r="AQ153" i="47"/>
  <c r="AP153" i="47"/>
  <c r="AO153" i="47"/>
  <c r="AN153" i="47"/>
  <c r="AK153" i="47"/>
  <c r="AJ153" i="47"/>
  <c r="AH153" i="47"/>
  <c r="AG153" i="47"/>
  <c r="AE153" i="47"/>
  <c r="AD153" i="47"/>
  <c r="AC153" i="47"/>
  <c r="AB153" i="47"/>
  <c r="AF153" i="47" s="1"/>
  <c r="AI153" i="47" s="1"/>
  <c r="AA153" i="47"/>
  <c r="Y153" i="47"/>
  <c r="X153" i="47"/>
  <c r="V153" i="47"/>
  <c r="U153" i="47"/>
  <c r="T153" i="47"/>
  <c r="S153" i="47"/>
  <c r="R153" i="47"/>
  <c r="Q153" i="47"/>
  <c r="P153" i="47"/>
  <c r="W153" i="47" s="1"/>
  <c r="Z153" i="47" s="1"/>
  <c r="N153" i="47"/>
  <c r="M153" i="47"/>
  <c r="L153" i="47"/>
  <c r="K153" i="47"/>
  <c r="J153" i="47"/>
  <c r="O153" i="47" s="1"/>
  <c r="H153" i="47"/>
  <c r="G153" i="47"/>
  <c r="F153" i="47"/>
  <c r="E153" i="47"/>
  <c r="I153" i="47" s="1"/>
  <c r="D153" i="47"/>
  <c r="C153" i="47"/>
  <c r="B153" i="47"/>
  <c r="DW152" i="47"/>
  <c r="DS152" i="47"/>
  <c r="DR152" i="47"/>
  <c r="DO152" i="47"/>
  <c r="DN152" i="47"/>
  <c r="DM152" i="47"/>
  <c r="DL152" i="47"/>
  <c r="DK152" i="47"/>
  <c r="DY152" i="47" s="1"/>
  <c r="DJ152" i="47"/>
  <c r="DX152" i="47" s="1"/>
  <c r="DI152" i="47"/>
  <c r="DH152" i="47"/>
  <c r="DG152" i="47"/>
  <c r="DU152" i="47" s="1"/>
  <c r="DF152" i="47"/>
  <c r="DT152" i="47" s="1"/>
  <c r="DE152" i="47"/>
  <c r="DD152" i="47"/>
  <c r="DC152" i="47"/>
  <c r="DQ152" i="47" s="1"/>
  <c r="DB152" i="47"/>
  <c r="DP152" i="47" s="1"/>
  <c r="DA152" i="47"/>
  <c r="CZ152" i="47"/>
  <c r="CY152" i="47"/>
  <c r="BY152" i="47"/>
  <c r="CW152" i="47" s="1"/>
  <c r="BX152" i="47"/>
  <c r="CV152" i="47" s="1"/>
  <c r="BW152" i="47"/>
  <c r="CU152" i="47" s="1"/>
  <c r="BV152" i="47"/>
  <c r="BU152" i="47"/>
  <c r="CS152" i="47" s="1"/>
  <c r="BT152" i="47"/>
  <c r="CR152" i="47" s="1"/>
  <c r="BS152" i="47"/>
  <c r="CQ152" i="47" s="1"/>
  <c r="BR152" i="47"/>
  <c r="BQ152" i="47"/>
  <c r="CO152" i="47" s="1"/>
  <c r="BP152" i="47"/>
  <c r="BO152" i="47"/>
  <c r="CM152" i="47" s="1"/>
  <c r="BN152" i="47"/>
  <c r="BM152" i="47"/>
  <c r="BL152" i="47"/>
  <c r="BK152" i="47"/>
  <c r="BJ152" i="47"/>
  <c r="BI152" i="47"/>
  <c r="BH152" i="47"/>
  <c r="BG152" i="47"/>
  <c r="BF152" i="47"/>
  <c r="BE152" i="47"/>
  <c r="BD152" i="47"/>
  <c r="BC152" i="47"/>
  <c r="BB152" i="47"/>
  <c r="BA152" i="47"/>
  <c r="AZ152" i="47"/>
  <c r="AY152" i="47"/>
  <c r="AX152" i="47"/>
  <c r="AW152" i="47"/>
  <c r="AV152" i="47"/>
  <c r="AU152" i="47"/>
  <c r="AT152" i="47"/>
  <c r="AS152" i="47"/>
  <c r="AR152" i="47"/>
  <c r="AQ152" i="47"/>
  <c r="AP152" i="47"/>
  <c r="AO152" i="47"/>
  <c r="AN152" i="47"/>
  <c r="AK152" i="47"/>
  <c r="AJ152" i="47"/>
  <c r="AH152" i="47"/>
  <c r="AG152" i="47"/>
  <c r="AE152" i="47"/>
  <c r="AD152" i="47"/>
  <c r="AC152" i="47"/>
  <c r="AB152" i="47"/>
  <c r="AA152" i="47"/>
  <c r="AF152" i="47" s="1"/>
  <c r="AI152" i="47" s="1"/>
  <c r="Y152" i="47"/>
  <c r="X152" i="47"/>
  <c r="V152" i="47"/>
  <c r="U152" i="47"/>
  <c r="T152" i="47"/>
  <c r="S152" i="47"/>
  <c r="R152" i="47"/>
  <c r="Q152" i="47"/>
  <c r="W152" i="47" s="1"/>
  <c r="Z152" i="47" s="1"/>
  <c r="DV152" i="47" s="1"/>
  <c r="P152" i="47"/>
  <c r="N152" i="47"/>
  <c r="M152" i="47"/>
  <c r="L152" i="47"/>
  <c r="K152" i="47"/>
  <c r="J152" i="47"/>
  <c r="O152" i="47" s="1"/>
  <c r="H152" i="47"/>
  <c r="G152" i="47"/>
  <c r="F152" i="47"/>
  <c r="E152" i="47"/>
  <c r="I152" i="47" s="1"/>
  <c r="D152" i="47"/>
  <c r="C152" i="47"/>
  <c r="B152" i="47"/>
  <c r="DX151" i="47"/>
  <c r="DW151" i="47"/>
  <c r="DT151" i="47"/>
  <c r="DS151" i="47"/>
  <c r="DP151" i="47"/>
  <c r="DO151" i="47"/>
  <c r="DM151" i="47"/>
  <c r="DL151" i="47"/>
  <c r="DK151" i="47"/>
  <c r="DY151" i="47" s="1"/>
  <c r="DJ151" i="47"/>
  <c r="DI151" i="47"/>
  <c r="DH151" i="47"/>
  <c r="DV151" i="47" s="1"/>
  <c r="DG151" i="47"/>
  <c r="DU151" i="47" s="1"/>
  <c r="DF151" i="47"/>
  <c r="DE151" i="47"/>
  <c r="DD151" i="47"/>
  <c r="DR151" i="47" s="1"/>
  <c r="DC151" i="47"/>
  <c r="DQ151" i="47" s="1"/>
  <c r="DB151" i="47"/>
  <c r="DA151" i="47"/>
  <c r="CZ151" i="47"/>
  <c r="DN151" i="47" s="1"/>
  <c r="CY151" i="47"/>
  <c r="BY151" i="47"/>
  <c r="CW151" i="47" s="1"/>
  <c r="BX151" i="47"/>
  <c r="CV151" i="47" s="1"/>
  <c r="BW151" i="47"/>
  <c r="CU151" i="47" s="1"/>
  <c r="BV151" i="47"/>
  <c r="CT151" i="47" s="1"/>
  <c r="BU151" i="47"/>
  <c r="CS151" i="47" s="1"/>
  <c r="BT151" i="47"/>
  <c r="CR151" i="47" s="1"/>
  <c r="BS151" i="47"/>
  <c r="CQ151" i="47" s="1"/>
  <c r="BR151" i="47"/>
  <c r="CP151" i="47" s="1"/>
  <c r="BQ151" i="47"/>
  <c r="CO151" i="47" s="1"/>
  <c r="BP151" i="47"/>
  <c r="CN151" i="47" s="1"/>
  <c r="BO151" i="47"/>
  <c r="CM151" i="47" s="1"/>
  <c r="BN151" i="47"/>
  <c r="CL151" i="47" s="1"/>
  <c r="BM151" i="47"/>
  <c r="BL151" i="47"/>
  <c r="BK151" i="47"/>
  <c r="BJ151" i="47"/>
  <c r="BI151" i="47"/>
  <c r="BH151" i="47"/>
  <c r="BG151" i="47"/>
  <c r="BF151" i="47"/>
  <c r="BE151" i="47"/>
  <c r="BD151" i="47"/>
  <c r="BC151" i="47"/>
  <c r="BB151" i="47"/>
  <c r="BA151" i="47"/>
  <c r="AZ151" i="47"/>
  <c r="AY151" i="47"/>
  <c r="AX151" i="47"/>
  <c r="AW151" i="47"/>
  <c r="AV151" i="47"/>
  <c r="AU151" i="47"/>
  <c r="AT151" i="47"/>
  <c r="AS151" i="47"/>
  <c r="AR151" i="47"/>
  <c r="AQ151" i="47"/>
  <c r="AP151" i="47"/>
  <c r="AO151" i="47"/>
  <c r="AN151" i="47"/>
  <c r="AK151" i="47"/>
  <c r="AJ151" i="47"/>
  <c r="AH151" i="47"/>
  <c r="AG151" i="47"/>
  <c r="AE151" i="47"/>
  <c r="AD151" i="47"/>
  <c r="AC151" i="47"/>
  <c r="AB151" i="47"/>
  <c r="AF151" i="47" s="1"/>
  <c r="AI151" i="47" s="1"/>
  <c r="AA151" i="47"/>
  <c r="Y151" i="47"/>
  <c r="X151" i="47"/>
  <c r="V151" i="47"/>
  <c r="U151" i="47"/>
  <c r="T151" i="47"/>
  <c r="S151" i="47"/>
  <c r="R151" i="47"/>
  <c r="Q151" i="47"/>
  <c r="P151" i="47"/>
  <c r="W151" i="47" s="1"/>
  <c r="Z151" i="47" s="1"/>
  <c r="N151" i="47"/>
  <c r="M151" i="47"/>
  <c r="L151" i="47"/>
  <c r="K151" i="47"/>
  <c r="J151" i="47"/>
  <c r="O151" i="47" s="1"/>
  <c r="H151" i="47"/>
  <c r="G151" i="47"/>
  <c r="F151" i="47"/>
  <c r="E151" i="47"/>
  <c r="I151" i="47" s="1"/>
  <c r="D151" i="47"/>
  <c r="C151" i="47"/>
  <c r="B151" i="47"/>
  <c r="DY150" i="47"/>
  <c r="DX150" i="47"/>
  <c r="DU150" i="47"/>
  <c r="DT150" i="47"/>
  <c r="DQ150" i="47"/>
  <c r="DP150" i="47"/>
  <c r="DM150" i="47"/>
  <c r="DL150" i="47"/>
  <c r="DK150" i="47"/>
  <c r="DJ150" i="47"/>
  <c r="DI150" i="47"/>
  <c r="DW150" i="47" s="1"/>
  <c r="DH150" i="47"/>
  <c r="DV150" i="47" s="1"/>
  <c r="DG150" i="47"/>
  <c r="DF150" i="47"/>
  <c r="DE150" i="47"/>
  <c r="DS150" i="47" s="1"/>
  <c r="DD150" i="47"/>
  <c r="DC150" i="47"/>
  <c r="DB150" i="47"/>
  <c r="DA150" i="47"/>
  <c r="DO150" i="47" s="1"/>
  <c r="CZ150" i="47"/>
  <c r="DN150" i="47" s="1"/>
  <c r="CY150" i="47"/>
  <c r="BY150" i="47"/>
  <c r="CW150" i="47" s="1"/>
  <c r="BX150" i="47"/>
  <c r="CV150" i="47" s="1"/>
  <c r="BW150" i="47"/>
  <c r="CU150" i="47" s="1"/>
  <c r="BV150" i="47"/>
  <c r="BU150" i="47"/>
  <c r="CS150" i="47" s="1"/>
  <c r="BT150" i="47"/>
  <c r="CR150" i="47" s="1"/>
  <c r="BS150" i="47"/>
  <c r="CQ150" i="47" s="1"/>
  <c r="BR150" i="47"/>
  <c r="BQ150" i="47"/>
  <c r="CO150" i="47" s="1"/>
  <c r="BP150" i="47"/>
  <c r="CN150" i="47" s="1"/>
  <c r="BO150" i="47"/>
  <c r="CM150" i="47" s="1"/>
  <c r="BN150" i="47"/>
  <c r="BM150" i="47"/>
  <c r="BL150" i="47"/>
  <c r="BK150" i="47"/>
  <c r="BJ150" i="47"/>
  <c r="BI150" i="47"/>
  <c r="BH150" i="47"/>
  <c r="BG150" i="47"/>
  <c r="BF150" i="47"/>
  <c r="BE150" i="47"/>
  <c r="BD150" i="47"/>
  <c r="BC150" i="47"/>
  <c r="BB150" i="47"/>
  <c r="BA150" i="47"/>
  <c r="AZ150" i="47"/>
  <c r="AY150" i="47"/>
  <c r="AX150" i="47"/>
  <c r="AW150" i="47"/>
  <c r="AV150" i="47"/>
  <c r="AU150" i="47"/>
  <c r="AT150" i="47"/>
  <c r="AS150" i="47"/>
  <c r="AR150" i="47"/>
  <c r="AQ150" i="47"/>
  <c r="AP150" i="47"/>
  <c r="AO150" i="47"/>
  <c r="AN150" i="47"/>
  <c r="AK150" i="47"/>
  <c r="AJ150" i="47"/>
  <c r="AH150" i="47"/>
  <c r="AG150" i="47"/>
  <c r="AE150" i="47"/>
  <c r="AD150" i="47"/>
  <c r="AC150" i="47"/>
  <c r="AB150" i="47"/>
  <c r="AA150" i="47"/>
  <c r="AF150" i="47" s="1"/>
  <c r="AI150" i="47" s="1"/>
  <c r="Y150" i="47"/>
  <c r="X150" i="47"/>
  <c r="V150" i="47"/>
  <c r="U150" i="47"/>
  <c r="T150" i="47"/>
  <c r="S150" i="47"/>
  <c r="W150" i="47" s="1"/>
  <c r="Z150" i="47" s="1"/>
  <c r="R150" i="47"/>
  <c r="Q150" i="47"/>
  <c r="P150" i="47"/>
  <c r="N150" i="47"/>
  <c r="M150" i="47"/>
  <c r="L150" i="47"/>
  <c r="K150" i="47"/>
  <c r="O150" i="47" s="1"/>
  <c r="J150" i="47"/>
  <c r="H150" i="47"/>
  <c r="G150" i="47"/>
  <c r="F150" i="47"/>
  <c r="E150" i="47"/>
  <c r="I150" i="47" s="1"/>
  <c r="D150" i="47"/>
  <c r="C150" i="47"/>
  <c r="B150" i="47"/>
  <c r="DY149" i="47"/>
  <c r="DU149" i="47"/>
  <c r="DR149" i="47"/>
  <c r="DQ149" i="47"/>
  <c r="DN149" i="47"/>
  <c r="DM149" i="47"/>
  <c r="DL149" i="47"/>
  <c r="DK149" i="47"/>
  <c r="DJ149" i="47"/>
  <c r="DX149" i="47" s="1"/>
  <c r="DI149" i="47"/>
  <c r="DW149" i="47" s="1"/>
  <c r="DH149" i="47"/>
  <c r="DG149" i="47"/>
  <c r="DF149" i="47"/>
  <c r="DT149" i="47" s="1"/>
  <c r="DE149" i="47"/>
  <c r="DS149" i="47" s="1"/>
  <c r="DD149" i="47"/>
  <c r="DC149" i="47"/>
  <c r="DB149" i="47"/>
  <c r="DP149" i="47" s="1"/>
  <c r="DA149" i="47"/>
  <c r="DO149" i="47" s="1"/>
  <c r="CZ149" i="47"/>
  <c r="CY149" i="47"/>
  <c r="BY149" i="47"/>
  <c r="CW149" i="47" s="1"/>
  <c r="BX149" i="47"/>
  <c r="CV149" i="47" s="1"/>
  <c r="BW149" i="47"/>
  <c r="CU149" i="47" s="1"/>
  <c r="BV149" i="47"/>
  <c r="BU149" i="47"/>
  <c r="CS149" i="47" s="1"/>
  <c r="BT149" i="47"/>
  <c r="CR149" i="47" s="1"/>
  <c r="BS149" i="47"/>
  <c r="BR149" i="47"/>
  <c r="BQ149" i="47"/>
  <c r="CO149" i="47" s="1"/>
  <c r="BP149" i="47"/>
  <c r="BO149" i="47"/>
  <c r="BN149" i="47"/>
  <c r="BM149" i="47"/>
  <c r="BL149" i="47"/>
  <c r="BK149" i="47"/>
  <c r="BJ149" i="47"/>
  <c r="BI149" i="47"/>
  <c r="BH149" i="47"/>
  <c r="BG149" i="47"/>
  <c r="BF149" i="47"/>
  <c r="BE149" i="47"/>
  <c r="BD149" i="47"/>
  <c r="BC149" i="47"/>
  <c r="BB149" i="47"/>
  <c r="BA149" i="47"/>
  <c r="AZ149" i="47"/>
  <c r="AY149" i="47"/>
  <c r="AX149" i="47"/>
  <c r="AW149" i="47"/>
  <c r="AV149" i="47"/>
  <c r="AU149" i="47"/>
  <c r="AT149" i="47"/>
  <c r="AS149" i="47"/>
  <c r="AR149" i="47"/>
  <c r="AQ149" i="47"/>
  <c r="AP149" i="47"/>
  <c r="AO149" i="47"/>
  <c r="AN149" i="47"/>
  <c r="AK149" i="47"/>
  <c r="AJ149" i="47"/>
  <c r="AH149" i="47"/>
  <c r="AG149" i="47"/>
  <c r="AE149" i="47"/>
  <c r="AD149" i="47"/>
  <c r="AC149" i="47"/>
  <c r="AB149" i="47"/>
  <c r="AF149" i="47" s="1"/>
  <c r="AI149" i="47" s="1"/>
  <c r="AA149" i="47"/>
  <c r="Y149" i="47"/>
  <c r="X149" i="47"/>
  <c r="V149" i="47"/>
  <c r="U149" i="47"/>
  <c r="T149" i="47"/>
  <c r="S149" i="47"/>
  <c r="R149" i="47"/>
  <c r="Q149" i="47"/>
  <c r="P149" i="47"/>
  <c r="W149" i="47" s="1"/>
  <c r="Z149" i="47" s="1"/>
  <c r="DV149" i="47" s="1"/>
  <c r="N149" i="47"/>
  <c r="M149" i="47"/>
  <c r="L149" i="47"/>
  <c r="K149" i="47"/>
  <c r="J149" i="47"/>
  <c r="O149" i="47" s="1"/>
  <c r="H149" i="47"/>
  <c r="G149" i="47"/>
  <c r="F149" i="47"/>
  <c r="E149" i="47"/>
  <c r="I149" i="47" s="1"/>
  <c r="D149" i="47"/>
  <c r="C149" i="47"/>
  <c r="B149" i="47"/>
  <c r="DW148" i="47"/>
  <c r="DS148" i="47"/>
  <c r="DR148" i="47"/>
  <c r="DO148" i="47"/>
  <c r="DN148" i="47"/>
  <c r="DM148" i="47"/>
  <c r="DL148" i="47"/>
  <c r="DK148" i="47"/>
  <c r="DY148" i="47" s="1"/>
  <c r="DJ148" i="47"/>
  <c r="DX148" i="47" s="1"/>
  <c r="DI148" i="47"/>
  <c r="DH148" i="47"/>
  <c r="DG148" i="47"/>
  <c r="DU148" i="47" s="1"/>
  <c r="DF148" i="47"/>
  <c r="DT148" i="47" s="1"/>
  <c r="DE148" i="47"/>
  <c r="DD148" i="47"/>
  <c r="DC148" i="47"/>
  <c r="DQ148" i="47" s="1"/>
  <c r="DB148" i="47"/>
  <c r="DP148" i="47" s="1"/>
  <c r="DA148" i="47"/>
  <c r="CZ148" i="47"/>
  <c r="CY148" i="47"/>
  <c r="BY148" i="47"/>
  <c r="CW148" i="47" s="1"/>
  <c r="BX148" i="47"/>
  <c r="CV148" i="47" s="1"/>
  <c r="BW148" i="47"/>
  <c r="CU148" i="47" s="1"/>
  <c r="BV148" i="47"/>
  <c r="BU148" i="47"/>
  <c r="CS148" i="47" s="1"/>
  <c r="BT148" i="47"/>
  <c r="CR148" i="47" s="1"/>
  <c r="BS148" i="47"/>
  <c r="BR148" i="47"/>
  <c r="BQ148" i="47"/>
  <c r="CO148" i="47" s="1"/>
  <c r="BP148" i="47"/>
  <c r="BO148" i="47"/>
  <c r="BN148" i="47"/>
  <c r="BM148" i="47"/>
  <c r="BL148" i="47"/>
  <c r="BK148" i="47"/>
  <c r="BJ148" i="47"/>
  <c r="BI148" i="47"/>
  <c r="BH148" i="47"/>
  <c r="BG148" i="47"/>
  <c r="BF148" i="47"/>
  <c r="BE148" i="47"/>
  <c r="BD148" i="47"/>
  <c r="BC148" i="47"/>
  <c r="BB148" i="47"/>
  <c r="BA148" i="47"/>
  <c r="AZ148" i="47"/>
  <c r="AY148" i="47"/>
  <c r="AX148" i="47"/>
  <c r="AW148" i="47"/>
  <c r="AV148" i="47"/>
  <c r="AU148" i="47"/>
  <c r="AT148" i="47"/>
  <c r="AS148" i="47"/>
  <c r="AR148" i="47"/>
  <c r="AQ148" i="47"/>
  <c r="AP148" i="47"/>
  <c r="AO148" i="47"/>
  <c r="AN148" i="47"/>
  <c r="AK148" i="47"/>
  <c r="AJ148" i="47"/>
  <c r="AH148" i="47"/>
  <c r="AG148" i="47"/>
  <c r="AE148" i="47"/>
  <c r="AD148" i="47"/>
  <c r="AC148" i="47"/>
  <c r="AB148" i="47"/>
  <c r="AA148" i="47"/>
  <c r="AF148" i="47" s="1"/>
  <c r="AI148" i="47" s="1"/>
  <c r="Y148" i="47"/>
  <c r="X148" i="47"/>
  <c r="V148" i="47"/>
  <c r="U148" i="47"/>
  <c r="T148" i="47"/>
  <c r="S148" i="47"/>
  <c r="R148" i="47"/>
  <c r="Q148" i="47"/>
  <c r="W148" i="47" s="1"/>
  <c r="Z148" i="47" s="1"/>
  <c r="DV148" i="47" s="1"/>
  <c r="P148" i="47"/>
  <c r="N148" i="47"/>
  <c r="M148" i="47"/>
  <c r="L148" i="47"/>
  <c r="K148" i="47"/>
  <c r="J148" i="47"/>
  <c r="O148" i="47" s="1"/>
  <c r="H148" i="47"/>
  <c r="G148" i="47"/>
  <c r="F148" i="47"/>
  <c r="E148" i="47"/>
  <c r="I148" i="47" s="1"/>
  <c r="D148" i="47"/>
  <c r="C148" i="47"/>
  <c r="B148" i="47"/>
  <c r="DX147" i="47"/>
  <c r="DW147" i="47"/>
  <c r="DT147" i="47"/>
  <c r="DP147" i="47"/>
  <c r="DO147" i="47"/>
  <c r="DM147" i="47"/>
  <c r="DL147" i="47"/>
  <c r="DK147" i="47"/>
  <c r="DY147" i="47" s="1"/>
  <c r="DJ147" i="47"/>
  <c r="DI147" i="47"/>
  <c r="DH147" i="47"/>
  <c r="DV147" i="47" s="1"/>
  <c r="DG147" i="47"/>
  <c r="DU147" i="47" s="1"/>
  <c r="DF147" i="47"/>
  <c r="DE147" i="47"/>
  <c r="DD147" i="47"/>
  <c r="DR147" i="47" s="1"/>
  <c r="DC147" i="47"/>
  <c r="DQ147" i="47" s="1"/>
  <c r="DB147" i="47"/>
  <c r="DA147" i="47"/>
  <c r="CZ147" i="47"/>
  <c r="DN147" i="47" s="1"/>
  <c r="DZ147" i="47" s="1"/>
  <c r="CY147" i="47"/>
  <c r="BY147" i="47"/>
  <c r="CW147" i="47" s="1"/>
  <c r="BX147" i="47"/>
  <c r="CV147" i="47" s="1"/>
  <c r="BW147" i="47"/>
  <c r="CU147" i="47" s="1"/>
  <c r="BV147" i="47"/>
  <c r="BU147" i="47"/>
  <c r="CS147" i="47" s="1"/>
  <c r="BT147" i="47"/>
  <c r="CR147" i="47" s="1"/>
  <c r="BS147" i="47"/>
  <c r="BR147" i="47"/>
  <c r="BQ147" i="47"/>
  <c r="CO147" i="47" s="1"/>
  <c r="BP147" i="47"/>
  <c r="BO147" i="47"/>
  <c r="BN147" i="47"/>
  <c r="BM147" i="47"/>
  <c r="BL147" i="47"/>
  <c r="BK147" i="47"/>
  <c r="BJ147" i="47"/>
  <c r="BI147" i="47"/>
  <c r="BH147" i="47"/>
  <c r="BG147" i="47"/>
  <c r="BF147" i="47"/>
  <c r="BE147" i="47"/>
  <c r="BD147" i="47"/>
  <c r="BC147" i="47"/>
  <c r="BB147" i="47"/>
  <c r="BA147" i="47"/>
  <c r="AZ147" i="47"/>
  <c r="AY147" i="47"/>
  <c r="AX147" i="47"/>
  <c r="AW147" i="47"/>
  <c r="AV147" i="47"/>
  <c r="AU147" i="47"/>
  <c r="AT147" i="47"/>
  <c r="AS147" i="47"/>
  <c r="AR147" i="47"/>
  <c r="AQ147" i="47"/>
  <c r="AP147" i="47"/>
  <c r="AO147" i="47"/>
  <c r="AN147" i="47"/>
  <c r="AK147" i="47"/>
  <c r="AJ147" i="47"/>
  <c r="AH147" i="47"/>
  <c r="AG147" i="47"/>
  <c r="AE147" i="47"/>
  <c r="AD147" i="47"/>
  <c r="AC147" i="47"/>
  <c r="AB147" i="47"/>
  <c r="AA147" i="47"/>
  <c r="AF147" i="47" s="1"/>
  <c r="AI147" i="47" s="1"/>
  <c r="Y147" i="47"/>
  <c r="X147" i="47"/>
  <c r="V147" i="47"/>
  <c r="U147" i="47"/>
  <c r="T147" i="47"/>
  <c r="S147" i="47"/>
  <c r="R147" i="47"/>
  <c r="Q147" i="47"/>
  <c r="P147" i="47"/>
  <c r="W147" i="47" s="1"/>
  <c r="Z147" i="47" s="1"/>
  <c r="DS147" i="47" s="1"/>
  <c r="N147" i="47"/>
  <c r="M147" i="47"/>
  <c r="L147" i="47"/>
  <c r="K147" i="47"/>
  <c r="J147" i="47"/>
  <c r="O147" i="47" s="1"/>
  <c r="H147" i="47"/>
  <c r="G147" i="47"/>
  <c r="F147" i="47"/>
  <c r="E147" i="47"/>
  <c r="I147" i="47" s="1"/>
  <c r="D147" i="47"/>
  <c r="C147" i="47"/>
  <c r="B147" i="47"/>
  <c r="DY146" i="47"/>
  <c r="DX146" i="47"/>
  <c r="DV146" i="47"/>
  <c r="DT146" i="47"/>
  <c r="DP146" i="47"/>
  <c r="DM146" i="47"/>
  <c r="DL146" i="47"/>
  <c r="DK146" i="47"/>
  <c r="DJ146" i="47"/>
  <c r="DI146" i="47"/>
  <c r="DW146" i="47" s="1"/>
  <c r="DG146" i="47"/>
  <c r="DU146" i="47" s="1"/>
  <c r="DF146" i="47"/>
  <c r="DE146" i="47"/>
  <c r="DS146" i="47" s="1"/>
  <c r="DD146" i="47"/>
  <c r="DR146" i="47" s="1"/>
  <c r="DC146" i="47"/>
  <c r="DQ146" i="47" s="1"/>
  <c r="DB146" i="47"/>
  <c r="DA146" i="47"/>
  <c r="DO146" i="47" s="1"/>
  <c r="CZ146" i="47"/>
  <c r="DN146" i="47" s="1"/>
  <c r="CY146" i="47"/>
  <c r="CT146" i="47"/>
  <c r="CS146" i="47"/>
  <c r="CO146" i="47"/>
  <c r="CH146" i="47"/>
  <c r="CG146" i="47"/>
  <c r="CC146" i="47"/>
  <c r="BY146" i="47"/>
  <c r="CW146" i="47" s="1"/>
  <c r="BX146" i="47"/>
  <c r="CV146" i="47" s="1"/>
  <c r="BW146" i="47"/>
  <c r="CU146" i="47" s="1"/>
  <c r="BU146" i="47"/>
  <c r="BT146" i="47"/>
  <c r="CR146" i="47" s="1"/>
  <c r="BS146" i="47"/>
  <c r="BR146" i="47"/>
  <c r="BQ146" i="47"/>
  <c r="BP146" i="47"/>
  <c r="BO146" i="47"/>
  <c r="BN146" i="47"/>
  <c r="BM146" i="47"/>
  <c r="BL146" i="47"/>
  <c r="BK146" i="47"/>
  <c r="BJ146" i="47"/>
  <c r="BH146" i="47"/>
  <c r="BG146" i="47"/>
  <c r="BF146" i="47"/>
  <c r="BE146" i="47"/>
  <c r="BD146" i="47"/>
  <c r="BC146" i="47"/>
  <c r="BB146" i="47"/>
  <c r="BA146" i="47"/>
  <c r="AZ146" i="47"/>
  <c r="AY146" i="47"/>
  <c r="AX146" i="47"/>
  <c r="AW146" i="47"/>
  <c r="AU146" i="47"/>
  <c r="AT146" i="47"/>
  <c r="AS146" i="47"/>
  <c r="AR146" i="47"/>
  <c r="AQ146" i="47"/>
  <c r="AP146" i="47"/>
  <c r="AO146" i="47"/>
  <c r="AN146" i="47"/>
  <c r="AK146" i="47"/>
  <c r="AJ146" i="47"/>
  <c r="AI146" i="47"/>
  <c r="AH146" i="47"/>
  <c r="AG146" i="47"/>
  <c r="AE146" i="47"/>
  <c r="AD146" i="47"/>
  <c r="AC146" i="47"/>
  <c r="AB146" i="47"/>
  <c r="AA146" i="47"/>
  <c r="AF146" i="47" s="1"/>
  <c r="Y146" i="47"/>
  <c r="X146" i="47"/>
  <c r="V146" i="47"/>
  <c r="U146" i="47"/>
  <c r="T146" i="47"/>
  <c r="S146" i="47"/>
  <c r="W146" i="47" s="1"/>
  <c r="Z146" i="47" s="1"/>
  <c r="R146" i="47"/>
  <c r="Q146" i="47"/>
  <c r="P146" i="47"/>
  <c r="N146" i="47"/>
  <c r="M146" i="47"/>
  <c r="L146" i="47"/>
  <c r="K146" i="47"/>
  <c r="O146" i="47" s="1"/>
  <c r="J146" i="47"/>
  <c r="H146" i="47"/>
  <c r="G146" i="47"/>
  <c r="F146" i="47"/>
  <c r="E146" i="47"/>
  <c r="D146" i="47"/>
  <c r="C146" i="47"/>
  <c r="B146" i="47"/>
  <c r="DY145" i="47"/>
  <c r="DV145" i="47"/>
  <c r="DN145" i="47"/>
  <c r="DM145" i="47"/>
  <c r="DL145" i="47"/>
  <c r="DK145" i="47"/>
  <c r="DJ145" i="47"/>
  <c r="DX145" i="47" s="1"/>
  <c r="DI145" i="47"/>
  <c r="DW145" i="47" s="1"/>
  <c r="DH145" i="47"/>
  <c r="DG145" i="47"/>
  <c r="DU145" i="47" s="1"/>
  <c r="DF145" i="47"/>
  <c r="DT145" i="47" s="1"/>
  <c r="DE145" i="47"/>
  <c r="DS145" i="47" s="1"/>
  <c r="DD145" i="47"/>
  <c r="DC145" i="47"/>
  <c r="DQ145" i="47" s="1"/>
  <c r="DB145" i="47"/>
  <c r="DP145" i="47" s="1"/>
  <c r="DA145" i="47"/>
  <c r="DO145" i="47" s="1"/>
  <c r="CZ145" i="47"/>
  <c r="CY145" i="47"/>
  <c r="BY145" i="47"/>
  <c r="CW145" i="47" s="1"/>
  <c r="BX145" i="47"/>
  <c r="CV145" i="47" s="1"/>
  <c r="BW145" i="47"/>
  <c r="CU145" i="47" s="1"/>
  <c r="BV145" i="47"/>
  <c r="CH145" i="47" s="1"/>
  <c r="BU145" i="47"/>
  <c r="CS145" i="47" s="1"/>
  <c r="BT145" i="47"/>
  <c r="CR145" i="47" s="1"/>
  <c r="BS145" i="47"/>
  <c r="BR145" i="47"/>
  <c r="BQ145" i="47"/>
  <c r="CC145" i="47" s="1"/>
  <c r="BP145" i="47"/>
  <c r="BO145" i="47"/>
  <c r="BN145" i="47"/>
  <c r="BM145" i="47"/>
  <c r="BL145" i="47"/>
  <c r="BK145" i="47"/>
  <c r="BJ145" i="47"/>
  <c r="BI145" i="47"/>
  <c r="BH145" i="47"/>
  <c r="BG145" i="47"/>
  <c r="BF145" i="47"/>
  <c r="BE145" i="47"/>
  <c r="BD145" i="47"/>
  <c r="BC145" i="47"/>
  <c r="BB145" i="47"/>
  <c r="BA145" i="47"/>
  <c r="AZ145" i="47"/>
  <c r="AY145" i="47"/>
  <c r="AX145" i="47"/>
  <c r="AW145" i="47"/>
  <c r="AV145" i="47"/>
  <c r="AU145" i="47"/>
  <c r="AT145" i="47"/>
  <c r="AS145" i="47"/>
  <c r="AR145" i="47"/>
  <c r="AQ145" i="47"/>
  <c r="AP145" i="47"/>
  <c r="AO145" i="47"/>
  <c r="AN145" i="47"/>
  <c r="AK145" i="47"/>
  <c r="AJ145" i="47"/>
  <c r="AH145" i="47"/>
  <c r="AG145" i="47"/>
  <c r="AE145" i="47"/>
  <c r="AD145" i="47"/>
  <c r="AC145" i="47"/>
  <c r="AB145" i="47"/>
  <c r="AA145" i="47"/>
  <c r="AF145" i="47" s="1"/>
  <c r="AI145" i="47" s="1"/>
  <c r="Y145" i="47"/>
  <c r="X145" i="47"/>
  <c r="V145" i="47"/>
  <c r="U145" i="47"/>
  <c r="T145" i="47"/>
  <c r="S145" i="47"/>
  <c r="R145" i="47"/>
  <c r="Q145" i="47"/>
  <c r="W145" i="47" s="1"/>
  <c r="Z145" i="47" s="1"/>
  <c r="DR145" i="47" s="1"/>
  <c r="P145" i="47"/>
  <c r="N145" i="47"/>
  <c r="M145" i="47"/>
  <c r="L145" i="47"/>
  <c r="K145" i="47"/>
  <c r="O145" i="47" s="1"/>
  <c r="AM145" i="47" s="1"/>
  <c r="J145" i="47"/>
  <c r="H145" i="47"/>
  <c r="G145" i="47"/>
  <c r="F145" i="47"/>
  <c r="E145" i="47"/>
  <c r="I145" i="47" s="1"/>
  <c r="D145" i="47"/>
  <c r="C145" i="47"/>
  <c r="B145" i="47"/>
  <c r="DY144" i="47"/>
  <c r="DR144" i="47"/>
  <c r="DN144" i="47"/>
  <c r="DM144" i="47"/>
  <c r="DL144" i="47"/>
  <c r="DK144" i="47"/>
  <c r="DJ144" i="47"/>
  <c r="DX144" i="47" s="1"/>
  <c r="DI144" i="47"/>
  <c r="DW144" i="47" s="1"/>
  <c r="DH144" i="47"/>
  <c r="DG144" i="47"/>
  <c r="DU144" i="47" s="1"/>
  <c r="DF144" i="47"/>
  <c r="DT144" i="47" s="1"/>
  <c r="DE144" i="47"/>
  <c r="DS144" i="47" s="1"/>
  <c r="DD144" i="47"/>
  <c r="DC144" i="47"/>
  <c r="DQ144" i="47" s="1"/>
  <c r="DB144" i="47"/>
  <c r="DP144" i="47" s="1"/>
  <c r="DA144" i="47"/>
  <c r="DO144" i="47" s="1"/>
  <c r="CZ144" i="47"/>
  <c r="CY144" i="47"/>
  <c r="BY144" i="47"/>
  <c r="CW144" i="47" s="1"/>
  <c r="BX144" i="47"/>
  <c r="CV144" i="47" s="1"/>
  <c r="BW144" i="47"/>
  <c r="CU144" i="47" s="1"/>
  <c r="BV144" i="47"/>
  <c r="BU144" i="47"/>
  <c r="CS144" i="47" s="1"/>
  <c r="BT144" i="47"/>
  <c r="CR144" i="47" s="1"/>
  <c r="BS144" i="47"/>
  <c r="BR144" i="47"/>
  <c r="BQ144" i="47"/>
  <c r="CO144" i="47" s="1"/>
  <c r="BP144" i="47"/>
  <c r="CN144" i="47" s="1"/>
  <c r="BO144" i="47"/>
  <c r="BN144" i="47"/>
  <c r="BM144" i="47"/>
  <c r="BL144" i="47"/>
  <c r="BK144" i="47"/>
  <c r="BJ144" i="47"/>
  <c r="BI144" i="47"/>
  <c r="BH144" i="47"/>
  <c r="BG144" i="47"/>
  <c r="BF144" i="47"/>
  <c r="BE144" i="47"/>
  <c r="BD144" i="47"/>
  <c r="BC144" i="47"/>
  <c r="BB144" i="47"/>
  <c r="BA144" i="47"/>
  <c r="AZ144" i="47"/>
  <c r="AY144" i="47"/>
  <c r="AX144" i="47"/>
  <c r="AW144" i="47"/>
  <c r="AV144" i="47"/>
  <c r="AU144" i="47"/>
  <c r="AT144" i="47"/>
  <c r="AS144" i="47"/>
  <c r="AR144" i="47"/>
  <c r="AQ144" i="47"/>
  <c r="AP144" i="47"/>
  <c r="AO144" i="47"/>
  <c r="AN144" i="47"/>
  <c r="AK144" i="47"/>
  <c r="AJ144" i="47"/>
  <c r="AH144" i="47"/>
  <c r="AG144" i="47"/>
  <c r="AE144" i="47"/>
  <c r="AD144" i="47"/>
  <c r="AC144" i="47"/>
  <c r="AB144" i="47"/>
  <c r="AF144" i="47" s="1"/>
  <c r="AI144" i="47" s="1"/>
  <c r="AA144" i="47"/>
  <c r="Y144" i="47"/>
  <c r="X144" i="47"/>
  <c r="V144" i="47"/>
  <c r="U144" i="47"/>
  <c r="T144" i="47"/>
  <c r="S144" i="47"/>
  <c r="R144" i="47"/>
  <c r="Q144" i="47"/>
  <c r="P144" i="47"/>
  <c r="W144" i="47" s="1"/>
  <c r="Z144" i="47" s="1"/>
  <c r="DV144" i="47" s="1"/>
  <c r="N144" i="47"/>
  <c r="M144" i="47"/>
  <c r="L144" i="47"/>
  <c r="K144" i="47"/>
  <c r="J144" i="47"/>
  <c r="O144" i="47" s="1"/>
  <c r="H144" i="47"/>
  <c r="G144" i="47"/>
  <c r="F144" i="47"/>
  <c r="E144" i="47"/>
  <c r="I144" i="47" s="1"/>
  <c r="D144" i="47"/>
  <c r="C144" i="47"/>
  <c r="B144" i="47"/>
  <c r="DW143" i="47"/>
  <c r="DV143" i="47"/>
  <c r="DS143" i="47"/>
  <c r="DR143" i="47"/>
  <c r="DO143" i="47"/>
  <c r="DM143" i="47"/>
  <c r="DL143" i="47"/>
  <c r="DK143" i="47"/>
  <c r="DY143" i="47" s="1"/>
  <c r="DJ143" i="47"/>
  <c r="DX143" i="47" s="1"/>
  <c r="DI143" i="47"/>
  <c r="DH143" i="47"/>
  <c r="DG143" i="47"/>
  <c r="DU143" i="47" s="1"/>
  <c r="DF143" i="47"/>
  <c r="DT143" i="47" s="1"/>
  <c r="DE143" i="47"/>
  <c r="DD143" i="47"/>
  <c r="DC143" i="47"/>
  <c r="DQ143" i="47" s="1"/>
  <c r="DB143" i="47"/>
  <c r="DP143" i="47" s="1"/>
  <c r="DA143" i="47"/>
  <c r="CZ143" i="47"/>
  <c r="DN143" i="47" s="1"/>
  <c r="CY143" i="47"/>
  <c r="BY143" i="47"/>
  <c r="CW143" i="47" s="1"/>
  <c r="BX143" i="47"/>
  <c r="CV143" i="47" s="1"/>
  <c r="BW143" i="47"/>
  <c r="CU143" i="47" s="1"/>
  <c r="BV143" i="47"/>
  <c r="BU143" i="47"/>
  <c r="CS143" i="47" s="1"/>
  <c r="BT143" i="47"/>
  <c r="CR143" i="47" s="1"/>
  <c r="BS143" i="47"/>
  <c r="BR143" i="47"/>
  <c r="BQ143" i="47"/>
  <c r="CO143" i="47" s="1"/>
  <c r="BP143" i="47"/>
  <c r="CN143" i="47" s="1"/>
  <c r="BO143" i="47"/>
  <c r="BN143" i="47"/>
  <c r="BM143" i="47"/>
  <c r="BL143" i="47"/>
  <c r="BK143" i="47"/>
  <c r="BJ143" i="47"/>
  <c r="BI143" i="47"/>
  <c r="BH143" i="47"/>
  <c r="BG143" i="47"/>
  <c r="BF143" i="47"/>
  <c r="BE143" i="47"/>
  <c r="BD143" i="47"/>
  <c r="BC143" i="47"/>
  <c r="BB143" i="47"/>
  <c r="BA143" i="47"/>
  <c r="AZ143" i="47"/>
  <c r="AY143" i="47"/>
  <c r="AX143" i="47"/>
  <c r="AW143" i="47"/>
  <c r="AV143" i="47"/>
  <c r="AU143" i="47"/>
  <c r="AT143" i="47"/>
  <c r="AS143" i="47"/>
  <c r="AR143" i="47"/>
  <c r="AQ143" i="47"/>
  <c r="AP143" i="47"/>
  <c r="AO143" i="47"/>
  <c r="AN143" i="47"/>
  <c r="AK143" i="47"/>
  <c r="AJ143" i="47"/>
  <c r="AH143" i="47"/>
  <c r="AG143" i="47"/>
  <c r="AE143" i="47"/>
  <c r="AD143" i="47"/>
  <c r="AC143" i="47"/>
  <c r="AB143" i="47"/>
  <c r="AA143" i="47"/>
  <c r="AF143" i="47" s="1"/>
  <c r="AI143" i="47" s="1"/>
  <c r="Y143" i="47"/>
  <c r="X143" i="47"/>
  <c r="V143" i="47"/>
  <c r="U143" i="47"/>
  <c r="T143" i="47"/>
  <c r="S143" i="47"/>
  <c r="R143" i="47"/>
  <c r="Q143" i="47"/>
  <c r="W143" i="47" s="1"/>
  <c r="Z143" i="47" s="1"/>
  <c r="P143" i="47"/>
  <c r="N143" i="47"/>
  <c r="M143" i="47"/>
  <c r="L143" i="47"/>
  <c r="K143" i="47"/>
  <c r="J143" i="47"/>
  <c r="O143" i="47" s="1"/>
  <c r="H143" i="47"/>
  <c r="G143" i="47"/>
  <c r="F143" i="47"/>
  <c r="E143" i="47"/>
  <c r="I143" i="47" s="1"/>
  <c r="D143" i="47"/>
  <c r="C143" i="47"/>
  <c r="B143" i="47"/>
  <c r="DX142" i="47"/>
  <c r="DW142" i="47"/>
  <c r="DT142" i="47"/>
  <c r="DP142" i="47"/>
  <c r="DM142" i="47"/>
  <c r="DL142" i="47"/>
  <c r="DK142" i="47"/>
  <c r="DY142" i="47" s="1"/>
  <c r="DJ142" i="47"/>
  <c r="DI142" i="47"/>
  <c r="DH142" i="47"/>
  <c r="DV142" i="47" s="1"/>
  <c r="DG142" i="47"/>
  <c r="DU142" i="47" s="1"/>
  <c r="DF142" i="47"/>
  <c r="DE142" i="47"/>
  <c r="DD142" i="47"/>
  <c r="DR142" i="47" s="1"/>
  <c r="DC142" i="47"/>
  <c r="DQ142" i="47" s="1"/>
  <c r="DB142" i="47"/>
  <c r="DA142" i="47"/>
  <c r="DO142" i="47" s="1"/>
  <c r="CZ142" i="47"/>
  <c r="DN142" i="47" s="1"/>
  <c r="DZ142" i="47" s="1"/>
  <c r="CY142" i="47"/>
  <c r="BY142" i="47"/>
  <c r="CW142" i="47" s="1"/>
  <c r="BX142" i="47"/>
  <c r="CV142" i="47" s="1"/>
  <c r="BW142" i="47"/>
  <c r="CU142" i="47" s="1"/>
  <c r="BV142" i="47"/>
  <c r="BU142" i="47"/>
  <c r="CS142" i="47" s="1"/>
  <c r="BT142" i="47"/>
  <c r="CR142" i="47" s="1"/>
  <c r="BS142" i="47"/>
  <c r="CQ142" i="47" s="1"/>
  <c r="BR142" i="47"/>
  <c r="BQ142" i="47"/>
  <c r="CO142" i="47" s="1"/>
  <c r="BP142" i="47"/>
  <c r="CN142" i="47" s="1"/>
  <c r="BO142" i="47"/>
  <c r="CM142" i="47" s="1"/>
  <c r="BN142" i="47"/>
  <c r="BM142" i="47"/>
  <c r="BL142" i="47"/>
  <c r="BK142" i="47"/>
  <c r="BJ142" i="47"/>
  <c r="BI142" i="47"/>
  <c r="BH142" i="47"/>
  <c r="BG142" i="47"/>
  <c r="BF142" i="47"/>
  <c r="BE142" i="47"/>
  <c r="BD142" i="47"/>
  <c r="BC142" i="47"/>
  <c r="BB142" i="47"/>
  <c r="BA142" i="47"/>
  <c r="AZ142" i="47"/>
  <c r="AY142" i="47"/>
  <c r="AX142" i="47"/>
  <c r="AW142" i="47"/>
  <c r="AV142" i="47"/>
  <c r="AU142" i="47"/>
  <c r="AT142" i="47"/>
  <c r="AS142" i="47"/>
  <c r="AR142" i="47"/>
  <c r="AQ142" i="47"/>
  <c r="AP142" i="47"/>
  <c r="AO142" i="47"/>
  <c r="AN142" i="47"/>
  <c r="AK142" i="47"/>
  <c r="AJ142" i="47"/>
  <c r="AH142" i="47"/>
  <c r="AG142" i="47"/>
  <c r="AE142" i="47"/>
  <c r="AD142" i="47"/>
  <c r="AC142" i="47"/>
  <c r="AB142" i="47"/>
  <c r="AF142" i="47" s="1"/>
  <c r="AI142" i="47" s="1"/>
  <c r="AA142" i="47"/>
  <c r="Y142" i="47"/>
  <c r="X142" i="47"/>
  <c r="V142" i="47"/>
  <c r="U142" i="47"/>
  <c r="T142" i="47"/>
  <c r="S142" i="47"/>
  <c r="R142" i="47"/>
  <c r="Q142" i="47"/>
  <c r="P142" i="47"/>
  <c r="W142" i="47" s="1"/>
  <c r="Z142" i="47" s="1"/>
  <c r="DS142" i="47" s="1"/>
  <c r="N142" i="47"/>
  <c r="M142" i="47"/>
  <c r="L142" i="47"/>
  <c r="K142" i="47"/>
  <c r="J142" i="47"/>
  <c r="O142" i="47" s="1"/>
  <c r="H142" i="47"/>
  <c r="G142" i="47"/>
  <c r="F142" i="47"/>
  <c r="E142" i="47"/>
  <c r="I142" i="47" s="1"/>
  <c r="D142" i="47"/>
  <c r="C142" i="47"/>
  <c r="B142" i="47"/>
  <c r="DY141" i="47"/>
  <c r="DU141" i="47"/>
  <c r="DQ141" i="47"/>
  <c r="DM141" i="47"/>
  <c r="DL141" i="47"/>
  <c r="DK141" i="47"/>
  <c r="DJ141" i="47"/>
  <c r="DX141" i="47" s="1"/>
  <c r="DI141" i="47"/>
  <c r="DW141" i="47" s="1"/>
  <c r="DH141" i="47"/>
  <c r="DV141" i="47" s="1"/>
  <c r="DG141" i="47"/>
  <c r="DF141" i="47"/>
  <c r="DT141" i="47" s="1"/>
  <c r="DE141" i="47"/>
  <c r="DS141" i="47" s="1"/>
  <c r="DD141" i="47"/>
  <c r="DC141" i="47"/>
  <c r="DB141" i="47"/>
  <c r="DP141" i="47" s="1"/>
  <c r="DA141" i="47"/>
  <c r="DO141" i="47" s="1"/>
  <c r="CZ141" i="47"/>
  <c r="CY141" i="47"/>
  <c r="BY141" i="47"/>
  <c r="CW141" i="47" s="1"/>
  <c r="BX141" i="47"/>
  <c r="CV141" i="47" s="1"/>
  <c r="BW141" i="47"/>
  <c r="CU141" i="47" s="1"/>
  <c r="BV141" i="47"/>
  <c r="BU141" i="47"/>
  <c r="CS141" i="47" s="1"/>
  <c r="BT141" i="47"/>
  <c r="CR141" i="47" s="1"/>
  <c r="BS141" i="47"/>
  <c r="BR141" i="47"/>
  <c r="BQ141" i="47"/>
  <c r="CO141" i="47" s="1"/>
  <c r="BP141" i="47"/>
  <c r="BO141" i="47"/>
  <c r="BN141" i="47"/>
  <c r="BM141" i="47"/>
  <c r="BL141" i="47"/>
  <c r="BK141" i="47"/>
  <c r="BJ141" i="47"/>
  <c r="BI141" i="47"/>
  <c r="BH141" i="47"/>
  <c r="BG141" i="47"/>
  <c r="BF141" i="47"/>
  <c r="BE141" i="47"/>
  <c r="BD141" i="47"/>
  <c r="BC141" i="47"/>
  <c r="BB141" i="47"/>
  <c r="BA141" i="47"/>
  <c r="AZ141" i="47"/>
  <c r="AY141" i="47"/>
  <c r="AX141" i="47"/>
  <c r="AW141" i="47"/>
  <c r="AV141" i="47"/>
  <c r="AU141" i="47"/>
  <c r="AT141" i="47"/>
  <c r="AS141" i="47"/>
  <c r="AR141" i="47"/>
  <c r="AQ141" i="47"/>
  <c r="AP141" i="47"/>
  <c r="AO141" i="47"/>
  <c r="AN141" i="47"/>
  <c r="AK141" i="47"/>
  <c r="AJ141" i="47"/>
  <c r="AH141" i="47"/>
  <c r="AG141" i="47"/>
  <c r="AE141" i="47"/>
  <c r="AD141" i="47"/>
  <c r="AC141" i="47"/>
  <c r="AB141" i="47"/>
  <c r="AA141" i="47"/>
  <c r="AF141" i="47" s="1"/>
  <c r="AI141" i="47" s="1"/>
  <c r="Y141" i="47"/>
  <c r="X141" i="47"/>
  <c r="V141" i="47"/>
  <c r="U141" i="47"/>
  <c r="T141" i="47"/>
  <c r="S141" i="47"/>
  <c r="R141" i="47"/>
  <c r="Q141" i="47"/>
  <c r="W141" i="47" s="1"/>
  <c r="Z141" i="47" s="1"/>
  <c r="P141" i="47"/>
  <c r="N141" i="47"/>
  <c r="M141" i="47"/>
  <c r="L141" i="47"/>
  <c r="K141" i="47"/>
  <c r="O141" i="47" s="1"/>
  <c r="J141" i="47"/>
  <c r="H141" i="47"/>
  <c r="G141" i="47"/>
  <c r="F141" i="47"/>
  <c r="E141" i="47"/>
  <c r="I141" i="47" s="1"/>
  <c r="D141" i="47"/>
  <c r="C141" i="47"/>
  <c r="B141" i="47"/>
  <c r="DV140" i="47"/>
  <c r="DM140" i="47"/>
  <c r="DL140" i="47"/>
  <c r="DK140" i="47"/>
  <c r="DY140" i="47" s="1"/>
  <c r="DJ140" i="47"/>
  <c r="DX140" i="47" s="1"/>
  <c r="DI140" i="47"/>
  <c r="DW140" i="47" s="1"/>
  <c r="DH140" i="47"/>
  <c r="DG140" i="47"/>
  <c r="DU140" i="47" s="1"/>
  <c r="DF140" i="47"/>
  <c r="DT140" i="47" s="1"/>
  <c r="DE140" i="47"/>
  <c r="DS140" i="47" s="1"/>
  <c r="DD140" i="47"/>
  <c r="DC140" i="47"/>
  <c r="DQ140" i="47" s="1"/>
  <c r="DB140" i="47"/>
  <c r="DP140" i="47" s="1"/>
  <c r="DA140" i="47"/>
  <c r="DO140" i="47" s="1"/>
  <c r="CZ140" i="47"/>
  <c r="CY140" i="47"/>
  <c r="BY140" i="47"/>
  <c r="CW140" i="47" s="1"/>
  <c r="BX140" i="47"/>
  <c r="CV140" i="47" s="1"/>
  <c r="BW140" i="47"/>
  <c r="CU140" i="47" s="1"/>
  <c r="BV140" i="47"/>
  <c r="BU140" i="47"/>
  <c r="CS140" i="47" s="1"/>
  <c r="BT140" i="47"/>
  <c r="CR140" i="47" s="1"/>
  <c r="BS140" i="47"/>
  <c r="BR140" i="47"/>
  <c r="BQ140" i="47"/>
  <c r="CO140" i="47" s="1"/>
  <c r="BP140" i="47"/>
  <c r="BO140" i="47"/>
  <c r="BN140" i="47"/>
  <c r="BM140" i="47"/>
  <c r="BL140" i="47"/>
  <c r="BK140" i="47"/>
  <c r="BJ140" i="47"/>
  <c r="BI140" i="47"/>
  <c r="BH140" i="47"/>
  <c r="BG140" i="47"/>
  <c r="BF140" i="47"/>
  <c r="BE140" i="47"/>
  <c r="BD140" i="47"/>
  <c r="BC140" i="47"/>
  <c r="BB140" i="47"/>
  <c r="BA140" i="47"/>
  <c r="AZ140" i="47"/>
  <c r="AY140" i="47"/>
  <c r="AX140" i="47"/>
  <c r="AW140" i="47"/>
  <c r="AV140" i="47"/>
  <c r="AU140" i="47"/>
  <c r="AT140" i="47"/>
  <c r="AS140" i="47"/>
  <c r="AR140" i="47"/>
  <c r="AQ140" i="47"/>
  <c r="AP140" i="47"/>
  <c r="AO140" i="47"/>
  <c r="AN140" i="47"/>
  <c r="AK140" i="47"/>
  <c r="AJ140" i="47"/>
  <c r="AH140" i="47"/>
  <c r="AG140" i="47"/>
  <c r="AE140" i="47"/>
  <c r="AD140" i="47"/>
  <c r="AC140" i="47"/>
  <c r="AB140" i="47"/>
  <c r="AF140" i="47" s="1"/>
  <c r="AI140" i="47" s="1"/>
  <c r="AA140" i="47"/>
  <c r="Y140" i="47"/>
  <c r="X140" i="47"/>
  <c r="V140" i="47"/>
  <c r="U140" i="47"/>
  <c r="T140" i="47"/>
  <c r="S140" i="47"/>
  <c r="R140" i="47"/>
  <c r="Q140" i="47"/>
  <c r="P140" i="47"/>
  <c r="W140" i="47" s="1"/>
  <c r="Z140" i="47" s="1"/>
  <c r="N140" i="47"/>
  <c r="M140" i="47"/>
  <c r="L140" i="47"/>
  <c r="K140" i="47"/>
  <c r="J140" i="47"/>
  <c r="O140" i="47" s="1"/>
  <c r="H140" i="47"/>
  <c r="G140" i="47"/>
  <c r="F140" i="47"/>
  <c r="E140" i="47"/>
  <c r="I140" i="47" s="1"/>
  <c r="D140" i="47"/>
  <c r="C140" i="47"/>
  <c r="B140" i="47"/>
  <c r="DW139" i="47"/>
  <c r="DS139" i="47"/>
  <c r="DO139" i="47"/>
  <c r="DM139" i="47"/>
  <c r="DL139" i="47"/>
  <c r="DK139" i="47"/>
  <c r="DY139" i="47" s="1"/>
  <c r="DJ139" i="47"/>
  <c r="DX139" i="47" s="1"/>
  <c r="DI139" i="47"/>
  <c r="DH139" i="47"/>
  <c r="DV139" i="47" s="1"/>
  <c r="DG139" i="47"/>
  <c r="DU139" i="47" s="1"/>
  <c r="DF139" i="47"/>
  <c r="DT139" i="47" s="1"/>
  <c r="DE139" i="47"/>
  <c r="DD139" i="47"/>
  <c r="DR139" i="47" s="1"/>
  <c r="DC139" i="47"/>
  <c r="DQ139" i="47" s="1"/>
  <c r="DB139" i="47"/>
  <c r="DP139" i="47" s="1"/>
  <c r="DA139" i="47"/>
  <c r="CZ139" i="47"/>
  <c r="DN139" i="47" s="1"/>
  <c r="DZ139" i="47" s="1"/>
  <c r="CY139" i="47"/>
  <c r="BY139" i="47"/>
  <c r="CW139" i="47" s="1"/>
  <c r="BX139" i="47"/>
  <c r="CV139" i="47" s="1"/>
  <c r="BW139" i="47"/>
  <c r="CU139" i="47" s="1"/>
  <c r="BV139" i="47"/>
  <c r="BU139" i="47"/>
  <c r="CS139" i="47" s="1"/>
  <c r="BT139" i="47"/>
  <c r="CR139" i="47" s="1"/>
  <c r="BS139" i="47"/>
  <c r="CQ139" i="47" s="1"/>
  <c r="BR139" i="47"/>
  <c r="BQ139" i="47"/>
  <c r="CO139" i="47" s="1"/>
  <c r="BP139" i="47"/>
  <c r="CN139" i="47" s="1"/>
  <c r="BO139" i="47"/>
  <c r="CM139" i="47" s="1"/>
  <c r="BN139" i="47"/>
  <c r="BM139" i="47"/>
  <c r="BL139" i="47"/>
  <c r="BK139" i="47"/>
  <c r="BJ139" i="47"/>
  <c r="BI139" i="47"/>
  <c r="BH139" i="47"/>
  <c r="BG139" i="47"/>
  <c r="BF139" i="47"/>
  <c r="BE139" i="47"/>
  <c r="BD139" i="47"/>
  <c r="BC139" i="47"/>
  <c r="BB139" i="47"/>
  <c r="BA139" i="47"/>
  <c r="AZ139" i="47"/>
  <c r="AY139" i="47"/>
  <c r="AX139" i="47"/>
  <c r="AW139" i="47"/>
  <c r="AV139" i="47"/>
  <c r="AU139" i="47"/>
  <c r="AT139" i="47"/>
  <c r="AS139" i="47"/>
  <c r="AR139" i="47"/>
  <c r="AQ139" i="47"/>
  <c r="AP139" i="47"/>
  <c r="AO139" i="47"/>
  <c r="AN139" i="47"/>
  <c r="AK139" i="47"/>
  <c r="AJ139" i="47"/>
  <c r="AH139" i="47"/>
  <c r="AG139" i="47"/>
  <c r="AE139" i="47"/>
  <c r="AD139" i="47"/>
  <c r="AC139" i="47"/>
  <c r="AB139" i="47"/>
  <c r="AA139" i="47"/>
  <c r="AF139" i="47" s="1"/>
  <c r="AI139" i="47" s="1"/>
  <c r="Y139" i="47"/>
  <c r="X139" i="47"/>
  <c r="V139" i="47"/>
  <c r="U139" i="47"/>
  <c r="T139" i="47"/>
  <c r="S139" i="47"/>
  <c r="R139" i="47"/>
  <c r="Q139" i="47"/>
  <c r="W139" i="47" s="1"/>
  <c r="Z139" i="47" s="1"/>
  <c r="P139" i="47"/>
  <c r="N139" i="47"/>
  <c r="M139" i="47"/>
  <c r="L139" i="47"/>
  <c r="K139" i="47"/>
  <c r="O139" i="47" s="1"/>
  <c r="J139" i="47"/>
  <c r="H139" i="47"/>
  <c r="G139" i="47"/>
  <c r="F139" i="47"/>
  <c r="E139" i="47"/>
  <c r="I139" i="47" s="1"/>
  <c r="D139" i="47"/>
  <c r="C139" i="47"/>
  <c r="B139" i="47"/>
  <c r="DX138" i="47"/>
  <c r="DW138" i="47"/>
  <c r="DT138" i="47"/>
  <c r="DS138" i="47"/>
  <c r="DP138" i="47"/>
  <c r="DM138" i="47"/>
  <c r="DL138" i="47"/>
  <c r="DK138" i="47"/>
  <c r="DY138" i="47" s="1"/>
  <c r="DJ138" i="47"/>
  <c r="DI138" i="47"/>
  <c r="DH138" i="47"/>
  <c r="DV138" i="47" s="1"/>
  <c r="DG138" i="47"/>
  <c r="DU138" i="47" s="1"/>
  <c r="DF138" i="47"/>
  <c r="DE138" i="47"/>
  <c r="DD138" i="47"/>
  <c r="DC138" i="47"/>
  <c r="DQ138" i="47" s="1"/>
  <c r="DB138" i="47"/>
  <c r="DA138" i="47"/>
  <c r="DO138" i="47" s="1"/>
  <c r="CZ138" i="47"/>
  <c r="DN138" i="47" s="1"/>
  <c r="CY138" i="47"/>
  <c r="CR138" i="47"/>
  <c r="BY138" i="47"/>
  <c r="CW138" i="47" s="1"/>
  <c r="BX138" i="47"/>
  <c r="CJ138" i="47" s="1"/>
  <c r="BW138" i="47"/>
  <c r="CU138" i="47" s="1"/>
  <c r="BV138" i="47"/>
  <c r="BU138" i="47"/>
  <c r="CS138" i="47" s="1"/>
  <c r="BT138" i="47"/>
  <c r="CF138" i="47" s="1"/>
  <c r="BS138" i="47"/>
  <c r="BR138" i="47"/>
  <c r="BQ138" i="47"/>
  <c r="CO138" i="47" s="1"/>
  <c r="BP138" i="47"/>
  <c r="BO138" i="47"/>
  <c r="BN138" i="47"/>
  <c r="BM138" i="47"/>
  <c r="BL138" i="47"/>
  <c r="BK138" i="47"/>
  <c r="BJ138" i="47"/>
  <c r="BI138" i="47"/>
  <c r="BH138" i="47"/>
  <c r="BG138" i="47"/>
  <c r="BF138" i="47"/>
  <c r="BE138" i="47"/>
  <c r="BD138" i="47"/>
  <c r="BC138" i="47"/>
  <c r="BB138" i="47"/>
  <c r="BA138" i="47"/>
  <c r="AZ138" i="47"/>
  <c r="AY138" i="47"/>
  <c r="AX138" i="47"/>
  <c r="AW138" i="47"/>
  <c r="AV138" i="47"/>
  <c r="AU138" i="47"/>
  <c r="AT138" i="47"/>
  <c r="AS138" i="47"/>
  <c r="AR138" i="47"/>
  <c r="AQ138" i="47"/>
  <c r="AP138" i="47"/>
  <c r="AO138" i="47"/>
  <c r="AN138" i="47"/>
  <c r="AK138" i="47"/>
  <c r="AJ138" i="47"/>
  <c r="AI138" i="47"/>
  <c r="AH138" i="47"/>
  <c r="AG138" i="47"/>
  <c r="AE138" i="47"/>
  <c r="AD138" i="47"/>
  <c r="AC138" i="47"/>
  <c r="AB138" i="47"/>
  <c r="AA138" i="47"/>
  <c r="AF138" i="47" s="1"/>
  <c r="Y138" i="47"/>
  <c r="X138" i="47"/>
  <c r="V138" i="47"/>
  <c r="U138" i="47"/>
  <c r="T138" i="47"/>
  <c r="S138" i="47"/>
  <c r="W138" i="47" s="1"/>
  <c r="Z138" i="47" s="1"/>
  <c r="R138" i="47"/>
  <c r="Q138" i="47"/>
  <c r="P138" i="47"/>
  <c r="N138" i="47"/>
  <c r="M138" i="47"/>
  <c r="L138" i="47"/>
  <c r="K138" i="47"/>
  <c r="O138" i="47" s="1"/>
  <c r="J138" i="47"/>
  <c r="H138" i="47"/>
  <c r="G138" i="47"/>
  <c r="F138" i="47"/>
  <c r="E138" i="47"/>
  <c r="D138" i="47"/>
  <c r="C138" i="47"/>
  <c r="B138" i="47"/>
  <c r="DY137" i="47"/>
  <c r="DU137" i="47"/>
  <c r="DQ137" i="47"/>
  <c r="DN137" i="47"/>
  <c r="DM137" i="47"/>
  <c r="DL137" i="47"/>
  <c r="DK137" i="47"/>
  <c r="DJ137" i="47"/>
  <c r="DX137" i="47" s="1"/>
  <c r="DI137" i="47"/>
  <c r="DW137" i="47" s="1"/>
  <c r="DH137" i="47"/>
  <c r="DV137" i="47" s="1"/>
  <c r="DG137" i="47"/>
  <c r="DF137" i="47"/>
  <c r="DT137" i="47" s="1"/>
  <c r="DE137" i="47"/>
  <c r="DS137" i="47" s="1"/>
  <c r="DD137" i="47"/>
  <c r="DC137" i="47"/>
  <c r="DB137" i="47"/>
  <c r="DP137" i="47" s="1"/>
  <c r="DA137" i="47"/>
  <c r="DO137" i="47" s="1"/>
  <c r="CY137" i="47"/>
  <c r="CV137" i="47"/>
  <c r="CL137" i="47"/>
  <c r="CJ137" i="47"/>
  <c r="BZ137" i="47"/>
  <c r="BY137" i="47"/>
  <c r="CW137" i="47" s="1"/>
  <c r="BX137" i="47"/>
  <c r="BW137" i="47"/>
  <c r="CU137" i="47" s="1"/>
  <c r="BV137" i="47"/>
  <c r="CT137" i="47" s="1"/>
  <c r="BU137" i="47"/>
  <c r="CS137" i="47" s="1"/>
  <c r="BT137" i="47"/>
  <c r="CR137" i="47" s="1"/>
  <c r="BS137" i="47"/>
  <c r="BR137" i="47"/>
  <c r="CP137" i="47" s="1"/>
  <c r="BQ137" i="47"/>
  <c r="CO137" i="47" s="1"/>
  <c r="BP137" i="47"/>
  <c r="BO137" i="47"/>
  <c r="BM137" i="47"/>
  <c r="BL137" i="47"/>
  <c r="BK137" i="47"/>
  <c r="BJ137" i="47"/>
  <c r="BI137" i="47"/>
  <c r="BH137" i="47"/>
  <c r="BG137" i="47"/>
  <c r="BF137" i="47"/>
  <c r="BE137" i="47"/>
  <c r="BD137" i="47"/>
  <c r="BC137" i="47"/>
  <c r="BB137" i="47"/>
  <c r="AZ137" i="47"/>
  <c r="AY137" i="47"/>
  <c r="AX137" i="47"/>
  <c r="AW137" i="47"/>
  <c r="AV137" i="47"/>
  <c r="AU137" i="47"/>
  <c r="AT137" i="47"/>
  <c r="AS137" i="47"/>
  <c r="AR137" i="47"/>
  <c r="AQ137" i="47"/>
  <c r="AP137" i="47"/>
  <c r="AO137" i="47"/>
  <c r="AK137" i="47"/>
  <c r="AJ137" i="47"/>
  <c r="AH137" i="47"/>
  <c r="AG137" i="47"/>
  <c r="AE137" i="47"/>
  <c r="AD137" i="47"/>
  <c r="AC137" i="47"/>
  <c r="AB137" i="47"/>
  <c r="AF137" i="47" s="1"/>
  <c r="AI137" i="47" s="1"/>
  <c r="AA137" i="47"/>
  <c r="Y137" i="47"/>
  <c r="X137" i="47"/>
  <c r="V137" i="47"/>
  <c r="U137" i="47"/>
  <c r="T137" i="47"/>
  <c r="S137" i="47"/>
  <c r="R137" i="47"/>
  <c r="Q137" i="47"/>
  <c r="P137" i="47"/>
  <c r="W137" i="47" s="1"/>
  <c r="N137" i="47"/>
  <c r="M137" i="47"/>
  <c r="L137" i="47"/>
  <c r="K137" i="47"/>
  <c r="O137" i="47" s="1"/>
  <c r="CN137" i="47" s="1"/>
  <c r="J137" i="47"/>
  <c r="H137" i="47"/>
  <c r="G137" i="47"/>
  <c r="F137" i="47"/>
  <c r="E137" i="47"/>
  <c r="D137" i="47"/>
  <c r="C137" i="47"/>
  <c r="B137" i="47"/>
  <c r="DY136" i="47"/>
  <c r="DV136" i="47"/>
  <c r="DR136" i="47"/>
  <c r="DN136" i="47"/>
  <c r="DZ136" i="47" s="1"/>
  <c r="DM136" i="47"/>
  <c r="DL136" i="47"/>
  <c r="DK136" i="47"/>
  <c r="DJ136" i="47"/>
  <c r="DX136" i="47" s="1"/>
  <c r="DI136" i="47"/>
  <c r="DW136" i="47" s="1"/>
  <c r="DH136" i="47"/>
  <c r="DG136" i="47"/>
  <c r="DU136" i="47" s="1"/>
  <c r="DF136" i="47"/>
  <c r="DT136" i="47" s="1"/>
  <c r="DE136" i="47"/>
  <c r="DS136" i="47" s="1"/>
  <c r="DD136" i="47"/>
  <c r="DC136" i="47"/>
  <c r="DQ136" i="47" s="1"/>
  <c r="DB136" i="47"/>
  <c r="DP136" i="47" s="1"/>
  <c r="DA136" i="47"/>
  <c r="DO136" i="47" s="1"/>
  <c r="CZ136" i="47"/>
  <c r="CY136" i="47"/>
  <c r="CT136" i="47"/>
  <c r="CH136" i="47"/>
  <c r="BY136" i="47"/>
  <c r="CW136" i="47" s="1"/>
  <c r="BX136" i="47"/>
  <c r="CV136" i="47" s="1"/>
  <c r="BW136" i="47"/>
  <c r="CU136" i="47" s="1"/>
  <c r="BU136" i="47"/>
  <c r="BT136" i="47"/>
  <c r="CR136" i="47" s="1"/>
  <c r="BS136" i="47"/>
  <c r="BR136" i="47"/>
  <c r="BQ136" i="47"/>
  <c r="BP136" i="47"/>
  <c r="BO136" i="47"/>
  <c r="BN136" i="47"/>
  <c r="BM136" i="47"/>
  <c r="BL136" i="47"/>
  <c r="BK136" i="47"/>
  <c r="BJ136" i="47"/>
  <c r="BH136" i="47"/>
  <c r="BG136" i="47"/>
  <c r="BF136" i="47"/>
  <c r="BE136" i="47"/>
  <c r="BD136" i="47"/>
  <c r="BC136" i="47"/>
  <c r="BB136" i="47"/>
  <c r="BA136" i="47"/>
  <c r="AZ136" i="47"/>
  <c r="CP136" i="47" s="1"/>
  <c r="AY136" i="47"/>
  <c r="AX136" i="47"/>
  <c r="AW136" i="47"/>
  <c r="AV136" i="47"/>
  <c r="AU136" i="47"/>
  <c r="AT136" i="47"/>
  <c r="AS136" i="47"/>
  <c r="AR136" i="47"/>
  <c r="AQ136" i="47"/>
  <c r="AP136" i="47"/>
  <c r="AO136" i="47"/>
  <c r="AN136" i="47"/>
  <c r="AK136" i="47"/>
  <c r="AJ136" i="47"/>
  <c r="AI136" i="47"/>
  <c r="AH136" i="47"/>
  <c r="AG136" i="47"/>
  <c r="AE136" i="47"/>
  <c r="AD136" i="47"/>
  <c r="AC136" i="47"/>
  <c r="AB136" i="47"/>
  <c r="AA136" i="47"/>
  <c r="AF136" i="47" s="1"/>
  <c r="Y136" i="47"/>
  <c r="X136" i="47"/>
  <c r="V136" i="47"/>
  <c r="U136" i="47"/>
  <c r="T136" i="47"/>
  <c r="S136" i="47"/>
  <c r="W136" i="47" s="1"/>
  <c r="Z136" i="47" s="1"/>
  <c r="R136" i="47"/>
  <c r="Q136" i="47"/>
  <c r="P136" i="47"/>
  <c r="N136" i="47"/>
  <c r="M136" i="47"/>
  <c r="L136" i="47"/>
  <c r="K136" i="47"/>
  <c r="O136" i="47" s="1"/>
  <c r="J136" i="47"/>
  <c r="H136" i="47"/>
  <c r="G136" i="47"/>
  <c r="F136" i="47"/>
  <c r="E136" i="47"/>
  <c r="D136" i="47"/>
  <c r="C136" i="47"/>
  <c r="B136" i="47"/>
  <c r="DY135" i="47"/>
  <c r="DU135" i="47"/>
  <c r="DQ135" i="47"/>
  <c r="DM135" i="47"/>
  <c r="DL135" i="47"/>
  <c r="DK135" i="47"/>
  <c r="DJ135" i="47"/>
  <c r="DX135" i="47" s="1"/>
  <c r="DI135" i="47"/>
  <c r="DW135" i="47" s="1"/>
  <c r="DH135" i="47"/>
  <c r="DV135" i="47" s="1"/>
  <c r="DG135" i="47"/>
  <c r="DF135" i="47"/>
  <c r="DT135" i="47" s="1"/>
  <c r="DE135" i="47"/>
  <c r="DS135" i="47" s="1"/>
  <c r="DD135" i="47"/>
  <c r="DC135" i="47"/>
  <c r="DB135" i="47"/>
  <c r="DP135" i="47" s="1"/>
  <c r="DA135" i="47"/>
  <c r="DO135" i="47" s="1"/>
  <c r="CZ135" i="47"/>
  <c r="DN135" i="47" s="1"/>
  <c r="CY135" i="47"/>
  <c r="CW135" i="47"/>
  <c r="CK135" i="47"/>
  <c r="CG135" i="47"/>
  <c r="BY135" i="47"/>
  <c r="BX135" i="47"/>
  <c r="CV135" i="47" s="1"/>
  <c r="BW135" i="47"/>
  <c r="CU135" i="47" s="1"/>
  <c r="BV135" i="47"/>
  <c r="BU135" i="47"/>
  <c r="CS135" i="47" s="1"/>
  <c r="BT135" i="47"/>
  <c r="CR135" i="47" s="1"/>
  <c r="BS135" i="47"/>
  <c r="CQ135" i="47" s="1"/>
  <c r="BR135" i="47"/>
  <c r="BQ135" i="47"/>
  <c r="CC135" i="47" s="1"/>
  <c r="BP135" i="47"/>
  <c r="CN135" i="47" s="1"/>
  <c r="BO135" i="47"/>
  <c r="CM135" i="47" s="1"/>
  <c r="BN135" i="47"/>
  <c r="BM135" i="47"/>
  <c r="BL135" i="47"/>
  <c r="BK135" i="47"/>
  <c r="BJ135" i="47"/>
  <c r="BI135" i="47"/>
  <c r="BH135" i="47"/>
  <c r="BG135" i="47"/>
  <c r="BF135" i="47"/>
  <c r="BE135" i="47"/>
  <c r="BD135" i="47"/>
  <c r="BC135" i="47"/>
  <c r="BB135" i="47"/>
  <c r="BA135" i="47"/>
  <c r="AZ135" i="47"/>
  <c r="AY135" i="47"/>
  <c r="AX135" i="47"/>
  <c r="AW135" i="47"/>
  <c r="AV135" i="47"/>
  <c r="AU135" i="47"/>
  <c r="AT135" i="47"/>
  <c r="AS135" i="47"/>
  <c r="AR135" i="47"/>
  <c r="AQ135" i="47"/>
  <c r="AP135" i="47"/>
  <c r="AO135" i="47"/>
  <c r="AN135" i="47"/>
  <c r="AK135" i="47"/>
  <c r="AJ135" i="47"/>
  <c r="AH135" i="47"/>
  <c r="AG135" i="47"/>
  <c r="AE135" i="47"/>
  <c r="AD135" i="47"/>
  <c r="AC135" i="47"/>
  <c r="AB135" i="47"/>
  <c r="AF135" i="47" s="1"/>
  <c r="AI135" i="47" s="1"/>
  <c r="AA135" i="47"/>
  <c r="Y135" i="47"/>
  <c r="X135" i="47"/>
  <c r="V135" i="47"/>
  <c r="U135" i="47"/>
  <c r="T135" i="47"/>
  <c r="S135" i="47"/>
  <c r="R135" i="47"/>
  <c r="Q135" i="47"/>
  <c r="P135" i="47"/>
  <c r="W135" i="47" s="1"/>
  <c r="N135" i="47"/>
  <c r="M135" i="47"/>
  <c r="L135" i="47"/>
  <c r="K135" i="47"/>
  <c r="O135" i="47" s="1"/>
  <c r="J135" i="47"/>
  <c r="H135" i="47"/>
  <c r="G135" i="47"/>
  <c r="F135" i="47"/>
  <c r="E135" i="47"/>
  <c r="I135" i="47" s="1"/>
  <c r="D135" i="47"/>
  <c r="C135" i="47"/>
  <c r="B135" i="47"/>
  <c r="DV134" i="47"/>
  <c r="DR134" i="47"/>
  <c r="DN134" i="47"/>
  <c r="DM134" i="47"/>
  <c r="DL134" i="47"/>
  <c r="DK134" i="47"/>
  <c r="DY134" i="47" s="1"/>
  <c r="DJ134" i="47"/>
  <c r="DX134" i="47" s="1"/>
  <c r="DI134" i="47"/>
  <c r="DW134" i="47" s="1"/>
  <c r="DH134" i="47"/>
  <c r="DG134" i="47"/>
  <c r="DU134" i="47" s="1"/>
  <c r="DF134" i="47"/>
  <c r="DT134" i="47" s="1"/>
  <c r="DE134" i="47"/>
  <c r="DS134" i="47" s="1"/>
  <c r="DD134" i="47"/>
  <c r="DC134" i="47"/>
  <c r="DQ134" i="47" s="1"/>
  <c r="DB134" i="47"/>
  <c r="DP134" i="47" s="1"/>
  <c r="DA134" i="47"/>
  <c r="DO134" i="47" s="1"/>
  <c r="DZ134" i="47" s="1"/>
  <c r="CZ134" i="47"/>
  <c r="CY134" i="47"/>
  <c r="BY134" i="47"/>
  <c r="CW134" i="47" s="1"/>
  <c r="BX134" i="47"/>
  <c r="CV134" i="47" s="1"/>
  <c r="BW134" i="47"/>
  <c r="CU134" i="47" s="1"/>
  <c r="BV134" i="47"/>
  <c r="BU134" i="47"/>
  <c r="CS134" i="47" s="1"/>
  <c r="BT134" i="47"/>
  <c r="CR134" i="47" s="1"/>
  <c r="BS134" i="47"/>
  <c r="BR134" i="47"/>
  <c r="BQ134" i="47"/>
  <c r="CO134" i="47" s="1"/>
  <c r="BP134" i="47"/>
  <c r="BO134" i="47"/>
  <c r="BN134" i="47"/>
  <c r="BZ134" i="47" s="1"/>
  <c r="BM134" i="47"/>
  <c r="BL134" i="47"/>
  <c r="BK134" i="47"/>
  <c r="BJ134" i="47"/>
  <c r="BI134" i="47"/>
  <c r="BH134" i="47"/>
  <c r="BG134" i="47"/>
  <c r="BF134" i="47"/>
  <c r="BE134" i="47"/>
  <c r="BD134" i="47"/>
  <c r="BC134" i="47"/>
  <c r="BB134" i="47"/>
  <c r="BA134" i="47"/>
  <c r="AZ134" i="47"/>
  <c r="AY134" i="47"/>
  <c r="AX134" i="47"/>
  <c r="AW134" i="47"/>
  <c r="AV134" i="47"/>
  <c r="AU134" i="47"/>
  <c r="AT134" i="47"/>
  <c r="AS134" i="47"/>
  <c r="AR134" i="47"/>
  <c r="AQ134" i="47"/>
  <c r="AP134" i="47"/>
  <c r="AO134" i="47"/>
  <c r="AN134" i="47"/>
  <c r="AK134" i="47"/>
  <c r="AJ134" i="47"/>
  <c r="AH134" i="47"/>
  <c r="AG134" i="47"/>
  <c r="AE134" i="47"/>
  <c r="AD134" i="47"/>
  <c r="AC134" i="47"/>
  <c r="AB134" i="47"/>
  <c r="AF134" i="47" s="1"/>
  <c r="AI134" i="47" s="1"/>
  <c r="AA134" i="47"/>
  <c r="Y134" i="47"/>
  <c r="X134" i="47"/>
  <c r="V134" i="47"/>
  <c r="U134" i="47"/>
  <c r="T134" i="47"/>
  <c r="S134" i="47"/>
  <c r="R134" i="47"/>
  <c r="Q134" i="47"/>
  <c r="P134" i="47"/>
  <c r="N134" i="47"/>
  <c r="M134" i="47"/>
  <c r="L134" i="47"/>
  <c r="K134" i="47"/>
  <c r="J134" i="47"/>
  <c r="H134" i="47"/>
  <c r="G134" i="47"/>
  <c r="F134" i="47"/>
  <c r="E134" i="47"/>
  <c r="I134" i="47" s="1"/>
  <c r="CD134" i="47" s="1"/>
  <c r="D134" i="47"/>
  <c r="C134" i="47"/>
  <c r="B134" i="47"/>
  <c r="DW133" i="47"/>
  <c r="DS133" i="47"/>
  <c r="DO133" i="47"/>
  <c r="DM133" i="47"/>
  <c r="DL133" i="47"/>
  <c r="DK133" i="47"/>
  <c r="DY133" i="47" s="1"/>
  <c r="DJ133" i="47"/>
  <c r="DX133" i="47" s="1"/>
  <c r="DI133" i="47"/>
  <c r="DH133" i="47"/>
  <c r="DV133" i="47" s="1"/>
  <c r="DG133" i="47"/>
  <c r="DU133" i="47" s="1"/>
  <c r="DF133" i="47"/>
  <c r="DT133" i="47" s="1"/>
  <c r="DE133" i="47"/>
  <c r="DD133" i="47"/>
  <c r="DC133" i="47"/>
  <c r="DQ133" i="47" s="1"/>
  <c r="DB133" i="47"/>
  <c r="DP133" i="47" s="1"/>
  <c r="DA133" i="47"/>
  <c r="CZ133" i="47"/>
  <c r="CY133" i="47"/>
  <c r="CQ133" i="47"/>
  <c r="CM133" i="47"/>
  <c r="CI133" i="47"/>
  <c r="BY133" i="47"/>
  <c r="CW133" i="47" s="1"/>
  <c r="BX133" i="47"/>
  <c r="CV133" i="47" s="1"/>
  <c r="BW133" i="47"/>
  <c r="CU133" i="47" s="1"/>
  <c r="BV133" i="47"/>
  <c r="CT133" i="47" s="1"/>
  <c r="BU133" i="47"/>
  <c r="CS133" i="47" s="1"/>
  <c r="BT133" i="47"/>
  <c r="CR133" i="47" s="1"/>
  <c r="BS133" i="47"/>
  <c r="BR133" i="47"/>
  <c r="CP133" i="47" s="1"/>
  <c r="BQ133" i="47"/>
  <c r="CO133" i="47" s="1"/>
  <c r="BP133" i="47"/>
  <c r="CN133" i="47" s="1"/>
  <c r="BO133" i="47"/>
  <c r="BN133" i="47"/>
  <c r="CL133" i="47" s="1"/>
  <c r="BM133" i="47"/>
  <c r="BL133" i="47"/>
  <c r="BK133" i="47"/>
  <c r="BJ133" i="47"/>
  <c r="BI133" i="47"/>
  <c r="BH133" i="47"/>
  <c r="BG133" i="47"/>
  <c r="BF133" i="47"/>
  <c r="BE133" i="47"/>
  <c r="BD133" i="47"/>
  <c r="BC133" i="47"/>
  <c r="BB133" i="47"/>
  <c r="BA133" i="47"/>
  <c r="AZ133" i="47"/>
  <c r="AY133" i="47"/>
  <c r="AX133" i="47"/>
  <c r="AW133" i="47"/>
  <c r="AV133" i="47"/>
  <c r="AU133" i="47"/>
  <c r="AT133" i="47"/>
  <c r="AS133" i="47"/>
  <c r="AR133" i="47"/>
  <c r="AQ133" i="47"/>
  <c r="AP133" i="47"/>
  <c r="AO133" i="47"/>
  <c r="AN133" i="47"/>
  <c r="AK133" i="47"/>
  <c r="AJ133" i="47"/>
  <c r="AH133" i="47"/>
  <c r="AG133" i="47"/>
  <c r="AE133" i="47"/>
  <c r="AD133" i="47"/>
  <c r="AC133" i="47"/>
  <c r="AB133" i="47"/>
  <c r="AA133" i="47"/>
  <c r="AF133" i="47" s="1"/>
  <c r="Y133" i="47"/>
  <c r="X133" i="47"/>
  <c r="V133" i="47"/>
  <c r="U133" i="47"/>
  <c r="T133" i="47"/>
  <c r="S133" i="47"/>
  <c r="R133" i="47"/>
  <c r="Q133" i="47"/>
  <c r="W133" i="47" s="1"/>
  <c r="Z133" i="47" s="1"/>
  <c r="P133" i="47"/>
  <c r="N133" i="47"/>
  <c r="M133" i="47"/>
  <c r="L133" i="47"/>
  <c r="K133" i="47"/>
  <c r="J133" i="47"/>
  <c r="O133" i="47" s="1"/>
  <c r="H133" i="47"/>
  <c r="G133" i="47"/>
  <c r="F133" i="47"/>
  <c r="E133" i="47"/>
  <c r="D133" i="47"/>
  <c r="C133" i="47"/>
  <c r="B133" i="47"/>
  <c r="DX132" i="47"/>
  <c r="DT132" i="47"/>
  <c r="DP132" i="47"/>
  <c r="DM132" i="47"/>
  <c r="DL132" i="47"/>
  <c r="DK132" i="47"/>
  <c r="DY132" i="47" s="1"/>
  <c r="DJ132" i="47"/>
  <c r="DI132" i="47"/>
  <c r="DW132" i="47" s="1"/>
  <c r="DH132" i="47"/>
  <c r="DV132" i="47" s="1"/>
  <c r="DG132" i="47"/>
  <c r="DU132" i="47" s="1"/>
  <c r="DF132" i="47"/>
  <c r="DE132" i="47"/>
  <c r="DS132" i="47" s="1"/>
  <c r="DD132" i="47"/>
  <c r="DC132" i="47"/>
  <c r="DQ132" i="47" s="1"/>
  <c r="DB132" i="47"/>
  <c r="DA132" i="47"/>
  <c r="DO132" i="47" s="1"/>
  <c r="CZ132" i="47"/>
  <c r="DN132" i="47" s="1"/>
  <c r="CY132" i="47"/>
  <c r="CV132" i="47"/>
  <c r="CR132" i="47"/>
  <c r="CF132" i="47"/>
  <c r="BY132" i="47"/>
  <c r="CW132" i="47" s="1"/>
  <c r="BX132" i="47"/>
  <c r="CJ132" i="47" s="1"/>
  <c r="BW132" i="47"/>
  <c r="CU132" i="47" s="1"/>
  <c r="BV132" i="47"/>
  <c r="BU132" i="47"/>
  <c r="CS132" i="47" s="1"/>
  <c r="BT132" i="47"/>
  <c r="BS132" i="47"/>
  <c r="BR132" i="47"/>
  <c r="BQ132" i="47"/>
  <c r="CO132" i="47" s="1"/>
  <c r="BP132" i="47"/>
  <c r="BO132" i="47"/>
  <c r="BN132" i="47"/>
  <c r="BM132" i="47"/>
  <c r="BL132" i="47"/>
  <c r="BK132" i="47"/>
  <c r="BJ132" i="47"/>
  <c r="BI132" i="47"/>
  <c r="BH132" i="47"/>
  <c r="BG132" i="47"/>
  <c r="BF132" i="47"/>
  <c r="BE132" i="47"/>
  <c r="BD132" i="47"/>
  <c r="BC132" i="47"/>
  <c r="BB132" i="47"/>
  <c r="BA132" i="47"/>
  <c r="AZ132" i="47"/>
  <c r="AY132" i="47"/>
  <c r="AX132" i="47"/>
  <c r="AW132" i="47"/>
  <c r="AV132" i="47"/>
  <c r="AU132" i="47"/>
  <c r="AT132" i="47"/>
  <c r="AS132" i="47"/>
  <c r="AR132" i="47"/>
  <c r="AQ132" i="47"/>
  <c r="AP132" i="47"/>
  <c r="AO132" i="47"/>
  <c r="AN132" i="47"/>
  <c r="AK132" i="47"/>
  <c r="AJ132" i="47"/>
  <c r="AH132" i="47"/>
  <c r="AG132" i="47"/>
  <c r="AE132" i="47"/>
  <c r="AD132" i="47"/>
  <c r="AC132" i="47"/>
  <c r="AB132" i="47"/>
  <c r="AA132" i="47"/>
  <c r="AF132" i="47" s="1"/>
  <c r="AI132" i="47" s="1"/>
  <c r="Y132" i="47"/>
  <c r="X132" i="47"/>
  <c r="V132" i="47"/>
  <c r="U132" i="47"/>
  <c r="T132" i="47"/>
  <c r="S132" i="47"/>
  <c r="W132" i="47" s="1"/>
  <c r="Z132" i="47" s="1"/>
  <c r="R132" i="47"/>
  <c r="Q132" i="47"/>
  <c r="P132" i="47"/>
  <c r="N132" i="47"/>
  <c r="M132" i="47"/>
  <c r="L132" i="47"/>
  <c r="K132" i="47"/>
  <c r="O132" i="47" s="1"/>
  <c r="J132" i="47"/>
  <c r="H132" i="47"/>
  <c r="G132" i="47"/>
  <c r="F132" i="47"/>
  <c r="E132" i="47"/>
  <c r="I132" i="47" s="1"/>
  <c r="CB132" i="47" s="1"/>
  <c r="D132" i="47"/>
  <c r="C132" i="47"/>
  <c r="B132" i="47"/>
  <c r="DV131" i="47"/>
  <c r="DU131" i="47"/>
  <c r="DM131" i="47"/>
  <c r="DL131" i="47"/>
  <c r="DK131" i="47"/>
  <c r="DY131" i="47" s="1"/>
  <c r="DJ131" i="47"/>
  <c r="DX131" i="47" s="1"/>
  <c r="DI131" i="47"/>
  <c r="DW131" i="47" s="1"/>
  <c r="DH131" i="47"/>
  <c r="DG131" i="47"/>
  <c r="DF131" i="47"/>
  <c r="DT131" i="47" s="1"/>
  <c r="DE131" i="47"/>
  <c r="DS131" i="47" s="1"/>
  <c r="DD131" i="47"/>
  <c r="DR131" i="47" s="1"/>
  <c r="DC131" i="47"/>
  <c r="DQ131" i="47" s="1"/>
  <c r="DB131" i="47"/>
  <c r="DP131" i="47" s="1"/>
  <c r="DA131" i="47"/>
  <c r="DO131" i="47" s="1"/>
  <c r="CZ131" i="47"/>
  <c r="DN131" i="47" s="1"/>
  <c r="CY131" i="47"/>
  <c r="BY131" i="47"/>
  <c r="CW131" i="47" s="1"/>
  <c r="BX131" i="47"/>
  <c r="CV131" i="47" s="1"/>
  <c r="BW131" i="47"/>
  <c r="CU131" i="47" s="1"/>
  <c r="BV131" i="47"/>
  <c r="BU131" i="47"/>
  <c r="CS131" i="47" s="1"/>
  <c r="BT131" i="47"/>
  <c r="CR131" i="47" s="1"/>
  <c r="BS131" i="47"/>
  <c r="BR131" i="47"/>
  <c r="BQ131" i="47"/>
  <c r="CO131" i="47" s="1"/>
  <c r="BP131" i="47"/>
  <c r="BO131" i="47"/>
  <c r="BN131" i="47"/>
  <c r="BM131" i="47"/>
  <c r="BL131" i="47"/>
  <c r="BK131" i="47"/>
  <c r="BJ131" i="47"/>
  <c r="BI131" i="47"/>
  <c r="BH131" i="47"/>
  <c r="BG131" i="47"/>
  <c r="BF131" i="47"/>
  <c r="BE131" i="47"/>
  <c r="BD131" i="47"/>
  <c r="BC131" i="47"/>
  <c r="BB131" i="47"/>
  <c r="BA131" i="47"/>
  <c r="AZ131" i="47"/>
  <c r="AY131" i="47"/>
  <c r="AX131" i="47"/>
  <c r="AW131" i="47"/>
  <c r="AV131" i="47"/>
  <c r="AU131" i="47"/>
  <c r="AT131" i="47"/>
  <c r="AS131" i="47"/>
  <c r="AR131" i="47"/>
  <c r="AQ131" i="47"/>
  <c r="AP131" i="47"/>
  <c r="AO131" i="47"/>
  <c r="AN131" i="47"/>
  <c r="AK131" i="47"/>
  <c r="AJ131" i="47"/>
  <c r="AH131" i="47"/>
  <c r="AG131" i="47"/>
  <c r="AE131" i="47"/>
  <c r="AD131" i="47"/>
  <c r="AC131" i="47"/>
  <c r="AB131" i="47"/>
  <c r="AF131" i="47" s="1"/>
  <c r="AI131" i="47" s="1"/>
  <c r="AA131" i="47"/>
  <c r="Y131" i="47"/>
  <c r="X131" i="47"/>
  <c r="V131" i="47"/>
  <c r="U131" i="47"/>
  <c r="T131" i="47"/>
  <c r="S131" i="47"/>
  <c r="R131" i="47"/>
  <c r="Q131" i="47"/>
  <c r="P131" i="47"/>
  <c r="W131" i="47" s="1"/>
  <c r="Z131" i="47" s="1"/>
  <c r="N131" i="47"/>
  <c r="M131" i="47"/>
  <c r="L131" i="47"/>
  <c r="K131" i="47"/>
  <c r="O131" i="47" s="1"/>
  <c r="AM131" i="47" s="1"/>
  <c r="J131" i="47"/>
  <c r="H131" i="47"/>
  <c r="G131" i="47"/>
  <c r="F131" i="47"/>
  <c r="E131" i="47"/>
  <c r="I131" i="47" s="1"/>
  <c r="D131" i="47"/>
  <c r="C131" i="47"/>
  <c r="B131" i="47"/>
  <c r="DY130" i="47"/>
  <c r="DV130" i="47"/>
  <c r="DM130" i="47"/>
  <c r="DL130" i="47"/>
  <c r="DK130" i="47"/>
  <c r="DJ130" i="47"/>
  <c r="DX130" i="47" s="1"/>
  <c r="DI130" i="47"/>
  <c r="DW130" i="47" s="1"/>
  <c r="DH130" i="47"/>
  <c r="DG130" i="47"/>
  <c r="DU130" i="47" s="1"/>
  <c r="DF130" i="47"/>
  <c r="DT130" i="47" s="1"/>
  <c r="DE130" i="47"/>
  <c r="DS130" i="47" s="1"/>
  <c r="DD130" i="47"/>
  <c r="DC130" i="47"/>
  <c r="DQ130" i="47" s="1"/>
  <c r="DB130" i="47"/>
  <c r="DP130" i="47" s="1"/>
  <c r="DA130" i="47"/>
  <c r="DO130" i="47" s="1"/>
  <c r="CZ130" i="47"/>
  <c r="CY130" i="47"/>
  <c r="BY130" i="47"/>
  <c r="CW130" i="47" s="1"/>
  <c r="BX130" i="47"/>
  <c r="CV130" i="47" s="1"/>
  <c r="BW130" i="47"/>
  <c r="CU130" i="47" s="1"/>
  <c r="BV130" i="47"/>
  <c r="BU130" i="47"/>
  <c r="CS130" i="47" s="1"/>
  <c r="BT130" i="47"/>
  <c r="CR130" i="47" s="1"/>
  <c r="BS130" i="47"/>
  <c r="CQ130" i="47" s="1"/>
  <c r="BR130" i="47"/>
  <c r="CP130" i="47" s="1"/>
  <c r="BQ130" i="47"/>
  <c r="CO130" i="47" s="1"/>
  <c r="BP130" i="47"/>
  <c r="CN130" i="47" s="1"/>
  <c r="BO130" i="47"/>
  <c r="CM130" i="47" s="1"/>
  <c r="BN130" i="47"/>
  <c r="CL130" i="47" s="1"/>
  <c r="BM130" i="47"/>
  <c r="BL130" i="47"/>
  <c r="BK130" i="47"/>
  <c r="BJ130" i="47"/>
  <c r="BI130" i="47"/>
  <c r="BH130" i="47"/>
  <c r="BG130" i="47"/>
  <c r="BF130" i="47"/>
  <c r="BE130" i="47"/>
  <c r="BD130" i="47"/>
  <c r="BC130" i="47"/>
  <c r="BB130" i="47"/>
  <c r="BA130" i="47"/>
  <c r="AZ130" i="47"/>
  <c r="AY130" i="47"/>
  <c r="AX130" i="47"/>
  <c r="AW130" i="47"/>
  <c r="AV130" i="47"/>
  <c r="AU130" i="47"/>
  <c r="AT130" i="47"/>
  <c r="AS130" i="47"/>
  <c r="AR130" i="47"/>
  <c r="AQ130" i="47"/>
  <c r="AP130" i="47"/>
  <c r="AO130" i="47"/>
  <c r="AN130" i="47"/>
  <c r="AK130" i="47"/>
  <c r="AJ130" i="47"/>
  <c r="AH130" i="47"/>
  <c r="AG130" i="47"/>
  <c r="AE130" i="47"/>
  <c r="AD130" i="47"/>
  <c r="AC130" i="47"/>
  <c r="AB130" i="47"/>
  <c r="AF130" i="47" s="1"/>
  <c r="AI130" i="47" s="1"/>
  <c r="AA130" i="47"/>
  <c r="Y130" i="47"/>
  <c r="X130" i="47"/>
  <c r="V130" i="47"/>
  <c r="U130" i="47"/>
  <c r="T130" i="47"/>
  <c r="S130" i="47"/>
  <c r="R130" i="47"/>
  <c r="Q130" i="47"/>
  <c r="P130" i="47"/>
  <c r="W130" i="47" s="1"/>
  <c r="Z130" i="47" s="1"/>
  <c r="N130" i="47"/>
  <c r="M130" i="47"/>
  <c r="L130" i="47"/>
  <c r="K130" i="47"/>
  <c r="J130" i="47"/>
  <c r="O130" i="47" s="1"/>
  <c r="H130" i="47"/>
  <c r="G130" i="47"/>
  <c r="F130" i="47"/>
  <c r="E130" i="47"/>
  <c r="I130" i="47" s="1"/>
  <c r="D130" i="47"/>
  <c r="C130" i="47"/>
  <c r="B130" i="47"/>
  <c r="DW129" i="47"/>
  <c r="DS129" i="47"/>
  <c r="DR129" i="47"/>
  <c r="DO129" i="47"/>
  <c r="DN129" i="47"/>
  <c r="DM129" i="47"/>
  <c r="DL129" i="47"/>
  <c r="DK129" i="47"/>
  <c r="DY129" i="47" s="1"/>
  <c r="DJ129" i="47"/>
  <c r="DX129" i="47" s="1"/>
  <c r="DI129" i="47"/>
  <c r="DH129" i="47"/>
  <c r="DG129" i="47"/>
  <c r="DU129" i="47" s="1"/>
  <c r="DF129" i="47"/>
  <c r="DT129" i="47" s="1"/>
  <c r="DE129" i="47"/>
  <c r="DD129" i="47"/>
  <c r="DC129" i="47"/>
  <c r="DQ129" i="47" s="1"/>
  <c r="DB129" i="47"/>
  <c r="DP129" i="47" s="1"/>
  <c r="DA129" i="47"/>
  <c r="CZ129" i="47"/>
  <c r="CY129" i="47"/>
  <c r="BY129" i="47"/>
  <c r="CW129" i="47" s="1"/>
  <c r="BX129" i="47"/>
  <c r="CV129" i="47" s="1"/>
  <c r="BW129" i="47"/>
  <c r="CU129" i="47" s="1"/>
  <c r="BV129" i="47"/>
  <c r="BU129" i="47"/>
  <c r="CS129" i="47" s="1"/>
  <c r="BT129" i="47"/>
  <c r="CR129" i="47" s="1"/>
  <c r="BS129" i="47"/>
  <c r="CQ129" i="47" s="1"/>
  <c r="BR129" i="47"/>
  <c r="BQ129" i="47"/>
  <c r="CO129" i="47" s="1"/>
  <c r="BP129" i="47"/>
  <c r="CN129" i="47" s="1"/>
  <c r="BO129" i="47"/>
  <c r="CM129" i="47" s="1"/>
  <c r="BN129" i="47"/>
  <c r="BM129" i="47"/>
  <c r="BL129" i="47"/>
  <c r="BK129" i="47"/>
  <c r="BJ129" i="47"/>
  <c r="BI129" i="47"/>
  <c r="BH129" i="47"/>
  <c r="BG129" i="47"/>
  <c r="BF129" i="47"/>
  <c r="BE129" i="47"/>
  <c r="BD129" i="47"/>
  <c r="BC129" i="47"/>
  <c r="BB129" i="47"/>
  <c r="BA129" i="47"/>
  <c r="AZ129" i="47"/>
  <c r="AY129" i="47"/>
  <c r="AX129" i="47"/>
  <c r="AW129" i="47"/>
  <c r="AV129" i="47"/>
  <c r="AU129" i="47"/>
  <c r="AT129" i="47"/>
  <c r="AS129" i="47"/>
  <c r="AR129" i="47"/>
  <c r="AQ129" i="47"/>
  <c r="AP129" i="47"/>
  <c r="AO129" i="47"/>
  <c r="AN129" i="47"/>
  <c r="AK129" i="47"/>
  <c r="AJ129" i="47"/>
  <c r="AH129" i="47"/>
  <c r="AG129" i="47"/>
  <c r="AE129" i="47"/>
  <c r="AD129" i="47"/>
  <c r="AC129" i="47"/>
  <c r="AB129" i="47"/>
  <c r="AA129" i="47"/>
  <c r="AF129" i="47" s="1"/>
  <c r="AI129" i="47" s="1"/>
  <c r="Y129" i="47"/>
  <c r="X129" i="47"/>
  <c r="V129" i="47"/>
  <c r="U129" i="47"/>
  <c r="T129" i="47"/>
  <c r="S129" i="47"/>
  <c r="R129" i="47"/>
  <c r="Q129" i="47"/>
  <c r="W129" i="47" s="1"/>
  <c r="Z129" i="47" s="1"/>
  <c r="DV129" i="47" s="1"/>
  <c r="P129" i="47"/>
  <c r="N129" i="47"/>
  <c r="M129" i="47"/>
  <c r="L129" i="47"/>
  <c r="K129" i="47"/>
  <c r="J129" i="47"/>
  <c r="O129" i="47" s="1"/>
  <c r="H129" i="47"/>
  <c r="G129" i="47"/>
  <c r="F129" i="47"/>
  <c r="E129" i="47"/>
  <c r="I129" i="47" s="1"/>
  <c r="D129" i="47"/>
  <c r="C129" i="47"/>
  <c r="B129" i="47"/>
  <c r="DX128" i="47"/>
  <c r="DW128" i="47"/>
  <c r="DT128" i="47"/>
  <c r="DS128" i="47"/>
  <c r="DP128" i="47"/>
  <c r="DO128" i="47"/>
  <c r="DM128" i="47"/>
  <c r="DL128" i="47"/>
  <c r="DK128" i="47"/>
  <c r="DY128" i="47" s="1"/>
  <c r="DJ128" i="47"/>
  <c r="DI128" i="47"/>
  <c r="DH128" i="47"/>
  <c r="DV128" i="47" s="1"/>
  <c r="DG128" i="47"/>
  <c r="DU128" i="47" s="1"/>
  <c r="DF128" i="47"/>
  <c r="DE128" i="47"/>
  <c r="DD128" i="47"/>
  <c r="DR128" i="47" s="1"/>
  <c r="DC128" i="47"/>
  <c r="DQ128" i="47" s="1"/>
  <c r="DB128" i="47"/>
  <c r="DA128" i="47"/>
  <c r="CZ128" i="47"/>
  <c r="DN128" i="47" s="1"/>
  <c r="CY128" i="47"/>
  <c r="BY128" i="47"/>
  <c r="CW128" i="47" s="1"/>
  <c r="BX128" i="47"/>
  <c r="CV128" i="47" s="1"/>
  <c r="BW128" i="47"/>
  <c r="CU128" i="47" s="1"/>
  <c r="BV128" i="47"/>
  <c r="BU128" i="47"/>
  <c r="CS128" i="47" s="1"/>
  <c r="BT128" i="47"/>
  <c r="CR128" i="47" s="1"/>
  <c r="BS128" i="47"/>
  <c r="BR128" i="47"/>
  <c r="BQ128" i="47"/>
  <c r="CO128" i="47" s="1"/>
  <c r="BP128" i="47"/>
  <c r="CN128" i="47" s="1"/>
  <c r="BO128" i="47"/>
  <c r="BN128" i="47"/>
  <c r="BM128" i="47"/>
  <c r="BL128" i="47"/>
  <c r="BK128" i="47"/>
  <c r="BJ128" i="47"/>
  <c r="BI128" i="47"/>
  <c r="BH128" i="47"/>
  <c r="BG128" i="47"/>
  <c r="BF128" i="47"/>
  <c r="BE128" i="47"/>
  <c r="BD128" i="47"/>
  <c r="BC128" i="47"/>
  <c r="BB128" i="47"/>
  <c r="BA128" i="47"/>
  <c r="AZ128" i="47"/>
  <c r="AY128" i="47"/>
  <c r="AX128" i="47"/>
  <c r="AW128" i="47"/>
  <c r="AV128" i="47"/>
  <c r="AU128" i="47"/>
  <c r="AT128" i="47"/>
  <c r="AS128" i="47"/>
  <c r="AR128" i="47"/>
  <c r="AQ128" i="47"/>
  <c r="AP128" i="47"/>
  <c r="AO128" i="47"/>
  <c r="AN128" i="47"/>
  <c r="AK128" i="47"/>
  <c r="AJ128" i="47"/>
  <c r="AH128" i="47"/>
  <c r="AG128" i="47"/>
  <c r="AE128" i="47"/>
  <c r="AD128" i="47"/>
  <c r="AC128" i="47"/>
  <c r="AB128" i="47"/>
  <c r="AA128" i="47"/>
  <c r="AF128" i="47" s="1"/>
  <c r="AI128" i="47" s="1"/>
  <c r="Y128" i="47"/>
  <c r="X128" i="47"/>
  <c r="V128" i="47"/>
  <c r="U128" i="47"/>
  <c r="T128" i="47"/>
  <c r="S128" i="47"/>
  <c r="W128" i="47" s="1"/>
  <c r="Z128" i="47" s="1"/>
  <c r="R128" i="47"/>
  <c r="Q128" i="47"/>
  <c r="P128" i="47"/>
  <c r="N128" i="47"/>
  <c r="M128" i="47"/>
  <c r="L128" i="47"/>
  <c r="K128" i="47"/>
  <c r="O128" i="47" s="1"/>
  <c r="J128" i="47"/>
  <c r="H128" i="47"/>
  <c r="G128" i="47"/>
  <c r="F128" i="47"/>
  <c r="E128" i="47"/>
  <c r="I128" i="47" s="1"/>
  <c r="D128" i="47"/>
  <c r="C128" i="47"/>
  <c r="B128" i="47"/>
  <c r="DY127" i="47"/>
  <c r="DX127" i="47"/>
  <c r="DU127" i="47"/>
  <c r="DT127" i="47"/>
  <c r="DQ127" i="47"/>
  <c r="DP127" i="47"/>
  <c r="DM127" i="47"/>
  <c r="DL127" i="47"/>
  <c r="DK127" i="47"/>
  <c r="DJ127" i="47"/>
  <c r="DI127" i="47"/>
  <c r="DW127" i="47" s="1"/>
  <c r="DH127" i="47"/>
  <c r="DG127" i="47"/>
  <c r="DF127" i="47"/>
  <c r="DE127" i="47"/>
  <c r="DS127" i="47" s="1"/>
  <c r="DD127" i="47"/>
  <c r="DR127" i="47" s="1"/>
  <c r="DC127" i="47"/>
  <c r="DB127" i="47"/>
  <c r="DA127" i="47"/>
  <c r="DO127" i="47" s="1"/>
  <c r="CZ127" i="47"/>
  <c r="DN127" i="47" s="1"/>
  <c r="CY127" i="47"/>
  <c r="BY127" i="47"/>
  <c r="CW127" i="47" s="1"/>
  <c r="BX127" i="47"/>
  <c r="CV127" i="47" s="1"/>
  <c r="BW127" i="47"/>
  <c r="CU127" i="47" s="1"/>
  <c r="BV127" i="47"/>
  <c r="BU127" i="47"/>
  <c r="CS127" i="47" s="1"/>
  <c r="BT127" i="47"/>
  <c r="CR127" i="47" s="1"/>
  <c r="BS127" i="47"/>
  <c r="BR127" i="47"/>
  <c r="BQ127" i="47"/>
  <c r="CO127" i="47" s="1"/>
  <c r="BP127" i="47"/>
  <c r="BO127" i="47"/>
  <c r="BN127" i="47"/>
  <c r="BM127" i="47"/>
  <c r="BL127" i="47"/>
  <c r="BK127" i="47"/>
  <c r="BJ127" i="47"/>
  <c r="BI127" i="47"/>
  <c r="BH127" i="47"/>
  <c r="BG127" i="47"/>
  <c r="BF127" i="47"/>
  <c r="BE127" i="47"/>
  <c r="BD127" i="47"/>
  <c r="BC127" i="47"/>
  <c r="BB127" i="47"/>
  <c r="BA127" i="47"/>
  <c r="AZ127" i="47"/>
  <c r="AY127" i="47"/>
  <c r="AX127" i="47"/>
  <c r="AW127" i="47"/>
  <c r="AV127" i="47"/>
  <c r="AU127" i="47"/>
  <c r="AT127" i="47"/>
  <c r="AS127" i="47"/>
  <c r="AR127" i="47"/>
  <c r="AQ127" i="47"/>
  <c r="AP127" i="47"/>
  <c r="AO127" i="47"/>
  <c r="AN127" i="47"/>
  <c r="AK127" i="47"/>
  <c r="AJ127" i="47"/>
  <c r="AH127" i="47"/>
  <c r="AG127" i="47"/>
  <c r="AE127" i="47"/>
  <c r="AD127" i="47"/>
  <c r="AC127" i="47"/>
  <c r="AB127" i="47"/>
  <c r="AF127" i="47" s="1"/>
  <c r="AI127" i="47" s="1"/>
  <c r="AA127" i="47"/>
  <c r="Y127" i="47"/>
  <c r="X127" i="47"/>
  <c r="V127" i="47"/>
  <c r="U127" i="47"/>
  <c r="T127" i="47"/>
  <c r="S127" i="47"/>
  <c r="R127" i="47"/>
  <c r="Q127" i="47"/>
  <c r="P127" i="47"/>
  <c r="W127" i="47" s="1"/>
  <c r="Z127" i="47" s="1"/>
  <c r="N127" i="47"/>
  <c r="M127" i="47"/>
  <c r="L127" i="47"/>
  <c r="K127" i="47"/>
  <c r="O127" i="47" s="1"/>
  <c r="J127" i="47"/>
  <c r="H127" i="47"/>
  <c r="G127" i="47"/>
  <c r="F127" i="47"/>
  <c r="E127" i="47"/>
  <c r="I127" i="47" s="1"/>
  <c r="D127" i="47"/>
  <c r="C127" i="47"/>
  <c r="B127" i="47"/>
  <c r="DY126" i="47"/>
  <c r="DU126" i="47"/>
  <c r="DR126" i="47"/>
  <c r="DQ126" i="47"/>
  <c r="DN126" i="47"/>
  <c r="DM126" i="47"/>
  <c r="DL126" i="47"/>
  <c r="DK126" i="47"/>
  <c r="DJ126" i="47"/>
  <c r="DX126" i="47" s="1"/>
  <c r="DI126" i="47"/>
  <c r="DW126" i="47" s="1"/>
  <c r="DH126" i="47"/>
  <c r="DG126" i="47"/>
  <c r="DF126" i="47"/>
  <c r="DT126" i="47" s="1"/>
  <c r="DE126" i="47"/>
  <c r="DS126" i="47" s="1"/>
  <c r="DD126" i="47"/>
  <c r="DC126" i="47"/>
  <c r="DB126" i="47"/>
  <c r="DP126" i="47" s="1"/>
  <c r="DA126" i="47"/>
  <c r="DO126" i="47" s="1"/>
  <c r="CZ126" i="47"/>
  <c r="CY126" i="47"/>
  <c r="CP126" i="47"/>
  <c r="CL126" i="47"/>
  <c r="CD126" i="47"/>
  <c r="BZ126" i="47"/>
  <c r="BY126" i="47"/>
  <c r="CW126" i="47" s="1"/>
  <c r="BX126" i="47"/>
  <c r="CV126" i="47" s="1"/>
  <c r="BW126" i="47"/>
  <c r="CU126" i="47" s="1"/>
  <c r="BV126" i="47"/>
  <c r="BU126" i="47"/>
  <c r="CS126" i="47" s="1"/>
  <c r="BT126" i="47"/>
  <c r="CR126" i="47" s="1"/>
  <c r="BS126" i="47"/>
  <c r="BQ126" i="47"/>
  <c r="CO126" i="47" s="1"/>
  <c r="BP126" i="47"/>
  <c r="BO126" i="47"/>
  <c r="BM126" i="47"/>
  <c r="BL126" i="47"/>
  <c r="BK126" i="47"/>
  <c r="BJ126" i="47"/>
  <c r="BI126" i="47"/>
  <c r="AZ126" i="47" s="1"/>
  <c r="BH126" i="47"/>
  <c r="BG126" i="47"/>
  <c r="BF126" i="47"/>
  <c r="BD126" i="47"/>
  <c r="BC126" i="47"/>
  <c r="BB126" i="47"/>
  <c r="AY126" i="47"/>
  <c r="AX126" i="47"/>
  <c r="AW126" i="47"/>
  <c r="AU126" i="47"/>
  <c r="AT126" i="47"/>
  <c r="AS126" i="47"/>
  <c r="AQ126" i="47"/>
  <c r="AP126" i="47"/>
  <c r="AO126" i="47"/>
  <c r="AK126" i="47"/>
  <c r="AJ126" i="47"/>
  <c r="AH126" i="47"/>
  <c r="AG126" i="47"/>
  <c r="AE126" i="47"/>
  <c r="AD126" i="47"/>
  <c r="AC126" i="47"/>
  <c r="AB126" i="47"/>
  <c r="AA126" i="47"/>
  <c r="AF126" i="47" s="1"/>
  <c r="AI126" i="47" s="1"/>
  <c r="Y126" i="47"/>
  <c r="X126" i="47"/>
  <c r="V126" i="47"/>
  <c r="U126" i="47"/>
  <c r="T126" i="47"/>
  <c r="S126" i="47"/>
  <c r="R126" i="47"/>
  <c r="Q126" i="47"/>
  <c r="W126" i="47" s="1"/>
  <c r="Z126" i="47" s="1"/>
  <c r="DV126" i="47" s="1"/>
  <c r="P126" i="47"/>
  <c r="N126" i="47"/>
  <c r="M126" i="47"/>
  <c r="L126" i="47"/>
  <c r="K126" i="47"/>
  <c r="J126" i="47"/>
  <c r="O126" i="47" s="1"/>
  <c r="H126" i="47"/>
  <c r="G126" i="47"/>
  <c r="F126" i="47"/>
  <c r="E126" i="47"/>
  <c r="I126" i="47" s="1"/>
  <c r="D126" i="47"/>
  <c r="C126" i="47"/>
  <c r="B126" i="47"/>
  <c r="DX125" i="47"/>
  <c r="DW125" i="47"/>
  <c r="DV125" i="47"/>
  <c r="DT125" i="47"/>
  <c r="DS125" i="47"/>
  <c r="DP125" i="47"/>
  <c r="DO125" i="47"/>
  <c r="DM125" i="47"/>
  <c r="DL125" i="47"/>
  <c r="DK125" i="47"/>
  <c r="DY125" i="47" s="1"/>
  <c r="DJ125" i="47"/>
  <c r="DI125" i="47"/>
  <c r="DG125" i="47"/>
  <c r="DU125" i="47" s="1"/>
  <c r="DF125" i="47"/>
  <c r="DE125" i="47"/>
  <c r="DD125" i="47"/>
  <c r="DR125" i="47" s="1"/>
  <c r="DC125" i="47"/>
  <c r="DQ125" i="47" s="1"/>
  <c r="DB125" i="47"/>
  <c r="DA125" i="47"/>
  <c r="CZ125" i="47"/>
  <c r="DN125" i="47" s="1"/>
  <c r="CY125" i="47"/>
  <c r="CT125" i="47"/>
  <c r="CR125" i="47"/>
  <c r="CH125" i="47"/>
  <c r="CF125" i="47"/>
  <c r="BY125" i="47"/>
  <c r="CW125" i="47" s="1"/>
  <c r="BX125" i="47"/>
  <c r="CV125" i="47" s="1"/>
  <c r="BW125" i="47"/>
  <c r="CU125" i="47" s="1"/>
  <c r="BU125" i="47"/>
  <c r="CS125" i="47" s="1"/>
  <c r="BT125" i="47"/>
  <c r="BS125" i="47"/>
  <c r="BR125" i="47"/>
  <c r="CP125" i="47" s="1"/>
  <c r="BQ125" i="47"/>
  <c r="CO125" i="47" s="1"/>
  <c r="BP125" i="47"/>
  <c r="BO125" i="47"/>
  <c r="BN125" i="47"/>
  <c r="CL125" i="47" s="1"/>
  <c r="BM125" i="47"/>
  <c r="BL125" i="47"/>
  <c r="BK125" i="47"/>
  <c r="BJ125" i="47"/>
  <c r="BH125" i="47"/>
  <c r="BG125" i="47"/>
  <c r="BF125" i="47"/>
  <c r="BE125" i="47"/>
  <c r="BD125" i="47"/>
  <c r="BC125" i="47"/>
  <c r="BB125" i="47"/>
  <c r="BA125" i="47"/>
  <c r="AZ125" i="47"/>
  <c r="AY125" i="47"/>
  <c r="AX125" i="47"/>
  <c r="AW125" i="47"/>
  <c r="AU125" i="47"/>
  <c r="AT125" i="47"/>
  <c r="AS125" i="47"/>
  <c r="AR125" i="47"/>
  <c r="AQ125" i="47"/>
  <c r="AP125" i="47"/>
  <c r="AO125" i="47"/>
  <c r="AN125" i="47"/>
  <c r="AK125" i="47"/>
  <c r="AJ125" i="47"/>
  <c r="AH125" i="47"/>
  <c r="AG125" i="47"/>
  <c r="AE125" i="47"/>
  <c r="AD125" i="47"/>
  <c r="AC125" i="47"/>
  <c r="AB125" i="47"/>
  <c r="AA125" i="47"/>
  <c r="AF125" i="47" s="1"/>
  <c r="AI125" i="47" s="1"/>
  <c r="Y125" i="47"/>
  <c r="X125" i="47"/>
  <c r="V125" i="47"/>
  <c r="U125" i="47"/>
  <c r="T125" i="47"/>
  <c r="S125" i="47"/>
  <c r="W125" i="47" s="1"/>
  <c r="Z125" i="47" s="1"/>
  <c r="R125" i="47"/>
  <c r="Q125" i="47"/>
  <c r="P125" i="47"/>
  <c r="N125" i="47"/>
  <c r="M125" i="47"/>
  <c r="L125" i="47"/>
  <c r="K125" i="47"/>
  <c r="O125" i="47" s="1"/>
  <c r="J125" i="47"/>
  <c r="H125" i="47"/>
  <c r="G125" i="47"/>
  <c r="F125" i="47"/>
  <c r="E125" i="47"/>
  <c r="I125" i="47" s="1"/>
  <c r="D125" i="47"/>
  <c r="C125" i="47"/>
  <c r="B125" i="47"/>
  <c r="DY124" i="47"/>
  <c r="DX124" i="47"/>
  <c r="DU124" i="47"/>
  <c r="DT124" i="47"/>
  <c r="DQ124" i="47"/>
  <c r="DP124" i="47"/>
  <c r="DM124" i="47"/>
  <c r="DL124" i="47"/>
  <c r="DK124" i="47"/>
  <c r="DJ124" i="47"/>
  <c r="DI124" i="47"/>
  <c r="DW124" i="47" s="1"/>
  <c r="DH124" i="47"/>
  <c r="DV124" i="47" s="1"/>
  <c r="DG124" i="47"/>
  <c r="DF124" i="47"/>
  <c r="DE124" i="47"/>
  <c r="DS124" i="47" s="1"/>
  <c r="DD124" i="47"/>
  <c r="DR124" i="47" s="1"/>
  <c r="DC124" i="47"/>
  <c r="DB124" i="47"/>
  <c r="DA124" i="47"/>
  <c r="DO124" i="47" s="1"/>
  <c r="CZ124" i="47"/>
  <c r="DN124" i="47" s="1"/>
  <c r="CY124" i="47"/>
  <c r="BY124" i="47"/>
  <c r="CW124" i="47" s="1"/>
  <c r="BX124" i="47"/>
  <c r="CV124" i="47" s="1"/>
  <c r="BW124" i="47"/>
  <c r="CU124" i="47" s="1"/>
  <c r="BV124" i="47"/>
  <c r="BU124" i="47"/>
  <c r="CS124" i="47" s="1"/>
  <c r="BT124" i="47"/>
  <c r="CR124" i="47" s="1"/>
  <c r="BS124" i="47"/>
  <c r="BR124" i="47"/>
  <c r="BQ124" i="47"/>
  <c r="CO124" i="47" s="1"/>
  <c r="BP124" i="47"/>
  <c r="CN124" i="47" s="1"/>
  <c r="BO124" i="47"/>
  <c r="BN124" i="47"/>
  <c r="BM124" i="47"/>
  <c r="BL124" i="47"/>
  <c r="BK124" i="47"/>
  <c r="BJ124" i="47"/>
  <c r="BI124" i="47"/>
  <c r="BH124" i="47"/>
  <c r="BG124" i="47"/>
  <c r="BF124" i="47"/>
  <c r="BE124" i="47"/>
  <c r="BD124" i="47"/>
  <c r="BC124" i="47"/>
  <c r="BB124" i="47"/>
  <c r="BA124" i="47"/>
  <c r="AZ124" i="47"/>
  <c r="AY124" i="47"/>
  <c r="AX124" i="47"/>
  <c r="AW124" i="47"/>
  <c r="AV124" i="47"/>
  <c r="AU124" i="47"/>
  <c r="AT124" i="47"/>
  <c r="AS124" i="47"/>
  <c r="AR124" i="47"/>
  <c r="AQ124" i="47"/>
  <c r="AP124" i="47"/>
  <c r="AO124" i="47"/>
  <c r="AN124" i="47"/>
  <c r="AK124" i="47"/>
  <c r="AJ124" i="47"/>
  <c r="AH124" i="47"/>
  <c r="AG124" i="47"/>
  <c r="AE124" i="47"/>
  <c r="AD124" i="47"/>
  <c r="AC124" i="47"/>
  <c r="AB124" i="47"/>
  <c r="AF124" i="47" s="1"/>
  <c r="AI124" i="47" s="1"/>
  <c r="AA124" i="47"/>
  <c r="Y124" i="47"/>
  <c r="X124" i="47"/>
  <c r="V124" i="47"/>
  <c r="U124" i="47"/>
  <c r="T124" i="47"/>
  <c r="S124" i="47"/>
  <c r="R124" i="47"/>
  <c r="Q124" i="47"/>
  <c r="P124" i="47"/>
  <c r="W124" i="47" s="1"/>
  <c r="Z124" i="47" s="1"/>
  <c r="N124" i="47"/>
  <c r="M124" i="47"/>
  <c r="L124" i="47"/>
  <c r="K124" i="47"/>
  <c r="O124" i="47" s="1"/>
  <c r="J124" i="47"/>
  <c r="H124" i="47"/>
  <c r="G124" i="47"/>
  <c r="F124" i="47"/>
  <c r="E124" i="47"/>
  <c r="D124" i="47"/>
  <c r="C124" i="47"/>
  <c r="B124" i="47"/>
  <c r="DY123" i="47"/>
  <c r="DV123" i="47"/>
  <c r="DU123" i="47"/>
  <c r="DR123" i="47"/>
  <c r="DQ123" i="47"/>
  <c r="DN123" i="47"/>
  <c r="DM123" i="47"/>
  <c r="DL123" i="47"/>
  <c r="DK123" i="47"/>
  <c r="DJ123" i="47"/>
  <c r="DX123" i="47" s="1"/>
  <c r="DI123" i="47"/>
  <c r="DW123" i="47" s="1"/>
  <c r="DH123" i="47"/>
  <c r="DG123" i="47"/>
  <c r="DF123" i="47"/>
  <c r="DT123" i="47" s="1"/>
  <c r="DE123" i="47"/>
  <c r="DS123" i="47" s="1"/>
  <c r="DD123" i="47"/>
  <c r="DC123" i="47"/>
  <c r="DB123" i="47"/>
  <c r="DP123" i="47" s="1"/>
  <c r="DA123" i="47"/>
  <c r="DO123" i="47" s="1"/>
  <c r="DZ123" i="47" s="1"/>
  <c r="CZ123" i="47"/>
  <c r="CY123" i="47"/>
  <c r="BY123" i="47"/>
  <c r="CW123" i="47" s="1"/>
  <c r="BX123" i="47"/>
  <c r="CV123" i="47" s="1"/>
  <c r="BW123" i="47"/>
  <c r="CU123" i="47" s="1"/>
  <c r="BV123" i="47"/>
  <c r="BU123" i="47"/>
  <c r="CS123" i="47" s="1"/>
  <c r="BT123" i="47"/>
  <c r="CR123" i="47" s="1"/>
  <c r="BS123" i="47"/>
  <c r="BR123" i="47"/>
  <c r="BQ123" i="47"/>
  <c r="CO123" i="47" s="1"/>
  <c r="BP123" i="47"/>
  <c r="BO123" i="47"/>
  <c r="BN123" i="47"/>
  <c r="BM123" i="47"/>
  <c r="BL123" i="47"/>
  <c r="BK123" i="47"/>
  <c r="BJ123" i="47"/>
  <c r="BI123" i="47"/>
  <c r="BH123" i="47"/>
  <c r="BG123" i="47"/>
  <c r="BF123" i="47"/>
  <c r="BE123" i="47"/>
  <c r="BD123" i="47"/>
  <c r="BC123" i="47"/>
  <c r="BB123" i="47"/>
  <c r="BA123" i="47"/>
  <c r="AZ123" i="47"/>
  <c r="AY123" i="47"/>
  <c r="AX123" i="47"/>
  <c r="AW123" i="47"/>
  <c r="AV123" i="47"/>
  <c r="AU123" i="47"/>
  <c r="AT123" i="47"/>
  <c r="AS123" i="47"/>
  <c r="AR123" i="47"/>
  <c r="AQ123" i="47"/>
  <c r="AP123" i="47"/>
  <c r="AO123" i="47"/>
  <c r="AN123" i="47"/>
  <c r="AK123" i="47"/>
  <c r="AJ123" i="47"/>
  <c r="AH123" i="47"/>
  <c r="AG123" i="47"/>
  <c r="AE123" i="47"/>
  <c r="AD123" i="47"/>
  <c r="AC123" i="47"/>
  <c r="AB123" i="47"/>
  <c r="AF123" i="47" s="1"/>
  <c r="AI123" i="47" s="1"/>
  <c r="AA123" i="47"/>
  <c r="Y123" i="47"/>
  <c r="X123" i="47"/>
  <c r="V123" i="47"/>
  <c r="U123" i="47"/>
  <c r="T123" i="47"/>
  <c r="S123" i="47"/>
  <c r="R123" i="47"/>
  <c r="Q123" i="47"/>
  <c r="P123" i="47"/>
  <c r="W123" i="47" s="1"/>
  <c r="Z123" i="47" s="1"/>
  <c r="N123" i="47"/>
  <c r="M123" i="47"/>
  <c r="L123" i="47"/>
  <c r="K123" i="47"/>
  <c r="J123" i="47"/>
  <c r="O123" i="47" s="1"/>
  <c r="H123" i="47"/>
  <c r="G123" i="47"/>
  <c r="F123" i="47"/>
  <c r="E123" i="47"/>
  <c r="I123" i="47" s="1"/>
  <c r="D123" i="47"/>
  <c r="C123" i="47"/>
  <c r="B123" i="47"/>
  <c r="DW122" i="47"/>
  <c r="DV122" i="47"/>
  <c r="DS122" i="47"/>
  <c r="DO122" i="47"/>
  <c r="DM122" i="47"/>
  <c r="DL122" i="47"/>
  <c r="DK122" i="47"/>
  <c r="DY122" i="47" s="1"/>
  <c r="DJ122" i="47"/>
  <c r="DX122" i="47" s="1"/>
  <c r="DI122" i="47"/>
  <c r="DH122" i="47"/>
  <c r="DG122" i="47"/>
  <c r="DU122" i="47" s="1"/>
  <c r="DF122" i="47"/>
  <c r="DT122" i="47" s="1"/>
  <c r="DE122" i="47"/>
  <c r="DD122" i="47"/>
  <c r="DC122" i="47"/>
  <c r="DQ122" i="47" s="1"/>
  <c r="DB122" i="47"/>
  <c r="DP122" i="47" s="1"/>
  <c r="DA122" i="47"/>
  <c r="CZ122" i="47"/>
  <c r="CY122" i="47"/>
  <c r="CI122" i="47"/>
  <c r="BY122" i="47"/>
  <c r="CW122" i="47" s="1"/>
  <c r="BX122" i="47"/>
  <c r="CV122" i="47" s="1"/>
  <c r="BW122" i="47"/>
  <c r="CU122" i="47" s="1"/>
  <c r="BV122" i="47"/>
  <c r="BU122" i="47"/>
  <c r="CS122" i="47" s="1"/>
  <c r="BT122" i="47"/>
  <c r="CR122" i="47" s="1"/>
  <c r="BS122" i="47"/>
  <c r="BR122" i="47"/>
  <c r="BQ122" i="47"/>
  <c r="CO122" i="47" s="1"/>
  <c r="BP122" i="47"/>
  <c r="CN122" i="47" s="1"/>
  <c r="BO122" i="47"/>
  <c r="BN122" i="47"/>
  <c r="BM122" i="47"/>
  <c r="BL122" i="47"/>
  <c r="BK122" i="47"/>
  <c r="BJ122" i="47"/>
  <c r="BI122" i="47"/>
  <c r="BH122" i="47"/>
  <c r="BG122" i="47"/>
  <c r="BF122" i="47"/>
  <c r="BE122" i="47"/>
  <c r="BD122" i="47"/>
  <c r="BC122" i="47"/>
  <c r="BB122" i="47"/>
  <c r="BA122" i="47"/>
  <c r="AZ122" i="47"/>
  <c r="AY122" i="47"/>
  <c r="AX122" i="47"/>
  <c r="AW122" i="47"/>
  <c r="AV122" i="47"/>
  <c r="AU122" i="47"/>
  <c r="AT122" i="47"/>
  <c r="AS122" i="47"/>
  <c r="AR122" i="47"/>
  <c r="AQ122" i="47"/>
  <c r="AP122" i="47"/>
  <c r="AO122" i="47"/>
  <c r="AN122" i="47"/>
  <c r="AK122" i="47"/>
  <c r="AJ122" i="47"/>
  <c r="AH122" i="47"/>
  <c r="AG122" i="47"/>
  <c r="AE122" i="47"/>
  <c r="AD122" i="47"/>
  <c r="AC122" i="47"/>
  <c r="AB122" i="47"/>
  <c r="AA122" i="47"/>
  <c r="AF122" i="47" s="1"/>
  <c r="Y122" i="47"/>
  <c r="X122" i="47"/>
  <c r="V122" i="47"/>
  <c r="U122" i="47"/>
  <c r="T122" i="47"/>
  <c r="S122" i="47"/>
  <c r="R122" i="47"/>
  <c r="Q122" i="47"/>
  <c r="W122" i="47" s="1"/>
  <c r="Z122" i="47" s="1"/>
  <c r="P122" i="47"/>
  <c r="N122" i="47"/>
  <c r="M122" i="47"/>
  <c r="L122" i="47"/>
  <c r="K122" i="47"/>
  <c r="J122" i="47"/>
  <c r="O122" i="47" s="1"/>
  <c r="H122" i="47"/>
  <c r="G122" i="47"/>
  <c r="F122" i="47"/>
  <c r="E122" i="47"/>
  <c r="I122" i="47" s="1"/>
  <c r="D122" i="47"/>
  <c r="C122" i="47"/>
  <c r="B122" i="47"/>
  <c r="DX121" i="47"/>
  <c r="DW121" i="47"/>
  <c r="DT121" i="47"/>
  <c r="DS121" i="47"/>
  <c r="DP121" i="47"/>
  <c r="DO121" i="47"/>
  <c r="DM121" i="47"/>
  <c r="DL121" i="47"/>
  <c r="DK121" i="47"/>
  <c r="DY121" i="47" s="1"/>
  <c r="DJ121" i="47"/>
  <c r="DI121" i="47"/>
  <c r="DH121" i="47"/>
  <c r="DG121" i="47"/>
  <c r="DU121" i="47" s="1"/>
  <c r="DF121" i="47"/>
  <c r="DE121" i="47"/>
  <c r="DD121" i="47"/>
  <c r="DR121" i="47" s="1"/>
  <c r="DC121" i="47"/>
  <c r="DQ121" i="47" s="1"/>
  <c r="DB121" i="47"/>
  <c r="DA121" i="47"/>
  <c r="CZ121" i="47"/>
  <c r="DN121" i="47" s="1"/>
  <c r="CY121" i="47"/>
  <c r="CV121" i="47"/>
  <c r="CU121" i="47"/>
  <c r="CI121" i="47"/>
  <c r="CF121" i="47"/>
  <c r="BY121" i="47"/>
  <c r="CW121" i="47" s="1"/>
  <c r="BX121" i="47"/>
  <c r="CJ121" i="47" s="1"/>
  <c r="BW121" i="47"/>
  <c r="BV121" i="47"/>
  <c r="BU121" i="47"/>
  <c r="CS121" i="47" s="1"/>
  <c r="BT121" i="47"/>
  <c r="CR121" i="47" s="1"/>
  <c r="BS121" i="47"/>
  <c r="BR121" i="47"/>
  <c r="BQ121" i="47"/>
  <c r="CO121" i="47" s="1"/>
  <c r="BP121" i="47"/>
  <c r="BO121" i="47"/>
  <c r="BN121" i="47"/>
  <c r="BM121" i="47"/>
  <c r="BL121" i="47"/>
  <c r="BK121" i="47"/>
  <c r="BJ121" i="47"/>
  <c r="BI121" i="47"/>
  <c r="BH121" i="47"/>
  <c r="BG121" i="47"/>
  <c r="BF121" i="47"/>
  <c r="BE121" i="47"/>
  <c r="BD121" i="47"/>
  <c r="BC121" i="47"/>
  <c r="BB121" i="47"/>
  <c r="BA121" i="47"/>
  <c r="AZ121" i="47"/>
  <c r="AY121" i="47"/>
  <c r="AX121" i="47"/>
  <c r="AW121" i="47"/>
  <c r="AV121" i="47"/>
  <c r="AU121" i="47"/>
  <c r="AT121" i="47"/>
  <c r="AS121" i="47"/>
  <c r="AR121" i="47"/>
  <c r="AQ121" i="47"/>
  <c r="AP121" i="47"/>
  <c r="AO121" i="47"/>
  <c r="AN121" i="47"/>
  <c r="AK121" i="47"/>
  <c r="AJ121" i="47"/>
  <c r="AH121" i="47"/>
  <c r="AG121" i="47"/>
  <c r="AE121" i="47"/>
  <c r="AD121" i="47"/>
  <c r="AC121" i="47"/>
  <c r="AB121" i="47"/>
  <c r="AA121" i="47"/>
  <c r="AF121" i="47" s="1"/>
  <c r="AI121" i="47" s="1"/>
  <c r="Y121" i="47"/>
  <c r="X121" i="47"/>
  <c r="V121" i="47"/>
  <c r="U121" i="47"/>
  <c r="T121" i="47"/>
  <c r="S121" i="47"/>
  <c r="R121" i="47"/>
  <c r="Q121" i="47"/>
  <c r="P121" i="47"/>
  <c r="W121" i="47" s="1"/>
  <c r="Z121" i="47" s="1"/>
  <c r="N121" i="47"/>
  <c r="M121" i="47"/>
  <c r="L121" i="47"/>
  <c r="K121" i="47"/>
  <c r="O121" i="47" s="1"/>
  <c r="J121" i="47"/>
  <c r="H121" i="47"/>
  <c r="G121" i="47"/>
  <c r="F121" i="47"/>
  <c r="E121" i="47"/>
  <c r="D121" i="47"/>
  <c r="C121" i="47"/>
  <c r="B121" i="47"/>
  <c r="DX120" i="47"/>
  <c r="DQ120" i="47"/>
  <c r="DP120" i="47"/>
  <c r="DM120" i="47"/>
  <c r="DL120" i="47"/>
  <c r="DK120" i="47"/>
  <c r="DY120" i="47" s="1"/>
  <c r="DJ120" i="47"/>
  <c r="DI120" i="47"/>
  <c r="DW120" i="47" s="1"/>
  <c r="DH120" i="47"/>
  <c r="DV120" i="47" s="1"/>
  <c r="DG120" i="47"/>
  <c r="DU120" i="47" s="1"/>
  <c r="DF120" i="47"/>
  <c r="DT120" i="47" s="1"/>
  <c r="DE120" i="47"/>
  <c r="DS120" i="47" s="1"/>
  <c r="DD120" i="47"/>
  <c r="DC120" i="47"/>
  <c r="DB120" i="47"/>
  <c r="DA120" i="47"/>
  <c r="DO120" i="47" s="1"/>
  <c r="CZ120" i="47"/>
  <c r="DN120" i="47" s="1"/>
  <c r="CY120" i="47"/>
  <c r="BY120" i="47"/>
  <c r="CW120" i="47" s="1"/>
  <c r="BX120" i="47"/>
  <c r="CV120" i="47" s="1"/>
  <c r="BW120" i="47"/>
  <c r="CU120" i="47" s="1"/>
  <c r="BV120" i="47"/>
  <c r="BU120" i="47"/>
  <c r="CS120" i="47" s="1"/>
  <c r="BT120" i="47"/>
  <c r="CR120" i="47" s="1"/>
  <c r="BS120" i="47"/>
  <c r="BR120" i="47"/>
  <c r="BQ120" i="47"/>
  <c r="CO120" i="47" s="1"/>
  <c r="BP120" i="47"/>
  <c r="BO120" i="47"/>
  <c r="BN120" i="47"/>
  <c r="BM120" i="47"/>
  <c r="BL120" i="47"/>
  <c r="BK120" i="47"/>
  <c r="BJ120" i="47"/>
  <c r="BI120" i="47"/>
  <c r="BH120" i="47"/>
  <c r="BG120" i="47"/>
  <c r="BF120" i="47"/>
  <c r="BE120" i="47"/>
  <c r="BD120" i="47"/>
  <c r="BC120" i="47"/>
  <c r="BB120" i="47"/>
  <c r="BA120" i="47"/>
  <c r="AZ120" i="47"/>
  <c r="AY120" i="47"/>
  <c r="AX120" i="47"/>
  <c r="AW120" i="47"/>
  <c r="AV120" i="47"/>
  <c r="AU120" i="47"/>
  <c r="AT120" i="47"/>
  <c r="AS120" i="47"/>
  <c r="AR120" i="47"/>
  <c r="AQ120" i="47"/>
  <c r="AP120" i="47"/>
  <c r="AO120" i="47"/>
  <c r="AN120" i="47"/>
  <c r="AK120" i="47"/>
  <c r="AJ120" i="47"/>
  <c r="AH120" i="47"/>
  <c r="AG120" i="47"/>
  <c r="AE120" i="47"/>
  <c r="AD120" i="47"/>
  <c r="AC120" i="47"/>
  <c r="AB120" i="47"/>
  <c r="AF120" i="47" s="1"/>
  <c r="AI120" i="47" s="1"/>
  <c r="AA120" i="47"/>
  <c r="Y120" i="47"/>
  <c r="X120" i="47"/>
  <c r="V120" i="47"/>
  <c r="U120" i="47"/>
  <c r="T120" i="47"/>
  <c r="S120" i="47"/>
  <c r="R120" i="47"/>
  <c r="Q120" i="47"/>
  <c r="P120" i="47"/>
  <c r="W120" i="47" s="1"/>
  <c r="Z120" i="47" s="1"/>
  <c r="N120" i="47"/>
  <c r="M120" i="47"/>
  <c r="L120" i="47"/>
  <c r="K120" i="47"/>
  <c r="O120" i="47" s="1"/>
  <c r="AM120" i="47" s="1"/>
  <c r="J120" i="47"/>
  <c r="H120" i="47"/>
  <c r="G120" i="47"/>
  <c r="F120" i="47"/>
  <c r="E120" i="47"/>
  <c r="I120" i="47" s="1"/>
  <c r="D120" i="47"/>
  <c r="C120" i="47"/>
  <c r="B120" i="47"/>
  <c r="DY119" i="47"/>
  <c r="DV119" i="47"/>
  <c r="DU119" i="47"/>
  <c r="DQ119" i="47"/>
  <c r="DN119" i="47"/>
  <c r="DM119" i="47"/>
  <c r="DL119" i="47"/>
  <c r="DK119" i="47"/>
  <c r="DJ119" i="47"/>
  <c r="DX119" i="47" s="1"/>
  <c r="DI119" i="47"/>
  <c r="DW119" i="47" s="1"/>
  <c r="DH119" i="47"/>
  <c r="DG119" i="47"/>
  <c r="DF119" i="47"/>
  <c r="DT119" i="47" s="1"/>
  <c r="DE119" i="47"/>
  <c r="DS119" i="47" s="1"/>
  <c r="DD119" i="47"/>
  <c r="DC119" i="47"/>
  <c r="DB119" i="47"/>
  <c r="DP119" i="47" s="1"/>
  <c r="DA119" i="47"/>
  <c r="DO119" i="47" s="1"/>
  <c r="CZ119" i="47"/>
  <c r="CY119" i="47"/>
  <c r="BY119" i="47"/>
  <c r="CW119" i="47" s="1"/>
  <c r="BX119" i="47"/>
  <c r="CV119" i="47" s="1"/>
  <c r="BW119" i="47"/>
  <c r="CU119" i="47" s="1"/>
  <c r="BV119" i="47"/>
  <c r="CT119" i="47" s="1"/>
  <c r="BU119" i="47"/>
  <c r="CS119" i="47" s="1"/>
  <c r="BT119" i="47"/>
  <c r="CR119" i="47" s="1"/>
  <c r="BS119" i="47"/>
  <c r="BR119" i="47"/>
  <c r="CP119" i="47" s="1"/>
  <c r="BQ119" i="47"/>
  <c r="CO119" i="47" s="1"/>
  <c r="BP119" i="47"/>
  <c r="CN119" i="47" s="1"/>
  <c r="BO119" i="47"/>
  <c r="BN119" i="47"/>
  <c r="CL119" i="47" s="1"/>
  <c r="BM119" i="47"/>
  <c r="BL119" i="47"/>
  <c r="BK119" i="47"/>
  <c r="BJ119" i="47"/>
  <c r="BI119" i="47"/>
  <c r="BH119" i="47"/>
  <c r="BG119" i="47"/>
  <c r="BF119" i="47"/>
  <c r="BE119" i="47"/>
  <c r="BD119" i="47"/>
  <c r="BC119" i="47"/>
  <c r="BB119" i="47"/>
  <c r="BA119" i="47"/>
  <c r="AZ119" i="47"/>
  <c r="AY119" i="47"/>
  <c r="AX119" i="47"/>
  <c r="AW119" i="47"/>
  <c r="AV119" i="47"/>
  <c r="AU119" i="47"/>
  <c r="AT119" i="47"/>
  <c r="AS119" i="47"/>
  <c r="AR119" i="47"/>
  <c r="AQ119" i="47"/>
  <c r="AP119" i="47"/>
  <c r="AO119" i="47"/>
  <c r="AN119" i="47"/>
  <c r="AK119" i="47"/>
  <c r="AJ119" i="47"/>
  <c r="AH119" i="47"/>
  <c r="AG119" i="47"/>
  <c r="AE119" i="47"/>
  <c r="AD119" i="47"/>
  <c r="AC119" i="47"/>
  <c r="AB119" i="47"/>
  <c r="AF119" i="47" s="1"/>
  <c r="AI119" i="47" s="1"/>
  <c r="AA119" i="47"/>
  <c r="Y119" i="47"/>
  <c r="X119" i="47"/>
  <c r="V119" i="47"/>
  <c r="U119" i="47"/>
  <c r="T119" i="47"/>
  <c r="S119" i="47"/>
  <c r="R119" i="47"/>
  <c r="Q119" i="47"/>
  <c r="P119" i="47"/>
  <c r="W119" i="47" s="1"/>
  <c r="Z119" i="47" s="1"/>
  <c r="DR119" i="47" s="1"/>
  <c r="N119" i="47"/>
  <c r="M119" i="47"/>
  <c r="L119" i="47"/>
  <c r="K119" i="47"/>
  <c r="J119" i="47"/>
  <c r="O119" i="47" s="1"/>
  <c r="H119" i="47"/>
  <c r="G119" i="47"/>
  <c r="F119" i="47"/>
  <c r="E119" i="47"/>
  <c r="I119" i="47" s="1"/>
  <c r="D119" i="47"/>
  <c r="C119" i="47"/>
  <c r="B119" i="47"/>
  <c r="DW118" i="47"/>
  <c r="DV118" i="47"/>
  <c r="DS118" i="47"/>
  <c r="DR118" i="47"/>
  <c r="DO118" i="47"/>
  <c r="DN118" i="47"/>
  <c r="DM118" i="47"/>
  <c r="DL118" i="47"/>
  <c r="DK118" i="47"/>
  <c r="DY118" i="47" s="1"/>
  <c r="DJ118" i="47"/>
  <c r="DX118" i="47" s="1"/>
  <c r="DI118" i="47"/>
  <c r="DH118" i="47"/>
  <c r="DG118" i="47"/>
  <c r="DU118" i="47" s="1"/>
  <c r="DF118" i="47"/>
  <c r="DT118" i="47" s="1"/>
  <c r="DE118" i="47"/>
  <c r="DD118" i="47"/>
  <c r="DC118" i="47"/>
  <c r="DQ118" i="47" s="1"/>
  <c r="DB118" i="47"/>
  <c r="DP118" i="47" s="1"/>
  <c r="DA118" i="47"/>
  <c r="CZ118" i="47"/>
  <c r="CY118" i="47"/>
  <c r="BY118" i="47"/>
  <c r="CW118" i="47" s="1"/>
  <c r="BX118" i="47"/>
  <c r="CV118" i="47" s="1"/>
  <c r="BW118" i="47"/>
  <c r="CU118" i="47" s="1"/>
  <c r="BV118" i="47"/>
  <c r="BU118" i="47"/>
  <c r="CS118" i="47" s="1"/>
  <c r="BT118" i="47"/>
  <c r="CR118" i="47" s="1"/>
  <c r="BS118" i="47"/>
  <c r="BR118" i="47"/>
  <c r="BQ118" i="47"/>
  <c r="CO118" i="47" s="1"/>
  <c r="BP118" i="47"/>
  <c r="BO118" i="47"/>
  <c r="BN118" i="47"/>
  <c r="BM118" i="47"/>
  <c r="BL118" i="47"/>
  <c r="BK118" i="47"/>
  <c r="BJ118" i="47"/>
  <c r="BI118" i="47"/>
  <c r="BH118" i="47"/>
  <c r="BG118" i="47"/>
  <c r="BF118" i="47"/>
  <c r="BE118" i="47"/>
  <c r="BD118" i="47"/>
  <c r="BC118" i="47"/>
  <c r="BB118" i="47"/>
  <c r="BA118" i="47"/>
  <c r="AZ118" i="47"/>
  <c r="AY118" i="47"/>
  <c r="AX118" i="47"/>
  <c r="AW118" i="47"/>
  <c r="AV118" i="47"/>
  <c r="AU118" i="47"/>
  <c r="AT118" i="47"/>
  <c r="AS118" i="47"/>
  <c r="AR118" i="47"/>
  <c r="AQ118" i="47"/>
  <c r="AP118" i="47"/>
  <c r="AO118" i="47"/>
  <c r="AN118" i="47"/>
  <c r="AK118" i="47"/>
  <c r="AJ118" i="47"/>
  <c r="AH118" i="47"/>
  <c r="AG118" i="47"/>
  <c r="AE118" i="47"/>
  <c r="AD118" i="47"/>
  <c r="AC118" i="47"/>
  <c r="AB118" i="47"/>
  <c r="AF118" i="47" s="1"/>
  <c r="AI118" i="47" s="1"/>
  <c r="AA118" i="47"/>
  <c r="Y118" i="47"/>
  <c r="X118" i="47"/>
  <c r="V118" i="47"/>
  <c r="U118" i="47"/>
  <c r="T118" i="47"/>
  <c r="S118" i="47"/>
  <c r="R118" i="47"/>
  <c r="Q118" i="47"/>
  <c r="P118" i="47"/>
  <c r="W118" i="47" s="1"/>
  <c r="Z118" i="47" s="1"/>
  <c r="N118" i="47"/>
  <c r="M118" i="47"/>
  <c r="L118" i="47"/>
  <c r="K118" i="47"/>
  <c r="J118" i="47"/>
  <c r="O118" i="47" s="1"/>
  <c r="H118" i="47"/>
  <c r="G118" i="47"/>
  <c r="F118" i="47"/>
  <c r="E118" i="47"/>
  <c r="I118" i="47" s="1"/>
  <c r="D118" i="47"/>
  <c r="C118" i="47"/>
  <c r="B118" i="47"/>
  <c r="DX117" i="47"/>
  <c r="DW117" i="47"/>
  <c r="DT117" i="47"/>
  <c r="DS117" i="47"/>
  <c r="DP117" i="47"/>
  <c r="DO117" i="47"/>
  <c r="DM117" i="47"/>
  <c r="DL117" i="47"/>
  <c r="DK117" i="47"/>
  <c r="DY117" i="47" s="1"/>
  <c r="DJ117" i="47"/>
  <c r="DI117" i="47"/>
  <c r="DH117" i="47"/>
  <c r="DV117" i="47" s="1"/>
  <c r="DG117" i="47"/>
  <c r="DU117" i="47" s="1"/>
  <c r="DF117" i="47"/>
  <c r="DE117" i="47"/>
  <c r="DD117" i="47"/>
  <c r="DR117" i="47" s="1"/>
  <c r="DC117" i="47"/>
  <c r="DQ117" i="47" s="1"/>
  <c r="DB117" i="47"/>
  <c r="DA117" i="47"/>
  <c r="CZ117" i="47"/>
  <c r="DN117" i="47" s="1"/>
  <c r="CY117" i="47"/>
  <c r="BY117" i="47"/>
  <c r="CW117" i="47" s="1"/>
  <c r="BX117" i="47"/>
  <c r="CV117" i="47" s="1"/>
  <c r="BW117" i="47"/>
  <c r="CU117" i="47" s="1"/>
  <c r="BV117" i="47"/>
  <c r="CT117" i="47" s="1"/>
  <c r="BU117" i="47"/>
  <c r="CS117" i="47" s="1"/>
  <c r="BT117" i="47"/>
  <c r="CR117" i="47" s="1"/>
  <c r="BS117" i="47"/>
  <c r="CQ117" i="47" s="1"/>
  <c r="BR117" i="47"/>
  <c r="CP117" i="47" s="1"/>
  <c r="BQ117" i="47"/>
  <c r="CO117" i="47" s="1"/>
  <c r="BP117" i="47"/>
  <c r="CN117" i="47" s="1"/>
  <c r="BO117" i="47"/>
  <c r="CM117" i="47" s="1"/>
  <c r="BN117" i="47"/>
  <c r="CL117" i="47" s="1"/>
  <c r="BM117" i="47"/>
  <c r="BL117" i="47"/>
  <c r="BK117" i="47"/>
  <c r="BJ117" i="47"/>
  <c r="BI117" i="47"/>
  <c r="BH117" i="47"/>
  <c r="BG117" i="47"/>
  <c r="BF117" i="47"/>
  <c r="BE117" i="47"/>
  <c r="BD117" i="47"/>
  <c r="BC117" i="47"/>
  <c r="BB117" i="47"/>
  <c r="BA117" i="47"/>
  <c r="AZ117" i="47"/>
  <c r="AY117" i="47"/>
  <c r="AX117" i="47"/>
  <c r="AW117" i="47"/>
  <c r="AV117" i="47"/>
  <c r="AU117" i="47"/>
  <c r="AT117" i="47"/>
  <c r="AS117" i="47"/>
  <c r="AR117" i="47"/>
  <c r="AQ117" i="47"/>
  <c r="AP117" i="47"/>
  <c r="AO117" i="47"/>
  <c r="AN117" i="47"/>
  <c r="AK117" i="47"/>
  <c r="AJ117" i="47"/>
  <c r="AH117" i="47"/>
  <c r="AG117" i="47"/>
  <c r="AE117" i="47"/>
  <c r="AD117" i="47"/>
  <c r="AC117" i="47"/>
  <c r="AB117" i="47"/>
  <c r="AA117" i="47"/>
  <c r="AF117" i="47" s="1"/>
  <c r="AI117" i="47" s="1"/>
  <c r="Y117" i="47"/>
  <c r="X117" i="47"/>
  <c r="V117" i="47"/>
  <c r="U117" i="47"/>
  <c r="T117" i="47"/>
  <c r="S117" i="47"/>
  <c r="W117" i="47" s="1"/>
  <c r="Z117" i="47" s="1"/>
  <c r="R117" i="47"/>
  <c r="Q117" i="47"/>
  <c r="P117" i="47"/>
  <c r="N117" i="47"/>
  <c r="M117" i="47"/>
  <c r="L117" i="47"/>
  <c r="K117" i="47"/>
  <c r="J117" i="47"/>
  <c r="O117" i="47" s="1"/>
  <c r="H117" i="47"/>
  <c r="G117" i="47"/>
  <c r="F117" i="47"/>
  <c r="E117" i="47"/>
  <c r="I117" i="47" s="1"/>
  <c r="D117" i="47"/>
  <c r="C117" i="47"/>
  <c r="B117" i="47"/>
  <c r="DY116" i="47"/>
  <c r="DX116" i="47"/>
  <c r="DU116" i="47"/>
  <c r="DT116" i="47"/>
  <c r="DQ116" i="47"/>
  <c r="DP116" i="47"/>
  <c r="DM116" i="47"/>
  <c r="DL116" i="47"/>
  <c r="DK116" i="47"/>
  <c r="DJ116" i="47"/>
  <c r="DI116" i="47"/>
  <c r="DW116" i="47" s="1"/>
  <c r="DH116" i="47"/>
  <c r="DV116" i="47" s="1"/>
  <c r="DG116" i="47"/>
  <c r="DF116" i="47"/>
  <c r="DE116" i="47"/>
  <c r="DS116" i="47" s="1"/>
  <c r="DD116" i="47"/>
  <c r="DR116" i="47" s="1"/>
  <c r="DC116" i="47"/>
  <c r="DB116" i="47"/>
  <c r="DA116" i="47"/>
  <c r="DO116" i="47" s="1"/>
  <c r="CZ116" i="47"/>
  <c r="DN116" i="47" s="1"/>
  <c r="DZ116" i="47" s="1"/>
  <c r="CY116" i="47"/>
  <c r="BY116" i="47"/>
  <c r="CW116" i="47" s="1"/>
  <c r="BX116" i="47"/>
  <c r="CV116" i="47" s="1"/>
  <c r="BW116" i="47"/>
  <c r="CU116" i="47" s="1"/>
  <c r="BV116" i="47"/>
  <c r="BU116" i="47"/>
  <c r="CS116" i="47" s="1"/>
  <c r="BT116" i="47"/>
  <c r="CR116" i="47" s="1"/>
  <c r="BS116" i="47"/>
  <c r="CQ116" i="47" s="1"/>
  <c r="BR116" i="47"/>
  <c r="BQ116" i="47"/>
  <c r="CO116" i="47" s="1"/>
  <c r="BP116" i="47"/>
  <c r="CN116" i="47" s="1"/>
  <c r="BO116" i="47"/>
  <c r="CM116" i="47" s="1"/>
  <c r="BN116" i="47"/>
  <c r="BM116" i="47"/>
  <c r="BL116" i="47"/>
  <c r="BK116" i="47"/>
  <c r="BJ116" i="47"/>
  <c r="BI116" i="47"/>
  <c r="BH116" i="47"/>
  <c r="BG116" i="47"/>
  <c r="BF116" i="47"/>
  <c r="BE116" i="47"/>
  <c r="BD116" i="47"/>
  <c r="BC116" i="47"/>
  <c r="BB116" i="47"/>
  <c r="BA116" i="47"/>
  <c r="AZ116" i="47"/>
  <c r="AY116" i="47"/>
  <c r="AX116" i="47"/>
  <c r="AW116" i="47"/>
  <c r="AV116" i="47"/>
  <c r="AU116" i="47"/>
  <c r="AT116" i="47"/>
  <c r="AS116" i="47"/>
  <c r="AR116" i="47"/>
  <c r="AQ116" i="47"/>
  <c r="AP116" i="47"/>
  <c r="AO116" i="47"/>
  <c r="AK116" i="47"/>
  <c r="AJ116" i="47"/>
  <c r="AH116" i="47"/>
  <c r="AG116" i="47"/>
  <c r="AE116" i="47"/>
  <c r="AD116" i="47"/>
  <c r="AC116" i="47"/>
  <c r="AB116" i="47"/>
  <c r="AA116" i="47"/>
  <c r="AF116" i="47" s="1"/>
  <c r="AI116" i="47" s="1"/>
  <c r="Y116" i="47"/>
  <c r="X116" i="47"/>
  <c r="V116" i="47"/>
  <c r="U116" i="47"/>
  <c r="T116" i="47"/>
  <c r="S116" i="47"/>
  <c r="W116" i="47" s="1"/>
  <c r="Z116" i="47" s="1"/>
  <c r="R116" i="47"/>
  <c r="Q116" i="47"/>
  <c r="P116" i="47"/>
  <c r="N116" i="47"/>
  <c r="M116" i="47"/>
  <c r="L116" i="47"/>
  <c r="K116" i="47"/>
  <c r="J116" i="47"/>
  <c r="O116" i="47" s="1"/>
  <c r="H116" i="47"/>
  <c r="G116" i="47"/>
  <c r="F116" i="47"/>
  <c r="E116" i="47"/>
  <c r="I116" i="47" s="1"/>
  <c r="D116" i="47"/>
  <c r="C116" i="47"/>
  <c r="B116" i="47"/>
  <c r="DY115" i="47"/>
  <c r="DX115" i="47"/>
  <c r="DU115" i="47"/>
  <c r="DT115" i="47"/>
  <c r="DQ115" i="47"/>
  <c r="DP115" i="47"/>
  <c r="DM115" i="47"/>
  <c r="DL115" i="47"/>
  <c r="DK115" i="47"/>
  <c r="DJ115" i="47"/>
  <c r="DI115" i="47"/>
  <c r="DW115" i="47" s="1"/>
  <c r="DH115" i="47"/>
  <c r="DV115" i="47" s="1"/>
  <c r="DG115" i="47"/>
  <c r="DF115" i="47"/>
  <c r="DE115" i="47"/>
  <c r="DS115" i="47" s="1"/>
  <c r="DD115" i="47"/>
  <c r="DR115" i="47" s="1"/>
  <c r="DC115" i="47"/>
  <c r="DB115" i="47"/>
  <c r="DA115" i="47"/>
  <c r="DO115" i="47" s="1"/>
  <c r="CZ115" i="47"/>
  <c r="DN115" i="47" s="1"/>
  <c r="DZ115" i="47" s="1"/>
  <c r="CY115" i="47"/>
  <c r="BY115" i="47"/>
  <c r="CW115" i="47" s="1"/>
  <c r="BX115" i="47"/>
  <c r="CV115" i="47" s="1"/>
  <c r="BW115" i="47"/>
  <c r="CU115" i="47" s="1"/>
  <c r="BV115" i="47"/>
  <c r="BU115" i="47"/>
  <c r="CS115" i="47" s="1"/>
  <c r="BT115" i="47"/>
  <c r="CR115" i="47" s="1"/>
  <c r="BS115" i="47"/>
  <c r="CQ115" i="47" s="1"/>
  <c r="BR115" i="47"/>
  <c r="BQ115" i="47"/>
  <c r="CO115" i="47" s="1"/>
  <c r="BP115" i="47"/>
  <c r="CN115" i="47" s="1"/>
  <c r="BO115" i="47"/>
  <c r="CM115" i="47" s="1"/>
  <c r="BN115" i="47"/>
  <c r="BM115" i="47"/>
  <c r="BL115" i="47"/>
  <c r="BK115" i="47"/>
  <c r="BJ115" i="47"/>
  <c r="BI115" i="47"/>
  <c r="BH115" i="47"/>
  <c r="BG115" i="47"/>
  <c r="BF115" i="47"/>
  <c r="BE115" i="47"/>
  <c r="BD115" i="47"/>
  <c r="BC115" i="47"/>
  <c r="BB115" i="47"/>
  <c r="BA115" i="47"/>
  <c r="AZ115" i="47"/>
  <c r="AY115" i="47"/>
  <c r="AX115" i="47"/>
  <c r="AW115" i="47"/>
  <c r="AV115" i="47"/>
  <c r="AU115" i="47"/>
  <c r="AT115" i="47"/>
  <c r="AS115" i="47"/>
  <c r="AR115" i="47"/>
  <c r="AQ115" i="47"/>
  <c r="AP115" i="47"/>
  <c r="AO115" i="47"/>
  <c r="AN115" i="47"/>
  <c r="AK115" i="47"/>
  <c r="AJ115" i="47"/>
  <c r="AH115" i="47"/>
  <c r="AG115" i="47"/>
  <c r="AE115" i="47"/>
  <c r="AD115" i="47"/>
  <c r="AC115" i="47"/>
  <c r="AB115" i="47"/>
  <c r="AA115" i="47"/>
  <c r="AF115" i="47" s="1"/>
  <c r="AI115" i="47" s="1"/>
  <c r="Y115" i="47"/>
  <c r="X115" i="47"/>
  <c r="V115" i="47"/>
  <c r="U115" i="47"/>
  <c r="T115" i="47"/>
  <c r="S115" i="47"/>
  <c r="R115" i="47"/>
  <c r="Q115" i="47"/>
  <c r="P115" i="47"/>
  <c r="W115" i="47" s="1"/>
  <c r="Z115" i="47" s="1"/>
  <c r="N115" i="47"/>
  <c r="M115" i="47"/>
  <c r="L115" i="47"/>
  <c r="K115" i="47"/>
  <c r="O115" i="47" s="1"/>
  <c r="J115" i="47"/>
  <c r="H115" i="47"/>
  <c r="G115" i="47"/>
  <c r="F115" i="47"/>
  <c r="E115" i="47"/>
  <c r="I115" i="47" s="1"/>
  <c r="D115" i="47"/>
  <c r="C115" i="47"/>
  <c r="B115" i="47"/>
  <c r="DY114" i="47"/>
  <c r="DV114" i="47"/>
  <c r="DU114" i="47"/>
  <c r="DR114" i="47"/>
  <c r="DQ114" i="47"/>
  <c r="DN114" i="47"/>
  <c r="DM114" i="47"/>
  <c r="DL114" i="47"/>
  <c r="DK114" i="47"/>
  <c r="DJ114" i="47"/>
  <c r="DX114" i="47" s="1"/>
  <c r="DI114" i="47"/>
  <c r="DW114" i="47" s="1"/>
  <c r="DH114" i="47"/>
  <c r="DG114" i="47"/>
  <c r="DF114" i="47"/>
  <c r="DT114" i="47" s="1"/>
  <c r="DE114" i="47"/>
  <c r="DS114" i="47" s="1"/>
  <c r="DD114" i="47"/>
  <c r="DC114" i="47"/>
  <c r="DB114" i="47"/>
  <c r="DP114" i="47" s="1"/>
  <c r="DA114" i="47"/>
  <c r="DO114" i="47" s="1"/>
  <c r="CZ114" i="47"/>
  <c r="CY114" i="47"/>
  <c r="BY114" i="47"/>
  <c r="CW114" i="47" s="1"/>
  <c r="BX114" i="47"/>
  <c r="CV114" i="47" s="1"/>
  <c r="BW114" i="47"/>
  <c r="CU114" i="47" s="1"/>
  <c r="BV114" i="47"/>
  <c r="BU114" i="47"/>
  <c r="CS114" i="47" s="1"/>
  <c r="BT114" i="47"/>
  <c r="CR114" i="47" s="1"/>
  <c r="BS114" i="47"/>
  <c r="BR114" i="47"/>
  <c r="BQ114" i="47"/>
  <c r="CO114" i="47" s="1"/>
  <c r="BP114" i="47"/>
  <c r="CN114" i="47" s="1"/>
  <c r="BO114" i="47"/>
  <c r="BN114" i="47"/>
  <c r="BM114" i="47"/>
  <c r="BL114" i="47"/>
  <c r="BK114" i="47"/>
  <c r="BJ114" i="47"/>
  <c r="BI114" i="47"/>
  <c r="BH114" i="47"/>
  <c r="BG114" i="47"/>
  <c r="BF114" i="47"/>
  <c r="BE114" i="47"/>
  <c r="BD114" i="47"/>
  <c r="BC114" i="47"/>
  <c r="BB114" i="47"/>
  <c r="BA114" i="47"/>
  <c r="AZ114" i="47"/>
  <c r="AY114" i="47"/>
  <c r="AX114" i="47"/>
  <c r="AW114" i="47"/>
  <c r="AV114" i="47"/>
  <c r="AU114" i="47"/>
  <c r="AT114" i="47"/>
  <c r="AS114" i="47"/>
  <c r="AR114" i="47"/>
  <c r="AQ114" i="47"/>
  <c r="AP114" i="47"/>
  <c r="AO114" i="47"/>
  <c r="AN114" i="47"/>
  <c r="AK114" i="47"/>
  <c r="AJ114" i="47"/>
  <c r="AH114" i="47"/>
  <c r="AG114" i="47"/>
  <c r="AE114" i="47"/>
  <c r="AD114" i="47"/>
  <c r="AC114" i="47"/>
  <c r="AB114" i="47"/>
  <c r="AF114" i="47" s="1"/>
  <c r="AI114" i="47" s="1"/>
  <c r="AA114" i="47"/>
  <c r="Y114" i="47"/>
  <c r="X114" i="47"/>
  <c r="V114" i="47"/>
  <c r="U114" i="47"/>
  <c r="T114" i="47"/>
  <c r="S114" i="47"/>
  <c r="R114" i="47"/>
  <c r="Q114" i="47"/>
  <c r="P114" i="47"/>
  <c r="W114" i="47" s="1"/>
  <c r="Z114" i="47" s="1"/>
  <c r="N114" i="47"/>
  <c r="M114" i="47"/>
  <c r="L114" i="47"/>
  <c r="K114" i="47"/>
  <c r="J114" i="47"/>
  <c r="O114" i="47" s="1"/>
  <c r="H114" i="47"/>
  <c r="G114" i="47"/>
  <c r="F114" i="47"/>
  <c r="E114" i="47"/>
  <c r="I114" i="47" s="1"/>
  <c r="D114" i="47"/>
  <c r="C114" i="47"/>
  <c r="B114" i="47"/>
  <c r="DW113" i="47"/>
  <c r="DV113" i="47"/>
  <c r="DS113" i="47"/>
  <c r="DR113" i="47"/>
  <c r="DO113" i="47"/>
  <c r="DN113" i="47"/>
  <c r="DM113" i="47"/>
  <c r="DL113" i="47"/>
  <c r="DK113" i="47"/>
  <c r="DY113" i="47" s="1"/>
  <c r="DJ113" i="47"/>
  <c r="DX113" i="47" s="1"/>
  <c r="DI113" i="47"/>
  <c r="DH113" i="47"/>
  <c r="DG113" i="47"/>
  <c r="DU113" i="47" s="1"/>
  <c r="DF113" i="47"/>
  <c r="DT113" i="47" s="1"/>
  <c r="DE113" i="47"/>
  <c r="DD113" i="47"/>
  <c r="DC113" i="47"/>
  <c r="DQ113" i="47" s="1"/>
  <c r="DB113" i="47"/>
  <c r="DP113" i="47" s="1"/>
  <c r="DA113" i="47"/>
  <c r="CZ113" i="47"/>
  <c r="CY113" i="47"/>
  <c r="BY113" i="47"/>
  <c r="CW113" i="47" s="1"/>
  <c r="BX113" i="47"/>
  <c r="CV113" i="47" s="1"/>
  <c r="BW113" i="47"/>
  <c r="CU113" i="47" s="1"/>
  <c r="BV113" i="47"/>
  <c r="BU113" i="47"/>
  <c r="CS113" i="47" s="1"/>
  <c r="BT113" i="47"/>
  <c r="CR113" i="47" s="1"/>
  <c r="BS113" i="47"/>
  <c r="BR113" i="47"/>
  <c r="BQ113" i="47"/>
  <c r="CO113" i="47" s="1"/>
  <c r="BP113" i="47"/>
  <c r="BO113" i="47"/>
  <c r="BN113" i="47"/>
  <c r="BM113" i="47"/>
  <c r="BL113" i="47"/>
  <c r="BK113" i="47"/>
  <c r="BJ113" i="47"/>
  <c r="BI113" i="47"/>
  <c r="BH113" i="47"/>
  <c r="BG113" i="47"/>
  <c r="BF113" i="47"/>
  <c r="BE113" i="47"/>
  <c r="BD113" i="47"/>
  <c r="BC113" i="47"/>
  <c r="BB113" i="47"/>
  <c r="BA113" i="47"/>
  <c r="AZ113" i="47"/>
  <c r="AY113" i="47"/>
  <c r="AX113" i="47"/>
  <c r="AW113" i="47"/>
  <c r="AV113" i="47"/>
  <c r="AU113" i="47"/>
  <c r="AT113" i="47"/>
  <c r="AS113" i="47"/>
  <c r="AR113" i="47"/>
  <c r="AQ113" i="47"/>
  <c r="AP113" i="47"/>
  <c r="AO113" i="47"/>
  <c r="AN113" i="47"/>
  <c r="AK113" i="47"/>
  <c r="AJ113" i="47"/>
  <c r="AH113" i="47"/>
  <c r="AG113" i="47"/>
  <c r="AE113" i="47"/>
  <c r="AD113" i="47"/>
  <c r="AC113" i="47"/>
  <c r="AB113" i="47"/>
  <c r="AA113" i="47"/>
  <c r="AF113" i="47" s="1"/>
  <c r="AI113" i="47" s="1"/>
  <c r="Y113" i="47"/>
  <c r="X113" i="47"/>
  <c r="V113" i="47"/>
  <c r="U113" i="47"/>
  <c r="T113" i="47"/>
  <c r="S113" i="47"/>
  <c r="R113" i="47"/>
  <c r="Q113" i="47"/>
  <c r="P113" i="47"/>
  <c r="W113" i="47" s="1"/>
  <c r="Z113" i="47" s="1"/>
  <c r="N113" i="47"/>
  <c r="M113" i="47"/>
  <c r="L113" i="47"/>
  <c r="K113" i="47"/>
  <c r="J113" i="47"/>
  <c r="O113" i="47" s="1"/>
  <c r="H113" i="47"/>
  <c r="G113" i="47"/>
  <c r="F113" i="47"/>
  <c r="E113" i="47"/>
  <c r="I113" i="47" s="1"/>
  <c r="D113" i="47"/>
  <c r="C113" i="47"/>
  <c r="B113" i="47"/>
  <c r="DX112" i="47"/>
  <c r="DW112" i="47"/>
  <c r="DT112" i="47"/>
  <c r="DS112" i="47"/>
  <c r="DP112" i="47"/>
  <c r="DO112" i="47"/>
  <c r="DM112" i="47"/>
  <c r="DL112" i="47"/>
  <c r="DK112" i="47"/>
  <c r="DY112" i="47" s="1"/>
  <c r="DJ112" i="47"/>
  <c r="DI112" i="47"/>
  <c r="DH112" i="47"/>
  <c r="DV112" i="47" s="1"/>
  <c r="DG112" i="47"/>
  <c r="DU112" i="47" s="1"/>
  <c r="DF112" i="47"/>
  <c r="DE112" i="47"/>
  <c r="DD112" i="47"/>
  <c r="DR112" i="47" s="1"/>
  <c r="DC112" i="47"/>
  <c r="DQ112" i="47" s="1"/>
  <c r="DB112" i="47"/>
  <c r="DA112" i="47"/>
  <c r="CZ112" i="47"/>
  <c r="DN112" i="47" s="1"/>
  <c r="CY112" i="47"/>
  <c r="BY112" i="47"/>
  <c r="CW112" i="47" s="1"/>
  <c r="BX112" i="47"/>
  <c r="CV112" i="47" s="1"/>
  <c r="BW112" i="47"/>
  <c r="CU112" i="47" s="1"/>
  <c r="BV112" i="47"/>
  <c r="CT112" i="47" s="1"/>
  <c r="BU112" i="47"/>
  <c r="CS112" i="47" s="1"/>
  <c r="BT112" i="47"/>
  <c r="CR112" i="47" s="1"/>
  <c r="BS112" i="47"/>
  <c r="CQ112" i="47" s="1"/>
  <c r="BR112" i="47"/>
  <c r="CP112" i="47" s="1"/>
  <c r="BQ112" i="47"/>
  <c r="CO112" i="47" s="1"/>
  <c r="BP112" i="47"/>
  <c r="CN112" i="47" s="1"/>
  <c r="BO112" i="47"/>
  <c r="CM112" i="47" s="1"/>
  <c r="BN112" i="47"/>
  <c r="CL112" i="47" s="1"/>
  <c r="BM112" i="47"/>
  <c r="BL112" i="47"/>
  <c r="BK112" i="47"/>
  <c r="BJ112" i="47"/>
  <c r="BI112" i="47"/>
  <c r="BH112" i="47"/>
  <c r="BG112" i="47"/>
  <c r="BF112" i="47"/>
  <c r="BE112" i="47"/>
  <c r="BD112" i="47"/>
  <c r="BC112" i="47"/>
  <c r="BB112" i="47"/>
  <c r="BA112" i="47"/>
  <c r="AZ112" i="47"/>
  <c r="AY112" i="47"/>
  <c r="AX112" i="47"/>
  <c r="AW112" i="47"/>
  <c r="AV112" i="47"/>
  <c r="AU112" i="47"/>
  <c r="AT112" i="47"/>
  <c r="AS112" i="47"/>
  <c r="AR112" i="47"/>
  <c r="AQ112" i="47"/>
  <c r="AP112" i="47"/>
  <c r="AO112" i="47"/>
  <c r="AN112" i="47"/>
  <c r="AK112" i="47"/>
  <c r="AJ112" i="47"/>
  <c r="AH112" i="47"/>
  <c r="AG112" i="47"/>
  <c r="AE112" i="47"/>
  <c r="AD112" i="47"/>
  <c r="AC112" i="47"/>
  <c r="AB112" i="47"/>
  <c r="AA112" i="47"/>
  <c r="AF112" i="47" s="1"/>
  <c r="AI112" i="47" s="1"/>
  <c r="Y112" i="47"/>
  <c r="X112" i="47"/>
  <c r="V112" i="47"/>
  <c r="U112" i="47"/>
  <c r="T112" i="47"/>
  <c r="S112" i="47"/>
  <c r="R112" i="47"/>
  <c r="W112" i="47" s="1"/>
  <c r="Z112" i="47" s="1"/>
  <c r="Q112" i="47"/>
  <c r="P112" i="47"/>
  <c r="N112" i="47"/>
  <c r="M112" i="47"/>
  <c r="L112" i="47"/>
  <c r="K112" i="47"/>
  <c r="J112" i="47"/>
  <c r="O112" i="47" s="1"/>
  <c r="H112" i="47"/>
  <c r="G112" i="47"/>
  <c r="F112" i="47"/>
  <c r="E112" i="47"/>
  <c r="I112" i="47" s="1"/>
  <c r="D112" i="47"/>
  <c r="C112" i="47"/>
  <c r="B112" i="47"/>
  <c r="DY111" i="47"/>
  <c r="DX111" i="47"/>
  <c r="DU111" i="47"/>
  <c r="DT111" i="47"/>
  <c r="DQ111" i="47"/>
  <c r="DP111" i="47"/>
  <c r="DN111" i="47"/>
  <c r="DM111" i="47"/>
  <c r="DL111" i="47"/>
  <c r="DK111" i="47"/>
  <c r="DJ111" i="47"/>
  <c r="DI111" i="47"/>
  <c r="DW111" i="47" s="1"/>
  <c r="DH111" i="47"/>
  <c r="DV111" i="47" s="1"/>
  <c r="DG111" i="47"/>
  <c r="DF111" i="47"/>
  <c r="DE111" i="47"/>
  <c r="DS111" i="47" s="1"/>
  <c r="DD111" i="47"/>
  <c r="DC111" i="47"/>
  <c r="DB111" i="47"/>
  <c r="DA111" i="47"/>
  <c r="DO111" i="47" s="1"/>
  <c r="CY111" i="47"/>
  <c r="CL111" i="47"/>
  <c r="BZ111" i="47"/>
  <c r="BY111" i="47"/>
  <c r="CW111" i="47" s="1"/>
  <c r="BX111" i="47"/>
  <c r="CV111" i="47" s="1"/>
  <c r="BW111" i="47"/>
  <c r="CU111" i="47" s="1"/>
  <c r="BV111" i="47"/>
  <c r="BU111" i="47"/>
  <c r="CS111" i="47" s="1"/>
  <c r="BT111" i="47"/>
  <c r="CR111" i="47" s="1"/>
  <c r="BS111" i="47"/>
  <c r="BR111" i="47"/>
  <c r="BQ111" i="47"/>
  <c r="CO111" i="47" s="1"/>
  <c r="BP111" i="47"/>
  <c r="BO111" i="47"/>
  <c r="BM111" i="47"/>
  <c r="BL111" i="47"/>
  <c r="BK111" i="47"/>
  <c r="BJ111" i="47"/>
  <c r="BI111" i="47"/>
  <c r="BH111" i="47"/>
  <c r="BG111" i="47"/>
  <c r="BF111" i="47"/>
  <c r="BE111" i="47"/>
  <c r="BD111" i="47"/>
  <c r="BC111" i="47"/>
  <c r="BB111" i="47"/>
  <c r="AZ111" i="47"/>
  <c r="AY111" i="47"/>
  <c r="AX111" i="47"/>
  <c r="AW111" i="47"/>
  <c r="AV111" i="47"/>
  <c r="AU111" i="47"/>
  <c r="AT111" i="47"/>
  <c r="AS111" i="47"/>
  <c r="AR111" i="47"/>
  <c r="AQ111" i="47"/>
  <c r="AP111" i="47"/>
  <c r="AO111" i="47"/>
  <c r="AK111" i="47"/>
  <c r="AJ111" i="47"/>
  <c r="AH111" i="47"/>
  <c r="AG111" i="47"/>
  <c r="AE111" i="47"/>
  <c r="AD111" i="47"/>
  <c r="AC111" i="47"/>
  <c r="AB111" i="47"/>
  <c r="AA111" i="47"/>
  <c r="AF111" i="47" s="1"/>
  <c r="AI111" i="47" s="1"/>
  <c r="Y111" i="47"/>
  <c r="X111" i="47"/>
  <c r="V111" i="47"/>
  <c r="U111" i="47"/>
  <c r="T111" i="47"/>
  <c r="S111" i="47"/>
  <c r="W111" i="47" s="1"/>
  <c r="Z111" i="47" s="1"/>
  <c r="R111" i="47"/>
  <c r="Q111" i="47"/>
  <c r="P111" i="47"/>
  <c r="N111" i="47"/>
  <c r="M111" i="47"/>
  <c r="L111" i="47"/>
  <c r="K111" i="47"/>
  <c r="O111" i="47" s="1"/>
  <c r="AM111" i="47" s="1"/>
  <c r="J111" i="47"/>
  <c r="H111" i="47"/>
  <c r="G111" i="47"/>
  <c r="F111" i="47"/>
  <c r="E111" i="47"/>
  <c r="I111" i="47" s="1"/>
  <c r="D111" i="47"/>
  <c r="C111" i="47"/>
  <c r="B111" i="47"/>
  <c r="DY110" i="47"/>
  <c r="DV110" i="47"/>
  <c r="DU110" i="47"/>
  <c r="DQ110" i="47"/>
  <c r="DN110" i="47"/>
  <c r="DM110" i="47"/>
  <c r="DL110" i="47"/>
  <c r="DK110" i="47"/>
  <c r="DJ110" i="47"/>
  <c r="DX110" i="47" s="1"/>
  <c r="DI110" i="47"/>
  <c r="DW110" i="47" s="1"/>
  <c r="DH110" i="47"/>
  <c r="DG110" i="47"/>
  <c r="DF110" i="47"/>
  <c r="DT110" i="47" s="1"/>
  <c r="DE110" i="47"/>
  <c r="DS110" i="47" s="1"/>
  <c r="DD110" i="47"/>
  <c r="DC110" i="47"/>
  <c r="DB110" i="47"/>
  <c r="DP110" i="47" s="1"/>
  <c r="DA110" i="47"/>
  <c r="DO110" i="47" s="1"/>
  <c r="CZ110" i="47"/>
  <c r="CY110" i="47"/>
  <c r="BY110" i="47"/>
  <c r="CW110" i="47" s="1"/>
  <c r="BX110" i="47"/>
  <c r="CV110" i="47" s="1"/>
  <c r="BW110" i="47"/>
  <c r="CU110" i="47" s="1"/>
  <c r="BV110" i="47"/>
  <c r="CT110" i="47" s="1"/>
  <c r="BU110" i="47"/>
  <c r="CS110" i="47" s="1"/>
  <c r="BT110" i="47"/>
  <c r="CR110" i="47" s="1"/>
  <c r="BS110" i="47"/>
  <c r="CQ110" i="47" s="1"/>
  <c r="BR110" i="47"/>
  <c r="CP110" i="47" s="1"/>
  <c r="BQ110" i="47"/>
  <c r="CO110" i="47" s="1"/>
  <c r="BP110" i="47"/>
  <c r="CN110" i="47" s="1"/>
  <c r="BO110" i="47"/>
  <c r="CM110" i="47" s="1"/>
  <c r="BN110" i="47"/>
  <c r="CL110" i="47" s="1"/>
  <c r="BM110" i="47"/>
  <c r="BL110" i="47"/>
  <c r="BK110" i="47"/>
  <c r="BJ110" i="47"/>
  <c r="BI110" i="47"/>
  <c r="BH110" i="47"/>
  <c r="BG110" i="47"/>
  <c r="BF110" i="47"/>
  <c r="BE110" i="47"/>
  <c r="BD110" i="47"/>
  <c r="BC110" i="47"/>
  <c r="BB110" i="47"/>
  <c r="BA110" i="47"/>
  <c r="AZ110" i="47"/>
  <c r="AY110" i="47"/>
  <c r="AX110" i="47"/>
  <c r="AW110" i="47"/>
  <c r="AV110" i="47"/>
  <c r="AU110" i="47"/>
  <c r="AT110" i="47"/>
  <c r="AS110" i="47"/>
  <c r="AR110" i="47"/>
  <c r="AQ110" i="47"/>
  <c r="AP110" i="47"/>
  <c r="AO110" i="47"/>
  <c r="AN110" i="47"/>
  <c r="AK110" i="47"/>
  <c r="AJ110" i="47"/>
  <c r="AH110" i="47"/>
  <c r="AG110" i="47"/>
  <c r="AE110" i="47"/>
  <c r="AD110" i="47"/>
  <c r="AC110" i="47"/>
  <c r="AB110" i="47"/>
  <c r="AF110" i="47" s="1"/>
  <c r="AI110" i="47" s="1"/>
  <c r="AA110" i="47"/>
  <c r="Y110" i="47"/>
  <c r="X110" i="47"/>
  <c r="V110" i="47"/>
  <c r="U110" i="47"/>
  <c r="T110" i="47"/>
  <c r="S110" i="47"/>
  <c r="R110" i="47"/>
  <c r="Q110" i="47"/>
  <c r="P110" i="47"/>
  <c r="W110" i="47" s="1"/>
  <c r="Z110" i="47" s="1"/>
  <c r="DR110" i="47" s="1"/>
  <c r="N110" i="47"/>
  <c r="M110" i="47"/>
  <c r="L110" i="47"/>
  <c r="K110" i="47"/>
  <c r="J110" i="47"/>
  <c r="O110" i="47" s="1"/>
  <c r="H110" i="47"/>
  <c r="G110" i="47"/>
  <c r="F110" i="47"/>
  <c r="E110" i="47"/>
  <c r="I110" i="47" s="1"/>
  <c r="D110" i="47"/>
  <c r="C110" i="47"/>
  <c r="B110" i="47"/>
  <c r="DW109" i="47"/>
  <c r="DV109" i="47"/>
  <c r="DS109" i="47"/>
  <c r="DO109" i="47"/>
  <c r="DM109" i="47"/>
  <c r="DL109" i="47"/>
  <c r="DK109" i="47"/>
  <c r="DY109" i="47" s="1"/>
  <c r="DJ109" i="47"/>
  <c r="DX109" i="47" s="1"/>
  <c r="DI109" i="47"/>
  <c r="DH109" i="47"/>
  <c r="DG109" i="47"/>
  <c r="DU109" i="47" s="1"/>
  <c r="DF109" i="47"/>
  <c r="DT109" i="47" s="1"/>
  <c r="DE109" i="47"/>
  <c r="DD109" i="47"/>
  <c r="DC109" i="47"/>
  <c r="DQ109" i="47" s="1"/>
  <c r="DB109" i="47"/>
  <c r="DP109" i="47" s="1"/>
  <c r="DA109" i="47"/>
  <c r="CZ109" i="47"/>
  <c r="CY109" i="47"/>
  <c r="BY109" i="47"/>
  <c r="CW109" i="47" s="1"/>
  <c r="BX109" i="47"/>
  <c r="CV109" i="47" s="1"/>
  <c r="BW109" i="47"/>
  <c r="CU109" i="47" s="1"/>
  <c r="BV109" i="47"/>
  <c r="BU109" i="47"/>
  <c r="CS109" i="47" s="1"/>
  <c r="BT109" i="47"/>
  <c r="CR109" i="47" s="1"/>
  <c r="BS109" i="47"/>
  <c r="BR109" i="47"/>
  <c r="BQ109" i="47"/>
  <c r="CO109" i="47" s="1"/>
  <c r="BP109" i="47"/>
  <c r="BO109" i="47"/>
  <c r="BN109" i="47"/>
  <c r="BM109" i="47"/>
  <c r="BL109" i="47"/>
  <c r="BK109" i="47"/>
  <c r="BJ109" i="47"/>
  <c r="BI109" i="47"/>
  <c r="BH109" i="47"/>
  <c r="BG109" i="47"/>
  <c r="BF109" i="47"/>
  <c r="BE109" i="47"/>
  <c r="BD109" i="47"/>
  <c r="BC109" i="47"/>
  <c r="BB109" i="47"/>
  <c r="BA109" i="47"/>
  <c r="AZ109" i="47"/>
  <c r="AY109" i="47"/>
  <c r="AX109" i="47"/>
  <c r="AW109" i="47"/>
  <c r="AV109" i="47"/>
  <c r="AU109" i="47"/>
  <c r="AT109" i="47"/>
  <c r="AS109" i="47"/>
  <c r="AR109" i="47"/>
  <c r="AQ109" i="47"/>
  <c r="AP109" i="47"/>
  <c r="AO109" i="47"/>
  <c r="AN109" i="47"/>
  <c r="AK109" i="47"/>
  <c r="AJ109" i="47"/>
  <c r="AH109" i="47"/>
  <c r="AG109" i="47"/>
  <c r="AE109" i="47"/>
  <c r="AD109" i="47"/>
  <c r="AC109" i="47"/>
  <c r="AB109" i="47"/>
  <c r="AA109" i="47"/>
  <c r="AF109" i="47" s="1"/>
  <c r="AI109" i="47" s="1"/>
  <c r="Y109" i="47"/>
  <c r="X109" i="47"/>
  <c r="V109" i="47"/>
  <c r="U109" i="47"/>
  <c r="T109" i="47"/>
  <c r="S109" i="47"/>
  <c r="R109" i="47"/>
  <c r="Q109" i="47"/>
  <c r="W109" i="47" s="1"/>
  <c r="Z109" i="47" s="1"/>
  <c r="P109" i="47"/>
  <c r="N109" i="47"/>
  <c r="M109" i="47"/>
  <c r="L109" i="47"/>
  <c r="K109" i="47"/>
  <c r="J109" i="47"/>
  <c r="O109" i="47" s="1"/>
  <c r="H109" i="47"/>
  <c r="G109" i="47"/>
  <c r="F109" i="47"/>
  <c r="E109" i="47"/>
  <c r="I109" i="47" s="1"/>
  <c r="D109" i="47"/>
  <c r="C109" i="47"/>
  <c r="B109" i="47"/>
  <c r="DX108" i="47"/>
  <c r="DW108" i="47"/>
  <c r="DT108" i="47"/>
  <c r="DS108" i="47"/>
  <c r="DP108" i="47"/>
  <c r="DO108" i="47"/>
  <c r="DM108" i="47"/>
  <c r="DL108" i="47"/>
  <c r="DK108" i="47"/>
  <c r="DY108" i="47" s="1"/>
  <c r="DJ108" i="47"/>
  <c r="DI108" i="47"/>
  <c r="DH108" i="47"/>
  <c r="DV108" i="47" s="1"/>
  <c r="DG108" i="47"/>
  <c r="DU108" i="47" s="1"/>
  <c r="DF108" i="47"/>
  <c r="DE108" i="47"/>
  <c r="DD108" i="47"/>
  <c r="DR108" i="47" s="1"/>
  <c r="DC108" i="47"/>
  <c r="DQ108" i="47" s="1"/>
  <c r="DB108" i="47"/>
  <c r="DA108" i="47"/>
  <c r="CZ108" i="47"/>
  <c r="DN108" i="47" s="1"/>
  <c r="CY108" i="47"/>
  <c r="BY108" i="47"/>
  <c r="CW108" i="47" s="1"/>
  <c r="BX108" i="47"/>
  <c r="CV108" i="47" s="1"/>
  <c r="BW108" i="47"/>
  <c r="CU108" i="47" s="1"/>
  <c r="BV108" i="47"/>
  <c r="BU108" i="47"/>
  <c r="CS108" i="47" s="1"/>
  <c r="BT108" i="47"/>
  <c r="CR108" i="47" s="1"/>
  <c r="BS108" i="47"/>
  <c r="BR108" i="47"/>
  <c r="BQ108" i="47"/>
  <c r="CO108" i="47" s="1"/>
  <c r="BP108" i="47"/>
  <c r="BO108" i="47"/>
  <c r="BN108" i="47"/>
  <c r="BM108" i="47"/>
  <c r="BL108" i="47"/>
  <c r="BK108" i="47"/>
  <c r="BJ108" i="47"/>
  <c r="BI108" i="47"/>
  <c r="BH108" i="47"/>
  <c r="BG108" i="47"/>
  <c r="BF108" i="47"/>
  <c r="BE108" i="47"/>
  <c r="BD108" i="47"/>
  <c r="BC108" i="47"/>
  <c r="BB108" i="47"/>
  <c r="BA108" i="47"/>
  <c r="AZ108" i="47"/>
  <c r="AY108" i="47"/>
  <c r="AX108" i="47"/>
  <c r="AW108" i="47"/>
  <c r="AV108" i="47"/>
  <c r="AU108" i="47"/>
  <c r="AT108" i="47"/>
  <c r="AS108" i="47"/>
  <c r="AR108" i="47"/>
  <c r="AQ108" i="47"/>
  <c r="AP108" i="47"/>
  <c r="AO108" i="47"/>
  <c r="AN108" i="47"/>
  <c r="AK108" i="47"/>
  <c r="AJ108" i="47"/>
  <c r="AH108" i="47"/>
  <c r="AG108" i="47"/>
  <c r="AE108" i="47"/>
  <c r="AD108" i="47"/>
  <c r="AC108" i="47"/>
  <c r="AB108" i="47"/>
  <c r="AA108" i="47"/>
  <c r="Y108" i="47"/>
  <c r="X108" i="47"/>
  <c r="V108" i="47"/>
  <c r="U108" i="47"/>
  <c r="T108" i="47"/>
  <c r="S108" i="47"/>
  <c r="R108" i="47"/>
  <c r="Q108" i="47"/>
  <c r="P108" i="47"/>
  <c r="W108" i="47" s="1"/>
  <c r="Z108" i="47" s="1"/>
  <c r="N108" i="47"/>
  <c r="M108" i="47"/>
  <c r="L108" i="47"/>
  <c r="K108" i="47"/>
  <c r="J108" i="47"/>
  <c r="O108" i="47" s="1"/>
  <c r="H108" i="47"/>
  <c r="G108" i="47"/>
  <c r="F108" i="47"/>
  <c r="E108" i="47"/>
  <c r="I108" i="47" s="1"/>
  <c r="D108" i="47"/>
  <c r="C108" i="47"/>
  <c r="B108" i="47"/>
  <c r="DW107" i="47"/>
  <c r="DV107" i="47"/>
  <c r="DS107" i="47"/>
  <c r="DR107" i="47"/>
  <c r="DO107" i="47"/>
  <c r="DM107" i="47"/>
  <c r="DL107" i="47"/>
  <c r="DK107" i="47"/>
  <c r="DY107" i="47" s="1"/>
  <c r="DJ107" i="47"/>
  <c r="DX107" i="47" s="1"/>
  <c r="DI107" i="47"/>
  <c r="DH107" i="47"/>
  <c r="DG107" i="47"/>
  <c r="DU107" i="47" s="1"/>
  <c r="DF107" i="47"/>
  <c r="DT107" i="47" s="1"/>
  <c r="DE107" i="47"/>
  <c r="DD107" i="47"/>
  <c r="DC107" i="47"/>
  <c r="DQ107" i="47" s="1"/>
  <c r="DB107" i="47"/>
  <c r="DP107" i="47" s="1"/>
  <c r="DA107" i="47"/>
  <c r="CZ107" i="47"/>
  <c r="DN107" i="47" s="1"/>
  <c r="CY107" i="47"/>
  <c r="BY107" i="47"/>
  <c r="CW107" i="47" s="1"/>
  <c r="BX107" i="47"/>
  <c r="CV107" i="47" s="1"/>
  <c r="BW107" i="47"/>
  <c r="CU107" i="47" s="1"/>
  <c r="BV107" i="47"/>
  <c r="CT107" i="47" s="1"/>
  <c r="BU107" i="47"/>
  <c r="CS107" i="47" s="1"/>
  <c r="BT107" i="47"/>
  <c r="CR107" i="47" s="1"/>
  <c r="BS107" i="47"/>
  <c r="BR107" i="47"/>
  <c r="CP107" i="47" s="1"/>
  <c r="BQ107" i="47"/>
  <c r="CO107" i="47" s="1"/>
  <c r="BP107" i="47"/>
  <c r="BO107" i="47"/>
  <c r="BN107" i="47"/>
  <c r="CL107" i="47" s="1"/>
  <c r="BM107" i="47"/>
  <c r="BL107" i="47"/>
  <c r="BK107" i="47"/>
  <c r="BJ107" i="47"/>
  <c r="BI107" i="47"/>
  <c r="BH107" i="47"/>
  <c r="BG107" i="47"/>
  <c r="BF107" i="47"/>
  <c r="BE107" i="47"/>
  <c r="BD107" i="47"/>
  <c r="BC107" i="47"/>
  <c r="BB107" i="47"/>
  <c r="BA107" i="47"/>
  <c r="AZ107" i="47"/>
  <c r="AY107" i="47"/>
  <c r="AX107" i="47"/>
  <c r="AW107" i="47"/>
  <c r="AV107" i="47"/>
  <c r="AU107" i="47"/>
  <c r="AT107" i="47"/>
  <c r="AS107" i="47"/>
  <c r="AR107" i="47"/>
  <c r="AQ107" i="47"/>
  <c r="AP107" i="47"/>
  <c r="AO107" i="47"/>
  <c r="AN107" i="47"/>
  <c r="AK107" i="47"/>
  <c r="AJ107" i="47"/>
  <c r="AH107" i="47"/>
  <c r="AG107" i="47"/>
  <c r="AE107" i="47"/>
  <c r="AD107" i="47"/>
  <c r="AC107" i="47"/>
  <c r="AB107" i="47"/>
  <c r="AA107" i="47"/>
  <c r="AF107" i="47" s="1"/>
  <c r="AI107" i="47" s="1"/>
  <c r="Y107" i="47"/>
  <c r="X107" i="47"/>
  <c r="V107" i="47"/>
  <c r="U107" i="47"/>
  <c r="T107" i="47"/>
  <c r="S107" i="47"/>
  <c r="R107" i="47"/>
  <c r="Q107" i="47"/>
  <c r="P107" i="47"/>
  <c r="W107" i="47" s="1"/>
  <c r="Z107" i="47" s="1"/>
  <c r="N107" i="47"/>
  <c r="M107" i="47"/>
  <c r="L107" i="47"/>
  <c r="K107" i="47"/>
  <c r="J107" i="47"/>
  <c r="O107" i="47" s="1"/>
  <c r="H107" i="47"/>
  <c r="G107" i="47"/>
  <c r="F107" i="47"/>
  <c r="E107" i="47"/>
  <c r="I107" i="47" s="1"/>
  <c r="D107" i="47"/>
  <c r="C107" i="47"/>
  <c r="B107" i="47"/>
  <c r="DX106" i="47"/>
  <c r="DW106" i="47"/>
  <c r="DT106" i="47"/>
  <c r="DS106" i="47"/>
  <c r="DP106" i="47"/>
  <c r="DO106" i="47"/>
  <c r="DM106" i="47"/>
  <c r="DL106" i="47"/>
  <c r="DK106" i="47"/>
  <c r="DY106" i="47" s="1"/>
  <c r="DJ106" i="47"/>
  <c r="DI106" i="47"/>
  <c r="DH106" i="47"/>
  <c r="DV106" i="47" s="1"/>
  <c r="DG106" i="47"/>
  <c r="DU106" i="47" s="1"/>
  <c r="DF106" i="47"/>
  <c r="DE106" i="47"/>
  <c r="DD106" i="47"/>
  <c r="DR106" i="47" s="1"/>
  <c r="DC106" i="47"/>
  <c r="DQ106" i="47" s="1"/>
  <c r="DB106" i="47"/>
  <c r="DA106" i="47"/>
  <c r="CZ106" i="47"/>
  <c r="DN106" i="47" s="1"/>
  <c r="DZ106" i="47" s="1"/>
  <c r="CY106" i="47"/>
  <c r="BY106" i="47"/>
  <c r="CW106" i="47" s="1"/>
  <c r="BX106" i="47"/>
  <c r="CV106" i="47" s="1"/>
  <c r="BW106" i="47"/>
  <c r="CU106" i="47" s="1"/>
  <c r="BV106" i="47"/>
  <c r="BU106" i="47"/>
  <c r="CS106" i="47" s="1"/>
  <c r="BT106" i="47"/>
  <c r="CR106" i="47" s="1"/>
  <c r="BS106" i="47"/>
  <c r="CQ106" i="47" s="1"/>
  <c r="BR106" i="47"/>
  <c r="BQ106" i="47"/>
  <c r="CO106" i="47" s="1"/>
  <c r="BP106" i="47"/>
  <c r="BO106" i="47"/>
  <c r="CM106" i="47" s="1"/>
  <c r="BN106" i="47"/>
  <c r="BM106" i="47"/>
  <c r="BL106" i="47"/>
  <c r="BK106" i="47"/>
  <c r="BJ106" i="47"/>
  <c r="BI106" i="47"/>
  <c r="BH106" i="47"/>
  <c r="BG106" i="47"/>
  <c r="BF106" i="47"/>
  <c r="BE106" i="47"/>
  <c r="BD106" i="47"/>
  <c r="BC106" i="47"/>
  <c r="BB106" i="47"/>
  <c r="BA106" i="47"/>
  <c r="AZ106" i="47"/>
  <c r="AY106" i="47"/>
  <c r="AX106" i="47"/>
  <c r="AW106" i="47"/>
  <c r="AV106" i="47"/>
  <c r="AU106" i="47"/>
  <c r="AT106" i="47"/>
  <c r="AS106" i="47"/>
  <c r="AR106" i="47"/>
  <c r="AQ106" i="47"/>
  <c r="AP106" i="47"/>
  <c r="AO106" i="47"/>
  <c r="AN106" i="47"/>
  <c r="AK106" i="47"/>
  <c r="AJ106" i="47"/>
  <c r="AH106" i="47"/>
  <c r="AG106" i="47"/>
  <c r="AE106" i="47"/>
  <c r="AD106" i="47"/>
  <c r="AC106" i="47"/>
  <c r="AB106" i="47"/>
  <c r="AA106" i="47"/>
  <c r="AF106" i="47" s="1"/>
  <c r="AI106" i="47" s="1"/>
  <c r="Y106" i="47"/>
  <c r="X106" i="47"/>
  <c r="V106" i="47"/>
  <c r="U106" i="47"/>
  <c r="T106" i="47"/>
  <c r="S106" i="47"/>
  <c r="W106" i="47" s="1"/>
  <c r="Z106" i="47" s="1"/>
  <c r="R106" i="47"/>
  <c r="Q106" i="47"/>
  <c r="P106" i="47"/>
  <c r="N106" i="47"/>
  <c r="M106" i="47"/>
  <c r="L106" i="47"/>
  <c r="K106" i="47"/>
  <c r="O106" i="47" s="1"/>
  <c r="J106" i="47"/>
  <c r="H106" i="47"/>
  <c r="G106" i="47"/>
  <c r="F106" i="47"/>
  <c r="E106" i="47"/>
  <c r="I106" i="47" s="1"/>
  <c r="D106" i="47"/>
  <c r="C106" i="47"/>
  <c r="B106" i="47"/>
  <c r="DY105" i="47"/>
  <c r="DX105" i="47"/>
  <c r="DU105" i="47"/>
  <c r="DT105" i="47"/>
  <c r="DQ105" i="47"/>
  <c r="DP105" i="47"/>
  <c r="DN105" i="47"/>
  <c r="DM105" i="47"/>
  <c r="DL105" i="47"/>
  <c r="DK105" i="47"/>
  <c r="DJ105" i="47"/>
  <c r="DI105" i="47"/>
  <c r="DW105" i="47" s="1"/>
  <c r="DH105" i="47"/>
  <c r="DV105" i="47" s="1"/>
  <c r="DG105" i="47"/>
  <c r="DF105" i="47"/>
  <c r="DE105" i="47"/>
  <c r="DS105" i="47" s="1"/>
  <c r="DD105" i="47"/>
  <c r="DC105" i="47"/>
  <c r="DB105" i="47"/>
  <c r="DA105" i="47"/>
  <c r="DO105" i="47" s="1"/>
  <c r="CY105" i="47"/>
  <c r="CL105" i="47"/>
  <c r="BZ105" i="47"/>
  <c r="BY105" i="47"/>
  <c r="CW105" i="47" s="1"/>
  <c r="BX105" i="47"/>
  <c r="CV105" i="47" s="1"/>
  <c r="BW105" i="47"/>
  <c r="CU105" i="47" s="1"/>
  <c r="BV105" i="47"/>
  <c r="CT105" i="47" s="1"/>
  <c r="BU105" i="47"/>
  <c r="CS105" i="47" s="1"/>
  <c r="BT105" i="47"/>
  <c r="CR105" i="47" s="1"/>
  <c r="BS105" i="47"/>
  <c r="BR105" i="47"/>
  <c r="CP105" i="47" s="1"/>
  <c r="BQ105" i="47"/>
  <c r="CO105" i="47" s="1"/>
  <c r="BP105" i="47"/>
  <c r="BO105" i="47"/>
  <c r="BM105" i="47"/>
  <c r="BL105" i="47"/>
  <c r="BK105" i="47"/>
  <c r="BJ105" i="47"/>
  <c r="BI105" i="47"/>
  <c r="BH105" i="47"/>
  <c r="BG105" i="47"/>
  <c r="BF105" i="47"/>
  <c r="BE105" i="47"/>
  <c r="BD105" i="47"/>
  <c r="BC105" i="47"/>
  <c r="BB105" i="47"/>
  <c r="AZ105" i="47"/>
  <c r="AY105" i="47"/>
  <c r="AX105" i="47"/>
  <c r="AW105" i="47"/>
  <c r="AV105" i="47"/>
  <c r="AU105" i="47"/>
  <c r="AT105" i="47"/>
  <c r="AS105" i="47"/>
  <c r="AR105" i="47"/>
  <c r="AQ105" i="47"/>
  <c r="AP105" i="47"/>
  <c r="AO105" i="47"/>
  <c r="AK105" i="47"/>
  <c r="AJ105" i="47"/>
  <c r="AH105" i="47"/>
  <c r="AG105" i="47"/>
  <c r="AE105" i="47"/>
  <c r="AD105" i="47"/>
  <c r="AC105" i="47"/>
  <c r="AB105" i="47"/>
  <c r="AF105" i="47" s="1"/>
  <c r="AI105" i="47" s="1"/>
  <c r="AA105" i="47"/>
  <c r="Y105" i="47"/>
  <c r="X105" i="47"/>
  <c r="V105" i="47"/>
  <c r="U105" i="47"/>
  <c r="T105" i="47"/>
  <c r="S105" i="47"/>
  <c r="R105" i="47"/>
  <c r="Q105" i="47"/>
  <c r="P105" i="47"/>
  <c r="W105" i="47" s="1"/>
  <c r="Z105" i="47" s="1"/>
  <c r="N105" i="47"/>
  <c r="M105" i="47"/>
  <c r="L105" i="47"/>
  <c r="K105" i="47"/>
  <c r="O105" i="47" s="1"/>
  <c r="AM105" i="47" s="1"/>
  <c r="J105" i="47"/>
  <c r="H105" i="47"/>
  <c r="G105" i="47"/>
  <c r="F105" i="47"/>
  <c r="E105" i="47"/>
  <c r="I105" i="47" s="1"/>
  <c r="D105" i="47"/>
  <c r="C105" i="47"/>
  <c r="B105" i="47"/>
  <c r="DY104" i="47"/>
  <c r="DU104" i="47"/>
  <c r="DR104" i="47"/>
  <c r="DQ104" i="47"/>
  <c r="DN104" i="47"/>
  <c r="DM104" i="47"/>
  <c r="DL104" i="47"/>
  <c r="DK104" i="47"/>
  <c r="DJ104" i="47"/>
  <c r="DX104" i="47" s="1"/>
  <c r="DI104" i="47"/>
  <c r="DW104" i="47" s="1"/>
  <c r="DH104" i="47"/>
  <c r="DG104" i="47"/>
  <c r="DF104" i="47"/>
  <c r="DT104" i="47" s="1"/>
  <c r="DE104" i="47"/>
  <c r="DS104" i="47" s="1"/>
  <c r="DD104" i="47"/>
  <c r="DC104" i="47"/>
  <c r="DB104" i="47"/>
  <c r="DP104" i="47" s="1"/>
  <c r="DA104" i="47"/>
  <c r="DO104" i="47" s="1"/>
  <c r="CZ104" i="47"/>
  <c r="CY104" i="47"/>
  <c r="BY104" i="47"/>
  <c r="CW104" i="47" s="1"/>
  <c r="BX104" i="47"/>
  <c r="CV104" i="47" s="1"/>
  <c r="BW104" i="47"/>
  <c r="CU104" i="47" s="1"/>
  <c r="BV104" i="47"/>
  <c r="BU104" i="47"/>
  <c r="CS104" i="47" s="1"/>
  <c r="BT104" i="47"/>
  <c r="CR104" i="47" s="1"/>
  <c r="BS104" i="47"/>
  <c r="CQ104" i="47" s="1"/>
  <c r="BR104" i="47"/>
  <c r="BQ104" i="47"/>
  <c r="CO104" i="47" s="1"/>
  <c r="BP104" i="47"/>
  <c r="BO104" i="47"/>
  <c r="CM104" i="47" s="1"/>
  <c r="BN104" i="47"/>
  <c r="BM104" i="47"/>
  <c r="BL104" i="47"/>
  <c r="BK104" i="47"/>
  <c r="BJ104" i="47"/>
  <c r="BI104" i="47"/>
  <c r="BH104" i="47"/>
  <c r="BG104" i="47"/>
  <c r="BF104" i="47"/>
  <c r="BE104" i="47"/>
  <c r="BD104" i="47"/>
  <c r="BC104" i="47"/>
  <c r="BB104" i="47"/>
  <c r="BA104" i="47"/>
  <c r="AZ104" i="47"/>
  <c r="AY104" i="47"/>
  <c r="AX104" i="47"/>
  <c r="AW104" i="47"/>
  <c r="AV104" i="47"/>
  <c r="AU104" i="47"/>
  <c r="AT104" i="47"/>
  <c r="AS104" i="47"/>
  <c r="AR104" i="47"/>
  <c r="AQ104" i="47"/>
  <c r="AP104" i="47"/>
  <c r="AO104" i="47"/>
  <c r="AN104" i="47"/>
  <c r="AK104" i="47"/>
  <c r="AJ104" i="47"/>
  <c r="AH104" i="47"/>
  <c r="AG104" i="47"/>
  <c r="AE104" i="47"/>
  <c r="AD104" i="47"/>
  <c r="AC104" i="47"/>
  <c r="AB104" i="47"/>
  <c r="AF104" i="47" s="1"/>
  <c r="AI104" i="47" s="1"/>
  <c r="AA104" i="47"/>
  <c r="Y104" i="47"/>
  <c r="X104" i="47"/>
  <c r="V104" i="47"/>
  <c r="U104" i="47"/>
  <c r="T104" i="47"/>
  <c r="S104" i="47"/>
  <c r="R104" i="47"/>
  <c r="Q104" i="47"/>
  <c r="P104" i="47"/>
  <c r="W104" i="47" s="1"/>
  <c r="Z104" i="47" s="1"/>
  <c r="DV104" i="47" s="1"/>
  <c r="N104" i="47"/>
  <c r="M104" i="47"/>
  <c r="L104" i="47"/>
  <c r="K104" i="47"/>
  <c r="O104" i="47" s="1"/>
  <c r="AM104" i="47" s="1"/>
  <c r="J104" i="47"/>
  <c r="H104" i="47"/>
  <c r="G104" i="47"/>
  <c r="F104" i="47"/>
  <c r="E104" i="47"/>
  <c r="I104" i="47" s="1"/>
  <c r="D104" i="47"/>
  <c r="C104" i="47"/>
  <c r="B104" i="47"/>
  <c r="DW103" i="47"/>
  <c r="DV103" i="47"/>
  <c r="DS103" i="47"/>
  <c r="DR103" i="47"/>
  <c r="DO103" i="47"/>
  <c r="DN103" i="47"/>
  <c r="DM103" i="47"/>
  <c r="DL103" i="47"/>
  <c r="DK103" i="47"/>
  <c r="DY103" i="47" s="1"/>
  <c r="DJ103" i="47"/>
  <c r="DX103" i="47" s="1"/>
  <c r="DI103" i="47"/>
  <c r="DH103" i="47"/>
  <c r="DG103" i="47"/>
  <c r="DU103" i="47" s="1"/>
  <c r="DF103" i="47"/>
  <c r="DT103" i="47" s="1"/>
  <c r="DE103" i="47"/>
  <c r="DD103" i="47"/>
  <c r="DC103" i="47"/>
  <c r="DQ103" i="47" s="1"/>
  <c r="DB103" i="47"/>
  <c r="DP103" i="47" s="1"/>
  <c r="DA103" i="47"/>
  <c r="CZ103" i="47"/>
  <c r="CY103" i="47"/>
  <c r="BY103" i="47"/>
  <c r="CW103" i="47" s="1"/>
  <c r="BX103" i="47"/>
  <c r="CV103" i="47" s="1"/>
  <c r="BW103" i="47"/>
  <c r="CU103" i="47" s="1"/>
  <c r="BV103" i="47"/>
  <c r="CT103" i="47" s="1"/>
  <c r="BU103" i="47"/>
  <c r="CS103" i="47" s="1"/>
  <c r="BT103" i="47"/>
  <c r="CR103" i="47" s="1"/>
  <c r="BS103" i="47"/>
  <c r="CQ103" i="47" s="1"/>
  <c r="BR103" i="47"/>
  <c r="CP103" i="47" s="1"/>
  <c r="BQ103" i="47"/>
  <c r="CO103" i="47" s="1"/>
  <c r="BP103" i="47"/>
  <c r="CN103" i="47" s="1"/>
  <c r="BO103" i="47"/>
  <c r="CM103" i="47" s="1"/>
  <c r="BN103" i="47"/>
  <c r="CL103" i="47" s="1"/>
  <c r="BM103" i="47"/>
  <c r="BL103" i="47"/>
  <c r="BK103" i="47"/>
  <c r="BJ103" i="47"/>
  <c r="BI103" i="47"/>
  <c r="BH103" i="47"/>
  <c r="BG103" i="47"/>
  <c r="BF103" i="47"/>
  <c r="BE103" i="47"/>
  <c r="BD103" i="47"/>
  <c r="BC103" i="47"/>
  <c r="BB103" i="47"/>
  <c r="BA103" i="47"/>
  <c r="AZ103" i="47"/>
  <c r="AY103" i="47"/>
  <c r="AX103" i="47"/>
  <c r="AW103" i="47"/>
  <c r="AV103" i="47"/>
  <c r="AU103" i="47"/>
  <c r="AT103" i="47"/>
  <c r="AS103" i="47"/>
  <c r="AR103" i="47"/>
  <c r="AQ103" i="47"/>
  <c r="AP103" i="47"/>
  <c r="AO103" i="47"/>
  <c r="AN103" i="47"/>
  <c r="AK103" i="47"/>
  <c r="AJ103" i="47"/>
  <c r="AH103" i="47"/>
  <c r="AG103" i="47"/>
  <c r="AE103" i="47"/>
  <c r="AD103" i="47"/>
  <c r="AC103" i="47"/>
  <c r="AB103" i="47"/>
  <c r="AF103" i="47" s="1"/>
  <c r="AI103" i="47" s="1"/>
  <c r="AA103" i="47"/>
  <c r="Y103" i="47"/>
  <c r="X103" i="47"/>
  <c r="V103" i="47"/>
  <c r="U103" i="47"/>
  <c r="T103" i="47"/>
  <c r="S103" i="47"/>
  <c r="R103" i="47"/>
  <c r="Q103" i="47"/>
  <c r="P103" i="47"/>
  <c r="W103" i="47" s="1"/>
  <c r="Z103" i="47" s="1"/>
  <c r="N103" i="47"/>
  <c r="M103" i="47"/>
  <c r="L103" i="47"/>
  <c r="K103" i="47"/>
  <c r="J103" i="47"/>
  <c r="O103" i="47" s="1"/>
  <c r="H103" i="47"/>
  <c r="G103" i="47"/>
  <c r="F103" i="47"/>
  <c r="E103" i="47"/>
  <c r="I103" i="47" s="1"/>
  <c r="D103" i="47"/>
  <c r="C103" i="47"/>
  <c r="B103" i="47"/>
  <c r="DX102" i="47"/>
  <c r="DW102" i="47"/>
  <c r="DT102" i="47"/>
  <c r="DP102" i="47"/>
  <c r="DO102" i="47"/>
  <c r="DM102" i="47"/>
  <c r="DL102" i="47"/>
  <c r="DK102" i="47"/>
  <c r="DY102" i="47" s="1"/>
  <c r="DJ102" i="47"/>
  <c r="DI102" i="47"/>
  <c r="DH102" i="47"/>
  <c r="DV102" i="47" s="1"/>
  <c r="DG102" i="47"/>
  <c r="DU102" i="47" s="1"/>
  <c r="DF102" i="47"/>
  <c r="DE102" i="47"/>
  <c r="DD102" i="47"/>
  <c r="DC102" i="47"/>
  <c r="DQ102" i="47" s="1"/>
  <c r="DB102" i="47"/>
  <c r="DA102" i="47"/>
  <c r="CZ102" i="47"/>
  <c r="DN102" i="47" s="1"/>
  <c r="CY102" i="47"/>
  <c r="BY102" i="47"/>
  <c r="CW102" i="47" s="1"/>
  <c r="BX102" i="47"/>
  <c r="CV102" i="47" s="1"/>
  <c r="BW102" i="47"/>
  <c r="CU102" i="47" s="1"/>
  <c r="BV102" i="47"/>
  <c r="CT102" i="47" s="1"/>
  <c r="BU102" i="47"/>
  <c r="CS102" i="47" s="1"/>
  <c r="BT102" i="47"/>
  <c r="CR102" i="47" s="1"/>
  <c r="BS102" i="47"/>
  <c r="CQ102" i="47" s="1"/>
  <c r="BR102" i="47"/>
  <c r="CP102" i="47" s="1"/>
  <c r="BQ102" i="47"/>
  <c r="CO102" i="47" s="1"/>
  <c r="BP102" i="47"/>
  <c r="CN102" i="47" s="1"/>
  <c r="BO102" i="47"/>
  <c r="CM102" i="47" s="1"/>
  <c r="BN102" i="47"/>
  <c r="CL102" i="47" s="1"/>
  <c r="BM102" i="47"/>
  <c r="BL102" i="47"/>
  <c r="BK102" i="47"/>
  <c r="BJ102" i="47"/>
  <c r="BI102" i="47"/>
  <c r="BH102" i="47"/>
  <c r="BG102" i="47"/>
  <c r="BF102" i="47"/>
  <c r="BE102" i="47"/>
  <c r="BD102" i="47"/>
  <c r="BC102" i="47"/>
  <c r="BB102" i="47"/>
  <c r="BA102" i="47"/>
  <c r="AZ102" i="47"/>
  <c r="AY102" i="47"/>
  <c r="AX102" i="47"/>
  <c r="AW102" i="47"/>
  <c r="AV102" i="47"/>
  <c r="AU102" i="47"/>
  <c r="AT102" i="47"/>
  <c r="AS102" i="47"/>
  <c r="AR102" i="47"/>
  <c r="AQ102" i="47"/>
  <c r="AP102" i="47"/>
  <c r="AO102" i="47"/>
  <c r="AN102" i="47"/>
  <c r="AK102" i="47"/>
  <c r="AJ102" i="47"/>
  <c r="AH102" i="47"/>
  <c r="AG102" i="47"/>
  <c r="AE102" i="47"/>
  <c r="AD102" i="47"/>
  <c r="AC102" i="47"/>
  <c r="AB102" i="47"/>
  <c r="AA102" i="47"/>
  <c r="AF102" i="47" s="1"/>
  <c r="AI102" i="47" s="1"/>
  <c r="Y102" i="47"/>
  <c r="X102" i="47"/>
  <c r="V102" i="47"/>
  <c r="U102" i="47"/>
  <c r="T102" i="47"/>
  <c r="S102" i="47"/>
  <c r="R102" i="47"/>
  <c r="W102" i="47" s="1"/>
  <c r="Z102" i="47" s="1"/>
  <c r="DS102" i="47" s="1"/>
  <c r="Q102" i="47"/>
  <c r="P102" i="47"/>
  <c r="N102" i="47"/>
  <c r="M102" i="47"/>
  <c r="L102" i="47"/>
  <c r="K102" i="47"/>
  <c r="J102" i="47"/>
  <c r="O102" i="47" s="1"/>
  <c r="H102" i="47"/>
  <c r="G102" i="47"/>
  <c r="F102" i="47"/>
  <c r="E102" i="47"/>
  <c r="I102" i="47" s="1"/>
  <c r="D102" i="47"/>
  <c r="C102" i="47"/>
  <c r="B102" i="47"/>
  <c r="DY101" i="47"/>
  <c r="DX101" i="47"/>
  <c r="DT101" i="47"/>
  <c r="DP101" i="47"/>
  <c r="DM101" i="47"/>
  <c r="DL101" i="47"/>
  <c r="DK101" i="47"/>
  <c r="DJ101" i="47"/>
  <c r="DI101" i="47"/>
  <c r="DW101" i="47" s="1"/>
  <c r="DH101" i="47"/>
  <c r="DV101" i="47" s="1"/>
  <c r="DG101" i="47"/>
  <c r="DU101" i="47" s="1"/>
  <c r="DF101" i="47"/>
  <c r="DE101" i="47"/>
  <c r="DS101" i="47" s="1"/>
  <c r="DD101" i="47"/>
  <c r="DR101" i="47" s="1"/>
  <c r="DC101" i="47"/>
  <c r="DQ101" i="47" s="1"/>
  <c r="DB101" i="47"/>
  <c r="DA101" i="47"/>
  <c r="DO101" i="47" s="1"/>
  <c r="CZ101" i="47"/>
  <c r="DN101" i="47" s="1"/>
  <c r="DZ101" i="47" s="1"/>
  <c r="CY101" i="47"/>
  <c r="BY101" i="47"/>
  <c r="CW101" i="47" s="1"/>
  <c r="BX101" i="47"/>
  <c r="CV101" i="47" s="1"/>
  <c r="BW101" i="47"/>
  <c r="CU101" i="47" s="1"/>
  <c r="BV101" i="47"/>
  <c r="BU101" i="47"/>
  <c r="CS101" i="47" s="1"/>
  <c r="BT101" i="47"/>
  <c r="CR101" i="47" s="1"/>
  <c r="BS101" i="47"/>
  <c r="CQ101" i="47" s="1"/>
  <c r="BR101" i="47"/>
  <c r="BQ101" i="47"/>
  <c r="CO101" i="47" s="1"/>
  <c r="BP101" i="47"/>
  <c r="BO101" i="47"/>
  <c r="CM101" i="47" s="1"/>
  <c r="BN101" i="47"/>
  <c r="BM101" i="47"/>
  <c r="BL101" i="47"/>
  <c r="BK101" i="47"/>
  <c r="BJ101" i="47"/>
  <c r="BI101" i="47"/>
  <c r="BH101" i="47"/>
  <c r="BG101" i="47"/>
  <c r="BF101" i="47"/>
  <c r="BE101" i="47"/>
  <c r="BD101" i="47"/>
  <c r="BC101" i="47"/>
  <c r="BB101" i="47"/>
  <c r="BA101" i="47"/>
  <c r="AZ101" i="47"/>
  <c r="AY101" i="47"/>
  <c r="AX101" i="47"/>
  <c r="AW101" i="47"/>
  <c r="AV101" i="47"/>
  <c r="AU101" i="47"/>
  <c r="AT101" i="47"/>
  <c r="AS101" i="47"/>
  <c r="AR101" i="47"/>
  <c r="AQ101" i="47"/>
  <c r="AP101" i="47"/>
  <c r="AO101" i="47"/>
  <c r="AN101" i="47"/>
  <c r="AK101" i="47"/>
  <c r="AJ101" i="47"/>
  <c r="AH101" i="47"/>
  <c r="AG101" i="47"/>
  <c r="AE101" i="47"/>
  <c r="AD101" i="47"/>
  <c r="AC101" i="47"/>
  <c r="AB101" i="47"/>
  <c r="AF101" i="47" s="1"/>
  <c r="AI101" i="47" s="1"/>
  <c r="AA101" i="47"/>
  <c r="Y101" i="47"/>
  <c r="X101" i="47"/>
  <c r="V101" i="47"/>
  <c r="U101" i="47"/>
  <c r="T101" i="47"/>
  <c r="S101" i="47"/>
  <c r="R101" i="47"/>
  <c r="Q101" i="47"/>
  <c r="P101" i="47"/>
  <c r="W101" i="47" s="1"/>
  <c r="Z101" i="47" s="1"/>
  <c r="N101" i="47"/>
  <c r="M101" i="47"/>
  <c r="L101" i="47"/>
  <c r="K101" i="47"/>
  <c r="J101" i="47"/>
  <c r="O101" i="47" s="1"/>
  <c r="H101" i="47"/>
  <c r="G101" i="47"/>
  <c r="F101" i="47"/>
  <c r="E101" i="47"/>
  <c r="I101" i="47" s="1"/>
  <c r="D101" i="47"/>
  <c r="C101" i="47"/>
  <c r="B101" i="47"/>
  <c r="DY100" i="47"/>
  <c r="DV100" i="47"/>
  <c r="DU100" i="47"/>
  <c r="DQ100" i="47"/>
  <c r="DM100" i="47"/>
  <c r="DL100" i="47"/>
  <c r="DK100" i="47"/>
  <c r="DJ100" i="47"/>
  <c r="DX100" i="47" s="1"/>
  <c r="DI100" i="47"/>
  <c r="DW100" i="47" s="1"/>
  <c r="DH100" i="47"/>
  <c r="DG100" i="47"/>
  <c r="DF100" i="47"/>
  <c r="DT100" i="47" s="1"/>
  <c r="DE100" i="47"/>
  <c r="DS100" i="47" s="1"/>
  <c r="DD100" i="47"/>
  <c r="DC100" i="47"/>
  <c r="DB100" i="47"/>
  <c r="DP100" i="47" s="1"/>
  <c r="DA100" i="47"/>
  <c r="DO100" i="47" s="1"/>
  <c r="CZ100" i="47"/>
  <c r="CY100" i="47"/>
  <c r="BY100" i="47"/>
  <c r="CW100" i="47" s="1"/>
  <c r="BX100" i="47"/>
  <c r="CV100" i="47" s="1"/>
  <c r="BW100" i="47"/>
  <c r="CU100" i="47" s="1"/>
  <c r="BV100" i="47"/>
  <c r="BU100" i="47"/>
  <c r="CS100" i="47" s="1"/>
  <c r="BT100" i="47"/>
  <c r="CR100" i="47" s="1"/>
  <c r="BS100" i="47"/>
  <c r="BR100" i="47"/>
  <c r="BQ100" i="47"/>
  <c r="CO100" i="47" s="1"/>
  <c r="BP100" i="47"/>
  <c r="CN100" i="47" s="1"/>
  <c r="BO100" i="47"/>
  <c r="BN100" i="47"/>
  <c r="BM100" i="47"/>
  <c r="BL100" i="47"/>
  <c r="BK100" i="47"/>
  <c r="BJ100" i="47"/>
  <c r="BI100" i="47"/>
  <c r="BH100" i="47"/>
  <c r="BG100" i="47"/>
  <c r="BF100" i="47"/>
  <c r="BE100" i="47"/>
  <c r="BD100" i="47"/>
  <c r="BC100" i="47"/>
  <c r="BB100" i="47"/>
  <c r="BA100" i="47"/>
  <c r="AZ100" i="47"/>
  <c r="AY100" i="47"/>
  <c r="AX100" i="47"/>
  <c r="AW100" i="47"/>
  <c r="AV100" i="47"/>
  <c r="AU100" i="47"/>
  <c r="AT100" i="47"/>
  <c r="AS100" i="47"/>
  <c r="AR100" i="47"/>
  <c r="AQ100" i="47"/>
  <c r="AP100" i="47"/>
  <c r="AO100" i="47"/>
  <c r="AN100" i="47"/>
  <c r="AK100" i="47"/>
  <c r="AJ100" i="47"/>
  <c r="AH100" i="47"/>
  <c r="AG100" i="47"/>
  <c r="AE100" i="47"/>
  <c r="AD100" i="47"/>
  <c r="AC100" i="47"/>
  <c r="AB100" i="47"/>
  <c r="AA100" i="47"/>
  <c r="AF100" i="47" s="1"/>
  <c r="AI100" i="47" s="1"/>
  <c r="Y100" i="47"/>
  <c r="X100" i="47"/>
  <c r="V100" i="47"/>
  <c r="U100" i="47"/>
  <c r="T100" i="47"/>
  <c r="S100" i="47"/>
  <c r="R100" i="47"/>
  <c r="Q100" i="47"/>
  <c r="W100" i="47" s="1"/>
  <c r="Z100" i="47" s="1"/>
  <c r="DR100" i="47" s="1"/>
  <c r="P100" i="47"/>
  <c r="N100" i="47"/>
  <c r="M100" i="47"/>
  <c r="L100" i="47"/>
  <c r="K100" i="47"/>
  <c r="O100" i="47" s="1"/>
  <c r="AM100" i="47" s="1"/>
  <c r="J100" i="47"/>
  <c r="H100" i="47"/>
  <c r="G100" i="47"/>
  <c r="F100" i="47"/>
  <c r="E100" i="47"/>
  <c r="I100" i="47" s="1"/>
  <c r="D100" i="47"/>
  <c r="C100" i="47"/>
  <c r="B100" i="47"/>
  <c r="DW99" i="47"/>
  <c r="DV99" i="47"/>
  <c r="DS99" i="47"/>
  <c r="DR99" i="47"/>
  <c r="DN99" i="47"/>
  <c r="DM99" i="47"/>
  <c r="DL99" i="47"/>
  <c r="DK99" i="47"/>
  <c r="DY99" i="47" s="1"/>
  <c r="DJ99" i="47"/>
  <c r="DX99" i="47" s="1"/>
  <c r="DI99" i="47"/>
  <c r="DH99" i="47"/>
  <c r="DG99" i="47"/>
  <c r="DU99" i="47" s="1"/>
  <c r="DF99" i="47"/>
  <c r="DT99" i="47" s="1"/>
  <c r="DE99" i="47"/>
  <c r="DD99" i="47"/>
  <c r="DC99" i="47"/>
  <c r="DQ99" i="47" s="1"/>
  <c r="DB99" i="47"/>
  <c r="DP99" i="47" s="1"/>
  <c r="DA99" i="47"/>
  <c r="DO99" i="47" s="1"/>
  <c r="CZ99" i="47"/>
  <c r="CY99" i="47"/>
  <c r="BY99" i="47"/>
  <c r="CW99" i="47" s="1"/>
  <c r="BX99" i="47"/>
  <c r="CV99" i="47" s="1"/>
  <c r="BW99" i="47"/>
  <c r="CU99" i="47" s="1"/>
  <c r="BV99" i="47"/>
  <c r="CT99" i="47" s="1"/>
  <c r="BU99" i="47"/>
  <c r="CS99" i="47" s="1"/>
  <c r="BT99" i="47"/>
  <c r="CR99" i="47" s="1"/>
  <c r="BS99" i="47"/>
  <c r="BR99" i="47"/>
  <c r="CP99" i="47" s="1"/>
  <c r="BQ99" i="47"/>
  <c r="CO99" i="47" s="1"/>
  <c r="BP99" i="47"/>
  <c r="CN99" i="47" s="1"/>
  <c r="BO99" i="47"/>
  <c r="BN99" i="47"/>
  <c r="CL99" i="47" s="1"/>
  <c r="BM99" i="47"/>
  <c r="BL99" i="47"/>
  <c r="BK99" i="47"/>
  <c r="BJ99" i="47"/>
  <c r="BI99" i="47"/>
  <c r="BH99" i="47"/>
  <c r="BG99" i="47"/>
  <c r="BF99" i="47"/>
  <c r="BE99" i="47"/>
  <c r="BD99" i="47"/>
  <c r="BC99" i="47"/>
  <c r="BB99" i="47"/>
  <c r="BA99" i="47"/>
  <c r="AZ99" i="47"/>
  <c r="AY99" i="47"/>
  <c r="AX99" i="47"/>
  <c r="AW99" i="47"/>
  <c r="AV99" i="47"/>
  <c r="AU99" i="47"/>
  <c r="AT99" i="47"/>
  <c r="AS99" i="47"/>
  <c r="AR99" i="47"/>
  <c r="AQ99" i="47"/>
  <c r="AP99" i="47"/>
  <c r="AO99" i="47"/>
  <c r="AN99" i="47"/>
  <c r="AK99" i="47"/>
  <c r="AJ99" i="47"/>
  <c r="AH99" i="47"/>
  <c r="AG99" i="47"/>
  <c r="AE99" i="47"/>
  <c r="AD99" i="47"/>
  <c r="AC99" i="47"/>
  <c r="AB99" i="47"/>
  <c r="AF99" i="47" s="1"/>
  <c r="AI99" i="47" s="1"/>
  <c r="AA99" i="47"/>
  <c r="Y99" i="47"/>
  <c r="X99" i="47"/>
  <c r="V99" i="47"/>
  <c r="U99" i="47"/>
  <c r="T99" i="47"/>
  <c r="S99" i="47"/>
  <c r="R99" i="47"/>
  <c r="Q99" i="47"/>
  <c r="P99" i="47"/>
  <c r="W99" i="47" s="1"/>
  <c r="Z99" i="47" s="1"/>
  <c r="N99" i="47"/>
  <c r="M99" i="47"/>
  <c r="L99" i="47"/>
  <c r="K99" i="47"/>
  <c r="J99" i="47"/>
  <c r="O99" i="47" s="1"/>
  <c r="H99" i="47"/>
  <c r="G99" i="47"/>
  <c r="F99" i="47"/>
  <c r="E99" i="47"/>
  <c r="I99" i="47" s="1"/>
  <c r="D99" i="47"/>
  <c r="C99" i="47"/>
  <c r="B99" i="47"/>
  <c r="DW98" i="47"/>
  <c r="DS98" i="47"/>
  <c r="DO98" i="47"/>
  <c r="DM98" i="47"/>
  <c r="DL98" i="47"/>
  <c r="DK98" i="47"/>
  <c r="DY98" i="47" s="1"/>
  <c r="DJ98" i="47"/>
  <c r="DX98" i="47" s="1"/>
  <c r="DI98" i="47"/>
  <c r="DH98" i="47"/>
  <c r="DG98" i="47"/>
  <c r="DU98" i="47" s="1"/>
  <c r="DF98" i="47"/>
  <c r="DT98" i="47" s="1"/>
  <c r="DE98" i="47"/>
  <c r="DD98" i="47"/>
  <c r="DR98" i="47" s="1"/>
  <c r="DC98" i="47"/>
  <c r="DQ98" i="47" s="1"/>
  <c r="DB98" i="47"/>
  <c r="DP98" i="47" s="1"/>
  <c r="DA98" i="47"/>
  <c r="CZ98" i="47"/>
  <c r="DN98" i="47" s="1"/>
  <c r="CY98" i="47"/>
  <c r="BY98" i="47"/>
  <c r="CW98" i="47" s="1"/>
  <c r="BX98" i="47"/>
  <c r="CV98" i="47" s="1"/>
  <c r="BW98" i="47"/>
  <c r="CU98" i="47" s="1"/>
  <c r="BV98" i="47"/>
  <c r="BU98" i="47"/>
  <c r="CS98" i="47" s="1"/>
  <c r="BT98" i="47"/>
  <c r="CR98" i="47" s="1"/>
  <c r="BS98" i="47"/>
  <c r="BR98" i="47"/>
  <c r="BQ98" i="47"/>
  <c r="CO98" i="47" s="1"/>
  <c r="BP98" i="47"/>
  <c r="BO98" i="47"/>
  <c r="BN98" i="47"/>
  <c r="BM98" i="47"/>
  <c r="BL98" i="47"/>
  <c r="BK98" i="47"/>
  <c r="BJ98" i="47"/>
  <c r="BI98" i="47"/>
  <c r="BH98" i="47"/>
  <c r="BG98" i="47"/>
  <c r="BF98" i="47"/>
  <c r="BE98" i="47"/>
  <c r="BD98" i="47"/>
  <c r="BC98" i="47"/>
  <c r="BB98" i="47"/>
  <c r="BA98" i="47"/>
  <c r="AZ98" i="47"/>
  <c r="AY98" i="47"/>
  <c r="AX98" i="47"/>
  <c r="AW98" i="47"/>
  <c r="AV98" i="47"/>
  <c r="AU98" i="47"/>
  <c r="AT98" i="47"/>
  <c r="AS98" i="47"/>
  <c r="AR98" i="47"/>
  <c r="AQ98" i="47"/>
  <c r="AP98" i="47"/>
  <c r="AO98" i="47"/>
  <c r="AN98" i="47"/>
  <c r="AK98" i="47"/>
  <c r="AJ98" i="47"/>
  <c r="AH98" i="47"/>
  <c r="AG98" i="47"/>
  <c r="AE98" i="47"/>
  <c r="AD98" i="47"/>
  <c r="AC98" i="47"/>
  <c r="AB98" i="47"/>
  <c r="AA98" i="47"/>
  <c r="AF98" i="47" s="1"/>
  <c r="AI98" i="47" s="1"/>
  <c r="Y98" i="47"/>
  <c r="X98" i="47"/>
  <c r="V98" i="47"/>
  <c r="U98" i="47"/>
  <c r="T98" i="47"/>
  <c r="S98" i="47"/>
  <c r="R98" i="47"/>
  <c r="Q98" i="47"/>
  <c r="W98" i="47" s="1"/>
  <c r="Z98" i="47" s="1"/>
  <c r="P98" i="47"/>
  <c r="N98" i="47"/>
  <c r="M98" i="47"/>
  <c r="L98" i="47"/>
  <c r="K98" i="47"/>
  <c r="O98" i="47" s="1"/>
  <c r="AM98" i="47" s="1"/>
  <c r="J98" i="47"/>
  <c r="H98" i="47"/>
  <c r="G98" i="47"/>
  <c r="F98" i="47"/>
  <c r="E98" i="47"/>
  <c r="I98" i="47" s="1"/>
  <c r="D98" i="47"/>
  <c r="C98" i="47"/>
  <c r="B98" i="47"/>
  <c r="DX97" i="47"/>
  <c r="DT97" i="47"/>
  <c r="DM97" i="47"/>
  <c r="DL97" i="47"/>
  <c r="DK97" i="47"/>
  <c r="DY97" i="47" s="1"/>
  <c r="DJ97" i="47"/>
  <c r="DI97" i="47"/>
  <c r="DW97" i="47" s="1"/>
  <c r="DH97" i="47"/>
  <c r="DV97" i="47" s="1"/>
  <c r="DG97" i="47"/>
  <c r="DU97" i="47" s="1"/>
  <c r="DF97" i="47"/>
  <c r="DE97" i="47"/>
  <c r="DS97" i="47" s="1"/>
  <c r="DD97" i="47"/>
  <c r="DR97" i="47" s="1"/>
  <c r="DC97" i="47"/>
  <c r="DQ97" i="47" s="1"/>
  <c r="DB97" i="47"/>
  <c r="DP97" i="47" s="1"/>
  <c r="DA97" i="47"/>
  <c r="DO97" i="47" s="1"/>
  <c r="CZ97" i="47"/>
  <c r="DN97" i="47" s="1"/>
  <c r="DZ97" i="47" s="1"/>
  <c r="CY97" i="47"/>
  <c r="BY97" i="47"/>
  <c r="CW97" i="47" s="1"/>
  <c r="BX97" i="47"/>
  <c r="CV97" i="47" s="1"/>
  <c r="BW97" i="47"/>
  <c r="CU97" i="47" s="1"/>
  <c r="BV97" i="47"/>
  <c r="BU97" i="47"/>
  <c r="CS97" i="47" s="1"/>
  <c r="BT97" i="47"/>
  <c r="CR97" i="47" s="1"/>
  <c r="BS97" i="47"/>
  <c r="CQ97" i="47" s="1"/>
  <c r="BR97" i="47"/>
  <c r="BQ97" i="47"/>
  <c r="CO97" i="47" s="1"/>
  <c r="BP97" i="47"/>
  <c r="BO97" i="47"/>
  <c r="CM97" i="47" s="1"/>
  <c r="BN97" i="47"/>
  <c r="BM97" i="47"/>
  <c r="BL97" i="47"/>
  <c r="BK97" i="47"/>
  <c r="BJ97" i="47"/>
  <c r="BI97" i="47"/>
  <c r="BH97" i="47"/>
  <c r="BG97" i="47"/>
  <c r="BF97" i="47"/>
  <c r="BE97" i="47"/>
  <c r="BD97" i="47"/>
  <c r="BC97" i="47"/>
  <c r="BB97" i="47"/>
  <c r="BA97" i="47"/>
  <c r="AZ97" i="47"/>
  <c r="AY97" i="47"/>
  <c r="AX97" i="47"/>
  <c r="AW97" i="47"/>
  <c r="AV97" i="47"/>
  <c r="AU97" i="47"/>
  <c r="AT97" i="47"/>
  <c r="AS97" i="47"/>
  <c r="AR97" i="47"/>
  <c r="AQ97" i="47"/>
  <c r="AP97" i="47"/>
  <c r="AO97" i="47"/>
  <c r="AN97" i="47"/>
  <c r="AK97" i="47"/>
  <c r="AJ97" i="47"/>
  <c r="AH97" i="47"/>
  <c r="AG97" i="47"/>
  <c r="AE97" i="47"/>
  <c r="AD97" i="47"/>
  <c r="AC97" i="47"/>
  <c r="AB97" i="47"/>
  <c r="AF97" i="47" s="1"/>
  <c r="AI97" i="47" s="1"/>
  <c r="AA97" i="47"/>
  <c r="Y97" i="47"/>
  <c r="X97" i="47"/>
  <c r="V97" i="47"/>
  <c r="U97" i="47"/>
  <c r="T97" i="47"/>
  <c r="S97" i="47"/>
  <c r="R97" i="47"/>
  <c r="Q97" i="47"/>
  <c r="P97" i="47"/>
  <c r="W97" i="47" s="1"/>
  <c r="Z97" i="47" s="1"/>
  <c r="N97" i="47"/>
  <c r="M97" i="47"/>
  <c r="L97" i="47"/>
  <c r="K97" i="47"/>
  <c r="J97" i="47"/>
  <c r="O97" i="47" s="1"/>
  <c r="H97" i="47"/>
  <c r="G97" i="47"/>
  <c r="F97" i="47"/>
  <c r="E97" i="47"/>
  <c r="I97" i="47" s="1"/>
  <c r="D97" i="47"/>
  <c r="C97" i="47"/>
  <c r="B97" i="47"/>
  <c r="DY96" i="47"/>
  <c r="DU96" i="47"/>
  <c r="DM96" i="47"/>
  <c r="DL96" i="47"/>
  <c r="DK96" i="47"/>
  <c r="DJ96" i="47"/>
  <c r="DX96" i="47" s="1"/>
  <c r="DI96" i="47"/>
  <c r="DW96" i="47" s="1"/>
  <c r="DH96" i="47"/>
  <c r="DV96" i="47" s="1"/>
  <c r="DG96" i="47"/>
  <c r="DF96" i="47"/>
  <c r="DT96" i="47" s="1"/>
  <c r="DE96" i="47"/>
  <c r="DS96" i="47" s="1"/>
  <c r="DD96" i="47"/>
  <c r="DC96" i="47"/>
  <c r="DQ96" i="47" s="1"/>
  <c r="DB96" i="47"/>
  <c r="DP96" i="47" s="1"/>
  <c r="DA96" i="47"/>
  <c r="DO96" i="47" s="1"/>
  <c r="CZ96" i="47"/>
  <c r="CY96" i="47"/>
  <c r="BY96" i="47"/>
  <c r="CW96" i="47" s="1"/>
  <c r="BX96" i="47"/>
  <c r="CV96" i="47" s="1"/>
  <c r="BW96" i="47"/>
  <c r="CU96" i="47" s="1"/>
  <c r="BV96" i="47"/>
  <c r="BU96" i="47"/>
  <c r="CS96" i="47" s="1"/>
  <c r="BT96" i="47"/>
  <c r="CR96" i="47" s="1"/>
  <c r="BS96" i="47"/>
  <c r="BR96" i="47"/>
  <c r="BQ96" i="47"/>
  <c r="CO96" i="47" s="1"/>
  <c r="BP96" i="47"/>
  <c r="CN96" i="47" s="1"/>
  <c r="BO96" i="47"/>
  <c r="BN96" i="47"/>
  <c r="BM96" i="47"/>
  <c r="BL96" i="47"/>
  <c r="BK96" i="47"/>
  <c r="BJ96" i="47"/>
  <c r="BI96" i="47"/>
  <c r="BH96" i="47"/>
  <c r="BG96" i="47"/>
  <c r="BF96" i="47"/>
  <c r="BE96" i="47"/>
  <c r="BD96" i="47"/>
  <c r="BC96" i="47"/>
  <c r="BB96" i="47"/>
  <c r="BA96" i="47"/>
  <c r="AZ96" i="47"/>
  <c r="AY96" i="47"/>
  <c r="AX96" i="47"/>
  <c r="AW96" i="47"/>
  <c r="AV96" i="47"/>
  <c r="AU96" i="47"/>
  <c r="AT96" i="47"/>
  <c r="AS96" i="47"/>
  <c r="AR96" i="47"/>
  <c r="AQ96" i="47"/>
  <c r="AP96" i="47"/>
  <c r="AO96" i="47"/>
  <c r="AN96" i="47"/>
  <c r="AK96" i="47"/>
  <c r="AJ96" i="47"/>
  <c r="AH96" i="47"/>
  <c r="AG96" i="47"/>
  <c r="AE96" i="47"/>
  <c r="AD96" i="47"/>
  <c r="AC96" i="47"/>
  <c r="AB96" i="47"/>
  <c r="AA96" i="47"/>
  <c r="AF96" i="47" s="1"/>
  <c r="AI96" i="47" s="1"/>
  <c r="Y96" i="47"/>
  <c r="X96" i="47"/>
  <c r="V96" i="47"/>
  <c r="U96" i="47"/>
  <c r="T96" i="47"/>
  <c r="S96" i="47"/>
  <c r="R96" i="47"/>
  <c r="Q96" i="47"/>
  <c r="W96" i="47" s="1"/>
  <c r="Z96" i="47" s="1"/>
  <c r="P96" i="47"/>
  <c r="N96" i="47"/>
  <c r="M96" i="47"/>
  <c r="L96" i="47"/>
  <c r="K96" i="47"/>
  <c r="O96" i="47" s="1"/>
  <c r="AM96" i="47" s="1"/>
  <c r="J96" i="47"/>
  <c r="H96" i="47"/>
  <c r="G96" i="47"/>
  <c r="F96" i="47"/>
  <c r="E96" i="47"/>
  <c r="I96" i="47" s="1"/>
  <c r="D96" i="47"/>
  <c r="C96" i="47"/>
  <c r="B96" i="47"/>
  <c r="DV95" i="47"/>
  <c r="DM95" i="47"/>
  <c r="DL95" i="47"/>
  <c r="DK95" i="47"/>
  <c r="DY95" i="47" s="1"/>
  <c r="DJ95" i="47"/>
  <c r="DX95" i="47" s="1"/>
  <c r="DI95" i="47"/>
  <c r="DW95" i="47" s="1"/>
  <c r="DH95" i="47"/>
  <c r="DG95" i="47"/>
  <c r="DU95" i="47" s="1"/>
  <c r="DF95" i="47"/>
  <c r="DT95" i="47" s="1"/>
  <c r="DE95" i="47"/>
  <c r="DS95" i="47" s="1"/>
  <c r="DD95" i="47"/>
  <c r="DR95" i="47" s="1"/>
  <c r="DC95" i="47"/>
  <c r="DQ95" i="47" s="1"/>
  <c r="DB95" i="47"/>
  <c r="DP95" i="47" s="1"/>
  <c r="DA95" i="47"/>
  <c r="DO95" i="47" s="1"/>
  <c r="CZ95" i="47"/>
  <c r="DN95" i="47" s="1"/>
  <c r="CY95" i="47"/>
  <c r="BY95" i="47"/>
  <c r="CW95" i="47" s="1"/>
  <c r="BX95" i="47"/>
  <c r="CV95" i="47" s="1"/>
  <c r="BW95" i="47"/>
  <c r="CU95" i="47" s="1"/>
  <c r="BV95" i="47"/>
  <c r="CT95" i="47" s="1"/>
  <c r="BU95" i="47"/>
  <c r="CS95" i="47" s="1"/>
  <c r="BT95" i="47"/>
  <c r="CR95" i="47" s="1"/>
  <c r="BS95" i="47"/>
  <c r="BR95" i="47"/>
  <c r="CP95" i="47" s="1"/>
  <c r="BQ95" i="47"/>
  <c r="CO95" i="47" s="1"/>
  <c r="BP95" i="47"/>
  <c r="CN95" i="47" s="1"/>
  <c r="BO95" i="47"/>
  <c r="BN95" i="47"/>
  <c r="CL95" i="47" s="1"/>
  <c r="BM95" i="47"/>
  <c r="BL95" i="47"/>
  <c r="BK95" i="47"/>
  <c r="BJ95" i="47"/>
  <c r="BI95" i="47"/>
  <c r="BH95" i="47"/>
  <c r="BG95" i="47"/>
  <c r="BF95" i="47"/>
  <c r="BE95" i="47"/>
  <c r="BD95" i="47"/>
  <c r="BC95" i="47"/>
  <c r="BB95" i="47"/>
  <c r="BA95" i="47"/>
  <c r="AZ95" i="47"/>
  <c r="AY95" i="47"/>
  <c r="AX95" i="47"/>
  <c r="AW95" i="47"/>
  <c r="AV95" i="47"/>
  <c r="AU95" i="47"/>
  <c r="AT95" i="47"/>
  <c r="AS95" i="47"/>
  <c r="AR95" i="47"/>
  <c r="AQ95" i="47"/>
  <c r="AP95" i="47"/>
  <c r="AO95" i="47"/>
  <c r="AN95" i="47"/>
  <c r="AK95" i="47"/>
  <c r="AJ95" i="47"/>
  <c r="AH95" i="47"/>
  <c r="AG95" i="47"/>
  <c r="AE95" i="47"/>
  <c r="AD95" i="47"/>
  <c r="AC95" i="47"/>
  <c r="AB95" i="47"/>
  <c r="AF95" i="47" s="1"/>
  <c r="AI95" i="47" s="1"/>
  <c r="AA95" i="47"/>
  <c r="Y95" i="47"/>
  <c r="X95" i="47"/>
  <c r="V95" i="47"/>
  <c r="U95" i="47"/>
  <c r="T95" i="47"/>
  <c r="S95" i="47"/>
  <c r="R95" i="47"/>
  <c r="Q95" i="47"/>
  <c r="P95" i="47"/>
  <c r="W95" i="47" s="1"/>
  <c r="Z95" i="47" s="1"/>
  <c r="N95" i="47"/>
  <c r="M95" i="47"/>
  <c r="L95" i="47"/>
  <c r="K95" i="47"/>
  <c r="J95" i="47"/>
  <c r="O95" i="47" s="1"/>
  <c r="H95" i="47"/>
  <c r="G95" i="47"/>
  <c r="F95" i="47"/>
  <c r="E95" i="47"/>
  <c r="I95" i="47" s="1"/>
  <c r="D95" i="47"/>
  <c r="C95" i="47"/>
  <c r="B95" i="47"/>
  <c r="DW94" i="47"/>
  <c r="DV94" i="47"/>
  <c r="DS94" i="47"/>
  <c r="DO94" i="47"/>
  <c r="DN94" i="47"/>
  <c r="DM94" i="47"/>
  <c r="DL94" i="47"/>
  <c r="DK94" i="47"/>
  <c r="DY94" i="47" s="1"/>
  <c r="DJ94" i="47"/>
  <c r="DX94" i="47" s="1"/>
  <c r="DI94" i="47"/>
  <c r="DH94" i="47"/>
  <c r="DG94" i="47"/>
  <c r="DU94" i="47" s="1"/>
  <c r="DF94" i="47"/>
  <c r="DT94" i="47" s="1"/>
  <c r="DE94" i="47"/>
  <c r="DD94" i="47"/>
  <c r="DC94" i="47"/>
  <c r="DQ94" i="47" s="1"/>
  <c r="DB94" i="47"/>
  <c r="DP94" i="47" s="1"/>
  <c r="DA94" i="47"/>
  <c r="CY94" i="47"/>
  <c r="CL94" i="47"/>
  <c r="BZ94" i="47"/>
  <c r="BY94" i="47"/>
  <c r="CW94" i="47" s="1"/>
  <c r="BX94" i="47"/>
  <c r="CV94" i="47" s="1"/>
  <c r="BW94" i="47"/>
  <c r="CU94" i="47" s="1"/>
  <c r="BV94" i="47"/>
  <c r="CT94" i="47" s="1"/>
  <c r="BU94" i="47"/>
  <c r="CS94" i="47" s="1"/>
  <c r="BT94" i="47"/>
  <c r="CR94" i="47" s="1"/>
  <c r="BS94" i="47"/>
  <c r="CQ94" i="47" s="1"/>
  <c r="BR94" i="47"/>
  <c r="CP94" i="47" s="1"/>
  <c r="BQ94" i="47"/>
  <c r="CO94" i="47" s="1"/>
  <c r="BP94" i="47"/>
  <c r="BO94" i="47"/>
  <c r="CM94" i="47" s="1"/>
  <c r="BM94" i="47"/>
  <c r="BL94" i="47"/>
  <c r="BK94" i="47"/>
  <c r="BJ94" i="47"/>
  <c r="BI94" i="47"/>
  <c r="BH94" i="47"/>
  <c r="BG94" i="47"/>
  <c r="BF94" i="47"/>
  <c r="BE94" i="47"/>
  <c r="BD94" i="47"/>
  <c r="BC94" i="47"/>
  <c r="BB94" i="47"/>
  <c r="AZ94" i="47"/>
  <c r="AY94" i="47"/>
  <c r="AX94" i="47"/>
  <c r="AW94" i="47"/>
  <c r="AV94" i="47"/>
  <c r="AU94" i="47"/>
  <c r="AT94" i="47"/>
  <c r="AS94" i="47"/>
  <c r="AR94" i="47"/>
  <c r="AQ94" i="47"/>
  <c r="AP94" i="47"/>
  <c r="AO94" i="47"/>
  <c r="AK94" i="47"/>
  <c r="AJ94" i="47"/>
  <c r="AH94" i="47"/>
  <c r="AG94" i="47"/>
  <c r="AE94" i="47"/>
  <c r="AD94" i="47"/>
  <c r="AC94" i="47"/>
  <c r="AB94" i="47"/>
  <c r="AA94" i="47"/>
  <c r="AF94" i="47" s="1"/>
  <c r="AI94" i="47" s="1"/>
  <c r="Y94" i="47"/>
  <c r="X94" i="47"/>
  <c r="V94" i="47"/>
  <c r="U94" i="47"/>
  <c r="T94" i="47"/>
  <c r="S94" i="47"/>
  <c r="R94" i="47"/>
  <c r="Q94" i="47"/>
  <c r="W94" i="47" s="1"/>
  <c r="Z94" i="47" s="1"/>
  <c r="P94" i="47"/>
  <c r="N94" i="47"/>
  <c r="M94" i="47"/>
  <c r="L94" i="47"/>
  <c r="K94" i="47"/>
  <c r="J94" i="47"/>
  <c r="O94" i="47" s="1"/>
  <c r="H94" i="47"/>
  <c r="G94" i="47"/>
  <c r="F94" i="47"/>
  <c r="E94" i="47"/>
  <c r="I94" i="47" s="1"/>
  <c r="D94" i="47"/>
  <c r="C94" i="47"/>
  <c r="B94" i="47"/>
  <c r="DX93" i="47"/>
  <c r="DT93" i="47"/>
  <c r="DP93" i="47"/>
  <c r="DM93" i="47"/>
  <c r="DL93" i="47"/>
  <c r="DK93" i="47"/>
  <c r="DY93" i="47" s="1"/>
  <c r="DJ93" i="47"/>
  <c r="DI93" i="47"/>
  <c r="DW93" i="47" s="1"/>
  <c r="DH93" i="47"/>
  <c r="DV93" i="47" s="1"/>
  <c r="DG93" i="47"/>
  <c r="DU93" i="47" s="1"/>
  <c r="DF93" i="47"/>
  <c r="DE93" i="47"/>
  <c r="DS93" i="47" s="1"/>
  <c r="DD93" i="47"/>
  <c r="DR93" i="47" s="1"/>
  <c r="DC93" i="47"/>
  <c r="DQ93" i="47" s="1"/>
  <c r="DB93" i="47"/>
  <c r="DA93" i="47"/>
  <c r="DO93" i="47" s="1"/>
  <c r="CZ93" i="47"/>
  <c r="DN93" i="47" s="1"/>
  <c r="CY93" i="47"/>
  <c r="BY93" i="47"/>
  <c r="CW93" i="47" s="1"/>
  <c r="BX93" i="47"/>
  <c r="CV93" i="47" s="1"/>
  <c r="BW93" i="47"/>
  <c r="CU93" i="47" s="1"/>
  <c r="BV93" i="47"/>
  <c r="CT93" i="47" s="1"/>
  <c r="BU93" i="47"/>
  <c r="CS93" i="47" s="1"/>
  <c r="BT93" i="47"/>
  <c r="CR93" i="47" s="1"/>
  <c r="BS93" i="47"/>
  <c r="BR93" i="47"/>
  <c r="CP93" i="47" s="1"/>
  <c r="BQ93" i="47"/>
  <c r="CO93" i="47" s="1"/>
  <c r="BP93" i="47"/>
  <c r="CN93" i="47" s="1"/>
  <c r="BO93" i="47"/>
  <c r="BN93" i="47"/>
  <c r="CL93" i="47" s="1"/>
  <c r="BM93" i="47"/>
  <c r="BL93" i="47"/>
  <c r="BK93" i="47"/>
  <c r="BJ93" i="47"/>
  <c r="BI93" i="47"/>
  <c r="BH93" i="47"/>
  <c r="BG93" i="47"/>
  <c r="BF93" i="47"/>
  <c r="BE93" i="47"/>
  <c r="BD93" i="47"/>
  <c r="BC93" i="47"/>
  <c r="BB93" i="47"/>
  <c r="BA93" i="47"/>
  <c r="AZ93" i="47"/>
  <c r="AY93" i="47"/>
  <c r="AX93" i="47"/>
  <c r="AW93" i="47"/>
  <c r="AV93" i="47"/>
  <c r="AU93" i="47"/>
  <c r="AT93" i="47"/>
  <c r="AS93" i="47"/>
  <c r="AR93" i="47"/>
  <c r="AQ93" i="47"/>
  <c r="AP93" i="47"/>
  <c r="AO93" i="47"/>
  <c r="AN93" i="47"/>
  <c r="AK93" i="47"/>
  <c r="AJ93" i="47"/>
  <c r="AH93" i="47"/>
  <c r="AG93" i="47"/>
  <c r="AE93" i="47"/>
  <c r="AD93" i="47"/>
  <c r="AC93" i="47"/>
  <c r="AB93" i="47"/>
  <c r="AF93" i="47" s="1"/>
  <c r="AI93" i="47" s="1"/>
  <c r="AA93" i="47"/>
  <c r="Y93" i="47"/>
  <c r="X93" i="47"/>
  <c r="V93" i="47"/>
  <c r="U93" i="47"/>
  <c r="T93" i="47"/>
  <c r="S93" i="47"/>
  <c r="R93" i="47"/>
  <c r="Q93" i="47"/>
  <c r="P93" i="47"/>
  <c r="W93" i="47" s="1"/>
  <c r="Z93" i="47" s="1"/>
  <c r="N93" i="47"/>
  <c r="M93" i="47"/>
  <c r="L93" i="47"/>
  <c r="K93" i="47"/>
  <c r="J93" i="47"/>
  <c r="O93" i="47" s="1"/>
  <c r="H93" i="47"/>
  <c r="G93" i="47"/>
  <c r="F93" i="47"/>
  <c r="E93" i="47"/>
  <c r="I93" i="47" s="1"/>
  <c r="D93" i="47"/>
  <c r="C93" i="47"/>
  <c r="B93" i="47"/>
  <c r="DY92" i="47"/>
  <c r="DV92" i="47"/>
  <c r="DU92" i="47"/>
  <c r="DQ92" i="47"/>
  <c r="DN92" i="47"/>
  <c r="DM92" i="47"/>
  <c r="DL92" i="47"/>
  <c r="DK92" i="47"/>
  <c r="DJ92" i="47"/>
  <c r="DX92" i="47" s="1"/>
  <c r="DI92" i="47"/>
  <c r="DW92" i="47" s="1"/>
  <c r="DH92" i="47"/>
  <c r="DG92" i="47"/>
  <c r="DF92" i="47"/>
  <c r="DT92" i="47" s="1"/>
  <c r="DE92" i="47"/>
  <c r="DS92" i="47" s="1"/>
  <c r="DD92" i="47"/>
  <c r="DC92" i="47"/>
  <c r="DB92" i="47"/>
  <c r="DP92" i="47" s="1"/>
  <c r="DA92" i="47"/>
  <c r="DO92" i="47" s="1"/>
  <c r="CY92" i="47"/>
  <c r="CL92" i="47"/>
  <c r="BZ92" i="47"/>
  <c r="BY92" i="47"/>
  <c r="CW92" i="47" s="1"/>
  <c r="BX92" i="47"/>
  <c r="CV92" i="47" s="1"/>
  <c r="BW92" i="47"/>
  <c r="CU92" i="47" s="1"/>
  <c r="BV92" i="47"/>
  <c r="BU92" i="47"/>
  <c r="CS92" i="47" s="1"/>
  <c r="BT92" i="47"/>
  <c r="CR92" i="47" s="1"/>
  <c r="BS92" i="47"/>
  <c r="BR92" i="47"/>
  <c r="BQ92" i="47"/>
  <c r="CO92" i="47" s="1"/>
  <c r="BP92" i="47"/>
  <c r="BO92" i="47"/>
  <c r="BM92" i="47"/>
  <c r="BL92" i="47"/>
  <c r="BK92" i="47"/>
  <c r="BJ92" i="47"/>
  <c r="BI92" i="47"/>
  <c r="BH92" i="47"/>
  <c r="BG92" i="47"/>
  <c r="BF92" i="47"/>
  <c r="BE92" i="47"/>
  <c r="BD92" i="47"/>
  <c r="BC92" i="47"/>
  <c r="BB92" i="47"/>
  <c r="AZ92" i="47"/>
  <c r="AY92" i="47"/>
  <c r="AX92" i="47"/>
  <c r="AW92" i="47"/>
  <c r="AV92" i="47"/>
  <c r="AU92" i="47"/>
  <c r="AT92" i="47"/>
  <c r="AS92" i="47"/>
  <c r="AR92" i="47"/>
  <c r="AQ92" i="47"/>
  <c r="AP92" i="47"/>
  <c r="AO92" i="47"/>
  <c r="AK92" i="47"/>
  <c r="AJ92" i="47"/>
  <c r="AH92" i="47"/>
  <c r="AG92" i="47"/>
  <c r="AE92" i="47"/>
  <c r="AD92" i="47"/>
  <c r="AC92" i="47"/>
  <c r="AB92" i="47"/>
  <c r="AA92" i="47"/>
  <c r="AF92" i="47" s="1"/>
  <c r="AI92" i="47" s="1"/>
  <c r="Y92" i="47"/>
  <c r="X92" i="47"/>
  <c r="V92" i="47"/>
  <c r="U92" i="47"/>
  <c r="T92" i="47"/>
  <c r="S92" i="47"/>
  <c r="R92" i="47"/>
  <c r="Q92" i="47"/>
  <c r="W92" i="47" s="1"/>
  <c r="Z92" i="47" s="1"/>
  <c r="P92" i="47"/>
  <c r="N92" i="47"/>
  <c r="M92" i="47"/>
  <c r="L92" i="47"/>
  <c r="K92" i="47"/>
  <c r="O92" i="47" s="1"/>
  <c r="AM92" i="47" s="1"/>
  <c r="J92" i="47"/>
  <c r="H92" i="47"/>
  <c r="G92" i="47"/>
  <c r="F92" i="47"/>
  <c r="E92" i="47"/>
  <c r="I92" i="47" s="1"/>
  <c r="D92" i="47"/>
  <c r="C92" i="47"/>
  <c r="B92" i="47"/>
  <c r="DV91" i="47"/>
  <c r="DR91" i="47"/>
  <c r="DM91" i="47"/>
  <c r="DL91" i="47"/>
  <c r="DK91" i="47"/>
  <c r="DY91" i="47" s="1"/>
  <c r="DJ91" i="47"/>
  <c r="DX91" i="47" s="1"/>
  <c r="DI91" i="47"/>
  <c r="DW91" i="47" s="1"/>
  <c r="DH91" i="47"/>
  <c r="DG91" i="47"/>
  <c r="DU91" i="47" s="1"/>
  <c r="DF91" i="47"/>
  <c r="DT91" i="47" s="1"/>
  <c r="DE91" i="47"/>
  <c r="DS91" i="47" s="1"/>
  <c r="DD91" i="47"/>
  <c r="DC91" i="47"/>
  <c r="DQ91" i="47" s="1"/>
  <c r="DB91" i="47"/>
  <c r="DP91" i="47" s="1"/>
  <c r="DA91" i="47"/>
  <c r="DO91" i="47" s="1"/>
  <c r="CZ91" i="47"/>
  <c r="DN91" i="47" s="1"/>
  <c r="DZ91" i="47" s="1"/>
  <c r="CY91" i="47"/>
  <c r="BY91" i="47"/>
  <c r="CW91" i="47" s="1"/>
  <c r="BX91" i="47"/>
  <c r="CV91" i="47" s="1"/>
  <c r="BW91" i="47"/>
  <c r="CU91" i="47" s="1"/>
  <c r="BV91" i="47"/>
  <c r="BU91" i="47"/>
  <c r="CS91" i="47" s="1"/>
  <c r="BT91" i="47"/>
  <c r="CR91" i="47" s="1"/>
  <c r="BS91" i="47"/>
  <c r="CQ91" i="47" s="1"/>
  <c r="BR91" i="47"/>
  <c r="BQ91" i="47"/>
  <c r="CO91" i="47" s="1"/>
  <c r="BP91" i="47"/>
  <c r="BO91" i="47"/>
  <c r="CM91" i="47" s="1"/>
  <c r="BN91" i="47"/>
  <c r="BM91" i="47"/>
  <c r="BL91" i="47"/>
  <c r="BK91" i="47"/>
  <c r="BJ91" i="47"/>
  <c r="BI91" i="47"/>
  <c r="BH91" i="47"/>
  <c r="BG91" i="47"/>
  <c r="BF91" i="47"/>
  <c r="BE91" i="47"/>
  <c r="BD91" i="47"/>
  <c r="BC91" i="47"/>
  <c r="BB91" i="47"/>
  <c r="BA91" i="47"/>
  <c r="AZ91" i="47"/>
  <c r="AY91" i="47"/>
  <c r="AX91" i="47"/>
  <c r="AW91" i="47"/>
  <c r="AV91" i="47"/>
  <c r="AU91" i="47"/>
  <c r="AT91" i="47"/>
  <c r="AS91" i="47"/>
  <c r="AR91" i="47"/>
  <c r="AQ91" i="47"/>
  <c r="AP91" i="47"/>
  <c r="AO91" i="47"/>
  <c r="AN91" i="47"/>
  <c r="AK91" i="47"/>
  <c r="AJ91" i="47"/>
  <c r="AH91" i="47"/>
  <c r="AG91" i="47"/>
  <c r="AE91" i="47"/>
  <c r="AD91" i="47"/>
  <c r="AC91" i="47"/>
  <c r="AB91" i="47"/>
  <c r="AF91" i="47" s="1"/>
  <c r="AI91" i="47" s="1"/>
  <c r="AA91" i="47"/>
  <c r="Y91" i="47"/>
  <c r="X91" i="47"/>
  <c r="V91" i="47"/>
  <c r="U91" i="47"/>
  <c r="T91" i="47"/>
  <c r="S91" i="47"/>
  <c r="R91" i="47"/>
  <c r="Q91" i="47"/>
  <c r="P91" i="47"/>
  <c r="W91" i="47" s="1"/>
  <c r="Z91" i="47" s="1"/>
  <c r="N91" i="47"/>
  <c r="M91" i="47"/>
  <c r="L91" i="47"/>
  <c r="K91" i="47"/>
  <c r="J91" i="47"/>
  <c r="O91" i="47" s="1"/>
  <c r="H91" i="47"/>
  <c r="G91" i="47"/>
  <c r="F91" i="47"/>
  <c r="E91" i="47"/>
  <c r="I91" i="47" s="1"/>
  <c r="D91" i="47"/>
  <c r="C91" i="47"/>
  <c r="B91" i="47"/>
  <c r="DW90" i="47"/>
  <c r="DS90" i="47"/>
  <c r="DO90" i="47"/>
  <c r="DM90" i="47"/>
  <c r="DL90" i="47"/>
  <c r="DK90" i="47"/>
  <c r="DY90" i="47" s="1"/>
  <c r="DJ90" i="47"/>
  <c r="DX90" i="47" s="1"/>
  <c r="DI90" i="47"/>
  <c r="DH90" i="47"/>
  <c r="DV90" i="47" s="1"/>
  <c r="DG90" i="47"/>
  <c r="DU90" i="47" s="1"/>
  <c r="DF90" i="47"/>
  <c r="DT90" i="47" s="1"/>
  <c r="DE90" i="47"/>
  <c r="DD90" i="47"/>
  <c r="DR90" i="47" s="1"/>
  <c r="DC90" i="47"/>
  <c r="DQ90" i="47" s="1"/>
  <c r="DB90" i="47"/>
  <c r="DP90" i="47" s="1"/>
  <c r="DA90" i="47"/>
  <c r="CZ90" i="47"/>
  <c r="DN90" i="47" s="1"/>
  <c r="CY90" i="47"/>
  <c r="BY90" i="47"/>
  <c r="CW90" i="47" s="1"/>
  <c r="BX90" i="47"/>
  <c r="CV90" i="47" s="1"/>
  <c r="BW90" i="47"/>
  <c r="CU90" i="47" s="1"/>
  <c r="BV90" i="47"/>
  <c r="BU90" i="47"/>
  <c r="CS90" i="47" s="1"/>
  <c r="BT90" i="47"/>
  <c r="CR90" i="47" s="1"/>
  <c r="BS90" i="47"/>
  <c r="BR90" i="47"/>
  <c r="BQ90" i="47"/>
  <c r="CO90" i="47" s="1"/>
  <c r="BP90" i="47"/>
  <c r="BO90" i="47"/>
  <c r="BN90" i="47"/>
  <c r="BM90" i="47"/>
  <c r="BL90" i="47"/>
  <c r="BK90" i="47"/>
  <c r="BJ90" i="47"/>
  <c r="BI90" i="47"/>
  <c r="BH90" i="47"/>
  <c r="BG90" i="47"/>
  <c r="BF90" i="47"/>
  <c r="BE90" i="47"/>
  <c r="BD90" i="47"/>
  <c r="BC90" i="47"/>
  <c r="BB90" i="47"/>
  <c r="BA90" i="47"/>
  <c r="AZ90" i="47"/>
  <c r="AY90" i="47"/>
  <c r="AX90" i="47"/>
  <c r="AW90" i="47"/>
  <c r="AV90" i="47"/>
  <c r="AU90" i="47"/>
  <c r="AT90" i="47"/>
  <c r="AS90" i="47"/>
  <c r="AR90" i="47"/>
  <c r="AQ90" i="47"/>
  <c r="AP90" i="47"/>
  <c r="AO90" i="47"/>
  <c r="AN90" i="47"/>
  <c r="AK90" i="47"/>
  <c r="AJ90" i="47"/>
  <c r="AI90" i="47"/>
  <c r="AH90" i="47"/>
  <c r="AG90" i="47"/>
  <c r="AE90" i="47"/>
  <c r="AD90" i="47"/>
  <c r="AC90" i="47"/>
  <c r="AB90" i="47"/>
  <c r="AA90" i="47"/>
  <c r="AF90" i="47" s="1"/>
  <c r="Y90" i="47"/>
  <c r="X90" i="47"/>
  <c r="V90" i="47"/>
  <c r="U90" i="47"/>
  <c r="T90" i="47"/>
  <c r="S90" i="47"/>
  <c r="R90" i="47"/>
  <c r="W90" i="47" s="1"/>
  <c r="Z90" i="47" s="1"/>
  <c r="Q90" i="47"/>
  <c r="P90" i="47"/>
  <c r="N90" i="47"/>
  <c r="M90" i="47"/>
  <c r="L90" i="47"/>
  <c r="K90" i="47"/>
  <c r="J90" i="47"/>
  <c r="O90" i="47" s="1"/>
  <c r="H90" i="47"/>
  <c r="G90" i="47"/>
  <c r="F90" i="47"/>
  <c r="E90" i="47"/>
  <c r="I90" i="47" s="1"/>
  <c r="D90" i="47"/>
  <c r="C90" i="47"/>
  <c r="B90" i="47"/>
  <c r="DY89" i="47"/>
  <c r="DX89" i="47"/>
  <c r="DU89" i="47"/>
  <c r="DT89" i="47"/>
  <c r="DQ89" i="47"/>
  <c r="DP89" i="47"/>
  <c r="DM89" i="47"/>
  <c r="DL89" i="47"/>
  <c r="DK89" i="47"/>
  <c r="DJ89" i="47"/>
  <c r="DI89" i="47"/>
  <c r="DW89" i="47" s="1"/>
  <c r="DH89" i="47"/>
  <c r="DV89" i="47" s="1"/>
  <c r="DG89" i="47"/>
  <c r="DF89" i="47"/>
  <c r="DE89" i="47"/>
  <c r="DS89" i="47" s="1"/>
  <c r="DD89" i="47"/>
  <c r="DC89" i="47"/>
  <c r="DB89" i="47"/>
  <c r="DA89" i="47"/>
  <c r="DO89" i="47" s="1"/>
  <c r="CZ89" i="47"/>
  <c r="CY89" i="47"/>
  <c r="BY89" i="47"/>
  <c r="CW89" i="47" s="1"/>
  <c r="BX89" i="47"/>
  <c r="CV89" i="47" s="1"/>
  <c r="BW89" i="47"/>
  <c r="CU89" i="47" s="1"/>
  <c r="BV89" i="47"/>
  <c r="BU89" i="47"/>
  <c r="CS89" i="47" s="1"/>
  <c r="BT89" i="47"/>
  <c r="CR89" i="47" s="1"/>
  <c r="BS89" i="47"/>
  <c r="BR89" i="47"/>
  <c r="BQ89" i="47"/>
  <c r="CO89" i="47" s="1"/>
  <c r="BP89" i="47"/>
  <c r="BO89" i="47"/>
  <c r="BN89" i="47"/>
  <c r="BM89" i="47"/>
  <c r="BL89" i="47"/>
  <c r="BK89" i="47"/>
  <c r="BJ89" i="47"/>
  <c r="BI89" i="47"/>
  <c r="BH89" i="47"/>
  <c r="BG89" i="47"/>
  <c r="BF89" i="47"/>
  <c r="BE89" i="47"/>
  <c r="BD89" i="47"/>
  <c r="BC89" i="47"/>
  <c r="BB89" i="47"/>
  <c r="BA89" i="47"/>
  <c r="AZ89" i="47"/>
  <c r="AY89" i="47"/>
  <c r="AX89" i="47"/>
  <c r="AW89" i="47"/>
  <c r="AV89" i="47"/>
  <c r="AU89" i="47"/>
  <c r="AT89" i="47"/>
  <c r="AS89" i="47"/>
  <c r="AR89" i="47"/>
  <c r="AQ89" i="47"/>
  <c r="AP89" i="47"/>
  <c r="AO89" i="47"/>
  <c r="AN89" i="47"/>
  <c r="AK89" i="47"/>
  <c r="AJ89" i="47"/>
  <c r="AH89" i="47"/>
  <c r="AG89" i="47"/>
  <c r="AE89" i="47"/>
  <c r="AD89" i="47"/>
  <c r="AC89" i="47"/>
  <c r="AB89" i="47"/>
  <c r="AA89" i="47"/>
  <c r="AF89" i="47" s="1"/>
  <c r="AI89" i="47" s="1"/>
  <c r="Y89" i="47"/>
  <c r="X89" i="47"/>
  <c r="V89" i="47"/>
  <c r="U89" i="47"/>
  <c r="T89" i="47"/>
  <c r="S89" i="47"/>
  <c r="W89" i="47" s="1"/>
  <c r="Z89" i="47" s="1"/>
  <c r="R89" i="47"/>
  <c r="Q89" i="47"/>
  <c r="P89" i="47"/>
  <c r="N89" i="47"/>
  <c r="M89" i="47"/>
  <c r="L89" i="47"/>
  <c r="K89" i="47"/>
  <c r="O89" i="47" s="1"/>
  <c r="J89" i="47"/>
  <c r="H89" i="47"/>
  <c r="G89" i="47"/>
  <c r="F89" i="47"/>
  <c r="E89" i="47"/>
  <c r="I89" i="47" s="1"/>
  <c r="D89" i="47"/>
  <c r="C89" i="47"/>
  <c r="B89" i="47"/>
  <c r="DY88" i="47"/>
  <c r="DV88" i="47"/>
  <c r="DU88" i="47"/>
  <c r="DQ88" i="47"/>
  <c r="DM88" i="47"/>
  <c r="DL88" i="47"/>
  <c r="DK88" i="47"/>
  <c r="DJ88" i="47"/>
  <c r="DX88" i="47" s="1"/>
  <c r="DI88" i="47"/>
  <c r="DW88" i="47" s="1"/>
  <c r="DH88" i="47"/>
  <c r="DG88" i="47"/>
  <c r="DF88" i="47"/>
  <c r="DT88" i="47" s="1"/>
  <c r="DE88" i="47"/>
  <c r="DS88" i="47" s="1"/>
  <c r="DD88" i="47"/>
  <c r="DC88" i="47"/>
  <c r="DB88" i="47"/>
  <c r="DP88" i="47" s="1"/>
  <c r="DA88" i="47"/>
  <c r="DO88" i="47" s="1"/>
  <c r="CZ88" i="47"/>
  <c r="CY88" i="47"/>
  <c r="BY88" i="47"/>
  <c r="CW88" i="47" s="1"/>
  <c r="BX88" i="47"/>
  <c r="CV88" i="47" s="1"/>
  <c r="BW88" i="47"/>
  <c r="CU88" i="47" s="1"/>
  <c r="BV88" i="47"/>
  <c r="BU88" i="47"/>
  <c r="CS88" i="47" s="1"/>
  <c r="BT88" i="47"/>
  <c r="CR88" i="47" s="1"/>
  <c r="BS88" i="47"/>
  <c r="BR88" i="47"/>
  <c r="BQ88" i="47"/>
  <c r="CO88" i="47" s="1"/>
  <c r="BP88" i="47"/>
  <c r="CN88" i="47" s="1"/>
  <c r="BO88" i="47"/>
  <c r="BN88" i="47"/>
  <c r="BM88" i="47"/>
  <c r="BL88" i="47"/>
  <c r="BK88" i="47"/>
  <c r="BJ88" i="47"/>
  <c r="BI88" i="47"/>
  <c r="BH88" i="47"/>
  <c r="BG88" i="47"/>
  <c r="BF88" i="47"/>
  <c r="BE88" i="47"/>
  <c r="BD88" i="47"/>
  <c r="BC88" i="47"/>
  <c r="BB88" i="47"/>
  <c r="BA88" i="47"/>
  <c r="AZ88" i="47"/>
  <c r="AY88" i="47"/>
  <c r="AX88" i="47"/>
  <c r="AW88" i="47"/>
  <c r="AV88" i="47"/>
  <c r="AU88" i="47"/>
  <c r="AT88" i="47"/>
  <c r="AS88" i="47"/>
  <c r="AR88" i="47"/>
  <c r="AQ88" i="47"/>
  <c r="AP88" i="47"/>
  <c r="AO88" i="47"/>
  <c r="AN88" i="47"/>
  <c r="AK88" i="47"/>
  <c r="AJ88" i="47"/>
  <c r="AH88" i="47"/>
  <c r="AG88" i="47"/>
  <c r="AE88" i="47"/>
  <c r="AD88" i="47"/>
  <c r="AC88" i="47"/>
  <c r="AB88" i="47"/>
  <c r="AF88" i="47" s="1"/>
  <c r="AI88" i="47" s="1"/>
  <c r="AA88" i="47"/>
  <c r="Y88" i="47"/>
  <c r="X88" i="47"/>
  <c r="V88" i="47"/>
  <c r="U88" i="47"/>
  <c r="T88" i="47"/>
  <c r="S88" i="47"/>
  <c r="R88" i="47"/>
  <c r="Q88" i="47"/>
  <c r="P88" i="47"/>
  <c r="W88" i="47" s="1"/>
  <c r="Z88" i="47" s="1"/>
  <c r="N88" i="47"/>
  <c r="M88" i="47"/>
  <c r="L88" i="47"/>
  <c r="K88" i="47"/>
  <c r="J88" i="47"/>
  <c r="O88" i="47" s="1"/>
  <c r="H88" i="47"/>
  <c r="G88" i="47"/>
  <c r="F88" i="47"/>
  <c r="E88" i="47"/>
  <c r="I88" i="47" s="1"/>
  <c r="D88" i="47"/>
  <c r="C88" i="47"/>
  <c r="B88" i="47"/>
  <c r="DW87" i="47"/>
  <c r="DV87" i="47"/>
  <c r="DS87" i="47"/>
  <c r="DR87" i="47"/>
  <c r="DO87" i="47"/>
  <c r="DN87" i="47"/>
  <c r="DM87" i="47"/>
  <c r="DL87" i="47"/>
  <c r="DK87" i="47"/>
  <c r="DY87" i="47" s="1"/>
  <c r="DJ87" i="47"/>
  <c r="DX87" i="47" s="1"/>
  <c r="DI87" i="47"/>
  <c r="DH87" i="47"/>
  <c r="DG87" i="47"/>
  <c r="DU87" i="47" s="1"/>
  <c r="DF87" i="47"/>
  <c r="DT87" i="47" s="1"/>
  <c r="DE87" i="47"/>
  <c r="DD87" i="47"/>
  <c r="DC87" i="47"/>
  <c r="DQ87" i="47" s="1"/>
  <c r="DB87" i="47"/>
  <c r="DP87" i="47" s="1"/>
  <c r="DA87" i="47"/>
  <c r="CZ87" i="47"/>
  <c r="CY87" i="47"/>
  <c r="BY87" i="47"/>
  <c r="CW87" i="47" s="1"/>
  <c r="BX87" i="47"/>
  <c r="CV87" i="47" s="1"/>
  <c r="BW87" i="47"/>
  <c r="CU87" i="47" s="1"/>
  <c r="BV87" i="47"/>
  <c r="BU87" i="47"/>
  <c r="CS87" i="47" s="1"/>
  <c r="BT87" i="47"/>
  <c r="CR87" i="47" s="1"/>
  <c r="BS87" i="47"/>
  <c r="BR87" i="47"/>
  <c r="BQ87" i="47"/>
  <c r="CO87" i="47" s="1"/>
  <c r="BP87" i="47"/>
  <c r="BO87" i="47"/>
  <c r="BN87" i="47"/>
  <c r="BM87" i="47"/>
  <c r="BL87" i="47"/>
  <c r="BK87" i="47"/>
  <c r="BJ87" i="47"/>
  <c r="BI87" i="47"/>
  <c r="BH87" i="47"/>
  <c r="BG87" i="47"/>
  <c r="BF87" i="47"/>
  <c r="BE87" i="47"/>
  <c r="BD87" i="47"/>
  <c r="BC87" i="47"/>
  <c r="BB87" i="47"/>
  <c r="BA87" i="47"/>
  <c r="AZ87" i="47"/>
  <c r="AY87" i="47"/>
  <c r="AX87" i="47"/>
  <c r="AW87" i="47"/>
  <c r="AV87" i="47"/>
  <c r="AU87" i="47"/>
  <c r="AT87" i="47"/>
  <c r="AS87" i="47"/>
  <c r="AR87" i="47"/>
  <c r="AQ87" i="47"/>
  <c r="AP87" i="47"/>
  <c r="AO87" i="47"/>
  <c r="AN87" i="47"/>
  <c r="AK87" i="47"/>
  <c r="AJ87" i="47"/>
  <c r="AH87" i="47"/>
  <c r="AG87" i="47"/>
  <c r="AE87" i="47"/>
  <c r="AD87" i="47"/>
  <c r="AC87" i="47"/>
  <c r="AB87" i="47"/>
  <c r="AA87" i="47"/>
  <c r="AF87" i="47" s="1"/>
  <c r="AI87" i="47" s="1"/>
  <c r="Y87" i="47"/>
  <c r="X87" i="47"/>
  <c r="V87" i="47"/>
  <c r="U87" i="47"/>
  <c r="T87" i="47"/>
  <c r="S87" i="47"/>
  <c r="R87" i="47"/>
  <c r="Q87" i="47"/>
  <c r="W87" i="47" s="1"/>
  <c r="Z87" i="47" s="1"/>
  <c r="P87" i="47"/>
  <c r="N87" i="47"/>
  <c r="M87" i="47"/>
  <c r="L87" i="47"/>
  <c r="K87" i="47"/>
  <c r="O87" i="47" s="1"/>
  <c r="J87" i="47"/>
  <c r="H87" i="47"/>
  <c r="G87" i="47"/>
  <c r="F87" i="47"/>
  <c r="E87" i="47"/>
  <c r="I87" i="47" s="1"/>
  <c r="D87" i="47"/>
  <c r="C87" i="47"/>
  <c r="B87" i="47"/>
  <c r="DX86" i="47"/>
  <c r="DW86" i="47"/>
  <c r="DT86" i="47"/>
  <c r="DS86" i="47"/>
  <c r="DP86" i="47"/>
  <c r="DO86" i="47"/>
  <c r="DM86" i="47"/>
  <c r="DL86" i="47"/>
  <c r="DK86" i="47"/>
  <c r="DY86" i="47" s="1"/>
  <c r="DJ86" i="47"/>
  <c r="DI86" i="47"/>
  <c r="DH86" i="47"/>
  <c r="DV86" i="47" s="1"/>
  <c r="DG86" i="47"/>
  <c r="DU86" i="47" s="1"/>
  <c r="DF86" i="47"/>
  <c r="DE86" i="47"/>
  <c r="DD86" i="47"/>
  <c r="DC86" i="47"/>
  <c r="DQ86" i="47" s="1"/>
  <c r="DB86" i="47"/>
  <c r="DA86" i="47"/>
  <c r="CZ86" i="47"/>
  <c r="DN86" i="47" s="1"/>
  <c r="CY86" i="47"/>
  <c r="BY86" i="47"/>
  <c r="CW86" i="47" s="1"/>
  <c r="BX86" i="47"/>
  <c r="CV86" i="47" s="1"/>
  <c r="BW86" i="47"/>
  <c r="CU86" i="47" s="1"/>
  <c r="BV86" i="47"/>
  <c r="CT86" i="47" s="1"/>
  <c r="BU86" i="47"/>
  <c r="CS86" i="47" s="1"/>
  <c r="BT86" i="47"/>
  <c r="CR86" i="47" s="1"/>
  <c r="BS86" i="47"/>
  <c r="CQ86" i="47" s="1"/>
  <c r="BR86" i="47"/>
  <c r="CP86" i="47" s="1"/>
  <c r="BQ86" i="47"/>
  <c r="CO86" i="47" s="1"/>
  <c r="BP86" i="47"/>
  <c r="CN86" i="47" s="1"/>
  <c r="BO86" i="47"/>
  <c r="CM86" i="47" s="1"/>
  <c r="BN86" i="47"/>
  <c r="CL86" i="47" s="1"/>
  <c r="BM86" i="47"/>
  <c r="BL86" i="47"/>
  <c r="BK86" i="47"/>
  <c r="BJ86" i="47"/>
  <c r="BI86" i="47"/>
  <c r="BH86" i="47"/>
  <c r="BG86" i="47"/>
  <c r="BF86" i="47"/>
  <c r="BE86" i="47"/>
  <c r="BD86" i="47"/>
  <c r="BC86" i="47"/>
  <c r="BB86" i="47"/>
  <c r="BA86" i="47"/>
  <c r="AZ86" i="47"/>
  <c r="AY86" i="47"/>
  <c r="AX86" i="47"/>
  <c r="AW86" i="47"/>
  <c r="AV86" i="47"/>
  <c r="AU86" i="47"/>
  <c r="AT86" i="47"/>
  <c r="AS86" i="47"/>
  <c r="AR86" i="47"/>
  <c r="AQ86" i="47"/>
  <c r="AP86" i="47"/>
  <c r="AO86" i="47"/>
  <c r="AN86" i="47"/>
  <c r="AK86" i="47"/>
  <c r="AJ86" i="47"/>
  <c r="AH86" i="47"/>
  <c r="AG86" i="47"/>
  <c r="AE86" i="47"/>
  <c r="AD86" i="47"/>
  <c r="AC86" i="47"/>
  <c r="AB86" i="47"/>
  <c r="AF86" i="47" s="1"/>
  <c r="AI86" i="47" s="1"/>
  <c r="AA86" i="47"/>
  <c r="Y86" i="47"/>
  <c r="X86" i="47"/>
  <c r="V86" i="47"/>
  <c r="U86" i="47"/>
  <c r="T86" i="47"/>
  <c r="S86" i="47"/>
  <c r="R86" i="47"/>
  <c r="Q86" i="47"/>
  <c r="P86" i="47"/>
  <c r="W86" i="47" s="1"/>
  <c r="Z86" i="47" s="1"/>
  <c r="N86" i="47"/>
  <c r="M86" i="47"/>
  <c r="L86" i="47"/>
  <c r="K86" i="47"/>
  <c r="J86" i="47"/>
  <c r="O86" i="47" s="1"/>
  <c r="H86" i="47"/>
  <c r="G86" i="47"/>
  <c r="F86" i="47"/>
  <c r="E86" i="47"/>
  <c r="I86" i="47" s="1"/>
  <c r="D86" i="47"/>
  <c r="C86" i="47"/>
  <c r="B86" i="47"/>
  <c r="DY85" i="47"/>
  <c r="DX85" i="47"/>
  <c r="DU85" i="47"/>
  <c r="DT85" i="47"/>
  <c r="DQ85" i="47"/>
  <c r="DP85" i="47"/>
  <c r="DM85" i="47"/>
  <c r="DL85" i="47"/>
  <c r="DK85" i="47"/>
  <c r="DJ85" i="47"/>
  <c r="DI85" i="47"/>
  <c r="DW85" i="47" s="1"/>
  <c r="DH85" i="47"/>
  <c r="DV85" i="47" s="1"/>
  <c r="DG85" i="47"/>
  <c r="DF85" i="47"/>
  <c r="DE85" i="47"/>
  <c r="DS85" i="47" s="1"/>
  <c r="DD85" i="47"/>
  <c r="DR85" i="47" s="1"/>
  <c r="DC85" i="47"/>
  <c r="DB85" i="47"/>
  <c r="DA85" i="47"/>
  <c r="DO85" i="47" s="1"/>
  <c r="CZ85" i="47"/>
  <c r="DN85" i="47" s="1"/>
  <c r="DZ85" i="47" s="1"/>
  <c r="CY85" i="47"/>
  <c r="BY85" i="47"/>
  <c r="CW85" i="47" s="1"/>
  <c r="BX85" i="47"/>
  <c r="CV85" i="47" s="1"/>
  <c r="BW85" i="47"/>
  <c r="CU85" i="47" s="1"/>
  <c r="BV85" i="47"/>
  <c r="BU85" i="47"/>
  <c r="CS85" i="47" s="1"/>
  <c r="BT85" i="47"/>
  <c r="CR85" i="47" s="1"/>
  <c r="BS85" i="47"/>
  <c r="CQ85" i="47" s="1"/>
  <c r="BR85" i="47"/>
  <c r="BQ85" i="47"/>
  <c r="CO85" i="47" s="1"/>
  <c r="BP85" i="47"/>
  <c r="CN85" i="47" s="1"/>
  <c r="BO85" i="47"/>
  <c r="CM85" i="47" s="1"/>
  <c r="BN85" i="47"/>
  <c r="BM85" i="47"/>
  <c r="BL85" i="47"/>
  <c r="BK85" i="47"/>
  <c r="BJ85" i="47"/>
  <c r="BI85" i="47"/>
  <c r="BH85" i="47"/>
  <c r="BG85" i="47"/>
  <c r="BF85" i="47"/>
  <c r="BE85" i="47"/>
  <c r="BD85" i="47"/>
  <c r="BC85" i="47"/>
  <c r="BB85" i="47"/>
  <c r="BA85" i="47"/>
  <c r="AZ85" i="47"/>
  <c r="AY85" i="47"/>
  <c r="AX85" i="47"/>
  <c r="AW85" i="47"/>
  <c r="AV85" i="47"/>
  <c r="AU85" i="47"/>
  <c r="AT85" i="47"/>
  <c r="AS85" i="47"/>
  <c r="AR85" i="47"/>
  <c r="AQ85" i="47"/>
  <c r="AP85" i="47"/>
  <c r="AO85" i="47"/>
  <c r="AN85" i="47"/>
  <c r="AK85" i="47"/>
  <c r="AJ85" i="47"/>
  <c r="AH85" i="47"/>
  <c r="AG85" i="47"/>
  <c r="AE85" i="47"/>
  <c r="AD85" i="47"/>
  <c r="AC85" i="47"/>
  <c r="AB85" i="47"/>
  <c r="AA85" i="47"/>
  <c r="AF85" i="47" s="1"/>
  <c r="AI85" i="47" s="1"/>
  <c r="Y85" i="47"/>
  <c r="X85" i="47"/>
  <c r="V85" i="47"/>
  <c r="U85" i="47"/>
  <c r="T85" i="47"/>
  <c r="S85" i="47"/>
  <c r="W85" i="47" s="1"/>
  <c r="Z85" i="47" s="1"/>
  <c r="R85" i="47"/>
  <c r="Q85" i="47"/>
  <c r="P85" i="47"/>
  <c r="N85" i="47"/>
  <c r="M85" i="47"/>
  <c r="L85" i="47"/>
  <c r="K85" i="47"/>
  <c r="O85" i="47" s="1"/>
  <c r="J85" i="47"/>
  <c r="H85" i="47"/>
  <c r="G85" i="47"/>
  <c r="F85" i="47"/>
  <c r="E85" i="47"/>
  <c r="I85" i="47" s="1"/>
  <c r="D85" i="47"/>
  <c r="C85" i="47"/>
  <c r="B85" i="47"/>
  <c r="DY84" i="47"/>
  <c r="DV84" i="47"/>
  <c r="DU84" i="47"/>
  <c r="DQ84" i="47"/>
  <c r="DM84" i="47"/>
  <c r="DL84" i="47"/>
  <c r="DK84" i="47"/>
  <c r="DJ84" i="47"/>
  <c r="DX84" i="47" s="1"/>
  <c r="DI84" i="47"/>
  <c r="DW84" i="47" s="1"/>
  <c r="DH84" i="47"/>
  <c r="DG84" i="47"/>
  <c r="DF84" i="47"/>
  <c r="DT84" i="47" s="1"/>
  <c r="DE84" i="47"/>
  <c r="DS84" i="47" s="1"/>
  <c r="DD84" i="47"/>
  <c r="DC84" i="47"/>
  <c r="DB84" i="47"/>
  <c r="DP84" i="47" s="1"/>
  <c r="DA84" i="47"/>
  <c r="DO84" i="47" s="1"/>
  <c r="CZ84" i="47"/>
  <c r="CY84" i="47"/>
  <c r="BY84" i="47"/>
  <c r="CW84" i="47" s="1"/>
  <c r="BX84" i="47"/>
  <c r="CV84" i="47" s="1"/>
  <c r="BW84" i="47"/>
  <c r="CU84" i="47" s="1"/>
  <c r="BV84" i="47"/>
  <c r="CT84" i="47" s="1"/>
  <c r="BU84" i="47"/>
  <c r="CS84" i="47" s="1"/>
  <c r="BT84" i="47"/>
  <c r="CR84" i="47" s="1"/>
  <c r="BS84" i="47"/>
  <c r="CQ84" i="47" s="1"/>
  <c r="BR84" i="47"/>
  <c r="CP84" i="47" s="1"/>
  <c r="BQ84" i="47"/>
  <c r="CO84" i="47" s="1"/>
  <c r="BP84" i="47"/>
  <c r="CN84" i="47" s="1"/>
  <c r="BO84" i="47"/>
  <c r="CM84" i="47" s="1"/>
  <c r="BN84" i="47"/>
  <c r="CL84" i="47" s="1"/>
  <c r="BM84" i="47"/>
  <c r="BL84" i="47"/>
  <c r="BK84" i="47"/>
  <c r="BJ84" i="47"/>
  <c r="BI84" i="47"/>
  <c r="BH84" i="47"/>
  <c r="BG84" i="47"/>
  <c r="BF84" i="47"/>
  <c r="BE84" i="47"/>
  <c r="BD84" i="47"/>
  <c r="BC84" i="47"/>
  <c r="BB84" i="47"/>
  <c r="BA84" i="47"/>
  <c r="AZ84" i="47"/>
  <c r="AY84" i="47"/>
  <c r="AX84" i="47"/>
  <c r="AW84" i="47"/>
  <c r="AV84" i="47"/>
  <c r="AU84" i="47"/>
  <c r="AT84" i="47"/>
  <c r="AS84" i="47"/>
  <c r="AR84" i="47"/>
  <c r="AQ84" i="47"/>
  <c r="AP84" i="47"/>
  <c r="AO84" i="47"/>
  <c r="AN84" i="47"/>
  <c r="AK84" i="47"/>
  <c r="AJ84" i="47"/>
  <c r="AH84" i="47"/>
  <c r="AG84" i="47"/>
  <c r="AE84" i="47"/>
  <c r="AD84" i="47"/>
  <c r="AC84" i="47"/>
  <c r="AB84" i="47"/>
  <c r="AF84" i="47" s="1"/>
  <c r="AI84" i="47" s="1"/>
  <c r="AA84" i="47"/>
  <c r="Y84" i="47"/>
  <c r="X84" i="47"/>
  <c r="V84" i="47"/>
  <c r="U84" i="47"/>
  <c r="T84" i="47"/>
  <c r="S84" i="47"/>
  <c r="R84" i="47"/>
  <c r="Q84" i="47"/>
  <c r="P84" i="47"/>
  <c r="W84" i="47" s="1"/>
  <c r="Z84" i="47" s="1"/>
  <c r="N84" i="47"/>
  <c r="M84" i="47"/>
  <c r="L84" i="47"/>
  <c r="K84" i="47"/>
  <c r="J84" i="47"/>
  <c r="O84" i="47" s="1"/>
  <c r="H84" i="47"/>
  <c r="G84" i="47"/>
  <c r="F84" i="47"/>
  <c r="E84" i="47"/>
  <c r="I84" i="47" s="1"/>
  <c r="D84" i="47"/>
  <c r="C84" i="47"/>
  <c r="B84" i="47"/>
  <c r="DW83" i="47"/>
  <c r="DV83" i="47"/>
  <c r="DS83" i="47"/>
  <c r="DR83" i="47"/>
  <c r="DO83" i="47"/>
  <c r="DN83" i="47"/>
  <c r="DM83" i="47"/>
  <c r="DL83" i="47"/>
  <c r="DK83" i="47"/>
  <c r="DY83" i="47" s="1"/>
  <c r="DJ83" i="47"/>
  <c r="DX83" i="47" s="1"/>
  <c r="DI83" i="47"/>
  <c r="DH83" i="47"/>
  <c r="DG83" i="47"/>
  <c r="DU83" i="47" s="1"/>
  <c r="DF83" i="47"/>
  <c r="DT83" i="47" s="1"/>
  <c r="DE83" i="47"/>
  <c r="DD83" i="47"/>
  <c r="DC83" i="47"/>
  <c r="DQ83" i="47" s="1"/>
  <c r="DB83" i="47"/>
  <c r="DP83" i="47" s="1"/>
  <c r="DA83" i="47"/>
  <c r="CZ83" i="47"/>
  <c r="CY83" i="47"/>
  <c r="BY83" i="47"/>
  <c r="CW83" i="47" s="1"/>
  <c r="BX83" i="47"/>
  <c r="CV83" i="47" s="1"/>
  <c r="BW83" i="47"/>
  <c r="CU83" i="47" s="1"/>
  <c r="BV83" i="47"/>
  <c r="BU83" i="47"/>
  <c r="CS83" i="47" s="1"/>
  <c r="BT83" i="47"/>
  <c r="CR83" i="47" s="1"/>
  <c r="BS83" i="47"/>
  <c r="CQ83" i="47" s="1"/>
  <c r="BR83" i="47"/>
  <c r="BQ83" i="47"/>
  <c r="CO83" i="47" s="1"/>
  <c r="BP83" i="47"/>
  <c r="CN83" i="47" s="1"/>
  <c r="BO83" i="47"/>
  <c r="CM83" i="47" s="1"/>
  <c r="BN83" i="47"/>
  <c r="BM83" i="47"/>
  <c r="BL83" i="47"/>
  <c r="BK83" i="47"/>
  <c r="BJ83" i="47"/>
  <c r="BI83" i="47"/>
  <c r="BH83" i="47"/>
  <c r="BG83" i="47"/>
  <c r="BF83" i="47"/>
  <c r="BE83" i="47"/>
  <c r="BD83" i="47"/>
  <c r="BC83" i="47"/>
  <c r="BB83" i="47"/>
  <c r="BA83" i="47"/>
  <c r="AZ83" i="47"/>
  <c r="AY83" i="47"/>
  <c r="AX83" i="47"/>
  <c r="AW83" i="47"/>
  <c r="AV83" i="47"/>
  <c r="AU83" i="47"/>
  <c r="AT83" i="47"/>
  <c r="AS83" i="47"/>
  <c r="AR83" i="47"/>
  <c r="AQ83" i="47"/>
  <c r="AP83" i="47"/>
  <c r="AO83" i="47"/>
  <c r="AN83" i="47"/>
  <c r="AK83" i="47"/>
  <c r="AJ83" i="47"/>
  <c r="AH83" i="47"/>
  <c r="AG83" i="47"/>
  <c r="AE83" i="47"/>
  <c r="AD83" i="47"/>
  <c r="AC83" i="47"/>
  <c r="AB83" i="47"/>
  <c r="AA83" i="47"/>
  <c r="AF83" i="47" s="1"/>
  <c r="AI83" i="47" s="1"/>
  <c r="Y83" i="47"/>
  <c r="X83" i="47"/>
  <c r="V83" i="47"/>
  <c r="U83" i="47"/>
  <c r="T83" i="47"/>
  <c r="S83" i="47"/>
  <c r="R83" i="47"/>
  <c r="Q83" i="47"/>
  <c r="W83" i="47" s="1"/>
  <c r="Z83" i="47" s="1"/>
  <c r="P83" i="47"/>
  <c r="N83" i="47"/>
  <c r="M83" i="47"/>
  <c r="L83" i="47"/>
  <c r="K83" i="47"/>
  <c r="O83" i="47" s="1"/>
  <c r="J83" i="47"/>
  <c r="H83" i="47"/>
  <c r="G83" i="47"/>
  <c r="F83" i="47"/>
  <c r="E83" i="47"/>
  <c r="I83" i="47" s="1"/>
  <c r="D83" i="47"/>
  <c r="C83" i="47"/>
  <c r="B83" i="47"/>
  <c r="DX82" i="47"/>
  <c r="DW82" i="47"/>
  <c r="DV82" i="47"/>
  <c r="DU82" i="47"/>
  <c r="DS82" i="47"/>
  <c r="DQ82" i="47"/>
  <c r="DO82" i="47"/>
  <c r="DM82" i="47"/>
  <c r="DL82" i="47"/>
  <c r="DK82" i="47"/>
  <c r="DY82" i="47" s="1"/>
  <c r="DJ82" i="47"/>
  <c r="DI82" i="47"/>
  <c r="DG82" i="47"/>
  <c r="DF82" i="47"/>
  <c r="DT82" i="47" s="1"/>
  <c r="DE82" i="47"/>
  <c r="DD82" i="47"/>
  <c r="DR82" i="47" s="1"/>
  <c r="DC82" i="47"/>
  <c r="DB82" i="47"/>
  <c r="DP82" i="47" s="1"/>
  <c r="DA82" i="47"/>
  <c r="CZ82" i="47"/>
  <c r="DN82" i="47" s="1"/>
  <c r="CY82" i="47"/>
  <c r="CT82" i="47"/>
  <c r="CR82" i="47"/>
  <c r="CH82" i="47"/>
  <c r="CF82" i="47"/>
  <c r="BY82" i="47"/>
  <c r="CW82" i="47" s="1"/>
  <c r="BX82" i="47"/>
  <c r="CV82" i="47" s="1"/>
  <c r="BW82" i="47"/>
  <c r="CU82" i="47" s="1"/>
  <c r="BU82" i="47"/>
  <c r="CS82" i="47" s="1"/>
  <c r="BT82" i="47"/>
  <c r="BS82" i="47"/>
  <c r="BR82" i="47"/>
  <c r="BQ82" i="47"/>
  <c r="CO82" i="47" s="1"/>
  <c r="BP82" i="47"/>
  <c r="BO82" i="47"/>
  <c r="BN82" i="47"/>
  <c r="BM82" i="47"/>
  <c r="BL82" i="47"/>
  <c r="BK82" i="47"/>
  <c r="BJ82" i="47"/>
  <c r="BH82" i="47"/>
  <c r="BG82" i="47"/>
  <c r="BF82" i="47"/>
  <c r="BE82" i="47"/>
  <c r="BD82" i="47"/>
  <c r="BC82" i="47"/>
  <c r="BB82" i="47"/>
  <c r="BA82" i="47"/>
  <c r="AZ82" i="47"/>
  <c r="AY82" i="47"/>
  <c r="AX82" i="47"/>
  <c r="AW82" i="47"/>
  <c r="AU82" i="47"/>
  <c r="AT82" i="47"/>
  <c r="AS82" i="47"/>
  <c r="AR82" i="47"/>
  <c r="AQ82" i="47"/>
  <c r="AP82" i="47"/>
  <c r="AO82" i="47"/>
  <c r="AN82" i="47"/>
  <c r="AK82" i="47"/>
  <c r="AJ82" i="47"/>
  <c r="AH82" i="47"/>
  <c r="AG82" i="47"/>
  <c r="AE82" i="47"/>
  <c r="AD82" i="47"/>
  <c r="AC82" i="47"/>
  <c r="AB82" i="47"/>
  <c r="AF82" i="47" s="1"/>
  <c r="AI82" i="47" s="1"/>
  <c r="AA82" i="47"/>
  <c r="Y82" i="47"/>
  <c r="X82" i="47"/>
  <c r="V82" i="47"/>
  <c r="U82" i="47"/>
  <c r="T82" i="47"/>
  <c r="S82" i="47"/>
  <c r="R82" i="47"/>
  <c r="Q82" i="47"/>
  <c r="P82" i="47"/>
  <c r="W82" i="47" s="1"/>
  <c r="Z82" i="47" s="1"/>
  <c r="N82" i="47"/>
  <c r="M82" i="47"/>
  <c r="L82" i="47"/>
  <c r="K82" i="47"/>
  <c r="J82" i="47"/>
  <c r="O82" i="47" s="1"/>
  <c r="H82" i="47"/>
  <c r="G82" i="47"/>
  <c r="F82" i="47"/>
  <c r="E82" i="47"/>
  <c r="I82" i="47" s="1"/>
  <c r="D82" i="47"/>
  <c r="C82" i="47"/>
  <c r="B82" i="47"/>
  <c r="DY81" i="47"/>
  <c r="DX81" i="47"/>
  <c r="DU81" i="47"/>
  <c r="DT81" i="47"/>
  <c r="DQ81" i="47"/>
  <c r="DP81" i="47"/>
  <c r="DM81" i="47"/>
  <c r="DL81" i="47"/>
  <c r="DK81" i="47"/>
  <c r="DJ81" i="47"/>
  <c r="DI81" i="47"/>
  <c r="DW81" i="47" s="1"/>
  <c r="DH81" i="47"/>
  <c r="DV81" i="47" s="1"/>
  <c r="DG81" i="47"/>
  <c r="DF81" i="47"/>
  <c r="DE81" i="47"/>
  <c r="DS81" i="47" s="1"/>
  <c r="DD81" i="47"/>
  <c r="DC81" i="47"/>
  <c r="DB81" i="47"/>
  <c r="DA81" i="47"/>
  <c r="DO81" i="47" s="1"/>
  <c r="CZ81" i="47"/>
  <c r="DN81" i="47" s="1"/>
  <c r="CY81" i="47"/>
  <c r="BY81" i="47"/>
  <c r="CW81" i="47" s="1"/>
  <c r="BX81" i="47"/>
  <c r="CV81" i="47" s="1"/>
  <c r="BW81" i="47"/>
  <c r="CU81" i="47" s="1"/>
  <c r="BV81" i="47"/>
  <c r="BU81" i="47"/>
  <c r="CS81" i="47" s="1"/>
  <c r="BT81" i="47"/>
  <c r="CR81" i="47" s="1"/>
  <c r="BS81" i="47"/>
  <c r="BR81" i="47"/>
  <c r="BQ81" i="47"/>
  <c r="CO81" i="47" s="1"/>
  <c r="BP81" i="47"/>
  <c r="BO81" i="47"/>
  <c r="BN81" i="47"/>
  <c r="BM81" i="47"/>
  <c r="BL81" i="47"/>
  <c r="BK81" i="47"/>
  <c r="BJ81" i="47"/>
  <c r="BI81" i="47"/>
  <c r="BH81" i="47"/>
  <c r="BG81" i="47"/>
  <c r="BF81" i="47"/>
  <c r="BE81" i="47"/>
  <c r="BD81" i="47"/>
  <c r="BC81" i="47"/>
  <c r="BB81" i="47"/>
  <c r="BA81" i="47"/>
  <c r="AZ81" i="47"/>
  <c r="AY81" i="47"/>
  <c r="AX81" i="47"/>
  <c r="AW81" i="47"/>
  <c r="AV81" i="47"/>
  <c r="AU81" i="47"/>
  <c r="AT81" i="47"/>
  <c r="AS81" i="47"/>
  <c r="AR81" i="47"/>
  <c r="AQ81" i="47"/>
  <c r="AP81" i="47"/>
  <c r="AO81" i="47"/>
  <c r="AN81" i="47"/>
  <c r="AK81" i="47"/>
  <c r="AJ81" i="47"/>
  <c r="AH81" i="47"/>
  <c r="AG81" i="47"/>
  <c r="AE81" i="47"/>
  <c r="AD81" i="47"/>
  <c r="AC81" i="47"/>
  <c r="AB81" i="47"/>
  <c r="AA81" i="47"/>
  <c r="AF81" i="47" s="1"/>
  <c r="AI81" i="47" s="1"/>
  <c r="Y81" i="47"/>
  <c r="X81" i="47"/>
  <c r="V81" i="47"/>
  <c r="U81" i="47"/>
  <c r="T81" i="47"/>
  <c r="S81" i="47"/>
  <c r="W81" i="47" s="1"/>
  <c r="Z81" i="47" s="1"/>
  <c r="R81" i="47"/>
  <c r="Q81" i="47"/>
  <c r="P81" i="47"/>
  <c r="N81" i="47"/>
  <c r="M81" i="47"/>
  <c r="L81" i="47"/>
  <c r="K81" i="47"/>
  <c r="O81" i="47" s="1"/>
  <c r="AM81" i="47" s="1"/>
  <c r="J81" i="47"/>
  <c r="H81" i="47"/>
  <c r="G81" i="47"/>
  <c r="F81" i="47"/>
  <c r="E81" i="47"/>
  <c r="I81" i="47" s="1"/>
  <c r="D81" i="47"/>
  <c r="C81" i="47"/>
  <c r="B81" i="47"/>
  <c r="DY80" i="47"/>
  <c r="DV80" i="47"/>
  <c r="DU80" i="47"/>
  <c r="DR80" i="47"/>
  <c r="DQ80" i="47"/>
  <c r="DN80" i="47"/>
  <c r="DM80" i="47"/>
  <c r="DL80" i="47"/>
  <c r="DK80" i="47"/>
  <c r="DJ80" i="47"/>
  <c r="DX80" i="47" s="1"/>
  <c r="DI80" i="47"/>
  <c r="DW80" i="47" s="1"/>
  <c r="DH80" i="47"/>
  <c r="DG80" i="47"/>
  <c r="DF80" i="47"/>
  <c r="DT80" i="47" s="1"/>
  <c r="DE80" i="47"/>
  <c r="DS80" i="47" s="1"/>
  <c r="DD80" i="47"/>
  <c r="DC80" i="47"/>
  <c r="DB80" i="47"/>
  <c r="DP80" i="47" s="1"/>
  <c r="DA80" i="47"/>
  <c r="DO80" i="47" s="1"/>
  <c r="CZ80" i="47"/>
  <c r="CY80" i="47"/>
  <c r="BY80" i="47"/>
  <c r="CW80" i="47" s="1"/>
  <c r="BX80" i="47"/>
  <c r="CV80" i="47" s="1"/>
  <c r="BW80" i="47"/>
  <c r="CU80" i="47" s="1"/>
  <c r="BV80" i="47"/>
  <c r="BU80" i="47"/>
  <c r="CS80" i="47" s="1"/>
  <c r="BT80" i="47"/>
  <c r="CR80" i="47" s="1"/>
  <c r="BS80" i="47"/>
  <c r="CQ80" i="47" s="1"/>
  <c r="BR80" i="47"/>
  <c r="BQ80" i="47"/>
  <c r="CO80" i="47" s="1"/>
  <c r="BP80" i="47"/>
  <c r="BO80" i="47"/>
  <c r="CM80" i="47" s="1"/>
  <c r="BN80" i="47"/>
  <c r="BM80" i="47"/>
  <c r="BL80" i="47"/>
  <c r="BK80" i="47"/>
  <c r="BJ80" i="47"/>
  <c r="BI80" i="47"/>
  <c r="BH80" i="47"/>
  <c r="BG80" i="47"/>
  <c r="BF80" i="47"/>
  <c r="BE80" i="47"/>
  <c r="BD80" i="47"/>
  <c r="BC80" i="47"/>
  <c r="BB80" i="47"/>
  <c r="BA80" i="47"/>
  <c r="AZ80" i="47"/>
  <c r="AY80" i="47"/>
  <c r="AX80" i="47"/>
  <c r="AW80" i="47"/>
  <c r="AV80" i="47"/>
  <c r="AU80" i="47"/>
  <c r="AT80" i="47"/>
  <c r="AS80" i="47"/>
  <c r="AR80" i="47"/>
  <c r="AQ80" i="47"/>
  <c r="AP80" i="47"/>
  <c r="AO80" i="47"/>
  <c r="AN80" i="47"/>
  <c r="AK80" i="47"/>
  <c r="AJ80" i="47"/>
  <c r="AH80" i="47"/>
  <c r="AG80" i="47"/>
  <c r="AE80" i="47"/>
  <c r="AD80" i="47"/>
  <c r="AC80" i="47"/>
  <c r="AB80" i="47"/>
  <c r="AF80" i="47" s="1"/>
  <c r="AI80" i="47" s="1"/>
  <c r="AA80" i="47"/>
  <c r="Y80" i="47"/>
  <c r="X80" i="47"/>
  <c r="V80" i="47"/>
  <c r="U80" i="47"/>
  <c r="T80" i="47"/>
  <c r="S80" i="47"/>
  <c r="R80" i="47"/>
  <c r="Q80" i="47"/>
  <c r="P80" i="47"/>
  <c r="W80" i="47" s="1"/>
  <c r="Z80" i="47" s="1"/>
  <c r="N80" i="47"/>
  <c r="M80" i="47"/>
  <c r="L80" i="47"/>
  <c r="K80" i="47"/>
  <c r="J80" i="47"/>
  <c r="O80" i="47" s="1"/>
  <c r="H80" i="47"/>
  <c r="G80" i="47"/>
  <c r="F80" i="47"/>
  <c r="E80" i="47"/>
  <c r="I80" i="47" s="1"/>
  <c r="D80" i="47"/>
  <c r="C80" i="47"/>
  <c r="B80" i="47"/>
  <c r="DW79" i="47"/>
  <c r="DV79" i="47"/>
  <c r="DS79" i="47"/>
  <c r="DO79" i="47"/>
  <c r="DM79" i="47"/>
  <c r="DL79" i="47"/>
  <c r="DK79" i="47"/>
  <c r="DY79" i="47" s="1"/>
  <c r="DJ79" i="47"/>
  <c r="DX79" i="47" s="1"/>
  <c r="DI79" i="47"/>
  <c r="DH79" i="47"/>
  <c r="DG79" i="47"/>
  <c r="DU79" i="47" s="1"/>
  <c r="DF79" i="47"/>
  <c r="DT79" i="47" s="1"/>
  <c r="DE79" i="47"/>
  <c r="DD79" i="47"/>
  <c r="DC79" i="47"/>
  <c r="DQ79" i="47" s="1"/>
  <c r="DB79" i="47"/>
  <c r="DP79" i="47" s="1"/>
  <c r="DA79" i="47"/>
  <c r="CZ79" i="47"/>
  <c r="CY79" i="47"/>
  <c r="BY79" i="47"/>
  <c r="CW79" i="47" s="1"/>
  <c r="BX79" i="47"/>
  <c r="CV79" i="47" s="1"/>
  <c r="BW79" i="47"/>
  <c r="CU79" i="47" s="1"/>
  <c r="BV79" i="47"/>
  <c r="BU79" i="47"/>
  <c r="CS79" i="47" s="1"/>
  <c r="BT79" i="47"/>
  <c r="CR79" i="47" s="1"/>
  <c r="BS79" i="47"/>
  <c r="BR79" i="47"/>
  <c r="BQ79" i="47"/>
  <c r="CO79" i="47" s="1"/>
  <c r="BP79" i="47"/>
  <c r="BO79" i="47"/>
  <c r="BN79" i="47"/>
  <c r="BM79" i="47"/>
  <c r="BL79" i="47"/>
  <c r="BK79" i="47"/>
  <c r="BJ79" i="47"/>
  <c r="BI79" i="47"/>
  <c r="BH79" i="47"/>
  <c r="BG79" i="47"/>
  <c r="BF79" i="47"/>
  <c r="BE79" i="47"/>
  <c r="BD79" i="47"/>
  <c r="BC79" i="47"/>
  <c r="BB79" i="47"/>
  <c r="BA79" i="47"/>
  <c r="AZ79" i="47"/>
  <c r="AY79" i="47"/>
  <c r="AX79" i="47"/>
  <c r="AW79" i="47"/>
  <c r="AV79" i="47"/>
  <c r="AU79" i="47"/>
  <c r="AT79" i="47"/>
  <c r="AS79" i="47"/>
  <c r="AR79" i="47"/>
  <c r="AQ79" i="47"/>
  <c r="AP79" i="47"/>
  <c r="AO79" i="47"/>
  <c r="AN79" i="47"/>
  <c r="AK79" i="47"/>
  <c r="AJ79" i="47"/>
  <c r="AH79" i="47"/>
  <c r="AG79" i="47"/>
  <c r="AE79" i="47"/>
  <c r="AD79" i="47"/>
  <c r="AC79" i="47"/>
  <c r="AB79" i="47"/>
  <c r="AA79" i="47"/>
  <c r="AF79" i="47" s="1"/>
  <c r="AI79" i="47" s="1"/>
  <c r="Y79" i="47"/>
  <c r="X79" i="47"/>
  <c r="V79" i="47"/>
  <c r="U79" i="47"/>
  <c r="T79" i="47"/>
  <c r="S79" i="47"/>
  <c r="R79" i="47"/>
  <c r="Q79" i="47"/>
  <c r="W79" i="47" s="1"/>
  <c r="Z79" i="47" s="1"/>
  <c r="P79" i="47"/>
  <c r="N79" i="47"/>
  <c r="M79" i="47"/>
  <c r="L79" i="47"/>
  <c r="K79" i="47"/>
  <c r="O79" i="47" s="1"/>
  <c r="AM79" i="47" s="1"/>
  <c r="J79" i="47"/>
  <c r="H79" i="47"/>
  <c r="G79" i="47"/>
  <c r="F79" i="47"/>
  <c r="E79" i="47"/>
  <c r="I79" i="47" s="1"/>
  <c r="D79" i="47"/>
  <c r="C79" i="47"/>
  <c r="B79" i="47"/>
  <c r="DX78" i="47"/>
  <c r="DW78" i="47"/>
  <c r="DT78" i="47"/>
  <c r="DS78" i="47"/>
  <c r="DP78" i="47"/>
  <c r="DO78" i="47"/>
  <c r="DM78" i="47"/>
  <c r="DL78" i="47"/>
  <c r="DK78" i="47"/>
  <c r="DY78" i="47" s="1"/>
  <c r="DJ78" i="47"/>
  <c r="DI78" i="47"/>
  <c r="DH78" i="47"/>
  <c r="DV78" i="47" s="1"/>
  <c r="DG78" i="47"/>
  <c r="DU78" i="47" s="1"/>
  <c r="DF78" i="47"/>
  <c r="DE78" i="47"/>
  <c r="DD78" i="47"/>
  <c r="DR78" i="47" s="1"/>
  <c r="DC78" i="47"/>
  <c r="DQ78" i="47" s="1"/>
  <c r="DB78" i="47"/>
  <c r="DA78" i="47"/>
  <c r="CZ78" i="47"/>
  <c r="DN78" i="47" s="1"/>
  <c r="DZ78" i="47" s="1"/>
  <c r="CY78" i="47"/>
  <c r="BY78" i="47"/>
  <c r="CW78" i="47" s="1"/>
  <c r="BX78" i="47"/>
  <c r="CV78" i="47" s="1"/>
  <c r="BW78" i="47"/>
  <c r="CU78" i="47" s="1"/>
  <c r="BV78" i="47"/>
  <c r="BU78" i="47"/>
  <c r="CS78" i="47" s="1"/>
  <c r="BT78" i="47"/>
  <c r="CR78" i="47" s="1"/>
  <c r="BS78" i="47"/>
  <c r="CQ78" i="47" s="1"/>
  <c r="BR78" i="47"/>
  <c r="BQ78" i="47"/>
  <c r="CO78" i="47" s="1"/>
  <c r="BP78" i="47"/>
  <c r="CN78" i="47" s="1"/>
  <c r="BO78" i="47"/>
  <c r="CM78" i="47" s="1"/>
  <c r="BN78" i="47"/>
  <c r="BM78" i="47"/>
  <c r="BL78" i="47"/>
  <c r="BK78" i="47"/>
  <c r="BJ78" i="47"/>
  <c r="BI78" i="47"/>
  <c r="BH78" i="47"/>
  <c r="BG78" i="47"/>
  <c r="BF78" i="47"/>
  <c r="BE78" i="47"/>
  <c r="BD78" i="47"/>
  <c r="BC78" i="47"/>
  <c r="BB78" i="47"/>
  <c r="BA78" i="47"/>
  <c r="AZ78" i="47"/>
  <c r="AY78" i="47"/>
  <c r="AX78" i="47"/>
  <c r="AW78" i="47"/>
  <c r="AV78" i="47"/>
  <c r="AU78" i="47"/>
  <c r="AT78" i="47"/>
  <c r="AS78" i="47"/>
  <c r="AR78" i="47"/>
  <c r="AQ78" i="47"/>
  <c r="AP78" i="47"/>
  <c r="AO78" i="47"/>
  <c r="AN78" i="47"/>
  <c r="AK78" i="47"/>
  <c r="AJ78" i="47"/>
  <c r="AH78" i="47"/>
  <c r="AG78" i="47"/>
  <c r="AE78" i="47"/>
  <c r="AD78" i="47"/>
  <c r="AC78" i="47"/>
  <c r="AB78" i="47"/>
  <c r="AF78" i="47" s="1"/>
  <c r="AI78" i="47" s="1"/>
  <c r="AA78" i="47"/>
  <c r="Y78" i="47"/>
  <c r="X78" i="47"/>
  <c r="V78" i="47"/>
  <c r="U78" i="47"/>
  <c r="T78" i="47"/>
  <c r="S78" i="47"/>
  <c r="R78" i="47"/>
  <c r="Q78" i="47"/>
  <c r="P78" i="47"/>
  <c r="W78" i="47" s="1"/>
  <c r="Z78" i="47" s="1"/>
  <c r="N78" i="47"/>
  <c r="M78" i="47"/>
  <c r="L78" i="47"/>
  <c r="K78" i="47"/>
  <c r="J78" i="47"/>
  <c r="O78" i="47" s="1"/>
  <c r="H78" i="47"/>
  <c r="G78" i="47"/>
  <c r="F78" i="47"/>
  <c r="E78" i="47"/>
  <c r="I78" i="47" s="1"/>
  <c r="D78" i="47"/>
  <c r="C78" i="47"/>
  <c r="B78" i="47"/>
  <c r="DY77" i="47"/>
  <c r="DX77" i="47"/>
  <c r="DU77" i="47"/>
  <c r="DT77" i="47"/>
  <c r="DQ77" i="47"/>
  <c r="DP77" i="47"/>
  <c r="DM77" i="47"/>
  <c r="DL77" i="47"/>
  <c r="DK77" i="47"/>
  <c r="DJ77" i="47"/>
  <c r="DI77" i="47"/>
  <c r="DW77" i="47" s="1"/>
  <c r="DH77" i="47"/>
  <c r="DV77" i="47" s="1"/>
  <c r="DG77" i="47"/>
  <c r="DF77" i="47"/>
  <c r="DE77" i="47"/>
  <c r="DS77" i="47" s="1"/>
  <c r="DD77" i="47"/>
  <c r="DC77" i="47"/>
  <c r="DB77" i="47"/>
  <c r="DA77" i="47"/>
  <c r="DO77" i="47" s="1"/>
  <c r="CZ77" i="47"/>
  <c r="DN77" i="47" s="1"/>
  <c r="CY77" i="47"/>
  <c r="BY77" i="47"/>
  <c r="CW77" i="47" s="1"/>
  <c r="BX77" i="47"/>
  <c r="CV77" i="47" s="1"/>
  <c r="BW77" i="47"/>
  <c r="CU77" i="47" s="1"/>
  <c r="BV77" i="47"/>
  <c r="BU77" i="47"/>
  <c r="CS77" i="47" s="1"/>
  <c r="BT77" i="47"/>
  <c r="CR77" i="47" s="1"/>
  <c r="BS77" i="47"/>
  <c r="BR77" i="47"/>
  <c r="BQ77" i="47"/>
  <c r="CO77" i="47" s="1"/>
  <c r="BP77" i="47"/>
  <c r="CN77" i="47" s="1"/>
  <c r="BO77" i="47"/>
  <c r="BN77" i="47"/>
  <c r="BM77" i="47"/>
  <c r="BL77" i="47"/>
  <c r="BK77" i="47"/>
  <c r="BJ77" i="47"/>
  <c r="BI77" i="47"/>
  <c r="BH77" i="47"/>
  <c r="BG77" i="47"/>
  <c r="BF77" i="47"/>
  <c r="BE77" i="47"/>
  <c r="BD77" i="47"/>
  <c r="BC77" i="47"/>
  <c r="BB77" i="47"/>
  <c r="BA77" i="47"/>
  <c r="AZ77" i="47"/>
  <c r="AY77" i="47"/>
  <c r="AX77" i="47"/>
  <c r="AW77" i="47"/>
  <c r="AV77" i="47"/>
  <c r="AU77" i="47"/>
  <c r="AT77" i="47"/>
  <c r="AS77" i="47"/>
  <c r="AR77" i="47"/>
  <c r="AQ77" i="47"/>
  <c r="AP77" i="47"/>
  <c r="AO77" i="47"/>
  <c r="AN77" i="47"/>
  <c r="AK77" i="47"/>
  <c r="AJ77" i="47"/>
  <c r="AH77" i="47"/>
  <c r="AG77" i="47"/>
  <c r="AE77" i="47"/>
  <c r="AD77" i="47"/>
  <c r="AC77" i="47"/>
  <c r="AB77" i="47"/>
  <c r="AA77" i="47"/>
  <c r="AF77" i="47" s="1"/>
  <c r="AI77" i="47" s="1"/>
  <c r="Y77" i="47"/>
  <c r="X77" i="47"/>
  <c r="V77" i="47"/>
  <c r="U77" i="47"/>
  <c r="T77" i="47"/>
  <c r="S77" i="47"/>
  <c r="W77" i="47" s="1"/>
  <c r="Z77" i="47" s="1"/>
  <c r="R77" i="47"/>
  <c r="Q77" i="47"/>
  <c r="P77" i="47"/>
  <c r="N77" i="47"/>
  <c r="M77" i="47"/>
  <c r="L77" i="47"/>
  <c r="K77" i="47"/>
  <c r="O77" i="47" s="1"/>
  <c r="J77" i="47"/>
  <c r="H77" i="47"/>
  <c r="G77" i="47"/>
  <c r="F77" i="47"/>
  <c r="E77" i="47"/>
  <c r="I77" i="47" s="1"/>
  <c r="D77" i="47"/>
  <c r="C77" i="47"/>
  <c r="B77" i="47"/>
  <c r="DY76" i="47"/>
  <c r="DV76" i="47"/>
  <c r="DU76" i="47"/>
  <c r="DR76" i="47"/>
  <c r="DQ76" i="47"/>
  <c r="DN76" i="47"/>
  <c r="DM76" i="47"/>
  <c r="DL76" i="47"/>
  <c r="DK76" i="47"/>
  <c r="DJ76" i="47"/>
  <c r="DX76" i="47" s="1"/>
  <c r="DI76" i="47"/>
  <c r="DW76" i="47" s="1"/>
  <c r="DH76" i="47"/>
  <c r="DG76" i="47"/>
  <c r="DF76" i="47"/>
  <c r="DT76" i="47" s="1"/>
  <c r="DE76" i="47"/>
  <c r="DS76" i="47" s="1"/>
  <c r="DD76" i="47"/>
  <c r="DC76" i="47"/>
  <c r="DB76" i="47"/>
  <c r="DP76" i="47" s="1"/>
  <c r="DA76" i="47"/>
  <c r="DO76" i="47" s="1"/>
  <c r="CZ76" i="47"/>
  <c r="CY76" i="47"/>
  <c r="BY76" i="47"/>
  <c r="CW76" i="47" s="1"/>
  <c r="BX76" i="47"/>
  <c r="CV76" i="47" s="1"/>
  <c r="BW76" i="47"/>
  <c r="CU76" i="47" s="1"/>
  <c r="BV76" i="47"/>
  <c r="BU76" i="47"/>
  <c r="CS76" i="47" s="1"/>
  <c r="BT76" i="47"/>
  <c r="CR76" i="47" s="1"/>
  <c r="BS76" i="47"/>
  <c r="BR76" i="47"/>
  <c r="BQ76" i="47"/>
  <c r="CO76" i="47" s="1"/>
  <c r="BP76" i="47"/>
  <c r="BO76" i="47"/>
  <c r="BN76" i="47"/>
  <c r="BM76" i="47"/>
  <c r="BL76" i="47"/>
  <c r="BK76" i="47"/>
  <c r="BJ76" i="47"/>
  <c r="BI76" i="47"/>
  <c r="BH76" i="47"/>
  <c r="BG76" i="47"/>
  <c r="BF76" i="47"/>
  <c r="BE76" i="47"/>
  <c r="BD76" i="47"/>
  <c r="BC76" i="47"/>
  <c r="BB76" i="47"/>
  <c r="BA76" i="47"/>
  <c r="AZ76" i="47"/>
  <c r="AY76" i="47"/>
  <c r="AX76" i="47"/>
  <c r="AW76" i="47"/>
  <c r="AV76" i="47"/>
  <c r="AU76" i="47"/>
  <c r="AT76" i="47"/>
  <c r="AS76" i="47"/>
  <c r="AR76" i="47"/>
  <c r="AQ76" i="47"/>
  <c r="AP76" i="47"/>
  <c r="AO76" i="47"/>
  <c r="AN76" i="47"/>
  <c r="AK76" i="47"/>
  <c r="AJ76" i="47"/>
  <c r="AH76" i="47"/>
  <c r="AG76" i="47"/>
  <c r="AE76" i="47"/>
  <c r="AD76" i="47"/>
  <c r="AC76" i="47"/>
  <c r="AB76" i="47"/>
  <c r="AF76" i="47" s="1"/>
  <c r="AI76" i="47" s="1"/>
  <c r="AA76" i="47"/>
  <c r="Y76" i="47"/>
  <c r="X76" i="47"/>
  <c r="V76" i="47"/>
  <c r="U76" i="47"/>
  <c r="T76" i="47"/>
  <c r="S76" i="47"/>
  <c r="R76" i="47"/>
  <c r="Q76" i="47"/>
  <c r="P76" i="47"/>
  <c r="W76" i="47" s="1"/>
  <c r="Z76" i="47" s="1"/>
  <c r="N76" i="47"/>
  <c r="M76" i="47"/>
  <c r="L76" i="47"/>
  <c r="K76" i="47"/>
  <c r="J76" i="47"/>
  <c r="O76" i="47" s="1"/>
  <c r="H76" i="47"/>
  <c r="G76" i="47"/>
  <c r="F76" i="47"/>
  <c r="E76" i="47"/>
  <c r="I76" i="47" s="1"/>
  <c r="D76" i="47"/>
  <c r="C76" i="47"/>
  <c r="B76" i="47"/>
  <c r="DW75" i="47"/>
  <c r="DV75" i="47"/>
  <c r="DS75" i="47"/>
  <c r="DO75" i="47"/>
  <c r="DM75" i="47"/>
  <c r="DL75" i="47"/>
  <c r="DK75" i="47"/>
  <c r="DY75" i="47" s="1"/>
  <c r="DJ75" i="47"/>
  <c r="DX75" i="47" s="1"/>
  <c r="DI75" i="47"/>
  <c r="DH75" i="47"/>
  <c r="DG75" i="47"/>
  <c r="DU75" i="47" s="1"/>
  <c r="DF75" i="47"/>
  <c r="DT75" i="47" s="1"/>
  <c r="DE75" i="47"/>
  <c r="DD75" i="47"/>
  <c r="DC75" i="47"/>
  <c r="DQ75" i="47" s="1"/>
  <c r="DB75" i="47"/>
  <c r="DP75" i="47" s="1"/>
  <c r="DA75" i="47"/>
  <c r="CZ75" i="47"/>
  <c r="CY75" i="47"/>
  <c r="BY75" i="47"/>
  <c r="CW75" i="47" s="1"/>
  <c r="BX75" i="47"/>
  <c r="CV75" i="47" s="1"/>
  <c r="BW75" i="47"/>
  <c r="CU75" i="47" s="1"/>
  <c r="BV75" i="47"/>
  <c r="BU75" i="47"/>
  <c r="CS75" i="47" s="1"/>
  <c r="BT75" i="47"/>
  <c r="CR75" i="47" s="1"/>
  <c r="BS75" i="47"/>
  <c r="BR75" i="47"/>
  <c r="BQ75" i="47"/>
  <c r="CO75" i="47" s="1"/>
  <c r="BP75" i="47"/>
  <c r="CN75" i="47" s="1"/>
  <c r="BO75" i="47"/>
  <c r="BN75" i="47"/>
  <c r="BM75" i="47"/>
  <c r="BL75" i="47"/>
  <c r="BK75" i="47"/>
  <c r="BJ75" i="47"/>
  <c r="BI75" i="47"/>
  <c r="BH75" i="47"/>
  <c r="BG75" i="47"/>
  <c r="BF75" i="47"/>
  <c r="BE75" i="47"/>
  <c r="BD75" i="47"/>
  <c r="BC75" i="47"/>
  <c r="BB75" i="47"/>
  <c r="BA75" i="47"/>
  <c r="AZ75" i="47"/>
  <c r="AY75" i="47"/>
  <c r="AX75" i="47"/>
  <c r="AW75" i="47"/>
  <c r="AV75" i="47"/>
  <c r="AU75" i="47"/>
  <c r="AT75" i="47"/>
  <c r="AS75" i="47"/>
  <c r="AR75" i="47"/>
  <c r="AQ75" i="47"/>
  <c r="AP75" i="47"/>
  <c r="AO75" i="47"/>
  <c r="AN75" i="47"/>
  <c r="AK75" i="47"/>
  <c r="AJ75" i="47"/>
  <c r="AH75" i="47"/>
  <c r="AG75" i="47"/>
  <c r="AE75" i="47"/>
  <c r="AD75" i="47"/>
  <c r="AC75" i="47"/>
  <c r="AB75" i="47"/>
  <c r="AA75" i="47"/>
  <c r="AF75" i="47" s="1"/>
  <c r="Y75" i="47"/>
  <c r="X75" i="47"/>
  <c r="V75" i="47"/>
  <c r="U75" i="47"/>
  <c r="T75" i="47"/>
  <c r="S75" i="47"/>
  <c r="R75" i="47"/>
  <c r="Q75" i="47"/>
  <c r="W75" i="47" s="1"/>
  <c r="Z75" i="47" s="1"/>
  <c r="P75" i="47"/>
  <c r="N75" i="47"/>
  <c r="M75" i="47"/>
  <c r="L75" i="47"/>
  <c r="K75" i="47"/>
  <c r="O75" i="47" s="1"/>
  <c r="J75" i="47"/>
  <c r="H75" i="47"/>
  <c r="G75" i="47"/>
  <c r="F75" i="47"/>
  <c r="E75" i="47"/>
  <c r="I75" i="47" s="1"/>
  <c r="D75" i="47"/>
  <c r="C75" i="47"/>
  <c r="B75" i="47"/>
  <c r="DX74" i="47"/>
  <c r="DW74" i="47"/>
  <c r="DT74" i="47"/>
  <c r="DS74" i="47"/>
  <c r="DP74" i="47"/>
  <c r="DO74" i="47"/>
  <c r="DM74" i="47"/>
  <c r="DL74" i="47"/>
  <c r="DK74" i="47"/>
  <c r="DY74" i="47" s="1"/>
  <c r="DJ74" i="47"/>
  <c r="DI74" i="47"/>
  <c r="DH74" i="47"/>
  <c r="DG74" i="47"/>
  <c r="DU74" i="47" s="1"/>
  <c r="DF74" i="47"/>
  <c r="DE74" i="47"/>
  <c r="DD74" i="47"/>
  <c r="DR74" i="47" s="1"/>
  <c r="DC74" i="47"/>
  <c r="DQ74" i="47" s="1"/>
  <c r="DB74" i="47"/>
  <c r="DA74" i="47"/>
  <c r="CZ74" i="47"/>
  <c r="DN74" i="47" s="1"/>
  <c r="CY74" i="47"/>
  <c r="CI74" i="47"/>
  <c r="BY74" i="47"/>
  <c r="CW74" i="47" s="1"/>
  <c r="BX74" i="47"/>
  <c r="CV74" i="47" s="1"/>
  <c r="BW74" i="47"/>
  <c r="CU74" i="47" s="1"/>
  <c r="BV74" i="47"/>
  <c r="BU74" i="47"/>
  <c r="CS74" i="47" s="1"/>
  <c r="BT74" i="47"/>
  <c r="CR74" i="47" s="1"/>
  <c r="BS74" i="47"/>
  <c r="CE74" i="47" s="1"/>
  <c r="BR74" i="47"/>
  <c r="BQ74" i="47"/>
  <c r="CO74" i="47" s="1"/>
  <c r="BP74" i="47"/>
  <c r="BO74" i="47"/>
  <c r="CA74" i="47" s="1"/>
  <c r="BN74" i="47"/>
  <c r="BM74" i="47"/>
  <c r="BL74" i="47"/>
  <c r="BK74" i="47"/>
  <c r="BJ74" i="47"/>
  <c r="BI74" i="47"/>
  <c r="BH74" i="47"/>
  <c r="BG74" i="47"/>
  <c r="BF74" i="47"/>
  <c r="BE74" i="47"/>
  <c r="BD74" i="47"/>
  <c r="BC74" i="47"/>
  <c r="BB74" i="47"/>
  <c r="BA74" i="47"/>
  <c r="AZ74" i="47"/>
  <c r="AY74" i="47"/>
  <c r="AX74" i="47"/>
  <c r="AW74" i="47"/>
  <c r="AV74" i="47"/>
  <c r="AU74" i="47"/>
  <c r="AT74" i="47"/>
  <c r="AS74" i="47"/>
  <c r="AR74" i="47"/>
  <c r="AQ74" i="47"/>
  <c r="AP74" i="47"/>
  <c r="AO74" i="47"/>
  <c r="AN74" i="47"/>
  <c r="AK74" i="47"/>
  <c r="AJ74" i="47"/>
  <c r="AH74" i="47"/>
  <c r="AG74" i="47"/>
  <c r="AE74" i="47"/>
  <c r="AD74" i="47"/>
  <c r="AC74" i="47"/>
  <c r="AB74" i="47"/>
  <c r="AF74" i="47" s="1"/>
  <c r="AI74" i="47" s="1"/>
  <c r="AA74" i="47"/>
  <c r="Y74" i="47"/>
  <c r="X74" i="47"/>
  <c r="V74" i="47"/>
  <c r="U74" i="47"/>
  <c r="T74" i="47"/>
  <c r="S74" i="47"/>
  <c r="R74" i="47"/>
  <c r="Q74" i="47"/>
  <c r="P74" i="47"/>
  <c r="W74" i="47" s="1"/>
  <c r="Z74" i="47" s="1"/>
  <c r="N74" i="47"/>
  <c r="M74" i="47"/>
  <c r="L74" i="47"/>
  <c r="K74" i="47"/>
  <c r="J74" i="47"/>
  <c r="O74" i="47" s="1"/>
  <c r="H74" i="47"/>
  <c r="G74" i="47"/>
  <c r="F74" i="47"/>
  <c r="E74" i="47"/>
  <c r="I74" i="47" s="1"/>
  <c r="D74" i="47"/>
  <c r="C74" i="47"/>
  <c r="B74" i="47"/>
  <c r="DY73" i="47"/>
  <c r="DX73" i="47"/>
  <c r="DU73" i="47"/>
  <c r="DT73" i="47"/>
  <c r="DQ73" i="47"/>
  <c r="DP73" i="47"/>
  <c r="DM73" i="47"/>
  <c r="DL73" i="47"/>
  <c r="DK73" i="47"/>
  <c r="DJ73" i="47"/>
  <c r="DI73" i="47"/>
  <c r="DW73" i="47" s="1"/>
  <c r="DH73" i="47"/>
  <c r="DV73" i="47" s="1"/>
  <c r="DG73" i="47"/>
  <c r="DF73" i="47"/>
  <c r="DE73" i="47"/>
  <c r="DS73" i="47" s="1"/>
  <c r="DD73" i="47"/>
  <c r="DC73" i="47"/>
  <c r="DB73" i="47"/>
  <c r="DA73" i="47"/>
  <c r="DO73" i="47" s="1"/>
  <c r="CZ73" i="47"/>
  <c r="CY73" i="47"/>
  <c r="BY73" i="47"/>
  <c r="CW73" i="47" s="1"/>
  <c r="BX73" i="47"/>
  <c r="CJ73" i="47" s="1"/>
  <c r="BW73" i="47"/>
  <c r="CU73" i="47" s="1"/>
  <c r="BV73" i="47"/>
  <c r="BU73" i="47"/>
  <c r="CS73" i="47" s="1"/>
  <c r="BT73" i="47"/>
  <c r="CF73" i="47" s="1"/>
  <c r="BS73" i="47"/>
  <c r="BR73" i="47"/>
  <c r="BQ73" i="47"/>
  <c r="CO73" i="47" s="1"/>
  <c r="BP73" i="47"/>
  <c r="CN73" i="47" s="1"/>
  <c r="BO73" i="47"/>
  <c r="BN73" i="47"/>
  <c r="BM73" i="47"/>
  <c r="BL73" i="47"/>
  <c r="BK73" i="47"/>
  <c r="BJ73" i="47"/>
  <c r="BI73" i="47"/>
  <c r="BH73" i="47"/>
  <c r="BG73" i="47"/>
  <c r="BF73" i="47"/>
  <c r="BE73" i="47"/>
  <c r="BD73" i="47"/>
  <c r="BC73" i="47"/>
  <c r="BB73" i="47"/>
  <c r="BA73" i="47"/>
  <c r="AZ73" i="47"/>
  <c r="AY73" i="47"/>
  <c r="AX73" i="47"/>
  <c r="AW73" i="47"/>
  <c r="AV73" i="47"/>
  <c r="AU73" i="47"/>
  <c r="AT73" i="47"/>
  <c r="AS73" i="47"/>
  <c r="AR73" i="47"/>
  <c r="AQ73" i="47"/>
  <c r="AP73" i="47"/>
  <c r="AO73" i="47"/>
  <c r="AN73" i="47"/>
  <c r="AK73" i="47"/>
  <c r="AJ73" i="47"/>
  <c r="AI73" i="47"/>
  <c r="AH73" i="47"/>
  <c r="AG73" i="47"/>
  <c r="AE73" i="47"/>
  <c r="AD73" i="47"/>
  <c r="AC73" i="47"/>
  <c r="AB73" i="47"/>
  <c r="AA73" i="47"/>
  <c r="AF73" i="47" s="1"/>
  <c r="Y73" i="47"/>
  <c r="X73" i="47"/>
  <c r="V73" i="47"/>
  <c r="U73" i="47"/>
  <c r="T73" i="47"/>
  <c r="S73" i="47"/>
  <c r="W73" i="47" s="1"/>
  <c r="Z73" i="47" s="1"/>
  <c r="R73" i="47"/>
  <c r="Q73" i="47"/>
  <c r="P73" i="47"/>
  <c r="N73" i="47"/>
  <c r="M73" i="47"/>
  <c r="L73" i="47"/>
  <c r="K73" i="47"/>
  <c r="O73" i="47" s="1"/>
  <c r="J73" i="47"/>
  <c r="H73" i="47"/>
  <c r="G73" i="47"/>
  <c r="F73" i="47"/>
  <c r="E73" i="47"/>
  <c r="D73" i="47"/>
  <c r="C73" i="47"/>
  <c r="B73" i="47"/>
  <c r="DY72" i="47"/>
  <c r="DV72" i="47"/>
  <c r="DU72" i="47"/>
  <c r="DQ72" i="47"/>
  <c r="DM72" i="47"/>
  <c r="DL72" i="47"/>
  <c r="DK72" i="47"/>
  <c r="DJ72" i="47"/>
  <c r="DX72" i="47" s="1"/>
  <c r="DI72" i="47"/>
  <c r="DW72" i="47" s="1"/>
  <c r="DH72" i="47"/>
  <c r="DG72" i="47"/>
  <c r="DF72" i="47"/>
  <c r="DT72" i="47" s="1"/>
  <c r="DE72" i="47"/>
  <c r="DS72" i="47" s="1"/>
  <c r="DD72" i="47"/>
  <c r="DC72" i="47"/>
  <c r="DB72" i="47"/>
  <c r="DP72" i="47" s="1"/>
  <c r="DA72" i="47"/>
  <c r="DO72" i="47" s="1"/>
  <c r="CZ72" i="47"/>
  <c r="CY72" i="47"/>
  <c r="CS72" i="47"/>
  <c r="CK72" i="47"/>
  <c r="BY72" i="47"/>
  <c r="CW72" i="47" s="1"/>
  <c r="BX72" i="47"/>
  <c r="CV72" i="47" s="1"/>
  <c r="BW72" i="47"/>
  <c r="CU72" i="47" s="1"/>
  <c r="BV72" i="47"/>
  <c r="BU72" i="47"/>
  <c r="CG72" i="47" s="1"/>
  <c r="BT72" i="47"/>
  <c r="CR72" i="47" s="1"/>
  <c r="BS72" i="47"/>
  <c r="BR72" i="47"/>
  <c r="BQ72" i="47"/>
  <c r="CO72" i="47" s="1"/>
  <c r="BP72" i="47"/>
  <c r="BO72" i="47"/>
  <c r="BN72" i="47"/>
  <c r="BM72" i="47"/>
  <c r="BL72" i="47"/>
  <c r="BK72" i="47"/>
  <c r="BJ72" i="47"/>
  <c r="BI72" i="47"/>
  <c r="BH72" i="47"/>
  <c r="BG72" i="47"/>
  <c r="BF72" i="47"/>
  <c r="BE72" i="47"/>
  <c r="BD72" i="47"/>
  <c r="BC72" i="47"/>
  <c r="BB72" i="47"/>
  <c r="BA72" i="47"/>
  <c r="AZ72" i="47"/>
  <c r="AY72" i="47"/>
  <c r="AX72" i="47"/>
  <c r="AW72" i="47"/>
  <c r="AV72" i="47"/>
  <c r="AU72" i="47"/>
  <c r="AT72" i="47"/>
  <c r="AS72" i="47"/>
  <c r="AR72" i="47"/>
  <c r="AQ72" i="47"/>
  <c r="AP72" i="47"/>
  <c r="AO72" i="47"/>
  <c r="AN72" i="47"/>
  <c r="AK72" i="47"/>
  <c r="AJ72" i="47"/>
  <c r="AH72" i="47"/>
  <c r="AG72" i="47"/>
  <c r="AE72" i="47"/>
  <c r="AD72" i="47"/>
  <c r="AC72" i="47"/>
  <c r="AB72" i="47"/>
  <c r="AF72" i="47" s="1"/>
  <c r="AI72" i="47" s="1"/>
  <c r="AA72" i="47"/>
  <c r="Y72" i="47"/>
  <c r="X72" i="47"/>
  <c r="V72" i="47"/>
  <c r="U72" i="47"/>
  <c r="T72" i="47"/>
  <c r="S72" i="47"/>
  <c r="R72" i="47"/>
  <c r="Q72" i="47"/>
  <c r="P72" i="47"/>
  <c r="W72" i="47" s="1"/>
  <c r="Z72" i="47" s="1"/>
  <c r="N72" i="47"/>
  <c r="M72" i="47"/>
  <c r="L72" i="47"/>
  <c r="K72" i="47"/>
  <c r="J72" i="47"/>
  <c r="O72" i="47" s="1"/>
  <c r="H72" i="47"/>
  <c r="G72" i="47"/>
  <c r="F72" i="47"/>
  <c r="E72" i="47"/>
  <c r="I72" i="47" s="1"/>
  <c r="D72" i="47"/>
  <c r="C72" i="47"/>
  <c r="B72" i="47"/>
  <c r="DW71" i="47"/>
  <c r="DV71" i="47"/>
  <c r="DS71" i="47"/>
  <c r="DR71" i="47"/>
  <c r="DO71" i="47"/>
  <c r="DN71" i="47"/>
  <c r="DM71" i="47"/>
  <c r="DL71" i="47"/>
  <c r="DK71" i="47"/>
  <c r="DY71" i="47" s="1"/>
  <c r="DJ71" i="47"/>
  <c r="DX71" i="47" s="1"/>
  <c r="DI71" i="47"/>
  <c r="DH71" i="47"/>
  <c r="DG71" i="47"/>
  <c r="DU71" i="47" s="1"/>
  <c r="DF71" i="47"/>
  <c r="DT71" i="47" s="1"/>
  <c r="DE71" i="47"/>
  <c r="DD71" i="47"/>
  <c r="DC71" i="47"/>
  <c r="DQ71" i="47" s="1"/>
  <c r="DB71" i="47"/>
  <c r="DP71" i="47" s="1"/>
  <c r="DZ71" i="47" s="1"/>
  <c r="DA71" i="47"/>
  <c r="CZ71" i="47"/>
  <c r="CY71" i="47"/>
  <c r="BY71" i="47"/>
  <c r="CW71" i="47" s="1"/>
  <c r="BX71" i="47"/>
  <c r="CV71" i="47" s="1"/>
  <c r="BW71" i="47"/>
  <c r="CU71" i="47" s="1"/>
  <c r="BV71" i="47"/>
  <c r="CT71" i="47" s="1"/>
  <c r="BU71" i="47"/>
  <c r="CS71" i="47" s="1"/>
  <c r="BT71" i="47"/>
  <c r="CR71" i="47" s="1"/>
  <c r="BS71" i="47"/>
  <c r="BR71" i="47"/>
  <c r="CD71" i="47" s="1"/>
  <c r="BQ71" i="47"/>
  <c r="CO71" i="47" s="1"/>
  <c r="BP71" i="47"/>
  <c r="BO71" i="47"/>
  <c r="BN71" i="47"/>
  <c r="BZ71" i="47" s="1"/>
  <c r="BM71" i="47"/>
  <c r="BL71" i="47"/>
  <c r="BK71" i="47"/>
  <c r="BJ71" i="47"/>
  <c r="BI71" i="47"/>
  <c r="BH71" i="47"/>
  <c r="BG71" i="47"/>
  <c r="BF71" i="47"/>
  <c r="BE71" i="47"/>
  <c r="BD71" i="47"/>
  <c r="BC71" i="47"/>
  <c r="BB71" i="47"/>
  <c r="BA71" i="47"/>
  <c r="AZ71" i="47"/>
  <c r="AY71" i="47"/>
  <c r="AX71" i="47"/>
  <c r="AW71" i="47"/>
  <c r="AV71" i="47"/>
  <c r="AU71" i="47"/>
  <c r="AT71" i="47"/>
  <c r="AS71" i="47"/>
  <c r="AR71" i="47"/>
  <c r="AQ71" i="47"/>
  <c r="AP71" i="47"/>
  <c r="AO71" i="47"/>
  <c r="AN71" i="47"/>
  <c r="AK71" i="47"/>
  <c r="AJ71" i="47"/>
  <c r="AH71" i="47"/>
  <c r="AG71" i="47"/>
  <c r="AE71" i="47"/>
  <c r="AD71" i="47"/>
  <c r="AC71" i="47"/>
  <c r="AB71" i="47"/>
  <c r="AA71" i="47"/>
  <c r="AF71" i="47" s="1"/>
  <c r="AI71" i="47" s="1"/>
  <c r="Y71" i="47"/>
  <c r="X71" i="47"/>
  <c r="V71" i="47"/>
  <c r="U71" i="47"/>
  <c r="T71" i="47"/>
  <c r="S71" i="47"/>
  <c r="R71" i="47"/>
  <c r="Q71" i="47"/>
  <c r="W71" i="47" s="1"/>
  <c r="P71" i="47"/>
  <c r="N71" i="47"/>
  <c r="M71" i="47"/>
  <c r="L71" i="47"/>
  <c r="K71" i="47"/>
  <c r="O71" i="47" s="1"/>
  <c r="J71" i="47"/>
  <c r="H71" i="47"/>
  <c r="G71" i="47"/>
  <c r="F71" i="47"/>
  <c r="E71" i="47"/>
  <c r="I71" i="47" s="1"/>
  <c r="D71" i="47"/>
  <c r="C71" i="47"/>
  <c r="B71" i="47"/>
  <c r="DX70" i="47"/>
  <c r="DW70" i="47"/>
  <c r="DT70" i="47"/>
  <c r="DS70" i="47"/>
  <c r="DP70" i="47"/>
  <c r="DO70" i="47"/>
  <c r="DM70" i="47"/>
  <c r="DL70" i="47"/>
  <c r="DK70" i="47"/>
  <c r="DY70" i="47" s="1"/>
  <c r="DJ70" i="47"/>
  <c r="DI70" i="47"/>
  <c r="DH70" i="47"/>
  <c r="DV70" i="47" s="1"/>
  <c r="DG70" i="47"/>
  <c r="DU70" i="47" s="1"/>
  <c r="DF70" i="47"/>
  <c r="DE70" i="47"/>
  <c r="DD70" i="47"/>
  <c r="DR70" i="47" s="1"/>
  <c r="DC70" i="47"/>
  <c r="DQ70" i="47" s="1"/>
  <c r="DB70" i="47"/>
  <c r="DA70" i="47"/>
  <c r="CZ70" i="47"/>
  <c r="DN70" i="47" s="1"/>
  <c r="CY70" i="47"/>
  <c r="BY70" i="47"/>
  <c r="CW70" i="47" s="1"/>
  <c r="BX70" i="47"/>
  <c r="CV70" i="47" s="1"/>
  <c r="BW70" i="47"/>
  <c r="CI70" i="47" s="1"/>
  <c r="BV70" i="47"/>
  <c r="BU70" i="47"/>
  <c r="CS70" i="47" s="1"/>
  <c r="BT70" i="47"/>
  <c r="CR70" i="47" s="1"/>
  <c r="BS70" i="47"/>
  <c r="CE70" i="47" s="1"/>
  <c r="BR70" i="47"/>
  <c r="BQ70" i="47"/>
  <c r="CO70" i="47" s="1"/>
  <c r="BP70" i="47"/>
  <c r="BO70" i="47"/>
  <c r="CA70" i="47" s="1"/>
  <c r="BN70" i="47"/>
  <c r="BM70" i="47"/>
  <c r="BL70" i="47"/>
  <c r="BK70" i="47"/>
  <c r="BJ70" i="47"/>
  <c r="BI70" i="47"/>
  <c r="BH70" i="47"/>
  <c r="BG70" i="47"/>
  <c r="BF70" i="47"/>
  <c r="BE70" i="47"/>
  <c r="BD70" i="47"/>
  <c r="BC70" i="47"/>
  <c r="BB70" i="47"/>
  <c r="BA70" i="47"/>
  <c r="AZ70" i="47"/>
  <c r="AY70" i="47"/>
  <c r="AX70" i="47"/>
  <c r="AW70" i="47"/>
  <c r="AV70" i="47"/>
  <c r="AU70" i="47"/>
  <c r="AT70" i="47"/>
  <c r="AS70" i="47"/>
  <c r="AR70" i="47"/>
  <c r="AQ70" i="47"/>
  <c r="AP70" i="47"/>
  <c r="AO70" i="47"/>
  <c r="AN70" i="47"/>
  <c r="AK70" i="47"/>
  <c r="AJ70" i="47"/>
  <c r="AH70" i="47"/>
  <c r="AG70" i="47"/>
  <c r="AE70" i="47"/>
  <c r="AD70" i="47"/>
  <c r="AC70" i="47"/>
  <c r="AB70" i="47"/>
  <c r="AF70" i="47" s="1"/>
  <c r="AI70" i="47" s="1"/>
  <c r="AA70" i="47"/>
  <c r="Y70" i="47"/>
  <c r="X70" i="47"/>
  <c r="V70" i="47"/>
  <c r="U70" i="47"/>
  <c r="T70" i="47"/>
  <c r="S70" i="47"/>
  <c r="R70" i="47"/>
  <c r="Q70" i="47"/>
  <c r="P70" i="47"/>
  <c r="W70" i="47" s="1"/>
  <c r="Z70" i="47" s="1"/>
  <c r="N70" i="47"/>
  <c r="M70" i="47"/>
  <c r="L70" i="47"/>
  <c r="K70" i="47"/>
  <c r="J70" i="47"/>
  <c r="O70" i="47" s="1"/>
  <c r="H70" i="47"/>
  <c r="G70" i="47"/>
  <c r="F70" i="47"/>
  <c r="E70" i="47"/>
  <c r="I70" i="47" s="1"/>
  <c r="D70" i="47"/>
  <c r="C70" i="47"/>
  <c r="B70" i="47"/>
  <c r="DY69" i="47"/>
  <c r="DX69" i="47"/>
  <c r="DU69" i="47"/>
  <c r="DT69" i="47"/>
  <c r="DQ69" i="47"/>
  <c r="DP69" i="47"/>
  <c r="DM69" i="47"/>
  <c r="DL69" i="47"/>
  <c r="DK69" i="47"/>
  <c r="DJ69" i="47"/>
  <c r="DI69" i="47"/>
  <c r="DW69" i="47" s="1"/>
  <c r="DH69" i="47"/>
  <c r="DV69" i="47" s="1"/>
  <c r="DG69" i="47"/>
  <c r="DF69" i="47"/>
  <c r="DE69" i="47"/>
  <c r="DS69" i="47" s="1"/>
  <c r="DD69" i="47"/>
  <c r="DC69" i="47"/>
  <c r="DB69" i="47"/>
  <c r="DA69" i="47"/>
  <c r="DO69" i="47" s="1"/>
  <c r="CZ69" i="47"/>
  <c r="CY69" i="47"/>
  <c r="BY69" i="47"/>
  <c r="CW69" i="47" s="1"/>
  <c r="BX69" i="47"/>
  <c r="CJ69" i="47" s="1"/>
  <c r="BW69" i="47"/>
  <c r="CU69" i="47" s="1"/>
  <c r="BV69" i="47"/>
  <c r="BU69" i="47"/>
  <c r="CS69" i="47" s="1"/>
  <c r="BT69" i="47"/>
  <c r="CF69" i="47" s="1"/>
  <c r="BS69" i="47"/>
  <c r="BR69" i="47"/>
  <c r="BQ69" i="47"/>
  <c r="CO69" i="47" s="1"/>
  <c r="BP69" i="47"/>
  <c r="CN69" i="47" s="1"/>
  <c r="BO69" i="47"/>
  <c r="BN69" i="47"/>
  <c r="BM69" i="47"/>
  <c r="BL69" i="47"/>
  <c r="BK69" i="47"/>
  <c r="BJ69" i="47"/>
  <c r="BI69" i="47"/>
  <c r="BH69" i="47"/>
  <c r="BG69" i="47"/>
  <c r="BF69" i="47"/>
  <c r="BE69" i="47"/>
  <c r="BD69" i="47"/>
  <c r="BC69" i="47"/>
  <c r="BB69" i="47"/>
  <c r="BA69" i="47"/>
  <c r="AZ69" i="47"/>
  <c r="AY69" i="47"/>
  <c r="AX69" i="47"/>
  <c r="AW69" i="47"/>
  <c r="AV69" i="47"/>
  <c r="AU69" i="47"/>
  <c r="AT69" i="47"/>
  <c r="AS69" i="47"/>
  <c r="AR69" i="47"/>
  <c r="AQ69" i="47"/>
  <c r="AP69" i="47"/>
  <c r="AO69" i="47"/>
  <c r="AN69" i="47"/>
  <c r="AK69" i="47"/>
  <c r="AJ69" i="47"/>
  <c r="AI69" i="47"/>
  <c r="AH69" i="47"/>
  <c r="AG69" i="47"/>
  <c r="AE69" i="47"/>
  <c r="AD69" i="47"/>
  <c r="AC69" i="47"/>
  <c r="AB69" i="47"/>
  <c r="AA69" i="47"/>
  <c r="AF69" i="47" s="1"/>
  <c r="Y69" i="47"/>
  <c r="X69" i="47"/>
  <c r="V69" i="47"/>
  <c r="U69" i="47"/>
  <c r="T69" i="47"/>
  <c r="S69" i="47"/>
  <c r="W69" i="47" s="1"/>
  <c r="Z69" i="47" s="1"/>
  <c r="R69" i="47"/>
  <c r="Q69" i="47"/>
  <c r="P69" i="47"/>
  <c r="N69" i="47"/>
  <c r="M69" i="47"/>
  <c r="L69" i="47"/>
  <c r="K69" i="47"/>
  <c r="O69" i="47" s="1"/>
  <c r="J69" i="47"/>
  <c r="H69" i="47"/>
  <c r="G69" i="47"/>
  <c r="F69" i="47"/>
  <c r="E69" i="47"/>
  <c r="D69" i="47"/>
  <c r="C69" i="47"/>
  <c r="B69" i="47"/>
  <c r="DY68" i="47"/>
  <c r="DU68" i="47"/>
  <c r="DR68" i="47"/>
  <c r="DQ68" i="47"/>
  <c r="DN68" i="47"/>
  <c r="DM68" i="47"/>
  <c r="DL68" i="47"/>
  <c r="DK68" i="47"/>
  <c r="DJ68" i="47"/>
  <c r="DX68" i="47" s="1"/>
  <c r="DI68" i="47"/>
  <c r="DW68" i="47" s="1"/>
  <c r="DH68" i="47"/>
  <c r="DG68" i="47"/>
  <c r="DF68" i="47"/>
  <c r="DT68" i="47" s="1"/>
  <c r="DE68" i="47"/>
  <c r="DS68" i="47" s="1"/>
  <c r="DD68" i="47"/>
  <c r="DC68" i="47"/>
  <c r="DB68" i="47"/>
  <c r="DP68" i="47" s="1"/>
  <c r="DA68" i="47"/>
  <c r="DO68" i="47" s="1"/>
  <c r="CZ68" i="47"/>
  <c r="CY68" i="47"/>
  <c r="BY68" i="47"/>
  <c r="CK68" i="47" s="1"/>
  <c r="BX68" i="47"/>
  <c r="CV68" i="47" s="1"/>
  <c r="BW68" i="47"/>
  <c r="CU68" i="47" s="1"/>
  <c r="BV68" i="47"/>
  <c r="BU68" i="47"/>
  <c r="CS68" i="47" s="1"/>
  <c r="BT68" i="47"/>
  <c r="CR68" i="47" s="1"/>
  <c r="BS68" i="47"/>
  <c r="BR68" i="47"/>
  <c r="BQ68" i="47"/>
  <c r="CC68" i="47" s="1"/>
  <c r="BP68" i="47"/>
  <c r="BO68" i="47"/>
  <c r="BN68" i="47"/>
  <c r="BM68" i="47"/>
  <c r="BL68" i="47"/>
  <c r="BK68" i="47"/>
  <c r="BJ68" i="47"/>
  <c r="BI68" i="47"/>
  <c r="BH68" i="47"/>
  <c r="BG68" i="47"/>
  <c r="BF68" i="47"/>
  <c r="BE68" i="47"/>
  <c r="BD68" i="47"/>
  <c r="BC68" i="47"/>
  <c r="BB68" i="47"/>
  <c r="BA68" i="47"/>
  <c r="AZ68" i="47"/>
  <c r="AY68" i="47"/>
  <c r="AX68" i="47"/>
  <c r="AW68" i="47"/>
  <c r="AV68" i="47"/>
  <c r="AU68" i="47"/>
  <c r="AT68" i="47"/>
  <c r="AS68" i="47"/>
  <c r="AR68" i="47"/>
  <c r="AQ68" i="47"/>
  <c r="AP68" i="47"/>
  <c r="AO68" i="47"/>
  <c r="AN68" i="47"/>
  <c r="AK68" i="47"/>
  <c r="AJ68" i="47"/>
  <c r="AH68" i="47"/>
  <c r="AG68" i="47"/>
  <c r="AE68" i="47"/>
  <c r="AD68" i="47"/>
  <c r="AC68" i="47"/>
  <c r="AB68" i="47"/>
  <c r="AF68" i="47" s="1"/>
  <c r="AI68" i="47" s="1"/>
  <c r="AA68" i="47"/>
  <c r="Y68" i="47"/>
  <c r="X68" i="47"/>
  <c r="V68" i="47"/>
  <c r="U68" i="47"/>
  <c r="T68" i="47"/>
  <c r="S68" i="47"/>
  <c r="R68" i="47"/>
  <c r="Q68" i="47"/>
  <c r="P68" i="47"/>
  <c r="W68" i="47" s="1"/>
  <c r="Z68" i="47" s="1"/>
  <c r="DV68" i="47" s="1"/>
  <c r="N68" i="47"/>
  <c r="M68" i="47"/>
  <c r="L68" i="47"/>
  <c r="K68" i="47"/>
  <c r="J68" i="47"/>
  <c r="O68" i="47" s="1"/>
  <c r="H68" i="47"/>
  <c r="G68" i="47"/>
  <c r="F68" i="47"/>
  <c r="E68" i="47"/>
  <c r="D68" i="47"/>
  <c r="C68" i="47"/>
  <c r="B68" i="47"/>
  <c r="DW67" i="47"/>
  <c r="DS67" i="47"/>
  <c r="DR67" i="47"/>
  <c r="DO67" i="47"/>
  <c r="DN67" i="47"/>
  <c r="DM67" i="47"/>
  <c r="DL67" i="47"/>
  <c r="DK67" i="47"/>
  <c r="DY67" i="47" s="1"/>
  <c r="DJ67" i="47"/>
  <c r="DX67" i="47" s="1"/>
  <c r="DI67" i="47"/>
  <c r="DH67" i="47"/>
  <c r="DG67" i="47"/>
  <c r="DU67" i="47" s="1"/>
  <c r="DF67" i="47"/>
  <c r="DT67" i="47" s="1"/>
  <c r="DE67" i="47"/>
  <c r="DD67" i="47"/>
  <c r="DC67" i="47"/>
  <c r="DQ67" i="47" s="1"/>
  <c r="DB67" i="47"/>
  <c r="DP67" i="47" s="1"/>
  <c r="DA67" i="47"/>
  <c r="CZ67" i="47"/>
  <c r="CY67" i="47"/>
  <c r="CT67" i="47"/>
  <c r="CL67" i="47"/>
  <c r="BY67" i="47"/>
  <c r="CW67" i="47" s="1"/>
  <c r="BX67" i="47"/>
  <c r="CV67" i="47" s="1"/>
  <c r="BW67" i="47"/>
  <c r="CU67" i="47" s="1"/>
  <c r="BV67" i="47"/>
  <c r="BU67" i="47"/>
  <c r="CS67" i="47" s="1"/>
  <c r="BT67" i="47"/>
  <c r="CR67" i="47" s="1"/>
  <c r="BS67" i="47"/>
  <c r="CQ67" i="47" s="1"/>
  <c r="BR67" i="47"/>
  <c r="CP67" i="47" s="1"/>
  <c r="BQ67" i="47"/>
  <c r="CO67" i="47" s="1"/>
  <c r="BP67" i="47"/>
  <c r="CN67" i="47" s="1"/>
  <c r="BO67" i="47"/>
  <c r="CM67" i="47" s="1"/>
  <c r="BN67" i="47"/>
  <c r="BZ67" i="47" s="1"/>
  <c r="BM67" i="47"/>
  <c r="BL67" i="47"/>
  <c r="BK67" i="47"/>
  <c r="BJ67" i="47"/>
  <c r="BI67" i="47"/>
  <c r="BH67" i="47"/>
  <c r="BG67" i="47"/>
  <c r="BF67" i="47"/>
  <c r="BE67" i="47"/>
  <c r="BD67" i="47"/>
  <c r="BC67" i="47"/>
  <c r="BB67" i="47"/>
  <c r="BA67" i="47"/>
  <c r="AZ67" i="47"/>
  <c r="AY67" i="47"/>
  <c r="AX67" i="47"/>
  <c r="AW67" i="47"/>
  <c r="AV67" i="47"/>
  <c r="AU67" i="47"/>
  <c r="AT67" i="47"/>
  <c r="AS67" i="47"/>
  <c r="AR67" i="47"/>
  <c r="AQ67" i="47"/>
  <c r="AP67" i="47"/>
  <c r="AO67" i="47"/>
  <c r="AN67" i="47"/>
  <c r="AK67" i="47"/>
  <c r="AJ67" i="47"/>
  <c r="AH67" i="47"/>
  <c r="AG67" i="47"/>
  <c r="AE67" i="47"/>
  <c r="AD67" i="47"/>
  <c r="AC67" i="47"/>
  <c r="AB67" i="47"/>
  <c r="AA67" i="47"/>
  <c r="AF67" i="47" s="1"/>
  <c r="AI67" i="47" s="1"/>
  <c r="Y67" i="47"/>
  <c r="X67" i="47"/>
  <c r="V67" i="47"/>
  <c r="U67" i="47"/>
  <c r="T67" i="47"/>
  <c r="S67" i="47"/>
  <c r="R67" i="47"/>
  <c r="Q67" i="47"/>
  <c r="W67" i="47" s="1"/>
  <c r="Z67" i="47" s="1"/>
  <c r="DV67" i="47" s="1"/>
  <c r="P67" i="47"/>
  <c r="N67" i="47"/>
  <c r="M67" i="47"/>
  <c r="L67" i="47"/>
  <c r="K67" i="47"/>
  <c r="O67" i="47" s="1"/>
  <c r="J67" i="47"/>
  <c r="H67" i="47"/>
  <c r="G67" i="47"/>
  <c r="F67" i="47"/>
  <c r="E67" i="47"/>
  <c r="I67" i="47" s="1"/>
  <c r="D67" i="47"/>
  <c r="C67" i="47"/>
  <c r="B67" i="47"/>
  <c r="DX66" i="47"/>
  <c r="DW66" i="47"/>
  <c r="DT66" i="47"/>
  <c r="DS66" i="47"/>
  <c r="DP66" i="47"/>
  <c r="DO66" i="47"/>
  <c r="DM66" i="47"/>
  <c r="DL66" i="47"/>
  <c r="DK66" i="47"/>
  <c r="DY66" i="47" s="1"/>
  <c r="DJ66" i="47"/>
  <c r="DI66" i="47"/>
  <c r="DH66" i="47"/>
  <c r="DV66" i="47" s="1"/>
  <c r="DG66" i="47"/>
  <c r="DU66" i="47" s="1"/>
  <c r="DF66" i="47"/>
  <c r="DE66" i="47"/>
  <c r="DD66" i="47"/>
  <c r="DC66" i="47"/>
  <c r="DQ66" i="47" s="1"/>
  <c r="DB66" i="47"/>
  <c r="DA66" i="47"/>
  <c r="CZ66" i="47"/>
  <c r="DN66" i="47" s="1"/>
  <c r="CY66" i="47"/>
  <c r="CM66" i="47"/>
  <c r="CI66" i="47"/>
  <c r="BY66" i="47"/>
  <c r="CW66" i="47" s="1"/>
  <c r="BX66" i="47"/>
  <c r="CV66" i="47" s="1"/>
  <c r="BW66" i="47"/>
  <c r="CU66" i="47" s="1"/>
  <c r="BV66" i="47"/>
  <c r="BU66" i="47"/>
  <c r="CS66" i="47" s="1"/>
  <c r="BT66" i="47"/>
  <c r="CR66" i="47" s="1"/>
  <c r="BS66" i="47"/>
  <c r="BR66" i="47"/>
  <c r="BQ66" i="47"/>
  <c r="CO66" i="47" s="1"/>
  <c r="BP66" i="47"/>
  <c r="CN66" i="47" s="1"/>
  <c r="BO66" i="47"/>
  <c r="BN66" i="47"/>
  <c r="BM66" i="47"/>
  <c r="BL66" i="47"/>
  <c r="BK66" i="47"/>
  <c r="BJ66" i="47"/>
  <c r="BI66" i="47"/>
  <c r="BH66" i="47"/>
  <c r="BG66" i="47"/>
  <c r="BF66" i="47"/>
  <c r="BE66" i="47"/>
  <c r="BD66" i="47"/>
  <c r="BC66" i="47"/>
  <c r="BB66" i="47"/>
  <c r="BA66" i="47"/>
  <c r="AZ66" i="47"/>
  <c r="AY66" i="47"/>
  <c r="AX66" i="47"/>
  <c r="AW66" i="47"/>
  <c r="AV66" i="47"/>
  <c r="AU66" i="47"/>
  <c r="AT66" i="47"/>
  <c r="AS66" i="47"/>
  <c r="AR66" i="47"/>
  <c r="AQ66" i="47"/>
  <c r="AP66" i="47"/>
  <c r="AO66" i="47"/>
  <c r="AN66" i="47"/>
  <c r="AK66" i="47"/>
  <c r="AJ66" i="47"/>
  <c r="AH66" i="47"/>
  <c r="AG66" i="47"/>
  <c r="AE66" i="47"/>
  <c r="AD66" i="47"/>
  <c r="AC66" i="47"/>
  <c r="AB66" i="47"/>
  <c r="AF66" i="47" s="1"/>
  <c r="AI66" i="47" s="1"/>
  <c r="AA66" i="47"/>
  <c r="Y66" i="47"/>
  <c r="X66" i="47"/>
  <c r="V66" i="47"/>
  <c r="U66" i="47"/>
  <c r="T66" i="47"/>
  <c r="S66" i="47"/>
  <c r="R66" i="47"/>
  <c r="Q66" i="47"/>
  <c r="P66" i="47"/>
  <c r="N66" i="47"/>
  <c r="M66" i="47"/>
  <c r="L66" i="47"/>
  <c r="K66" i="47"/>
  <c r="J66" i="47"/>
  <c r="O66" i="47" s="1"/>
  <c r="CQ66" i="47" s="1"/>
  <c r="H66" i="47"/>
  <c r="G66" i="47"/>
  <c r="F66" i="47"/>
  <c r="E66" i="47"/>
  <c r="D66" i="47"/>
  <c r="C66" i="47"/>
  <c r="B66" i="47"/>
  <c r="DY65" i="47"/>
  <c r="DX65" i="47"/>
  <c r="DU65" i="47"/>
  <c r="DR65" i="47"/>
  <c r="DQ65" i="47"/>
  <c r="DN65" i="47"/>
  <c r="DM65" i="47"/>
  <c r="DL65" i="47"/>
  <c r="DK65" i="47"/>
  <c r="DJ65" i="47"/>
  <c r="DI65" i="47"/>
  <c r="DW65" i="47" s="1"/>
  <c r="DH65" i="47"/>
  <c r="DV65" i="47" s="1"/>
  <c r="DG65" i="47"/>
  <c r="DF65" i="47"/>
  <c r="DT65" i="47" s="1"/>
  <c r="DE65" i="47"/>
  <c r="DS65" i="47" s="1"/>
  <c r="DD65" i="47"/>
  <c r="DC65" i="47"/>
  <c r="DB65" i="47"/>
  <c r="DP65" i="47" s="1"/>
  <c r="DA65" i="47"/>
  <c r="DO65" i="47" s="1"/>
  <c r="CZ65" i="47"/>
  <c r="CY65" i="47"/>
  <c r="CV65" i="47"/>
  <c r="CF65" i="47"/>
  <c r="BY65" i="47"/>
  <c r="CW65" i="47" s="1"/>
  <c r="BX65" i="47"/>
  <c r="CJ65" i="47" s="1"/>
  <c r="BW65" i="47"/>
  <c r="CU65" i="47" s="1"/>
  <c r="BV65" i="47"/>
  <c r="CH65" i="47" s="1"/>
  <c r="BU65" i="47"/>
  <c r="CS65" i="47" s="1"/>
  <c r="BT65" i="47"/>
  <c r="CR65" i="47" s="1"/>
  <c r="BS65" i="47"/>
  <c r="BR65" i="47"/>
  <c r="BQ65" i="47"/>
  <c r="CO65" i="47" s="1"/>
  <c r="BP65" i="47"/>
  <c r="BO65" i="47"/>
  <c r="BN65" i="47"/>
  <c r="BZ65" i="47" s="1"/>
  <c r="BM65" i="47"/>
  <c r="BL65" i="47"/>
  <c r="BK65" i="47"/>
  <c r="BJ65" i="47"/>
  <c r="BI65" i="47"/>
  <c r="BH65" i="47"/>
  <c r="BG65" i="47"/>
  <c r="BF65" i="47"/>
  <c r="BE65" i="47"/>
  <c r="BD65" i="47"/>
  <c r="BC65" i="47"/>
  <c r="BB65" i="47"/>
  <c r="BA65" i="47"/>
  <c r="AZ65" i="47"/>
  <c r="AY65" i="47"/>
  <c r="AX65" i="47"/>
  <c r="AW65" i="47"/>
  <c r="AV65" i="47"/>
  <c r="AU65" i="47"/>
  <c r="AT65" i="47"/>
  <c r="AS65" i="47"/>
  <c r="AR65" i="47"/>
  <c r="AQ65" i="47"/>
  <c r="AP65" i="47"/>
  <c r="AO65" i="47"/>
  <c r="AN65" i="47"/>
  <c r="AK65" i="47"/>
  <c r="AJ65" i="47"/>
  <c r="AI65" i="47"/>
  <c r="AH65" i="47"/>
  <c r="AG65" i="47"/>
  <c r="AE65" i="47"/>
  <c r="AD65" i="47"/>
  <c r="AC65" i="47"/>
  <c r="AB65" i="47"/>
  <c r="AA65" i="47"/>
  <c r="AF65" i="47" s="1"/>
  <c r="Y65" i="47"/>
  <c r="X65" i="47"/>
  <c r="V65" i="47"/>
  <c r="U65" i="47"/>
  <c r="T65" i="47"/>
  <c r="S65" i="47"/>
  <c r="R65" i="47"/>
  <c r="Q65" i="47"/>
  <c r="W65" i="47" s="1"/>
  <c r="Z65" i="47" s="1"/>
  <c r="P65" i="47"/>
  <c r="N65" i="47"/>
  <c r="M65" i="47"/>
  <c r="L65" i="47"/>
  <c r="K65" i="47"/>
  <c r="O65" i="47" s="1"/>
  <c r="J65" i="47"/>
  <c r="H65" i="47"/>
  <c r="G65" i="47"/>
  <c r="F65" i="47"/>
  <c r="E65" i="47"/>
  <c r="I65" i="47" s="1"/>
  <c r="D65" i="47"/>
  <c r="C65" i="47"/>
  <c r="B65" i="47"/>
  <c r="DV64" i="47"/>
  <c r="DU64" i="47"/>
  <c r="DO64" i="47"/>
  <c r="DN64" i="47"/>
  <c r="DM64" i="47"/>
  <c r="DL64" i="47"/>
  <c r="DK64" i="47"/>
  <c r="DY64" i="47" s="1"/>
  <c r="DJ64" i="47"/>
  <c r="DX64" i="47" s="1"/>
  <c r="DI64" i="47"/>
  <c r="DW64" i="47" s="1"/>
  <c r="DH64" i="47"/>
  <c r="DG64" i="47"/>
  <c r="DF64" i="47"/>
  <c r="DT64" i="47" s="1"/>
  <c r="DE64" i="47"/>
  <c r="DS64" i="47" s="1"/>
  <c r="DD64" i="47"/>
  <c r="DC64" i="47"/>
  <c r="DQ64" i="47" s="1"/>
  <c r="DB64" i="47"/>
  <c r="DP64" i="47" s="1"/>
  <c r="DA64" i="47"/>
  <c r="CZ64" i="47"/>
  <c r="CY64" i="47"/>
  <c r="CU64" i="47"/>
  <c r="CI64" i="47"/>
  <c r="BY64" i="47"/>
  <c r="CW64" i="47" s="1"/>
  <c r="BX64" i="47"/>
  <c r="CV64" i="47" s="1"/>
  <c r="BW64" i="47"/>
  <c r="BV64" i="47"/>
  <c r="BU64" i="47"/>
  <c r="CG64" i="47" s="1"/>
  <c r="BT64" i="47"/>
  <c r="CR64" i="47" s="1"/>
  <c r="BS64" i="47"/>
  <c r="BR64" i="47"/>
  <c r="BQ64" i="47"/>
  <c r="CO64" i="47" s="1"/>
  <c r="BP64" i="47"/>
  <c r="BO64" i="47"/>
  <c r="BN64" i="47"/>
  <c r="BM64" i="47"/>
  <c r="CQ64" i="47" s="1"/>
  <c r="BL64" i="47"/>
  <c r="BK64" i="47"/>
  <c r="BJ64" i="47"/>
  <c r="BI64" i="47"/>
  <c r="BH64" i="47"/>
  <c r="BG64" i="47"/>
  <c r="BF64" i="47"/>
  <c r="BE64" i="47"/>
  <c r="BD64" i="47"/>
  <c r="BC64" i="47"/>
  <c r="BB64" i="47"/>
  <c r="BA64" i="47"/>
  <c r="AZ64" i="47"/>
  <c r="AY64" i="47"/>
  <c r="AX64" i="47"/>
  <c r="AW64" i="47"/>
  <c r="AV64" i="47"/>
  <c r="AU64" i="47"/>
  <c r="AT64" i="47"/>
  <c r="AS64" i="47"/>
  <c r="AR64" i="47"/>
  <c r="AQ64" i="47"/>
  <c r="AP64" i="47"/>
  <c r="AO64" i="47"/>
  <c r="AN64" i="47"/>
  <c r="AK64" i="47"/>
  <c r="AJ64" i="47"/>
  <c r="AH64" i="47"/>
  <c r="AG64" i="47"/>
  <c r="AE64" i="47"/>
  <c r="AD64" i="47"/>
  <c r="AC64" i="47"/>
  <c r="AB64" i="47"/>
  <c r="AF64" i="47" s="1"/>
  <c r="AI64" i="47" s="1"/>
  <c r="AA64" i="47"/>
  <c r="Y64" i="47"/>
  <c r="X64" i="47"/>
  <c r="V64" i="47"/>
  <c r="U64" i="47"/>
  <c r="T64" i="47"/>
  <c r="S64" i="47"/>
  <c r="R64" i="47"/>
  <c r="Q64" i="47"/>
  <c r="P64" i="47"/>
  <c r="N64" i="47"/>
  <c r="M64" i="47"/>
  <c r="L64" i="47"/>
  <c r="K64" i="47"/>
  <c r="J64" i="47"/>
  <c r="O64" i="47" s="1"/>
  <c r="H64" i="47"/>
  <c r="G64" i="47"/>
  <c r="F64" i="47"/>
  <c r="E64" i="47"/>
  <c r="I64" i="47" s="1"/>
  <c r="D64" i="47"/>
  <c r="C64" i="47"/>
  <c r="B64" i="47"/>
  <c r="DW63" i="47"/>
  <c r="DT63" i="47"/>
  <c r="DS63" i="47"/>
  <c r="DP63" i="47"/>
  <c r="DO63" i="47"/>
  <c r="DM63" i="47"/>
  <c r="DL63" i="47"/>
  <c r="DK63" i="47"/>
  <c r="DY63" i="47" s="1"/>
  <c r="DJ63" i="47"/>
  <c r="DX63" i="47" s="1"/>
  <c r="DI63" i="47"/>
  <c r="DH63" i="47"/>
  <c r="DV63" i="47" s="1"/>
  <c r="DG63" i="47"/>
  <c r="DU63" i="47" s="1"/>
  <c r="DF63" i="47"/>
  <c r="DE63" i="47"/>
  <c r="DD63" i="47"/>
  <c r="DR63" i="47" s="1"/>
  <c r="DC63" i="47"/>
  <c r="DQ63" i="47" s="1"/>
  <c r="DB63" i="47"/>
  <c r="DA63" i="47"/>
  <c r="CZ63" i="47"/>
  <c r="DN63" i="47" s="1"/>
  <c r="DZ63" i="47" s="1"/>
  <c r="CY63" i="47"/>
  <c r="BY63" i="47"/>
  <c r="CW63" i="47" s="1"/>
  <c r="BX63" i="47"/>
  <c r="CV63" i="47" s="1"/>
  <c r="BW63" i="47"/>
  <c r="CU63" i="47" s="1"/>
  <c r="BV63" i="47"/>
  <c r="BU63" i="47"/>
  <c r="CS63" i="47" s="1"/>
  <c r="BT63" i="47"/>
  <c r="CR63" i="47" s="1"/>
  <c r="BS63" i="47"/>
  <c r="CQ63" i="47" s="1"/>
  <c r="BR63" i="47"/>
  <c r="BQ63" i="47"/>
  <c r="CO63" i="47" s="1"/>
  <c r="BP63" i="47"/>
  <c r="CN63" i="47" s="1"/>
  <c r="BO63" i="47"/>
  <c r="CM63" i="47" s="1"/>
  <c r="BN63" i="47"/>
  <c r="BM63" i="47"/>
  <c r="BL63" i="47"/>
  <c r="BK63" i="47"/>
  <c r="BJ63" i="47"/>
  <c r="BI63" i="47"/>
  <c r="BH63" i="47"/>
  <c r="BG63" i="47"/>
  <c r="BF63" i="47"/>
  <c r="BE63" i="47"/>
  <c r="BD63" i="47"/>
  <c r="BC63" i="47"/>
  <c r="BB63" i="47"/>
  <c r="BA63" i="47"/>
  <c r="AZ63" i="47"/>
  <c r="AY63" i="47"/>
  <c r="AX63" i="47"/>
  <c r="AW63" i="47"/>
  <c r="AV63" i="47"/>
  <c r="AU63" i="47"/>
  <c r="AT63" i="47"/>
  <c r="AS63" i="47"/>
  <c r="AR63" i="47"/>
  <c r="AQ63" i="47"/>
  <c r="AP63" i="47"/>
  <c r="AO63" i="47"/>
  <c r="AN63" i="47"/>
  <c r="AK63" i="47"/>
  <c r="AJ63" i="47"/>
  <c r="AH63" i="47"/>
  <c r="AG63" i="47"/>
  <c r="AE63" i="47"/>
  <c r="AD63" i="47"/>
  <c r="AC63" i="47"/>
  <c r="AB63" i="47"/>
  <c r="AA63" i="47"/>
  <c r="AF63" i="47" s="1"/>
  <c r="AI63" i="47" s="1"/>
  <c r="Y63" i="47"/>
  <c r="X63" i="47"/>
  <c r="V63" i="47"/>
  <c r="U63" i="47"/>
  <c r="T63" i="47"/>
  <c r="S63" i="47"/>
  <c r="W63" i="47" s="1"/>
  <c r="Z63" i="47" s="1"/>
  <c r="R63" i="47"/>
  <c r="Q63" i="47"/>
  <c r="P63" i="47"/>
  <c r="N63" i="47"/>
  <c r="M63" i="47"/>
  <c r="L63" i="47"/>
  <c r="K63" i="47"/>
  <c r="O63" i="47" s="1"/>
  <c r="J63" i="47"/>
  <c r="H63" i="47"/>
  <c r="G63" i="47"/>
  <c r="F63" i="47"/>
  <c r="E63" i="47"/>
  <c r="I63" i="47" s="1"/>
  <c r="D63" i="47"/>
  <c r="C63" i="47"/>
  <c r="B63" i="47"/>
  <c r="DY62" i="47"/>
  <c r="DX62" i="47"/>
  <c r="DU62" i="47"/>
  <c r="DT62" i="47"/>
  <c r="DQ62" i="47"/>
  <c r="DP62" i="47"/>
  <c r="DM62" i="47"/>
  <c r="DL62" i="47"/>
  <c r="DK62" i="47"/>
  <c r="DJ62" i="47"/>
  <c r="DI62" i="47"/>
  <c r="DW62" i="47" s="1"/>
  <c r="DH62" i="47"/>
  <c r="DV62" i="47" s="1"/>
  <c r="DG62" i="47"/>
  <c r="DF62" i="47"/>
  <c r="DE62" i="47"/>
  <c r="DS62" i="47" s="1"/>
  <c r="DD62" i="47"/>
  <c r="DC62" i="47"/>
  <c r="DB62" i="47"/>
  <c r="DA62" i="47"/>
  <c r="DO62" i="47" s="1"/>
  <c r="CZ62" i="47"/>
  <c r="DN62" i="47" s="1"/>
  <c r="CY62" i="47"/>
  <c r="BY62" i="47"/>
  <c r="CW62" i="47" s="1"/>
  <c r="BX62" i="47"/>
  <c r="CV62" i="47" s="1"/>
  <c r="BW62" i="47"/>
  <c r="CU62" i="47" s="1"/>
  <c r="BV62" i="47"/>
  <c r="BU62" i="47"/>
  <c r="CS62" i="47" s="1"/>
  <c r="BT62" i="47"/>
  <c r="CR62" i="47" s="1"/>
  <c r="BS62" i="47"/>
  <c r="BR62" i="47"/>
  <c r="BQ62" i="47"/>
  <c r="CO62" i="47" s="1"/>
  <c r="BP62" i="47"/>
  <c r="CN62" i="47" s="1"/>
  <c r="BO62" i="47"/>
  <c r="BN62" i="47"/>
  <c r="BM62" i="47"/>
  <c r="BL62" i="47"/>
  <c r="BK62" i="47"/>
  <c r="BJ62" i="47"/>
  <c r="BI62" i="47"/>
  <c r="BH62" i="47"/>
  <c r="BG62" i="47"/>
  <c r="BF62" i="47"/>
  <c r="BE62" i="47"/>
  <c r="BD62" i="47"/>
  <c r="BC62" i="47"/>
  <c r="BB62" i="47"/>
  <c r="BA62" i="47"/>
  <c r="AZ62" i="47"/>
  <c r="AY62" i="47"/>
  <c r="AX62" i="47"/>
  <c r="AW62" i="47"/>
  <c r="AV62" i="47"/>
  <c r="AU62" i="47"/>
  <c r="AT62" i="47"/>
  <c r="AS62" i="47"/>
  <c r="AR62" i="47"/>
  <c r="AQ62" i="47"/>
  <c r="AP62" i="47"/>
  <c r="AO62" i="47"/>
  <c r="AN62" i="47"/>
  <c r="AK62" i="47"/>
  <c r="AJ62" i="47"/>
  <c r="AH62" i="47"/>
  <c r="AG62" i="47"/>
  <c r="AE62" i="47"/>
  <c r="AD62" i="47"/>
  <c r="AC62" i="47"/>
  <c r="AB62" i="47"/>
  <c r="AF62" i="47" s="1"/>
  <c r="AI62" i="47" s="1"/>
  <c r="AA62" i="47"/>
  <c r="Y62" i="47"/>
  <c r="X62" i="47"/>
  <c r="V62" i="47"/>
  <c r="U62" i="47"/>
  <c r="T62" i="47"/>
  <c r="S62" i="47"/>
  <c r="R62" i="47"/>
  <c r="Q62" i="47"/>
  <c r="P62" i="47"/>
  <c r="W62" i="47" s="1"/>
  <c r="Z62" i="47" s="1"/>
  <c r="N62" i="47"/>
  <c r="M62" i="47"/>
  <c r="L62" i="47"/>
  <c r="K62" i="47"/>
  <c r="O62" i="47" s="1"/>
  <c r="J62" i="47"/>
  <c r="H62" i="47"/>
  <c r="G62" i="47"/>
  <c r="F62" i="47"/>
  <c r="E62" i="47"/>
  <c r="I62" i="47" s="1"/>
  <c r="D62" i="47"/>
  <c r="C62" i="47"/>
  <c r="B62" i="47"/>
  <c r="DY61" i="47"/>
  <c r="DV61" i="47"/>
  <c r="DU61" i="47"/>
  <c r="DQ61" i="47"/>
  <c r="DN61" i="47"/>
  <c r="DM61" i="47"/>
  <c r="DL61" i="47"/>
  <c r="DK61" i="47"/>
  <c r="DJ61" i="47"/>
  <c r="DX61" i="47" s="1"/>
  <c r="DI61" i="47"/>
  <c r="DW61" i="47" s="1"/>
  <c r="DH61" i="47"/>
  <c r="DG61" i="47"/>
  <c r="DF61" i="47"/>
  <c r="DT61" i="47" s="1"/>
  <c r="DE61" i="47"/>
  <c r="DS61" i="47" s="1"/>
  <c r="DD61" i="47"/>
  <c r="DC61" i="47"/>
  <c r="DB61" i="47"/>
  <c r="DP61" i="47" s="1"/>
  <c r="DA61" i="47"/>
  <c r="DO61" i="47" s="1"/>
  <c r="CZ61" i="47"/>
  <c r="CY61" i="47"/>
  <c r="BY61" i="47"/>
  <c r="CW61" i="47" s="1"/>
  <c r="BX61" i="47"/>
  <c r="CV61" i="47" s="1"/>
  <c r="BW61" i="47"/>
  <c r="CU61" i="47" s="1"/>
  <c r="BV61" i="47"/>
  <c r="BU61" i="47"/>
  <c r="CS61" i="47" s="1"/>
  <c r="BT61" i="47"/>
  <c r="CR61" i="47" s="1"/>
  <c r="BS61" i="47"/>
  <c r="BR61" i="47"/>
  <c r="BQ61" i="47"/>
  <c r="CO61" i="47" s="1"/>
  <c r="BP61" i="47"/>
  <c r="CN61" i="47" s="1"/>
  <c r="BO61" i="47"/>
  <c r="BN61" i="47"/>
  <c r="BM61" i="47"/>
  <c r="BL61" i="47"/>
  <c r="BK61" i="47"/>
  <c r="BJ61" i="47"/>
  <c r="BI61" i="47"/>
  <c r="BH61" i="47"/>
  <c r="BG61" i="47"/>
  <c r="BF61" i="47"/>
  <c r="BE61" i="47"/>
  <c r="BD61" i="47"/>
  <c r="BC61" i="47"/>
  <c r="BB61" i="47"/>
  <c r="BA61" i="47"/>
  <c r="AZ61" i="47"/>
  <c r="AY61" i="47"/>
  <c r="AX61" i="47"/>
  <c r="AW61" i="47"/>
  <c r="AV61" i="47"/>
  <c r="AU61" i="47"/>
  <c r="AT61" i="47"/>
  <c r="AS61" i="47"/>
  <c r="AR61" i="47"/>
  <c r="AQ61" i="47"/>
  <c r="AP61" i="47"/>
  <c r="AO61" i="47"/>
  <c r="AN61" i="47"/>
  <c r="AK61" i="47"/>
  <c r="AJ61" i="47"/>
  <c r="AH61" i="47"/>
  <c r="AG61" i="47"/>
  <c r="AE61" i="47"/>
  <c r="AD61" i="47"/>
  <c r="AC61" i="47"/>
  <c r="AB61" i="47"/>
  <c r="AF61" i="47" s="1"/>
  <c r="AI61" i="47" s="1"/>
  <c r="AA61" i="47"/>
  <c r="Y61" i="47"/>
  <c r="X61" i="47"/>
  <c r="V61" i="47"/>
  <c r="U61" i="47"/>
  <c r="T61" i="47"/>
  <c r="S61" i="47"/>
  <c r="R61" i="47"/>
  <c r="Q61" i="47"/>
  <c r="P61" i="47"/>
  <c r="W61" i="47" s="1"/>
  <c r="Z61" i="47" s="1"/>
  <c r="DR61" i="47" s="1"/>
  <c r="N61" i="47"/>
  <c r="M61" i="47"/>
  <c r="L61" i="47"/>
  <c r="K61" i="47"/>
  <c r="J61" i="47"/>
  <c r="O61" i="47" s="1"/>
  <c r="H61" i="47"/>
  <c r="G61" i="47"/>
  <c r="F61" i="47"/>
  <c r="E61" i="47"/>
  <c r="I61" i="47" s="1"/>
  <c r="D61" i="47"/>
  <c r="C61" i="47"/>
  <c r="B61" i="47"/>
  <c r="DW60" i="47"/>
  <c r="DV60" i="47"/>
  <c r="DS60" i="47"/>
  <c r="DR60" i="47"/>
  <c r="DO60" i="47"/>
  <c r="DN60" i="47"/>
  <c r="DM60" i="47"/>
  <c r="DL60" i="47"/>
  <c r="DK60" i="47"/>
  <c r="DY60" i="47" s="1"/>
  <c r="DJ60" i="47"/>
  <c r="DX60" i="47" s="1"/>
  <c r="DI60" i="47"/>
  <c r="DG60" i="47"/>
  <c r="DU60" i="47" s="1"/>
  <c r="DF60" i="47"/>
  <c r="DT60" i="47" s="1"/>
  <c r="DE60" i="47"/>
  <c r="DD60" i="47"/>
  <c r="DC60" i="47"/>
  <c r="DQ60" i="47" s="1"/>
  <c r="DB60" i="47"/>
  <c r="DP60" i="47" s="1"/>
  <c r="DA60" i="47"/>
  <c r="CZ60" i="47"/>
  <c r="CY60" i="47"/>
  <c r="CT60" i="47"/>
  <c r="CH60" i="47"/>
  <c r="BY60" i="47"/>
  <c r="CW60" i="47" s="1"/>
  <c r="BX60" i="47"/>
  <c r="CV60" i="47" s="1"/>
  <c r="BW60" i="47"/>
  <c r="CU60" i="47" s="1"/>
  <c r="BU60" i="47"/>
  <c r="CS60" i="47" s="1"/>
  <c r="BT60" i="47"/>
  <c r="CR60" i="47" s="1"/>
  <c r="BS60" i="47"/>
  <c r="BR60" i="47"/>
  <c r="BQ60" i="47"/>
  <c r="CO60" i="47" s="1"/>
  <c r="BP60" i="47"/>
  <c r="BO60" i="47"/>
  <c r="BN60" i="47"/>
  <c r="BM60" i="47"/>
  <c r="BL60" i="47"/>
  <c r="BK60" i="47"/>
  <c r="BJ60" i="47"/>
  <c r="BH60" i="47"/>
  <c r="BG60" i="47"/>
  <c r="BF60" i="47"/>
  <c r="BE60" i="47"/>
  <c r="BD60" i="47"/>
  <c r="BC60" i="47"/>
  <c r="BB60" i="47"/>
  <c r="BA60" i="47"/>
  <c r="AZ60" i="47"/>
  <c r="CP60" i="47" s="1"/>
  <c r="AY60" i="47"/>
  <c r="AX60" i="47"/>
  <c r="AW60" i="47"/>
  <c r="AU60" i="47"/>
  <c r="AT60" i="47"/>
  <c r="AS60" i="47"/>
  <c r="AR60" i="47"/>
  <c r="AQ60" i="47"/>
  <c r="AP60" i="47"/>
  <c r="AO60" i="47"/>
  <c r="AN60" i="47"/>
  <c r="AK60" i="47"/>
  <c r="AJ60" i="47"/>
  <c r="AH60" i="47"/>
  <c r="AG60" i="47"/>
  <c r="AE60" i="47"/>
  <c r="AD60" i="47"/>
  <c r="AC60" i="47"/>
  <c r="AB60" i="47"/>
  <c r="AA60" i="47"/>
  <c r="AF60" i="47" s="1"/>
  <c r="AI60" i="47" s="1"/>
  <c r="Y60" i="47"/>
  <c r="X60" i="47"/>
  <c r="V60" i="47"/>
  <c r="U60" i="47"/>
  <c r="T60" i="47"/>
  <c r="S60" i="47"/>
  <c r="R60" i="47"/>
  <c r="Q60" i="47"/>
  <c r="W60" i="47" s="1"/>
  <c r="Z60" i="47" s="1"/>
  <c r="P60" i="47"/>
  <c r="N60" i="47"/>
  <c r="M60" i="47"/>
  <c r="L60" i="47"/>
  <c r="K60" i="47"/>
  <c r="J60" i="47"/>
  <c r="O60" i="47" s="1"/>
  <c r="H60" i="47"/>
  <c r="G60" i="47"/>
  <c r="F60" i="47"/>
  <c r="E60" i="47"/>
  <c r="I60" i="47" s="1"/>
  <c r="D60" i="47"/>
  <c r="C60" i="47"/>
  <c r="B60" i="47"/>
  <c r="DX59" i="47"/>
  <c r="DW59" i="47"/>
  <c r="DT59" i="47"/>
  <c r="DS59" i="47"/>
  <c r="DP59" i="47"/>
  <c r="DO59" i="47"/>
  <c r="DM59" i="47"/>
  <c r="DL59" i="47"/>
  <c r="DK59" i="47"/>
  <c r="DY59" i="47" s="1"/>
  <c r="DJ59" i="47"/>
  <c r="DI59" i="47"/>
  <c r="DH59" i="47"/>
  <c r="DV59" i="47" s="1"/>
  <c r="DG59" i="47"/>
  <c r="DU59" i="47" s="1"/>
  <c r="DF59" i="47"/>
  <c r="DE59" i="47"/>
  <c r="DD59" i="47"/>
  <c r="DC59" i="47"/>
  <c r="DQ59" i="47" s="1"/>
  <c r="DB59" i="47"/>
  <c r="DA59" i="47"/>
  <c r="CZ59" i="47"/>
  <c r="DN59" i="47" s="1"/>
  <c r="CY59" i="47"/>
  <c r="BY59" i="47"/>
  <c r="CW59" i="47" s="1"/>
  <c r="BX59" i="47"/>
  <c r="CV59" i="47" s="1"/>
  <c r="BW59" i="47"/>
  <c r="CU59" i="47" s="1"/>
  <c r="BV59" i="47"/>
  <c r="BU59" i="47"/>
  <c r="CS59" i="47" s="1"/>
  <c r="BT59" i="47"/>
  <c r="CR59" i="47" s="1"/>
  <c r="BS59" i="47"/>
  <c r="BR59" i="47"/>
  <c r="BQ59" i="47"/>
  <c r="CO59" i="47" s="1"/>
  <c r="BP59" i="47"/>
  <c r="CN59" i="47" s="1"/>
  <c r="BO59" i="47"/>
  <c r="BN59" i="47"/>
  <c r="BM59" i="47"/>
  <c r="BL59" i="47"/>
  <c r="BK59" i="47"/>
  <c r="BJ59" i="47"/>
  <c r="BI59" i="47"/>
  <c r="BH59" i="47"/>
  <c r="BG59" i="47"/>
  <c r="BF59" i="47"/>
  <c r="BE59" i="47"/>
  <c r="BD59" i="47"/>
  <c r="BC59" i="47"/>
  <c r="BB59" i="47"/>
  <c r="BA59" i="47"/>
  <c r="AZ59" i="47"/>
  <c r="AY59" i="47"/>
  <c r="AX59" i="47"/>
  <c r="AW59" i="47"/>
  <c r="AV59" i="47"/>
  <c r="AU59" i="47"/>
  <c r="AT59" i="47"/>
  <c r="AS59" i="47"/>
  <c r="AR59" i="47"/>
  <c r="AQ59" i="47"/>
  <c r="AP59" i="47"/>
  <c r="AO59" i="47"/>
  <c r="AN59" i="47"/>
  <c r="AK59" i="47"/>
  <c r="AJ59" i="47"/>
  <c r="AH59" i="47"/>
  <c r="AG59" i="47"/>
  <c r="AE59" i="47"/>
  <c r="AD59" i="47"/>
  <c r="AC59" i="47"/>
  <c r="AB59" i="47"/>
  <c r="AA59" i="47"/>
  <c r="AF59" i="47" s="1"/>
  <c r="AI59" i="47" s="1"/>
  <c r="Y59" i="47"/>
  <c r="X59" i="47"/>
  <c r="V59" i="47"/>
  <c r="U59" i="47"/>
  <c r="T59" i="47"/>
  <c r="S59" i="47"/>
  <c r="W59" i="47" s="1"/>
  <c r="Z59" i="47" s="1"/>
  <c r="R59" i="47"/>
  <c r="Q59" i="47"/>
  <c r="P59" i="47"/>
  <c r="N59" i="47"/>
  <c r="M59" i="47"/>
  <c r="L59" i="47"/>
  <c r="K59" i="47"/>
  <c r="O59" i="47" s="1"/>
  <c r="J59" i="47"/>
  <c r="H59" i="47"/>
  <c r="G59" i="47"/>
  <c r="F59" i="47"/>
  <c r="E59" i="47"/>
  <c r="I59" i="47" s="1"/>
  <c r="D59" i="47"/>
  <c r="C59" i="47"/>
  <c r="B59" i="47"/>
  <c r="DY58" i="47"/>
  <c r="DX58" i="47"/>
  <c r="DV58" i="47"/>
  <c r="DU58" i="47"/>
  <c r="DT58" i="47"/>
  <c r="DQ58" i="47"/>
  <c r="DP58" i="47"/>
  <c r="DM58" i="47"/>
  <c r="DL58" i="47"/>
  <c r="DK58" i="47"/>
  <c r="DJ58" i="47"/>
  <c r="DI58" i="47"/>
  <c r="DW58" i="47" s="1"/>
  <c r="DG58" i="47"/>
  <c r="DF58" i="47"/>
  <c r="DE58" i="47"/>
  <c r="DS58" i="47" s="1"/>
  <c r="DD58" i="47"/>
  <c r="DR58" i="47" s="1"/>
  <c r="DC58" i="47"/>
  <c r="DB58" i="47"/>
  <c r="DA58" i="47"/>
  <c r="DO58" i="47" s="1"/>
  <c r="CZ58" i="47"/>
  <c r="DN58" i="47" s="1"/>
  <c r="DZ58" i="47" s="1"/>
  <c r="CY58" i="47"/>
  <c r="CT58" i="47"/>
  <c r="CS58" i="47"/>
  <c r="CR58" i="47"/>
  <c r="CO58" i="47"/>
  <c r="CH58" i="47"/>
  <c r="CG58" i="47"/>
  <c r="CF58" i="47"/>
  <c r="CC58" i="47"/>
  <c r="BY58" i="47"/>
  <c r="CW58" i="47" s="1"/>
  <c r="BX58" i="47"/>
  <c r="CV58" i="47" s="1"/>
  <c r="BW58" i="47"/>
  <c r="CU58" i="47" s="1"/>
  <c r="BU58" i="47"/>
  <c r="BT58" i="47"/>
  <c r="BS58" i="47"/>
  <c r="BR58" i="47"/>
  <c r="BQ58" i="47"/>
  <c r="BP58" i="47"/>
  <c r="BO58" i="47"/>
  <c r="BN58" i="47"/>
  <c r="BM58" i="47"/>
  <c r="BL58" i="47"/>
  <c r="BK58" i="47"/>
  <c r="BJ58" i="47"/>
  <c r="BH58" i="47"/>
  <c r="BG58" i="47"/>
  <c r="BF58" i="47"/>
  <c r="BE58" i="47"/>
  <c r="BD58" i="47"/>
  <c r="BC58" i="47"/>
  <c r="BB58" i="47"/>
  <c r="BA58" i="47"/>
  <c r="AZ58" i="47"/>
  <c r="AY58" i="47"/>
  <c r="AX58" i="47"/>
  <c r="AW58" i="47"/>
  <c r="AU58" i="47"/>
  <c r="AT58" i="47"/>
  <c r="AS58" i="47"/>
  <c r="AR58" i="47"/>
  <c r="AQ58" i="47"/>
  <c r="AP58" i="47"/>
  <c r="AO58" i="47"/>
  <c r="AN58" i="47"/>
  <c r="AK58" i="47"/>
  <c r="AJ58" i="47"/>
  <c r="AH58" i="47"/>
  <c r="AG58" i="47"/>
  <c r="AE58" i="47"/>
  <c r="AD58" i="47"/>
  <c r="AC58" i="47"/>
  <c r="AB58" i="47"/>
  <c r="AF58" i="47" s="1"/>
  <c r="AI58" i="47" s="1"/>
  <c r="AA58" i="47"/>
  <c r="Y58" i="47"/>
  <c r="X58" i="47"/>
  <c r="V58" i="47"/>
  <c r="U58" i="47"/>
  <c r="T58" i="47"/>
  <c r="S58" i="47"/>
  <c r="R58" i="47"/>
  <c r="Q58" i="47"/>
  <c r="P58" i="47"/>
  <c r="W58" i="47" s="1"/>
  <c r="Z58" i="47" s="1"/>
  <c r="N58" i="47"/>
  <c r="M58" i="47"/>
  <c r="L58" i="47"/>
  <c r="K58" i="47"/>
  <c r="O58" i="47" s="1"/>
  <c r="J58" i="47"/>
  <c r="H58" i="47"/>
  <c r="G58" i="47"/>
  <c r="F58" i="47"/>
  <c r="E58" i="47"/>
  <c r="I58" i="47" s="1"/>
  <c r="CB58" i="47" s="1"/>
  <c r="D58" i="47"/>
  <c r="C58" i="47"/>
  <c r="B58" i="47"/>
  <c r="DY57" i="47"/>
  <c r="DV57" i="47"/>
  <c r="DR57" i="47"/>
  <c r="DN57" i="47"/>
  <c r="DM57" i="47"/>
  <c r="DL57" i="47"/>
  <c r="DK57" i="47"/>
  <c r="DJ57" i="47"/>
  <c r="DX57" i="47" s="1"/>
  <c r="DI57" i="47"/>
  <c r="DW57" i="47" s="1"/>
  <c r="DH57" i="47"/>
  <c r="DG57" i="47"/>
  <c r="DU57" i="47" s="1"/>
  <c r="DF57" i="47"/>
  <c r="DT57" i="47" s="1"/>
  <c r="DE57" i="47"/>
  <c r="DS57" i="47" s="1"/>
  <c r="DD57" i="47"/>
  <c r="DC57" i="47"/>
  <c r="DQ57" i="47" s="1"/>
  <c r="DB57" i="47"/>
  <c r="DP57" i="47" s="1"/>
  <c r="DA57" i="47"/>
  <c r="DO57" i="47" s="1"/>
  <c r="CZ57" i="47"/>
  <c r="CY57" i="47"/>
  <c r="BY57" i="47"/>
  <c r="CW57" i="47" s="1"/>
  <c r="BX57" i="47"/>
  <c r="CV57" i="47" s="1"/>
  <c r="BW57" i="47"/>
  <c r="CU57" i="47" s="1"/>
  <c r="BV57" i="47"/>
  <c r="BU57" i="47"/>
  <c r="CS57" i="47" s="1"/>
  <c r="BT57" i="47"/>
  <c r="CR57" i="47" s="1"/>
  <c r="BS57" i="47"/>
  <c r="BR57" i="47"/>
  <c r="BQ57" i="47"/>
  <c r="CO57" i="47" s="1"/>
  <c r="BP57" i="47"/>
  <c r="BO57" i="47"/>
  <c r="BN57" i="47"/>
  <c r="BM57" i="47"/>
  <c r="BL57" i="47"/>
  <c r="BK57" i="47"/>
  <c r="BJ57" i="47"/>
  <c r="BI57" i="47"/>
  <c r="BH57" i="47"/>
  <c r="BG57" i="47"/>
  <c r="BF57" i="47"/>
  <c r="BE57" i="47"/>
  <c r="BD57" i="47"/>
  <c r="BC57" i="47"/>
  <c r="BB57" i="47"/>
  <c r="BA57" i="47"/>
  <c r="AZ57" i="47"/>
  <c r="AY57" i="47"/>
  <c r="AX57" i="47"/>
  <c r="AW57" i="47"/>
  <c r="AV57" i="47"/>
  <c r="AU57" i="47"/>
  <c r="AT57" i="47"/>
  <c r="AS57" i="47"/>
  <c r="AR57" i="47"/>
  <c r="AQ57" i="47"/>
  <c r="AP57" i="47"/>
  <c r="AO57" i="47"/>
  <c r="AN57" i="47"/>
  <c r="AK57" i="47"/>
  <c r="AJ57" i="47"/>
  <c r="AH57" i="47"/>
  <c r="AG57" i="47"/>
  <c r="AE57" i="47"/>
  <c r="AD57" i="47"/>
  <c r="AC57" i="47"/>
  <c r="AB57" i="47"/>
  <c r="AF57" i="47" s="1"/>
  <c r="AI57" i="47" s="1"/>
  <c r="AA57" i="47"/>
  <c r="Y57" i="47"/>
  <c r="X57" i="47"/>
  <c r="V57" i="47"/>
  <c r="U57" i="47"/>
  <c r="T57" i="47"/>
  <c r="S57" i="47"/>
  <c r="R57" i="47"/>
  <c r="Q57" i="47"/>
  <c r="P57" i="47"/>
  <c r="W57" i="47" s="1"/>
  <c r="Z57" i="47" s="1"/>
  <c r="N57" i="47"/>
  <c r="M57" i="47"/>
  <c r="L57" i="47"/>
  <c r="K57" i="47"/>
  <c r="J57" i="47"/>
  <c r="O57" i="47" s="1"/>
  <c r="AM57" i="47" s="1"/>
  <c r="H57" i="47"/>
  <c r="G57" i="47"/>
  <c r="F57" i="47"/>
  <c r="E57" i="47"/>
  <c r="I57" i="47" s="1"/>
  <c r="D57" i="47"/>
  <c r="C57" i="47"/>
  <c r="B57" i="47"/>
  <c r="DW56" i="47"/>
  <c r="DS56" i="47"/>
  <c r="DO56" i="47"/>
  <c r="DM56" i="47"/>
  <c r="DL56" i="47"/>
  <c r="DK56" i="47"/>
  <c r="DY56" i="47" s="1"/>
  <c r="DJ56" i="47"/>
  <c r="DX56" i="47" s="1"/>
  <c r="DI56" i="47"/>
  <c r="DH56" i="47"/>
  <c r="DV56" i="47" s="1"/>
  <c r="DG56" i="47"/>
  <c r="DU56" i="47" s="1"/>
  <c r="DF56" i="47"/>
  <c r="DT56" i="47" s="1"/>
  <c r="DE56" i="47"/>
  <c r="DD56" i="47"/>
  <c r="DC56" i="47"/>
  <c r="DQ56" i="47" s="1"/>
  <c r="DB56" i="47"/>
  <c r="DP56" i="47" s="1"/>
  <c r="DA56" i="47"/>
  <c r="CZ56" i="47"/>
  <c r="CY56" i="47"/>
  <c r="BY56" i="47"/>
  <c r="CW56" i="47" s="1"/>
  <c r="BX56" i="47"/>
  <c r="CV56" i="47" s="1"/>
  <c r="BW56" i="47"/>
  <c r="CU56" i="47" s="1"/>
  <c r="BV56" i="47"/>
  <c r="BU56" i="47"/>
  <c r="CS56" i="47" s="1"/>
  <c r="BT56" i="47"/>
  <c r="CR56" i="47" s="1"/>
  <c r="BS56" i="47"/>
  <c r="CQ56" i="47" s="1"/>
  <c r="BR56" i="47"/>
  <c r="BQ56" i="47"/>
  <c r="CO56" i="47" s="1"/>
  <c r="BP56" i="47"/>
  <c r="CN56" i="47" s="1"/>
  <c r="BO56" i="47"/>
  <c r="CM56" i="47" s="1"/>
  <c r="BN56" i="47"/>
  <c r="BM56" i="47"/>
  <c r="BL56" i="47"/>
  <c r="BK56" i="47"/>
  <c r="BJ56" i="47"/>
  <c r="BI56" i="47"/>
  <c r="BH56" i="47"/>
  <c r="BG56" i="47"/>
  <c r="BF56" i="47"/>
  <c r="BE56" i="47"/>
  <c r="BD56" i="47"/>
  <c r="BC56" i="47"/>
  <c r="BB56" i="47"/>
  <c r="BA56" i="47"/>
  <c r="AZ56" i="47"/>
  <c r="AY56" i="47"/>
  <c r="AX56" i="47"/>
  <c r="AW56" i="47"/>
  <c r="AV56" i="47"/>
  <c r="AU56" i="47"/>
  <c r="AT56" i="47"/>
  <c r="AS56" i="47"/>
  <c r="AR56" i="47"/>
  <c r="AQ56" i="47"/>
  <c r="AP56" i="47"/>
  <c r="AO56" i="47"/>
  <c r="AN56" i="47"/>
  <c r="AK56" i="47"/>
  <c r="AJ56" i="47"/>
  <c r="AH56" i="47"/>
  <c r="AG56" i="47"/>
  <c r="AE56" i="47"/>
  <c r="AD56" i="47"/>
  <c r="AC56" i="47"/>
  <c r="AB56" i="47"/>
  <c r="AA56" i="47"/>
  <c r="AF56" i="47" s="1"/>
  <c r="AI56" i="47" s="1"/>
  <c r="Y56" i="47"/>
  <c r="X56" i="47"/>
  <c r="V56" i="47"/>
  <c r="U56" i="47"/>
  <c r="T56" i="47"/>
  <c r="S56" i="47"/>
  <c r="R56" i="47"/>
  <c r="Q56" i="47"/>
  <c r="W56" i="47" s="1"/>
  <c r="Z56" i="47" s="1"/>
  <c r="P56" i="47"/>
  <c r="N56" i="47"/>
  <c r="M56" i="47"/>
  <c r="L56" i="47"/>
  <c r="K56" i="47"/>
  <c r="J56" i="47"/>
  <c r="O56" i="47" s="1"/>
  <c r="H56" i="47"/>
  <c r="G56" i="47"/>
  <c r="F56" i="47"/>
  <c r="E56" i="47"/>
  <c r="I56" i="47" s="1"/>
  <c r="D56" i="47"/>
  <c r="C56" i="47"/>
  <c r="B56" i="47"/>
  <c r="DX55" i="47"/>
  <c r="DT55" i="47"/>
  <c r="DP55" i="47"/>
  <c r="DM55" i="47"/>
  <c r="DL55" i="47"/>
  <c r="DK55" i="47"/>
  <c r="DY55" i="47" s="1"/>
  <c r="DJ55" i="47"/>
  <c r="DI55" i="47"/>
  <c r="DW55" i="47" s="1"/>
  <c r="DH55" i="47"/>
  <c r="DG55" i="47"/>
  <c r="DU55" i="47" s="1"/>
  <c r="DF55" i="47"/>
  <c r="DE55" i="47"/>
  <c r="DS55" i="47" s="1"/>
  <c r="DD55" i="47"/>
  <c r="DR55" i="47" s="1"/>
  <c r="DC55" i="47"/>
  <c r="DQ55" i="47" s="1"/>
  <c r="DB55" i="47"/>
  <c r="DA55" i="47"/>
  <c r="DO55" i="47" s="1"/>
  <c r="CZ55" i="47"/>
  <c r="DN55" i="47" s="1"/>
  <c r="CY55" i="47"/>
  <c r="BY55" i="47"/>
  <c r="CW55" i="47" s="1"/>
  <c r="BX55" i="47"/>
  <c r="CV55" i="47" s="1"/>
  <c r="BW55" i="47"/>
  <c r="CU55" i="47" s="1"/>
  <c r="BV55" i="47"/>
  <c r="BU55" i="47"/>
  <c r="CS55" i="47" s="1"/>
  <c r="BT55" i="47"/>
  <c r="CR55" i="47" s="1"/>
  <c r="BS55" i="47"/>
  <c r="BR55" i="47"/>
  <c r="BQ55" i="47"/>
  <c r="CO55" i="47" s="1"/>
  <c r="BP55" i="47"/>
  <c r="BO55" i="47"/>
  <c r="BN55" i="47"/>
  <c r="BM55" i="47"/>
  <c r="BL55" i="47"/>
  <c r="BK55" i="47"/>
  <c r="BJ55" i="47"/>
  <c r="BI55" i="47"/>
  <c r="BH55" i="47"/>
  <c r="BG55" i="47"/>
  <c r="BF55" i="47"/>
  <c r="BE55" i="47"/>
  <c r="BD55" i="47"/>
  <c r="BC55" i="47"/>
  <c r="BB55" i="47"/>
  <c r="BA55" i="47"/>
  <c r="AZ55" i="47"/>
  <c r="AY55" i="47"/>
  <c r="AX55" i="47"/>
  <c r="AW55" i="47"/>
  <c r="AV55" i="47"/>
  <c r="AU55" i="47"/>
  <c r="AT55" i="47"/>
  <c r="AS55" i="47"/>
  <c r="AR55" i="47"/>
  <c r="AQ55" i="47"/>
  <c r="AP55" i="47"/>
  <c r="AO55" i="47"/>
  <c r="AN55" i="47"/>
  <c r="AK55" i="47"/>
  <c r="AJ55" i="47"/>
  <c r="AH55" i="47"/>
  <c r="AG55" i="47"/>
  <c r="AE55" i="47"/>
  <c r="AD55" i="47"/>
  <c r="AC55" i="47"/>
  <c r="AB55" i="47"/>
  <c r="AA55" i="47"/>
  <c r="AF55" i="47" s="1"/>
  <c r="AI55" i="47" s="1"/>
  <c r="Y55" i="47"/>
  <c r="X55" i="47"/>
  <c r="V55" i="47"/>
  <c r="U55" i="47"/>
  <c r="T55" i="47"/>
  <c r="S55" i="47"/>
  <c r="W55" i="47" s="1"/>
  <c r="Z55" i="47" s="1"/>
  <c r="R55" i="47"/>
  <c r="Q55" i="47"/>
  <c r="P55" i="47"/>
  <c r="N55" i="47"/>
  <c r="M55" i="47"/>
  <c r="L55" i="47"/>
  <c r="K55" i="47"/>
  <c r="O55" i="47" s="1"/>
  <c r="J55" i="47"/>
  <c r="H55" i="47"/>
  <c r="G55" i="47"/>
  <c r="F55" i="47"/>
  <c r="E55" i="47"/>
  <c r="I55" i="47" s="1"/>
  <c r="D55" i="47"/>
  <c r="C55" i="47"/>
  <c r="B55" i="47"/>
  <c r="DY54" i="47"/>
  <c r="DV54" i="47"/>
  <c r="DU54" i="47"/>
  <c r="DQ54" i="47"/>
  <c r="DM54" i="47"/>
  <c r="DL54" i="47"/>
  <c r="DK54" i="47"/>
  <c r="DJ54" i="47"/>
  <c r="DX54" i="47" s="1"/>
  <c r="DI54" i="47"/>
  <c r="DW54" i="47" s="1"/>
  <c r="DH54" i="47"/>
  <c r="DG54" i="47"/>
  <c r="DF54" i="47"/>
  <c r="DT54" i="47" s="1"/>
  <c r="DE54" i="47"/>
  <c r="DS54" i="47" s="1"/>
  <c r="DD54" i="47"/>
  <c r="DC54" i="47"/>
  <c r="DB54" i="47"/>
  <c r="DP54" i="47" s="1"/>
  <c r="DA54" i="47"/>
  <c r="DO54" i="47" s="1"/>
  <c r="CZ54" i="47"/>
  <c r="CY54" i="47"/>
  <c r="BY54" i="47"/>
  <c r="CW54" i="47" s="1"/>
  <c r="BX54" i="47"/>
  <c r="CV54" i="47" s="1"/>
  <c r="BW54" i="47"/>
  <c r="CU54" i="47" s="1"/>
  <c r="BV54" i="47"/>
  <c r="BU54" i="47"/>
  <c r="CS54" i="47" s="1"/>
  <c r="BT54" i="47"/>
  <c r="CR54" i="47" s="1"/>
  <c r="BS54" i="47"/>
  <c r="BR54" i="47"/>
  <c r="BQ54" i="47"/>
  <c r="CO54" i="47" s="1"/>
  <c r="BP54" i="47"/>
  <c r="CN54" i="47" s="1"/>
  <c r="BO54" i="47"/>
  <c r="BN54" i="47"/>
  <c r="BM54" i="47"/>
  <c r="BL54" i="47"/>
  <c r="BK54" i="47"/>
  <c r="BJ54" i="47"/>
  <c r="BI54" i="47"/>
  <c r="BH54" i="47"/>
  <c r="BG54" i="47"/>
  <c r="BF54" i="47"/>
  <c r="BE54" i="47"/>
  <c r="BD54" i="47"/>
  <c r="BC54" i="47"/>
  <c r="BB54" i="47"/>
  <c r="BA54" i="47"/>
  <c r="AZ54" i="47"/>
  <c r="AY54" i="47"/>
  <c r="AX54" i="47"/>
  <c r="AW54" i="47"/>
  <c r="AV54" i="47"/>
  <c r="AU54" i="47"/>
  <c r="AT54" i="47"/>
  <c r="AS54" i="47"/>
  <c r="AR54" i="47"/>
  <c r="AQ54" i="47"/>
  <c r="AP54" i="47"/>
  <c r="AO54" i="47"/>
  <c r="AN54" i="47"/>
  <c r="AK54" i="47"/>
  <c r="AJ54" i="47"/>
  <c r="AH54" i="47"/>
  <c r="AG54" i="47"/>
  <c r="AE54" i="47"/>
  <c r="AD54" i="47"/>
  <c r="AC54" i="47"/>
  <c r="AB54" i="47"/>
  <c r="AF54" i="47" s="1"/>
  <c r="AI54" i="47" s="1"/>
  <c r="AA54" i="47"/>
  <c r="Y54" i="47"/>
  <c r="X54" i="47"/>
  <c r="V54" i="47"/>
  <c r="U54" i="47"/>
  <c r="T54" i="47"/>
  <c r="S54" i="47"/>
  <c r="R54" i="47"/>
  <c r="Q54" i="47"/>
  <c r="P54" i="47"/>
  <c r="W54" i="47" s="1"/>
  <c r="Z54" i="47" s="1"/>
  <c r="N54" i="47"/>
  <c r="M54" i="47"/>
  <c r="L54" i="47"/>
  <c r="K54" i="47"/>
  <c r="O54" i="47" s="1"/>
  <c r="J54" i="47"/>
  <c r="H54" i="47"/>
  <c r="G54" i="47"/>
  <c r="F54" i="47"/>
  <c r="E54" i="47"/>
  <c r="I54" i="47" s="1"/>
  <c r="D54" i="47"/>
  <c r="C54" i="47"/>
  <c r="B54" i="47"/>
  <c r="DW53" i="47"/>
  <c r="DS53" i="47"/>
  <c r="DR53" i="47"/>
  <c r="DO53" i="47"/>
  <c r="DN53" i="47"/>
  <c r="DM53" i="47"/>
  <c r="DL53" i="47"/>
  <c r="DK53" i="47"/>
  <c r="DY53" i="47" s="1"/>
  <c r="DJ53" i="47"/>
  <c r="DX53" i="47" s="1"/>
  <c r="DI53" i="47"/>
  <c r="DH53" i="47"/>
  <c r="DG53" i="47"/>
  <c r="DU53" i="47" s="1"/>
  <c r="DF53" i="47"/>
  <c r="DT53" i="47" s="1"/>
  <c r="DE53" i="47"/>
  <c r="DD53" i="47"/>
  <c r="DC53" i="47"/>
  <c r="DQ53" i="47" s="1"/>
  <c r="DB53" i="47"/>
  <c r="DP53" i="47" s="1"/>
  <c r="DA53" i="47"/>
  <c r="CZ53" i="47"/>
  <c r="CY53" i="47"/>
  <c r="BY53" i="47"/>
  <c r="CW53" i="47" s="1"/>
  <c r="BX53" i="47"/>
  <c r="CV53" i="47" s="1"/>
  <c r="BW53" i="47"/>
  <c r="CU53" i="47" s="1"/>
  <c r="BV53" i="47"/>
  <c r="BU53" i="47"/>
  <c r="CS53" i="47" s="1"/>
  <c r="BT53" i="47"/>
  <c r="CR53" i="47" s="1"/>
  <c r="BS53" i="47"/>
  <c r="BR53" i="47"/>
  <c r="BQ53" i="47"/>
  <c r="CO53" i="47" s="1"/>
  <c r="BP53" i="47"/>
  <c r="CN53" i="47" s="1"/>
  <c r="BO53" i="47"/>
  <c r="BN53" i="47"/>
  <c r="BM53" i="47"/>
  <c r="BL53" i="47"/>
  <c r="BK53" i="47"/>
  <c r="BJ53" i="47"/>
  <c r="BI53" i="47"/>
  <c r="BH53" i="47"/>
  <c r="BG53" i="47"/>
  <c r="BF53" i="47"/>
  <c r="BE53" i="47"/>
  <c r="BD53" i="47"/>
  <c r="BC53" i="47"/>
  <c r="BB53" i="47"/>
  <c r="BA53" i="47"/>
  <c r="AZ53" i="47"/>
  <c r="AY53" i="47"/>
  <c r="AX53" i="47"/>
  <c r="AW53" i="47"/>
  <c r="AV53" i="47"/>
  <c r="AU53" i="47"/>
  <c r="AT53" i="47"/>
  <c r="AS53" i="47"/>
  <c r="AR53" i="47"/>
  <c r="AQ53" i="47"/>
  <c r="AP53" i="47"/>
  <c r="AO53" i="47"/>
  <c r="AN53" i="47"/>
  <c r="AK53" i="47"/>
  <c r="AJ53" i="47"/>
  <c r="AH53" i="47"/>
  <c r="AG53" i="47"/>
  <c r="AE53" i="47"/>
  <c r="AD53" i="47"/>
  <c r="AC53" i="47"/>
  <c r="AB53" i="47"/>
  <c r="AF53" i="47" s="1"/>
  <c r="AI53" i="47" s="1"/>
  <c r="AA53" i="47"/>
  <c r="Y53" i="47"/>
  <c r="X53" i="47"/>
  <c r="V53" i="47"/>
  <c r="U53" i="47"/>
  <c r="T53" i="47"/>
  <c r="S53" i="47"/>
  <c r="R53" i="47"/>
  <c r="Q53" i="47"/>
  <c r="P53" i="47"/>
  <c r="W53" i="47" s="1"/>
  <c r="Z53" i="47" s="1"/>
  <c r="DV53" i="47" s="1"/>
  <c r="N53" i="47"/>
  <c r="M53" i="47"/>
  <c r="L53" i="47"/>
  <c r="K53" i="47"/>
  <c r="J53" i="47"/>
  <c r="O53" i="47" s="1"/>
  <c r="H53" i="47"/>
  <c r="G53" i="47"/>
  <c r="F53" i="47"/>
  <c r="E53" i="47"/>
  <c r="I53" i="47" s="1"/>
  <c r="D53" i="47"/>
  <c r="C53" i="47"/>
  <c r="B53" i="47"/>
  <c r="DX52" i="47"/>
  <c r="DW52" i="47"/>
  <c r="DT52" i="47"/>
  <c r="DS52" i="47"/>
  <c r="DP52" i="47"/>
  <c r="DO52" i="47"/>
  <c r="DM52" i="47"/>
  <c r="DL52" i="47"/>
  <c r="DK52" i="47"/>
  <c r="DY52" i="47" s="1"/>
  <c r="DJ52" i="47"/>
  <c r="DI52" i="47"/>
  <c r="DH52" i="47"/>
  <c r="DV52" i="47" s="1"/>
  <c r="DG52" i="47"/>
  <c r="DU52" i="47" s="1"/>
  <c r="DF52" i="47"/>
  <c r="DE52" i="47"/>
  <c r="DD52" i="47"/>
  <c r="DR52" i="47" s="1"/>
  <c r="DC52" i="47"/>
  <c r="DQ52" i="47" s="1"/>
  <c r="DB52" i="47"/>
  <c r="DA52" i="47"/>
  <c r="CZ52" i="47"/>
  <c r="DN52" i="47" s="1"/>
  <c r="CY52" i="47"/>
  <c r="BY52" i="47"/>
  <c r="CW52" i="47" s="1"/>
  <c r="BX52" i="47"/>
  <c r="CV52" i="47" s="1"/>
  <c r="BW52" i="47"/>
  <c r="CU52" i="47" s="1"/>
  <c r="BV52" i="47"/>
  <c r="BU52" i="47"/>
  <c r="CS52" i="47" s="1"/>
  <c r="BT52" i="47"/>
  <c r="CR52" i="47" s="1"/>
  <c r="BS52" i="47"/>
  <c r="BR52" i="47"/>
  <c r="BQ52" i="47"/>
  <c r="CO52" i="47" s="1"/>
  <c r="BP52" i="47"/>
  <c r="BO52" i="47"/>
  <c r="BN52" i="47"/>
  <c r="BM52" i="47"/>
  <c r="BL52" i="47"/>
  <c r="BK52" i="47"/>
  <c r="BJ52" i="47"/>
  <c r="BI52" i="47"/>
  <c r="BH52" i="47"/>
  <c r="BG52" i="47"/>
  <c r="BF52" i="47"/>
  <c r="BE52" i="47"/>
  <c r="BD52" i="47"/>
  <c r="BC52" i="47"/>
  <c r="BB52" i="47"/>
  <c r="BA52" i="47"/>
  <c r="AZ52" i="47"/>
  <c r="AY52" i="47"/>
  <c r="AX52" i="47"/>
  <c r="AW52" i="47"/>
  <c r="AV52" i="47"/>
  <c r="AU52" i="47"/>
  <c r="AT52" i="47"/>
  <c r="AS52" i="47"/>
  <c r="AR52" i="47"/>
  <c r="AQ52" i="47"/>
  <c r="AP52" i="47"/>
  <c r="AO52" i="47"/>
  <c r="AN52" i="47"/>
  <c r="AK52" i="47"/>
  <c r="AJ52" i="47"/>
  <c r="AH52" i="47"/>
  <c r="AG52" i="47"/>
  <c r="AE52" i="47"/>
  <c r="AD52" i="47"/>
  <c r="AC52" i="47"/>
  <c r="AB52" i="47"/>
  <c r="AA52" i="47"/>
  <c r="AF52" i="47" s="1"/>
  <c r="AI52" i="47" s="1"/>
  <c r="Y52" i="47"/>
  <c r="X52" i="47"/>
  <c r="V52" i="47"/>
  <c r="U52" i="47"/>
  <c r="T52" i="47"/>
  <c r="S52" i="47"/>
  <c r="R52" i="47"/>
  <c r="W52" i="47" s="1"/>
  <c r="Z52" i="47" s="1"/>
  <c r="Q52" i="47"/>
  <c r="P52" i="47"/>
  <c r="N52" i="47"/>
  <c r="M52" i="47"/>
  <c r="L52" i="47"/>
  <c r="K52" i="47"/>
  <c r="J52" i="47"/>
  <c r="O52" i="47" s="1"/>
  <c r="H52" i="47"/>
  <c r="G52" i="47"/>
  <c r="F52" i="47"/>
  <c r="E52" i="47"/>
  <c r="I52" i="47" s="1"/>
  <c r="D52" i="47"/>
  <c r="C52" i="47"/>
  <c r="B52" i="47"/>
  <c r="DY51" i="47"/>
  <c r="DX51" i="47"/>
  <c r="DU51" i="47"/>
  <c r="DT51" i="47"/>
  <c r="DQ51" i="47"/>
  <c r="DP51" i="47"/>
  <c r="DM51" i="47"/>
  <c r="DL51" i="47"/>
  <c r="DK51" i="47"/>
  <c r="DJ51" i="47"/>
  <c r="DI51" i="47"/>
  <c r="DW51" i="47" s="1"/>
  <c r="DH51" i="47"/>
  <c r="DV51" i="47" s="1"/>
  <c r="DG51" i="47"/>
  <c r="DF51" i="47"/>
  <c r="DE51" i="47"/>
  <c r="DS51" i="47" s="1"/>
  <c r="DD51" i="47"/>
  <c r="DR51" i="47" s="1"/>
  <c r="DC51" i="47"/>
  <c r="DB51" i="47"/>
  <c r="DA51" i="47"/>
  <c r="DO51" i="47" s="1"/>
  <c r="CZ51" i="47"/>
  <c r="DN51" i="47" s="1"/>
  <c r="DZ51" i="47" s="1"/>
  <c r="CY51" i="47"/>
  <c r="BY51" i="47"/>
  <c r="CW51" i="47" s="1"/>
  <c r="BX51" i="47"/>
  <c r="CV51" i="47" s="1"/>
  <c r="BW51" i="47"/>
  <c r="CU51" i="47" s="1"/>
  <c r="BV51" i="47"/>
  <c r="BU51" i="47"/>
  <c r="CS51" i="47" s="1"/>
  <c r="BT51" i="47"/>
  <c r="CR51" i="47" s="1"/>
  <c r="BS51" i="47"/>
  <c r="BR51" i="47"/>
  <c r="BQ51" i="47"/>
  <c r="CO51" i="47" s="1"/>
  <c r="BP51" i="47"/>
  <c r="BO51" i="47"/>
  <c r="BN51" i="47"/>
  <c r="CL51" i="47" s="1"/>
  <c r="BM51" i="47"/>
  <c r="BL51" i="47"/>
  <c r="BK51" i="47"/>
  <c r="BJ51" i="47"/>
  <c r="BI51" i="47"/>
  <c r="BH51" i="47"/>
  <c r="BG51" i="47"/>
  <c r="BF51" i="47"/>
  <c r="BE51" i="47"/>
  <c r="BD51" i="47"/>
  <c r="BC51" i="47"/>
  <c r="BB51" i="47"/>
  <c r="BA51" i="47"/>
  <c r="AZ51" i="47"/>
  <c r="AY51" i="47"/>
  <c r="AX51" i="47"/>
  <c r="AW51" i="47"/>
  <c r="AV51" i="47"/>
  <c r="AU51" i="47"/>
  <c r="AT51" i="47"/>
  <c r="AS51" i="47"/>
  <c r="AR51" i="47"/>
  <c r="AQ51" i="47"/>
  <c r="AP51" i="47"/>
  <c r="AO51" i="47"/>
  <c r="AN51" i="47"/>
  <c r="AK51" i="47"/>
  <c r="AJ51" i="47"/>
  <c r="AH51" i="47"/>
  <c r="AG51" i="47"/>
  <c r="AE51" i="47"/>
  <c r="AD51" i="47"/>
  <c r="AC51" i="47"/>
  <c r="AB51" i="47"/>
  <c r="AA51" i="47"/>
  <c r="AF51" i="47" s="1"/>
  <c r="AI51" i="47" s="1"/>
  <c r="Y51" i="47"/>
  <c r="X51" i="47"/>
  <c r="V51" i="47"/>
  <c r="U51" i="47"/>
  <c r="T51" i="47"/>
  <c r="S51" i="47"/>
  <c r="W51" i="47" s="1"/>
  <c r="Z51" i="47" s="1"/>
  <c r="R51" i="47"/>
  <c r="Q51" i="47"/>
  <c r="P51" i="47"/>
  <c r="N51" i="47"/>
  <c r="M51" i="47"/>
  <c r="L51" i="47"/>
  <c r="K51" i="47"/>
  <c r="O51" i="47" s="1"/>
  <c r="AM51" i="47" s="1"/>
  <c r="J51" i="47"/>
  <c r="H51" i="47"/>
  <c r="G51" i="47"/>
  <c r="F51" i="47"/>
  <c r="E51" i="47"/>
  <c r="I51" i="47" s="1"/>
  <c r="D51" i="47"/>
  <c r="C51" i="47"/>
  <c r="B51" i="47"/>
  <c r="DY50" i="47"/>
  <c r="DV50" i="47"/>
  <c r="DU50" i="47"/>
  <c r="DR50" i="47"/>
  <c r="DQ50" i="47"/>
  <c r="DN50" i="47"/>
  <c r="DM50" i="47"/>
  <c r="DL50" i="47"/>
  <c r="DK50" i="47"/>
  <c r="DJ50" i="47"/>
  <c r="DX50" i="47" s="1"/>
  <c r="DI50" i="47"/>
  <c r="DW50" i="47" s="1"/>
  <c r="DH50" i="47"/>
  <c r="DG50" i="47"/>
  <c r="DF50" i="47"/>
  <c r="DT50" i="47" s="1"/>
  <c r="DE50" i="47"/>
  <c r="DS50" i="47" s="1"/>
  <c r="DD50" i="47"/>
  <c r="DC50" i="47"/>
  <c r="DB50" i="47"/>
  <c r="DP50" i="47" s="1"/>
  <c r="DA50" i="47"/>
  <c r="DO50" i="47" s="1"/>
  <c r="CZ50" i="47"/>
  <c r="CY50" i="47"/>
  <c r="BY50" i="47"/>
  <c r="CW50" i="47" s="1"/>
  <c r="BX50" i="47"/>
  <c r="CV50" i="47" s="1"/>
  <c r="BW50" i="47"/>
  <c r="CU50" i="47" s="1"/>
  <c r="BV50" i="47"/>
  <c r="BU50" i="47"/>
  <c r="CS50" i="47" s="1"/>
  <c r="BT50" i="47"/>
  <c r="CR50" i="47" s="1"/>
  <c r="BS50" i="47"/>
  <c r="CQ50" i="47" s="1"/>
  <c r="BR50" i="47"/>
  <c r="BQ50" i="47"/>
  <c r="CO50" i="47" s="1"/>
  <c r="BP50" i="47"/>
  <c r="CN50" i="47" s="1"/>
  <c r="BO50" i="47"/>
  <c r="CM50" i="47" s="1"/>
  <c r="BN50" i="47"/>
  <c r="BM50" i="47"/>
  <c r="BL50" i="47"/>
  <c r="BK50" i="47"/>
  <c r="BJ50" i="47"/>
  <c r="BI50" i="47"/>
  <c r="BH50" i="47"/>
  <c r="BG50" i="47"/>
  <c r="BF50" i="47"/>
  <c r="BE50" i="47"/>
  <c r="BD50" i="47"/>
  <c r="BC50" i="47"/>
  <c r="BB50" i="47"/>
  <c r="BA50" i="47"/>
  <c r="AZ50" i="47"/>
  <c r="AY50" i="47"/>
  <c r="AX50" i="47"/>
  <c r="AW50" i="47"/>
  <c r="AV50" i="47"/>
  <c r="AU50" i="47"/>
  <c r="AT50" i="47"/>
  <c r="AS50" i="47"/>
  <c r="AR50" i="47"/>
  <c r="AQ50" i="47"/>
  <c r="AP50" i="47"/>
  <c r="AO50" i="47"/>
  <c r="AN50" i="47"/>
  <c r="AK50" i="47"/>
  <c r="AJ50" i="47"/>
  <c r="AH50" i="47"/>
  <c r="AG50" i="47"/>
  <c r="AE50" i="47"/>
  <c r="AD50" i="47"/>
  <c r="AC50" i="47"/>
  <c r="AB50" i="47"/>
  <c r="AF50" i="47" s="1"/>
  <c r="AI50" i="47" s="1"/>
  <c r="AA50" i="47"/>
  <c r="Y50" i="47"/>
  <c r="X50" i="47"/>
  <c r="V50" i="47"/>
  <c r="U50" i="47"/>
  <c r="T50" i="47"/>
  <c r="S50" i="47"/>
  <c r="R50" i="47"/>
  <c r="Q50" i="47"/>
  <c r="P50" i="47"/>
  <c r="W50" i="47" s="1"/>
  <c r="Z50" i="47" s="1"/>
  <c r="N50" i="47"/>
  <c r="M50" i="47"/>
  <c r="L50" i="47"/>
  <c r="K50" i="47"/>
  <c r="O50" i="47" s="1"/>
  <c r="J50" i="47"/>
  <c r="H50" i="47"/>
  <c r="G50" i="47"/>
  <c r="F50" i="47"/>
  <c r="E50" i="47"/>
  <c r="I50" i="47" s="1"/>
  <c r="D50" i="47"/>
  <c r="C50" i="47"/>
  <c r="B50" i="47"/>
  <c r="DW49" i="47"/>
  <c r="DV49" i="47"/>
  <c r="DU49" i="47"/>
  <c r="DS49" i="47"/>
  <c r="DR49" i="47"/>
  <c r="DQ49" i="47"/>
  <c r="DO49" i="47"/>
  <c r="DN49" i="47"/>
  <c r="DM49" i="47"/>
  <c r="DL49" i="47"/>
  <c r="DK49" i="47"/>
  <c r="DY49" i="47" s="1"/>
  <c r="DJ49" i="47"/>
  <c r="DX49" i="47" s="1"/>
  <c r="DI49" i="47"/>
  <c r="DG49" i="47"/>
  <c r="DF49" i="47"/>
  <c r="DT49" i="47" s="1"/>
  <c r="DE49" i="47"/>
  <c r="DD49" i="47"/>
  <c r="DC49" i="47"/>
  <c r="DB49" i="47"/>
  <c r="DP49" i="47" s="1"/>
  <c r="DA49" i="47"/>
  <c r="CZ49" i="47"/>
  <c r="CY49" i="47"/>
  <c r="CT49" i="47"/>
  <c r="CH49" i="47"/>
  <c r="BY49" i="47"/>
  <c r="CW49" i="47" s="1"/>
  <c r="BX49" i="47"/>
  <c r="CV49" i="47" s="1"/>
  <c r="BW49" i="47"/>
  <c r="CU49" i="47" s="1"/>
  <c r="BU49" i="47"/>
  <c r="CS49" i="47" s="1"/>
  <c r="BT49" i="47"/>
  <c r="CR49" i="47" s="1"/>
  <c r="BS49" i="47"/>
  <c r="BR49" i="47"/>
  <c r="BQ49" i="47"/>
  <c r="CO49" i="47" s="1"/>
  <c r="BP49" i="47"/>
  <c r="BO49" i="47"/>
  <c r="BN49" i="47"/>
  <c r="BM49" i="47"/>
  <c r="BL49" i="47"/>
  <c r="BK49" i="47"/>
  <c r="BJ49" i="47"/>
  <c r="BH49" i="47"/>
  <c r="BG49" i="47"/>
  <c r="BF49" i="47"/>
  <c r="BE49" i="47"/>
  <c r="BD49" i="47"/>
  <c r="BC49" i="47"/>
  <c r="BB49" i="47"/>
  <c r="BA49" i="47"/>
  <c r="AZ49" i="47"/>
  <c r="AY49" i="47"/>
  <c r="AX49" i="47"/>
  <c r="AW49" i="47"/>
  <c r="AU49" i="47"/>
  <c r="AT49" i="47"/>
  <c r="AS49" i="47"/>
  <c r="AR49" i="47"/>
  <c r="AQ49" i="47"/>
  <c r="AP49" i="47"/>
  <c r="AO49" i="47"/>
  <c r="AN49" i="47"/>
  <c r="AK49" i="47"/>
  <c r="AJ49" i="47"/>
  <c r="AH49" i="47"/>
  <c r="AG49" i="47"/>
  <c r="AE49" i="47"/>
  <c r="AD49" i="47"/>
  <c r="AC49" i="47"/>
  <c r="AB49" i="47"/>
  <c r="AF49" i="47" s="1"/>
  <c r="AI49" i="47" s="1"/>
  <c r="AA49" i="47"/>
  <c r="Y49" i="47"/>
  <c r="X49" i="47"/>
  <c r="V49" i="47"/>
  <c r="U49" i="47"/>
  <c r="T49" i="47"/>
  <c r="S49" i="47"/>
  <c r="R49" i="47"/>
  <c r="Q49" i="47"/>
  <c r="P49" i="47"/>
  <c r="W49" i="47" s="1"/>
  <c r="Z49" i="47" s="1"/>
  <c r="N49" i="47"/>
  <c r="M49" i="47"/>
  <c r="L49" i="47"/>
  <c r="K49" i="47"/>
  <c r="J49" i="47"/>
  <c r="O49" i="47" s="1"/>
  <c r="H49" i="47"/>
  <c r="G49" i="47"/>
  <c r="F49" i="47"/>
  <c r="E49" i="47"/>
  <c r="I49" i="47" s="1"/>
  <c r="D49" i="47"/>
  <c r="C49" i="47"/>
  <c r="B49" i="47"/>
  <c r="DX48" i="47"/>
  <c r="DW48" i="47"/>
  <c r="DT48" i="47"/>
  <c r="DS48" i="47"/>
  <c r="DP48" i="47"/>
  <c r="DO48" i="47"/>
  <c r="DM48" i="47"/>
  <c r="DL48" i="47"/>
  <c r="DK48" i="47"/>
  <c r="DY48" i="47" s="1"/>
  <c r="DJ48" i="47"/>
  <c r="DI48" i="47"/>
  <c r="DH48" i="47"/>
  <c r="DV48" i="47" s="1"/>
  <c r="DG48" i="47"/>
  <c r="DU48" i="47" s="1"/>
  <c r="DF48" i="47"/>
  <c r="DE48" i="47"/>
  <c r="DD48" i="47"/>
  <c r="DR48" i="47" s="1"/>
  <c r="DC48" i="47"/>
  <c r="DQ48" i="47" s="1"/>
  <c r="DB48" i="47"/>
  <c r="DA48" i="47"/>
  <c r="CZ48" i="47"/>
  <c r="DN48" i="47" s="1"/>
  <c r="CY48" i="47"/>
  <c r="BY48" i="47"/>
  <c r="CW48" i="47" s="1"/>
  <c r="BX48" i="47"/>
  <c r="CV48" i="47" s="1"/>
  <c r="BW48" i="47"/>
  <c r="CU48" i="47" s="1"/>
  <c r="BV48" i="47"/>
  <c r="BU48" i="47"/>
  <c r="CS48" i="47" s="1"/>
  <c r="BT48" i="47"/>
  <c r="CR48" i="47" s="1"/>
  <c r="BS48" i="47"/>
  <c r="BR48" i="47"/>
  <c r="BQ48" i="47"/>
  <c r="CO48" i="47" s="1"/>
  <c r="BP48" i="47"/>
  <c r="BO48" i="47"/>
  <c r="BN48" i="47"/>
  <c r="BM48" i="47"/>
  <c r="BL48" i="47"/>
  <c r="BK48" i="47"/>
  <c r="BJ48" i="47"/>
  <c r="BI48" i="47"/>
  <c r="BH48" i="47"/>
  <c r="BG48" i="47"/>
  <c r="BF48" i="47"/>
  <c r="BE48" i="47"/>
  <c r="BD48" i="47"/>
  <c r="BC48" i="47"/>
  <c r="BB48" i="47"/>
  <c r="BA48" i="47"/>
  <c r="AZ48" i="47"/>
  <c r="AY48" i="47"/>
  <c r="AX48" i="47"/>
  <c r="AW48" i="47"/>
  <c r="AV48" i="47"/>
  <c r="AU48" i="47"/>
  <c r="AT48" i="47"/>
  <c r="AS48" i="47"/>
  <c r="AR48" i="47"/>
  <c r="AQ48" i="47"/>
  <c r="AP48" i="47"/>
  <c r="AO48" i="47"/>
  <c r="AN48" i="47"/>
  <c r="AK48" i="47"/>
  <c r="AJ48" i="47"/>
  <c r="AH48" i="47"/>
  <c r="AG48" i="47"/>
  <c r="AE48" i="47"/>
  <c r="AD48" i="47"/>
  <c r="AC48" i="47"/>
  <c r="AB48" i="47"/>
  <c r="AA48" i="47"/>
  <c r="AF48" i="47" s="1"/>
  <c r="AI48" i="47" s="1"/>
  <c r="Y48" i="47"/>
  <c r="X48" i="47"/>
  <c r="V48" i="47"/>
  <c r="U48" i="47"/>
  <c r="T48" i="47"/>
  <c r="S48" i="47"/>
  <c r="W48" i="47" s="1"/>
  <c r="Z48" i="47" s="1"/>
  <c r="R48" i="47"/>
  <c r="Q48" i="47"/>
  <c r="P48" i="47"/>
  <c r="N48" i="47"/>
  <c r="M48" i="47"/>
  <c r="L48" i="47"/>
  <c r="K48" i="47"/>
  <c r="O48" i="47" s="1"/>
  <c r="J48" i="47"/>
  <c r="H48" i="47"/>
  <c r="G48" i="47"/>
  <c r="F48" i="47"/>
  <c r="E48" i="47"/>
  <c r="I48" i="47" s="1"/>
  <c r="D48" i="47"/>
  <c r="C48" i="47"/>
  <c r="B48" i="47"/>
  <c r="DY47" i="47"/>
  <c r="DX47" i="47"/>
  <c r="DU47" i="47"/>
  <c r="DT47" i="47"/>
  <c r="DQ47" i="47"/>
  <c r="DP47" i="47"/>
  <c r="DM47" i="47"/>
  <c r="DL47" i="47"/>
  <c r="DK47" i="47"/>
  <c r="DJ47" i="47"/>
  <c r="DI47" i="47"/>
  <c r="DW47" i="47" s="1"/>
  <c r="DH47" i="47"/>
  <c r="DV47" i="47" s="1"/>
  <c r="DG47" i="47"/>
  <c r="DF47" i="47"/>
  <c r="DE47" i="47"/>
  <c r="DS47" i="47" s="1"/>
  <c r="DD47" i="47"/>
  <c r="DC47" i="47"/>
  <c r="DB47" i="47"/>
  <c r="DA47" i="47"/>
  <c r="DO47" i="47" s="1"/>
  <c r="CZ47" i="47"/>
  <c r="DN47" i="47" s="1"/>
  <c r="CY47" i="47"/>
  <c r="BY47" i="47"/>
  <c r="CW47" i="47" s="1"/>
  <c r="BX47" i="47"/>
  <c r="CV47" i="47" s="1"/>
  <c r="BW47" i="47"/>
  <c r="CU47" i="47" s="1"/>
  <c r="BV47" i="47"/>
  <c r="BU47" i="47"/>
  <c r="CS47" i="47" s="1"/>
  <c r="BT47" i="47"/>
  <c r="CR47" i="47" s="1"/>
  <c r="BS47" i="47"/>
  <c r="BR47" i="47"/>
  <c r="BQ47" i="47"/>
  <c r="CO47" i="47" s="1"/>
  <c r="BP47" i="47"/>
  <c r="BO47" i="47"/>
  <c r="BN47" i="47"/>
  <c r="BM47" i="47"/>
  <c r="BL47" i="47"/>
  <c r="BK47" i="47"/>
  <c r="BJ47" i="47"/>
  <c r="BI47" i="47"/>
  <c r="BH47" i="47"/>
  <c r="BG47" i="47"/>
  <c r="BF47" i="47"/>
  <c r="BE47" i="47"/>
  <c r="BD47" i="47"/>
  <c r="BC47" i="47"/>
  <c r="BB47" i="47"/>
  <c r="BA47" i="47"/>
  <c r="AZ47" i="47"/>
  <c r="AY47" i="47"/>
  <c r="AX47" i="47"/>
  <c r="AW47" i="47"/>
  <c r="AV47" i="47"/>
  <c r="AU47" i="47"/>
  <c r="AT47" i="47"/>
  <c r="AS47" i="47"/>
  <c r="AR47" i="47"/>
  <c r="AQ47" i="47"/>
  <c r="AP47" i="47"/>
  <c r="AO47" i="47"/>
  <c r="AN47" i="47"/>
  <c r="AK47" i="47"/>
  <c r="AJ47" i="47"/>
  <c r="AH47" i="47"/>
  <c r="AG47" i="47"/>
  <c r="AE47" i="47"/>
  <c r="AD47" i="47"/>
  <c r="AC47" i="47"/>
  <c r="AB47" i="47"/>
  <c r="AF47" i="47" s="1"/>
  <c r="AI47" i="47" s="1"/>
  <c r="AA47" i="47"/>
  <c r="Y47" i="47"/>
  <c r="X47" i="47"/>
  <c r="V47" i="47"/>
  <c r="U47" i="47"/>
  <c r="T47" i="47"/>
  <c r="S47" i="47"/>
  <c r="R47" i="47"/>
  <c r="Q47" i="47"/>
  <c r="P47" i="47"/>
  <c r="W47" i="47" s="1"/>
  <c r="Z47" i="47" s="1"/>
  <c r="N47" i="47"/>
  <c r="M47" i="47"/>
  <c r="L47" i="47"/>
  <c r="K47" i="47"/>
  <c r="O47" i="47" s="1"/>
  <c r="J47" i="47"/>
  <c r="H47" i="47"/>
  <c r="G47" i="47"/>
  <c r="F47" i="47"/>
  <c r="E47" i="47"/>
  <c r="I47" i="47" s="1"/>
  <c r="D47" i="47"/>
  <c r="C47" i="47"/>
  <c r="B47" i="47"/>
  <c r="DY46" i="47"/>
  <c r="DU46" i="47"/>
  <c r="DR46" i="47"/>
  <c r="DQ46" i="47"/>
  <c r="DN46" i="47"/>
  <c r="DM46" i="47"/>
  <c r="DL46" i="47"/>
  <c r="DK46" i="47"/>
  <c r="DJ46" i="47"/>
  <c r="DX46" i="47" s="1"/>
  <c r="DI46" i="47"/>
  <c r="DW46" i="47" s="1"/>
  <c r="DH46" i="47"/>
  <c r="DG46" i="47"/>
  <c r="DF46" i="47"/>
  <c r="DT46" i="47" s="1"/>
  <c r="DE46" i="47"/>
  <c r="DS46" i="47" s="1"/>
  <c r="DD46" i="47"/>
  <c r="DC46" i="47"/>
  <c r="DB46" i="47"/>
  <c r="DP46" i="47" s="1"/>
  <c r="DA46" i="47"/>
  <c r="DO46" i="47" s="1"/>
  <c r="CZ46" i="47"/>
  <c r="CY46" i="47"/>
  <c r="CP46" i="47"/>
  <c r="CL46" i="47"/>
  <c r="CD46" i="47"/>
  <c r="BZ46" i="47"/>
  <c r="BY46" i="47"/>
  <c r="CW46" i="47" s="1"/>
  <c r="BX46" i="47"/>
  <c r="CV46" i="47" s="1"/>
  <c r="BW46" i="47"/>
  <c r="CU46" i="47" s="1"/>
  <c r="BV46" i="47"/>
  <c r="CT46" i="47" s="1"/>
  <c r="BU46" i="47"/>
  <c r="CS46" i="47" s="1"/>
  <c r="BT46" i="47"/>
  <c r="CR46" i="47" s="1"/>
  <c r="BS46" i="47"/>
  <c r="CQ46" i="47" s="1"/>
  <c r="BQ46" i="47"/>
  <c r="CO46" i="47" s="1"/>
  <c r="BP46" i="47"/>
  <c r="BO46" i="47"/>
  <c r="BM46" i="47"/>
  <c r="BL46" i="47"/>
  <c r="BK46" i="47"/>
  <c r="BJ46" i="47"/>
  <c r="BI46" i="47"/>
  <c r="BH46" i="47"/>
  <c r="BG46" i="47"/>
  <c r="BF46" i="47"/>
  <c r="BD46" i="47"/>
  <c r="BC46" i="47"/>
  <c r="BB46" i="47"/>
  <c r="AZ46" i="47"/>
  <c r="AY46" i="47"/>
  <c r="AX46" i="47"/>
  <c r="AW46" i="47"/>
  <c r="AU46" i="47"/>
  <c r="AT46" i="47"/>
  <c r="AS46" i="47"/>
  <c r="AQ46" i="47"/>
  <c r="AP46" i="47"/>
  <c r="AO46" i="47"/>
  <c r="AK46" i="47"/>
  <c r="AJ46" i="47"/>
  <c r="AH46" i="47"/>
  <c r="AG46" i="47"/>
  <c r="AE46" i="47"/>
  <c r="AD46" i="47"/>
  <c r="AC46" i="47"/>
  <c r="AB46" i="47"/>
  <c r="AF46" i="47" s="1"/>
  <c r="AI46" i="47" s="1"/>
  <c r="AA46" i="47"/>
  <c r="Y46" i="47"/>
  <c r="X46" i="47"/>
  <c r="V46" i="47"/>
  <c r="U46" i="47"/>
  <c r="T46" i="47"/>
  <c r="S46" i="47"/>
  <c r="R46" i="47"/>
  <c r="Q46" i="47"/>
  <c r="P46" i="47"/>
  <c r="W46" i="47" s="1"/>
  <c r="Z46" i="47" s="1"/>
  <c r="DV46" i="47" s="1"/>
  <c r="N46" i="47"/>
  <c r="M46" i="47"/>
  <c r="L46" i="47"/>
  <c r="K46" i="47"/>
  <c r="J46" i="47"/>
  <c r="O46" i="47" s="1"/>
  <c r="H46" i="47"/>
  <c r="G46" i="47"/>
  <c r="F46" i="47"/>
  <c r="E46" i="47"/>
  <c r="I46" i="47" s="1"/>
  <c r="D46" i="47"/>
  <c r="C46" i="47"/>
  <c r="B46" i="47"/>
  <c r="DX45" i="47"/>
  <c r="DW45" i="47"/>
  <c r="DT45" i="47"/>
  <c r="DS45" i="47"/>
  <c r="DP45" i="47"/>
  <c r="DO45" i="47"/>
  <c r="DM45" i="47"/>
  <c r="DL45" i="47"/>
  <c r="DK45" i="47"/>
  <c r="DY45" i="47" s="1"/>
  <c r="DJ45" i="47"/>
  <c r="DI45" i="47"/>
  <c r="DH45" i="47"/>
  <c r="DV45" i="47" s="1"/>
  <c r="DG45" i="47"/>
  <c r="DU45" i="47" s="1"/>
  <c r="DF45" i="47"/>
  <c r="DE45" i="47"/>
  <c r="DD45" i="47"/>
  <c r="DC45" i="47"/>
  <c r="DQ45" i="47" s="1"/>
  <c r="DB45" i="47"/>
  <c r="DA45" i="47"/>
  <c r="CZ45" i="47"/>
  <c r="CY45" i="47"/>
  <c r="BY45" i="47"/>
  <c r="CW45" i="47" s="1"/>
  <c r="BX45" i="47"/>
  <c r="CV45" i="47" s="1"/>
  <c r="BW45" i="47"/>
  <c r="CU45" i="47" s="1"/>
  <c r="BV45" i="47"/>
  <c r="BU45" i="47"/>
  <c r="CS45" i="47" s="1"/>
  <c r="BT45" i="47"/>
  <c r="CR45" i="47" s="1"/>
  <c r="BS45" i="47"/>
  <c r="BR45" i="47"/>
  <c r="BQ45" i="47"/>
  <c r="CO45" i="47" s="1"/>
  <c r="BP45" i="47"/>
  <c r="CN45" i="47" s="1"/>
  <c r="BO45" i="47"/>
  <c r="BN45" i="47"/>
  <c r="BM45" i="47"/>
  <c r="BL45" i="47"/>
  <c r="BK45" i="47"/>
  <c r="BJ45" i="47"/>
  <c r="BI45" i="47"/>
  <c r="BH45" i="47"/>
  <c r="BG45" i="47"/>
  <c r="BF45" i="47"/>
  <c r="BE45" i="47"/>
  <c r="BD45" i="47"/>
  <c r="BC45" i="47"/>
  <c r="BB45" i="47"/>
  <c r="BA45" i="47"/>
  <c r="AZ45" i="47"/>
  <c r="AY45" i="47"/>
  <c r="AX45" i="47"/>
  <c r="AW45" i="47"/>
  <c r="AV45" i="47"/>
  <c r="AU45" i="47"/>
  <c r="AT45" i="47"/>
  <c r="AS45" i="47"/>
  <c r="AR45" i="47"/>
  <c r="AQ45" i="47"/>
  <c r="AP45" i="47"/>
  <c r="AO45" i="47"/>
  <c r="AN45" i="47"/>
  <c r="AK45" i="47"/>
  <c r="AJ45" i="47"/>
  <c r="AH45" i="47"/>
  <c r="AG45" i="47"/>
  <c r="AE45" i="47"/>
  <c r="AD45" i="47"/>
  <c r="AC45" i="47"/>
  <c r="AB45" i="47"/>
  <c r="AA45" i="47"/>
  <c r="AF45" i="47" s="1"/>
  <c r="AI45" i="47" s="1"/>
  <c r="Y45" i="47"/>
  <c r="X45" i="47"/>
  <c r="V45" i="47"/>
  <c r="U45" i="47"/>
  <c r="T45" i="47"/>
  <c r="S45" i="47"/>
  <c r="W45" i="47" s="1"/>
  <c r="Z45" i="47" s="1"/>
  <c r="R45" i="47"/>
  <c r="Q45" i="47"/>
  <c r="P45" i="47"/>
  <c r="N45" i="47"/>
  <c r="M45" i="47"/>
  <c r="L45" i="47"/>
  <c r="K45" i="47"/>
  <c r="O45" i="47" s="1"/>
  <c r="J45" i="47"/>
  <c r="H45" i="47"/>
  <c r="G45" i="47"/>
  <c r="F45" i="47"/>
  <c r="E45" i="47"/>
  <c r="I45" i="47" s="1"/>
  <c r="D45" i="47"/>
  <c r="C45" i="47"/>
  <c r="B45" i="47"/>
  <c r="DY44" i="47"/>
  <c r="DX44" i="47"/>
  <c r="DU44" i="47"/>
  <c r="DT44" i="47"/>
  <c r="DQ44" i="47"/>
  <c r="DP44" i="47"/>
  <c r="DM44" i="47"/>
  <c r="DL44" i="47"/>
  <c r="DK44" i="47"/>
  <c r="DJ44" i="47"/>
  <c r="DI44" i="47"/>
  <c r="DW44" i="47" s="1"/>
  <c r="DH44" i="47"/>
  <c r="DV44" i="47" s="1"/>
  <c r="DG44" i="47"/>
  <c r="DF44" i="47"/>
  <c r="DE44" i="47"/>
  <c r="DS44" i="47" s="1"/>
  <c r="DD44" i="47"/>
  <c r="DC44" i="47"/>
  <c r="DB44" i="47"/>
  <c r="DA44" i="47"/>
  <c r="DO44" i="47" s="1"/>
  <c r="CZ44" i="47"/>
  <c r="CY44" i="47"/>
  <c r="BY44" i="47"/>
  <c r="CW44" i="47" s="1"/>
  <c r="BX44" i="47"/>
  <c r="CV44" i="47" s="1"/>
  <c r="BW44" i="47"/>
  <c r="CU44" i="47" s="1"/>
  <c r="BV44" i="47"/>
  <c r="BU44" i="47"/>
  <c r="CS44" i="47" s="1"/>
  <c r="BT44" i="47"/>
  <c r="CR44" i="47" s="1"/>
  <c r="BS44" i="47"/>
  <c r="BR44" i="47"/>
  <c r="BQ44" i="47"/>
  <c r="CO44" i="47" s="1"/>
  <c r="BP44" i="47"/>
  <c r="BO44" i="47"/>
  <c r="BN44" i="47"/>
  <c r="BM44" i="47"/>
  <c r="BL44" i="47"/>
  <c r="BK44" i="47"/>
  <c r="BJ44" i="47"/>
  <c r="BI44" i="47"/>
  <c r="BH44" i="47"/>
  <c r="BG44" i="47"/>
  <c r="BF44" i="47"/>
  <c r="BE44" i="47"/>
  <c r="BD44" i="47"/>
  <c r="BC44" i="47"/>
  <c r="BB44" i="47"/>
  <c r="BA44" i="47"/>
  <c r="AZ44" i="47"/>
  <c r="AY44" i="47"/>
  <c r="AX44" i="47"/>
  <c r="AW44" i="47"/>
  <c r="AV44" i="47"/>
  <c r="AU44" i="47"/>
  <c r="AT44" i="47"/>
  <c r="AS44" i="47"/>
  <c r="AR44" i="47"/>
  <c r="AQ44" i="47"/>
  <c r="AP44" i="47"/>
  <c r="AO44" i="47"/>
  <c r="AN44" i="47"/>
  <c r="AK44" i="47"/>
  <c r="AJ44" i="47"/>
  <c r="AH44" i="47"/>
  <c r="AG44" i="47"/>
  <c r="AE44" i="47"/>
  <c r="AD44" i="47"/>
  <c r="AC44" i="47"/>
  <c r="AB44" i="47"/>
  <c r="AA44" i="47"/>
  <c r="AF44" i="47" s="1"/>
  <c r="AI44" i="47" s="1"/>
  <c r="Y44" i="47"/>
  <c r="X44" i="47"/>
  <c r="V44" i="47"/>
  <c r="U44" i="47"/>
  <c r="T44" i="47"/>
  <c r="S44" i="47"/>
  <c r="R44" i="47"/>
  <c r="Q44" i="47"/>
  <c r="P44" i="47"/>
  <c r="W44" i="47" s="1"/>
  <c r="Z44" i="47" s="1"/>
  <c r="N44" i="47"/>
  <c r="M44" i="47"/>
  <c r="L44" i="47"/>
  <c r="K44" i="47"/>
  <c r="O44" i="47" s="1"/>
  <c r="J44" i="47"/>
  <c r="H44" i="47"/>
  <c r="G44" i="47"/>
  <c r="F44" i="47"/>
  <c r="E44" i="47"/>
  <c r="I44" i="47" s="1"/>
  <c r="D44" i="47"/>
  <c r="C44" i="47"/>
  <c r="B44" i="47"/>
  <c r="DY43" i="47"/>
  <c r="DU43" i="47"/>
  <c r="DR43" i="47"/>
  <c r="DQ43" i="47"/>
  <c r="DN43" i="47"/>
  <c r="DM43" i="47"/>
  <c r="DL43" i="47"/>
  <c r="DK43" i="47"/>
  <c r="DJ43" i="47"/>
  <c r="DX43" i="47" s="1"/>
  <c r="DI43" i="47"/>
  <c r="DW43" i="47" s="1"/>
  <c r="DH43" i="47"/>
  <c r="DG43" i="47"/>
  <c r="DF43" i="47"/>
  <c r="DT43" i="47" s="1"/>
  <c r="DE43" i="47"/>
  <c r="DS43" i="47" s="1"/>
  <c r="DD43" i="47"/>
  <c r="DC43" i="47"/>
  <c r="DB43" i="47"/>
  <c r="DP43" i="47" s="1"/>
  <c r="DA43" i="47"/>
  <c r="DO43" i="47" s="1"/>
  <c r="CZ43" i="47"/>
  <c r="CY43" i="47"/>
  <c r="BY43" i="47"/>
  <c r="CW43" i="47" s="1"/>
  <c r="BX43" i="47"/>
  <c r="CV43" i="47" s="1"/>
  <c r="BW43" i="47"/>
  <c r="CU43" i="47" s="1"/>
  <c r="BV43" i="47"/>
  <c r="BU43" i="47"/>
  <c r="CS43" i="47" s="1"/>
  <c r="BT43" i="47"/>
  <c r="CR43" i="47" s="1"/>
  <c r="BS43" i="47"/>
  <c r="BR43" i="47"/>
  <c r="BQ43" i="47"/>
  <c r="CO43" i="47" s="1"/>
  <c r="BP43" i="47"/>
  <c r="BO43" i="47"/>
  <c r="BN43" i="47"/>
  <c r="BM43" i="47"/>
  <c r="BL43" i="47"/>
  <c r="BK43" i="47"/>
  <c r="BJ43" i="47"/>
  <c r="BI43" i="47"/>
  <c r="BH43" i="47"/>
  <c r="BG43" i="47"/>
  <c r="BF43" i="47"/>
  <c r="BE43" i="47"/>
  <c r="BD43" i="47"/>
  <c r="BC43" i="47"/>
  <c r="BB43" i="47"/>
  <c r="BA43" i="47"/>
  <c r="AZ43" i="47"/>
  <c r="AY43" i="47"/>
  <c r="AX43" i="47"/>
  <c r="AW43" i="47"/>
  <c r="AV43" i="47"/>
  <c r="AU43" i="47"/>
  <c r="AT43" i="47"/>
  <c r="AS43" i="47"/>
  <c r="AR43" i="47"/>
  <c r="AQ43" i="47"/>
  <c r="AP43" i="47"/>
  <c r="AO43" i="47"/>
  <c r="AN43" i="47"/>
  <c r="AK43" i="47"/>
  <c r="AJ43" i="47"/>
  <c r="AH43" i="47"/>
  <c r="AG43" i="47"/>
  <c r="AE43" i="47"/>
  <c r="AD43" i="47"/>
  <c r="AC43" i="47"/>
  <c r="AB43" i="47"/>
  <c r="AF43" i="47" s="1"/>
  <c r="AI43" i="47" s="1"/>
  <c r="AA43" i="47"/>
  <c r="Y43" i="47"/>
  <c r="X43" i="47"/>
  <c r="V43" i="47"/>
  <c r="U43" i="47"/>
  <c r="T43" i="47"/>
  <c r="S43" i="47"/>
  <c r="R43" i="47"/>
  <c r="Q43" i="47"/>
  <c r="P43" i="47"/>
  <c r="W43" i="47" s="1"/>
  <c r="Z43" i="47" s="1"/>
  <c r="DV43" i="47" s="1"/>
  <c r="N43" i="47"/>
  <c r="M43" i="47"/>
  <c r="L43" i="47"/>
  <c r="K43" i="47"/>
  <c r="O43" i="47" s="1"/>
  <c r="J43" i="47"/>
  <c r="H43" i="47"/>
  <c r="G43" i="47"/>
  <c r="F43" i="47"/>
  <c r="E43" i="47"/>
  <c r="I43" i="47" s="1"/>
  <c r="D43" i="47"/>
  <c r="C43" i="47"/>
  <c r="B43" i="47"/>
  <c r="DW42" i="47"/>
  <c r="DV42" i="47"/>
  <c r="DS42" i="47"/>
  <c r="DR42" i="47"/>
  <c r="DO42" i="47"/>
  <c r="DN42" i="47"/>
  <c r="DM42" i="47"/>
  <c r="DL42" i="47"/>
  <c r="DK42" i="47"/>
  <c r="DY42" i="47" s="1"/>
  <c r="DJ42" i="47"/>
  <c r="DX42" i="47" s="1"/>
  <c r="DI42" i="47"/>
  <c r="DH42" i="47"/>
  <c r="DG42" i="47"/>
  <c r="DU42" i="47" s="1"/>
  <c r="DF42" i="47"/>
  <c r="DT42" i="47" s="1"/>
  <c r="DE42" i="47"/>
  <c r="DD42" i="47"/>
  <c r="DC42" i="47"/>
  <c r="DQ42" i="47" s="1"/>
  <c r="DB42" i="47"/>
  <c r="DP42" i="47" s="1"/>
  <c r="DA42" i="47"/>
  <c r="CZ42" i="47"/>
  <c r="CY42" i="47"/>
  <c r="BY42" i="47"/>
  <c r="CW42" i="47" s="1"/>
  <c r="BX42" i="47"/>
  <c r="CV42" i="47" s="1"/>
  <c r="BW42" i="47"/>
  <c r="CU42" i="47" s="1"/>
  <c r="BV42" i="47"/>
  <c r="CT42" i="47" s="1"/>
  <c r="BU42" i="47"/>
  <c r="CS42" i="47" s="1"/>
  <c r="BT42" i="47"/>
  <c r="CR42" i="47" s="1"/>
  <c r="BS42" i="47"/>
  <c r="CQ42" i="47" s="1"/>
  <c r="BR42" i="47"/>
  <c r="CP42" i="47" s="1"/>
  <c r="BQ42" i="47"/>
  <c r="CO42" i="47" s="1"/>
  <c r="BP42" i="47"/>
  <c r="BO42" i="47"/>
  <c r="CM42" i="47" s="1"/>
  <c r="BN42" i="47"/>
  <c r="CL42" i="47" s="1"/>
  <c r="BM42" i="47"/>
  <c r="BL42" i="47"/>
  <c r="BK42" i="47"/>
  <c r="BJ42" i="47"/>
  <c r="BI42" i="47"/>
  <c r="BH42" i="47"/>
  <c r="BG42" i="47"/>
  <c r="BF42" i="47"/>
  <c r="BE42" i="47"/>
  <c r="BD42" i="47"/>
  <c r="BC42" i="47"/>
  <c r="BB42" i="47"/>
  <c r="BA42" i="47"/>
  <c r="AZ42" i="47"/>
  <c r="AY42" i="47"/>
  <c r="AX42" i="47"/>
  <c r="AW42" i="47"/>
  <c r="AV42" i="47"/>
  <c r="AU42" i="47"/>
  <c r="AT42" i="47"/>
  <c r="AS42" i="47"/>
  <c r="AR42" i="47"/>
  <c r="AQ42" i="47"/>
  <c r="AP42" i="47"/>
  <c r="AO42" i="47"/>
  <c r="AN42" i="47"/>
  <c r="AK42" i="47"/>
  <c r="AJ42" i="47"/>
  <c r="AH42" i="47"/>
  <c r="AG42" i="47"/>
  <c r="AE42" i="47"/>
  <c r="AD42" i="47"/>
  <c r="AC42" i="47"/>
  <c r="AB42" i="47"/>
  <c r="AF42" i="47" s="1"/>
  <c r="AI42" i="47" s="1"/>
  <c r="AA42" i="47"/>
  <c r="Y42" i="47"/>
  <c r="X42" i="47"/>
  <c r="V42" i="47"/>
  <c r="U42" i="47"/>
  <c r="T42" i="47"/>
  <c r="S42" i="47"/>
  <c r="R42" i="47"/>
  <c r="Q42" i="47"/>
  <c r="P42" i="47"/>
  <c r="W42" i="47" s="1"/>
  <c r="Z42" i="47" s="1"/>
  <c r="N42" i="47"/>
  <c r="M42" i="47"/>
  <c r="L42" i="47"/>
  <c r="K42" i="47"/>
  <c r="J42" i="47"/>
  <c r="O42" i="47" s="1"/>
  <c r="H42" i="47"/>
  <c r="G42" i="47"/>
  <c r="F42" i="47"/>
  <c r="E42" i="47"/>
  <c r="I42" i="47" s="1"/>
  <c r="D42" i="47"/>
  <c r="C42" i="47"/>
  <c r="B42" i="47"/>
  <c r="DX41" i="47"/>
  <c r="DW41" i="47"/>
  <c r="DT41" i="47"/>
  <c r="DS41" i="47"/>
  <c r="DP41" i="47"/>
  <c r="DO41" i="47"/>
  <c r="DM41" i="47"/>
  <c r="DL41" i="47"/>
  <c r="DK41" i="47"/>
  <c r="DY41" i="47" s="1"/>
  <c r="DJ41" i="47"/>
  <c r="DI41" i="47"/>
  <c r="DH41" i="47"/>
  <c r="DV41" i="47" s="1"/>
  <c r="DG41" i="47"/>
  <c r="DU41" i="47" s="1"/>
  <c r="DF41" i="47"/>
  <c r="DE41" i="47"/>
  <c r="DD41" i="47"/>
  <c r="DR41" i="47" s="1"/>
  <c r="DC41" i="47"/>
  <c r="DQ41" i="47" s="1"/>
  <c r="DB41" i="47"/>
  <c r="DA41" i="47"/>
  <c r="CZ41" i="47"/>
  <c r="DN41" i="47" s="1"/>
  <c r="DZ41" i="47" s="1"/>
  <c r="CY41" i="47"/>
  <c r="BY41" i="47"/>
  <c r="CW41" i="47" s="1"/>
  <c r="BX41" i="47"/>
  <c r="CV41" i="47" s="1"/>
  <c r="BW41" i="47"/>
  <c r="CU41" i="47" s="1"/>
  <c r="BV41" i="47"/>
  <c r="BU41" i="47"/>
  <c r="CS41" i="47" s="1"/>
  <c r="BT41" i="47"/>
  <c r="CR41" i="47" s="1"/>
  <c r="BS41" i="47"/>
  <c r="CQ41" i="47" s="1"/>
  <c r="BR41" i="47"/>
  <c r="BQ41" i="47"/>
  <c r="CO41" i="47" s="1"/>
  <c r="BP41" i="47"/>
  <c r="CN41" i="47" s="1"/>
  <c r="BO41" i="47"/>
  <c r="CM41" i="47" s="1"/>
  <c r="BN41" i="47"/>
  <c r="BM41" i="47"/>
  <c r="BL41" i="47"/>
  <c r="BK41" i="47"/>
  <c r="BJ41" i="47"/>
  <c r="BI41" i="47"/>
  <c r="BH41" i="47"/>
  <c r="BG41" i="47"/>
  <c r="BF41" i="47"/>
  <c r="BE41" i="47"/>
  <c r="BD41" i="47"/>
  <c r="BC41" i="47"/>
  <c r="BB41" i="47"/>
  <c r="BA41" i="47"/>
  <c r="AZ41" i="47"/>
  <c r="AY41" i="47"/>
  <c r="AX41" i="47"/>
  <c r="AW41" i="47"/>
  <c r="AV41" i="47"/>
  <c r="AU41" i="47"/>
  <c r="AT41" i="47"/>
  <c r="AS41" i="47"/>
  <c r="AR41" i="47"/>
  <c r="AQ41" i="47"/>
  <c r="AP41" i="47"/>
  <c r="AO41" i="47"/>
  <c r="AN41" i="47"/>
  <c r="AK41" i="47"/>
  <c r="AJ41" i="47"/>
  <c r="AH41" i="47"/>
  <c r="AG41" i="47"/>
  <c r="AE41" i="47"/>
  <c r="AD41" i="47"/>
  <c r="AC41" i="47"/>
  <c r="AB41" i="47"/>
  <c r="AA41" i="47"/>
  <c r="AF41" i="47" s="1"/>
  <c r="AI41" i="47" s="1"/>
  <c r="Y41" i="47"/>
  <c r="X41" i="47"/>
  <c r="V41" i="47"/>
  <c r="U41" i="47"/>
  <c r="T41" i="47"/>
  <c r="S41" i="47"/>
  <c r="R41" i="47"/>
  <c r="W41" i="47" s="1"/>
  <c r="Z41" i="47" s="1"/>
  <c r="Q41" i="47"/>
  <c r="P41" i="47"/>
  <c r="N41" i="47"/>
  <c r="M41" i="47"/>
  <c r="L41" i="47"/>
  <c r="K41" i="47"/>
  <c r="J41" i="47"/>
  <c r="O41" i="47" s="1"/>
  <c r="H41" i="47"/>
  <c r="G41" i="47"/>
  <c r="F41" i="47"/>
  <c r="E41" i="47"/>
  <c r="I41" i="47" s="1"/>
  <c r="D41" i="47"/>
  <c r="C41" i="47"/>
  <c r="B41" i="47"/>
  <c r="DY40" i="47"/>
  <c r="DX40" i="47"/>
  <c r="DU40" i="47"/>
  <c r="DT40" i="47"/>
  <c r="DQ40" i="47"/>
  <c r="DP40" i="47"/>
  <c r="DM40" i="47"/>
  <c r="DL40" i="47"/>
  <c r="DK40" i="47"/>
  <c r="DJ40" i="47"/>
  <c r="DI40" i="47"/>
  <c r="DW40" i="47" s="1"/>
  <c r="DH40" i="47"/>
  <c r="DV40" i="47" s="1"/>
  <c r="DG40" i="47"/>
  <c r="DF40" i="47"/>
  <c r="DE40" i="47"/>
  <c r="DS40" i="47" s="1"/>
  <c r="DD40" i="47"/>
  <c r="DC40" i="47"/>
  <c r="DB40" i="47"/>
  <c r="DA40" i="47"/>
  <c r="DO40" i="47" s="1"/>
  <c r="CZ40" i="47"/>
  <c r="DN40" i="47" s="1"/>
  <c r="CY40" i="47"/>
  <c r="BY40" i="47"/>
  <c r="CW40" i="47" s="1"/>
  <c r="BX40" i="47"/>
  <c r="CV40" i="47" s="1"/>
  <c r="BW40" i="47"/>
  <c r="CU40" i="47" s="1"/>
  <c r="BV40" i="47"/>
  <c r="BU40" i="47"/>
  <c r="CS40" i="47" s="1"/>
  <c r="BT40" i="47"/>
  <c r="CR40" i="47" s="1"/>
  <c r="BS40" i="47"/>
  <c r="BR40" i="47"/>
  <c r="BQ40" i="47"/>
  <c r="CO40" i="47" s="1"/>
  <c r="BP40" i="47"/>
  <c r="BO40" i="47"/>
  <c r="BN40" i="47"/>
  <c r="BM40" i="47"/>
  <c r="BL40" i="47"/>
  <c r="BK40" i="47"/>
  <c r="BJ40" i="47"/>
  <c r="BI40" i="47"/>
  <c r="BH40" i="47"/>
  <c r="BG40" i="47"/>
  <c r="BF40" i="47"/>
  <c r="BE40" i="47"/>
  <c r="BD40" i="47"/>
  <c r="BC40" i="47"/>
  <c r="BB40" i="47"/>
  <c r="BA40" i="47"/>
  <c r="AZ40" i="47"/>
  <c r="AY40" i="47"/>
  <c r="AX40" i="47"/>
  <c r="AW40" i="47"/>
  <c r="AV40" i="47"/>
  <c r="AU40" i="47"/>
  <c r="AT40" i="47"/>
  <c r="AS40" i="47"/>
  <c r="AR40" i="47"/>
  <c r="AQ40" i="47"/>
  <c r="AP40" i="47"/>
  <c r="AO40" i="47"/>
  <c r="AN40" i="47"/>
  <c r="AK40" i="47"/>
  <c r="AJ40" i="47"/>
  <c r="AI40" i="47"/>
  <c r="AH40" i="47"/>
  <c r="AG40" i="47"/>
  <c r="AE40" i="47"/>
  <c r="AD40" i="47"/>
  <c r="AC40" i="47"/>
  <c r="AB40" i="47"/>
  <c r="AA40" i="47"/>
  <c r="AF40" i="47" s="1"/>
  <c r="Y40" i="47"/>
  <c r="X40" i="47"/>
  <c r="V40" i="47"/>
  <c r="U40" i="47"/>
  <c r="T40" i="47"/>
  <c r="S40" i="47"/>
  <c r="R40" i="47"/>
  <c r="Q40" i="47"/>
  <c r="P40" i="47"/>
  <c r="W40" i="47" s="1"/>
  <c r="Z40" i="47" s="1"/>
  <c r="N40" i="47"/>
  <c r="M40" i="47"/>
  <c r="L40" i="47"/>
  <c r="K40" i="47"/>
  <c r="O40" i="47" s="1"/>
  <c r="J40" i="47"/>
  <c r="H40" i="47"/>
  <c r="G40" i="47"/>
  <c r="F40" i="47"/>
  <c r="E40" i="47"/>
  <c r="I40" i="47" s="1"/>
  <c r="D40" i="47"/>
  <c r="C40" i="47"/>
  <c r="B40" i="47"/>
  <c r="DY39" i="47"/>
  <c r="DU39" i="47"/>
  <c r="DR39" i="47"/>
  <c r="DQ39" i="47"/>
  <c r="DN39" i="47"/>
  <c r="DM39" i="47"/>
  <c r="DL39" i="47"/>
  <c r="DK39" i="47"/>
  <c r="DJ39" i="47"/>
  <c r="DX39" i="47" s="1"/>
  <c r="DI39" i="47"/>
  <c r="DW39" i="47" s="1"/>
  <c r="DH39" i="47"/>
  <c r="DG39" i="47"/>
  <c r="DF39" i="47"/>
  <c r="DT39" i="47" s="1"/>
  <c r="DE39" i="47"/>
  <c r="DS39" i="47" s="1"/>
  <c r="DD39" i="47"/>
  <c r="DC39" i="47"/>
  <c r="DB39" i="47"/>
  <c r="DP39" i="47" s="1"/>
  <c r="DA39" i="47"/>
  <c r="DO39" i="47" s="1"/>
  <c r="CZ39" i="47"/>
  <c r="CY39" i="47"/>
  <c r="CT39" i="47"/>
  <c r="CS39" i="47"/>
  <c r="CL39" i="47"/>
  <c r="CK39" i="47"/>
  <c r="CC39" i="47"/>
  <c r="BY39" i="47"/>
  <c r="CW39" i="47" s="1"/>
  <c r="BX39" i="47"/>
  <c r="CV39" i="47" s="1"/>
  <c r="BW39" i="47"/>
  <c r="CU39" i="47" s="1"/>
  <c r="BV39" i="47"/>
  <c r="BU39" i="47"/>
  <c r="CG39" i="47" s="1"/>
  <c r="BT39" i="47"/>
  <c r="CR39" i="47" s="1"/>
  <c r="BS39" i="47"/>
  <c r="CQ39" i="47" s="1"/>
  <c r="BR39" i="47"/>
  <c r="CP39" i="47" s="1"/>
  <c r="BQ39" i="47"/>
  <c r="CO39" i="47" s="1"/>
  <c r="BP39" i="47"/>
  <c r="CN39" i="47" s="1"/>
  <c r="BO39" i="47"/>
  <c r="CM39" i="47" s="1"/>
  <c r="BN39" i="47"/>
  <c r="BM39" i="47"/>
  <c r="BL39" i="47"/>
  <c r="BK39" i="47"/>
  <c r="BJ39" i="47"/>
  <c r="BI39" i="47"/>
  <c r="BH39" i="47"/>
  <c r="BG39" i="47"/>
  <c r="BF39" i="47"/>
  <c r="BE39" i="47"/>
  <c r="BD39" i="47"/>
  <c r="BC39" i="47"/>
  <c r="BB39" i="47"/>
  <c r="BA39" i="47"/>
  <c r="AZ39" i="47"/>
  <c r="AY39" i="47"/>
  <c r="AX39" i="47"/>
  <c r="AW39" i="47"/>
  <c r="AV39" i="47"/>
  <c r="AU39" i="47"/>
  <c r="AT39" i="47"/>
  <c r="AS39" i="47"/>
  <c r="AR39" i="47"/>
  <c r="AQ39" i="47"/>
  <c r="AP39" i="47"/>
  <c r="AO39" i="47"/>
  <c r="AN39" i="47"/>
  <c r="AK39" i="47"/>
  <c r="AJ39" i="47"/>
  <c r="AH39" i="47"/>
  <c r="AG39" i="47"/>
  <c r="AE39" i="47"/>
  <c r="AD39" i="47"/>
  <c r="AC39" i="47"/>
  <c r="AB39" i="47"/>
  <c r="AF39" i="47" s="1"/>
  <c r="AI39" i="47" s="1"/>
  <c r="AA39" i="47"/>
  <c r="Y39" i="47"/>
  <c r="X39" i="47"/>
  <c r="V39" i="47"/>
  <c r="U39" i="47"/>
  <c r="T39" i="47"/>
  <c r="S39" i="47"/>
  <c r="R39" i="47"/>
  <c r="Q39" i="47"/>
  <c r="P39" i="47"/>
  <c r="N39" i="47"/>
  <c r="M39" i="47"/>
  <c r="L39" i="47"/>
  <c r="K39" i="47"/>
  <c r="O39" i="47" s="1"/>
  <c r="J39" i="47"/>
  <c r="H39" i="47"/>
  <c r="G39" i="47"/>
  <c r="F39" i="47"/>
  <c r="E39" i="47"/>
  <c r="I39" i="47" s="1"/>
  <c r="CD39" i="47" s="1"/>
  <c r="D39" i="47"/>
  <c r="C39" i="47"/>
  <c r="B39" i="47"/>
  <c r="DW38" i="47"/>
  <c r="DV38" i="47"/>
  <c r="DS38" i="47"/>
  <c r="DQ38" i="47"/>
  <c r="DN38" i="47"/>
  <c r="DM38" i="47"/>
  <c r="DL38" i="47"/>
  <c r="DK38" i="47"/>
  <c r="DY38" i="47" s="1"/>
  <c r="DJ38" i="47"/>
  <c r="DX38" i="47" s="1"/>
  <c r="DI38" i="47"/>
  <c r="DH38" i="47"/>
  <c r="DG38" i="47"/>
  <c r="DU38" i="47" s="1"/>
  <c r="DF38" i="47"/>
  <c r="DT38" i="47" s="1"/>
  <c r="DD38" i="47"/>
  <c r="DC38" i="47"/>
  <c r="DB38" i="47"/>
  <c r="DP38" i="47" s="1"/>
  <c r="DA38" i="47"/>
  <c r="DO38" i="47" s="1"/>
  <c r="CZ38" i="47"/>
  <c r="CY38" i="47"/>
  <c r="CW38" i="47"/>
  <c r="CQ38" i="47"/>
  <c r="CO38" i="47"/>
  <c r="CK38" i="47"/>
  <c r="CE38" i="47"/>
  <c r="CC38" i="47"/>
  <c r="BY38" i="47"/>
  <c r="BX38" i="47"/>
  <c r="CV38" i="47" s="1"/>
  <c r="BW38" i="47"/>
  <c r="CU38" i="47" s="1"/>
  <c r="BV38" i="47"/>
  <c r="BU38" i="47"/>
  <c r="CG38" i="47" s="1"/>
  <c r="BT38" i="47"/>
  <c r="CR38" i="47" s="1"/>
  <c r="BQ38" i="47"/>
  <c r="BP38" i="47"/>
  <c r="BO38" i="47"/>
  <c r="BN38" i="47"/>
  <c r="BM38" i="47"/>
  <c r="BL38" i="47"/>
  <c r="BK38" i="47"/>
  <c r="BJ38" i="47"/>
  <c r="BI38" i="47"/>
  <c r="BH38" i="47"/>
  <c r="BG38" i="47"/>
  <c r="BE38" i="47"/>
  <c r="BD38" i="47"/>
  <c r="BC38" i="47"/>
  <c r="BB38" i="47"/>
  <c r="BA38" i="47"/>
  <c r="AY38" i="47"/>
  <c r="AX38" i="47"/>
  <c r="AW38" i="47"/>
  <c r="AV38" i="47"/>
  <c r="AU38" i="47"/>
  <c r="AT38" i="47"/>
  <c r="AR38" i="47"/>
  <c r="AQ38" i="47"/>
  <c r="AP38" i="47"/>
  <c r="AO38" i="47"/>
  <c r="AN38" i="47"/>
  <c r="AK38" i="47"/>
  <c r="AJ38" i="47"/>
  <c r="AH38" i="47"/>
  <c r="AG38" i="47"/>
  <c r="AE38" i="47"/>
  <c r="AD38" i="47"/>
  <c r="AC38" i="47"/>
  <c r="AB38" i="47"/>
  <c r="AF38" i="47" s="1"/>
  <c r="AI38" i="47" s="1"/>
  <c r="AA38" i="47"/>
  <c r="Y38" i="47"/>
  <c r="X38" i="47"/>
  <c r="V38" i="47"/>
  <c r="U38" i="47"/>
  <c r="T38" i="47"/>
  <c r="S38" i="47"/>
  <c r="R38" i="47"/>
  <c r="Q38" i="47"/>
  <c r="P38" i="47"/>
  <c r="W38" i="47" s="1"/>
  <c r="Z38" i="47" s="1"/>
  <c r="DR38" i="47" s="1"/>
  <c r="N38" i="47"/>
  <c r="M38" i="47"/>
  <c r="L38" i="47"/>
  <c r="K38" i="47"/>
  <c r="O38" i="47" s="1"/>
  <c r="J38" i="47"/>
  <c r="H38" i="47"/>
  <c r="G38" i="47"/>
  <c r="F38" i="47"/>
  <c r="E38" i="47"/>
  <c r="D38" i="47"/>
  <c r="C38" i="47"/>
  <c r="B38" i="47"/>
  <c r="DY37" i="47"/>
  <c r="DU37" i="47"/>
  <c r="DR37" i="47"/>
  <c r="DQ37" i="47"/>
  <c r="DN37" i="47"/>
  <c r="DM37" i="47"/>
  <c r="DL37" i="47"/>
  <c r="DK37" i="47"/>
  <c r="DJ37" i="47"/>
  <c r="DX37" i="47" s="1"/>
  <c r="DI37" i="47"/>
  <c r="DW37" i="47" s="1"/>
  <c r="DH37" i="47"/>
  <c r="DG37" i="47"/>
  <c r="DF37" i="47"/>
  <c r="DT37" i="47" s="1"/>
  <c r="DE37" i="47"/>
  <c r="DS37" i="47" s="1"/>
  <c r="DD37" i="47"/>
  <c r="DC37" i="47"/>
  <c r="DB37" i="47"/>
  <c r="DP37" i="47" s="1"/>
  <c r="DA37" i="47"/>
  <c r="DO37" i="47" s="1"/>
  <c r="CZ37" i="47"/>
  <c r="CY37" i="47"/>
  <c r="CW37" i="47"/>
  <c r="CG37" i="47"/>
  <c r="BY37" i="47"/>
  <c r="CK37" i="47" s="1"/>
  <c r="BX37" i="47"/>
  <c r="CV37" i="47" s="1"/>
  <c r="BW37" i="47"/>
  <c r="CU37" i="47" s="1"/>
  <c r="BV37" i="47"/>
  <c r="BU37" i="47"/>
  <c r="CS37" i="47" s="1"/>
  <c r="BT37" i="47"/>
  <c r="CR37" i="47" s="1"/>
  <c r="BS37" i="47"/>
  <c r="BR37" i="47"/>
  <c r="BQ37" i="47"/>
  <c r="CC37" i="47" s="1"/>
  <c r="BP37" i="47"/>
  <c r="BO37" i="47"/>
  <c r="BN37" i="47"/>
  <c r="BM37" i="47"/>
  <c r="BL37" i="47"/>
  <c r="BK37" i="47"/>
  <c r="BJ37" i="47"/>
  <c r="BI37" i="47"/>
  <c r="BH37" i="47"/>
  <c r="BG37" i="47"/>
  <c r="BF37" i="47"/>
  <c r="BE37" i="47"/>
  <c r="BD37" i="47"/>
  <c r="BC37" i="47"/>
  <c r="BB37" i="47"/>
  <c r="BA37" i="47"/>
  <c r="AZ37" i="47"/>
  <c r="AY37" i="47"/>
  <c r="AX37" i="47"/>
  <c r="AW37" i="47"/>
  <c r="AV37" i="47"/>
  <c r="AU37" i="47"/>
  <c r="AT37" i="47"/>
  <c r="AS37" i="47"/>
  <c r="AR37" i="47"/>
  <c r="AQ37" i="47"/>
  <c r="AP37" i="47"/>
  <c r="AO37" i="47"/>
  <c r="AN37" i="47"/>
  <c r="AK37" i="47"/>
  <c r="AJ37" i="47"/>
  <c r="AH37" i="47"/>
  <c r="AG37" i="47"/>
  <c r="AE37" i="47"/>
  <c r="AD37" i="47"/>
  <c r="AC37" i="47"/>
  <c r="AB37" i="47"/>
  <c r="AF37" i="47" s="1"/>
  <c r="AI37" i="47" s="1"/>
  <c r="AA37" i="47"/>
  <c r="Y37" i="47"/>
  <c r="X37" i="47"/>
  <c r="V37" i="47"/>
  <c r="U37" i="47"/>
  <c r="T37" i="47"/>
  <c r="S37" i="47"/>
  <c r="R37" i="47"/>
  <c r="Q37" i="47"/>
  <c r="P37" i="47"/>
  <c r="N37" i="47"/>
  <c r="M37" i="47"/>
  <c r="L37" i="47"/>
  <c r="K37" i="47"/>
  <c r="O37" i="47" s="1"/>
  <c r="J37" i="47"/>
  <c r="H37" i="47"/>
  <c r="G37" i="47"/>
  <c r="F37" i="47"/>
  <c r="E37" i="47"/>
  <c r="D37" i="47"/>
  <c r="C37" i="47"/>
  <c r="B37" i="47"/>
  <c r="DV36" i="47"/>
  <c r="DR36" i="47"/>
  <c r="DN36" i="47"/>
  <c r="DM36" i="47"/>
  <c r="DL36" i="47"/>
  <c r="DK36" i="47"/>
  <c r="DY36" i="47" s="1"/>
  <c r="DJ36" i="47"/>
  <c r="DX36" i="47" s="1"/>
  <c r="DI36" i="47"/>
  <c r="DW36" i="47" s="1"/>
  <c r="DH36" i="47"/>
  <c r="DG36" i="47"/>
  <c r="DU36" i="47" s="1"/>
  <c r="DF36" i="47"/>
  <c r="DT36" i="47" s="1"/>
  <c r="DE36" i="47"/>
  <c r="DS36" i="47" s="1"/>
  <c r="DD36" i="47"/>
  <c r="DC36" i="47"/>
  <c r="DQ36" i="47" s="1"/>
  <c r="DB36" i="47"/>
  <c r="DP36" i="47" s="1"/>
  <c r="DA36" i="47"/>
  <c r="DO36" i="47" s="1"/>
  <c r="CZ36" i="47"/>
  <c r="CY36" i="47"/>
  <c r="CW36" i="47"/>
  <c r="CS36" i="47"/>
  <c r="CL36" i="47"/>
  <c r="CG36" i="47"/>
  <c r="CC36" i="47"/>
  <c r="BY36" i="47"/>
  <c r="CK36" i="47" s="1"/>
  <c r="BX36" i="47"/>
  <c r="CV36" i="47" s="1"/>
  <c r="BW36" i="47"/>
  <c r="BV36" i="47"/>
  <c r="BU36" i="47"/>
  <c r="BT36" i="47"/>
  <c r="CR36" i="47" s="1"/>
  <c r="BS36" i="47"/>
  <c r="CQ36" i="47" s="1"/>
  <c r="BR36" i="47"/>
  <c r="CP36" i="47" s="1"/>
  <c r="BQ36" i="47"/>
  <c r="CO36" i="47" s="1"/>
  <c r="BP36" i="47"/>
  <c r="BO36" i="47"/>
  <c r="CM36" i="47" s="1"/>
  <c r="BN36" i="47"/>
  <c r="BM36" i="47"/>
  <c r="BL36" i="47"/>
  <c r="BK36" i="47"/>
  <c r="BJ36" i="47"/>
  <c r="BI36" i="47"/>
  <c r="CT36" i="47" s="1"/>
  <c r="BH36" i="47"/>
  <c r="BG36" i="47"/>
  <c r="BF36" i="47"/>
  <c r="BE36" i="47"/>
  <c r="BD36" i="47"/>
  <c r="BC36" i="47"/>
  <c r="BB36" i="47"/>
  <c r="BA36" i="47"/>
  <c r="AZ36" i="47"/>
  <c r="AY36" i="47"/>
  <c r="AX36" i="47"/>
  <c r="AW36" i="47"/>
  <c r="AV36" i="47"/>
  <c r="AU36" i="47"/>
  <c r="AT36" i="47"/>
  <c r="AS36" i="47"/>
  <c r="AR36" i="47"/>
  <c r="AQ36" i="47"/>
  <c r="AP36" i="47"/>
  <c r="AO36" i="47"/>
  <c r="AN36" i="47"/>
  <c r="AK36" i="47"/>
  <c r="AJ36" i="47"/>
  <c r="AH36" i="47"/>
  <c r="AG36" i="47"/>
  <c r="AE36" i="47"/>
  <c r="AD36" i="47"/>
  <c r="AC36" i="47"/>
  <c r="AB36" i="47"/>
  <c r="AF36" i="47" s="1"/>
  <c r="AA36" i="47"/>
  <c r="Y36" i="47"/>
  <c r="X36" i="47"/>
  <c r="V36" i="47"/>
  <c r="U36" i="47"/>
  <c r="T36" i="47"/>
  <c r="S36" i="47"/>
  <c r="R36" i="47"/>
  <c r="Q36" i="47"/>
  <c r="P36" i="47"/>
  <c r="W36" i="47" s="1"/>
  <c r="Z36" i="47" s="1"/>
  <c r="N36" i="47"/>
  <c r="M36" i="47"/>
  <c r="L36" i="47"/>
  <c r="K36" i="47"/>
  <c r="J36" i="47"/>
  <c r="O36" i="47" s="1"/>
  <c r="H36" i="47"/>
  <c r="G36" i="47"/>
  <c r="F36" i="47"/>
  <c r="E36" i="47"/>
  <c r="D36" i="47"/>
  <c r="C36" i="47"/>
  <c r="B36" i="47"/>
  <c r="DY35" i="47"/>
  <c r="DV35" i="47"/>
  <c r="DU35" i="47"/>
  <c r="DQ35" i="47"/>
  <c r="DM35" i="47"/>
  <c r="DL35" i="47"/>
  <c r="DK35" i="47"/>
  <c r="DJ35" i="47"/>
  <c r="DX35" i="47" s="1"/>
  <c r="DI35" i="47"/>
  <c r="DW35" i="47" s="1"/>
  <c r="DH35" i="47"/>
  <c r="DG35" i="47"/>
  <c r="DF35" i="47"/>
  <c r="DT35" i="47" s="1"/>
  <c r="DE35" i="47"/>
  <c r="DS35" i="47" s="1"/>
  <c r="DD35" i="47"/>
  <c r="DC35" i="47"/>
  <c r="DB35" i="47"/>
  <c r="DP35" i="47" s="1"/>
  <c r="DA35" i="47"/>
  <c r="DO35" i="47" s="1"/>
  <c r="CZ35" i="47"/>
  <c r="CY35" i="47"/>
  <c r="CS35" i="47"/>
  <c r="CK35" i="47"/>
  <c r="CC35" i="47"/>
  <c r="BY35" i="47"/>
  <c r="CW35" i="47" s="1"/>
  <c r="BX35" i="47"/>
  <c r="CV35" i="47" s="1"/>
  <c r="BW35" i="47"/>
  <c r="CU35" i="47" s="1"/>
  <c r="BV35" i="47"/>
  <c r="BU35" i="47"/>
  <c r="CG35" i="47" s="1"/>
  <c r="BT35" i="47"/>
  <c r="CR35" i="47" s="1"/>
  <c r="BS35" i="47"/>
  <c r="CQ35" i="47" s="1"/>
  <c r="BR35" i="47"/>
  <c r="CP35" i="47" s="1"/>
  <c r="BQ35" i="47"/>
  <c r="CO35" i="47" s="1"/>
  <c r="BP35" i="47"/>
  <c r="BO35" i="47"/>
  <c r="CM35" i="47" s="1"/>
  <c r="BN35" i="47"/>
  <c r="BM35" i="47"/>
  <c r="BL35" i="47"/>
  <c r="BK35" i="47"/>
  <c r="BJ35" i="47"/>
  <c r="BI35" i="47"/>
  <c r="BH35" i="47"/>
  <c r="BG35" i="47"/>
  <c r="BF35" i="47"/>
  <c r="BE35" i="47"/>
  <c r="BD35" i="47"/>
  <c r="BC35" i="47"/>
  <c r="BB35" i="47"/>
  <c r="BA35" i="47"/>
  <c r="AZ35" i="47"/>
  <c r="AY35" i="47"/>
  <c r="AX35" i="47"/>
  <c r="AW35" i="47"/>
  <c r="AV35" i="47"/>
  <c r="AU35" i="47"/>
  <c r="AT35" i="47"/>
  <c r="AS35" i="47"/>
  <c r="AR35" i="47"/>
  <c r="AQ35" i="47"/>
  <c r="AP35" i="47"/>
  <c r="AO35" i="47"/>
  <c r="AN35" i="47"/>
  <c r="AK35" i="47"/>
  <c r="AJ35" i="47"/>
  <c r="AH35" i="47"/>
  <c r="AG35" i="47"/>
  <c r="AE35" i="47"/>
  <c r="AD35" i="47"/>
  <c r="AC35" i="47"/>
  <c r="AB35" i="47"/>
  <c r="AF35" i="47" s="1"/>
  <c r="AI35" i="47" s="1"/>
  <c r="AA35" i="47"/>
  <c r="Y35" i="47"/>
  <c r="X35" i="47"/>
  <c r="V35" i="47"/>
  <c r="U35" i="47"/>
  <c r="T35" i="47"/>
  <c r="S35" i="47"/>
  <c r="R35" i="47"/>
  <c r="Q35" i="47"/>
  <c r="P35" i="47"/>
  <c r="W35" i="47" s="1"/>
  <c r="N35" i="47"/>
  <c r="M35" i="47"/>
  <c r="L35" i="47"/>
  <c r="K35" i="47"/>
  <c r="J35" i="47"/>
  <c r="O35" i="47" s="1"/>
  <c r="CL35" i="47" s="1"/>
  <c r="H35" i="47"/>
  <c r="G35" i="47"/>
  <c r="F35" i="47"/>
  <c r="E35" i="47"/>
  <c r="I35" i="47" s="1"/>
  <c r="CD35" i="47" s="1"/>
  <c r="D35" i="47"/>
  <c r="C35" i="47"/>
  <c r="B35" i="47"/>
  <c r="DW34" i="47"/>
  <c r="DV34" i="47"/>
  <c r="DS34" i="47"/>
  <c r="DR34" i="47"/>
  <c r="DO34" i="47"/>
  <c r="DN34" i="47"/>
  <c r="DZ34" i="47" s="1"/>
  <c r="DM34" i="47"/>
  <c r="DL34" i="47"/>
  <c r="DK34" i="47"/>
  <c r="DY34" i="47" s="1"/>
  <c r="DJ34" i="47"/>
  <c r="DX34" i="47" s="1"/>
  <c r="DI34" i="47"/>
  <c r="DH34" i="47"/>
  <c r="DG34" i="47"/>
  <c r="DU34" i="47" s="1"/>
  <c r="DF34" i="47"/>
  <c r="DT34" i="47" s="1"/>
  <c r="DE34" i="47"/>
  <c r="DD34" i="47"/>
  <c r="DC34" i="47"/>
  <c r="DQ34" i="47" s="1"/>
  <c r="DB34" i="47"/>
  <c r="DP34" i="47" s="1"/>
  <c r="DA34" i="47"/>
  <c r="CZ34" i="47"/>
  <c r="CY34" i="47"/>
  <c r="CU34" i="47"/>
  <c r="CM34" i="47"/>
  <c r="BY34" i="47"/>
  <c r="CW34" i="47" s="1"/>
  <c r="BX34" i="47"/>
  <c r="CV34" i="47" s="1"/>
  <c r="BW34" i="47"/>
  <c r="CI34" i="47" s="1"/>
  <c r="BV34" i="47"/>
  <c r="CT34" i="47" s="1"/>
  <c r="BU34" i="47"/>
  <c r="CS34" i="47" s="1"/>
  <c r="BT34" i="47"/>
  <c r="CR34" i="47" s="1"/>
  <c r="BS34" i="47"/>
  <c r="CQ34" i="47" s="1"/>
  <c r="BR34" i="47"/>
  <c r="CD34" i="47" s="1"/>
  <c r="BQ34" i="47"/>
  <c r="CO34" i="47" s="1"/>
  <c r="BP34" i="47"/>
  <c r="BO34" i="47"/>
  <c r="CA34" i="47" s="1"/>
  <c r="BN34" i="47"/>
  <c r="CL34" i="47" s="1"/>
  <c r="BM34" i="47"/>
  <c r="BL34" i="47"/>
  <c r="BK34" i="47"/>
  <c r="BJ34" i="47"/>
  <c r="BI34" i="47"/>
  <c r="BH34" i="47"/>
  <c r="BG34" i="47"/>
  <c r="BF34" i="47"/>
  <c r="BE34" i="47"/>
  <c r="BD34" i="47"/>
  <c r="BC34" i="47"/>
  <c r="BB34" i="47"/>
  <c r="BA34" i="47"/>
  <c r="AZ34" i="47"/>
  <c r="AY34" i="47"/>
  <c r="AX34" i="47"/>
  <c r="AW34" i="47"/>
  <c r="AV34" i="47"/>
  <c r="AU34" i="47"/>
  <c r="AT34" i="47"/>
  <c r="AS34" i="47"/>
  <c r="AR34" i="47"/>
  <c r="AQ34" i="47"/>
  <c r="AP34" i="47"/>
  <c r="AO34" i="47"/>
  <c r="AN34" i="47"/>
  <c r="AK34" i="47"/>
  <c r="AJ34" i="47"/>
  <c r="AH34" i="47"/>
  <c r="AG34" i="47"/>
  <c r="AE34" i="47"/>
  <c r="AD34" i="47"/>
  <c r="AC34" i="47"/>
  <c r="AB34" i="47"/>
  <c r="AA34" i="47"/>
  <c r="Y34" i="47"/>
  <c r="X34" i="47"/>
  <c r="V34" i="47"/>
  <c r="U34" i="47"/>
  <c r="T34" i="47"/>
  <c r="S34" i="47"/>
  <c r="R34" i="47"/>
  <c r="Q34" i="47"/>
  <c r="P34" i="47"/>
  <c r="N34" i="47"/>
  <c r="M34" i="47"/>
  <c r="L34" i="47"/>
  <c r="K34" i="47"/>
  <c r="J34" i="47"/>
  <c r="O34" i="47" s="1"/>
  <c r="H34" i="47"/>
  <c r="G34" i="47"/>
  <c r="F34" i="47"/>
  <c r="E34" i="47"/>
  <c r="I34" i="47" s="1"/>
  <c r="CE34" i="47" s="1"/>
  <c r="D34" i="47"/>
  <c r="C34" i="47"/>
  <c r="B34" i="47"/>
  <c r="DX33" i="47"/>
  <c r="DW33" i="47"/>
  <c r="DT33" i="47"/>
  <c r="DS33" i="47"/>
  <c r="DP33" i="47"/>
  <c r="DO33" i="47"/>
  <c r="DM33" i="47"/>
  <c r="DL33" i="47"/>
  <c r="DK33" i="47"/>
  <c r="DY33" i="47" s="1"/>
  <c r="DJ33" i="47"/>
  <c r="DI33" i="47"/>
  <c r="DH33" i="47"/>
  <c r="DV33" i="47" s="1"/>
  <c r="DG33" i="47"/>
  <c r="DU33" i="47" s="1"/>
  <c r="DF33" i="47"/>
  <c r="DE33" i="47"/>
  <c r="DD33" i="47"/>
  <c r="DC33" i="47"/>
  <c r="DQ33" i="47" s="1"/>
  <c r="DB33" i="47"/>
  <c r="DA33" i="47"/>
  <c r="CZ33" i="47"/>
  <c r="CY33" i="47"/>
  <c r="CR33" i="47"/>
  <c r="CJ33" i="47"/>
  <c r="CI33" i="47"/>
  <c r="BY33" i="47"/>
  <c r="CW33" i="47" s="1"/>
  <c r="BX33" i="47"/>
  <c r="CV33" i="47" s="1"/>
  <c r="BW33" i="47"/>
  <c r="CU33" i="47" s="1"/>
  <c r="BV33" i="47"/>
  <c r="BU33" i="47"/>
  <c r="CS33" i="47" s="1"/>
  <c r="BT33" i="47"/>
  <c r="CF33" i="47" s="1"/>
  <c r="BS33" i="47"/>
  <c r="BR33" i="47"/>
  <c r="BQ33" i="47"/>
  <c r="CO33" i="47" s="1"/>
  <c r="BP33" i="47"/>
  <c r="CN33" i="47" s="1"/>
  <c r="BO33" i="47"/>
  <c r="CM33" i="47" s="1"/>
  <c r="BN33" i="47"/>
  <c r="BM33" i="47"/>
  <c r="BL33" i="47"/>
  <c r="BK33" i="47"/>
  <c r="BJ33" i="47"/>
  <c r="BI33" i="47"/>
  <c r="BH33" i="47"/>
  <c r="BG33" i="47"/>
  <c r="BF33" i="47"/>
  <c r="BE33" i="47"/>
  <c r="BD33" i="47"/>
  <c r="BC33" i="47"/>
  <c r="BB33" i="47"/>
  <c r="BA33" i="47"/>
  <c r="AZ33" i="47"/>
  <c r="AY33" i="47"/>
  <c r="AX33" i="47"/>
  <c r="AW33" i="47"/>
  <c r="AV33" i="47"/>
  <c r="AU33" i="47"/>
  <c r="AT33" i="47"/>
  <c r="AS33" i="47"/>
  <c r="AR33" i="47"/>
  <c r="AQ33" i="47"/>
  <c r="AP33" i="47"/>
  <c r="AO33" i="47"/>
  <c r="AN33" i="47"/>
  <c r="AK33" i="47"/>
  <c r="AJ33" i="47"/>
  <c r="AH33" i="47"/>
  <c r="AI33" i="47" s="1"/>
  <c r="AG33" i="47"/>
  <c r="AE33" i="47"/>
  <c r="AD33" i="47"/>
  <c r="AC33" i="47"/>
  <c r="AB33" i="47"/>
  <c r="AA33" i="47"/>
  <c r="AF33" i="47" s="1"/>
  <c r="Y33" i="47"/>
  <c r="X33" i="47"/>
  <c r="V33" i="47"/>
  <c r="U33" i="47"/>
  <c r="T33" i="47"/>
  <c r="S33" i="47"/>
  <c r="R33" i="47"/>
  <c r="W33" i="47" s="1"/>
  <c r="Z33" i="47" s="1"/>
  <c r="Q33" i="47"/>
  <c r="P33" i="47"/>
  <c r="N33" i="47"/>
  <c r="M33" i="47"/>
  <c r="L33" i="47"/>
  <c r="K33" i="47"/>
  <c r="J33" i="47"/>
  <c r="O33" i="47" s="1"/>
  <c r="H33" i="47"/>
  <c r="G33" i="47"/>
  <c r="F33" i="47"/>
  <c r="E33" i="47"/>
  <c r="D33" i="47"/>
  <c r="C33" i="47"/>
  <c r="B33" i="47"/>
  <c r="DY32" i="47"/>
  <c r="DX32" i="47"/>
  <c r="DU32" i="47"/>
  <c r="DT32" i="47"/>
  <c r="DQ32" i="47"/>
  <c r="DP32" i="47"/>
  <c r="DM32" i="47"/>
  <c r="DL32" i="47"/>
  <c r="DK32" i="47"/>
  <c r="DJ32" i="47"/>
  <c r="DI32" i="47"/>
  <c r="DW32" i="47" s="1"/>
  <c r="DH32" i="47"/>
  <c r="DV32" i="47" s="1"/>
  <c r="DG32" i="47"/>
  <c r="DF32" i="47"/>
  <c r="DE32" i="47"/>
  <c r="DS32" i="47" s="1"/>
  <c r="DD32" i="47"/>
  <c r="DC32" i="47"/>
  <c r="DB32" i="47"/>
  <c r="DA32" i="47"/>
  <c r="DO32" i="47" s="1"/>
  <c r="CZ32" i="47"/>
  <c r="DN32" i="47" s="1"/>
  <c r="CY32" i="47"/>
  <c r="BY32" i="47"/>
  <c r="CK32" i="47" s="1"/>
  <c r="BX32" i="47"/>
  <c r="CV32" i="47" s="1"/>
  <c r="BW32" i="47"/>
  <c r="CU32" i="47" s="1"/>
  <c r="BV32" i="47"/>
  <c r="BU32" i="47"/>
  <c r="CS32" i="47" s="1"/>
  <c r="BT32" i="47"/>
  <c r="CF32" i="47" s="1"/>
  <c r="BS32" i="47"/>
  <c r="BR32" i="47"/>
  <c r="BQ32" i="47"/>
  <c r="CC32" i="47" s="1"/>
  <c r="BP32" i="47"/>
  <c r="BO32" i="47"/>
  <c r="BN32" i="47"/>
  <c r="BM32" i="47"/>
  <c r="BL32" i="47"/>
  <c r="BK32" i="47"/>
  <c r="BJ32" i="47"/>
  <c r="BI32" i="47"/>
  <c r="BH32" i="47"/>
  <c r="BG32" i="47"/>
  <c r="BF32" i="47"/>
  <c r="BE32" i="47"/>
  <c r="BD32" i="47"/>
  <c r="BC32" i="47"/>
  <c r="BB32" i="47"/>
  <c r="BA32" i="47"/>
  <c r="AZ32" i="47"/>
  <c r="AY32" i="47"/>
  <c r="AX32" i="47"/>
  <c r="AW32" i="47"/>
  <c r="AV32" i="47"/>
  <c r="AU32" i="47"/>
  <c r="AT32" i="47"/>
  <c r="AS32" i="47"/>
  <c r="AR32" i="47"/>
  <c r="AQ32" i="47"/>
  <c r="AP32" i="47"/>
  <c r="AO32" i="47"/>
  <c r="AN32" i="47"/>
  <c r="AK32" i="47"/>
  <c r="AJ32" i="47"/>
  <c r="AH32" i="47"/>
  <c r="AG32" i="47"/>
  <c r="AE32" i="47"/>
  <c r="AD32" i="47"/>
  <c r="AC32" i="47"/>
  <c r="AB32" i="47"/>
  <c r="AA32" i="47"/>
  <c r="AF32" i="47" s="1"/>
  <c r="AI32" i="47" s="1"/>
  <c r="Y32" i="47"/>
  <c r="X32" i="47"/>
  <c r="V32" i="47"/>
  <c r="U32" i="47"/>
  <c r="T32" i="47"/>
  <c r="S32" i="47"/>
  <c r="W32" i="47" s="1"/>
  <c r="Z32" i="47" s="1"/>
  <c r="R32" i="47"/>
  <c r="Q32" i="47"/>
  <c r="P32" i="47"/>
  <c r="N32" i="47"/>
  <c r="M32" i="47"/>
  <c r="L32" i="47"/>
  <c r="K32" i="47"/>
  <c r="O32" i="47" s="1"/>
  <c r="J32" i="47"/>
  <c r="H32" i="47"/>
  <c r="G32" i="47"/>
  <c r="F32" i="47"/>
  <c r="E32" i="47"/>
  <c r="D32" i="47"/>
  <c r="C32" i="47"/>
  <c r="B32" i="47"/>
  <c r="DY31" i="47"/>
  <c r="DV31" i="47"/>
  <c r="DU31" i="47"/>
  <c r="DQ31" i="47"/>
  <c r="DM31" i="47"/>
  <c r="DL31" i="47"/>
  <c r="DK31" i="47"/>
  <c r="DJ31" i="47"/>
  <c r="DX31" i="47" s="1"/>
  <c r="DI31" i="47"/>
  <c r="DW31" i="47" s="1"/>
  <c r="DH31" i="47"/>
  <c r="DG31" i="47"/>
  <c r="DF31" i="47"/>
  <c r="DT31" i="47" s="1"/>
  <c r="DE31" i="47"/>
  <c r="DS31" i="47" s="1"/>
  <c r="DD31" i="47"/>
  <c r="DC31" i="47"/>
  <c r="DB31" i="47"/>
  <c r="DP31" i="47" s="1"/>
  <c r="DA31" i="47"/>
  <c r="DO31" i="47" s="1"/>
  <c r="CZ31" i="47"/>
  <c r="CY31" i="47"/>
  <c r="CT31" i="47"/>
  <c r="CS31" i="47"/>
  <c r="CL31" i="47"/>
  <c r="CK31" i="47"/>
  <c r="CC31" i="47"/>
  <c r="BY31" i="47"/>
  <c r="CW31" i="47" s="1"/>
  <c r="BX31" i="47"/>
  <c r="CV31" i="47" s="1"/>
  <c r="BW31" i="47"/>
  <c r="CU31" i="47" s="1"/>
  <c r="BV31" i="47"/>
  <c r="BU31" i="47"/>
  <c r="CG31" i="47" s="1"/>
  <c r="BT31" i="47"/>
  <c r="CR31" i="47" s="1"/>
  <c r="BS31" i="47"/>
  <c r="CQ31" i="47" s="1"/>
  <c r="BR31" i="47"/>
  <c r="CP31" i="47" s="1"/>
  <c r="BQ31" i="47"/>
  <c r="CO31" i="47" s="1"/>
  <c r="BP31" i="47"/>
  <c r="CN31" i="47" s="1"/>
  <c r="BO31" i="47"/>
  <c r="CM31" i="47" s="1"/>
  <c r="BN31" i="47"/>
  <c r="BM31" i="47"/>
  <c r="BL31" i="47"/>
  <c r="BK31" i="47"/>
  <c r="BJ31" i="47"/>
  <c r="BI31" i="47"/>
  <c r="BH31" i="47"/>
  <c r="BG31" i="47"/>
  <c r="BF31" i="47"/>
  <c r="BE31" i="47"/>
  <c r="BD31" i="47"/>
  <c r="BC31" i="47"/>
  <c r="BB31" i="47"/>
  <c r="BA31" i="47"/>
  <c r="AZ31" i="47"/>
  <c r="AY31" i="47"/>
  <c r="AX31" i="47"/>
  <c r="AW31" i="47"/>
  <c r="AV31" i="47"/>
  <c r="AU31" i="47"/>
  <c r="AT31" i="47"/>
  <c r="AS31" i="47"/>
  <c r="AR31" i="47"/>
  <c r="AQ31" i="47"/>
  <c r="AP31" i="47"/>
  <c r="AO31" i="47"/>
  <c r="AN31" i="47"/>
  <c r="AK31" i="47"/>
  <c r="AJ31" i="47"/>
  <c r="AH31" i="47"/>
  <c r="AG31" i="47"/>
  <c r="AE31" i="47"/>
  <c r="AD31" i="47"/>
  <c r="AC31" i="47"/>
  <c r="AB31" i="47"/>
  <c r="AF31" i="47" s="1"/>
  <c r="AI31" i="47" s="1"/>
  <c r="AA31" i="47"/>
  <c r="Y31" i="47"/>
  <c r="X31" i="47"/>
  <c r="V31" i="47"/>
  <c r="U31" i="47"/>
  <c r="T31" i="47"/>
  <c r="S31" i="47"/>
  <c r="R31" i="47"/>
  <c r="Q31" i="47"/>
  <c r="P31" i="47"/>
  <c r="W31" i="47" s="1"/>
  <c r="N31" i="47"/>
  <c r="M31" i="47"/>
  <c r="L31" i="47"/>
  <c r="K31" i="47"/>
  <c r="O31" i="47" s="1"/>
  <c r="J31" i="47"/>
  <c r="H31" i="47"/>
  <c r="G31" i="47"/>
  <c r="F31" i="47"/>
  <c r="E31" i="47"/>
  <c r="I31" i="47" s="1"/>
  <c r="CD31" i="47" s="1"/>
  <c r="D31" i="47"/>
  <c r="C31" i="47"/>
  <c r="B31" i="47"/>
  <c r="DW30" i="47"/>
  <c r="DV30" i="47"/>
  <c r="DS30" i="47"/>
  <c r="DO30" i="47"/>
  <c r="DM30" i="47"/>
  <c r="DL30" i="47"/>
  <c r="DK30" i="47"/>
  <c r="DY30" i="47" s="1"/>
  <c r="DJ30" i="47"/>
  <c r="DX30" i="47" s="1"/>
  <c r="DI30" i="47"/>
  <c r="DH30" i="47"/>
  <c r="DG30" i="47"/>
  <c r="DU30" i="47" s="1"/>
  <c r="DF30" i="47"/>
  <c r="DT30" i="47" s="1"/>
  <c r="DE30" i="47"/>
  <c r="DD30" i="47"/>
  <c r="DC30" i="47"/>
  <c r="DQ30" i="47" s="1"/>
  <c r="DB30" i="47"/>
  <c r="DP30" i="47" s="1"/>
  <c r="DA30" i="47"/>
  <c r="CZ30" i="47"/>
  <c r="CY30" i="47"/>
  <c r="CU30" i="47"/>
  <c r="CM30" i="47"/>
  <c r="BY30" i="47"/>
  <c r="CW30" i="47" s="1"/>
  <c r="BX30" i="47"/>
  <c r="CV30" i="47" s="1"/>
  <c r="BW30" i="47"/>
  <c r="CI30" i="47" s="1"/>
  <c r="BV30" i="47"/>
  <c r="CT30" i="47" s="1"/>
  <c r="BU30" i="47"/>
  <c r="CS30" i="47" s="1"/>
  <c r="BT30" i="47"/>
  <c r="CR30" i="47" s="1"/>
  <c r="BS30" i="47"/>
  <c r="CQ30" i="47" s="1"/>
  <c r="BR30" i="47"/>
  <c r="CD30" i="47" s="1"/>
  <c r="BQ30" i="47"/>
  <c r="CO30" i="47" s="1"/>
  <c r="BP30" i="47"/>
  <c r="BO30" i="47"/>
  <c r="BN30" i="47"/>
  <c r="CL30" i="47" s="1"/>
  <c r="BM30" i="47"/>
  <c r="BL30" i="47"/>
  <c r="BK30" i="47"/>
  <c r="BJ30" i="47"/>
  <c r="BI30" i="47"/>
  <c r="BH30" i="47"/>
  <c r="BG30" i="47"/>
  <c r="BF30" i="47"/>
  <c r="BE30" i="47"/>
  <c r="BD30" i="47"/>
  <c r="BC30" i="47"/>
  <c r="BB30" i="47"/>
  <c r="BA30" i="47"/>
  <c r="AZ30" i="47"/>
  <c r="AY30" i="47"/>
  <c r="AX30" i="47"/>
  <c r="AW30" i="47"/>
  <c r="AV30" i="47"/>
  <c r="AU30" i="47"/>
  <c r="AT30" i="47"/>
  <c r="AS30" i="47"/>
  <c r="AR30" i="47"/>
  <c r="AQ30" i="47"/>
  <c r="AP30" i="47"/>
  <c r="AO30" i="47"/>
  <c r="AN30" i="47"/>
  <c r="AK30" i="47"/>
  <c r="AJ30" i="47"/>
  <c r="AH30" i="47"/>
  <c r="AG30" i="47"/>
  <c r="AE30" i="47"/>
  <c r="AD30" i="47"/>
  <c r="AC30" i="47"/>
  <c r="AB30" i="47"/>
  <c r="AA30" i="47"/>
  <c r="AF30" i="47" s="1"/>
  <c r="AI30" i="47" s="1"/>
  <c r="Y30" i="47"/>
  <c r="X30" i="47"/>
  <c r="V30" i="47"/>
  <c r="U30" i="47"/>
  <c r="T30" i="47"/>
  <c r="S30" i="47"/>
  <c r="R30" i="47"/>
  <c r="Q30" i="47"/>
  <c r="P30" i="47"/>
  <c r="N30" i="47"/>
  <c r="M30" i="47"/>
  <c r="L30" i="47"/>
  <c r="K30" i="47"/>
  <c r="J30" i="47"/>
  <c r="O30" i="47" s="1"/>
  <c r="H30" i="47"/>
  <c r="G30" i="47"/>
  <c r="F30" i="47"/>
  <c r="E30" i="47"/>
  <c r="I30" i="47" s="1"/>
  <c r="CE30" i="47" s="1"/>
  <c r="D30" i="47"/>
  <c r="C30" i="47"/>
  <c r="B30" i="47"/>
  <c r="DX29" i="47"/>
  <c r="DW29" i="47"/>
  <c r="DT29" i="47"/>
  <c r="DS29" i="47"/>
  <c r="DP29" i="47"/>
  <c r="DO29" i="47"/>
  <c r="DM29" i="47"/>
  <c r="DL29" i="47"/>
  <c r="DK29" i="47"/>
  <c r="DY29" i="47" s="1"/>
  <c r="DJ29" i="47"/>
  <c r="DI29" i="47"/>
  <c r="DH29" i="47"/>
  <c r="DV29" i="47" s="1"/>
  <c r="DG29" i="47"/>
  <c r="DU29" i="47" s="1"/>
  <c r="DF29" i="47"/>
  <c r="DE29" i="47"/>
  <c r="DD29" i="47"/>
  <c r="DC29" i="47"/>
  <c r="DQ29" i="47" s="1"/>
  <c r="DB29" i="47"/>
  <c r="DA29" i="47"/>
  <c r="CZ29" i="47"/>
  <c r="DN29" i="47" s="1"/>
  <c r="CY29" i="47"/>
  <c r="CR29" i="47"/>
  <c r="CJ29" i="47"/>
  <c r="CI29" i="47"/>
  <c r="BY29" i="47"/>
  <c r="CW29" i="47" s="1"/>
  <c r="BX29" i="47"/>
  <c r="CV29" i="47" s="1"/>
  <c r="BW29" i="47"/>
  <c r="CU29" i="47" s="1"/>
  <c r="BV29" i="47"/>
  <c r="BU29" i="47"/>
  <c r="CS29" i="47" s="1"/>
  <c r="BT29" i="47"/>
  <c r="CF29" i="47" s="1"/>
  <c r="BS29" i="47"/>
  <c r="BR29" i="47"/>
  <c r="BQ29" i="47"/>
  <c r="CO29" i="47" s="1"/>
  <c r="BP29" i="47"/>
  <c r="BO29" i="47"/>
  <c r="BN29" i="47"/>
  <c r="BM29" i="47"/>
  <c r="BL29" i="47"/>
  <c r="BK29" i="47"/>
  <c r="BJ29" i="47"/>
  <c r="BI29" i="47"/>
  <c r="BH29" i="47"/>
  <c r="BG29" i="47"/>
  <c r="BF29" i="47"/>
  <c r="BE29" i="47"/>
  <c r="BD29" i="47"/>
  <c r="BC29" i="47"/>
  <c r="BB29" i="47"/>
  <c r="BA29" i="47"/>
  <c r="AZ29" i="47"/>
  <c r="AY29" i="47"/>
  <c r="AX29" i="47"/>
  <c r="AW29" i="47"/>
  <c r="AV29" i="47"/>
  <c r="AU29" i="47"/>
  <c r="AT29" i="47"/>
  <c r="AS29" i="47"/>
  <c r="AR29" i="47"/>
  <c r="AQ29" i="47"/>
  <c r="AP29" i="47"/>
  <c r="AO29" i="47"/>
  <c r="AN29" i="47"/>
  <c r="AK29" i="47"/>
  <c r="AJ29" i="47"/>
  <c r="AH29" i="47"/>
  <c r="AI29" i="47" s="1"/>
  <c r="AG29" i="47"/>
  <c r="AE29" i="47"/>
  <c r="AD29" i="47"/>
  <c r="AC29" i="47"/>
  <c r="AB29" i="47"/>
  <c r="AA29" i="47"/>
  <c r="AF29" i="47" s="1"/>
  <c r="Y29" i="47"/>
  <c r="X29" i="47"/>
  <c r="V29" i="47"/>
  <c r="U29" i="47"/>
  <c r="T29" i="47"/>
  <c r="S29" i="47"/>
  <c r="R29" i="47"/>
  <c r="W29" i="47" s="1"/>
  <c r="Z29" i="47" s="1"/>
  <c r="Q29" i="47"/>
  <c r="P29" i="47"/>
  <c r="N29" i="47"/>
  <c r="M29" i="47"/>
  <c r="L29" i="47"/>
  <c r="K29" i="47"/>
  <c r="J29" i="47"/>
  <c r="O29" i="47" s="1"/>
  <c r="H29" i="47"/>
  <c r="G29" i="47"/>
  <c r="F29" i="47"/>
  <c r="E29" i="47"/>
  <c r="D29" i="47"/>
  <c r="C29" i="47"/>
  <c r="B29" i="47"/>
  <c r="DY28" i="47"/>
  <c r="DX28" i="47"/>
  <c r="DU28" i="47"/>
  <c r="DT28" i="47"/>
  <c r="DQ28" i="47"/>
  <c r="DP28" i="47"/>
  <c r="DM28" i="47"/>
  <c r="DL28" i="47"/>
  <c r="DK28" i="47"/>
  <c r="DJ28" i="47"/>
  <c r="DI28" i="47"/>
  <c r="DW28" i="47" s="1"/>
  <c r="DH28" i="47"/>
  <c r="DV28" i="47" s="1"/>
  <c r="DG28" i="47"/>
  <c r="DF28" i="47"/>
  <c r="DE28" i="47"/>
  <c r="DS28" i="47" s="1"/>
  <c r="DD28" i="47"/>
  <c r="DC28" i="47"/>
  <c r="DB28" i="47"/>
  <c r="DA28" i="47"/>
  <c r="DO28" i="47" s="1"/>
  <c r="CZ28" i="47"/>
  <c r="DN28" i="47" s="1"/>
  <c r="CY28" i="47"/>
  <c r="CW28" i="47"/>
  <c r="CV28" i="47"/>
  <c r="CO28" i="47"/>
  <c r="CN28" i="47"/>
  <c r="CL28" i="47"/>
  <c r="CK28" i="47"/>
  <c r="CJ28" i="47"/>
  <c r="CG28" i="47"/>
  <c r="CC28" i="47"/>
  <c r="BZ28" i="47"/>
  <c r="BY28" i="47"/>
  <c r="BX28" i="47"/>
  <c r="BW28" i="47"/>
  <c r="CU28" i="47" s="1"/>
  <c r="BV28" i="47"/>
  <c r="CT28" i="47" s="1"/>
  <c r="BU28" i="47"/>
  <c r="CS28" i="47" s="1"/>
  <c r="BT28" i="47"/>
  <c r="CF28" i="47" s="1"/>
  <c r="BS28" i="47"/>
  <c r="CQ28" i="47" s="1"/>
  <c r="BR28" i="47"/>
  <c r="CP28" i="47" s="1"/>
  <c r="BQ28" i="47"/>
  <c r="BP28" i="47"/>
  <c r="BO28" i="47"/>
  <c r="CM28" i="47" s="1"/>
  <c r="BM28" i="47"/>
  <c r="BL28" i="47"/>
  <c r="BK28" i="47"/>
  <c r="BJ28" i="47"/>
  <c r="BI28" i="47"/>
  <c r="BH28" i="47"/>
  <c r="BG28" i="47"/>
  <c r="BF28" i="47"/>
  <c r="BE28" i="47"/>
  <c r="BD28" i="47"/>
  <c r="BC28" i="47"/>
  <c r="BB28" i="47"/>
  <c r="BA28" i="47"/>
  <c r="AZ28" i="47"/>
  <c r="AY28" i="47"/>
  <c r="AX28" i="47"/>
  <c r="AW28" i="47"/>
  <c r="AV28" i="47"/>
  <c r="AU28" i="47"/>
  <c r="AT28" i="47"/>
  <c r="AS28" i="47"/>
  <c r="AR28" i="47"/>
  <c r="AQ28" i="47"/>
  <c r="AP28" i="47"/>
  <c r="AO28" i="47"/>
  <c r="AK28" i="47"/>
  <c r="AJ28" i="47"/>
  <c r="AH28" i="47"/>
  <c r="AG28" i="47"/>
  <c r="AE28" i="47"/>
  <c r="AD28" i="47"/>
  <c r="AC28" i="47"/>
  <c r="AB28" i="47"/>
  <c r="AA28" i="47"/>
  <c r="AF28" i="47" s="1"/>
  <c r="Y28" i="47"/>
  <c r="X28" i="47"/>
  <c r="V28" i="47"/>
  <c r="U28" i="47"/>
  <c r="T28" i="47"/>
  <c r="S28" i="47"/>
  <c r="R28" i="47"/>
  <c r="Q28" i="47"/>
  <c r="P28" i="47"/>
  <c r="W28" i="47" s="1"/>
  <c r="Z28" i="47" s="1"/>
  <c r="N28" i="47"/>
  <c r="M28" i="47"/>
  <c r="L28" i="47"/>
  <c r="K28" i="47"/>
  <c r="J28" i="47"/>
  <c r="O28" i="47" s="1"/>
  <c r="H28" i="47"/>
  <c r="G28" i="47"/>
  <c r="F28" i="47"/>
  <c r="E28" i="47"/>
  <c r="I28" i="47" s="1"/>
  <c r="CB28" i="47" s="1"/>
  <c r="D28" i="47"/>
  <c r="C28" i="47"/>
  <c r="B28" i="47"/>
  <c r="DX27" i="47"/>
  <c r="DW27" i="47"/>
  <c r="DT27" i="47"/>
  <c r="DS27" i="47"/>
  <c r="DP27" i="47"/>
  <c r="DO27" i="47"/>
  <c r="DM27" i="47"/>
  <c r="DL27" i="47"/>
  <c r="DK27" i="47"/>
  <c r="DY27" i="47" s="1"/>
  <c r="DJ27" i="47"/>
  <c r="DI27" i="47"/>
  <c r="DH27" i="47"/>
  <c r="DG27" i="47"/>
  <c r="DU27" i="47" s="1"/>
  <c r="DF27" i="47"/>
  <c r="DE27" i="47"/>
  <c r="DD27" i="47"/>
  <c r="DR27" i="47" s="1"/>
  <c r="DC27" i="47"/>
  <c r="DQ27" i="47" s="1"/>
  <c r="DB27" i="47"/>
  <c r="DA27" i="47"/>
  <c r="CZ27" i="47"/>
  <c r="DN27" i="47" s="1"/>
  <c r="CY27" i="47"/>
  <c r="CV27" i="47"/>
  <c r="CR27" i="47"/>
  <c r="CJ27" i="47"/>
  <c r="CI27" i="47"/>
  <c r="CF27" i="47"/>
  <c r="BY27" i="47"/>
  <c r="CW27" i="47" s="1"/>
  <c r="BX27" i="47"/>
  <c r="BW27" i="47"/>
  <c r="CU27" i="47" s="1"/>
  <c r="BV27" i="47"/>
  <c r="BU27" i="47"/>
  <c r="CS27" i="47" s="1"/>
  <c r="BT27" i="47"/>
  <c r="BS27" i="47"/>
  <c r="BR27" i="47"/>
  <c r="BQ27" i="47"/>
  <c r="CO27" i="47" s="1"/>
  <c r="BP27" i="47"/>
  <c r="BO27" i="47"/>
  <c r="CM27" i="47" s="1"/>
  <c r="BN27" i="47"/>
  <c r="BM27" i="47"/>
  <c r="BL27" i="47"/>
  <c r="BK27" i="47"/>
  <c r="BJ27" i="47"/>
  <c r="BI27" i="47"/>
  <c r="BH27" i="47"/>
  <c r="BG27" i="47"/>
  <c r="BF27" i="47"/>
  <c r="BE27" i="47"/>
  <c r="BD27" i="47"/>
  <c r="BC27" i="47"/>
  <c r="BB27" i="47"/>
  <c r="BA27" i="47"/>
  <c r="AZ27" i="47"/>
  <c r="AY27" i="47"/>
  <c r="AX27" i="47"/>
  <c r="AW27" i="47"/>
  <c r="AV27" i="47"/>
  <c r="AU27" i="47"/>
  <c r="AT27" i="47"/>
  <c r="AS27" i="47"/>
  <c r="AR27" i="47"/>
  <c r="AQ27" i="47"/>
  <c r="AP27" i="47"/>
  <c r="AO27" i="47"/>
  <c r="AN27" i="47"/>
  <c r="AK27" i="47"/>
  <c r="AJ27" i="47"/>
  <c r="AH27" i="47"/>
  <c r="AG27" i="47"/>
  <c r="AE27" i="47"/>
  <c r="AD27" i="47"/>
  <c r="AC27" i="47"/>
  <c r="AB27" i="47"/>
  <c r="AA27" i="47"/>
  <c r="AF27" i="47" s="1"/>
  <c r="AI27" i="47" s="1"/>
  <c r="Y27" i="47"/>
  <c r="X27" i="47"/>
  <c r="V27" i="47"/>
  <c r="U27" i="47"/>
  <c r="T27" i="47"/>
  <c r="S27" i="47"/>
  <c r="W27" i="47" s="1"/>
  <c r="Z27" i="47" s="1"/>
  <c r="R27" i="47"/>
  <c r="Q27" i="47"/>
  <c r="P27" i="47"/>
  <c r="N27" i="47"/>
  <c r="M27" i="47"/>
  <c r="L27" i="47"/>
  <c r="K27" i="47"/>
  <c r="O27" i="47" s="1"/>
  <c r="J27" i="47"/>
  <c r="H27" i="47"/>
  <c r="G27" i="47"/>
  <c r="F27" i="47"/>
  <c r="E27" i="47"/>
  <c r="D27" i="47"/>
  <c r="C27" i="47"/>
  <c r="B27" i="47"/>
  <c r="DY26" i="47"/>
  <c r="DX26" i="47"/>
  <c r="DU26" i="47"/>
  <c r="DT26" i="47"/>
  <c r="DQ26" i="47"/>
  <c r="DP26" i="47"/>
  <c r="DM26" i="47"/>
  <c r="DL26" i="47"/>
  <c r="DK26" i="47"/>
  <c r="DJ26" i="47"/>
  <c r="DI26" i="47"/>
  <c r="DW26" i="47" s="1"/>
  <c r="DH26" i="47"/>
  <c r="DV26" i="47" s="1"/>
  <c r="DG26" i="47"/>
  <c r="DF26" i="47"/>
  <c r="DE26" i="47"/>
  <c r="DS26" i="47" s="1"/>
  <c r="DD26" i="47"/>
  <c r="DR26" i="47" s="1"/>
  <c r="DC26" i="47"/>
  <c r="DB26" i="47"/>
  <c r="DA26" i="47"/>
  <c r="DO26" i="47" s="1"/>
  <c r="CZ26" i="47"/>
  <c r="DN26" i="47" s="1"/>
  <c r="DZ26" i="47" s="1"/>
  <c r="CY26" i="47"/>
  <c r="CS26" i="47"/>
  <c r="CK26" i="47"/>
  <c r="CC26" i="47"/>
  <c r="BY26" i="47"/>
  <c r="CW26" i="47" s="1"/>
  <c r="BX26" i="47"/>
  <c r="CJ26" i="47" s="1"/>
  <c r="BW26" i="47"/>
  <c r="CU26" i="47" s="1"/>
  <c r="BV26" i="47"/>
  <c r="BU26" i="47"/>
  <c r="CG26" i="47" s="1"/>
  <c r="BT26" i="47"/>
  <c r="CR26" i="47" s="1"/>
  <c r="BS26" i="47"/>
  <c r="BR26" i="47"/>
  <c r="BQ26" i="47"/>
  <c r="CO26" i="47" s="1"/>
  <c r="BP26" i="47"/>
  <c r="BO26" i="47"/>
  <c r="BN26" i="47"/>
  <c r="BM26" i="47"/>
  <c r="BL26" i="47"/>
  <c r="BK26" i="47"/>
  <c r="BJ26" i="47"/>
  <c r="BI26" i="47"/>
  <c r="BH26" i="47"/>
  <c r="BG26" i="47"/>
  <c r="BF26" i="47"/>
  <c r="BE26" i="47"/>
  <c r="BD26" i="47"/>
  <c r="BC26" i="47"/>
  <c r="BB26" i="47"/>
  <c r="BA26" i="47"/>
  <c r="AZ26" i="47"/>
  <c r="AY26" i="47"/>
  <c r="AX26" i="47"/>
  <c r="AW26" i="47"/>
  <c r="AU26" i="47"/>
  <c r="AT26" i="47"/>
  <c r="AS26" i="47"/>
  <c r="AR26" i="47"/>
  <c r="AQ26" i="47"/>
  <c r="AP26" i="47"/>
  <c r="AO26" i="47"/>
  <c r="AN26" i="47"/>
  <c r="AK26" i="47"/>
  <c r="AJ26" i="47"/>
  <c r="AH26" i="47"/>
  <c r="AI26" i="47" s="1"/>
  <c r="AG26" i="47"/>
  <c r="AE26" i="47"/>
  <c r="AD26" i="47"/>
  <c r="AC26" i="47"/>
  <c r="AB26" i="47"/>
  <c r="AA26" i="47"/>
  <c r="AF26" i="47" s="1"/>
  <c r="Y26" i="47"/>
  <c r="X26" i="47"/>
  <c r="V26" i="47"/>
  <c r="U26" i="47"/>
  <c r="T26" i="47"/>
  <c r="S26" i="47"/>
  <c r="R26" i="47"/>
  <c r="W26" i="47" s="1"/>
  <c r="Z26" i="47" s="1"/>
  <c r="Q26" i="47"/>
  <c r="P26" i="47"/>
  <c r="N26" i="47"/>
  <c r="M26" i="47"/>
  <c r="L26" i="47"/>
  <c r="K26" i="47"/>
  <c r="J26" i="47"/>
  <c r="O26" i="47" s="1"/>
  <c r="H26" i="47"/>
  <c r="G26" i="47"/>
  <c r="F26" i="47"/>
  <c r="E26" i="47"/>
  <c r="D26" i="47"/>
  <c r="C26" i="47"/>
  <c r="B26" i="47"/>
  <c r="DY25" i="47"/>
  <c r="DX25" i="47"/>
  <c r="DU25" i="47"/>
  <c r="DT25" i="47"/>
  <c r="DQ25" i="47"/>
  <c r="DP25" i="47"/>
  <c r="DM25" i="47"/>
  <c r="DL25" i="47"/>
  <c r="DK25" i="47"/>
  <c r="DJ25" i="47"/>
  <c r="DI25" i="47"/>
  <c r="DW25" i="47" s="1"/>
  <c r="DH25" i="47"/>
  <c r="DV25" i="47" s="1"/>
  <c r="DG25" i="47"/>
  <c r="DF25" i="47"/>
  <c r="DE25" i="47"/>
  <c r="DS25" i="47" s="1"/>
  <c r="DD25" i="47"/>
  <c r="DR25" i="47" s="1"/>
  <c r="DC25" i="47"/>
  <c r="DB25" i="47"/>
  <c r="DA25" i="47"/>
  <c r="DO25" i="47" s="1"/>
  <c r="CZ25" i="47"/>
  <c r="DN25" i="47" s="1"/>
  <c r="CY25" i="47"/>
  <c r="BY25" i="47"/>
  <c r="CK25" i="47" s="1"/>
  <c r="BX25" i="47"/>
  <c r="CJ25" i="47" s="1"/>
  <c r="BW25" i="47"/>
  <c r="CU25" i="47" s="1"/>
  <c r="BV25" i="47"/>
  <c r="BU25" i="47"/>
  <c r="CS25" i="47" s="1"/>
  <c r="BT25" i="47"/>
  <c r="CR25" i="47" s="1"/>
  <c r="BS25" i="47"/>
  <c r="BR25" i="47"/>
  <c r="BQ25" i="47"/>
  <c r="CC25" i="47" s="1"/>
  <c r="BP25" i="47"/>
  <c r="CB25" i="47" s="1"/>
  <c r="BO25" i="47"/>
  <c r="BN25" i="47"/>
  <c r="BM25" i="47"/>
  <c r="BL25" i="47"/>
  <c r="BK25" i="47"/>
  <c r="BJ25" i="47"/>
  <c r="BI25" i="47"/>
  <c r="BH25" i="47"/>
  <c r="BG25" i="47"/>
  <c r="BF25" i="47"/>
  <c r="BE25" i="47"/>
  <c r="BD25" i="47"/>
  <c r="BC25" i="47"/>
  <c r="BB25" i="47"/>
  <c r="BA25" i="47"/>
  <c r="AZ25" i="47"/>
  <c r="AY25" i="47"/>
  <c r="AX25" i="47"/>
  <c r="AW25" i="47"/>
  <c r="AV25" i="47"/>
  <c r="AU25" i="47"/>
  <c r="AT25" i="47"/>
  <c r="AS25" i="47"/>
  <c r="AR25" i="47"/>
  <c r="AQ25" i="47"/>
  <c r="AP25" i="47"/>
  <c r="AO25" i="47"/>
  <c r="AN25" i="47"/>
  <c r="AK25" i="47"/>
  <c r="AJ25" i="47"/>
  <c r="AH25" i="47"/>
  <c r="AG25" i="47"/>
  <c r="AE25" i="47"/>
  <c r="AD25" i="47"/>
  <c r="AC25" i="47"/>
  <c r="AB25" i="47"/>
  <c r="AA25" i="47"/>
  <c r="AF25" i="47" s="1"/>
  <c r="AI25" i="47" s="1"/>
  <c r="Y25" i="47"/>
  <c r="X25" i="47"/>
  <c r="V25" i="47"/>
  <c r="U25" i="47"/>
  <c r="T25" i="47"/>
  <c r="S25" i="47"/>
  <c r="W25" i="47" s="1"/>
  <c r="Z25" i="47" s="1"/>
  <c r="R25" i="47"/>
  <c r="Q25" i="47"/>
  <c r="P25" i="47"/>
  <c r="N25" i="47"/>
  <c r="M25" i="47"/>
  <c r="L25" i="47"/>
  <c r="K25" i="47"/>
  <c r="O25" i="47" s="1"/>
  <c r="J25" i="47"/>
  <c r="H25" i="47"/>
  <c r="G25" i="47"/>
  <c r="F25" i="47"/>
  <c r="E25" i="47"/>
  <c r="I25" i="47" s="1"/>
  <c r="D25" i="47"/>
  <c r="C25" i="47"/>
  <c r="B25" i="47"/>
  <c r="DY24" i="47"/>
  <c r="DV24" i="47"/>
  <c r="DU24" i="47"/>
  <c r="DQ24" i="47"/>
  <c r="DM24" i="47"/>
  <c r="DL24" i="47"/>
  <c r="DK24" i="47"/>
  <c r="DJ24" i="47"/>
  <c r="DX24" i="47" s="1"/>
  <c r="DI24" i="47"/>
  <c r="DW24" i="47" s="1"/>
  <c r="DH24" i="47"/>
  <c r="DG24" i="47"/>
  <c r="DF24" i="47"/>
  <c r="DT24" i="47" s="1"/>
  <c r="DE24" i="47"/>
  <c r="DS24" i="47" s="1"/>
  <c r="DD24" i="47"/>
  <c r="DC24" i="47"/>
  <c r="DB24" i="47"/>
  <c r="DP24" i="47" s="1"/>
  <c r="DA24" i="47"/>
  <c r="DO24" i="47" s="1"/>
  <c r="CZ24" i="47"/>
  <c r="CY24" i="47"/>
  <c r="CS24" i="47"/>
  <c r="CK24" i="47"/>
  <c r="CC24" i="47"/>
  <c r="BY24" i="47"/>
  <c r="CW24" i="47" s="1"/>
  <c r="BX24" i="47"/>
  <c r="CV24" i="47" s="1"/>
  <c r="BW24" i="47"/>
  <c r="CU24" i="47" s="1"/>
  <c r="BV24" i="47"/>
  <c r="CH24" i="47" s="1"/>
  <c r="BU24" i="47"/>
  <c r="CG24" i="47" s="1"/>
  <c r="BT24" i="47"/>
  <c r="CR24" i="47" s="1"/>
  <c r="BS24" i="47"/>
  <c r="CQ24" i="47" s="1"/>
  <c r="BR24" i="47"/>
  <c r="CP24" i="47" s="1"/>
  <c r="BQ24" i="47"/>
  <c r="CO24" i="47" s="1"/>
  <c r="BP24" i="47"/>
  <c r="BO24" i="47"/>
  <c r="CM24" i="47" s="1"/>
  <c r="BN24" i="47"/>
  <c r="BZ24" i="47" s="1"/>
  <c r="BM24" i="47"/>
  <c r="BL24" i="47"/>
  <c r="BK24" i="47"/>
  <c r="BJ24" i="47"/>
  <c r="BI24" i="47"/>
  <c r="BH24" i="47"/>
  <c r="BG24" i="47"/>
  <c r="BF24" i="47"/>
  <c r="BE24" i="47"/>
  <c r="BD24" i="47"/>
  <c r="BC24" i="47"/>
  <c r="BB24" i="47"/>
  <c r="BA24" i="47"/>
  <c r="AZ24" i="47"/>
  <c r="AY24" i="47"/>
  <c r="AX24" i="47"/>
  <c r="AW24" i="47"/>
  <c r="AV24" i="47"/>
  <c r="AU24" i="47"/>
  <c r="AT24" i="47"/>
  <c r="AS24" i="47"/>
  <c r="AR24" i="47"/>
  <c r="AQ24" i="47"/>
  <c r="AP24" i="47"/>
  <c r="AO24" i="47"/>
  <c r="AN24" i="47"/>
  <c r="AK24" i="47"/>
  <c r="AJ24" i="47"/>
  <c r="AH24" i="47"/>
  <c r="AG24" i="47"/>
  <c r="AE24" i="47"/>
  <c r="AD24" i="47"/>
  <c r="AC24" i="47"/>
  <c r="AB24" i="47"/>
  <c r="AF24" i="47" s="1"/>
  <c r="AI24" i="47" s="1"/>
  <c r="AA24" i="47"/>
  <c r="Y24" i="47"/>
  <c r="X24" i="47"/>
  <c r="V24" i="47"/>
  <c r="U24" i="47"/>
  <c r="T24" i="47"/>
  <c r="S24" i="47"/>
  <c r="R24" i="47"/>
  <c r="Q24" i="47"/>
  <c r="P24" i="47"/>
  <c r="W24" i="47" s="1"/>
  <c r="N24" i="47"/>
  <c r="M24" i="47"/>
  <c r="L24" i="47"/>
  <c r="K24" i="47"/>
  <c r="J24" i="47"/>
  <c r="O24" i="47" s="1"/>
  <c r="H24" i="47"/>
  <c r="G24" i="47"/>
  <c r="F24" i="47"/>
  <c r="E24" i="47"/>
  <c r="I24" i="47" s="1"/>
  <c r="CD24" i="47" s="1"/>
  <c r="D24" i="47"/>
  <c r="C24" i="47"/>
  <c r="B24" i="47"/>
  <c r="DW23" i="47"/>
  <c r="DV23" i="47"/>
  <c r="DS23" i="47"/>
  <c r="DO23" i="47"/>
  <c r="DN23" i="47"/>
  <c r="DM23" i="47"/>
  <c r="DL23" i="47"/>
  <c r="DK23" i="47"/>
  <c r="DY23" i="47" s="1"/>
  <c r="DJ23" i="47"/>
  <c r="DX23" i="47" s="1"/>
  <c r="DI23" i="47"/>
  <c r="DH23" i="47"/>
  <c r="DG23" i="47"/>
  <c r="DU23" i="47" s="1"/>
  <c r="DF23" i="47"/>
  <c r="DT23" i="47" s="1"/>
  <c r="DE23" i="47"/>
  <c r="DD23" i="47"/>
  <c r="DC23" i="47"/>
  <c r="DQ23" i="47" s="1"/>
  <c r="DB23" i="47"/>
  <c r="DP23" i="47" s="1"/>
  <c r="DA23" i="47"/>
  <c r="CZ23" i="47"/>
  <c r="CY23" i="47"/>
  <c r="CU23" i="47"/>
  <c r="CM23" i="47"/>
  <c r="BY23" i="47"/>
  <c r="CW23" i="47" s="1"/>
  <c r="BX23" i="47"/>
  <c r="CV23" i="47" s="1"/>
  <c r="BW23" i="47"/>
  <c r="CI23" i="47" s="1"/>
  <c r="BV23" i="47"/>
  <c r="CT23" i="47" s="1"/>
  <c r="BU23" i="47"/>
  <c r="CS23" i="47" s="1"/>
  <c r="BT23" i="47"/>
  <c r="CR23" i="47" s="1"/>
  <c r="BS23" i="47"/>
  <c r="CQ23" i="47" s="1"/>
  <c r="BR23" i="47"/>
  <c r="BQ23" i="47"/>
  <c r="CO23" i="47" s="1"/>
  <c r="BP23" i="47"/>
  <c r="BO23" i="47"/>
  <c r="BN23" i="47"/>
  <c r="CL23" i="47" s="1"/>
  <c r="BM23" i="47"/>
  <c r="BL23" i="47"/>
  <c r="BK23" i="47"/>
  <c r="BJ23" i="47"/>
  <c r="BI23" i="47"/>
  <c r="BH23" i="47"/>
  <c r="BG23" i="47"/>
  <c r="BF23" i="47"/>
  <c r="BE23" i="47"/>
  <c r="BD23" i="47"/>
  <c r="BC23" i="47"/>
  <c r="BB23" i="47"/>
  <c r="BA23" i="47"/>
  <c r="AZ23" i="47"/>
  <c r="AY23" i="47"/>
  <c r="AX23" i="47"/>
  <c r="AW23" i="47"/>
  <c r="AV23" i="47"/>
  <c r="AU23" i="47"/>
  <c r="AT23" i="47"/>
  <c r="AS23" i="47"/>
  <c r="AR23" i="47"/>
  <c r="AQ23" i="47"/>
  <c r="AP23" i="47"/>
  <c r="AO23" i="47"/>
  <c r="AN23" i="47"/>
  <c r="AK23" i="47"/>
  <c r="AJ23" i="47"/>
  <c r="AH23" i="47"/>
  <c r="AG23" i="47"/>
  <c r="AE23" i="47"/>
  <c r="AD23" i="47"/>
  <c r="AC23" i="47"/>
  <c r="AB23" i="47"/>
  <c r="AA23" i="47"/>
  <c r="AF23" i="47" s="1"/>
  <c r="AI23" i="47" s="1"/>
  <c r="Y23" i="47"/>
  <c r="X23" i="47"/>
  <c r="V23" i="47"/>
  <c r="U23" i="47"/>
  <c r="T23" i="47"/>
  <c r="S23" i="47"/>
  <c r="R23" i="47"/>
  <c r="Q23" i="47"/>
  <c r="P23" i="47"/>
  <c r="N23" i="47"/>
  <c r="M23" i="47"/>
  <c r="L23" i="47"/>
  <c r="K23" i="47"/>
  <c r="J23" i="47"/>
  <c r="O23" i="47" s="1"/>
  <c r="H23" i="47"/>
  <c r="G23" i="47"/>
  <c r="F23" i="47"/>
  <c r="E23" i="47"/>
  <c r="I23" i="47" s="1"/>
  <c r="CE23" i="47" s="1"/>
  <c r="D23" i="47"/>
  <c r="C23" i="47"/>
  <c r="B23" i="47"/>
  <c r="DX22" i="47"/>
  <c r="DW22" i="47"/>
  <c r="DT22" i="47"/>
  <c r="DS22" i="47"/>
  <c r="DP22" i="47"/>
  <c r="DO22" i="47"/>
  <c r="DM22" i="47"/>
  <c r="DL22" i="47"/>
  <c r="DK22" i="47"/>
  <c r="DY22" i="47" s="1"/>
  <c r="DJ22" i="47"/>
  <c r="DI22" i="47"/>
  <c r="DH22" i="47"/>
  <c r="DV22" i="47" s="1"/>
  <c r="DG22" i="47"/>
  <c r="DU22" i="47" s="1"/>
  <c r="DF22" i="47"/>
  <c r="DE22" i="47"/>
  <c r="DD22" i="47"/>
  <c r="DC22" i="47"/>
  <c r="DQ22" i="47" s="1"/>
  <c r="DB22" i="47"/>
  <c r="DA22" i="47"/>
  <c r="CZ22" i="47"/>
  <c r="CY22" i="47"/>
  <c r="CR22" i="47"/>
  <c r="CJ22" i="47"/>
  <c r="CI22" i="47"/>
  <c r="BY22" i="47"/>
  <c r="CW22" i="47" s="1"/>
  <c r="BX22" i="47"/>
  <c r="CV22" i="47" s="1"/>
  <c r="BW22" i="47"/>
  <c r="CU22" i="47" s="1"/>
  <c r="BV22" i="47"/>
  <c r="BU22" i="47"/>
  <c r="CS22" i="47" s="1"/>
  <c r="BT22" i="47"/>
  <c r="CF22" i="47" s="1"/>
  <c r="BS22" i="47"/>
  <c r="BR22" i="47"/>
  <c r="BQ22" i="47"/>
  <c r="CO22" i="47" s="1"/>
  <c r="BP22" i="47"/>
  <c r="BO22" i="47"/>
  <c r="BN22" i="47"/>
  <c r="BM22" i="47"/>
  <c r="BL22" i="47"/>
  <c r="BK22" i="47"/>
  <c r="BJ22" i="47"/>
  <c r="BI22" i="47"/>
  <c r="BH22" i="47"/>
  <c r="BG22" i="47"/>
  <c r="BF22" i="47"/>
  <c r="BE22" i="47"/>
  <c r="BD22" i="47"/>
  <c r="BC22" i="47"/>
  <c r="BB22" i="47"/>
  <c r="BA22" i="47"/>
  <c r="AZ22" i="47"/>
  <c r="AY22" i="47"/>
  <c r="AX22" i="47"/>
  <c r="AW22" i="47"/>
  <c r="AV22" i="47"/>
  <c r="AU22" i="47"/>
  <c r="AT22" i="47"/>
  <c r="AS22" i="47"/>
  <c r="AR22" i="47"/>
  <c r="AQ22" i="47"/>
  <c r="AP22" i="47"/>
  <c r="AO22" i="47"/>
  <c r="AN22" i="47"/>
  <c r="AK22" i="47"/>
  <c r="AJ22" i="47"/>
  <c r="AH22" i="47"/>
  <c r="AI22" i="47" s="1"/>
  <c r="AG22" i="47"/>
  <c r="AE22" i="47"/>
  <c r="AD22" i="47"/>
  <c r="AC22" i="47"/>
  <c r="AB22" i="47"/>
  <c r="AA22" i="47"/>
  <c r="AF22" i="47" s="1"/>
  <c r="Y22" i="47"/>
  <c r="X22" i="47"/>
  <c r="V22" i="47"/>
  <c r="U22" i="47"/>
  <c r="T22" i="47"/>
  <c r="S22" i="47"/>
  <c r="R22" i="47"/>
  <c r="W22" i="47" s="1"/>
  <c r="Z22" i="47" s="1"/>
  <c r="Q22" i="47"/>
  <c r="P22" i="47"/>
  <c r="N22" i="47"/>
  <c r="M22" i="47"/>
  <c r="L22" i="47"/>
  <c r="K22" i="47"/>
  <c r="J22" i="47"/>
  <c r="O22" i="47" s="1"/>
  <c r="H22" i="47"/>
  <c r="G22" i="47"/>
  <c r="F22" i="47"/>
  <c r="E22" i="47"/>
  <c r="D22" i="47"/>
  <c r="C22" i="47"/>
  <c r="B22" i="47"/>
  <c r="DY21" i="47"/>
  <c r="DX21" i="47"/>
  <c r="DU21" i="47"/>
  <c r="DT21" i="47"/>
  <c r="DQ21" i="47"/>
  <c r="DP21" i="47"/>
  <c r="DM21" i="47"/>
  <c r="DL21" i="47"/>
  <c r="DK21" i="47"/>
  <c r="DJ21" i="47"/>
  <c r="DI21" i="47"/>
  <c r="DW21" i="47" s="1"/>
  <c r="DH21" i="47"/>
  <c r="DG21" i="47"/>
  <c r="DF21" i="47"/>
  <c r="DE21" i="47"/>
  <c r="DS21" i="47" s="1"/>
  <c r="DD21" i="47"/>
  <c r="DR21" i="47" s="1"/>
  <c r="DC21" i="47"/>
  <c r="DB21" i="47"/>
  <c r="DA21" i="47"/>
  <c r="DO21" i="47" s="1"/>
  <c r="CZ21" i="47"/>
  <c r="DN21" i="47" s="1"/>
  <c r="CY21" i="47"/>
  <c r="BY21" i="47"/>
  <c r="CK21" i="47" s="1"/>
  <c r="BX21" i="47"/>
  <c r="CJ21" i="47" s="1"/>
  <c r="BW21" i="47"/>
  <c r="CU21" i="47" s="1"/>
  <c r="BV21" i="47"/>
  <c r="BU21" i="47"/>
  <c r="CS21" i="47" s="1"/>
  <c r="BT21" i="47"/>
  <c r="CR21" i="47" s="1"/>
  <c r="BS21" i="47"/>
  <c r="BR21" i="47"/>
  <c r="BQ21" i="47"/>
  <c r="CC21" i="47" s="1"/>
  <c r="BP21" i="47"/>
  <c r="CB21" i="47" s="1"/>
  <c r="BO21" i="47"/>
  <c r="BN21" i="47"/>
  <c r="BM21" i="47"/>
  <c r="BL21" i="47"/>
  <c r="BK21" i="47"/>
  <c r="BJ21" i="47"/>
  <c r="BI21" i="47"/>
  <c r="BH21" i="47"/>
  <c r="BG21" i="47"/>
  <c r="BF21" i="47"/>
  <c r="BE21" i="47"/>
  <c r="BD21" i="47"/>
  <c r="BC21" i="47"/>
  <c r="BB21" i="47"/>
  <c r="BA21" i="47"/>
  <c r="AZ21" i="47"/>
  <c r="AY21" i="47"/>
  <c r="AX21" i="47"/>
  <c r="AW21" i="47"/>
  <c r="AV21" i="47"/>
  <c r="AU21" i="47"/>
  <c r="AT21" i="47"/>
  <c r="AS21" i="47"/>
  <c r="AR21" i="47"/>
  <c r="AQ21" i="47"/>
  <c r="AP21" i="47"/>
  <c r="AO21" i="47"/>
  <c r="AN21" i="47"/>
  <c r="AK21" i="47"/>
  <c r="AJ21" i="47"/>
  <c r="AH21" i="47"/>
  <c r="AG21" i="47"/>
  <c r="AE21" i="47"/>
  <c r="AD21" i="47"/>
  <c r="AC21" i="47"/>
  <c r="AB21" i="47"/>
  <c r="AA21" i="47"/>
  <c r="AF21" i="47" s="1"/>
  <c r="AI21" i="47" s="1"/>
  <c r="Y21" i="47"/>
  <c r="X21" i="47"/>
  <c r="V21" i="47"/>
  <c r="U21" i="47"/>
  <c r="T21" i="47"/>
  <c r="S21" i="47"/>
  <c r="W21" i="47" s="1"/>
  <c r="Z21" i="47" s="1"/>
  <c r="R21" i="47"/>
  <c r="Q21" i="47"/>
  <c r="P21" i="47"/>
  <c r="N21" i="47"/>
  <c r="M21" i="47"/>
  <c r="L21" i="47"/>
  <c r="K21" i="47"/>
  <c r="O21" i="47" s="1"/>
  <c r="AM21" i="47" s="1"/>
  <c r="J21" i="47"/>
  <c r="H21" i="47"/>
  <c r="G21" i="47"/>
  <c r="F21" i="47"/>
  <c r="E21" i="47"/>
  <c r="I21" i="47" s="1"/>
  <c r="D21" i="47"/>
  <c r="C21" i="47"/>
  <c r="B21" i="47"/>
  <c r="DY20" i="47"/>
  <c r="DV20" i="47"/>
  <c r="DU20" i="47"/>
  <c r="DQ20" i="47"/>
  <c r="DM20" i="47"/>
  <c r="DL20" i="47"/>
  <c r="DK20" i="47"/>
  <c r="DJ20" i="47"/>
  <c r="DX20" i="47" s="1"/>
  <c r="DI20" i="47"/>
  <c r="DW20" i="47" s="1"/>
  <c r="DH20" i="47"/>
  <c r="DG20" i="47"/>
  <c r="DF20" i="47"/>
  <c r="DT20" i="47" s="1"/>
  <c r="DE20" i="47"/>
  <c r="DS20" i="47" s="1"/>
  <c r="DD20" i="47"/>
  <c r="DC20" i="47"/>
  <c r="DB20" i="47"/>
  <c r="DP20" i="47" s="1"/>
  <c r="DA20" i="47"/>
  <c r="DO20" i="47" s="1"/>
  <c r="CZ20" i="47"/>
  <c r="CY20" i="47"/>
  <c r="CS20" i="47"/>
  <c r="CK20" i="47"/>
  <c r="CC20" i="47"/>
  <c r="BY20" i="47"/>
  <c r="CW20" i="47" s="1"/>
  <c r="BX20" i="47"/>
  <c r="CV20" i="47" s="1"/>
  <c r="BW20" i="47"/>
  <c r="CU20" i="47" s="1"/>
  <c r="BV20" i="47"/>
  <c r="CH20" i="47" s="1"/>
  <c r="BU20" i="47"/>
  <c r="CG20" i="47" s="1"/>
  <c r="BT20" i="47"/>
  <c r="CR20" i="47" s="1"/>
  <c r="BS20" i="47"/>
  <c r="CQ20" i="47" s="1"/>
  <c r="BR20" i="47"/>
  <c r="CP20" i="47" s="1"/>
  <c r="BQ20" i="47"/>
  <c r="CO20" i="47" s="1"/>
  <c r="BP20" i="47"/>
  <c r="BO20" i="47"/>
  <c r="CM20" i="47" s="1"/>
  <c r="BN20" i="47"/>
  <c r="BZ20" i="47" s="1"/>
  <c r="BM20" i="47"/>
  <c r="BL20" i="47"/>
  <c r="BK20" i="47"/>
  <c r="BJ20" i="47"/>
  <c r="BI20" i="47"/>
  <c r="BH20" i="47"/>
  <c r="BG20" i="47"/>
  <c r="BF20" i="47"/>
  <c r="BE20" i="47"/>
  <c r="BD20" i="47"/>
  <c r="BC20" i="47"/>
  <c r="BB20" i="47"/>
  <c r="BA20" i="47"/>
  <c r="AZ20" i="47"/>
  <c r="AY20" i="47"/>
  <c r="AX20" i="47"/>
  <c r="AW20" i="47"/>
  <c r="AV20" i="47"/>
  <c r="AU20" i="47"/>
  <c r="AT20" i="47"/>
  <c r="AS20" i="47"/>
  <c r="AR20" i="47"/>
  <c r="AQ20" i="47"/>
  <c r="AP20" i="47"/>
  <c r="AO20" i="47"/>
  <c r="AN20" i="47"/>
  <c r="AK20" i="47"/>
  <c r="AJ20" i="47"/>
  <c r="AH20" i="47"/>
  <c r="AG20" i="47"/>
  <c r="AE20" i="47"/>
  <c r="AD20" i="47"/>
  <c r="AC20" i="47"/>
  <c r="AB20" i="47"/>
  <c r="AF20" i="47" s="1"/>
  <c r="AI20" i="47" s="1"/>
  <c r="AA20" i="47"/>
  <c r="Y20" i="47"/>
  <c r="X20" i="47"/>
  <c r="V20" i="47"/>
  <c r="U20" i="47"/>
  <c r="T20" i="47"/>
  <c r="S20" i="47"/>
  <c r="R20" i="47"/>
  <c r="Q20" i="47"/>
  <c r="P20" i="47"/>
  <c r="W20" i="47" s="1"/>
  <c r="N20" i="47"/>
  <c r="M20" i="47"/>
  <c r="L20" i="47"/>
  <c r="K20" i="47"/>
  <c r="J20" i="47"/>
  <c r="O20" i="47" s="1"/>
  <c r="H20" i="47"/>
  <c r="G20" i="47"/>
  <c r="F20" i="47"/>
  <c r="E20" i="47"/>
  <c r="I20" i="47" s="1"/>
  <c r="CD20" i="47" s="1"/>
  <c r="D20" i="47"/>
  <c r="C20" i="47"/>
  <c r="B20" i="47"/>
  <c r="DW19" i="47"/>
  <c r="DV19" i="47"/>
  <c r="DS19" i="47"/>
  <c r="DR19" i="47"/>
  <c r="DO19" i="47"/>
  <c r="DN19" i="47"/>
  <c r="DZ19" i="47" s="1"/>
  <c r="DM19" i="47"/>
  <c r="DL19" i="47"/>
  <c r="DK19" i="47"/>
  <c r="DY19" i="47" s="1"/>
  <c r="DJ19" i="47"/>
  <c r="DX19" i="47" s="1"/>
  <c r="DI19" i="47"/>
  <c r="DH19" i="47"/>
  <c r="DG19" i="47"/>
  <c r="DU19" i="47" s="1"/>
  <c r="DF19" i="47"/>
  <c r="DT19" i="47" s="1"/>
  <c r="DE19" i="47"/>
  <c r="DD19" i="47"/>
  <c r="DC19" i="47"/>
  <c r="DQ19" i="47" s="1"/>
  <c r="DB19" i="47"/>
  <c r="DP19" i="47" s="1"/>
  <c r="DA19" i="47"/>
  <c r="CZ19" i="47"/>
  <c r="CY19" i="47"/>
  <c r="CU19" i="47"/>
  <c r="CM19" i="47"/>
  <c r="BY19" i="47"/>
  <c r="CW19" i="47" s="1"/>
  <c r="BX19" i="47"/>
  <c r="CV19" i="47" s="1"/>
  <c r="BW19" i="47"/>
  <c r="CI19" i="47" s="1"/>
  <c r="BV19" i="47"/>
  <c r="CT19" i="47" s="1"/>
  <c r="BU19" i="47"/>
  <c r="CS19" i="47" s="1"/>
  <c r="BT19" i="47"/>
  <c r="CR19" i="47" s="1"/>
  <c r="BS19" i="47"/>
  <c r="CQ19" i="47" s="1"/>
  <c r="BR19" i="47"/>
  <c r="CD19" i="47" s="1"/>
  <c r="BQ19" i="47"/>
  <c r="CO19" i="47" s="1"/>
  <c r="BP19" i="47"/>
  <c r="BO19" i="47"/>
  <c r="CA19" i="47" s="1"/>
  <c r="BN19" i="47"/>
  <c r="CL19" i="47" s="1"/>
  <c r="BM19" i="47"/>
  <c r="BL19" i="47"/>
  <c r="BK19" i="47"/>
  <c r="BJ19" i="47"/>
  <c r="BI19" i="47"/>
  <c r="BH19" i="47"/>
  <c r="BG19" i="47"/>
  <c r="BF19" i="47"/>
  <c r="BE19" i="47"/>
  <c r="BD19" i="47"/>
  <c r="BC19" i="47"/>
  <c r="BB19" i="47"/>
  <c r="BA19" i="47"/>
  <c r="AZ19" i="47"/>
  <c r="AY19" i="47"/>
  <c r="AX19" i="47"/>
  <c r="AW19" i="47"/>
  <c r="AV19" i="47"/>
  <c r="AU19" i="47"/>
  <c r="AT19" i="47"/>
  <c r="AS19" i="47"/>
  <c r="AR19" i="47"/>
  <c r="AQ19" i="47"/>
  <c r="AP19" i="47"/>
  <c r="AO19" i="47"/>
  <c r="AN19" i="47"/>
  <c r="AK19" i="47"/>
  <c r="AJ19" i="47"/>
  <c r="AH19" i="47"/>
  <c r="AG19" i="47"/>
  <c r="AE19" i="47"/>
  <c r="AD19" i="47"/>
  <c r="AC19" i="47"/>
  <c r="AB19" i="47"/>
  <c r="AA19" i="47"/>
  <c r="Y19" i="47"/>
  <c r="X19" i="47"/>
  <c r="V19" i="47"/>
  <c r="U19" i="47"/>
  <c r="T19" i="47"/>
  <c r="S19" i="47"/>
  <c r="R19" i="47"/>
  <c r="Q19" i="47"/>
  <c r="P19" i="47"/>
  <c r="N19" i="47"/>
  <c r="M19" i="47"/>
  <c r="L19" i="47"/>
  <c r="K19" i="47"/>
  <c r="J19" i="47"/>
  <c r="O19" i="47" s="1"/>
  <c r="H19" i="47"/>
  <c r="G19" i="47"/>
  <c r="F19" i="47"/>
  <c r="E19" i="47"/>
  <c r="I19" i="47" s="1"/>
  <c r="CE19" i="47" s="1"/>
  <c r="D19" i="47"/>
  <c r="C19" i="47"/>
  <c r="B19" i="47"/>
  <c r="DX18" i="47"/>
  <c r="DW18" i="47"/>
  <c r="DT18" i="47"/>
  <c r="DS18" i="47"/>
  <c r="DP18" i="47"/>
  <c r="DO18" i="47"/>
  <c r="DM18" i="47"/>
  <c r="DL18" i="47"/>
  <c r="DK18" i="47"/>
  <c r="DY18" i="47" s="1"/>
  <c r="DJ18" i="47"/>
  <c r="DI18" i="47"/>
  <c r="DH18" i="47"/>
  <c r="DV18" i="47" s="1"/>
  <c r="DG18" i="47"/>
  <c r="DU18" i="47" s="1"/>
  <c r="DF18" i="47"/>
  <c r="DE18" i="47"/>
  <c r="DD18" i="47"/>
  <c r="DR18" i="47" s="1"/>
  <c r="DC18" i="47"/>
  <c r="DQ18" i="47" s="1"/>
  <c r="DB18" i="47"/>
  <c r="DA18" i="47"/>
  <c r="CZ18" i="47"/>
  <c r="DN18" i="47" s="1"/>
  <c r="CY18" i="47"/>
  <c r="CR18" i="47"/>
  <c r="CJ18" i="47"/>
  <c r="CI18" i="47"/>
  <c r="BY18" i="47"/>
  <c r="CW18" i="47" s="1"/>
  <c r="BX18" i="47"/>
  <c r="CV18" i="47" s="1"/>
  <c r="BW18" i="47"/>
  <c r="CU18" i="47" s="1"/>
  <c r="BV18" i="47"/>
  <c r="BU18" i="47"/>
  <c r="CS18" i="47" s="1"/>
  <c r="BT18" i="47"/>
  <c r="CF18" i="47" s="1"/>
  <c r="BS18" i="47"/>
  <c r="BR18" i="47"/>
  <c r="BQ18" i="47"/>
  <c r="CO18" i="47" s="1"/>
  <c r="BP18" i="47"/>
  <c r="BO18" i="47"/>
  <c r="CM18" i="47" s="1"/>
  <c r="BN18" i="47"/>
  <c r="BM18" i="47"/>
  <c r="BL18" i="47"/>
  <c r="BK18" i="47"/>
  <c r="BJ18" i="47"/>
  <c r="BI18" i="47"/>
  <c r="BH18" i="47"/>
  <c r="BG18" i="47"/>
  <c r="BF18" i="47"/>
  <c r="BE18" i="47"/>
  <c r="BD18" i="47"/>
  <c r="BC18" i="47"/>
  <c r="BB18" i="47"/>
  <c r="BA18" i="47"/>
  <c r="AZ18" i="47"/>
  <c r="AY18" i="47"/>
  <c r="AX18" i="47"/>
  <c r="AW18" i="47"/>
  <c r="AV18" i="47"/>
  <c r="AU18" i="47"/>
  <c r="AT18" i="47"/>
  <c r="AS18" i="47"/>
  <c r="AR18" i="47"/>
  <c r="AQ18" i="47"/>
  <c r="AP18" i="47"/>
  <c r="AO18" i="47"/>
  <c r="AN18" i="47"/>
  <c r="AK18" i="47"/>
  <c r="AJ18" i="47"/>
  <c r="AH18" i="47"/>
  <c r="AI18" i="47" s="1"/>
  <c r="AG18" i="47"/>
  <c r="AE18" i="47"/>
  <c r="AD18" i="47"/>
  <c r="AC18" i="47"/>
  <c r="AB18" i="47"/>
  <c r="AA18" i="47"/>
  <c r="AF18" i="47" s="1"/>
  <c r="Y18" i="47"/>
  <c r="X18" i="47"/>
  <c r="V18" i="47"/>
  <c r="U18" i="47"/>
  <c r="T18" i="47"/>
  <c r="S18" i="47"/>
  <c r="R18" i="47"/>
  <c r="W18" i="47" s="1"/>
  <c r="Z18" i="47" s="1"/>
  <c r="Q18" i="47"/>
  <c r="P18" i="47"/>
  <c r="N18" i="47"/>
  <c r="M18" i="47"/>
  <c r="L18" i="47"/>
  <c r="K18" i="47"/>
  <c r="J18" i="47"/>
  <c r="O18" i="47" s="1"/>
  <c r="H18" i="47"/>
  <c r="G18" i="47"/>
  <c r="F18" i="47"/>
  <c r="E18" i="47"/>
  <c r="D18" i="47"/>
  <c r="C18" i="47"/>
  <c r="B18" i="47"/>
  <c r="DY17" i="47"/>
  <c r="DX17" i="47"/>
  <c r="DU17" i="47"/>
  <c r="DT17" i="47"/>
  <c r="DQ17" i="47"/>
  <c r="DP17" i="47"/>
  <c r="DM17" i="47"/>
  <c r="DL17" i="47"/>
  <c r="DK17" i="47"/>
  <c r="DJ17" i="47"/>
  <c r="DI17" i="47"/>
  <c r="DW17" i="47" s="1"/>
  <c r="DH17" i="47"/>
  <c r="DV17" i="47" s="1"/>
  <c r="DG17" i="47"/>
  <c r="DF17" i="47"/>
  <c r="DE17" i="47"/>
  <c r="DS17" i="47" s="1"/>
  <c r="DD17" i="47"/>
  <c r="DR17" i="47" s="1"/>
  <c r="DC17" i="47"/>
  <c r="DB17" i="47"/>
  <c r="DA17" i="47"/>
  <c r="DO17" i="47" s="1"/>
  <c r="CZ17" i="47"/>
  <c r="DN17" i="47" s="1"/>
  <c r="CY17" i="47"/>
  <c r="BY17" i="47"/>
  <c r="CK17" i="47" s="1"/>
  <c r="BX17" i="47"/>
  <c r="CJ17" i="47" s="1"/>
  <c r="BW17" i="47"/>
  <c r="CU17" i="47" s="1"/>
  <c r="BV17" i="47"/>
  <c r="BU17" i="47"/>
  <c r="CS17" i="47" s="1"/>
  <c r="BT17" i="47"/>
  <c r="CR17" i="47" s="1"/>
  <c r="BS17" i="47"/>
  <c r="BR17" i="47"/>
  <c r="BQ17" i="47"/>
  <c r="CC17" i="47" s="1"/>
  <c r="BP17" i="47"/>
  <c r="BO17" i="47"/>
  <c r="BN17" i="47"/>
  <c r="BM17" i="47"/>
  <c r="BL17" i="47"/>
  <c r="BK17" i="47"/>
  <c r="BJ17" i="47"/>
  <c r="BI17" i="47"/>
  <c r="BH17" i="47"/>
  <c r="BG17" i="47"/>
  <c r="BF17" i="47"/>
  <c r="BE17" i="47"/>
  <c r="BD17" i="47"/>
  <c r="BC17" i="47"/>
  <c r="BB17" i="47"/>
  <c r="BA17" i="47"/>
  <c r="AZ17" i="47"/>
  <c r="AY17" i="47"/>
  <c r="AX17" i="47"/>
  <c r="AW17" i="47"/>
  <c r="AV17" i="47"/>
  <c r="AU17" i="47"/>
  <c r="AT17" i="47"/>
  <c r="AS17" i="47"/>
  <c r="AR17" i="47"/>
  <c r="AQ17" i="47"/>
  <c r="AP17" i="47"/>
  <c r="AO17" i="47"/>
  <c r="AN17" i="47"/>
  <c r="AK17" i="47"/>
  <c r="AJ17" i="47"/>
  <c r="AH17" i="47"/>
  <c r="AG17" i="47"/>
  <c r="AE17" i="47"/>
  <c r="AD17" i="47"/>
  <c r="AC17" i="47"/>
  <c r="AB17" i="47"/>
  <c r="AA17" i="47"/>
  <c r="AF17" i="47" s="1"/>
  <c r="AI17" i="47" s="1"/>
  <c r="Y17" i="47"/>
  <c r="X17" i="47"/>
  <c r="V17" i="47"/>
  <c r="U17" i="47"/>
  <c r="T17" i="47"/>
  <c r="S17" i="47"/>
  <c r="W17" i="47" s="1"/>
  <c r="Z17" i="47" s="1"/>
  <c r="R17" i="47"/>
  <c r="Q17" i="47"/>
  <c r="P17" i="47"/>
  <c r="N17" i="47"/>
  <c r="M17" i="47"/>
  <c r="L17" i="47"/>
  <c r="K17" i="47"/>
  <c r="O17" i="47" s="1"/>
  <c r="J17" i="47"/>
  <c r="H17" i="47"/>
  <c r="G17" i="47"/>
  <c r="F17" i="47"/>
  <c r="E17" i="47"/>
  <c r="D17" i="47"/>
  <c r="C17" i="47"/>
  <c r="B17" i="47"/>
  <c r="DY16" i="47"/>
  <c r="DV16" i="47"/>
  <c r="DU16" i="47"/>
  <c r="DQ16" i="47"/>
  <c r="DM16" i="47"/>
  <c r="DL16" i="47"/>
  <c r="DK16" i="47"/>
  <c r="DJ16" i="47"/>
  <c r="DX16" i="47" s="1"/>
  <c r="DI16" i="47"/>
  <c r="DW16" i="47" s="1"/>
  <c r="DH16" i="47"/>
  <c r="DG16" i="47"/>
  <c r="DF16" i="47"/>
  <c r="DT16" i="47" s="1"/>
  <c r="DE16" i="47"/>
  <c r="DS16" i="47" s="1"/>
  <c r="DD16" i="47"/>
  <c r="DC16" i="47"/>
  <c r="DB16" i="47"/>
  <c r="DP16" i="47" s="1"/>
  <c r="DA16" i="47"/>
  <c r="DO16" i="47" s="1"/>
  <c r="CZ16" i="47"/>
  <c r="CY16" i="47"/>
  <c r="CT16" i="47"/>
  <c r="CS16" i="47"/>
  <c r="CL16" i="47"/>
  <c r="CK16" i="47"/>
  <c r="CC16" i="47"/>
  <c r="BY16" i="47"/>
  <c r="CW16" i="47" s="1"/>
  <c r="BX16" i="47"/>
  <c r="CV16" i="47" s="1"/>
  <c r="BW16" i="47"/>
  <c r="CU16" i="47" s="1"/>
  <c r="BV16" i="47"/>
  <c r="CH16" i="47" s="1"/>
  <c r="BU16" i="47"/>
  <c r="CG16" i="47" s="1"/>
  <c r="BT16" i="47"/>
  <c r="CR16" i="47" s="1"/>
  <c r="BS16" i="47"/>
  <c r="CQ16" i="47" s="1"/>
  <c r="BR16" i="47"/>
  <c r="CP16" i="47" s="1"/>
  <c r="BQ16" i="47"/>
  <c r="CO16" i="47" s="1"/>
  <c r="BP16" i="47"/>
  <c r="CN16" i="47" s="1"/>
  <c r="BO16" i="47"/>
  <c r="CM16" i="47" s="1"/>
  <c r="BN16" i="47"/>
  <c r="BZ16" i="47" s="1"/>
  <c r="BM16" i="47"/>
  <c r="BL16" i="47"/>
  <c r="BK16" i="47"/>
  <c r="BJ16" i="47"/>
  <c r="BI16" i="47"/>
  <c r="BH16" i="47"/>
  <c r="BG16" i="47"/>
  <c r="BF16" i="47"/>
  <c r="BE16" i="47"/>
  <c r="BD16" i="47"/>
  <c r="BC16" i="47"/>
  <c r="BB16" i="47"/>
  <c r="BA16" i="47"/>
  <c r="AZ16" i="47"/>
  <c r="AY16" i="47"/>
  <c r="AX16" i="47"/>
  <c r="AW16" i="47"/>
  <c r="AV16" i="47"/>
  <c r="AU16" i="47"/>
  <c r="AT16" i="47"/>
  <c r="AS16" i="47"/>
  <c r="AR16" i="47"/>
  <c r="AQ16" i="47"/>
  <c r="AP16" i="47"/>
  <c r="AO16" i="47"/>
  <c r="AN16" i="47"/>
  <c r="AK16" i="47"/>
  <c r="AJ16" i="47"/>
  <c r="AH16" i="47"/>
  <c r="AG16" i="47"/>
  <c r="AE16" i="47"/>
  <c r="AD16" i="47"/>
  <c r="AC16" i="47"/>
  <c r="AB16" i="47"/>
  <c r="AF16" i="47" s="1"/>
  <c r="AI16" i="47" s="1"/>
  <c r="AA16" i="47"/>
  <c r="Y16" i="47"/>
  <c r="X16" i="47"/>
  <c r="V16" i="47"/>
  <c r="U16" i="47"/>
  <c r="T16" i="47"/>
  <c r="S16" i="47"/>
  <c r="R16" i="47"/>
  <c r="Q16" i="47"/>
  <c r="P16" i="47"/>
  <c r="W16" i="47" s="1"/>
  <c r="N16" i="47"/>
  <c r="M16" i="47"/>
  <c r="L16" i="47"/>
  <c r="K16" i="47"/>
  <c r="O16" i="47" s="1"/>
  <c r="J16" i="47"/>
  <c r="H16" i="47"/>
  <c r="G16" i="47"/>
  <c r="F16" i="47"/>
  <c r="E16" i="47"/>
  <c r="I16" i="47" s="1"/>
  <c r="CD16" i="47" s="1"/>
  <c r="D16" i="47"/>
  <c r="C16" i="47"/>
  <c r="B16" i="47"/>
  <c r="DW15" i="47"/>
  <c r="DV15" i="47"/>
  <c r="DS15" i="47"/>
  <c r="DO15" i="47"/>
  <c r="DN15" i="47"/>
  <c r="DM15" i="47"/>
  <c r="DL15" i="47"/>
  <c r="DK15" i="47"/>
  <c r="DY15" i="47" s="1"/>
  <c r="DJ15" i="47"/>
  <c r="DX15" i="47" s="1"/>
  <c r="DI15" i="47"/>
  <c r="DH15" i="47"/>
  <c r="DG15" i="47"/>
  <c r="DU15" i="47" s="1"/>
  <c r="DF15" i="47"/>
  <c r="DT15" i="47" s="1"/>
  <c r="DE15" i="47"/>
  <c r="DD15" i="47"/>
  <c r="DC15" i="47"/>
  <c r="DQ15" i="47" s="1"/>
  <c r="DB15" i="47"/>
  <c r="DP15" i="47" s="1"/>
  <c r="DA15" i="47"/>
  <c r="CY15" i="47"/>
  <c r="CT15" i="47"/>
  <c r="CL15" i="47"/>
  <c r="BZ15" i="47"/>
  <c r="BY15" i="47"/>
  <c r="CK15" i="47" s="1"/>
  <c r="BX15" i="47"/>
  <c r="CV15" i="47" s="1"/>
  <c r="BW15" i="47"/>
  <c r="CU15" i="47" s="1"/>
  <c r="BV15" i="47"/>
  <c r="CH15" i="47" s="1"/>
  <c r="BU15" i="47"/>
  <c r="CS15" i="47" s="1"/>
  <c r="BT15" i="47"/>
  <c r="CR15" i="47" s="1"/>
  <c r="BS15" i="47"/>
  <c r="BR15" i="47"/>
  <c r="CP15" i="47" s="1"/>
  <c r="BQ15" i="47"/>
  <c r="CC15" i="47" s="1"/>
  <c r="BP15" i="47"/>
  <c r="CN15" i="47" s="1"/>
  <c r="BO15" i="47"/>
  <c r="BM15" i="47"/>
  <c r="BL15" i="47"/>
  <c r="BK15" i="47"/>
  <c r="BJ15" i="47"/>
  <c r="BI15" i="47"/>
  <c r="BH15" i="47"/>
  <c r="BG15" i="47"/>
  <c r="BF15" i="47"/>
  <c r="BE15" i="47"/>
  <c r="BD15" i="47"/>
  <c r="BC15" i="47"/>
  <c r="BB15" i="47"/>
  <c r="AZ15" i="47"/>
  <c r="AY15" i="47"/>
  <c r="AX15" i="47"/>
  <c r="AW15" i="47"/>
  <c r="AV15" i="47"/>
  <c r="AU15" i="47"/>
  <c r="AT15" i="47"/>
  <c r="AS15" i="47"/>
  <c r="AR15" i="47"/>
  <c r="AQ15" i="47"/>
  <c r="AP15" i="47"/>
  <c r="AO15" i="47"/>
  <c r="AK15" i="47"/>
  <c r="AJ15" i="47"/>
  <c r="AH15" i="47"/>
  <c r="AG15" i="47"/>
  <c r="AE15" i="47"/>
  <c r="AD15" i="47"/>
  <c r="AC15" i="47"/>
  <c r="AB15" i="47"/>
  <c r="AF15" i="47" s="1"/>
  <c r="AI15" i="47" s="1"/>
  <c r="AA15" i="47"/>
  <c r="Y15" i="47"/>
  <c r="X15" i="47"/>
  <c r="V15" i="47"/>
  <c r="U15" i="47"/>
  <c r="T15" i="47"/>
  <c r="S15" i="47"/>
  <c r="R15" i="47"/>
  <c r="Q15" i="47"/>
  <c r="P15" i="47"/>
  <c r="N15" i="47"/>
  <c r="M15" i="47"/>
  <c r="L15" i="47"/>
  <c r="K15" i="47"/>
  <c r="J15" i="47"/>
  <c r="O15" i="47" s="1"/>
  <c r="H15" i="47"/>
  <c r="G15" i="47"/>
  <c r="F15" i="47"/>
  <c r="E15" i="47"/>
  <c r="I15" i="47" s="1"/>
  <c r="CD15" i="47" s="1"/>
  <c r="D15" i="47"/>
  <c r="C15" i="47"/>
  <c r="B15" i="47"/>
  <c r="DX14" i="47"/>
  <c r="DW14" i="47"/>
  <c r="DT14" i="47"/>
  <c r="DS14" i="47"/>
  <c r="DP14" i="47"/>
  <c r="DO14" i="47"/>
  <c r="DM14" i="47"/>
  <c r="DL14" i="47"/>
  <c r="DK14" i="47"/>
  <c r="DY14" i="47" s="1"/>
  <c r="DJ14" i="47"/>
  <c r="DI14" i="47"/>
  <c r="DH14" i="47"/>
  <c r="DV14" i="47" s="1"/>
  <c r="DG14" i="47"/>
  <c r="DU14" i="47" s="1"/>
  <c r="DF14" i="47"/>
  <c r="DE14" i="47"/>
  <c r="DD14" i="47"/>
  <c r="DC14" i="47"/>
  <c r="DQ14" i="47" s="1"/>
  <c r="DB14" i="47"/>
  <c r="DA14" i="47"/>
  <c r="CZ14" i="47"/>
  <c r="CY14" i="47"/>
  <c r="CR14" i="47"/>
  <c r="CJ14" i="47"/>
  <c r="CI14" i="47"/>
  <c r="CA14" i="47"/>
  <c r="BY14" i="47"/>
  <c r="CW14" i="47" s="1"/>
  <c r="BX14" i="47"/>
  <c r="CV14" i="47" s="1"/>
  <c r="BW14" i="47"/>
  <c r="CU14" i="47" s="1"/>
  <c r="BV14" i="47"/>
  <c r="BU14" i="47"/>
  <c r="CS14" i="47" s="1"/>
  <c r="BT14" i="47"/>
  <c r="CF14" i="47" s="1"/>
  <c r="BS14" i="47"/>
  <c r="CE14" i="47" s="1"/>
  <c r="BR14" i="47"/>
  <c r="BQ14" i="47"/>
  <c r="CO14" i="47" s="1"/>
  <c r="BP14" i="47"/>
  <c r="CN14" i="47" s="1"/>
  <c r="BO14" i="47"/>
  <c r="CM14" i="47" s="1"/>
  <c r="BN14" i="47"/>
  <c r="BM14" i="47"/>
  <c r="BL14" i="47"/>
  <c r="BK14" i="47"/>
  <c r="BJ14" i="47"/>
  <c r="BI14" i="47"/>
  <c r="BH14" i="47"/>
  <c r="BG14" i="47"/>
  <c r="BF14" i="47"/>
  <c r="BE14" i="47"/>
  <c r="BD14" i="47"/>
  <c r="BC14" i="47"/>
  <c r="CB14" i="47" s="1"/>
  <c r="BB14" i="47"/>
  <c r="BA14" i="47"/>
  <c r="AZ14" i="47"/>
  <c r="AY14" i="47"/>
  <c r="AX14" i="47"/>
  <c r="AW14" i="47"/>
  <c r="AV14" i="47"/>
  <c r="AU14" i="47"/>
  <c r="AT14" i="47"/>
  <c r="AS14" i="47"/>
  <c r="AR14" i="47"/>
  <c r="AQ14" i="47"/>
  <c r="AP14" i="47"/>
  <c r="AO14" i="47"/>
  <c r="AN14" i="47"/>
  <c r="AK14" i="47"/>
  <c r="AJ14" i="47"/>
  <c r="AH14" i="47"/>
  <c r="AI14" i="47" s="1"/>
  <c r="AG14" i="47"/>
  <c r="AE14" i="47"/>
  <c r="AD14" i="47"/>
  <c r="AC14" i="47"/>
  <c r="AB14" i="47"/>
  <c r="AA14" i="47"/>
  <c r="AF14" i="47" s="1"/>
  <c r="Y14" i="47"/>
  <c r="X14" i="47"/>
  <c r="V14" i="47"/>
  <c r="U14" i="47"/>
  <c r="T14" i="47"/>
  <c r="S14" i="47"/>
  <c r="R14" i="47"/>
  <c r="W14" i="47" s="1"/>
  <c r="Z14" i="47" s="1"/>
  <c r="Q14" i="47"/>
  <c r="P14" i="47"/>
  <c r="N14" i="47"/>
  <c r="M14" i="47"/>
  <c r="L14" i="47"/>
  <c r="K14" i="47"/>
  <c r="J14" i="47"/>
  <c r="O14" i="47" s="1"/>
  <c r="H14" i="47"/>
  <c r="G14" i="47"/>
  <c r="F14" i="47"/>
  <c r="E14" i="47"/>
  <c r="I14" i="47" s="1"/>
  <c r="D14" i="47"/>
  <c r="C14" i="47"/>
  <c r="B14" i="47"/>
  <c r="DY13" i="47"/>
  <c r="DX13" i="47"/>
  <c r="DU13" i="47"/>
  <c r="DT13" i="47"/>
  <c r="DQ13" i="47"/>
  <c r="DP13" i="47"/>
  <c r="DM13" i="47"/>
  <c r="DL13" i="47"/>
  <c r="DK13" i="47"/>
  <c r="DJ13" i="47"/>
  <c r="DI13" i="47"/>
  <c r="DW13" i="47" s="1"/>
  <c r="DH13" i="47"/>
  <c r="DV13" i="47" s="1"/>
  <c r="DG13" i="47"/>
  <c r="DF13" i="47"/>
  <c r="DE13" i="47"/>
  <c r="DS13" i="47" s="1"/>
  <c r="DD13" i="47"/>
  <c r="DC13" i="47"/>
  <c r="DB13" i="47"/>
  <c r="DA13" i="47"/>
  <c r="DO13" i="47" s="1"/>
  <c r="CZ13" i="47"/>
  <c r="DN13" i="47" s="1"/>
  <c r="CY13" i="47"/>
  <c r="BY13" i="47"/>
  <c r="CK13" i="47" s="1"/>
  <c r="BX13" i="47"/>
  <c r="CJ13" i="47" s="1"/>
  <c r="BW13" i="47"/>
  <c r="CU13" i="47" s="1"/>
  <c r="BV13" i="47"/>
  <c r="BU13" i="47"/>
  <c r="CS13" i="47" s="1"/>
  <c r="BT13" i="47"/>
  <c r="CR13" i="47" s="1"/>
  <c r="BS13" i="47"/>
  <c r="BR13" i="47"/>
  <c r="BQ13" i="47"/>
  <c r="CC13" i="47" s="1"/>
  <c r="BP13" i="47"/>
  <c r="CB13" i="47" s="1"/>
  <c r="BO13" i="47"/>
  <c r="BN13" i="47"/>
  <c r="BM13" i="47"/>
  <c r="BL13" i="47"/>
  <c r="BK13" i="47"/>
  <c r="BJ13" i="47"/>
  <c r="BI13" i="47"/>
  <c r="BH13" i="47"/>
  <c r="BG13" i="47"/>
  <c r="BF13" i="47"/>
  <c r="BE13" i="47"/>
  <c r="BD13" i="47"/>
  <c r="BC13" i="47"/>
  <c r="BB13" i="47"/>
  <c r="BA13" i="47"/>
  <c r="AZ13" i="47"/>
  <c r="AY13" i="47"/>
  <c r="AX13" i="47"/>
  <c r="AW13" i="47"/>
  <c r="AV13" i="47"/>
  <c r="AU13" i="47"/>
  <c r="AT13" i="47"/>
  <c r="AS13" i="47"/>
  <c r="AR13" i="47"/>
  <c r="AQ13" i="47"/>
  <c r="AP13" i="47"/>
  <c r="AO13" i="47"/>
  <c r="AN13" i="47"/>
  <c r="AK13" i="47"/>
  <c r="AJ13" i="47"/>
  <c r="AH13" i="47"/>
  <c r="AG13" i="47"/>
  <c r="AE13" i="47"/>
  <c r="AD13" i="47"/>
  <c r="AC13" i="47"/>
  <c r="AB13" i="47"/>
  <c r="AA13" i="47"/>
  <c r="AF13" i="47" s="1"/>
  <c r="AI13" i="47" s="1"/>
  <c r="Y13" i="47"/>
  <c r="X13" i="47"/>
  <c r="V13" i="47"/>
  <c r="U13" i="47"/>
  <c r="T13" i="47"/>
  <c r="S13" i="47"/>
  <c r="R13" i="47"/>
  <c r="W13" i="47" s="1"/>
  <c r="Z13" i="47" s="1"/>
  <c r="Q13" i="47"/>
  <c r="P13" i="47"/>
  <c r="N13" i="47"/>
  <c r="M13" i="47"/>
  <c r="L13" i="47"/>
  <c r="K13" i="47"/>
  <c r="J13" i="47"/>
  <c r="O13" i="47" s="1"/>
  <c r="H13" i="47"/>
  <c r="G13" i="47"/>
  <c r="F13" i="47"/>
  <c r="E13" i="47"/>
  <c r="I13" i="47" s="1"/>
  <c r="D13" i="47"/>
  <c r="C13" i="47"/>
  <c r="B13" i="47"/>
  <c r="DY12" i="47"/>
  <c r="DX12" i="47"/>
  <c r="DU12" i="47"/>
  <c r="DT12" i="47"/>
  <c r="DQ12" i="47"/>
  <c r="DP12" i="47"/>
  <c r="DN12" i="47"/>
  <c r="DM12" i="47"/>
  <c r="DL12" i="47"/>
  <c r="DK12" i="47"/>
  <c r="DJ12" i="47"/>
  <c r="DI12" i="47"/>
  <c r="DW12" i="47" s="1"/>
  <c r="DH12" i="47"/>
  <c r="DV12" i="47" s="1"/>
  <c r="DG12" i="47"/>
  <c r="DF12" i="47"/>
  <c r="DE12" i="47"/>
  <c r="DS12" i="47" s="1"/>
  <c r="DD12" i="47"/>
  <c r="DC12" i="47"/>
  <c r="DB12" i="47"/>
  <c r="DA12" i="47"/>
  <c r="DO12" i="47" s="1"/>
  <c r="CY12" i="47"/>
  <c r="CL12" i="47"/>
  <c r="BZ12" i="47"/>
  <c r="BY12" i="47"/>
  <c r="CW12" i="47" s="1"/>
  <c r="BX12" i="47"/>
  <c r="CV12" i="47" s="1"/>
  <c r="BW12" i="47"/>
  <c r="CU12" i="47" s="1"/>
  <c r="BV12" i="47"/>
  <c r="CT12" i="47" s="1"/>
  <c r="BU12" i="47"/>
  <c r="CS12" i="47" s="1"/>
  <c r="BT12" i="47"/>
  <c r="CR12" i="47" s="1"/>
  <c r="BS12" i="47"/>
  <c r="CQ12" i="47" s="1"/>
  <c r="BR12" i="47"/>
  <c r="CP12" i="47" s="1"/>
  <c r="BQ12" i="47"/>
  <c r="CO12" i="47" s="1"/>
  <c r="BP12" i="47"/>
  <c r="CN12" i="47" s="1"/>
  <c r="BO12" i="47"/>
  <c r="CM12" i="47" s="1"/>
  <c r="BM12" i="47"/>
  <c r="BL12" i="47"/>
  <c r="BK12" i="47"/>
  <c r="BJ12" i="47"/>
  <c r="BI12" i="47"/>
  <c r="BH12" i="47"/>
  <c r="BG12" i="47"/>
  <c r="BF12" i="47"/>
  <c r="BE12" i="47"/>
  <c r="BD12" i="47"/>
  <c r="BC12" i="47"/>
  <c r="BB12" i="47"/>
  <c r="AZ12" i="47"/>
  <c r="AY12" i="47"/>
  <c r="AX12" i="47"/>
  <c r="AW12" i="47"/>
  <c r="AV12" i="47"/>
  <c r="AU12" i="47"/>
  <c r="AT12" i="47"/>
  <c r="AS12" i="47"/>
  <c r="AR12" i="47"/>
  <c r="AQ12" i="47"/>
  <c r="AP12" i="47"/>
  <c r="AO12" i="47"/>
  <c r="AK12" i="47"/>
  <c r="AJ12" i="47"/>
  <c r="AH12" i="47"/>
  <c r="AG12" i="47"/>
  <c r="AE12" i="47"/>
  <c r="AD12" i="47"/>
  <c r="AC12" i="47"/>
  <c r="AB12" i="47"/>
  <c r="AA12" i="47"/>
  <c r="AF12" i="47" s="1"/>
  <c r="AI12" i="47" s="1"/>
  <c r="Y12" i="47"/>
  <c r="X12" i="47"/>
  <c r="V12" i="47"/>
  <c r="U12" i="47"/>
  <c r="T12" i="47"/>
  <c r="S12" i="47"/>
  <c r="W12" i="47" s="1"/>
  <c r="Z12" i="47" s="1"/>
  <c r="R12" i="47"/>
  <c r="Q12" i="47"/>
  <c r="P12" i="47"/>
  <c r="N12" i="47"/>
  <c r="M12" i="47"/>
  <c r="L12" i="47"/>
  <c r="K12" i="47"/>
  <c r="O12" i="47" s="1"/>
  <c r="J12" i="47"/>
  <c r="H12" i="47"/>
  <c r="G12" i="47"/>
  <c r="F12" i="47"/>
  <c r="E12" i="47"/>
  <c r="I12" i="47" s="1"/>
  <c r="D12" i="47"/>
  <c r="C12" i="47"/>
  <c r="B12" i="47"/>
  <c r="DY11" i="47"/>
  <c r="DV11" i="47"/>
  <c r="DU11" i="47"/>
  <c r="DQ11" i="47"/>
  <c r="DN11" i="47"/>
  <c r="DM11" i="47"/>
  <c r="DL11" i="47"/>
  <c r="DK11" i="47"/>
  <c r="DJ11" i="47"/>
  <c r="DX11" i="47" s="1"/>
  <c r="DI11" i="47"/>
  <c r="DW11" i="47" s="1"/>
  <c r="DH11" i="47"/>
  <c r="DG11" i="47"/>
  <c r="DF11" i="47"/>
  <c r="DT11" i="47" s="1"/>
  <c r="DE11" i="47"/>
  <c r="DS11" i="47" s="1"/>
  <c r="DD11" i="47"/>
  <c r="DC11" i="47"/>
  <c r="DB11" i="47"/>
  <c r="DP11" i="47" s="1"/>
  <c r="DA11" i="47"/>
  <c r="DO11" i="47" s="1"/>
  <c r="CY11" i="47"/>
  <c r="CL11" i="47"/>
  <c r="BZ11" i="47"/>
  <c r="BY11" i="47"/>
  <c r="CW11" i="47" s="1"/>
  <c r="BX11" i="47"/>
  <c r="CV11" i="47" s="1"/>
  <c r="BW11" i="47"/>
  <c r="CU11" i="47" s="1"/>
  <c r="BV11" i="47"/>
  <c r="CT11" i="47" s="1"/>
  <c r="BU11" i="47"/>
  <c r="CS11" i="47" s="1"/>
  <c r="BT11" i="47"/>
  <c r="CR11" i="47" s="1"/>
  <c r="BS11" i="47"/>
  <c r="BR11" i="47"/>
  <c r="CP11" i="47" s="1"/>
  <c r="BQ11" i="47"/>
  <c r="CO11" i="47" s="1"/>
  <c r="BP11" i="47"/>
  <c r="BO11" i="47"/>
  <c r="BM11" i="47"/>
  <c r="BL11" i="47"/>
  <c r="BK11" i="47"/>
  <c r="BJ11" i="47"/>
  <c r="BI11" i="47"/>
  <c r="BH11" i="47"/>
  <c r="BG11" i="47"/>
  <c r="BF11" i="47"/>
  <c r="BE11" i="47"/>
  <c r="BD11" i="47"/>
  <c r="BC11" i="47"/>
  <c r="BB11" i="47"/>
  <c r="AZ11" i="47"/>
  <c r="AY11" i="47"/>
  <c r="AX11" i="47"/>
  <c r="AW11" i="47"/>
  <c r="AV11" i="47"/>
  <c r="AU11" i="47"/>
  <c r="AT11" i="47"/>
  <c r="AS11" i="47"/>
  <c r="AR11" i="47"/>
  <c r="AQ11" i="47"/>
  <c r="AP11" i="47"/>
  <c r="AO11" i="47"/>
  <c r="AK11" i="47"/>
  <c r="AJ11" i="47"/>
  <c r="AH11" i="47"/>
  <c r="AG11" i="47"/>
  <c r="AE11" i="47"/>
  <c r="AD11" i="47"/>
  <c r="AC11" i="47"/>
  <c r="AB11" i="47"/>
  <c r="AF11" i="47" s="1"/>
  <c r="AI11" i="47" s="1"/>
  <c r="AA11" i="47"/>
  <c r="Y11" i="47"/>
  <c r="X11" i="47"/>
  <c r="V11" i="47"/>
  <c r="U11" i="47"/>
  <c r="T11" i="47"/>
  <c r="S11" i="47"/>
  <c r="R11" i="47"/>
  <c r="Q11" i="47"/>
  <c r="P11" i="47"/>
  <c r="W11" i="47" s="1"/>
  <c r="Z11" i="47" s="1"/>
  <c r="DR11" i="47" s="1"/>
  <c r="N11" i="47"/>
  <c r="M11" i="47"/>
  <c r="L11" i="47"/>
  <c r="K11" i="47"/>
  <c r="J11" i="47"/>
  <c r="O11" i="47" s="1"/>
  <c r="H11" i="47"/>
  <c r="G11" i="47"/>
  <c r="F11" i="47"/>
  <c r="E11" i="47"/>
  <c r="I11" i="47" s="1"/>
  <c r="D11" i="47"/>
  <c r="C11" i="47"/>
  <c r="B11" i="47"/>
  <c r="DW10" i="47"/>
  <c r="DV10" i="47"/>
  <c r="DS10" i="47"/>
  <c r="DO10" i="47"/>
  <c r="DM10" i="47"/>
  <c r="DL10" i="47"/>
  <c r="DK10" i="47"/>
  <c r="DY10" i="47" s="1"/>
  <c r="DJ10" i="47"/>
  <c r="DX10" i="47" s="1"/>
  <c r="DI10" i="47"/>
  <c r="DH10" i="47"/>
  <c r="DG10" i="47"/>
  <c r="DU10" i="47" s="1"/>
  <c r="DF10" i="47"/>
  <c r="DT10" i="47" s="1"/>
  <c r="DE10" i="47"/>
  <c r="DD10" i="47"/>
  <c r="DC10" i="47"/>
  <c r="DQ10" i="47" s="1"/>
  <c r="DB10" i="47"/>
  <c r="DP10" i="47" s="1"/>
  <c r="DA10" i="47"/>
  <c r="CZ10" i="47"/>
  <c r="CY10" i="47"/>
  <c r="BY10" i="47"/>
  <c r="CW10" i="47" s="1"/>
  <c r="BX10" i="47"/>
  <c r="CV10" i="47" s="1"/>
  <c r="BW10" i="47"/>
  <c r="CU10" i="47" s="1"/>
  <c r="BV10" i="47"/>
  <c r="BU10" i="47"/>
  <c r="CS10" i="47" s="1"/>
  <c r="BT10" i="47"/>
  <c r="CR10" i="47" s="1"/>
  <c r="BS10" i="47"/>
  <c r="BR10" i="47"/>
  <c r="BQ10" i="47"/>
  <c r="CO10" i="47" s="1"/>
  <c r="BP10" i="47"/>
  <c r="BO10" i="47"/>
  <c r="BN10" i="47"/>
  <c r="BM10" i="47"/>
  <c r="BL10" i="47"/>
  <c r="BK10" i="47"/>
  <c r="BJ10" i="47"/>
  <c r="BI10" i="47"/>
  <c r="BH10" i="47"/>
  <c r="BG10" i="47"/>
  <c r="BF10" i="47"/>
  <c r="BE10" i="47"/>
  <c r="BD10" i="47"/>
  <c r="BC10" i="47"/>
  <c r="BB10" i="47"/>
  <c r="BA10" i="47"/>
  <c r="AZ10" i="47"/>
  <c r="AY10" i="47"/>
  <c r="AX10" i="47"/>
  <c r="AW10" i="47"/>
  <c r="AV10" i="47"/>
  <c r="AU10" i="47"/>
  <c r="AT10" i="47"/>
  <c r="AS10" i="47"/>
  <c r="AR10" i="47"/>
  <c r="AQ10" i="47"/>
  <c r="AP10" i="47"/>
  <c r="AO10" i="47"/>
  <c r="AN10" i="47"/>
  <c r="AK10" i="47"/>
  <c r="AJ10" i="47"/>
  <c r="AH10" i="47"/>
  <c r="AG10" i="47"/>
  <c r="AE10" i="47"/>
  <c r="AD10" i="47"/>
  <c r="AC10" i="47"/>
  <c r="AB10" i="47"/>
  <c r="AA10" i="47"/>
  <c r="AF10" i="47" s="1"/>
  <c r="AI10" i="47" s="1"/>
  <c r="Y10" i="47"/>
  <c r="X10" i="47"/>
  <c r="V10" i="47"/>
  <c r="U10" i="47"/>
  <c r="T10" i="47"/>
  <c r="S10" i="47"/>
  <c r="R10" i="47"/>
  <c r="Q10" i="47"/>
  <c r="W10" i="47" s="1"/>
  <c r="Z10" i="47" s="1"/>
  <c r="P10" i="47"/>
  <c r="N10" i="47"/>
  <c r="M10" i="47"/>
  <c r="L10" i="47"/>
  <c r="K10" i="47"/>
  <c r="J10" i="47"/>
  <c r="O10" i="47" s="1"/>
  <c r="AM10" i="47" s="1"/>
  <c r="H10" i="47"/>
  <c r="G10" i="47"/>
  <c r="F10" i="47"/>
  <c r="E10" i="47"/>
  <c r="I10" i="47" s="1"/>
  <c r="D10" i="47"/>
  <c r="C10" i="47"/>
  <c r="B10" i="47"/>
  <c r="DX9" i="47"/>
  <c r="DW9" i="47"/>
  <c r="DT9" i="47"/>
  <c r="DS9" i="47"/>
  <c r="DP9" i="47"/>
  <c r="DO9" i="47"/>
  <c r="DM9" i="47"/>
  <c r="DL9" i="47"/>
  <c r="DK9" i="47"/>
  <c r="DY9" i="47" s="1"/>
  <c r="DJ9" i="47"/>
  <c r="DI9" i="47"/>
  <c r="DH9" i="47"/>
  <c r="DV9" i="47" s="1"/>
  <c r="DG9" i="47"/>
  <c r="DU9" i="47" s="1"/>
  <c r="DF9" i="47"/>
  <c r="DE9" i="47"/>
  <c r="DD9" i="47"/>
  <c r="DR9" i="47" s="1"/>
  <c r="DC9" i="47"/>
  <c r="DQ9" i="47" s="1"/>
  <c r="DB9" i="47"/>
  <c r="DA9" i="47"/>
  <c r="CZ9" i="47"/>
  <c r="DN9" i="47" s="1"/>
  <c r="CY9" i="47"/>
  <c r="BY9" i="47"/>
  <c r="CW9" i="47" s="1"/>
  <c r="BX9" i="47"/>
  <c r="CV9" i="47" s="1"/>
  <c r="BW9" i="47"/>
  <c r="CU9" i="47" s="1"/>
  <c r="BV9" i="47"/>
  <c r="CT9" i="47" s="1"/>
  <c r="BU9" i="47"/>
  <c r="CS9" i="47" s="1"/>
  <c r="BT9" i="47"/>
  <c r="CF9" i="47" s="1"/>
  <c r="BS9" i="47"/>
  <c r="CQ9" i="47" s="1"/>
  <c r="BR9" i="47"/>
  <c r="CP9" i="47" s="1"/>
  <c r="BQ9" i="47"/>
  <c r="CO9" i="47" s="1"/>
  <c r="BP9" i="47"/>
  <c r="BO9" i="47"/>
  <c r="CM9" i="47" s="1"/>
  <c r="BN9" i="47"/>
  <c r="CL9" i="47" s="1"/>
  <c r="BM9" i="47"/>
  <c r="BL9" i="47"/>
  <c r="BK9" i="47"/>
  <c r="BJ9" i="47"/>
  <c r="BI9" i="47"/>
  <c r="BH9" i="47"/>
  <c r="BG9" i="47"/>
  <c r="BF9" i="47"/>
  <c r="BE9" i="47"/>
  <c r="BD9" i="47"/>
  <c r="BC9" i="47"/>
  <c r="BB9" i="47"/>
  <c r="BA9" i="47"/>
  <c r="AZ9" i="47"/>
  <c r="AY9" i="47"/>
  <c r="AX9" i="47"/>
  <c r="AW9" i="47"/>
  <c r="AV9" i="47"/>
  <c r="AU9" i="47"/>
  <c r="AT9" i="47"/>
  <c r="AS9" i="47"/>
  <c r="AR9" i="47"/>
  <c r="AQ9" i="47"/>
  <c r="AP9" i="47"/>
  <c r="AO9" i="47"/>
  <c r="AN9" i="47"/>
  <c r="AK9" i="47"/>
  <c r="AJ9" i="47"/>
  <c r="AH9" i="47"/>
  <c r="AG9" i="47"/>
  <c r="AE9" i="47"/>
  <c r="AD9" i="47"/>
  <c r="AC9" i="47"/>
  <c r="AB9" i="47"/>
  <c r="AA9" i="47"/>
  <c r="AF9" i="47" s="1"/>
  <c r="AI9" i="47" s="1"/>
  <c r="Y9" i="47"/>
  <c r="X9" i="47"/>
  <c r="V9" i="47"/>
  <c r="U9" i="47"/>
  <c r="T9" i="47"/>
  <c r="S9" i="47"/>
  <c r="R9" i="47"/>
  <c r="W9" i="47" s="1"/>
  <c r="Z9" i="47" s="1"/>
  <c r="Q9" i="47"/>
  <c r="P9" i="47"/>
  <c r="N9" i="47"/>
  <c r="M9" i="47"/>
  <c r="L9" i="47"/>
  <c r="K9" i="47"/>
  <c r="J9" i="47"/>
  <c r="O9" i="47" s="1"/>
  <c r="H9" i="47"/>
  <c r="G9" i="47"/>
  <c r="F9" i="47"/>
  <c r="E9" i="47"/>
  <c r="I9" i="47" s="1"/>
  <c r="D9" i="47"/>
  <c r="C9" i="47"/>
  <c r="B9" i="47"/>
  <c r="DY8" i="47"/>
  <c r="DX8" i="47"/>
  <c r="DU8" i="47"/>
  <c r="DT8" i="47"/>
  <c r="DQ8" i="47"/>
  <c r="DP8" i="47"/>
  <c r="DM8" i="47"/>
  <c r="DL8" i="47"/>
  <c r="DL170" i="47" s="1"/>
  <c r="DK8" i="47"/>
  <c r="DJ8" i="47"/>
  <c r="DI8" i="47"/>
  <c r="DH8" i="47"/>
  <c r="DH170" i="47" s="1"/>
  <c r="DG8" i="47"/>
  <c r="DF8" i="47"/>
  <c r="DE8" i="47"/>
  <c r="DD8" i="47"/>
  <c r="DD170" i="47" s="1"/>
  <c r="DC8" i="47"/>
  <c r="DB8" i="47"/>
  <c r="DA8" i="47"/>
  <c r="CZ8" i="47"/>
  <c r="CZ170" i="47" s="1"/>
  <c r="CY8" i="47"/>
  <c r="BY8" i="47"/>
  <c r="BY170" i="47" s="1"/>
  <c r="BX8" i="47"/>
  <c r="BX170" i="47" s="1"/>
  <c r="BW8" i="47"/>
  <c r="BV8" i="47"/>
  <c r="BU8" i="47"/>
  <c r="BU170" i="47" s="1"/>
  <c r="BT8" i="47"/>
  <c r="BT170" i="47" s="1"/>
  <c r="BS8" i="47"/>
  <c r="BR8" i="47"/>
  <c r="BQ8" i="47"/>
  <c r="BQ170" i="47" s="1"/>
  <c r="BP8" i="47"/>
  <c r="BP170" i="47" s="1"/>
  <c r="BO8" i="47"/>
  <c r="BN8" i="47"/>
  <c r="BM8" i="47"/>
  <c r="BM170" i="47" s="1"/>
  <c r="BL8" i="47"/>
  <c r="BK8" i="47"/>
  <c r="BJ8" i="47"/>
  <c r="BI8" i="47"/>
  <c r="BH8" i="47"/>
  <c r="BG8" i="47"/>
  <c r="BF8" i="47"/>
  <c r="BE8" i="47"/>
  <c r="BD8" i="47"/>
  <c r="BC8" i="47"/>
  <c r="BB8" i="47"/>
  <c r="BA8" i="47"/>
  <c r="AZ8" i="47"/>
  <c r="AY8" i="47"/>
  <c r="AX8" i="47"/>
  <c r="AW8" i="47"/>
  <c r="AV8" i="47"/>
  <c r="AU8" i="47"/>
  <c r="AT8" i="47"/>
  <c r="AS8" i="47"/>
  <c r="AR8" i="47"/>
  <c r="AQ8" i="47"/>
  <c r="AP8" i="47"/>
  <c r="AO8" i="47"/>
  <c r="AN8" i="47"/>
  <c r="AK8" i="47"/>
  <c r="AJ8" i="47"/>
  <c r="AH8" i="47"/>
  <c r="AG8" i="47"/>
  <c r="AE8" i="47"/>
  <c r="AD8" i="47"/>
  <c r="AC8" i="47"/>
  <c r="AB8" i="47"/>
  <c r="AA8" i="47"/>
  <c r="AF8" i="47" s="1"/>
  <c r="Y8" i="47"/>
  <c r="X8" i="47"/>
  <c r="V8" i="47"/>
  <c r="U8" i="47"/>
  <c r="T8" i="47"/>
  <c r="S8" i="47"/>
  <c r="W8" i="47" s="1"/>
  <c r="R8" i="47"/>
  <c r="Q8" i="47"/>
  <c r="P8" i="47"/>
  <c r="N8" i="47"/>
  <c r="M8" i="47"/>
  <c r="L8" i="47"/>
  <c r="K8" i="47"/>
  <c r="O8" i="47" s="1"/>
  <c r="J8" i="47"/>
  <c r="H8" i="47"/>
  <c r="G8" i="47"/>
  <c r="F8" i="47"/>
  <c r="E8" i="47"/>
  <c r="I8" i="47" s="1"/>
  <c r="D8" i="47"/>
  <c r="C8" i="47"/>
  <c r="B8" i="47"/>
  <c r="DM7" i="47"/>
  <c r="DL7" i="47"/>
  <c r="DK7" i="47"/>
  <c r="DJ7" i="47"/>
  <c r="DI7" i="47"/>
  <c r="DH7" i="47"/>
  <c r="DG7" i="47"/>
  <c r="DF7" i="47"/>
  <c r="DE7" i="47"/>
  <c r="DD7" i="47"/>
  <c r="DC7" i="47"/>
  <c r="DB7" i="47"/>
  <c r="DA7" i="47"/>
  <c r="CZ7" i="47"/>
  <c r="CY7" i="47"/>
  <c r="BY7" i="47"/>
  <c r="BX7" i="47"/>
  <c r="BW7" i="47"/>
  <c r="BV7" i="47"/>
  <c r="BU7" i="47"/>
  <c r="BT7" i="47"/>
  <c r="BS7" i="47"/>
  <c r="BR7" i="47"/>
  <c r="BQ7" i="47"/>
  <c r="BP7" i="47"/>
  <c r="BO7" i="47"/>
  <c r="BN7" i="47"/>
  <c r="BM7" i="47"/>
  <c r="BL7" i="47"/>
  <c r="BK7" i="47"/>
  <c r="BJ7" i="47"/>
  <c r="BI7" i="47"/>
  <c r="BH7" i="47"/>
  <c r="BG7" i="47"/>
  <c r="BF7" i="47"/>
  <c r="BE7" i="47"/>
  <c r="BD7" i="47"/>
  <c r="BC7" i="47"/>
  <c r="BB7" i="47"/>
  <c r="BA7" i="47"/>
  <c r="AZ7" i="47"/>
  <c r="AY7" i="47"/>
  <c r="AX7" i="47"/>
  <c r="AW7" i="47"/>
  <c r="AV7" i="47"/>
  <c r="AU7" i="47"/>
  <c r="AT7" i="47"/>
  <c r="AS7" i="47"/>
  <c r="AR7" i="47"/>
  <c r="AQ7" i="47"/>
  <c r="AP7" i="47"/>
  <c r="AO7" i="47"/>
  <c r="AN7" i="47"/>
  <c r="AK7" i="47"/>
  <c r="AJ7" i="47"/>
  <c r="AH7" i="47"/>
  <c r="AG7" i="47"/>
  <c r="AE7" i="47"/>
  <c r="AD7" i="47"/>
  <c r="AC7" i="47"/>
  <c r="AB7" i="47"/>
  <c r="AA7" i="47"/>
  <c r="Y7" i="47"/>
  <c r="X7" i="47"/>
  <c r="V7" i="47"/>
  <c r="U7" i="47"/>
  <c r="T7" i="47"/>
  <c r="S7" i="47"/>
  <c r="R7" i="47"/>
  <c r="Q7" i="47"/>
  <c r="P7" i="47"/>
  <c r="N7" i="47"/>
  <c r="M7" i="47"/>
  <c r="L7" i="47"/>
  <c r="K7" i="47"/>
  <c r="J7" i="47"/>
  <c r="H7" i="47"/>
  <c r="G7" i="47"/>
  <c r="F7" i="47"/>
  <c r="E7" i="47"/>
  <c r="DZ6" i="47"/>
  <c r="DY6" i="47"/>
  <c r="DV6" i="47"/>
  <c r="DU6" i="47"/>
  <c r="DR6" i="47"/>
  <c r="DQ6" i="47"/>
  <c r="DN6" i="47"/>
  <c r="DM6" i="47"/>
  <c r="DL6" i="47"/>
  <c r="DK6" i="47"/>
  <c r="DJ6" i="47"/>
  <c r="DI6" i="47"/>
  <c r="DH6" i="47"/>
  <c r="DG6" i="47"/>
  <c r="DF6" i="47"/>
  <c r="DE6" i="47"/>
  <c r="DD6" i="47"/>
  <c r="DC6" i="47"/>
  <c r="DB6" i="47"/>
  <c r="DA6" i="47"/>
  <c r="CZ6" i="47"/>
  <c r="CY6" i="47"/>
  <c r="CX6" i="47"/>
  <c r="CW6" i="47"/>
  <c r="CT6" i="47"/>
  <c r="CS6" i="47"/>
  <c r="CP6" i="47"/>
  <c r="CO6" i="47"/>
  <c r="CL6" i="47"/>
  <c r="CK6" i="47"/>
  <c r="CH6" i="47"/>
  <c r="CG6" i="47"/>
  <c r="CD6" i="47"/>
  <c r="CC6" i="47"/>
  <c r="BZ6" i="47"/>
  <c r="BY6" i="47"/>
  <c r="BX6" i="47"/>
  <c r="BW6" i="47"/>
  <c r="BV6" i="47"/>
  <c r="BU6" i="47"/>
  <c r="BT6" i="47"/>
  <c r="BS6" i="47"/>
  <c r="BR6" i="47"/>
  <c r="BQ6" i="47"/>
  <c r="BP6" i="47"/>
  <c r="BO6" i="47"/>
  <c r="BN6" i="47"/>
  <c r="BM6" i="47"/>
  <c r="BL6" i="47"/>
  <c r="BK6" i="47"/>
  <c r="BJ6" i="47"/>
  <c r="BI6" i="47"/>
  <c r="BH6" i="47"/>
  <c r="BG6" i="47"/>
  <c r="BF6" i="47"/>
  <c r="BE6" i="47"/>
  <c r="BD6" i="47"/>
  <c r="BC6" i="47"/>
  <c r="BB6" i="47"/>
  <c r="BA6" i="47"/>
  <c r="AZ6" i="47"/>
  <c r="AY6" i="47"/>
  <c r="AX6" i="47"/>
  <c r="AW6" i="47"/>
  <c r="AV6" i="47"/>
  <c r="AU6" i="47"/>
  <c r="AT6" i="47"/>
  <c r="AS6" i="47"/>
  <c r="AR6" i="47"/>
  <c r="AQ6" i="47"/>
  <c r="AP6" i="47"/>
  <c r="AO6" i="47"/>
  <c r="AN6" i="47"/>
  <c r="AL6" i="47"/>
  <c r="AK6" i="47"/>
  <c r="AJ6" i="47"/>
  <c r="AH6" i="47"/>
  <c r="AG6" i="47"/>
  <c r="AE6" i="47"/>
  <c r="AD6" i="47"/>
  <c r="AC6" i="47"/>
  <c r="AB6" i="47"/>
  <c r="AA6" i="47"/>
  <c r="Z6" i="47"/>
  <c r="Y6" i="47"/>
  <c r="X6" i="47"/>
  <c r="V6" i="47"/>
  <c r="U6" i="47"/>
  <c r="T6" i="47"/>
  <c r="S6" i="47"/>
  <c r="R6" i="47"/>
  <c r="Q6" i="47"/>
  <c r="P6" i="47"/>
  <c r="N6" i="47"/>
  <c r="M6" i="47"/>
  <c r="L6" i="47"/>
  <c r="K6" i="47"/>
  <c r="J6" i="47"/>
  <c r="I6" i="47"/>
  <c r="H6" i="47"/>
  <c r="G6" i="47"/>
  <c r="F6" i="47"/>
  <c r="E6" i="47"/>
  <c r="DM5" i="47"/>
  <c r="DL5" i="47"/>
  <c r="DK5" i="47"/>
  <c r="DJ5" i="47"/>
  <c r="DI5" i="47"/>
  <c r="DH5" i="47"/>
  <c r="DG5" i="47"/>
  <c r="DF5" i="47"/>
  <c r="DE5" i="47"/>
  <c r="DD5" i="47"/>
  <c r="DC5" i="47"/>
  <c r="DB5" i="47"/>
  <c r="DA5" i="47"/>
  <c r="CZ5" i="47"/>
  <c r="CY5" i="47"/>
  <c r="BY5" i="47"/>
  <c r="BX5" i="47"/>
  <c r="BW5" i="47"/>
  <c r="BV5" i="47"/>
  <c r="BU5" i="47"/>
  <c r="BT5" i="47"/>
  <c r="BS5" i="47"/>
  <c r="BR5" i="47"/>
  <c r="BQ5" i="47"/>
  <c r="BP5" i="47"/>
  <c r="BO5" i="47"/>
  <c r="BN5" i="47"/>
  <c r="BM5" i="47"/>
  <c r="BL5" i="47"/>
  <c r="BK5" i="47"/>
  <c r="BJ5" i="47"/>
  <c r="BI5" i="47"/>
  <c r="BH5" i="47"/>
  <c r="BG5" i="47"/>
  <c r="BF5" i="47"/>
  <c r="BE5" i="47"/>
  <c r="BD5" i="47"/>
  <c r="BC5" i="47"/>
  <c r="BB5" i="47"/>
  <c r="BA5" i="47"/>
  <c r="AZ5" i="47"/>
  <c r="AY5" i="47"/>
  <c r="AX5" i="47"/>
  <c r="AW5" i="47"/>
  <c r="AV5" i="47"/>
  <c r="AU5" i="47"/>
  <c r="AT5" i="47"/>
  <c r="AS5" i="47"/>
  <c r="AR5" i="47"/>
  <c r="AQ5" i="47"/>
  <c r="AP5" i="47"/>
  <c r="AO5" i="47"/>
  <c r="AN5" i="47"/>
  <c r="AK5" i="47"/>
  <c r="AJ5" i="47"/>
  <c r="AH5" i="47"/>
  <c r="AG5" i="47"/>
  <c r="AE5" i="47"/>
  <c r="AD5" i="47"/>
  <c r="AC5" i="47"/>
  <c r="AB5" i="47"/>
  <c r="AA5" i="47"/>
  <c r="Y5" i="47"/>
  <c r="X5" i="47"/>
  <c r="V5" i="47"/>
  <c r="U5" i="47"/>
  <c r="T5" i="47"/>
  <c r="S5" i="47"/>
  <c r="R5" i="47"/>
  <c r="Q5" i="47"/>
  <c r="P5" i="47"/>
  <c r="N5" i="47"/>
  <c r="M5" i="47"/>
  <c r="L5" i="47"/>
  <c r="K5" i="47"/>
  <c r="J5" i="47"/>
  <c r="H5" i="47"/>
  <c r="G5" i="47"/>
  <c r="F5" i="47"/>
  <c r="E5" i="47"/>
  <c r="A4" i="47"/>
  <c r="C2" i="47"/>
  <c r="DX6" i="47" s="1"/>
  <c r="DZ9" i="47" l="1"/>
  <c r="AI8" i="47"/>
  <c r="CL10" i="47"/>
  <c r="CT10" i="47"/>
  <c r="DZ11" i="47"/>
  <c r="AM22" i="47"/>
  <c r="CQ22" i="47"/>
  <c r="CL38" i="47"/>
  <c r="CP38" i="47"/>
  <c r="Z8" i="47"/>
  <c r="CN9" i="47"/>
  <c r="DN10" i="47"/>
  <c r="DR10" i="47"/>
  <c r="CM10" i="47"/>
  <c r="CQ10" i="47"/>
  <c r="CM11" i="47"/>
  <c r="CQ11" i="47"/>
  <c r="AM12" i="47"/>
  <c r="AM14" i="47"/>
  <c r="CQ14" i="47"/>
  <c r="CN18" i="47"/>
  <c r="CD23" i="47"/>
  <c r="AM25" i="47"/>
  <c r="CQ27" i="47"/>
  <c r="CN27" i="47"/>
  <c r="CM29" i="47"/>
  <c r="CA30" i="47"/>
  <c r="BZ31" i="47"/>
  <c r="CH31" i="47"/>
  <c r="AM32" i="47"/>
  <c r="CQ33" i="47"/>
  <c r="BZ35" i="47"/>
  <c r="CH35" i="47"/>
  <c r="CP10" i="47"/>
  <c r="DR12" i="47"/>
  <c r="DZ12" i="47" s="1"/>
  <c r="AM13" i="47"/>
  <c r="AM8" i="47"/>
  <c r="AM9" i="47"/>
  <c r="CN10" i="47"/>
  <c r="AM11" i="47"/>
  <c r="CN11" i="47"/>
  <c r="CQ18" i="47"/>
  <c r="AM19" i="47"/>
  <c r="CM22" i="47"/>
  <c r="CE22" i="47"/>
  <c r="CA23" i="47"/>
  <c r="CE27" i="47"/>
  <c r="CN29" i="47"/>
  <c r="CN22" i="47"/>
  <c r="CQ29" i="47"/>
  <c r="DZ36" i="47"/>
  <c r="BZ10" i="47"/>
  <c r="CB11" i="47"/>
  <c r="CN13" i="47"/>
  <c r="CV13" i="47"/>
  <c r="CP14" i="47"/>
  <c r="CF17" i="47"/>
  <c r="CN17" i="47"/>
  <c r="CV17" i="47"/>
  <c r="CV21" i="47"/>
  <c r="CT22" i="47"/>
  <c r="CN25" i="47"/>
  <c r="CT29" i="47"/>
  <c r="DZ43" i="47"/>
  <c r="CN58" i="47"/>
  <c r="AM58" i="47"/>
  <c r="CK8" i="47"/>
  <c r="DE170" i="47"/>
  <c r="DQ170" i="47"/>
  <c r="DY170" i="47"/>
  <c r="CJ9" i="47"/>
  <c r="CR9" i="47"/>
  <c r="CI10" i="47"/>
  <c r="CG11" i="47"/>
  <c r="CW15" i="47"/>
  <c r="BZ19" i="47"/>
  <c r="CN20" i="47"/>
  <c r="CG21" i="47"/>
  <c r="CO21" i="47"/>
  <c r="CW21" i="47"/>
  <c r="DN22" i="47"/>
  <c r="CG25" i="47"/>
  <c r="CN26" i="47"/>
  <c r="DR29" i="47"/>
  <c r="DN33" i="47"/>
  <c r="CH34" i="47"/>
  <c r="CN35" i="47"/>
  <c r="CL43" i="47"/>
  <c r="CT43" i="47"/>
  <c r="CL44" i="47"/>
  <c r="CT44" i="47"/>
  <c r="CQ47" i="47"/>
  <c r="DR47" i="47"/>
  <c r="DZ47" i="47" s="1"/>
  <c r="CL48" i="47"/>
  <c r="AM49" i="47"/>
  <c r="CM49" i="47"/>
  <c r="CQ49" i="47"/>
  <c r="CM51" i="47"/>
  <c r="CQ51" i="47"/>
  <c r="CL52" i="47"/>
  <c r="CP52" i="47"/>
  <c r="CT52" i="47"/>
  <c r="AM53" i="47"/>
  <c r="DZ53" i="47"/>
  <c r="AM55" i="47"/>
  <c r="CL55" i="47"/>
  <c r="CP55" i="47"/>
  <c r="CT55" i="47"/>
  <c r="CL57" i="47"/>
  <c r="CP57" i="47"/>
  <c r="CT57" i="47"/>
  <c r="AM61" i="47"/>
  <c r="DZ61" i="47"/>
  <c r="CP65" i="47"/>
  <c r="AM69" i="47"/>
  <c r="CA9" i="47"/>
  <c r="CI9" i="47"/>
  <c r="CD10" i="47"/>
  <c r="CA12" i="47"/>
  <c r="CX12" i="47" s="1"/>
  <c r="EA12" i="47" s="1"/>
  <c r="CI12" i="47"/>
  <c r="CL18" i="47"/>
  <c r="CT18" i="47"/>
  <c r="CF21" i="47"/>
  <c r="CL22" i="47"/>
  <c r="CP22" i="47"/>
  <c r="CF25" i="47"/>
  <c r="CV25" i="47"/>
  <c r="CM26" i="47"/>
  <c r="CP29" i="47"/>
  <c r="CN32" i="47"/>
  <c r="CL33" i="47"/>
  <c r="CT33" i="47"/>
  <c r="AM47" i="47"/>
  <c r="CP47" i="47"/>
  <c r="CT47" i="47"/>
  <c r="CP51" i="47"/>
  <c r="DN56" i="47"/>
  <c r="DR56" i="47"/>
  <c r="DZ57" i="47"/>
  <c r="DZ60" i="47"/>
  <c r="DZ67" i="47"/>
  <c r="CC8" i="47"/>
  <c r="CG8" i="47"/>
  <c r="CO8" i="47"/>
  <c r="CS8" i="47"/>
  <c r="CW8" i="47"/>
  <c r="DM170" i="47"/>
  <c r="CC11" i="47"/>
  <c r="CB12" i="47"/>
  <c r="CO13" i="47"/>
  <c r="CW13" i="47"/>
  <c r="DR14" i="47"/>
  <c r="CG15" i="47"/>
  <c r="CO17" i="47"/>
  <c r="DZ18" i="47"/>
  <c r="CL20" i="47"/>
  <c r="DR22" i="47"/>
  <c r="CH23" i="47"/>
  <c r="CL24" i="47"/>
  <c r="CO25" i="47"/>
  <c r="CL27" i="47"/>
  <c r="CT27" i="47"/>
  <c r="DZ29" i="47"/>
  <c r="BZ30" i="47"/>
  <c r="CP30" i="47"/>
  <c r="CO32" i="47"/>
  <c r="AF34" i="47"/>
  <c r="AI34" i="47" s="1"/>
  <c r="BZ34" i="47"/>
  <c r="CT35" i="47"/>
  <c r="I36" i="47"/>
  <c r="AI36" i="47"/>
  <c r="CU36" i="47"/>
  <c r="CI36" i="47"/>
  <c r="CT38" i="47"/>
  <c r="DZ38" i="47"/>
  <c r="AM40" i="47"/>
  <c r="AM43" i="47"/>
  <c r="CP44" i="47"/>
  <c r="AM48" i="47"/>
  <c r="CP48" i="47"/>
  <c r="O6" i="47"/>
  <c r="AI6" i="47"/>
  <c r="AM6" i="47"/>
  <c r="CE6" i="47"/>
  <c r="CI6" i="47"/>
  <c r="CM6" i="47"/>
  <c r="CQ6" i="47"/>
  <c r="CU6" i="47"/>
  <c r="BR170" i="47"/>
  <c r="DB170" i="47"/>
  <c r="DF170" i="47"/>
  <c r="DN8" i="47"/>
  <c r="DR8" i="47"/>
  <c r="DV8" i="47"/>
  <c r="CC9" i="47"/>
  <c r="CK9" i="47"/>
  <c r="Z31" i="47"/>
  <c r="CL32" i="47"/>
  <c r="CP32" i="47"/>
  <c r="CT32" i="47"/>
  <c r="CJ32" i="47"/>
  <c r="CR32" i="47"/>
  <c r="I33" i="47"/>
  <c r="CA33" i="47" s="1"/>
  <c r="Z35" i="47"/>
  <c r="CN36" i="47"/>
  <c r="I37" i="47"/>
  <c r="CH37" i="47" s="1"/>
  <c r="CO37" i="47"/>
  <c r="BZ39" i="47"/>
  <c r="CH39" i="47"/>
  <c r="CB8" i="47"/>
  <c r="CF8" i="47"/>
  <c r="CJ8" i="47"/>
  <c r="CN8" i="47"/>
  <c r="CR8" i="47"/>
  <c r="CV8" i="47"/>
  <c r="DP170" i="47"/>
  <c r="DT170" i="47"/>
  <c r="DX170" i="47"/>
  <c r="CE9" i="47"/>
  <c r="CH10" i="47"/>
  <c r="CF11" i="47"/>
  <c r="CJ11" i="47"/>
  <c r="CE12" i="47"/>
  <c r="CF13" i="47"/>
  <c r="CL14" i="47"/>
  <c r="CT14" i="47"/>
  <c r="CP18" i="47"/>
  <c r="CN21" i="47"/>
  <c r="CQ26" i="47"/>
  <c r="CL29" i="47"/>
  <c r="CP33" i="47"/>
  <c r="CN40" i="47"/>
  <c r="CL47" i="47"/>
  <c r="CT51" i="47"/>
  <c r="AM52" i="47"/>
  <c r="AM65" i="47"/>
  <c r="CN65" i="47"/>
  <c r="DA170" i="47"/>
  <c r="DI170" i="47"/>
  <c r="DU170" i="47"/>
  <c r="CB9" i="47"/>
  <c r="CA10" i="47"/>
  <c r="CE10" i="47"/>
  <c r="CK11" i="47"/>
  <c r="CF12" i="47"/>
  <c r="CJ12" i="47"/>
  <c r="CG13" i="47"/>
  <c r="DN14" i="47"/>
  <c r="DZ14" i="47" s="1"/>
  <c r="CO15" i="47"/>
  <c r="I17" i="47"/>
  <c r="I170" i="47" s="1"/>
  <c r="CG17" i="47"/>
  <c r="CW17" i="47"/>
  <c r="CH19" i="47"/>
  <c r="CP19" i="47"/>
  <c r="CT20" i="47"/>
  <c r="BZ23" i="47"/>
  <c r="CP23" i="47"/>
  <c r="CN24" i="47"/>
  <c r="CT24" i="47"/>
  <c r="CW25" i="47"/>
  <c r="CF26" i="47"/>
  <c r="CV26" i="47"/>
  <c r="CP27" i="47"/>
  <c r="CH30" i="47"/>
  <c r="I32" i="47"/>
  <c r="CB32" i="47" s="1"/>
  <c r="CG32" i="47"/>
  <c r="CW32" i="47"/>
  <c r="DR33" i="47"/>
  <c r="CP34" i="47"/>
  <c r="CP43" i="47"/>
  <c r="AM44" i="47"/>
  <c r="CM47" i="47"/>
  <c r="CT48" i="47"/>
  <c r="W6" i="47"/>
  <c r="CA6" i="47"/>
  <c r="DO6" i="47"/>
  <c r="DS6" i="47"/>
  <c r="DW6" i="47"/>
  <c r="EA6" i="47"/>
  <c r="BN170" i="47"/>
  <c r="BV170" i="47"/>
  <c r="BZ8" i="47"/>
  <c r="CD8" i="47"/>
  <c r="CH8" i="47"/>
  <c r="CL8" i="47"/>
  <c r="CP8" i="47"/>
  <c r="CT8" i="47"/>
  <c r="DJ170" i="47"/>
  <c r="CG9" i="47"/>
  <c r="CB10" i="47"/>
  <c r="CF10" i="47"/>
  <c r="CJ10" i="47"/>
  <c r="CD11" i="47"/>
  <c r="CH11" i="47"/>
  <c r="CC12" i="47"/>
  <c r="CG12" i="47"/>
  <c r="CK12" i="47"/>
  <c r="CL13" i="47"/>
  <c r="CP13" i="47"/>
  <c r="CT13" i="47"/>
  <c r="Z16" i="47"/>
  <c r="CL17" i="47"/>
  <c r="CP17" i="47"/>
  <c r="CT17" i="47"/>
  <c r="I18" i="47"/>
  <c r="CA18" i="47" s="1"/>
  <c r="AF19" i="47"/>
  <c r="AI19" i="47" s="1"/>
  <c r="Z20" i="47"/>
  <c r="CL21" i="47"/>
  <c r="CP21" i="47"/>
  <c r="CT21" i="47"/>
  <c r="I22" i="47"/>
  <c r="CA22" i="47" s="1"/>
  <c r="Z24" i="47"/>
  <c r="CL25" i="47"/>
  <c r="CP25" i="47"/>
  <c r="CT25" i="47"/>
  <c r="I26" i="47"/>
  <c r="CB26" i="47" s="1"/>
  <c r="DZ27" i="47"/>
  <c r="DV27" i="47"/>
  <c r="AI28" i="47"/>
  <c r="AM28" i="47" s="1"/>
  <c r="CR28" i="47"/>
  <c r="I29" i="47"/>
  <c r="CA29" i="47" s="1"/>
  <c r="AF6" i="47"/>
  <c r="CB6" i="47"/>
  <c r="CF6" i="47"/>
  <c r="CJ6" i="47"/>
  <c r="CN6" i="47"/>
  <c r="CR6" i="47"/>
  <c r="CV6" i="47"/>
  <c r="DP6" i="47"/>
  <c r="DT6" i="47"/>
  <c r="BO170" i="47"/>
  <c r="BS170" i="47"/>
  <c r="BW170" i="47"/>
  <c r="CA8" i="47"/>
  <c r="CE8" i="47"/>
  <c r="CI8" i="47"/>
  <c r="CM8" i="47"/>
  <c r="CQ8" i="47"/>
  <c r="CU8" i="47"/>
  <c r="CY170" i="47"/>
  <c r="DC170" i="47"/>
  <c r="DG170" i="47"/>
  <c r="DK170" i="47"/>
  <c r="DO8" i="47"/>
  <c r="DO170" i="47" s="1"/>
  <c r="DS8" i="47"/>
  <c r="DS170" i="47" s="1"/>
  <c r="DW8" i="47"/>
  <c r="DW170" i="47" s="1"/>
  <c r="BZ9" i="47"/>
  <c r="CD9" i="47"/>
  <c r="CH9" i="47"/>
  <c r="CC10" i="47"/>
  <c r="CG10" i="47"/>
  <c r="CK10" i="47"/>
  <c r="CA11" i="47"/>
  <c r="CX11" i="47" s="1"/>
  <c r="EA11" i="47" s="1"/>
  <c r="CE11" i="47"/>
  <c r="CI11" i="47"/>
  <c r="CD12" i="47"/>
  <c r="CH12" i="47"/>
  <c r="CM13" i="47"/>
  <c r="CQ13" i="47"/>
  <c r="DR13" i="47"/>
  <c r="DZ13" i="47" s="1"/>
  <c r="W15" i="47"/>
  <c r="Z15" i="47" s="1"/>
  <c r="DR15" i="47" s="1"/>
  <c r="DZ15" i="47" s="1"/>
  <c r="CM15" i="47"/>
  <c r="CQ15" i="47"/>
  <c r="CM17" i="47"/>
  <c r="CQ17" i="47"/>
  <c r="DZ17" i="47"/>
  <c r="W19" i="47"/>
  <c r="Z19" i="47" s="1"/>
  <c r="CN19" i="47"/>
  <c r="CM21" i="47"/>
  <c r="CQ21" i="47"/>
  <c r="DV21" i="47"/>
  <c r="DZ21" i="47" s="1"/>
  <c r="W23" i="47"/>
  <c r="Z23" i="47" s="1"/>
  <c r="DR23" i="47" s="1"/>
  <c r="DZ23" i="47" s="1"/>
  <c r="CN23" i="47"/>
  <c r="CM25" i="47"/>
  <c r="CQ25" i="47"/>
  <c r="DZ25" i="47"/>
  <c r="CL26" i="47"/>
  <c r="CP26" i="47"/>
  <c r="CT26" i="47"/>
  <c r="I27" i="47"/>
  <c r="CA27" i="47" s="1"/>
  <c r="DR28" i="47"/>
  <c r="DZ28" i="47" s="1"/>
  <c r="W30" i="47"/>
  <c r="Z30" i="47" s="1"/>
  <c r="CN30" i="47"/>
  <c r="CM32" i="47"/>
  <c r="CQ32" i="47"/>
  <c r="DZ32" i="47"/>
  <c r="DR32" i="47"/>
  <c r="W34" i="47"/>
  <c r="Z34" i="47" s="1"/>
  <c r="AM34" i="47" s="1"/>
  <c r="CN34" i="47"/>
  <c r="CD36" i="47"/>
  <c r="AM37" i="47"/>
  <c r="W37" i="47"/>
  <c r="Z37" i="47" s="1"/>
  <c r="DV37" i="47" s="1"/>
  <c r="DZ37" i="47" s="1"/>
  <c r="CL37" i="47"/>
  <c r="CD37" i="47"/>
  <c r="CT37" i="47"/>
  <c r="BZ37" i="47"/>
  <c r="CP37" i="47"/>
  <c r="BZ13" i="47"/>
  <c r="CD13" i="47"/>
  <c r="CH13" i="47"/>
  <c r="CC14" i="47"/>
  <c r="CG14" i="47"/>
  <c r="CK14" i="47"/>
  <c r="CA15" i="47"/>
  <c r="CX15" i="47" s="1"/>
  <c r="EA15" i="47" s="1"/>
  <c r="CE15" i="47"/>
  <c r="CI15" i="47"/>
  <c r="CA16" i="47"/>
  <c r="CE16" i="47"/>
  <c r="CI16" i="47"/>
  <c r="BZ17" i="47"/>
  <c r="CD17" i="47"/>
  <c r="CH17" i="47"/>
  <c r="CC18" i="47"/>
  <c r="CG18" i="47"/>
  <c r="CK18" i="47"/>
  <c r="CB19" i="47"/>
  <c r="CF19" i="47"/>
  <c r="CJ19" i="47"/>
  <c r="CA20" i="47"/>
  <c r="CX20" i="47" s="1"/>
  <c r="CE20" i="47"/>
  <c r="CI20" i="47"/>
  <c r="BZ21" i="47"/>
  <c r="CD21" i="47"/>
  <c r="CH21" i="47"/>
  <c r="CC22" i="47"/>
  <c r="CG22" i="47"/>
  <c r="CK22" i="47"/>
  <c r="CB23" i="47"/>
  <c r="CF23" i="47"/>
  <c r="CJ23" i="47"/>
  <c r="CA24" i="47"/>
  <c r="CE24" i="47"/>
  <c r="CI24" i="47"/>
  <c r="BZ25" i="47"/>
  <c r="CD25" i="47"/>
  <c r="CH25" i="47"/>
  <c r="BZ26" i="47"/>
  <c r="CD26" i="47"/>
  <c r="CC27" i="47"/>
  <c r="CG27" i="47"/>
  <c r="CK27" i="47"/>
  <c r="CD28" i="47"/>
  <c r="CH28" i="47"/>
  <c r="CC29" i="47"/>
  <c r="CG29" i="47"/>
  <c r="CK29" i="47"/>
  <c r="CB30" i="47"/>
  <c r="CF30" i="47"/>
  <c r="CJ30" i="47"/>
  <c r="CA31" i="47"/>
  <c r="CE31" i="47"/>
  <c r="CI31" i="47"/>
  <c r="BZ32" i="47"/>
  <c r="CD32" i="47"/>
  <c r="CH32" i="47"/>
  <c r="CC33" i="47"/>
  <c r="CG33" i="47"/>
  <c r="CK33" i="47"/>
  <c r="CB34" i="47"/>
  <c r="CF34" i="47"/>
  <c r="CJ34" i="47"/>
  <c r="CA35" i="47"/>
  <c r="CE35" i="47"/>
  <c r="CI35" i="47"/>
  <c r="CM37" i="47"/>
  <c r="CQ37" i="47"/>
  <c r="CM38" i="47"/>
  <c r="CS38" i="47"/>
  <c r="AM39" i="47"/>
  <c r="W39" i="47"/>
  <c r="Z39" i="47" s="1"/>
  <c r="DV39" i="47" s="1"/>
  <c r="DZ39" i="47" s="1"/>
  <c r="CL40" i="47"/>
  <c r="CP40" i="47"/>
  <c r="CT40" i="47"/>
  <c r="AM41" i="47"/>
  <c r="CN42" i="47"/>
  <c r="CM43" i="47"/>
  <c r="CQ43" i="47"/>
  <c r="CM44" i="47"/>
  <c r="CQ44" i="47"/>
  <c r="DN44" i="47"/>
  <c r="DZ44" i="47" s="1"/>
  <c r="DR44" i="47"/>
  <c r="AM45" i="47"/>
  <c r="CL45" i="47"/>
  <c r="CP45" i="47"/>
  <c r="CT45" i="47"/>
  <c r="AM46" i="47"/>
  <c r="CM46" i="47"/>
  <c r="CN47" i="47"/>
  <c r="CM48" i="47"/>
  <c r="CQ48" i="47"/>
  <c r="DZ48" i="47"/>
  <c r="CN49" i="47"/>
  <c r="DZ50" i="47"/>
  <c r="CN51" i="47"/>
  <c r="CM52" i="47"/>
  <c r="CQ52" i="47"/>
  <c r="DZ52" i="47"/>
  <c r="CL53" i="47"/>
  <c r="CP53" i="47"/>
  <c r="CT53" i="47"/>
  <c r="AM54" i="47"/>
  <c r="DR54" i="47"/>
  <c r="DN54" i="47"/>
  <c r="DZ54" i="47" s="1"/>
  <c r="CL54" i="47"/>
  <c r="CP54" i="47"/>
  <c r="CT54" i="47"/>
  <c r="CM55" i="47"/>
  <c r="CQ55" i="47"/>
  <c r="DZ55" i="47"/>
  <c r="DV55" i="47"/>
  <c r="AM56" i="47"/>
  <c r="CM57" i="47"/>
  <c r="CQ57" i="47"/>
  <c r="CL58" i="47"/>
  <c r="CP58" i="47"/>
  <c r="AM59" i="47"/>
  <c r="CL59" i="47"/>
  <c r="CP59" i="47"/>
  <c r="CT59" i="47"/>
  <c r="AM60" i="47"/>
  <c r="CL61" i="47"/>
  <c r="CP61" i="47"/>
  <c r="CT61" i="47"/>
  <c r="AM62" i="47"/>
  <c r="CL62" i="47"/>
  <c r="CP62" i="47"/>
  <c r="CT62" i="47"/>
  <c r="AM64" i="47"/>
  <c r="DZ65" i="47"/>
  <c r="CH67" i="47"/>
  <c r="CD67" i="47"/>
  <c r="AM70" i="47"/>
  <c r="CA13" i="47"/>
  <c r="CE13" i="47"/>
  <c r="CI13" i="47"/>
  <c r="BZ14" i="47"/>
  <c r="CD14" i="47"/>
  <c r="CH14" i="47"/>
  <c r="CB15" i="47"/>
  <c r="CF15" i="47"/>
  <c r="CJ15" i="47"/>
  <c r="CB16" i="47"/>
  <c r="CF16" i="47"/>
  <c r="CX16" i="47" s="1"/>
  <c r="CJ16" i="47"/>
  <c r="CA17" i="47"/>
  <c r="CE17" i="47"/>
  <c r="CI17" i="47"/>
  <c r="CC19" i="47"/>
  <c r="CG19" i="47"/>
  <c r="CK19" i="47"/>
  <c r="CB20" i="47"/>
  <c r="CF20" i="47"/>
  <c r="CJ20" i="47"/>
  <c r="CA21" i="47"/>
  <c r="CE21" i="47"/>
  <c r="CI21" i="47"/>
  <c r="BZ22" i="47"/>
  <c r="CD22" i="47"/>
  <c r="CH22" i="47"/>
  <c r="CC23" i="47"/>
  <c r="CG23" i="47"/>
  <c r="CK23" i="47"/>
  <c r="CB24" i="47"/>
  <c r="CF24" i="47"/>
  <c r="CX24" i="47" s="1"/>
  <c r="CJ24" i="47"/>
  <c r="CA25" i="47"/>
  <c r="CE25" i="47"/>
  <c r="CI25" i="47"/>
  <c r="CA26" i="47"/>
  <c r="CE26" i="47"/>
  <c r="CI26" i="47"/>
  <c r="BZ27" i="47"/>
  <c r="CD27" i="47"/>
  <c r="CH27" i="47"/>
  <c r="CA28" i="47"/>
  <c r="CX28" i="47" s="1"/>
  <c r="EA28" i="47" s="1"/>
  <c r="CE28" i="47"/>
  <c r="CI28" i="47"/>
  <c r="CH29" i="47"/>
  <c r="CC30" i="47"/>
  <c r="CG30" i="47"/>
  <c r="CK30" i="47"/>
  <c r="CB31" i="47"/>
  <c r="CF31" i="47"/>
  <c r="CJ31" i="47"/>
  <c r="CA32" i="47"/>
  <c r="CE32" i="47"/>
  <c r="CI32" i="47"/>
  <c r="BZ33" i="47"/>
  <c r="CD33" i="47"/>
  <c r="CH33" i="47"/>
  <c r="CC34" i="47"/>
  <c r="CG34" i="47"/>
  <c r="CK34" i="47"/>
  <c r="CB35" i="47"/>
  <c r="CF35" i="47"/>
  <c r="CJ35" i="47"/>
  <c r="CN37" i="47"/>
  <c r="I38" i="47"/>
  <c r="CN38" i="47"/>
  <c r="CM40" i="47"/>
  <c r="CQ40" i="47"/>
  <c r="DZ40" i="47"/>
  <c r="DR40" i="47"/>
  <c r="CL41" i="47"/>
  <c r="CP41" i="47"/>
  <c r="CT41" i="47"/>
  <c r="AM42" i="47"/>
  <c r="DZ42" i="47"/>
  <c r="CN43" i="47"/>
  <c r="CN44" i="47"/>
  <c r="CM45" i="47"/>
  <c r="CQ45" i="47"/>
  <c r="DN45" i="47"/>
  <c r="DZ45" i="47" s="1"/>
  <c r="DR45" i="47"/>
  <c r="CN46" i="47"/>
  <c r="DZ46" i="47"/>
  <c r="CN48" i="47"/>
  <c r="CP49" i="47"/>
  <c r="DZ49" i="47"/>
  <c r="AM50" i="47"/>
  <c r="CL50" i="47"/>
  <c r="CP50" i="47"/>
  <c r="CT50" i="47"/>
  <c r="CN52" i="47"/>
  <c r="CM53" i="47"/>
  <c r="CQ53" i="47"/>
  <c r="CM54" i="47"/>
  <c r="CQ54" i="47"/>
  <c r="CN55" i="47"/>
  <c r="CL56" i="47"/>
  <c r="CP56" i="47"/>
  <c r="CT56" i="47"/>
  <c r="CN57" i="47"/>
  <c r="CM58" i="47"/>
  <c r="CQ58" i="47"/>
  <c r="CM59" i="47"/>
  <c r="CQ59" i="47"/>
  <c r="DR59" i="47"/>
  <c r="DZ59" i="47" s="1"/>
  <c r="CN60" i="47"/>
  <c r="CM61" i="47"/>
  <c r="CQ61" i="47"/>
  <c r="CM62" i="47"/>
  <c r="CQ62" i="47"/>
  <c r="DZ62" i="47"/>
  <c r="DR62" i="47"/>
  <c r="AM63" i="47"/>
  <c r="CL63" i="47"/>
  <c r="CP63" i="47"/>
  <c r="CT63" i="47"/>
  <c r="CB65" i="47"/>
  <c r="AM74" i="47"/>
  <c r="CC40" i="47"/>
  <c r="CG40" i="47"/>
  <c r="CK40" i="47"/>
  <c r="CB41" i="47"/>
  <c r="CF41" i="47"/>
  <c r="CJ41" i="47"/>
  <c r="CA42" i="47"/>
  <c r="CE42" i="47"/>
  <c r="CI42" i="47"/>
  <c r="BZ43" i="47"/>
  <c r="CD43" i="47"/>
  <c r="CH43" i="47"/>
  <c r="CC44" i="47"/>
  <c r="CG44" i="47"/>
  <c r="CK44" i="47"/>
  <c r="CB45" i="47"/>
  <c r="CF45" i="47"/>
  <c r="CJ45" i="47"/>
  <c r="CH46" i="47"/>
  <c r="CC47" i="47"/>
  <c r="CG47" i="47"/>
  <c r="CK47" i="47"/>
  <c r="CB48" i="47"/>
  <c r="CF48" i="47"/>
  <c r="CJ48" i="47"/>
  <c r="BZ49" i="47"/>
  <c r="CD49" i="47"/>
  <c r="CL49" i="47"/>
  <c r="BZ50" i="47"/>
  <c r="CD50" i="47"/>
  <c r="CH50" i="47"/>
  <c r="CC51" i="47"/>
  <c r="CG51" i="47"/>
  <c r="CK51" i="47"/>
  <c r="CB52" i="47"/>
  <c r="CF52" i="47"/>
  <c r="CJ52" i="47"/>
  <c r="CA53" i="47"/>
  <c r="CE53" i="47"/>
  <c r="CI53" i="47"/>
  <c r="BZ54" i="47"/>
  <c r="CD54" i="47"/>
  <c r="CH54" i="47"/>
  <c r="CC55" i="47"/>
  <c r="CG55" i="47"/>
  <c r="CK55" i="47"/>
  <c r="CB56" i="47"/>
  <c r="CF56" i="47"/>
  <c r="CJ56" i="47"/>
  <c r="CA57" i="47"/>
  <c r="CE57" i="47"/>
  <c r="CI57" i="47"/>
  <c r="CK58" i="47"/>
  <c r="CC59" i="47"/>
  <c r="CG59" i="47"/>
  <c r="CK59" i="47"/>
  <c r="CA60" i="47"/>
  <c r="CE60" i="47"/>
  <c r="CI60" i="47"/>
  <c r="CM60" i="47"/>
  <c r="CQ60" i="47"/>
  <c r="CA61" i="47"/>
  <c r="CE61" i="47"/>
  <c r="CI61" i="47"/>
  <c r="BZ62" i="47"/>
  <c r="CD62" i="47"/>
  <c r="CH62" i="47"/>
  <c r="CC63" i="47"/>
  <c r="CG63" i="47"/>
  <c r="CK63" i="47"/>
  <c r="W64" i="47"/>
  <c r="Z64" i="47" s="1"/>
  <c r="DR64" i="47" s="1"/>
  <c r="CC64" i="47"/>
  <c r="CK64" i="47"/>
  <c r="CS64" i="47"/>
  <c r="CM65" i="47"/>
  <c r="CQ65" i="47"/>
  <c r="I66" i="47"/>
  <c r="CE66" i="47" s="1"/>
  <c r="CL66" i="47"/>
  <c r="CP66" i="47"/>
  <c r="CT66" i="47"/>
  <c r="CM68" i="47"/>
  <c r="CQ68" i="47"/>
  <c r="CG68" i="47"/>
  <c r="CW68" i="47"/>
  <c r="DZ68" i="47"/>
  <c r="I69" i="47"/>
  <c r="CL69" i="47"/>
  <c r="CP69" i="47"/>
  <c r="CT69" i="47"/>
  <c r="CB69" i="47"/>
  <c r="CR69" i="47"/>
  <c r="CM70" i="47"/>
  <c r="DZ70" i="47"/>
  <c r="CN71" i="47"/>
  <c r="CH71" i="47"/>
  <c r="CL72" i="47"/>
  <c r="CP72" i="47"/>
  <c r="CT72" i="47"/>
  <c r="CC72" i="47"/>
  <c r="I73" i="47"/>
  <c r="AM73" i="47" s="1"/>
  <c r="CL73" i="47"/>
  <c r="CP73" i="47"/>
  <c r="CT73" i="47"/>
  <c r="CB73" i="47"/>
  <c r="CR73" i="47"/>
  <c r="CM74" i="47"/>
  <c r="DV74" i="47"/>
  <c r="DZ74" i="47" s="1"/>
  <c r="AM76" i="47"/>
  <c r="DZ76" i="47"/>
  <c r="CL79" i="47"/>
  <c r="CP79" i="47"/>
  <c r="CT79" i="47"/>
  <c r="CL81" i="47"/>
  <c r="CP81" i="47"/>
  <c r="CT81" i="47"/>
  <c r="AM82" i="47"/>
  <c r="CM82" i="47"/>
  <c r="CQ82" i="47"/>
  <c r="DR84" i="47"/>
  <c r="DN84" i="47"/>
  <c r="DZ87" i="47"/>
  <c r="CB36" i="47"/>
  <c r="CF36" i="47"/>
  <c r="CJ36" i="47"/>
  <c r="CA37" i="47"/>
  <c r="CE37" i="47"/>
  <c r="CI37" i="47"/>
  <c r="CI38" i="47"/>
  <c r="CA39" i="47"/>
  <c r="CE39" i="47"/>
  <c r="CI39" i="47"/>
  <c r="BZ40" i="47"/>
  <c r="CD40" i="47"/>
  <c r="CH40" i="47"/>
  <c r="CC41" i="47"/>
  <c r="CG41" i="47"/>
  <c r="CK41" i="47"/>
  <c r="CB42" i="47"/>
  <c r="CF42" i="47"/>
  <c r="CJ42" i="47"/>
  <c r="CA43" i="47"/>
  <c r="CE43" i="47"/>
  <c r="CI43" i="47"/>
  <c r="BZ44" i="47"/>
  <c r="CD44" i="47"/>
  <c r="CH44" i="47"/>
  <c r="CC45" i="47"/>
  <c r="CG45" i="47"/>
  <c r="CK45" i="47"/>
  <c r="CA46" i="47"/>
  <c r="CX46" i="47" s="1"/>
  <c r="EA46" i="47" s="1"/>
  <c r="CE46" i="47"/>
  <c r="CI46" i="47"/>
  <c r="BZ47" i="47"/>
  <c r="CD47" i="47"/>
  <c r="CH47" i="47"/>
  <c r="CC48" i="47"/>
  <c r="CG48" i="47"/>
  <c r="CK48" i="47"/>
  <c r="CA49" i="47"/>
  <c r="CE49" i="47"/>
  <c r="CI49" i="47"/>
  <c r="CA50" i="47"/>
  <c r="CE50" i="47"/>
  <c r="CI50" i="47"/>
  <c r="BZ51" i="47"/>
  <c r="CD51" i="47"/>
  <c r="CH51" i="47"/>
  <c r="CC52" i="47"/>
  <c r="CG52" i="47"/>
  <c r="CK52" i="47"/>
  <c r="CB53" i="47"/>
  <c r="CF53" i="47"/>
  <c r="CJ53" i="47"/>
  <c r="CA54" i="47"/>
  <c r="CE54" i="47"/>
  <c r="CI54" i="47"/>
  <c r="BZ55" i="47"/>
  <c r="CD55" i="47"/>
  <c r="CH55" i="47"/>
  <c r="CC56" i="47"/>
  <c r="CG56" i="47"/>
  <c r="CK56" i="47"/>
  <c r="CB57" i="47"/>
  <c r="CF57" i="47"/>
  <c r="CJ57" i="47"/>
  <c r="BZ58" i="47"/>
  <c r="CD58" i="47"/>
  <c r="BZ59" i="47"/>
  <c r="CD59" i="47"/>
  <c r="CH59" i="47"/>
  <c r="CB60" i="47"/>
  <c r="CF60" i="47"/>
  <c r="CJ60" i="47"/>
  <c r="CB61" i="47"/>
  <c r="CF61" i="47"/>
  <c r="CJ61" i="47"/>
  <c r="CA62" i="47"/>
  <c r="CE62" i="47"/>
  <c r="CI62" i="47"/>
  <c r="BZ63" i="47"/>
  <c r="CD63" i="47"/>
  <c r="CH63" i="47"/>
  <c r="CN64" i="47"/>
  <c r="CE64" i="47"/>
  <c r="CM64" i="47"/>
  <c r="CD65" i="47"/>
  <c r="CL65" i="47"/>
  <c r="CT65" i="47"/>
  <c r="W66" i="47"/>
  <c r="Z66" i="47" s="1"/>
  <c r="AM67" i="47"/>
  <c r="I68" i="47"/>
  <c r="AM68" i="47" s="1"/>
  <c r="CN68" i="47"/>
  <c r="CM69" i="47"/>
  <c r="CQ69" i="47"/>
  <c r="CV69" i="47"/>
  <c r="CL70" i="47"/>
  <c r="CP70" i="47"/>
  <c r="CT70" i="47"/>
  <c r="CQ70" i="47"/>
  <c r="CL71" i="47"/>
  <c r="CM72" i="47"/>
  <c r="CQ72" i="47"/>
  <c r="CM73" i="47"/>
  <c r="CQ73" i="47"/>
  <c r="CV73" i="47"/>
  <c r="CL74" i="47"/>
  <c r="CP74" i="47"/>
  <c r="CT74" i="47"/>
  <c r="CQ74" i="47"/>
  <c r="CL76" i="47"/>
  <c r="CP76" i="47"/>
  <c r="CT76" i="47"/>
  <c r="DR79" i="47"/>
  <c r="DN79" i="47"/>
  <c r="DZ79" i="47" s="1"/>
  <c r="CM79" i="47"/>
  <c r="CQ79" i="47"/>
  <c r="CN80" i="47"/>
  <c r="CM81" i="47"/>
  <c r="CQ81" i="47"/>
  <c r="DR81" i="47"/>
  <c r="DZ81" i="47" s="1"/>
  <c r="DZ86" i="47"/>
  <c r="DR86" i="47"/>
  <c r="AM87" i="47"/>
  <c r="CL87" i="47"/>
  <c r="CP87" i="47"/>
  <c r="CT87" i="47"/>
  <c r="AM88" i="47"/>
  <c r="AM89" i="47"/>
  <c r="CL89" i="47"/>
  <c r="CP89" i="47"/>
  <c r="CT89" i="47"/>
  <c r="AM90" i="47"/>
  <c r="CB37" i="47"/>
  <c r="CF37" i="47"/>
  <c r="CJ37" i="47"/>
  <c r="CF38" i="47"/>
  <c r="CJ38" i="47"/>
  <c r="CB39" i="47"/>
  <c r="CF39" i="47"/>
  <c r="CJ39" i="47"/>
  <c r="CA40" i="47"/>
  <c r="CE40" i="47"/>
  <c r="CI40" i="47"/>
  <c r="BZ41" i="47"/>
  <c r="CD41" i="47"/>
  <c r="CH41" i="47"/>
  <c r="CC42" i="47"/>
  <c r="CG42" i="47"/>
  <c r="CK42" i="47"/>
  <c r="CB43" i="47"/>
  <c r="CF43" i="47"/>
  <c r="CJ43" i="47"/>
  <c r="CA44" i="47"/>
  <c r="CE44" i="47"/>
  <c r="CI44" i="47"/>
  <c r="BZ45" i="47"/>
  <c r="CD45" i="47"/>
  <c r="CH45" i="47"/>
  <c r="CB46" i="47"/>
  <c r="CF46" i="47"/>
  <c r="CJ46" i="47"/>
  <c r="CA47" i="47"/>
  <c r="CE47" i="47"/>
  <c r="CI47" i="47"/>
  <c r="BZ48" i="47"/>
  <c r="CD48" i="47"/>
  <c r="CH48" i="47"/>
  <c r="CB49" i="47"/>
  <c r="CF49" i="47"/>
  <c r="CJ49" i="47"/>
  <c r="CB50" i="47"/>
  <c r="CF50" i="47"/>
  <c r="CJ50" i="47"/>
  <c r="CA51" i="47"/>
  <c r="CE51" i="47"/>
  <c r="CI51" i="47"/>
  <c r="BZ52" i="47"/>
  <c r="CD52" i="47"/>
  <c r="CH52" i="47"/>
  <c r="CC53" i="47"/>
  <c r="CG53" i="47"/>
  <c r="CK53" i="47"/>
  <c r="CB54" i="47"/>
  <c r="CF54" i="47"/>
  <c r="CJ54" i="47"/>
  <c r="CA55" i="47"/>
  <c r="CE55" i="47"/>
  <c r="CI55" i="47"/>
  <c r="BZ56" i="47"/>
  <c r="CD56" i="47"/>
  <c r="CH56" i="47"/>
  <c r="CC57" i="47"/>
  <c r="CG57" i="47"/>
  <c r="CK57" i="47"/>
  <c r="CA58" i="47"/>
  <c r="CE58" i="47"/>
  <c r="CI58" i="47"/>
  <c r="CA59" i="47"/>
  <c r="CE59" i="47"/>
  <c r="CI59" i="47"/>
  <c r="CC60" i="47"/>
  <c r="CG60" i="47"/>
  <c r="CK60" i="47"/>
  <c r="CC61" i="47"/>
  <c r="CG61" i="47"/>
  <c r="CK61" i="47"/>
  <c r="CB62" i="47"/>
  <c r="CF62" i="47"/>
  <c r="CJ62" i="47"/>
  <c r="CA63" i="47"/>
  <c r="CE63" i="47"/>
  <c r="CI63" i="47"/>
  <c r="DZ64" i="47"/>
  <c r="CO68" i="47"/>
  <c r="CU70" i="47"/>
  <c r="AM71" i="47"/>
  <c r="CP71" i="47"/>
  <c r="AM72" i="47"/>
  <c r="CN72" i="47"/>
  <c r="CL75" i="47"/>
  <c r="CP75" i="47"/>
  <c r="CT75" i="47"/>
  <c r="CM76" i="47"/>
  <c r="CQ76" i="47"/>
  <c r="AM77" i="47"/>
  <c r="CL77" i="47"/>
  <c r="CP77" i="47"/>
  <c r="CT77" i="47"/>
  <c r="AM78" i="47"/>
  <c r="CN79" i="47"/>
  <c r="AM80" i="47"/>
  <c r="DZ80" i="47"/>
  <c r="CN81" i="47"/>
  <c r="CP82" i="47"/>
  <c r="DZ83" i="47"/>
  <c r="CM87" i="47"/>
  <c r="CQ87" i="47"/>
  <c r="DR88" i="47"/>
  <c r="DN88" i="47"/>
  <c r="DZ88" i="47" s="1"/>
  <c r="CL88" i="47"/>
  <c r="CP88" i="47"/>
  <c r="CT88" i="47"/>
  <c r="CM89" i="47"/>
  <c r="CQ89" i="47"/>
  <c r="DN89" i="47"/>
  <c r="DZ89" i="47" s="1"/>
  <c r="DR89" i="47"/>
  <c r="CB40" i="47"/>
  <c r="CF40" i="47"/>
  <c r="CJ40" i="47"/>
  <c r="CA41" i="47"/>
  <c r="CE41" i="47"/>
  <c r="CI41" i="47"/>
  <c r="BZ42" i="47"/>
  <c r="CD42" i="47"/>
  <c r="CH42" i="47"/>
  <c r="CC43" i="47"/>
  <c r="CG43" i="47"/>
  <c r="CK43" i="47"/>
  <c r="CB44" i="47"/>
  <c r="CF44" i="47"/>
  <c r="CJ44" i="47"/>
  <c r="CA45" i="47"/>
  <c r="CE45" i="47"/>
  <c r="CI45" i="47"/>
  <c r="CC46" i="47"/>
  <c r="CG46" i="47"/>
  <c r="CK46" i="47"/>
  <c r="CB47" i="47"/>
  <c r="CF47" i="47"/>
  <c r="CJ47" i="47"/>
  <c r="CA48" i="47"/>
  <c r="CE48" i="47"/>
  <c r="CI48" i="47"/>
  <c r="CC49" i="47"/>
  <c r="CG49" i="47"/>
  <c r="CK49" i="47"/>
  <c r="CC50" i="47"/>
  <c r="CG50" i="47"/>
  <c r="CK50" i="47"/>
  <c r="CB51" i="47"/>
  <c r="CF51" i="47"/>
  <c r="CJ51" i="47"/>
  <c r="CA52" i="47"/>
  <c r="CE52" i="47"/>
  <c r="CI52" i="47"/>
  <c r="BZ53" i="47"/>
  <c r="CD53" i="47"/>
  <c r="CH53" i="47"/>
  <c r="CC54" i="47"/>
  <c r="CG54" i="47"/>
  <c r="CK54" i="47"/>
  <c r="CB55" i="47"/>
  <c r="CF55" i="47"/>
  <c r="CJ55" i="47"/>
  <c r="CA56" i="47"/>
  <c r="CE56" i="47"/>
  <c r="CI56" i="47"/>
  <c r="BZ57" i="47"/>
  <c r="CD57" i="47"/>
  <c r="CH57" i="47"/>
  <c r="CJ58" i="47"/>
  <c r="CB59" i="47"/>
  <c r="CF59" i="47"/>
  <c r="CJ59" i="47"/>
  <c r="BZ60" i="47"/>
  <c r="CD60" i="47"/>
  <c r="CL60" i="47"/>
  <c r="BZ61" i="47"/>
  <c r="CX61" i="47" s="1"/>
  <c r="EA61" i="47" s="1"/>
  <c r="CD61" i="47"/>
  <c r="CH61" i="47"/>
  <c r="CC62" i="47"/>
  <c r="CG62" i="47"/>
  <c r="CK62" i="47"/>
  <c r="CB63" i="47"/>
  <c r="CF63" i="47"/>
  <c r="CJ63" i="47"/>
  <c r="CL64" i="47"/>
  <c r="CP64" i="47"/>
  <c r="CT64" i="47"/>
  <c r="CA64" i="47"/>
  <c r="DZ66" i="47"/>
  <c r="DR66" i="47"/>
  <c r="CL68" i="47"/>
  <c r="CP68" i="47"/>
  <c r="CT68" i="47"/>
  <c r="DN69" i="47"/>
  <c r="DR69" i="47"/>
  <c r="CN70" i="47"/>
  <c r="Z71" i="47"/>
  <c r="CM71" i="47"/>
  <c r="CQ71" i="47"/>
  <c r="DR72" i="47"/>
  <c r="DN72" i="47"/>
  <c r="DN73" i="47"/>
  <c r="DR73" i="47"/>
  <c r="CN74" i="47"/>
  <c r="DR75" i="47"/>
  <c r="DN75" i="47"/>
  <c r="AI75" i="47"/>
  <c r="AM75" i="47" s="1"/>
  <c r="CM75" i="47"/>
  <c r="CQ75" i="47"/>
  <c r="CN76" i="47"/>
  <c r="CM77" i="47"/>
  <c r="CQ77" i="47"/>
  <c r="DZ77" i="47"/>
  <c r="DR77" i="47"/>
  <c r="CL78" i="47"/>
  <c r="CP78" i="47"/>
  <c r="CT78" i="47"/>
  <c r="CL80" i="47"/>
  <c r="CP80" i="47"/>
  <c r="CT80" i="47"/>
  <c r="DZ82" i="47"/>
  <c r="AM83" i="47"/>
  <c r="CL83" i="47"/>
  <c r="CP83" i="47"/>
  <c r="CT83" i="47"/>
  <c r="AM84" i="47"/>
  <c r="AM85" i="47"/>
  <c r="CL85" i="47"/>
  <c r="CP85" i="47"/>
  <c r="CT85" i="47"/>
  <c r="AM86" i="47"/>
  <c r="CN87" i="47"/>
  <c r="CM88" i="47"/>
  <c r="CQ88" i="47"/>
  <c r="CN89" i="47"/>
  <c r="CC66" i="47"/>
  <c r="CG66" i="47"/>
  <c r="CK66" i="47"/>
  <c r="CB67" i="47"/>
  <c r="CF67" i="47"/>
  <c r="CJ67" i="47"/>
  <c r="CI68" i="47"/>
  <c r="BZ69" i="47"/>
  <c r="CD69" i="47"/>
  <c r="CH69" i="47"/>
  <c r="CC70" i="47"/>
  <c r="CG70" i="47"/>
  <c r="CK70" i="47"/>
  <c r="CB71" i="47"/>
  <c r="CF71" i="47"/>
  <c r="CJ71" i="47"/>
  <c r="CA72" i="47"/>
  <c r="CE72" i="47"/>
  <c r="CI72" i="47"/>
  <c r="CC74" i="47"/>
  <c r="CG74" i="47"/>
  <c r="CK74" i="47"/>
  <c r="CB75" i="47"/>
  <c r="CF75" i="47"/>
  <c r="CJ75" i="47"/>
  <c r="CA76" i="47"/>
  <c r="CE76" i="47"/>
  <c r="CI76" i="47"/>
  <c r="BZ77" i="47"/>
  <c r="CD77" i="47"/>
  <c r="CH77" i="47"/>
  <c r="CC78" i="47"/>
  <c r="CG78" i="47"/>
  <c r="CK78" i="47"/>
  <c r="CB79" i="47"/>
  <c r="CF79" i="47"/>
  <c r="CJ79" i="47"/>
  <c r="CA80" i="47"/>
  <c r="CE80" i="47"/>
  <c r="CI80" i="47"/>
  <c r="BZ81" i="47"/>
  <c r="CD81" i="47"/>
  <c r="CH81" i="47"/>
  <c r="CB82" i="47"/>
  <c r="CJ82" i="47"/>
  <c r="CN82" i="47"/>
  <c r="CB83" i="47"/>
  <c r="CF83" i="47"/>
  <c r="CJ83" i="47"/>
  <c r="CA84" i="47"/>
  <c r="CE84" i="47"/>
  <c r="CI84" i="47"/>
  <c r="BZ85" i="47"/>
  <c r="CD85" i="47"/>
  <c r="CH85" i="47"/>
  <c r="CC86" i="47"/>
  <c r="CG86" i="47"/>
  <c r="CK86" i="47"/>
  <c r="CB87" i="47"/>
  <c r="CF87" i="47"/>
  <c r="CJ87" i="47"/>
  <c r="CA88" i="47"/>
  <c r="CE88" i="47"/>
  <c r="CI88" i="47"/>
  <c r="BZ89" i="47"/>
  <c r="CD89" i="47"/>
  <c r="CH89" i="47"/>
  <c r="CM90" i="47"/>
  <c r="CQ90" i="47"/>
  <c r="DZ90" i="47"/>
  <c r="AM91" i="47"/>
  <c r="CM92" i="47"/>
  <c r="CQ92" i="47"/>
  <c r="CL96" i="47"/>
  <c r="CP96" i="47"/>
  <c r="CT96" i="47"/>
  <c r="AM97" i="47"/>
  <c r="CN98" i="47"/>
  <c r="CL100" i="47"/>
  <c r="CP100" i="47"/>
  <c r="CT100" i="47"/>
  <c r="CB64" i="47"/>
  <c r="CF64" i="47"/>
  <c r="CJ64" i="47"/>
  <c r="CA65" i="47"/>
  <c r="CX65" i="47" s="1"/>
  <c r="EA65" i="47" s="1"/>
  <c r="CE65" i="47"/>
  <c r="CI65" i="47"/>
  <c r="BZ66" i="47"/>
  <c r="CD66" i="47"/>
  <c r="CH66" i="47"/>
  <c r="CC67" i="47"/>
  <c r="CG67" i="47"/>
  <c r="CK67" i="47"/>
  <c r="CB68" i="47"/>
  <c r="CF68" i="47"/>
  <c r="CJ68" i="47"/>
  <c r="CA69" i="47"/>
  <c r="CE69" i="47"/>
  <c r="CI69" i="47"/>
  <c r="BZ70" i="47"/>
  <c r="CD70" i="47"/>
  <c r="CH70" i="47"/>
  <c r="CC71" i="47"/>
  <c r="CG71" i="47"/>
  <c r="CK71" i="47"/>
  <c r="CB72" i="47"/>
  <c r="CF72" i="47"/>
  <c r="CJ72" i="47"/>
  <c r="CE73" i="47"/>
  <c r="CI73" i="47"/>
  <c r="BZ74" i="47"/>
  <c r="CD74" i="47"/>
  <c r="CH74" i="47"/>
  <c r="CC75" i="47"/>
  <c r="CG75" i="47"/>
  <c r="CK75" i="47"/>
  <c r="CB76" i="47"/>
  <c r="CF76" i="47"/>
  <c r="CJ76" i="47"/>
  <c r="CA77" i="47"/>
  <c r="CE77" i="47"/>
  <c r="CI77" i="47"/>
  <c r="BZ78" i="47"/>
  <c r="CD78" i="47"/>
  <c r="CH78" i="47"/>
  <c r="CC79" i="47"/>
  <c r="CG79" i="47"/>
  <c r="CK79" i="47"/>
  <c r="CB80" i="47"/>
  <c r="CF80" i="47"/>
  <c r="CJ80" i="47"/>
  <c r="CA81" i="47"/>
  <c r="CE81" i="47"/>
  <c r="CI81" i="47"/>
  <c r="CC82" i="47"/>
  <c r="CG82" i="47"/>
  <c r="CK82" i="47"/>
  <c r="CC83" i="47"/>
  <c r="CG83" i="47"/>
  <c r="CK83" i="47"/>
  <c r="CB84" i="47"/>
  <c r="CF84" i="47"/>
  <c r="CJ84" i="47"/>
  <c r="CA85" i="47"/>
  <c r="CE85" i="47"/>
  <c r="CI85" i="47"/>
  <c r="BZ86" i="47"/>
  <c r="CD86" i="47"/>
  <c r="CH86" i="47"/>
  <c r="CC87" i="47"/>
  <c r="CG87" i="47"/>
  <c r="CK87" i="47"/>
  <c r="CB88" i="47"/>
  <c r="CF88" i="47"/>
  <c r="CJ88" i="47"/>
  <c r="CA89" i="47"/>
  <c r="CE89" i="47"/>
  <c r="CI89" i="47"/>
  <c r="CN90" i="47"/>
  <c r="CL91" i="47"/>
  <c r="CP91" i="47"/>
  <c r="CT91" i="47"/>
  <c r="CN92" i="47"/>
  <c r="DR92" i="47"/>
  <c r="DZ92" i="47" s="1"/>
  <c r="CM93" i="47"/>
  <c r="CQ93" i="47"/>
  <c r="DZ93" i="47"/>
  <c r="AM94" i="47"/>
  <c r="CN94" i="47"/>
  <c r="DR94" i="47"/>
  <c r="CM95" i="47"/>
  <c r="CQ95" i="47"/>
  <c r="DZ95" i="47"/>
  <c r="CM96" i="47"/>
  <c r="CQ96" i="47"/>
  <c r="DN96" i="47"/>
  <c r="DR96" i="47"/>
  <c r="CL97" i="47"/>
  <c r="CP97" i="47"/>
  <c r="CT97" i="47"/>
  <c r="CM99" i="47"/>
  <c r="CQ99" i="47"/>
  <c r="CM100" i="47"/>
  <c r="CQ100" i="47"/>
  <c r="DN100" i="47"/>
  <c r="DZ100" i="47" s="1"/>
  <c r="CN101" i="47"/>
  <c r="AM102" i="47"/>
  <c r="AM103" i="47"/>
  <c r="DZ103" i="47"/>
  <c r="CN104" i="47"/>
  <c r="CM105" i="47"/>
  <c r="CQ105" i="47"/>
  <c r="CN106" i="47"/>
  <c r="CM107" i="47"/>
  <c r="CQ107" i="47"/>
  <c r="DZ107" i="47"/>
  <c r="BZ75" i="47"/>
  <c r="CD75" i="47"/>
  <c r="CH75" i="47"/>
  <c r="CC76" i="47"/>
  <c r="CG76" i="47"/>
  <c r="CK76" i="47"/>
  <c r="CB77" i="47"/>
  <c r="CF77" i="47"/>
  <c r="CJ77" i="47"/>
  <c r="CA78" i="47"/>
  <c r="CE78" i="47"/>
  <c r="CI78" i="47"/>
  <c r="BZ79" i="47"/>
  <c r="CD79" i="47"/>
  <c r="CH79" i="47"/>
  <c r="CC80" i="47"/>
  <c r="CG80" i="47"/>
  <c r="CK80" i="47"/>
  <c r="CB81" i="47"/>
  <c r="CF81" i="47"/>
  <c r="CJ81" i="47"/>
  <c r="BZ82" i="47"/>
  <c r="CD82" i="47"/>
  <c r="CL82" i="47"/>
  <c r="BZ83" i="47"/>
  <c r="CD83" i="47"/>
  <c r="CH83" i="47"/>
  <c r="CC84" i="47"/>
  <c r="CG84" i="47"/>
  <c r="CK84" i="47"/>
  <c r="CB85" i="47"/>
  <c r="CF85" i="47"/>
  <c r="CJ85" i="47"/>
  <c r="CA86" i="47"/>
  <c r="CE86" i="47"/>
  <c r="CI86" i="47"/>
  <c r="BZ87" i="47"/>
  <c r="CD87" i="47"/>
  <c r="CH87" i="47"/>
  <c r="CC88" i="47"/>
  <c r="CG88" i="47"/>
  <c r="CK88" i="47"/>
  <c r="CB89" i="47"/>
  <c r="CF89" i="47"/>
  <c r="CJ89" i="47"/>
  <c r="CL98" i="47"/>
  <c r="CP98" i="47"/>
  <c r="CT98" i="47"/>
  <c r="AM101" i="47"/>
  <c r="DZ104" i="47"/>
  <c r="CN105" i="47"/>
  <c r="DR105" i="47"/>
  <c r="DZ105" i="47" s="1"/>
  <c r="CN107" i="47"/>
  <c r="BZ64" i="47"/>
  <c r="CD64" i="47"/>
  <c r="CH64" i="47"/>
  <c r="CC65" i="47"/>
  <c r="CG65" i="47"/>
  <c r="CK65" i="47"/>
  <c r="CB66" i="47"/>
  <c r="CF66" i="47"/>
  <c r="CJ66" i="47"/>
  <c r="CA67" i="47"/>
  <c r="CX67" i="47" s="1"/>
  <c r="EA67" i="47" s="1"/>
  <c r="CE67" i="47"/>
  <c r="CI67" i="47"/>
  <c r="CC69" i="47"/>
  <c r="CG69" i="47"/>
  <c r="CK69" i="47"/>
  <c r="CB70" i="47"/>
  <c r="CF70" i="47"/>
  <c r="CJ70" i="47"/>
  <c r="CA71" i="47"/>
  <c r="CX71" i="47" s="1"/>
  <c r="EA71" i="47" s="1"/>
  <c r="CE71" i="47"/>
  <c r="CI71" i="47"/>
  <c r="BZ72" i="47"/>
  <c r="CD72" i="47"/>
  <c r="CH72" i="47"/>
  <c r="CC73" i="47"/>
  <c r="CG73" i="47"/>
  <c r="CK73" i="47"/>
  <c r="CB74" i="47"/>
  <c r="CF74" i="47"/>
  <c r="CJ74" i="47"/>
  <c r="CA75" i="47"/>
  <c r="CE75" i="47"/>
  <c r="CI75" i="47"/>
  <c r="BZ76" i="47"/>
  <c r="CD76" i="47"/>
  <c r="CH76" i="47"/>
  <c r="CC77" i="47"/>
  <c r="CG77" i="47"/>
  <c r="CK77" i="47"/>
  <c r="CB78" i="47"/>
  <c r="CF78" i="47"/>
  <c r="CJ78" i="47"/>
  <c r="CA79" i="47"/>
  <c r="CE79" i="47"/>
  <c r="CI79" i="47"/>
  <c r="BZ80" i="47"/>
  <c r="CD80" i="47"/>
  <c r="CH80" i="47"/>
  <c r="CC81" i="47"/>
  <c r="CG81" i="47"/>
  <c r="CK81" i="47"/>
  <c r="CA82" i="47"/>
  <c r="CE82" i="47"/>
  <c r="CI82" i="47"/>
  <c r="CA83" i="47"/>
  <c r="CE83" i="47"/>
  <c r="CI83" i="47"/>
  <c r="BZ84" i="47"/>
  <c r="CD84" i="47"/>
  <c r="CH84" i="47"/>
  <c r="CC85" i="47"/>
  <c r="CG85" i="47"/>
  <c r="CK85" i="47"/>
  <c r="CB86" i="47"/>
  <c r="CF86" i="47"/>
  <c r="CJ86" i="47"/>
  <c r="CA87" i="47"/>
  <c r="CE87" i="47"/>
  <c r="CI87" i="47"/>
  <c r="BZ88" i="47"/>
  <c r="CD88" i="47"/>
  <c r="CH88" i="47"/>
  <c r="CC89" i="47"/>
  <c r="CG89" i="47"/>
  <c r="CK89" i="47"/>
  <c r="CL90" i="47"/>
  <c r="CP90" i="47"/>
  <c r="CT90" i="47"/>
  <c r="CN91" i="47"/>
  <c r="CP92" i="47"/>
  <c r="CT92" i="47"/>
  <c r="AM93" i="47"/>
  <c r="DZ94" i="47"/>
  <c r="AM95" i="47"/>
  <c r="CN97" i="47"/>
  <c r="CM98" i="47"/>
  <c r="CQ98" i="47"/>
  <c r="DV98" i="47"/>
  <c r="DZ98" i="47" s="1"/>
  <c r="AM99" i="47"/>
  <c r="DZ99" i="47"/>
  <c r="CL101" i="47"/>
  <c r="CP101" i="47"/>
  <c r="CT101" i="47"/>
  <c r="DZ102" i="47"/>
  <c r="DR102" i="47"/>
  <c r="CL104" i="47"/>
  <c r="CP104" i="47"/>
  <c r="CT104" i="47"/>
  <c r="AM106" i="47"/>
  <c r="CL106" i="47"/>
  <c r="CP106" i="47"/>
  <c r="CT106" i="47"/>
  <c r="AM107" i="47"/>
  <c r="AM108" i="47"/>
  <c r="CA90" i="47"/>
  <c r="CE90" i="47"/>
  <c r="CI90" i="47"/>
  <c r="BZ91" i="47"/>
  <c r="CD91" i="47"/>
  <c r="CH91" i="47"/>
  <c r="CB92" i="47"/>
  <c r="CF92" i="47"/>
  <c r="CJ92" i="47"/>
  <c r="CB93" i="47"/>
  <c r="CF93" i="47"/>
  <c r="CJ93" i="47"/>
  <c r="CD94" i="47"/>
  <c r="CH94" i="47"/>
  <c r="BZ95" i="47"/>
  <c r="CD95" i="47"/>
  <c r="CH95" i="47"/>
  <c r="CC96" i="47"/>
  <c r="CG96" i="47"/>
  <c r="CK96" i="47"/>
  <c r="CB97" i="47"/>
  <c r="CF97" i="47"/>
  <c r="CJ97" i="47"/>
  <c r="CA98" i="47"/>
  <c r="CE98" i="47"/>
  <c r="CI98" i="47"/>
  <c r="BZ99" i="47"/>
  <c r="CD99" i="47"/>
  <c r="CH99" i="47"/>
  <c r="CC100" i="47"/>
  <c r="CG100" i="47"/>
  <c r="CK100" i="47"/>
  <c r="CB101" i="47"/>
  <c r="CF101" i="47"/>
  <c r="CJ101" i="47"/>
  <c r="CA102" i="47"/>
  <c r="CE102" i="47"/>
  <c r="CI102" i="47"/>
  <c r="BZ103" i="47"/>
  <c r="CD103" i="47"/>
  <c r="CH103" i="47"/>
  <c r="CC104" i="47"/>
  <c r="CG104" i="47"/>
  <c r="CK104" i="47"/>
  <c r="CA105" i="47"/>
  <c r="CX105" i="47" s="1"/>
  <c r="EA105" i="47" s="1"/>
  <c r="CE105" i="47"/>
  <c r="CI105" i="47"/>
  <c r="CA106" i="47"/>
  <c r="CE106" i="47"/>
  <c r="CI106" i="47"/>
  <c r="BZ107" i="47"/>
  <c r="CD107" i="47"/>
  <c r="CH107" i="47"/>
  <c r="CL108" i="47"/>
  <c r="CP108" i="47"/>
  <c r="CT108" i="47"/>
  <c r="AM109" i="47"/>
  <c r="AM113" i="47"/>
  <c r="DZ113" i="47"/>
  <c r="AM118" i="47"/>
  <c r="DZ118" i="47"/>
  <c r="CN120" i="47"/>
  <c r="CB90" i="47"/>
  <c r="CF90" i="47"/>
  <c r="CJ90" i="47"/>
  <c r="CA91" i="47"/>
  <c r="CE91" i="47"/>
  <c r="CI91" i="47"/>
  <c r="CC92" i="47"/>
  <c r="CG92" i="47"/>
  <c r="CK92" i="47"/>
  <c r="CC93" i="47"/>
  <c r="CG93" i="47"/>
  <c r="CK93" i="47"/>
  <c r="CA94" i="47"/>
  <c r="CX94" i="47" s="1"/>
  <c r="EA94" i="47" s="1"/>
  <c r="CE94" i="47"/>
  <c r="CI94" i="47"/>
  <c r="CA95" i="47"/>
  <c r="CE95" i="47"/>
  <c r="CI95" i="47"/>
  <c r="BZ96" i="47"/>
  <c r="CD96" i="47"/>
  <c r="CH96" i="47"/>
  <c r="CC97" i="47"/>
  <c r="CG97" i="47"/>
  <c r="CK97" i="47"/>
  <c r="CB98" i="47"/>
  <c r="CF98" i="47"/>
  <c r="CJ98" i="47"/>
  <c r="CA99" i="47"/>
  <c r="CE99" i="47"/>
  <c r="CI99" i="47"/>
  <c r="BZ100" i="47"/>
  <c r="CD100" i="47"/>
  <c r="CH100" i="47"/>
  <c r="CC101" i="47"/>
  <c r="CG101" i="47"/>
  <c r="CK101" i="47"/>
  <c r="CB102" i="47"/>
  <c r="CF102" i="47"/>
  <c r="CJ102" i="47"/>
  <c r="CA103" i="47"/>
  <c r="CE103" i="47"/>
  <c r="CI103" i="47"/>
  <c r="BZ104" i="47"/>
  <c r="CD104" i="47"/>
  <c r="CH104" i="47"/>
  <c r="CB105" i="47"/>
  <c r="CF105" i="47"/>
  <c r="CJ105" i="47"/>
  <c r="CB106" i="47"/>
  <c r="CF106" i="47"/>
  <c r="CJ106" i="47"/>
  <c r="CA107" i="47"/>
  <c r="CE107" i="47"/>
  <c r="CI107" i="47"/>
  <c r="CM108" i="47"/>
  <c r="CA108" i="47"/>
  <c r="CQ108" i="47"/>
  <c r="DZ108" i="47"/>
  <c r="CL109" i="47"/>
  <c r="CP109" i="47"/>
  <c r="CT109" i="47"/>
  <c r="CP111" i="47"/>
  <c r="CT111" i="47"/>
  <c r="DZ111" i="47"/>
  <c r="DZ112" i="47"/>
  <c r="CL113" i="47"/>
  <c r="CP113" i="47"/>
  <c r="CT113" i="47"/>
  <c r="AM114" i="47"/>
  <c r="DZ114" i="47"/>
  <c r="DZ117" i="47"/>
  <c r="CL118" i="47"/>
  <c r="CP118" i="47"/>
  <c r="CT118" i="47"/>
  <c r="AM119" i="47"/>
  <c r="DZ119" i="47"/>
  <c r="BZ123" i="47"/>
  <c r="CD123" i="47"/>
  <c r="CH123" i="47"/>
  <c r="CC90" i="47"/>
  <c r="CG90" i="47"/>
  <c r="CK90" i="47"/>
  <c r="CB91" i="47"/>
  <c r="CF91" i="47"/>
  <c r="CJ91" i="47"/>
  <c r="CD92" i="47"/>
  <c r="CH92" i="47"/>
  <c r="BZ93" i="47"/>
  <c r="CX93" i="47" s="1"/>
  <c r="EA93" i="47" s="1"/>
  <c r="CD93" i="47"/>
  <c r="CH93" i="47"/>
  <c r="CB94" i="47"/>
  <c r="CF94" i="47"/>
  <c r="CJ94" i="47"/>
  <c r="CB95" i="47"/>
  <c r="CF95" i="47"/>
  <c r="CJ95" i="47"/>
  <c r="CA96" i="47"/>
  <c r="CE96" i="47"/>
  <c r="CI96" i="47"/>
  <c r="BZ97" i="47"/>
  <c r="CX97" i="47" s="1"/>
  <c r="EA97" i="47" s="1"/>
  <c r="CD97" i="47"/>
  <c r="CH97" i="47"/>
  <c r="CC98" i="47"/>
  <c r="CG98" i="47"/>
  <c r="CK98" i="47"/>
  <c r="CB99" i="47"/>
  <c r="CF99" i="47"/>
  <c r="CJ99" i="47"/>
  <c r="CA100" i="47"/>
  <c r="CE100" i="47"/>
  <c r="CI100" i="47"/>
  <c r="BZ101" i="47"/>
  <c r="CX101" i="47" s="1"/>
  <c r="EA101" i="47" s="1"/>
  <c r="CD101" i="47"/>
  <c r="CH101" i="47"/>
  <c r="CC102" i="47"/>
  <c r="CG102" i="47"/>
  <c r="CK102" i="47"/>
  <c r="CB103" i="47"/>
  <c r="CF103" i="47"/>
  <c r="CJ103" i="47"/>
  <c r="CA104" i="47"/>
  <c r="CE104" i="47"/>
  <c r="CI104" i="47"/>
  <c r="CC105" i="47"/>
  <c r="CG105" i="47"/>
  <c r="CK105" i="47"/>
  <c r="CC106" i="47"/>
  <c r="CG106" i="47"/>
  <c r="CK106" i="47"/>
  <c r="CB107" i="47"/>
  <c r="CF107" i="47"/>
  <c r="CJ107" i="47"/>
  <c r="CN108" i="47"/>
  <c r="DR109" i="47"/>
  <c r="DN109" i="47"/>
  <c r="DZ109" i="47" s="1"/>
  <c r="CM109" i="47"/>
  <c r="CQ109" i="47"/>
  <c r="CM111" i="47"/>
  <c r="CQ111" i="47"/>
  <c r="CM113" i="47"/>
  <c r="CQ113" i="47"/>
  <c r="CL114" i="47"/>
  <c r="CP114" i="47"/>
  <c r="CT114" i="47"/>
  <c r="CM118" i="47"/>
  <c r="CQ118" i="47"/>
  <c r="CL120" i="47"/>
  <c r="CP120" i="47"/>
  <c r="CT120" i="47"/>
  <c r="CM121" i="47"/>
  <c r="DR122" i="47"/>
  <c r="DN122" i="47"/>
  <c r="CA122" i="47"/>
  <c r="CE122" i="47"/>
  <c r="BZ90" i="47"/>
  <c r="CX90" i="47" s="1"/>
  <c r="EA90" i="47" s="1"/>
  <c r="CD90" i="47"/>
  <c r="CH90" i="47"/>
  <c r="CC91" i="47"/>
  <c r="CG91" i="47"/>
  <c r="CK91" i="47"/>
  <c r="CA92" i="47"/>
  <c r="CX92" i="47" s="1"/>
  <c r="EA92" i="47" s="1"/>
  <c r="CE92" i="47"/>
  <c r="CI92" i="47"/>
  <c r="CA93" i="47"/>
  <c r="CE93" i="47"/>
  <c r="CI93" i="47"/>
  <c r="CC94" i="47"/>
  <c r="CG94" i="47"/>
  <c r="CK94" i="47"/>
  <c r="CC95" i="47"/>
  <c r="CG95" i="47"/>
  <c r="CK95" i="47"/>
  <c r="CB96" i="47"/>
  <c r="CF96" i="47"/>
  <c r="CJ96" i="47"/>
  <c r="CA97" i="47"/>
  <c r="CE97" i="47"/>
  <c r="CI97" i="47"/>
  <c r="BZ98" i="47"/>
  <c r="CX98" i="47" s="1"/>
  <c r="CD98" i="47"/>
  <c r="CH98" i="47"/>
  <c r="CC99" i="47"/>
  <c r="CG99" i="47"/>
  <c r="CK99" i="47"/>
  <c r="CB100" i="47"/>
  <c r="CF100" i="47"/>
  <c r="CJ100" i="47"/>
  <c r="CA101" i="47"/>
  <c r="CE101" i="47"/>
  <c r="CI101" i="47"/>
  <c r="BZ102" i="47"/>
  <c r="CX102" i="47" s="1"/>
  <c r="EA102" i="47" s="1"/>
  <c r="CD102" i="47"/>
  <c r="CH102" i="47"/>
  <c r="CC103" i="47"/>
  <c r="CG103" i="47"/>
  <c r="CK103" i="47"/>
  <c r="CB104" i="47"/>
  <c r="CF104" i="47"/>
  <c r="CJ104" i="47"/>
  <c r="CD105" i="47"/>
  <c r="CH105" i="47"/>
  <c r="BZ106" i="47"/>
  <c r="CD106" i="47"/>
  <c r="CH106" i="47"/>
  <c r="CC107" i="47"/>
  <c r="CG107" i="47"/>
  <c r="CK107" i="47"/>
  <c r="AF108" i="47"/>
  <c r="AI108" i="47" s="1"/>
  <c r="CN109" i="47"/>
  <c r="AM110" i="47"/>
  <c r="DZ110" i="47"/>
  <c r="CN111" i="47"/>
  <c r="DR111" i="47"/>
  <c r="AM112" i="47"/>
  <c r="CN113" i="47"/>
  <c r="CM114" i="47"/>
  <c r="CQ114" i="47"/>
  <c r="AM115" i="47"/>
  <c r="CL115" i="47"/>
  <c r="CP115" i="47"/>
  <c r="CT115" i="47"/>
  <c r="AM116" i="47"/>
  <c r="CL116" i="47"/>
  <c r="CP116" i="47"/>
  <c r="CT116" i="47"/>
  <c r="AM117" i="47"/>
  <c r="CN118" i="47"/>
  <c r="CM119" i="47"/>
  <c r="CQ119" i="47"/>
  <c r="CM120" i="47"/>
  <c r="CQ120" i="47"/>
  <c r="DZ120" i="47"/>
  <c r="DR120" i="47"/>
  <c r="CB108" i="47"/>
  <c r="CF108" i="47"/>
  <c r="CJ108" i="47"/>
  <c r="CA109" i="47"/>
  <c r="CE109" i="47"/>
  <c r="CI109" i="47"/>
  <c r="BZ110" i="47"/>
  <c r="CD110" i="47"/>
  <c r="CH110" i="47"/>
  <c r="CB111" i="47"/>
  <c r="CF111" i="47"/>
  <c r="CJ111" i="47"/>
  <c r="CB112" i="47"/>
  <c r="CF112" i="47"/>
  <c r="CJ112" i="47"/>
  <c r="CA113" i="47"/>
  <c r="CE113" i="47"/>
  <c r="CI113" i="47"/>
  <c r="BZ114" i="47"/>
  <c r="CD114" i="47"/>
  <c r="CH114" i="47"/>
  <c r="CC115" i="47"/>
  <c r="CG115" i="47"/>
  <c r="CK115" i="47"/>
  <c r="CC116" i="47"/>
  <c r="CG116" i="47"/>
  <c r="CK116" i="47"/>
  <c r="CB117" i="47"/>
  <c r="CF117" i="47"/>
  <c r="CJ117" i="47"/>
  <c r="CA118" i="47"/>
  <c r="CE118" i="47"/>
  <c r="CI118" i="47"/>
  <c r="BZ119" i="47"/>
  <c r="CD119" i="47"/>
  <c r="CH119" i="47"/>
  <c r="CC120" i="47"/>
  <c r="CG120" i="47"/>
  <c r="CK120" i="47"/>
  <c r="CN121" i="47"/>
  <c r="AM123" i="47"/>
  <c r="CL123" i="47"/>
  <c r="AM126" i="47"/>
  <c r="CM126" i="47"/>
  <c r="CN126" i="47"/>
  <c r="DZ126" i="47"/>
  <c r="CL131" i="47"/>
  <c r="CP131" i="47"/>
  <c r="CT131" i="47"/>
  <c r="CB138" i="47"/>
  <c r="CC108" i="47"/>
  <c r="CG108" i="47"/>
  <c r="CK108" i="47"/>
  <c r="CB109" i="47"/>
  <c r="CF109" i="47"/>
  <c r="CJ109" i="47"/>
  <c r="CA110" i="47"/>
  <c r="CE110" i="47"/>
  <c r="CI110" i="47"/>
  <c r="CC111" i="47"/>
  <c r="CG111" i="47"/>
  <c r="CK111" i="47"/>
  <c r="CC112" i="47"/>
  <c r="CG112" i="47"/>
  <c r="CK112" i="47"/>
  <c r="CB113" i="47"/>
  <c r="CF113" i="47"/>
  <c r="CJ113" i="47"/>
  <c r="CA114" i="47"/>
  <c r="CE114" i="47"/>
  <c r="CI114" i="47"/>
  <c r="BZ115" i="47"/>
  <c r="CD115" i="47"/>
  <c r="CH115" i="47"/>
  <c r="BZ116" i="47"/>
  <c r="CD116" i="47"/>
  <c r="CH116" i="47"/>
  <c r="CC117" i="47"/>
  <c r="CG117" i="47"/>
  <c r="CK117" i="47"/>
  <c r="CB118" i="47"/>
  <c r="CF118" i="47"/>
  <c r="CJ118" i="47"/>
  <c r="CA119" i="47"/>
  <c r="CE119" i="47"/>
  <c r="CI119" i="47"/>
  <c r="BZ120" i="47"/>
  <c r="CD120" i="47"/>
  <c r="CH120" i="47"/>
  <c r="CL121" i="47"/>
  <c r="CP121" i="47"/>
  <c r="CT121" i="47"/>
  <c r="CQ121" i="47"/>
  <c r="CM122" i="47"/>
  <c r="CP123" i="47"/>
  <c r="I124" i="47"/>
  <c r="CH124" i="47" s="1"/>
  <c r="DZ125" i="47"/>
  <c r="CT126" i="47"/>
  <c r="AM127" i="47"/>
  <c r="CL127" i="47"/>
  <c r="CP127" i="47"/>
  <c r="CT127" i="47"/>
  <c r="CM131" i="47"/>
  <c r="CQ131" i="47"/>
  <c r="DZ131" i="47"/>
  <c r="AM132" i="47"/>
  <c r="AM138" i="47"/>
  <c r="CN138" i="47"/>
  <c r="BZ108" i="47"/>
  <c r="CD108" i="47"/>
  <c r="CH108" i="47"/>
  <c r="CC109" i="47"/>
  <c r="CG109" i="47"/>
  <c r="CK109" i="47"/>
  <c r="CB110" i="47"/>
  <c r="CF110" i="47"/>
  <c r="CJ110" i="47"/>
  <c r="CD111" i="47"/>
  <c r="CH111" i="47"/>
  <c r="BZ112" i="47"/>
  <c r="CD112" i="47"/>
  <c r="CH112" i="47"/>
  <c r="CC113" i="47"/>
  <c r="CG113" i="47"/>
  <c r="CK113" i="47"/>
  <c r="CB114" i="47"/>
  <c r="CF114" i="47"/>
  <c r="CJ114" i="47"/>
  <c r="CA115" i="47"/>
  <c r="CE115" i="47"/>
  <c r="CI115" i="47"/>
  <c r="CA116" i="47"/>
  <c r="CE116" i="47"/>
  <c r="CI116" i="47"/>
  <c r="BZ117" i="47"/>
  <c r="CX117" i="47" s="1"/>
  <c r="EA117" i="47" s="1"/>
  <c r="CD117" i="47"/>
  <c r="CH117" i="47"/>
  <c r="CC118" i="47"/>
  <c r="CG118" i="47"/>
  <c r="CK118" i="47"/>
  <c r="CB119" i="47"/>
  <c r="CF119" i="47"/>
  <c r="CJ119" i="47"/>
  <c r="CA120" i="47"/>
  <c r="CE120" i="47"/>
  <c r="CI120" i="47"/>
  <c r="I121" i="47"/>
  <c r="CE121" i="47" s="1"/>
  <c r="DZ121" i="47"/>
  <c r="DV121" i="47"/>
  <c r="AI122" i="47"/>
  <c r="AM122" i="47" s="1"/>
  <c r="CL122" i="47"/>
  <c r="CP122" i="47"/>
  <c r="CT122" i="47"/>
  <c r="CQ122" i="47"/>
  <c r="CM123" i="47"/>
  <c r="CQ123" i="47"/>
  <c r="CT123" i="47"/>
  <c r="AM124" i="47"/>
  <c r="CL124" i="47"/>
  <c r="CP124" i="47"/>
  <c r="CT124" i="47"/>
  <c r="CE125" i="47"/>
  <c r="CA125" i="47"/>
  <c r="CQ126" i="47"/>
  <c r="CM127" i="47"/>
  <c r="CQ127" i="47"/>
  <c r="DZ127" i="47"/>
  <c r="DV127" i="47"/>
  <c r="AM128" i="47"/>
  <c r="CL128" i="47"/>
  <c r="CP128" i="47"/>
  <c r="CT128" i="47"/>
  <c r="AM129" i="47"/>
  <c r="DZ129" i="47"/>
  <c r="AM130" i="47"/>
  <c r="CN131" i="47"/>
  <c r="CE108" i="47"/>
  <c r="CI108" i="47"/>
  <c r="BZ109" i="47"/>
  <c r="CD109" i="47"/>
  <c r="CH109" i="47"/>
  <c r="CC110" i="47"/>
  <c r="CG110" i="47"/>
  <c r="CK110" i="47"/>
  <c r="CA111" i="47"/>
  <c r="CX111" i="47" s="1"/>
  <c r="EA111" i="47" s="1"/>
  <c r="CE111" i="47"/>
  <c r="CI111" i="47"/>
  <c r="CA112" i="47"/>
  <c r="CE112" i="47"/>
  <c r="CI112" i="47"/>
  <c r="BZ113" i="47"/>
  <c r="CD113" i="47"/>
  <c r="CH113" i="47"/>
  <c r="CC114" i="47"/>
  <c r="CG114" i="47"/>
  <c r="CK114" i="47"/>
  <c r="CB115" i="47"/>
  <c r="CF115" i="47"/>
  <c r="CJ115" i="47"/>
  <c r="CB116" i="47"/>
  <c r="CF116" i="47"/>
  <c r="CJ116" i="47"/>
  <c r="CA117" i="47"/>
  <c r="CE117" i="47"/>
  <c r="CI117" i="47"/>
  <c r="BZ118" i="47"/>
  <c r="CX118" i="47" s="1"/>
  <c r="EA118" i="47" s="1"/>
  <c r="CD118" i="47"/>
  <c r="CH118" i="47"/>
  <c r="CC119" i="47"/>
  <c r="CG119" i="47"/>
  <c r="CK119" i="47"/>
  <c r="CB120" i="47"/>
  <c r="CF120" i="47"/>
  <c r="CJ120" i="47"/>
  <c r="CN123" i="47"/>
  <c r="CM124" i="47"/>
  <c r="CQ124" i="47"/>
  <c r="DZ124" i="47"/>
  <c r="AM125" i="47"/>
  <c r="CQ125" i="47"/>
  <c r="CM125" i="47"/>
  <c r="CN125" i="47"/>
  <c r="CN127" i="47"/>
  <c r="CM128" i="47"/>
  <c r="CQ128" i="47"/>
  <c r="DZ128" i="47"/>
  <c r="CL129" i="47"/>
  <c r="CP129" i="47"/>
  <c r="CT129" i="47"/>
  <c r="DR130" i="47"/>
  <c r="DN130" i="47"/>
  <c r="CT130" i="47"/>
  <c r="CN132" i="47"/>
  <c r="CP134" i="47"/>
  <c r="CH134" i="47"/>
  <c r="CC124" i="47"/>
  <c r="CG124" i="47"/>
  <c r="CK124" i="47"/>
  <c r="CI125" i="47"/>
  <c r="CH126" i="47"/>
  <c r="CC127" i="47"/>
  <c r="CG127" i="47"/>
  <c r="CK127" i="47"/>
  <c r="CB128" i="47"/>
  <c r="CF128" i="47"/>
  <c r="CJ128" i="47"/>
  <c r="CA129" i="47"/>
  <c r="CE129" i="47"/>
  <c r="CI129" i="47"/>
  <c r="BZ130" i="47"/>
  <c r="CD130" i="47"/>
  <c r="CH130" i="47"/>
  <c r="CC131" i="47"/>
  <c r="CG131" i="47"/>
  <c r="CK131" i="47"/>
  <c r="CM132" i="47"/>
  <c r="CQ132" i="47"/>
  <c r="DN133" i="47"/>
  <c r="DR133" i="47"/>
  <c r="DR137" i="47"/>
  <c r="DZ137" i="47" s="1"/>
  <c r="DZ138" i="47"/>
  <c r="DR138" i="47"/>
  <c r="AM140" i="47"/>
  <c r="CL145" i="47"/>
  <c r="CP145" i="47"/>
  <c r="CC121" i="47"/>
  <c r="CG121" i="47"/>
  <c r="CK121" i="47"/>
  <c r="CB122" i="47"/>
  <c r="CF122" i="47"/>
  <c r="CJ122" i="47"/>
  <c r="CA123" i="47"/>
  <c r="CE123" i="47"/>
  <c r="CI123" i="47"/>
  <c r="BZ124" i="47"/>
  <c r="CD124" i="47"/>
  <c r="CB125" i="47"/>
  <c r="CJ125" i="47"/>
  <c r="CA126" i="47"/>
  <c r="CX126" i="47" s="1"/>
  <c r="EA126" i="47" s="1"/>
  <c r="CE126" i="47"/>
  <c r="CI126" i="47"/>
  <c r="BZ127" i="47"/>
  <c r="CD127" i="47"/>
  <c r="CH127" i="47"/>
  <c r="CC128" i="47"/>
  <c r="CG128" i="47"/>
  <c r="CK128" i="47"/>
  <c r="CB129" i="47"/>
  <c r="CF129" i="47"/>
  <c r="CJ129" i="47"/>
  <c r="CA130" i="47"/>
  <c r="CE130" i="47"/>
  <c r="CI130" i="47"/>
  <c r="BZ131" i="47"/>
  <c r="CD131" i="47"/>
  <c r="CH131" i="47"/>
  <c r="AI133" i="47"/>
  <c r="CN134" i="47"/>
  <c r="AM135" i="47"/>
  <c r="Z135" i="47"/>
  <c r="CO135" i="47"/>
  <c r="DR135" i="47"/>
  <c r="DZ135" i="47" s="1"/>
  <c r="I136" i="47"/>
  <c r="CD136" i="47" s="1"/>
  <c r="CQ136" i="47"/>
  <c r="CM136" i="47"/>
  <c r="I137" i="47"/>
  <c r="CB137" i="47" s="1"/>
  <c r="CM137" i="47"/>
  <c r="CQ137" i="47"/>
  <c r="I138" i="47"/>
  <c r="CA138" i="47" s="1"/>
  <c r="CL138" i="47"/>
  <c r="CP138" i="47"/>
  <c r="CT138" i="47"/>
  <c r="DR140" i="47"/>
  <c r="DN140" i="47"/>
  <c r="DZ140" i="47" s="1"/>
  <c r="CL140" i="47"/>
  <c r="CP140" i="47"/>
  <c r="CT140" i="47"/>
  <c r="AM141" i="47"/>
  <c r="CL141" i="47"/>
  <c r="CP141" i="47"/>
  <c r="CT141" i="47"/>
  <c r="AM143" i="47"/>
  <c r="AM144" i="47"/>
  <c r="DZ144" i="47"/>
  <c r="CM145" i="47"/>
  <c r="CQ145" i="47"/>
  <c r="CC122" i="47"/>
  <c r="CG122" i="47"/>
  <c r="CK122" i="47"/>
  <c r="CB123" i="47"/>
  <c r="CF123" i="47"/>
  <c r="CJ123" i="47"/>
  <c r="CE124" i="47"/>
  <c r="CI124" i="47"/>
  <c r="CC125" i="47"/>
  <c r="CG125" i="47"/>
  <c r="CK125" i="47"/>
  <c r="CB126" i="47"/>
  <c r="CF126" i="47"/>
  <c r="CJ126" i="47"/>
  <c r="CA127" i="47"/>
  <c r="CE127" i="47"/>
  <c r="CI127" i="47"/>
  <c r="BZ128" i="47"/>
  <c r="CD128" i="47"/>
  <c r="CH128" i="47"/>
  <c r="CC129" i="47"/>
  <c r="CG129" i="47"/>
  <c r="CK129" i="47"/>
  <c r="CB130" i="47"/>
  <c r="CF130" i="47"/>
  <c r="CJ130" i="47"/>
  <c r="CA131" i="47"/>
  <c r="CE131" i="47"/>
  <c r="CI131" i="47"/>
  <c r="DR132" i="47"/>
  <c r="DZ132" i="47" s="1"/>
  <c r="I133" i="47"/>
  <c r="CA133" i="47" s="1"/>
  <c r="O134" i="47"/>
  <c r="CQ134" i="47" s="1"/>
  <c r="CL135" i="47"/>
  <c r="CP135" i="47"/>
  <c r="CT135" i="47"/>
  <c r="CN136" i="47"/>
  <c r="CL136" i="47"/>
  <c r="AM137" i="47"/>
  <c r="Z137" i="47"/>
  <c r="CF137" i="47"/>
  <c r="CM138" i="47"/>
  <c r="CQ138" i="47"/>
  <c r="CV138" i="47"/>
  <c r="CM140" i="47"/>
  <c r="CQ140" i="47"/>
  <c r="CM141" i="47"/>
  <c r="CQ141" i="47"/>
  <c r="DN141" i="47"/>
  <c r="DR141" i="47"/>
  <c r="AM142" i="47"/>
  <c r="CL143" i="47"/>
  <c r="CP143" i="47"/>
  <c r="CT143" i="47"/>
  <c r="CL144" i="47"/>
  <c r="CP144" i="47"/>
  <c r="CT144" i="47"/>
  <c r="AM146" i="47"/>
  <c r="CQ146" i="47"/>
  <c r="CM146" i="47"/>
  <c r="BZ122" i="47"/>
  <c r="CD122" i="47"/>
  <c r="CH122" i="47"/>
  <c r="CC123" i="47"/>
  <c r="CG123" i="47"/>
  <c r="CK123" i="47"/>
  <c r="CF124" i="47"/>
  <c r="CJ124" i="47"/>
  <c r="BZ125" i="47"/>
  <c r="CX125" i="47" s="1"/>
  <c r="EA125" i="47" s="1"/>
  <c r="CD125" i="47"/>
  <c r="CC126" i="47"/>
  <c r="CG126" i="47"/>
  <c r="CK126" i="47"/>
  <c r="CB127" i="47"/>
  <c r="CF127" i="47"/>
  <c r="CJ127" i="47"/>
  <c r="CA128" i="47"/>
  <c r="CE128" i="47"/>
  <c r="CI128" i="47"/>
  <c r="BZ129" i="47"/>
  <c r="CD129" i="47"/>
  <c r="CH129" i="47"/>
  <c r="CC130" i="47"/>
  <c r="CG130" i="47"/>
  <c r="CK130" i="47"/>
  <c r="CB131" i="47"/>
  <c r="CF131" i="47"/>
  <c r="CJ131" i="47"/>
  <c r="CL132" i="47"/>
  <c r="CP132" i="47"/>
  <c r="CT132" i="47"/>
  <c r="W134" i="47"/>
  <c r="Z134" i="47" s="1"/>
  <c r="CO136" i="47"/>
  <c r="CC136" i="47"/>
  <c r="CS136" i="47"/>
  <c r="CG136" i="47"/>
  <c r="BZ136" i="47"/>
  <c r="AM139" i="47"/>
  <c r="CL139" i="47"/>
  <c r="CP139" i="47"/>
  <c r="CT139" i="47"/>
  <c r="CN140" i="47"/>
  <c r="CN141" i="47"/>
  <c r="CL142" i="47"/>
  <c r="CP142" i="47"/>
  <c r="CT142" i="47"/>
  <c r="CM143" i="47"/>
  <c r="CQ143" i="47"/>
  <c r="DZ143" i="47"/>
  <c r="CM144" i="47"/>
  <c r="CQ144" i="47"/>
  <c r="CD145" i="47"/>
  <c r="CT145" i="47"/>
  <c r="CA132" i="47"/>
  <c r="CE132" i="47"/>
  <c r="CI132" i="47"/>
  <c r="BZ133" i="47"/>
  <c r="CC134" i="47"/>
  <c r="CG134" i="47"/>
  <c r="CK134" i="47"/>
  <c r="CB135" i="47"/>
  <c r="CF135" i="47"/>
  <c r="CJ135" i="47"/>
  <c r="CK136" i="47"/>
  <c r="CI137" i="47"/>
  <c r="CI138" i="47"/>
  <c r="BZ139" i="47"/>
  <c r="CD139" i="47"/>
  <c r="CH139" i="47"/>
  <c r="CC140" i="47"/>
  <c r="CG140" i="47"/>
  <c r="CK140" i="47"/>
  <c r="CB141" i="47"/>
  <c r="CF141" i="47"/>
  <c r="CJ141" i="47"/>
  <c r="CA142" i="47"/>
  <c r="CE142" i="47"/>
  <c r="CI142" i="47"/>
  <c r="BZ143" i="47"/>
  <c r="CD143" i="47"/>
  <c r="CH143" i="47"/>
  <c r="CC144" i="47"/>
  <c r="CG144" i="47"/>
  <c r="CK144" i="47"/>
  <c r="CI145" i="47"/>
  <c r="CO145" i="47"/>
  <c r="AM147" i="47"/>
  <c r="AM148" i="47"/>
  <c r="DZ148" i="47"/>
  <c r="AM149" i="47"/>
  <c r="DZ149" i="47"/>
  <c r="CA139" i="47"/>
  <c r="CE139" i="47"/>
  <c r="CI139" i="47"/>
  <c r="BZ140" i="47"/>
  <c r="CD140" i="47"/>
  <c r="CH140" i="47"/>
  <c r="CC141" i="47"/>
  <c r="CG141" i="47"/>
  <c r="CK141" i="47"/>
  <c r="CB142" i="47"/>
  <c r="CF142" i="47"/>
  <c r="CJ142" i="47"/>
  <c r="CA143" i="47"/>
  <c r="CE143" i="47"/>
  <c r="CI143" i="47"/>
  <c r="BZ144" i="47"/>
  <c r="CD144" i="47"/>
  <c r="CH144" i="47"/>
  <c r="BZ145" i="47"/>
  <c r="CE145" i="47"/>
  <c r="CK145" i="47"/>
  <c r="CL146" i="47"/>
  <c r="CP146" i="47"/>
  <c r="CL147" i="47"/>
  <c r="CP147" i="47"/>
  <c r="CT147" i="47"/>
  <c r="CL148" i="47"/>
  <c r="CP148" i="47"/>
  <c r="CT148" i="47"/>
  <c r="CL149" i="47"/>
  <c r="CP149" i="47"/>
  <c r="CT149" i="47"/>
  <c r="AM150" i="47"/>
  <c r="CL150" i="47"/>
  <c r="CP150" i="47"/>
  <c r="CT150" i="47"/>
  <c r="AM151" i="47"/>
  <c r="CN152" i="47"/>
  <c r="CC132" i="47"/>
  <c r="CG132" i="47"/>
  <c r="CK132" i="47"/>
  <c r="CF133" i="47"/>
  <c r="CJ133" i="47"/>
  <c r="CA134" i="47"/>
  <c r="CE134" i="47"/>
  <c r="CI134" i="47"/>
  <c r="BZ135" i="47"/>
  <c r="CD135" i="47"/>
  <c r="CH135" i="47"/>
  <c r="CA136" i="47"/>
  <c r="CE136" i="47"/>
  <c r="CI136" i="47"/>
  <c r="CC137" i="47"/>
  <c r="CG137" i="47"/>
  <c r="CK137" i="47"/>
  <c r="CC138" i="47"/>
  <c r="CG138" i="47"/>
  <c r="CK138" i="47"/>
  <c r="CB139" i="47"/>
  <c r="CF139" i="47"/>
  <c r="CJ139" i="47"/>
  <c r="CA140" i="47"/>
  <c r="CE140" i="47"/>
  <c r="CI140" i="47"/>
  <c r="BZ141" i="47"/>
  <c r="CD141" i="47"/>
  <c r="CH141" i="47"/>
  <c r="CC142" i="47"/>
  <c r="CG142" i="47"/>
  <c r="CK142" i="47"/>
  <c r="CB143" i="47"/>
  <c r="CF143" i="47"/>
  <c r="CJ143" i="47"/>
  <c r="CA144" i="47"/>
  <c r="CE144" i="47"/>
  <c r="CI144" i="47"/>
  <c r="CA145" i="47"/>
  <c r="CG145" i="47"/>
  <c r="CM147" i="47"/>
  <c r="CQ147" i="47"/>
  <c r="CM148" i="47"/>
  <c r="CQ148" i="47"/>
  <c r="CM149" i="47"/>
  <c r="CQ149" i="47"/>
  <c r="DR150" i="47"/>
  <c r="DZ150" i="47" s="1"/>
  <c r="AM152" i="47"/>
  <c r="DZ152" i="47"/>
  <c r="AM153" i="47"/>
  <c r="CM153" i="47"/>
  <c r="BZ132" i="47"/>
  <c r="CD132" i="47"/>
  <c r="CH132" i="47"/>
  <c r="CC133" i="47"/>
  <c r="CG133" i="47"/>
  <c r="CK133" i="47"/>
  <c r="CB134" i="47"/>
  <c r="CF134" i="47"/>
  <c r="CJ134" i="47"/>
  <c r="CA135" i="47"/>
  <c r="CE135" i="47"/>
  <c r="CI135" i="47"/>
  <c r="CB136" i="47"/>
  <c r="CF136" i="47"/>
  <c r="CJ136" i="47"/>
  <c r="CD137" i="47"/>
  <c r="CD138" i="47"/>
  <c r="CH138" i="47"/>
  <c r="CC139" i="47"/>
  <c r="CG139" i="47"/>
  <c r="CK139" i="47"/>
  <c r="CB140" i="47"/>
  <c r="CF140" i="47"/>
  <c r="CJ140" i="47"/>
  <c r="CA141" i="47"/>
  <c r="CE141" i="47"/>
  <c r="CI141" i="47"/>
  <c r="BZ142" i="47"/>
  <c r="CD142" i="47"/>
  <c r="CH142" i="47"/>
  <c r="CC143" i="47"/>
  <c r="CG143" i="47"/>
  <c r="CK143" i="47"/>
  <c r="CB144" i="47"/>
  <c r="CF144" i="47"/>
  <c r="CJ144" i="47"/>
  <c r="CN145" i="47"/>
  <c r="DZ145" i="47"/>
  <c r="I146" i="47"/>
  <c r="CN146" i="47"/>
  <c r="DZ146" i="47"/>
  <c r="CN147" i="47"/>
  <c r="CN148" i="47"/>
  <c r="CN149" i="47"/>
  <c r="DZ151" i="47"/>
  <c r="CL152" i="47"/>
  <c r="CP152" i="47"/>
  <c r="CT152" i="47"/>
  <c r="CI146" i="47"/>
  <c r="CA147" i="47"/>
  <c r="CE147" i="47"/>
  <c r="CI147" i="47"/>
  <c r="BZ148" i="47"/>
  <c r="CD148" i="47"/>
  <c r="CH148" i="47"/>
  <c r="CC149" i="47"/>
  <c r="CG149" i="47"/>
  <c r="CK149" i="47"/>
  <c r="CB150" i="47"/>
  <c r="CF150" i="47"/>
  <c r="CJ150" i="47"/>
  <c r="CA151" i="47"/>
  <c r="CE151" i="47"/>
  <c r="CI151" i="47"/>
  <c r="BZ152" i="47"/>
  <c r="CD152" i="47"/>
  <c r="CH152" i="47"/>
  <c r="CE153" i="47"/>
  <c r="CJ154" i="47"/>
  <c r="CP155" i="47"/>
  <c r="CT155" i="47"/>
  <c r="DZ155" i="47"/>
  <c r="CL158" i="47"/>
  <c r="CP158" i="47"/>
  <c r="CT158" i="47"/>
  <c r="AM159" i="47"/>
  <c r="CL159" i="47"/>
  <c r="CQ159" i="47"/>
  <c r="AM161" i="47"/>
  <c r="CD161" i="47"/>
  <c r="CH161" i="47"/>
  <c r="AM163" i="47"/>
  <c r="CB146" i="47"/>
  <c r="CF146" i="47"/>
  <c r="CJ146" i="47"/>
  <c r="CB147" i="47"/>
  <c r="CF147" i="47"/>
  <c r="CJ147" i="47"/>
  <c r="CA148" i="47"/>
  <c r="CE148" i="47"/>
  <c r="CI148" i="47"/>
  <c r="BZ149" i="47"/>
  <c r="CD149" i="47"/>
  <c r="CH149" i="47"/>
  <c r="CC150" i="47"/>
  <c r="CG150" i="47"/>
  <c r="CK150" i="47"/>
  <c r="CB151" i="47"/>
  <c r="CF151" i="47"/>
  <c r="CJ151" i="47"/>
  <c r="CA152" i="47"/>
  <c r="CE152" i="47"/>
  <c r="CI152" i="47"/>
  <c r="CL153" i="47"/>
  <c r="CP153" i="47"/>
  <c r="CD153" i="47"/>
  <c r="CT153" i="47"/>
  <c r="CH153" i="47"/>
  <c r="BZ153" i="47"/>
  <c r="CG153" i="47"/>
  <c r="CO153" i="47"/>
  <c r="CW153" i="47"/>
  <c r="DZ153" i="47"/>
  <c r="CN154" i="47"/>
  <c r="DZ154" i="47"/>
  <c r="DV154" i="47"/>
  <c r="CM155" i="47"/>
  <c r="CQ155" i="47"/>
  <c r="CN157" i="47"/>
  <c r="CM158" i="47"/>
  <c r="CQ158" i="47"/>
  <c r="DN158" i="47"/>
  <c r="DR158" i="47"/>
  <c r="DZ159" i="47"/>
  <c r="CB160" i="47"/>
  <c r="AM162" i="47"/>
  <c r="CK146" i="47"/>
  <c r="CC147" i="47"/>
  <c r="CG147" i="47"/>
  <c r="CK147" i="47"/>
  <c r="CB148" i="47"/>
  <c r="CF148" i="47"/>
  <c r="CJ148" i="47"/>
  <c r="CA149" i="47"/>
  <c r="CE149" i="47"/>
  <c r="CI149" i="47"/>
  <c r="BZ150" i="47"/>
  <c r="CD150" i="47"/>
  <c r="CH150" i="47"/>
  <c r="CC151" i="47"/>
  <c r="CG151" i="47"/>
  <c r="CK151" i="47"/>
  <c r="CB152" i="47"/>
  <c r="CF152" i="47"/>
  <c r="CJ152" i="47"/>
  <c r="I154" i="47"/>
  <c r="AM154" i="47" s="1"/>
  <c r="CL154" i="47"/>
  <c r="CP154" i="47"/>
  <c r="CT154" i="47"/>
  <c r="CR154" i="47"/>
  <c r="CN155" i="47"/>
  <c r="DR155" i="47"/>
  <c r="DZ156" i="47"/>
  <c r="AM157" i="47"/>
  <c r="DZ157" i="47"/>
  <c r="CN158" i="47"/>
  <c r="CN159" i="47"/>
  <c r="AM160" i="47"/>
  <c r="CE161" i="47"/>
  <c r="CB145" i="47"/>
  <c r="CF145" i="47"/>
  <c r="CJ145" i="47"/>
  <c r="BZ146" i="47"/>
  <c r="CD146" i="47"/>
  <c r="BZ147" i="47"/>
  <c r="CD147" i="47"/>
  <c r="CH147" i="47"/>
  <c r="CC148" i="47"/>
  <c r="CG148" i="47"/>
  <c r="CK148" i="47"/>
  <c r="CB149" i="47"/>
  <c r="CF149" i="47"/>
  <c r="CJ149" i="47"/>
  <c r="CA150" i="47"/>
  <c r="CE150" i="47"/>
  <c r="CI150" i="47"/>
  <c r="BZ151" i="47"/>
  <c r="CD151" i="47"/>
  <c r="CH151" i="47"/>
  <c r="CC152" i="47"/>
  <c r="CG152" i="47"/>
  <c r="CK152" i="47"/>
  <c r="CN153" i="47"/>
  <c r="CM154" i="47"/>
  <c r="CQ154" i="47"/>
  <c r="AM156" i="47"/>
  <c r="CL156" i="47"/>
  <c r="CP156" i="47"/>
  <c r="CT156" i="47"/>
  <c r="CL157" i="47"/>
  <c r="CP157" i="47"/>
  <c r="CT157" i="47"/>
  <c r="CM159" i="47"/>
  <c r="CT159" i="47"/>
  <c r="CM160" i="47"/>
  <c r="CE160" i="47"/>
  <c r="CL160" i="47"/>
  <c r="CP160" i="47"/>
  <c r="CH160" i="47"/>
  <c r="DZ160" i="47"/>
  <c r="DV160" i="47"/>
  <c r="CB162" i="47"/>
  <c r="CB153" i="47"/>
  <c r="CF153" i="47"/>
  <c r="CJ153" i="47"/>
  <c r="CA154" i="47"/>
  <c r="CE154" i="47"/>
  <c r="CI154" i="47"/>
  <c r="CC155" i="47"/>
  <c r="CG155" i="47"/>
  <c r="CK155" i="47"/>
  <c r="CC156" i="47"/>
  <c r="CG156" i="47"/>
  <c r="CK156" i="47"/>
  <c r="CB157" i="47"/>
  <c r="CF157" i="47"/>
  <c r="CJ157" i="47"/>
  <c r="CA158" i="47"/>
  <c r="CE158" i="47"/>
  <c r="CI158" i="47"/>
  <c r="CB159" i="47"/>
  <c r="CF159" i="47"/>
  <c r="CJ159" i="47"/>
  <c r="AF160" i="47"/>
  <c r="AI160" i="47" s="1"/>
  <c r="CD160" i="47"/>
  <c r="CN160" i="47"/>
  <c r="CT160" i="47"/>
  <c r="CN161" i="47"/>
  <c r="CC161" i="47"/>
  <c r="CP161" i="47"/>
  <c r="CM162" i="47"/>
  <c r="CQ162" i="47"/>
  <c r="DN162" i="47"/>
  <c r="DR162" i="47"/>
  <c r="CM163" i="47"/>
  <c r="CQ163" i="47"/>
  <c r="AM164" i="47"/>
  <c r="CT164" i="47"/>
  <c r="CN164" i="47"/>
  <c r="CD155" i="47"/>
  <c r="CH155" i="47"/>
  <c r="BZ156" i="47"/>
  <c r="CD156" i="47"/>
  <c r="CH156" i="47"/>
  <c r="CC157" i="47"/>
  <c r="CG157" i="47"/>
  <c r="CK157" i="47"/>
  <c r="CB158" i="47"/>
  <c r="CF158" i="47"/>
  <c r="CJ158" i="47"/>
  <c r="CG159" i="47"/>
  <c r="CK159" i="47"/>
  <c r="BZ160" i="47"/>
  <c r="CK161" i="47"/>
  <c r="CS161" i="47"/>
  <c r="CF162" i="47"/>
  <c r="CN162" i="47"/>
  <c r="CV162" i="47"/>
  <c r="CN163" i="47"/>
  <c r="DR163" i="47"/>
  <c r="CC154" i="47"/>
  <c r="CG154" i="47"/>
  <c r="CK154" i="47"/>
  <c r="CA155" i="47"/>
  <c r="CE155" i="47"/>
  <c r="CI155" i="47"/>
  <c r="CA156" i="47"/>
  <c r="CE156" i="47"/>
  <c r="CI156" i="47"/>
  <c r="BZ157" i="47"/>
  <c r="CD157" i="47"/>
  <c r="CH157" i="47"/>
  <c r="CC158" i="47"/>
  <c r="CG158" i="47"/>
  <c r="CK158" i="47"/>
  <c r="BZ159" i="47"/>
  <c r="CH159" i="47"/>
  <c r="CF160" i="47"/>
  <c r="BZ161" i="47"/>
  <c r="I162" i="47"/>
  <c r="AF163" i="47"/>
  <c r="AI163" i="47" s="1"/>
  <c r="CP164" i="47"/>
  <c r="CH164" i="47"/>
  <c r="CN166" i="47"/>
  <c r="BZ167" i="47"/>
  <c r="CP167" i="47"/>
  <c r="CH167" i="47"/>
  <c r="AM169" i="47"/>
  <c r="CM169" i="47"/>
  <c r="BZ154" i="47"/>
  <c r="CB155" i="47"/>
  <c r="CX155" i="47" s="1"/>
  <c r="EA155" i="47" s="1"/>
  <c r="CF155" i="47"/>
  <c r="CJ155" i="47"/>
  <c r="CB156" i="47"/>
  <c r="CF156" i="47"/>
  <c r="CJ156" i="47"/>
  <c r="CA157" i="47"/>
  <c r="CE157" i="47"/>
  <c r="CI157" i="47"/>
  <c r="BZ158" i="47"/>
  <c r="CX158" i="47" s="1"/>
  <c r="CD158" i="47"/>
  <c r="CH158" i="47"/>
  <c r="CE159" i="47"/>
  <c r="CI159" i="47"/>
  <c r="W161" i="47"/>
  <c r="Z161" i="47" s="1"/>
  <c r="DV161" i="47" s="1"/>
  <c r="DZ161" i="47" s="1"/>
  <c r="CM161" i="47"/>
  <c r="CQ161" i="47"/>
  <c r="CU161" i="47"/>
  <c r="CI161" i="47"/>
  <c r="CA161" i="47"/>
  <c r="CL162" i="47"/>
  <c r="CP162" i="47"/>
  <c r="CT162" i="47"/>
  <c r="CP163" i="47"/>
  <c r="CT163" i="47"/>
  <c r="DZ163" i="47"/>
  <c r="CM164" i="47"/>
  <c r="CQ164" i="47"/>
  <c r="DZ164" i="47"/>
  <c r="CD165" i="47"/>
  <c r="CB165" i="47"/>
  <c r="AM166" i="47"/>
  <c r="CA167" i="47"/>
  <c r="CC160" i="47"/>
  <c r="CG160" i="47"/>
  <c r="CK160" i="47"/>
  <c r="CB161" i="47"/>
  <c r="CF161" i="47"/>
  <c r="CJ161" i="47"/>
  <c r="CA162" i="47"/>
  <c r="CE162" i="47"/>
  <c r="CI162" i="47"/>
  <c r="CC163" i="47"/>
  <c r="CG163" i="47"/>
  <c r="CK163" i="47"/>
  <c r="CB164" i="47"/>
  <c r="CF164" i="47"/>
  <c r="CJ164" i="47"/>
  <c r="CS164" i="47"/>
  <c r="CC165" i="47"/>
  <c r="CS165" i="47"/>
  <c r="CL166" i="47"/>
  <c r="CP166" i="47"/>
  <c r="CT166" i="47"/>
  <c r="CA166" i="47"/>
  <c r="CQ166" i="47"/>
  <c r="CV166" i="47"/>
  <c r="CD167" i="47"/>
  <c r="CL167" i="47"/>
  <c r="CM168" i="47"/>
  <c r="CQ168" i="47"/>
  <c r="DZ168" i="47"/>
  <c r="CN169" i="47"/>
  <c r="CD163" i="47"/>
  <c r="CH163" i="47"/>
  <c r="CC164" i="47"/>
  <c r="CK164" i="47"/>
  <c r="CN168" i="47"/>
  <c r="CA163" i="47"/>
  <c r="CX163" i="47" s="1"/>
  <c r="EA163" i="47" s="1"/>
  <c r="CE163" i="47"/>
  <c r="CI163" i="47"/>
  <c r="CD164" i="47"/>
  <c r="AM165" i="47"/>
  <c r="BZ165" i="47"/>
  <c r="CK165" i="47"/>
  <c r="CI166" i="47"/>
  <c r="Z168" i="47"/>
  <c r="AM168" i="47" s="1"/>
  <c r="CL169" i="47"/>
  <c r="CP169" i="47"/>
  <c r="CT169" i="47"/>
  <c r="CQ169" i="47"/>
  <c r="BZ162" i="47"/>
  <c r="CD162" i="47"/>
  <c r="CH162" i="47"/>
  <c r="CB163" i="47"/>
  <c r="CF163" i="47"/>
  <c r="CJ163" i="47"/>
  <c r="CA164" i="47"/>
  <c r="CX164" i="47" s="1"/>
  <c r="EA164" i="47" s="1"/>
  <c r="CE164" i="47"/>
  <c r="W165" i="47"/>
  <c r="Z165" i="47" s="1"/>
  <c r="CM165" i="47"/>
  <c r="CQ165" i="47"/>
  <c r="DZ166" i="47"/>
  <c r="O167" i="47"/>
  <c r="CN167" i="47" s="1"/>
  <c r="CL168" i="47"/>
  <c r="CP168" i="47"/>
  <c r="CT168" i="47"/>
  <c r="BZ168" i="47"/>
  <c r="CD168" i="47"/>
  <c r="CH168" i="47"/>
  <c r="CB169" i="47"/>
  <c r="CF169" i="47"/>
  <c r="CJ169" i="47"/>
  <c r="CB167" i="47"/>
  <c r="CF167" i="47"/>
  <c r="CJ167" i="47"/>
  <c r="CA168" i="47"/>
  <c r="CE168" i="47"/>
  <c r="CI168" i="47"/>
  <c r="CC169" i="47"/>
  <c r="CG169" i="47"/>
  <c r="CK169" i="47"/>
  <c r="CA165" i="47"/>
  <c r="CE165" i="47"/>
  <c r="CI165" i="47"/>
  <c r="BZ166" i="47"/>
  <c r="CD166" i="47"/>
  <c r="CH166" i="47"/>
  <c r="CC167" i="47"/>
  <c r="CG167" i="47"/>
  <c r="CK167" i="47"/>
  <c r="CB168" i="47"/>
  <c r="CF168" i="47"/>
  <c r="CJ168" i="47"/>
  <c r="BZ169" i="47"/>
  <c r="CX169" i="47" s="1"/>
  <c r="EA169" i="47" s="1"/>
  <c r="CD169" i="47"/>
  <c r="CH169" i="47"/>
  <c r="DD38" i="2"/>
  <c r="CD38" i="2"/>
  <c r="CX152" i="47" l="1"/>
  <c r="EA152" i="47" s="1"/>
  <c r="CX143" i="47"/>
  <c r="EA143" i="47" s="1"/>
  <c r="CX136" i="47"/>
  <c r="EA136" i="47" s="1"/>
  <c r="EA98" i="47"/>
  <c r="CX87" i="47"/>
  <c r="EA87" i="47" s="1"/>
  <c r="CX83" i="47"/>
  <c r="EA83" i="47" s="1"/>
  <c r="CX79" i="47"/>
  <c r="EA79" i="47" s="1"/>
  <c r="CX75" i="47"/>
  <c r="CX56" i="47"/>
  <c r="CX52" i="47"/>
  <c r="EA52" i="47" s="1"/>
  <c r="CX48" i="47"/>
  <c r="EA48" i="47" s="1"/>
  <c r="BZ38" i="47"/>
  <c r="CH38" i="47"/>
  <c r="CD38" i="47"/>
  <c r="CX32" i="47"/>
  <c r="EA32" i="47" s="1"/>
  <c r="CX25" i="47"/>
  <c r="EA25" i="47" s="1"/>
  <c r="CX21" i="47"/>
  <c r="EA21" i="47" s="1"/>
  <c r="CX13" i="47"/>
  <c r="EA13" i="47" s="1"/>
  <c r="DR30" i="47"/>
  <c r="DN30" i="47"/>
  <c r="DZ30" i="47" s="1"/>
  <c r="DN16" i="47"/>
  <c r="DZ16" i="47" s="1"/>
  <c r="EA16" i="47" s="1"/>
  <c r="DR16" i="47"/>
  <c r="CP170" i="47"/>
  <c r="CX8" i="47"/>
  <c r="CX23" i="47"/>
  <c r="EA23" i="47" s="1"/>
  <c r="CN170" i="47"/>
  <c r="DN31" i="47"/>
  <c r="DZ31" i="47" s="1"/>
  <c r="DR31" i="47"/>
  <c r="DV170" i="47"/>
  <c r="CX34" i="47"/>
  <c r="EA34" i="47" s="1"/>
  <c r="CX30" i="47"/>
  <c r="CW170" i="47"/>
  <c r="CC170" i="47"/>
  <c r="DZ33" i="47"/>
  <c r="DZ22" i="47"/>
  <c r="AM30" i="47"/>
  <c r="CX35" i="47"/>
  <c r="EA35" i="47" s="1"/>
  <c r="CE29" i="47"/>
  <c r="AI170" i="47"/>
  <c r="CX119" i="47"/>
  <c r="EA119" i="47" s="1"/>
  <c r="CB154" i="47"/>
  <c r="CX154" i="47" s="1"/>
  <c r="EA154" i="47" s="1"/>
  <c r="CX129" i="47"/>
  <c r="EA129" i="47" s="1"/>
  <c r="CX122" i="47"/>
  <c r="DZ141" i="47"/>
  <c r="CH121" i="47"/>
  <c r="CX131" i="47"/>
  <c r="EA131" i="47" s="1"/>
  <c r="CX127" i="47"/>
  <c r="EA127" i="47" s="1"/>
  <c r="DZ133" i="47"/>
  <c r="CX130" i="47"/>
  <c r="AM133" i="47"/>
  <c r="CA121" i="47"/>
  <c r="CX106" i="47"/>
  <c r="EA106" i="47" s="1"/>
  <c r="CB121" i="47"/>
  <c r="CX91" i="47"/>
  <c r="EA91" i="47" s="1"/>
  <c r="CH68" i="47"/>
  <c r="DZ96" i="47"/>
  <c r="CA73" i="47"/>
  <c r="CH73" i="47"/>
  <c r="CE68" i="47"/>
  <c r="CX45" i="47"/>
  <c r="EA45" i="47" s="1"/>
  <c r="CX41" i="47"/>
  <c r="EA41" i="47" s="1"/>
  <c r="CX58" i="47"/>
  <c r="EA58" i="47" s="1"/>
  <c r="CD29" i="47"/>
  <c r="CH18" i="47"/>
  <c r="CH170" i="47" s="1"/>
  <c r="CA38" i="47"/>
  <c r="CI170" i="47"/>
  <c r="DN24" i="47"/>
  <c r="DZ24" i="47" s="1"/>
  <c r="EA24" i="47" s="1"/>
  <c r="DR24" i="47"/>
  <c r="AM16" i="47"/>
  <c r="CJ170" i="47"/>
  <c r="CX39" i="47"/>
  <c r="EA39" i="47" s="1"/>
  <c r="DN35" i="47"/>
  <c r="DZ35" i="47" s="1"/>
  <c r="DR35" i="47"/>
  <c r="AM31" i="47"/>
  <c r="CH36" i="47"/>
  <c r="CA36" i="47"/>
  <c r="AM36" i="47"/>
  <c r="CS170" i="47"/>
  <c r="CX19" i="47"/>
  <c r="EA19" i="47" s="1"/>
  <c r="CE33" i="47"/>
  <c r="CB27" i="47"/>
  <c r="CX27" i="47" s="1"/>
  <c r="EA27" i="47" s="1"/>
  <c r="AM15" i="47"/>
  <c r="AM170" i="47" s="1"/>
  <c r="O170" i="47"/>
  <c r="AM27" i="47"/>
  <c r="Z170" i="47"/>
  <c r="CE18" i="47"/>
  <c r="AF170" i="47"/>
  <c r="CX161" i="47"/>
  <c r="EA161" i="47" s="1"/>
  <c r="CX139" i="47"/>
  <c r="EA139" i="47" s="1"/>
  <c r="CB133" i="47"/>
  <c r="CE137" i="47"/>
  <c r="CH154" i="47"/>
  <c r="CX160" i="47"/>
  <c r="EA160" i="47" s="1"/>
  <c r="DZ162" i="47"/>
  <c r="CX151" i="47"/>
  <c r="EA151" i="47" s="1"/>
  <c r="CX147" i="47"/>
  <c r="EA147" i="47" s="1"/>
  <c r="CX150" i="47"/>
  <c r="EA150" i="47" s="1"/>
  <c r="CX153" i="47"/>
  <c r="EA153" i="47" s="1"/>
  <c r="CX142" i="47"/>
  <c r="EA142" i="47" s="1"/>
  <c r="BZ138" i="47"/>
  <c r="CE138" i="47"/>
  <c r="CA137" i="47"/>
  <c r="CH133" i="47"/>
  <c r="CL134" i="47"/>
  <c r="CL170" i="47" s="1"/>
  <c r="CX128" i="47"/>
  <c r="EA128" i="47" s="1"/>
  <c r="CA124" i="47"/>
  <c r="CX124" i="47" s="1"/>
  <c r="EA124" i="47" s="1"/>
  <c r="CD121" i="47"/>
  <c r="CD170" i="47" s="1"/>
  <c r="DZ130" i="47"/>
  <c r="AM136" i="47"/>
  <c r="CX108" i="47"/>
  <c r="EA108" i="47" s="1"/>
  <c r="CX115" i="47"/>
  <c r="EA115" i="47" s="1"/>
  <c r="CX104" i="47"/>
  <c r="EA104" i="47" s="1"/>
  <c r="CX100" i="47"/>
  <c r="EA100" i="47" s="1"/>
  <c r="CX96" i="47"/>
  <c r="AM121" i="47"/>
  <c r="CX107" i="47"/>
  <c r="EA107" i="47" s="1"/>
  <c r="CX103" i="47"/>
  <c r="EA103" i="47" s="1"/>
  <c r="CX99" i="47"/>
  <c r="EA99" i="47" s="1"/>
  <c r="CX95" i="47"/>
  <c r="EA95" i="47" s="1"/>
  <c r="CD68" i="47"/>
  <c r="CX86" i="47"/>
  <c r="EA86" i="47" s="1"/>
  <c r="CX78" i="47"/>
  <c r="EA78" i="47" s="1"/>
  <c r="CX74" i="47"/>
  <c r="EA74" i="47" s="1"/>
  <c r="CX70" i="47"/>
  <c r="EA70" i="47" s="1"/>
  <c r="CD73" i="47"/>
  <c r="CA68" i="47"/>
  <c r="DZ75" i="47"/>
  <c r="DZ73" i="47"/>
  <c r="DZ69" i="47"/>
  <c r="CX57" i="47"/>
  <c r="EA57" i="47" s="1"/>
  <c r="CX53" i="47"/>
  <c r="EA53" i="47" s="1"/>
  <c r="CX55" i="47"/>
  <c r="EA55" i="47" s="1"/>
  <c r="CX51" i="47"/>
  <c r="EA51" i="47" s="1"/>
  <c r="CX47" i="47"/>
  <c r="EA47" i="47" s="1"/>
  <c r="CX49" i="47"/>
  <c r="EA49" i="47" s="1"/>
  <c r="CX43" i="47"/>
  <c r="EA43" i="47" s="1"/>
  <c r="CB38" i="47"/>
  <c r="BZ29" i="47"/>
  <c r="CD18" i="47"/>
  <c r="CX37" i="47"/>
  <c r="EA37" i="47" s="1"/>
  <c r="CX9" i="47"/>
  <c r="EA9" i="47" s="1"/>
  <c r="CU170" i="47"/>
  <c r="DN20" i="47"/>
  <c r="DR20" i="47"/>
  <c r="DR170" i="47" s="1"/>
  <c r="CE36" i="47"/>
  <c r="CE170" i="47" s="1"/>
  <c r="CV170" i="47"/>
  <c r="CF170" i="47"/>
  <c r="DZ8" i="47"/>
  <c r="AM24" i="47"/>
  <c r="AM20" i="47"/>
  <c r="CO170" i="47"/>
  <c r="DZ56" i="47"/>
  <c r="CK170" i="47"/>
  <c r="CB33" i="47"/>
  <c r="CB170" i="47" s="1"/>
  <c r="AM29" i="47"/>
  <c r="CB22" i="47"/>
  <c r="AM18" i="47"/>
  <c r="AM23" i="47"/>
  <c r="CX31" i="47"/>
  <c r="EA31" i="47" s="1"/>
  <c r="CB29" i="47"/>
  <c r="AM26" i="47"/>
  <c r="W170" i="47"/>
  <c r="AM38" i="47"/>
  <c r="CB18" i="47"/>
  <c r="CB17" i="47"/>
  <c r="CX17" i="47" s="1"/>
  <c r="EA17" i="47" s="1"/>
  <c r="CX146" i="47"/>
  <c r="EA146" i="47" s="1"/>
  <c r="CX148" i="47"/>
  <c r="EA148" i="47" s="1"/>
  <c r="CX145" i="47"/>
  <c r="EA145" i="47" s="1"/>
  <c r="CX166" i="47"/>
  <c r="EA166" i="47" s="1"/>
  <c r="CX157" i="47"/>
  <c r="EA157" i="47" s="1"/>
  <c r="CX156" i="47"/>
  <c r="EA156" i="47" s="1"/>
  <c r="DZ158" i="47"/>
  <c r="EA158" i="47" s="1"/>
  <c r="CX141" i="47"/>
  <c r="EA141" i="47" s="1"/>
  <c r="CX168" i="47"/>
  <c r="EA168" i="47" s="1"/>
  <c r="AM167" i="47"/>
  <c r="CM167" i="47"/>
  <c r="CX167" i="47" s="1"/>
  <c r="EA167" i="47" s="1"/>
  <c r="CX162" i="47"/>
  <c r="EA162" i="47" s="1"/>
  <c r="CX165" i="47"/>
  <c r="EA165" i="47" s="1"/>
  <c r="CT167" i="47"/>
  <c r="CQ167" i="47"/>
  <c r="CD154" i="47"/>
  <c r="CX159" i="47"/>
  <c r="EA159" i="47" s="1"/>
  <c r="CX149" i="47"/>
  <c r="EA149" i="47" s="1"/>
  <c r="CE146" i="47"/>
  <c r="CA146" i="47"/>
  <c r="CH137" i="47"/>
  <c r="CX132" i="47"/>
  <c r="EA132" i="47" s="1"/>
  <c r="CX135" i="47"/>
  <c r="EA135" i="47" s="1"/>
  <c r="CX144" i="47"/>
  <c r="EA144" i="47" s="1"/>
  <c r="CX140" i="47"/>
  <c r="EA140" i="47" s="1"/>
  <c r="CD133" i="47"/>
  <c r="CX133" i="47" s="1"/>
  <c r="EA133" i="47" s="1"/>
  <c r="CB124" i="47"/>
  <c r="AM134" i="47"/>
  <c r="CT134" i="47"/>
  <c r="CT170" i="47" s="1"/>
  <c r="BZ121" i="47"/>
  <c r="CM134" i="47"/>
  <c r="CM170" i="47" s="1"/>
  <c r="CE133" i="47"/>
  <c r="CX113" i="47"/>
  <c r="EA113" i="47" s="1"/>
  <c r="CX109" i="47"/>
  <c r="EA109" i="47" s="1"/>
  <c r="CX112" i="47"/>
  <c r="EA112" i="47" s="1"/>
  <c r="CX120" i="47"/>
  <c r="EA120" i="47" s="1"/>
  <c r="CX116" i="47"/>
  <c r="EA116" i="47" s="1"/>
  <c r="CX114" i="47"/>
  <c r="EA114" i="47" s="1"/>
  <c r="CX110" i="47"/>
  <c r="EA110" i="47" s="1"/>
  <c r="DZ122" i="47"/>
  <c r="CX123" i="47"/>
  <c r="EA123" i="47" s="1"/>
  <c r="CX88" i="47"/>
  <c r="EA88" i="47" s="1"/>
  <c r="CX84" i="47"/>
  <c r="CX80" i="47"/>
  <c r="EA80" i="47" s="1"/>
  <c r="CX76" i="47"/>
  <c r="EA76" i="47" s="1"/>
  <c r="CX72" i="47"/>
  <c r="BZ68" i="47"/>
  <c r="CX64" i="47"/>
  <c r="EA64" i="47" s="1"/>
  <c r="CX82" i="47"/>
  <c r="EA82" i="47" s="1"/>
  <c r="CX89" i="47"/>
  <c r="EA89" i="47" s="1"/>
  <c r="CX85" i="47"/>
  <c r="EA85" i="47" s="1"/>
  <c r="CX81" i="47"/>
  <c r="EA81" i="47" s="1"/>
  <c r="CX77" i="47"/>
  <c r="EA77" i="47" s="1"/>
  <c r="BZ73" i="47"/>
  <c r="CX73" i="47" s="1"/>
  <c r="EA73" i="47" s="1"/>
  <c r="CX69" i="47"/>
  <c r="EA69" i="47" s="1"/>
  <c r="DZ72" i="47"/>
  <c r="CX60" i="47"/>
  <c r="EA60" i="47" s="1"/>
  <c r="CX42" i="47"/>
  <c r="EA42" i="47" s="1"/>
  <c r="CX63" i="47"/>
  <c r="EA63" i="47" s="1"/>
  <c r="CX59" i="47"/>
  <c r="EA59" i="47" s="1"/>
  <c r="CX44" i="47"/>
  <c r="EA44" i="47" s="1"/>
  <c r="CX40" i="47"/>
  <c r="EA40" i="47" s="1"/>
  <c r="DZ84" i="47"/>
  <c r="AM66" i="47"/>
  <c r="CA66" i="47"/>
  <c r="CA170" i="47" s="1"/>
  <c r="CX62" i="47"/>
  <c r="EA62" i="47" s="1"/>
  <c r="CX54" i="47"/>
  <c r="EA54" i="47" s="1"/>
  <c r="CX50" i="47"/>
  <c r="EA50" i="47" s="1"/>
  <c r="CX22" i="47"/>
  <c r="EA22" i="47" s="1"/>
  <c r="BZ18" i="47"/>
  <c r="CX18" i="47" s="1"/>
  <c r="EA18" i="47" s="1"/>
  <c r="CX14" i="47"/>
  <c r="EA14" i="47" s="1"/>
  <c r="CH26" i="47"/>
  <c r="CX26" i="47" s="1"/>
  <c r="EA26" i="47" s="1"/>
  <c r="CQ170" i="47"/>
  <c r="CR170" i="47"/>
  <c r="AM35" i="47"/>
  <c r="CG170" i="47"/>
  <c r="BZ36" i="47"/>
  <c r="CX36" i="47" s="1"/>
  <c r="EA36" i="47" s="1"/>
  <c r="CX10" i="47"/>
  <c r="AM17" i="47"/>
  <c r="AM33" i="47"/>
  <c r="DZ10" i="47"/>
  <c r="L27" i="3"/>
  <c r="DM169" i="2"/>
  <c r="DL169" i="2"/>
  <c r="DK169" i="2"/>
  <c r="DJ169" i="2"/>
  <c r="DI169" i="2"/>
  <c r="DH169" i="2"/>
  <c r="DG169" i="2"/>
  <c r="DF169" i="2"/>
  <c r="DE169" i="2"/>
  <c r="DD169" i="2"/>
  <c r="DC169" i="2"/>
  <c r="DB169" i="2"/>
  <c r="DA169" i="2"/>
  <c r="CZ169" i="2"/>
  <c r="CY169" i="2"/>
  <c r="BY169" i="2"/>
  <c r="BX169" i="2"/>
  <c r="BW169" i="2"/>
  <c r="BV169" i="2"/>
  <c r="BU169" i="2"/>
  <c r="BT169" i="2"/>
  <c r="BS169" i="2"/>
  <c r="BR169" i="2"/>
  <c r="BQ169" i="2"/>
  <c r="BP169" i="2"/>
  <c r="BO169" i="2"/>
  <c r="BN169" i="2"/>
  <c r="BM169" i="2"/>
  <c r="BL169" i="2"/>
  <c r="BK169" i="2"/>
  <c r="BJ169" i="2"/>
  <c r="BI169" i="2"/>
  <c r="BH169" i="2"/>
  <c r="BG169" i="2"/>
  <c r="BF169" i="2"/>
  <c r="BE169" i="2"/>
  <c r="BD169" i="2"/>
  <c r="BC169" i="2"/>
  <c r="BB169" i="2"/>
  <c r="BA169" i="2"/>
  <c r="AZ169" i="2"/>
  <c r="AY169" i="2"/>
  <c r="AX169" i="2"/>
  <c r="AW169" i="2"/>
  <c r="AV169" i="2"/>
  <c r="AU169" i="2"/>
  <c r="AT169" i="2"/>
  <c r="AS169" i="2"/>
  <c r="AR169" i="2"/>
  <c r="AQ169" i="2"/>
  <c r="AP169" i="2"/>
  <c r="AO169" i="2"/>
  <c r="AN169" i="2"/>
  <c r="AK169" i="2"/>
  <c r="AJ169" i="2"/>
  <c r="AH169" i="2"/>
  <c r="AG169" i="2"/>
  <c r="AE169" i="2"/>
  <c r="AD169" i="2"/>
  <c r="AC169" i="2"/>
  <c r="AB169" i="2"/>
  <c r="AA169" i="2"/>
  <c r="Y169" i="2"/>
  <c r="X169" i="2"/>
  <c r="V169" i="2"/>
  <c r="U169" i="2"/>
  <c r="T169" i="2"/>
  <c r="S169" i="2"/>
  <c r="R169" i="2"/>
  <c r="Q169" i="2"/>
  <c r="P169" i="2"/>
  <c r="N169" i="2"/>
  <c r="M169" i="2"/>
  <c r="L169" i="2"/>
  <c r="K169" i="2"/>
  <c r="J169" i="2"/>
  <c r="H169" i="2"/>
  <c r="G169" i="2"/>
  <c r="F169" i="2"/>
  <c r="E169" i="2"/>
  <c r="D169" i="2"/>
  <c r="C169" i="2"/>
  <c r="B169" i="2"/>
  <c r="DM168" i="2"/>
  <c r="DL168" i="2"/>
  <c r="DK168" i="2"/>
  <c r="DJ168" i="2"/>
  <c r="DI168" i="2"/>
  <c r="DH168" i="2"/>
  <c r="DG168" i="2"/>
  <c r="DF168" i="2"/>
  <c r="DE168" i="2"/>
  <c r="DD168" i="2"/>
  <c r="DC168" i="2"/>
  <c r="DB168" i="2"/>
  <c r="DA168" i="2"/>
  <c r="CZ168" i="2"/>
  <c r="CY168" i="2"/>
  <c r="BY168" i="2"/>
  <c r="BX168" i="2"/>
  <c r="BW168" i="2"/>
  <c r="BV168" i="2"/>
  <c r="BU168" i="2"/>
  <c r="BT168" i="2"/>
  <c r="BS168" i="2"/>
  <c r="BR168" i="2"/>
  <c r="BQ168" i="2"/>
  <c r="BP168" i="2"/>
  <c r="BO168" i="2"/>
  <c r="BN168" i="2"/>
  <c r="BM168" i="2"/>
  <c r="BL168" i="2"/>
  <c r="BK168" i="2"/>
  <c r="BJ168" i="2"/>
  <c r="BI168" i="2"/>
  <c r="BH168" i="2"/>
  <c r="BG168" i="2"/>
  <c r="BF168" i="2"/>
  <c r="BE168" i="2"/>
  <c r="BD168" i="2"/>
  <c r="BC168" i="2"/>
  <c r="BB168" i="2"/>
  <c r="BA168" i="2"/>
  <c r="AZ168" i="2"/>
  <c r="AY168" i="2"/>
  <c r="AX168" i="2"/>
  <c r="AW168" i="2"/>
  <c r="AV168" i="2"/>
  <c r="AU168" i="2"/>
  <c r="AT168" i="2"/>
  <c r="AS168" i="2"/>
  <c r="AR168" i="2"/>
  <c r="AQ168" i="2"/>
  <c r="AP168" i="2"/>
  <c r="AO168" i="2"/>
  <c r="AN168" i="2"/>
  <c r="AK168" i="2"/>
  <c r="AJ168" i="2"/>
  <c r="AH168" i="2"/>
  <c r="AG168" i="2"/>
  <c r="AE168" i="2"/>
  <c r="AD168" i="2"/>
  <c r="AC168" i="2"/>
  <c r="AB168" i="2"/>
  <c r="AA168" i="2"/>
  <c r="Y168" i="2"/>
  <c r="X168" i="2"/>
  <c r="V168" i="2"/>
  <c r="U168" i="2"/>
  <c r="T168" i="2"/>
  <c r="S168" i="2"/>
  <c r="R168" i="2"/>
  <c r="Q168" i="2"/>
  <c r="P168" i="2"/>
  <c r="N168" i="2"/>
  <c r="M168" i="2"/>
  <c r="L168" i="2"/>
  <c r="K168" i="2"/>
  <c r="J168" i="2"/>
  <c r="H168" i="2"/>
  <c r="G168" i="2"/>
  <c r="F168" i="2"/>
  <c r="E168" i="2"/>
  <c r="D168" i="2"/>
  <c r="C168" i="2"/>
  <c r="B168" i="2"/>
  <c r="DM167" i="2"/>
  <c r="DL167" i="2"/>
  <c r="DK167" i="2"/>
  <c r="DJ167" i="2"/>
  <c r="DI167" i="2"/>
  <c r="DH167" i="2"/>
  <c r="DG167" i="2"/>
  <c r="DF167" i="2"/>
  <c r="DE167" i="2"/>
  <c r="DD167" i="2"/>
  <c r="DC167" i="2"/>
  <c r="DB167" i="2"/>
  <c r="DA167" i="2"/>
  <c r="CZ167" i="2"/>
  <c r="CY167" i="2"/>
  <c r="BY167" i="2"/>
  <c r="BX167" i="2"/>
  <c r="BW167" i="2"/>
  <c r="BV167" i="2"/>
  <c r="BU167" i="2"/>
  <c r="BT167" i="2"/>
  <c r="BS167" i="2"/>
  <c r="BR167" i="2"/>
  <c r="BQ167" i="2"/>
  <c r="BP167" i="2"/>
  <c r="BO167" i="2"/>
  <c r="BN167" i="2"/>
  <c r="BM167" i="2"/>
  <c r="BL167" i="2"/>
  <c r="BK167" i="2"/>
  <c r="BJ167" i="2"/>
  <c r="BI167" i="2"/>
  <c r="BH167" i="2"/>
  <c r="BG167" i="2"/>
  <c r="BF167" i="2"/>
  <c r="BE167" i="2"/>
  <c r="BD167" i="2"/>
  <c r="BC167" i="2"/>
  <c r="BB167" i="2"/>
  <c r="BA167" i="2"/>
  <c r="AZ167" i="2"/>
  <c r="AY167" i="2"/>
  <c r="AX167" i="2"/>
  <c r="AW167" i="2"/>
  <c r="AV167" i="2"/>
  <c r="AU167" i="2"/>
  <c r="AT167" i="2"/>
  <c r="AS167" i="2"/>
  <c r="AR167" i="2"/>
  <c r="AQ167" i="2"/>
  <c r="AP167" i="2"/>
  <c r="AO167" i="2"/>
  <c r="AN167" i="2"/>
  <c r="AK167" i="2"/>
  <c r="AJ167" i="2"/>
  <c r="AH167" i="2"/>
  <c r="AG167" i="2"/>
  <c r="AE167" i="2"/>
  <c r="AD167" i="2"/>
  <c r="AC167" i="2"/>
  <c r="AB167" i="2"/>
  <c r="AA167" i="2"/>
  <c r="Y167" i="2"/>
  <c r="X167" i="2"/>
  <c r="V167" i="2"/>
  <c r="U167" i="2"/>
  <c r="T167" i="2"/>
  <c r="S167" i="2"/>
  <c r="R167" i="2"/>
  <c r="Q167" i="2"/>
  <c r="P167" i="2"/>
  <c r="N167" i="2"/>
  <c r="M167" i="2"/>
  <c r="L167" i="2"/>
  <c r="K167" i="2"/>
  <c r="J167" i="2"/>
  <c r="H167" i="2"/>
  <c r="G167" i="2"/>
  <c r="F167" i="2"/>
  <c r="E167" i="2"/>
  <c r="D167" i="2"/>
  <c r="C167" i="2"/>
  <c r="B167" i="2"/>
  <c r="DM166" i="2"/>
  <c r="DL166" i="2"/>
  <c r="DK166" i="2"/>
  <c r="DJ166" i="2"/>
  <c r="DI166" i="2"/>
  <c r="DH166" i="2"/>
  <c r="DG166" i="2"/>
  <c r="DF166" i="2"/>
  <c r="DE166" i="2"/>
  <c r="DD166" i="2"/>
  <c r="DC166" i="2"/>
  <c r="DB166" i="2"/>
  <c r="DA166" i="2"/>
  <c r="CZ166" i="2"/>
  <c r="CY166" i="2"/>
  <c r="BY166" i="2"/>
  <c r="BX166" i="2"/>
  <c r="BW166" i="2"/>
  <c r="BV166" i="2"/>
  <c r="BU166" i="2"/>
  <c r="BT166" i="2"/>
  <c r="BS166" i="2"/>
  <c r="BR166" i="2"/>
  <c r="BQ166" i="2"/>
  <c r="BP166" i="2"/>
  <c r="BO166" i="2"/>
  <c r="BN166" i="2"/>
  <c r="BM166" i="2"/>
  <c r="BL166" i="2"/>
  <c r="BK166" i="2"/>
  <c r="BJ166" i="2"/>
  <c r="BI166" i="2"/>
  <c r="BH166" i="2"/>
  <c r="BG166" i="2"/>
  <c r="BF166" i="2"/>
  <c r="BE166" i="2"/>
  <c r="BD166" i="2"/>
  <c r="BC166" i="2"/>
  <c r="BB166" i="2"/>
  <c r="BA166" i="2"/>
  <c r="AZ166" i="2"/>
  <c r="AY166" i="2"/>
  <c r="AX166" i="2"/>
  <c r="AW166" i="2"/>
  <c r="AV166" i="2"/>
  <c r="AU166" i="2"/>
  <c r="AT166" i="2"/>
  <c r="AS166" i="2"/>
  <c r="AR166" i="2"/>
  <c r="AQ166" i="2"/>
  <c r="AP166" i="2"/>
  <c r="AO166" i="2"/>
  <c r="AN166" i="2"/>
  <c r="AK166" i="2"/>
  <c r="AJ166" i="2"/>
  <c r="AH166" i="2"/>
  <c r="AG166" i="2"/>
  <c r="AE166" i="2"/>
  <c r="AD166" i="2"/>
  <c r="AC166" i="2"/>
  <c r="AB166" i="2"/>
  <c r="AA166" i="2"/>
  <c r="Y166" i="2"/>
  <c r="X166" i="2"/>
  <c r="V166" i="2"/>
  <c r="U166" i="2"/>
  <c r="T166" i="2"/>
  <c r="S166" i="2"/>
  <c r="R166" i="2"/>
  <c r="Q166" i="2"/>
  <c r="P166" i="2"/>
  <c r="N166" i="2"/>
  <c r="M166" i="2"/>
  <c r="L166" i="2"/>
  <c r="K166" i="2"/>
  <c r="J166" i="2"/>
  <c r="H166" i="2"/>
  <c r="G166" i="2"/>
  <c r="F166" i="2"/>
  <c r="E166" i="2"/>
  <c r="D166" i="2"/>
  <c r="C166" i="2"/>
  <c r="B166" i="2"/>
  <c r="DM165" i="2"/>
  <c r="DL165" i="2"/>
  <c r="DK165" i="2"/>
  <c r="DJ165" i="2"/>
  <c r="DI165" i="2"/>
  <c r="DH165" i="2"/>
  <c r="DG165" i="2"/>
  <c r="DF165" i="2"/>
  <c r="DE165" i="2"/>
  <c r="DD165" i="2"/>
  <c r="DC165" i="2"/>
  <c r="DB165" i="2"/>
  <c r="DA165" i="2"/>
  <c r="CZ165" i="2"/>
  <c r="CY165" i="2"/>
  <c r="BY165" i="2"/>
  <c r="BX165" i="2"/>
  <c r="BW165" i="2"/>
  <c r="BV165" i="2"/>
  <c r="BU165" i="2"/>
  <c r="BT165" i="2"/>
  <c r="BS165" i="2"/>
  <c r="BR165" i="2"/>
  <c r="BQ165" i="2"/>
  <c r="BP165" i="2"/>
  <c r="BO165" i="2"/>
  <c r="BN165" i="2"/>
  <c r="BM165" i="2"/>
  <c r="BL165" i="2"/>
  <c r="BK165" i="2"/>
  <c r="BJ165" i="2"/>
  <c r="BI165" i="2"/>
  <c r="BH165" i="2"/>
  <c r="BG165" i="2"/>
  <c r="BF165" i="2"/>
  <c r="BE165" i="2"/>
  <c r="BD165" i="2"/>
  <c r="BC165" i="2"/>
  <c r="BB165" i="2"/>
  <c r="BA165" i="2"/>
  <c r="AZ165" i="2"/>
  <c r="AY165" i="2"/>
  <c r="AX165" i="2"/>
  <c r="AW165" i="2"/>
  <c r="AV165" i="2"/>
  <c r="AU165" i="2"/>
  <c r="AT165" i="2"/>
  <c r="AS165" i="2"/>
  <c r="AR165" i="2"/>
  <c r="AQ165" i="2"/>
  <c r="AP165" i="2"/>
  <c r="AO165" i="2"/>
  <c r="AN165" i="2"/>
  <c r="AK165" i="2"/>
  <c r="AJ165" i="2"/>
  <c r="AH165" i="2"/>
  <c r="AG165" i="2"/>
  <c r="AE165" i="2"/>
  <c r="AD165" i="2"/>
  <c r="AC165" i="2"/>
  <c r="AB165" i="2"/>
  <c r="AA165" i="2"/>
  <c r="Y165" i="2"/>
  <c r="X165" i="2"/>
  <c r="V165" i="2"/>
  <c r="U165" i="2"/>
  <c r="T165" i="2"/>
  <c r="S165" i="2"/>
  <c r="R165" i="2"/>
  <c r="Q165" i="2"/>
  <c r="P165" i="2"/>
  <c r="N165" i="2"/>
  <c r="M165" i="2"/>
  <c r="L165" i="2"/>
  <c r="K165" i="2"/>
  <c r="J165" i="2"/>
  <c r="H165" i="2"/>
  <c r="G165" i="2"/>
  <c r="F165" i="2"/>
  <c r="E165" i="2"/>
  <c r="D165" i="2"/>
  <c r="C165" i="2"/>
  <c r="B165" i="2"/>
  <c r="DM164" i="2"/>
  <c r="DL164" i="2"/>
  <c r="DK164" i="2"/>
  <c r="DJ164" i="2"/>
  <c r="DI164" i="2"/>
  <c r="DH164" i="2"/>
  <c r="DG164" i="2"/>
  <c r="DF164" i="2"/>
  <c r="DE164" i="2"/>
  <c r="DD164" i="2"/>
  <c r="DC164" i="2"/>
  <c r="DB164" i="2"/>
  <c r="DA164" i="2"/>
  <c r="CY164" i="2"/>
  <c r="BY164" i="2"/>
  <c r="BX164" i="2"/>
  <c r="BW164" i="2"/>
  <c r="BV164" i="2"/>
  <c r="BU164" i="2"/>
  <c r="BT164" i="2"/>
  <c r="BS164" i="2"/>
  <c r="BR164" i="2"/>
  <c r="BQ164" i="2"/>
  <c r="BP164" i="2"/>
  <c r="BO164" i="2"/>
  <c r="BM164" i="2"/>
  <c r="BL164" i="2"/>
  <c r="BK164" i="2"/>
  <c r="BJ164" i="2"/>
  <c r="BI164" i="2"/>
  <c r="BH164" i="2"/>
  <c r="BG164" i="2"/>
  <c r="BF164" i="2"/>
  <c r="BE164" i="2"/>
  <c r="BD164" i="2"/>
  <c r="BC164" i="2"/>
  <c r="BB164" i="2"/>
  <c r="AZ164" i="2"/>
  <c r="AY164" i="2"/>
  <c r="AX164" i="2"/>
  <c r="AW164" i="2"/>
  <c r="AV164" i="2"/>
  <c r="AU164" i="2"/>
  <c r="AT164" i="2"/>
  <c r="AS164" i="2"/>
  <c r="AR164" i="2"/>
  <c r="AQ164" i="2"/>
  <c r="AP164" i="2"/>
  <c r="AO164" i="2"/>
  <c r="AK164" i="2"/>
  <c r="AJ164" i="2"/>
  <c r="AH164" i="2"/>
  <c r="AG164" i="2"/>
  <c r="AE164" i="2"/>
  <c r="AD164" i="2"/>
  <c r="AC164" i="2"/>
  <c r="AB164" i="2"/>
  <c r="AA164" i="2"/>
  <c r="Y164" i="2"/>
  <c r="X164" i="2"/>
  <c r="V164" i="2"/>
  <c r="U164" i="2"/>
  <c r="T164" i="2"/>
  <c r="S164" i="2"/>
  <c r="R164" i="2"/>
  <c r="Q164" i="2"/>
  <c r="P164" i="2"/>
  <c r="N164" i="2"/>
  <c r="M164" i="2"/>
  <c r="L164" i="2"/>
  <c r="K164" i="2"/>
  <c r="J164" i="2"/>
  <c r="H164" i="2"/>
  <c r="G164" i="2"/>
  <c r="F164" i="2"/>
  <c r="E164" i="2"/>
  <c r="D164" i="2"/>
  <c r="C164" i="2"/>
  <c r="B164" i="2"/>
  <c r="DM163" i="2"/>
  <c r="DL163" i="2"/>
  <c r="DK163" i="2"/>
  <c r="DJ163" i="2"/>
  <c r="DI163" i="2"/>
  <c r="DH163" i="2"/>
  <c r="DG163" i="2"/>
  <c r="DF163" i="2"/>
  <c r="DE163" i="2"/>
  <c r="DD163" i="2"/>
  <c r="DC163" i="2"/>
  <c r="DB163" i="2"/>
  <c r="DA163" i="2"/>
  <c r="CY163" i="2"/>
  <c r="BY163" i="2"/>
  <c r="BX163" i="2"/>
  <c r="BW163" i="2"/>
  <c r="BV163" i="2"/>
  <c r="BU163" i="2"/>
  <c r="BT163" i="2"/>
  <c r="BS163" i="2"/>
  <c r="BR163" i="2"/>
  <c r="BQ163" i="2"/>
  <c r="BP163" i="2"/>
  <c r="BO163" i="2"/>
  <c r="BM163" i="2"/>
  <c r="BL163" i="2"/>
  <c r="BK163" i="2"/>
  <c r="BJ163" i="2"/>
  <c r="BI163" i="2"/>
  <c r="BH163" i="2"/>
  <c r="BG163" i="2"/>
  <c r="BF163" i="2"/>
  <c r="BE163" i="2"/>
  <c r="BD163" i="2"/>
  <c r="BC163" i="2"/>
  <c r="BB163" i="2"/>
  <c r="AZ163" i="2"/>
  <c r="AY163" i="2"/>
  <c r="AX163" i="2"/>
  <c r="AW163" i="2"/>
  <c r="AV163" i="2"/>
  <c r="AU163" i="2"/>
  <c r="AT163" i="2"/>
  <c r="AS163" i="2"/>
  <c r="AR163" i="2"/>
  <c r="AQ163" i="2"/>
  <c r="AP163" i="2"/>
  <c r="AO163" i="2"/>
  <c r="AK163" i="2"/>
  <c r="AJ163" i="2"/>
  <c r="AH163" i="2"/>
  <c r="AG163" i="2"/>
  <c r="AE163" i="2"/>
  <c r="AD163" i="2"/>
  <c r="AC163" i="2"/>
  <c r="AB163" i="2"/>
  <c r="AA163" i="2"/>
  <c r="Y163" i="2"/>
  <c r="X163" i="2"/>
  <c r="V163" i="2"/>
  <c r="U163" i="2"/>
  <c r="T163" i="2"/>
  <c r="S163" i="2"/>
  <c r="R163" i="2"/>
  <c r="Q163" i="2"/>
  <c r="P163" i="2"/>
  <c r="N163" i="2"/>
  <c r="M163" i="2"/>
  <c r="L163" i="2"/>
  <c r="K163" i="2"/>
  <c r="J163" i="2"/>
  <c r="H163" i="2"/>
  <c r="G163" i="2"/>
  <c r="F163" i="2"/>
  <c r="E163" i="2"/>
  <c r="D163" i="2"/>
  <c r="C163" i="2"/>
  <c r="B163" i="2"/>
  <c r="DM162" i="2"/>
  <c r="DL162" i="2"/>
  <c r="DK162" i="2"/>
  <c r="DJ162" i="2"/>
  <c r="DI162" i="2"/>
  <c r="DH162" i="2"/>
  <c r="DG162" i="2"/>
  <c r="DF162" i="2"/>
  <c r="DE162" i="2"/>
  <c r="DD162" i="2"/>
  <c r="DC162" i="2"/>
  <c r="DB162" i="2"/>
  <c r="DA162" i="2"/>
  <c r="CZ162" i="2"/>
  <c r="CY162" i="2"/>
  <c r="BY162" i="2"/>
  <c r="BX162" i="2"/>
  <c r="BW162" i="2"/>
  <c r="BV162" i="2"/>
  <c r="BU162" i="2"/>
  <c r="BT162" i="2"/>
  <c r="BS162" i="2"/>
  <c r="BR162" i="2"/>
  <c r="BQ162" i="2"/>
  <c r="BP162" i="2"/>
  <c r="BO162" i="2"/>
  <c r="BN162" i="2"/>
  <c r="BM162" i="2"/>
  <c r="BL162" i="2"/>
  <c r="BK162" i="2"/>
  <c r="BJ162" i="2"/>
  <c r="BI162" i="2"/>
  <c r="BH162" i="2"/>
  <c r="BG162" i="2"/>
  <c r="BF162" i="2"/>
  <c r="BE162" i="2"/>
  <c r="BD162" i="2"/>
  <c r="BC162" i="2"/>
  <c r="BB162" i="2"/>
  <c r="BA162" i="2"/>
  <c r="AZ162" i="2"/>
  <c r="AY162" i="2"/>
  <c r="AX162" i="2"/>
  <c r="AW162" i="2"/>
  <c r="AV162" i="2"/>
  <c r="AU162" i="2"/>
  <c r="AT162" i="2"/>
  <c r="AS162" i="2"/>
  <c r="AR162" i="2"/>
  <c r="AQ162" i="2"/>
  <c r="AP162" i="2"/>
  <c r="AO162" i="2"/>
  <c r="AN162" i="2"/>
  <c r="AK162" i="2"/>
  <c r="AJ162" i="2"/>
  <c r="AH162" i="2"/>
  <c r="AG162" i="2"/>
  <c r="AE162" i="2"/>
  <c r="AD162" i="2"/>
  <c r="AC162" i="2"/>
  <c r="AB162" i="2"/>
  <c r="AA162" i="2"/>
  <c r="Y162" i="2"/>
  <c r="X162" i="2"/>
  <c r="V162" i="2"/>
  <c r="U162" i="2"/>
  <c r="T162" i="2"/>
  <c r="S162" i="2"/>
  <c r="R162" i="2"/>
  <c r="Q162" i="2"/>
  <c r="P162" i="2"/>
  <c r="N162" i="2"/>
  <c r="M162" i="2"/>
  <c r="L162" i="2"/>
  <c r="K162" i="2"/>
  <c r="J162" i="2"/>
  <c r="H162" i="2"/>
  <c r="G162" i="2"/>
  <c r="F162" i="2"/>
  <c r="E162" i="2"/>
  <c r="D162" i="2"/>
  <c r="C162" i="2"/>
  <c r="B162" i="2"/>
  <c r="DM161" i="2"/>
  <c r="DL161" i="2"/>
  <c r="DK161" i="2"/>
  <c r="DJ161" i="2"/>
  <c r="DI161" i="2"/>
  <c r="DH161" i="2"/>
  <c r="DG161" i="2"/>
  <c r="DF161" i="2"/>
  <c r="DE161" i="2"/>
  <c r="DD161" i="2"/>
  <c r="DC161" i="2"/>
  <c r="DB161" i="2"/>
  <c r="DA161" i="2"/>
  <c r="CZ161" i="2"/>
  <c r="CY161" i="2"/>
  <c r="BY161" i="2"/>
  <c r="BX161" i="2"/>
  <c r="BW161" i="2"/>
  <c r="BV161" i="2"/>
  <c r="BU161" i="2"/>
  <c r="BT161" i="2"/>
  <c r="BS161" i="2"/>
  <c r="BR161" i="2"/>
  <c r="BQ161" i="2"/>
  <c r="BP161" i="2"/>
  <c r="BO161" i="2"/>
  <c r="BN161" i="2"/>
  <c r="BM161" i="2"/>
  <c r="BL161" i="2"/>
  <c r="BK161" i="2"/>
  <c r="BJ161" i="2"/>
  <c r="BI161" i="2"/>
  <c r="BH161" i="2"/>
  <c r="BG161" i="2"/>
  <c r="BF161" i="2"/>
  <c r="BE161" i="2"/>
  <c r="BD161" i="2"/>
  <c r="BC161" i="2"/>
  <c r="BB161" i="2"/>
  <c r="BA161" i="2"/>
  <c r="AZ161" i="2"/>
  <c r="AY161" i="2"/>
  <c r="AX161" i="2"/>
  <c r="AW161" i="2"/>
  <c r="AV161" i="2"/>
  <c r="AU161" i="2"/>
  <c r="AT161" i="2"/>
  <c r="AS161" i="2"/>
  <c r="AR161" i="2"/>
  <c r="AQ161" i="2"/>
  <c r="AP161" i="2"/>
  <c r="AO161" i="2"/>
  <c r="AN161" i="2"/>
  <c r="AK161" i="2"/>
  <c r="AJ161" i="2"/>
  <c r="AH161" i="2"/>
  <c r="AG161" i="2"/>
  <c r="AE161" i="2"/>
  <c r="AD161" i="2"/>
  <c r="AC161" i="2"/>
  <c r="AB161" i="2"/>
  <c r="AA161" i="2"/>
  <c r="Y161" i="2"/>
  <c r="X161" i="2"/>
  <c r="V161" i="2"/>
  <c r="U161" i="2"/>
  <c r="T161" i="2"/>
  <c r="S161" i="2"/>
  <c r="R161" i="2"/>
  <c r="Q161" i="2"/>
  <c r="P161" i="2"/>
  <c r="N161" i="2"/>
  <c r="M161" i="2"/>
  <c r="L161" i="2"/>
  <c r="K161" i="2"/>
  <c r="J161" i="2"/>
  <c r="H161" i="2"/>
  <c r="G161" i="2"/>
  <c r="F161" i="2"/>
  <c r="E161" i="2"/>
  <c r="D161" i="2"/>
  <c r="C161" i="2"/>
  <c r="B161" i="2"/>
  <c r="DM160" i="2"/>
  <c r="DL160" i="2"/>
  <c r="DK160" i="2"/>
  <c r="DJ160" i="2"/>
  <c r="DI160" i="2"/>
  <c r="DH160" i="2"/>
  <c r="DG160" i="2"/>
  <c r="DF160" i="2"/>
  <c r="DE160" i="2"/>
  <c r="DD160" i="2"/>
  <c r="DC160" i="2"/>
  <c r="DB160" i="2"/>
  <c r="DA160" i="2"/>
  <c r="CZ160" i="2"/>
  <c r="CY160" i="2"/>
  <c r="BY160" i="2"/>
  <c r="BX160" i="2"/>
  <c r="BW160" i="2"/>
  <c r="BV160" i="2"/>
  <c r="BU160" i="2"/>
  <c r="BT160" i="2"/>
  <c r="BS160" i="2"/>
  <c r="BR160" i="2"/>
  <c r="BQ160" i="2"/>
  <c r="BP160" i="2"/>
  <c r="BO160" i="2"/>
  <c r="BN160" i="2"/>
  <c r="BM160" i="2"/>
  <c r="BL160" i="2"/>
  <c r="BK160" i="2"/>
  <c r="BJ160" i="2"/>
  <c r="BI160" i="2"/>
  <c r="BH160" i="2"/>
  <c r="BG160" i="2"/>
  <c r="BF160" i="2"/>
  <c r="BE160" i="2"/>
  <c r="BD160" i="2"/>
  <c r="BC160" i="2"/>
  <c r="BB160" i="2"/>
  <c r="BA160" i="2"/>
  <c r="AZ160" i="2"/>
  <c r="AY160" i="2"/>
  <c r="AX160" i="2"/>
  <c r="AW160" i="2"/>
  <c r="AV160" i="2"/>
  <c r="AU160" i="2"/>
  <c r="AT160" i="2"/>
  <c r="AS160" i="2"/>
  <c r="AR160" i="2"/>
  <c r="AQ160" i="2"/>
  <c r="AP160" i="2"/>
  <c r="AO160" i="2"/>
  <c r="AN160" i="2"/>
  <c r="AK160" i="2"/>
  <c r="AJ160" i="2"/>
  <c r="AH160" i="2"/>
  <c r="AG160" i="2"/>
  <c r="AE160" i="2"/>
  <c r="AD160" i="2"/>
  <c r="AC160" i="2"/>
  <c r="AB160" i="2"/>
  <c r="AA160" i="2"/>
  <c r="Y160" i="2"/>
  <c r="X160" i="2"/>
  <c r="V160" i="2"/>
  <c r="U160" i="2"/>
  <c r="T160" i="2"/>
  <c r="S160" i="2"/>
  <c r="R160" i="2"/>
  <c r="Q160" i="2"/>
  <c r="P160" i="2"/>
  <c r="N160" i="2"/>
  <c r="M160" i="2"/>
  <c r="L160" i="2"/>
  <c r="K160" i="2"/>
  <c r="J160" i="2"/>
  <c r="H160" i="2"/>
  <c r="G160" i="2"/>
  <c r="F160" i="2"/>
  <c r="E160" i="2"/>
  <c r="D160" i="2"/>
  <c r="C160" i="2"/>
  <c r="B160" i="2"/>
  <c r="DM159" i="2"/>
  <c r="DL159" i="2"/>
  <c r="DK159" i="2"/>
  <c r="DJ159" i="2"/>
  <c r="DI159" i="2"/>
  <c r="DH159" i="2"/>
  <c r="DG159" i="2"/>
  <c r="DF159" i="2"/>
  <c r="DE159" i="2"/>
  <c r="DC159" i="2"/>
  <c r="DB159" i="2"/>
  <c r="DA159" i="2"/>
  <c r="CZ159" i="2"/>
  <c r="CY159" i="2"/>
  <c r="BY159" i="2"/>
  <c r="BX159" i="2"/>
  <c r="BW159" i="2"/>
  <c r="BV159" i="2"/>
  <c r="BU159" i="2"/>
  <c r="BT159" i="2"/>
  <c r="BS159" i="2"/>
  <c r="BQ159" i="2"/>
  <c r="BP159" i="2"/>
  <c r="BO159" i="2"/>
  <c r="BN159" i="2"/>
  <c r="BM159" i="2"/>
  <c r="BL159" i="2"/>
  <c r="BK159" i="2"/>
  <c r="BJ159" i="2"/>
  <c r="BI159" i="2"/>
  <c r="BH159" i="2"/>
  <c r="BG159" i="2"/>
  <c r="BF159" i="2"/>
  <c r="BD159" i="2"/>
  <c r="BC159" i="2"/>
  <c r="BB159" i="2"/>
  <c r="BA159" i="2"/>
  <c r="AZ159" i="2"/>
  <c r="AY159" i="2"/>
  <c r="AX159" i="2"/>
  <c r="AW159" i="2"/>
  <c r="AV159" i="2"/>
  <c r="AU159" i="2"/>
  <c r="AT159" i="2"/>
  <c r="AS159" i="2"/>
  <c r="AR159" i="2"/>
  <c r="AQ159" i="2"/>
  <c r="AP159" i="2"/>
  <c r="AO159" i="2"/>
  <c r="AN159" i="2"/>
  <c r="AK159" i="2"/>
  <c r="AJ159" i="2"/>
  <c r="AH159" i="2"/>
  <c r="AG159" i="2"/>
  <c r="AE159" i="2"/>
  <c r="AD159" i="2"/>
  <c r="AC159" i="2"/>
  <c r="AB159" i="2"/>
  <c r="AA159" i="2"/>
  <c r="Y159" i="2"/>
  <c r="X159" i="2"/>
  <c r="V159" i="2"/>
  <c r="U159" i="2"/>
  <c r="T159" i="2"/>
  <c r="S159" i="2"/>
  <c r="R159" i="2"/>
  <c r="Q159" i="2"/>
  <c r="P159" i="2"/>
  <c r="N159" i="2"/>
  <c r="M159" i="2"/>
  <c r="L159" i="2"/>
  <c r="K159" i="2"/>
  <c r="J159" i="2"/>
  <c r="H159" i="2"/>
  <c r="G159" i="2"/>
  <c r="F159" i="2"/>
  <c r="E159" i="2"/>
  <c r="D159" i="2"/>
  <c r="C159" i="2"/>
  <c r="B159" i="2"/>
  <c r="DM158" i="2"/>
  <c r="DL158" i="2"/>
  <c r="DK158" i="2"/>
  <c r="DJ158" i="2"/>
  <c r="DI158" i="2"/>
  <c r="DH158" i="2"/>
  <c r="DG158" i="2"/>
  <c r="DF158" i="2"/>
  <c r="DE158" i="2"/>
  <c r="DD158" i="2"/>
  <c r="DC158" i="2"/>
  <c r="DB158" i="2"/>
  <c r="DA158" i="2"/>
  <c r="CZ158" i="2"/>
  <c r="CY158" i="2"/>
  <c r="BY158" i="2"/>
  <c r="BX158" i="2"/>
  <c r="BW158" i="2"/>
  <c r="BV158" i="2"/>
  <c r="BU158" i="2"/>
  <c r="BT158" i="2"/>
  <c r="BS158" i="2"/>
  <c r="BR158" i="2"/>
  <c r="BQ158" i="2"/>
  <c r="BP158" i="2"/>
  <c r="BO158" i="2"/>
  <c r="BN158" i="2"/>
  <c r="BM158" i="2"/>
  <c r="BL158" i="2"/>
  <c r="BK158" i="2"/>
  <c r="BJ158" i="2"/>
  <c r="BI158" i="2"/>
  <c r="BH158" i="2"/>
  <c r="BG158" i="2"/>
  <c r="BF158" i="2"/>
  <c r="BE158" i="2"/>
  <c r="BD158" i="2"/>
  <c r="BC158" i="2"/>
  <c r="BB158" i="2"/>
  <c r="BA158" i="2"/>
  <c r="AZ158" i="2"/>
  <c r="AY158" i="2"/>
  <c r="AX158" i="2"/>
  <c r="AW158" i="2"/>
  <c r="AV158" i="2"/>
  <c r="AU158" i="2"/>
  <c r="AT158" i="2"/>
  <c r="AS158" i="2"/>
  <c r="AR158" i="2"/>
  <c r="AQ158" i="2"/>
  <c r="AP158" i="2"/>
  <c r="AO158" i="2"/>
  <c r="AN158" i="2"/>
  <c r="AK158" i="2"/>
  <c r="AJ158" i="2"/>
  <c r="AH158" i="2"/>
  <c r="AG158" i="2"/>
  <c r="AE158" i="2"/>
  <c r="AD158" i="2"/>
  <c r="AC158" i="2"/>
  <c r="AB158" i="2"/>
  <c r="AA158" i="2"/>
  <c r="Y158" i="2"/>
  <c r="X158" i="2"/>
  <c r="V158" i="2"/>
  <c r="U158" i="2"/>
  <c r="T158" i="2"/>
  <c r="S158" i="2"/>
  <c r="R158" i="2"/>
  <c r="Q158" i="2"/>
  <c r="P158" i="2"/>
  <c r="N158" i="2"/>
  <c r="M158" i="2"/>
  <c r="L158" i="2"/>
  <c r="K158" i="2"/>
  <c r="J158" i="2"/>
  <c r="H158" i="2"/>
  <c r="G158" i="2"/>
  <c r="F158" i="2"/>
  <c r="E158" i="2"/>
  <c r="D158" i="2"/>
  <c r="C158" i="2"/>
  <c r="B158" i="2"/>
  <c r="DM157" i="2"/>
  <c r="DL157" i="2"/>
  <c r="DK157" i="2"/>
  <c r="DJ157" i="2"/>
  <c r="DI157" i="2"/>
  <c r="DH157" i="2"/>
  <c r="DG157" i="2"/>
  <c r="DF157" i="2"/>
  <c r="DE157" i="2"/>
  <c r="DD157" i="2"/>
  <c r="DC157" i="2"/>
  <c r="DB157" i="2"/>
  <c r="DA157" i="2"/>
  <c r="CZ157" i="2"/>
  <c r="CY157" i="2"/>
  <c r="BY157" i="2"/>
  <c r="BX157" i="2"/>
  <c r="BW157" i="2"/>
  <c r="BV157" i="2"/>
  <c r="BU157" i="2"/>
  <c r="BT157" i="2"/>
  <c r="BS157" i="2"/>
  <c r="BR157" i="2"/>
  <c r="BQ157" i="2"/>
  <c r="BP157" i="2"/>
  <c r="BO157" i="2"/>
  <c r="BN157" i="2"/>
  <c r="BM157" i="2"/>
  <c r="BL157" i="2"/>
  <c r="BK157" i="2"/>
  <c r="BJ157" i="2"/>
  <c r="BI157" i="2"/>
  <c r="BH157" i="2"/>
  <c r="BG157" i="2"/>
  <c r="BF157" i="2"/>
  <c r="BE157" i="2"/>
  <c r="BD157" i="2"/>
  <c r="BC157" i="2"/>
  <c r="BB157" i="2"/>
  <c r="BA157" i="2"/>
  <c r="AZ157" i="2"/>
  <c r="AY157" i="2"/>
  <c r="AX157" i="2"/>
  <c r="AW157" i="2"/>
  <c r="AV157" i="2"/>
  <c r="AU157" i="2"/>
  <c r="AT157" i="2"/>
  <c r="AS157" i="2"/>
  <c r="AR157" i="2"/>
  <c r="AQ157" i="2"/>
  <c r="AP157" i="2"/>
  <c r="AO157" i="2"/>
  <c r="AN157" i="2"/>
  <c r="AK157" i="2"/>
  <c r="AJ157" i="2"/>
  <c r="AH157" i="2"/>
  <c r="AG157" i="2"/>
  <c r="AE157" i="2"/>
  <c r="AD157" i="2"/>
  <c r="AC157" i="2"/>
  <c r="AB157" i="2"/>
  <c r="AA157" i="2"/>
  <c r="Y157" i="2"/>
  <c r="X157" i="2"/>
  <c r="V157" i="2"/>
  <c r="U157" i="2"/>
  <c r="T157" i="2"/>
  <c r="S157" i="2"/>
  <c r="R157" i="2"/>
  <c r="Q157" i="2"/>
  <c r="P157" i="2"/>
  <c r="N157" i="2"/>
  <c r="M157" i="2"/>
  <c r="L157" i="2"/>
  <c r="K157" i="2"/>
  <c r="J157" i="2"/>
  <c r="H157" i="2"/>
  <c r="G157" i="2"/>
  <c r="F157" i="2"/>
  <c r="E157" i="2"/>
  <c r="D157" i="2"/>
  <c r="C157" i="2"/>
  <c r="B157" i="2"/>
  <c r="DM156" i="2"/>
  <c r="DL156" i="2"/>
  <c r="DK156" i="2"/>
  <c r="DJ156" i="2"/>
  <c r="DI156" i="2"/>
  <c r="DH156" i="2"/>
  <c r="DG156" i="2"/>
  <c r="DF156" i="2"/>
  <c r="DE156" i="2"/>
  <c r="DD156" i="2"/>
  <c r="DC156" i="2"/>
  <c r="DB156" i="2"/>
  <c r="DA156" i="2"/>
  <c r="CZ156" i="2"/>
  <c r="CY156" i="2"/>
  <c r="BY156" i="2"/>
  <c r="BX156" i="2"/>
  <c r="BW156" i="2"/>
  <c r="BV156" i="2"/>
  <c r="BU156" i="2"/>
  <c r="BT156" i="2"/>
  <c r="BS156" i="2"/>
  <c r="BR156" i="2"/>
  <c r="BQ156" i="2"/>
  <c r="BP156" i="2"/>
  <c r="BO156" i="2"/>
  <c r="BN156" i="2"/>
  <c r="BM156" i="2"/>
  <c r="BL156" i="2"/>
  <c r="BK156" i="2"/>
  <c r="BJ156" i="2"/>
  <c r="BI156" i="2"/>
  <c r="BH156" i="2"/>
  <c r="BG156" i="2"/>
  <c r="BF156" i="2"/>
  <c r="BE156" i="2"/>
  <c r="BD156" i="2"/>
  <c r="BC156" i="2"/>
  <c r="BB156" i="2"/>
  <c r="BA156" i="2"/>
  <c r="AZ156" i="2"/>
  <c r="AY156" i="2"/>
  <c r="AX156" i="2"/>
  <c r="AW156" i="2"/>
  <c r="AV156" i="2"/>
  <c r="AU156" i="2"/>
  <c r="AT156" i="2"/>
  <c r="AS156" i="2"/>
  <c r="AR156" i="2"/>
  <c r="AQ156" i="2"/>
  <c r="AP156" i="2"/>
  <c r="AO156" i="2"/>
  <c r="AN156" i="2"/>
  <c r="AK156" i="2"/>
  <c r="AJ156" i="2"/>
  <c r="AH156" i="2"/>
  <c r="AG156" i="2"/>
  <c r="AE156" i="2"/>
  <c r="AD156" i="2"/>
  <c r="AC156" i="2"/>
  <c r="AB156" i="2"/>
  <c r="AA156" i="2"/>
  <c r="Y156" i="2"/>
  <c r="X156" i="2"/>
  <c r="V156" i="2"/>
  <c r="U156" i="2"/>
  <c r="T156" i="2"/>
  <c r="S156" i="2"/>
  <c r="R156" i="2"/>
  <c r="Q156" i="2"/>
  <c r="P156" i="2"/>
  <c r="N156" i="2"/>
  <c r="M156" i="2"/>
  <c r="L156" i="2"/>
  <c r="K156" i="2"/>
  <c r="J156" i="2"/>
  <c r="H156" i="2"/>
  <c r="G156" i="2"/>
  <c r="F156" i="2"/>
  <c r="E156" i="2"/>
  <c r="D156" i="2"/>
  <c r="C156" i="2"/>
  <c r="B156" i="2"/>
  <c r="DM155" i="2"/>
  <c r="DL155" i="2"/>
  <c r="DK155" i="2"/>
  <c r="DJ155" i="2"/>
  <c r="DI155" i="2"/>
  <c r="DH155" i="2"/>
  <c r="DG155" i="2"/>
  <c r="DF155" i="2"/>
  <c r="DE155" i="2"/>
  <c r="DD155" i="2"/>
  <c r="DC155" i="2"/>
  <c r="DB155" i="2"/>
  <c r="DA155" i="2"/>
  <c r="CY155" i="2"/>
  <c r="BY155" i="2"/>
  <c r="BX155" i="2"/>
  <c r="BW155" i="2"/>
  <c r="BV155" i="2"/>
  <c r="BU155" i="2"/>
  <c r="BT155" i="2"/>
  <c r="BS155" i="2"/>
  <c r="BR155" i="2"/>
  <c r="BQ155" i="2"/>
  <c r="BP155" i="2"/>
  <c r="BO155" i="2"/>
  <c r="BM155" i="2"/>
  <c r="BL155" i="2"/>
  <c r="BK155" i="2"/>
  <c r="BJ155" i="2"/>
  <c r="BI155" i="2"/>
  <c r="BH155" i="2"/>
  <c r="BG155" i="2"/>
  <c r="BF155" i="2"/>
  <c r="BE155" i="2"/>
  <c r="BD155" i="2"/>
  <c r="BC155" i="2"/>
  <c r="BB155" i="2"/>
  <c r="AZ155" i="2"/>
  <c r="AY155" i="2"/>
  <c r="AX155" i="2"/>
  <c r="AW155" i="2"/>
  <c r="AV155" i="2"/>
  <c r="AU155" i="2"/>
  <c r="AT155" i="2"/>
  <c r="AS155" i="2"/>
  <c r="AR155" i="2"/>
  <c r="AQ155" i="2"/>
  <c r="AP155" i="2"/>
  <c r="AO155" i="2"/>
  <c r="AK155" i="2"/>
  <c r="AJ155" i="2"/>
  <c r="AH155" i="2"/>
  <c r="AG155" i="2"/>
  <c r="AE155" i="2"/>
  <c r="AD155" i="2"/>
  <c r="AC155" i="2"/>
  <c r="AB155" i="2"/>
  <c r="AA155" i="2"/>
  <c r="Y155" i="2"/>
  <c r="X155" i="2"/>
  <c r="V155" i="2"/>
  <c r="U155" i="2"/>
  <c r="T155" i="2"/>
  <c r="S155" i="2"/>
  <c r="R155" i="2"/>
  <c r="Q155" i="2"/>
  <c r="P155" i="2"/>
  <c r="N155" i="2"/>
  <c r="M155" i="2"/>
  <c r="L155" i="2"/>
  <c r="K155" i="2"/>
  <c r="J155" i="2"/>
  <c r="H155" i="2"/>
  <c r="G155" i="2"/>
  <c r="F155" i="2"/>
  <c r="E155" i="2"/>
  <c r="D155" i="2"/>
  <c r="C155" i="2"/>
  <c r="B155" i="2"/>
  <c r="DM154" i="2"/>
  <c r="DL154" i="2"/>
  <c r="DK154" i="2"/>
  <c r="DJ154" i="2"/>
  <c r="DI154" i="2"/>
  <c r="DH154" i="2"/>
  <c r="DG154" i="2"/>
  <c r="DF154" i="2"/>
  <c r="DE154" i="2"/>
  <c r="DD154" i="2"/>
  <c r="DC154" i="2"/>
  <c r="DB154" i="2"/>
  <c r="DA154" i="2"/>
  <c r="CZ154" i="2"/>
  <c r="CY154" i="2"/>
  <c r="BY154" i="2"/>
  <c r="BX154" i="2"/>
  <c r="BW154" i="2"/>
  <c r="BV154" i="2"/>
  <c r="BU154" i="2"/>
  <c r="BT154" i="2"/>
  <c r="BS154" i="2"/>
  <c r="BR154" i="2"/>
  <c r="BQ154" i="2"/>
  <c r="BP154" i="2"/>
  <c r="BO154" i="2"/>
  <c r="BN154" i="2"/>
  <c r="BM154" i="2"/>
  <c r="BL154" i="2"/>
  <c r="BK154" i="2"/>
  <c r="BJ154" i="2"/>
  <c r="BI154" i="2"/>
  <c r="BH154" i="2"/>
  <c r="BG154" i="2"/>
  <c r="BF154" i="2"/>
  <c r="BE154" i="2"/>
  <c r="BD154" i="2"/>
  <c r="BC154" i="2"/>
  <c r="BB154" i="2"/>
  <c r="BA154" i="2"/>
  <c r="AZ154" i="2"/>
  <c r="AY154" i="2"/>
  <c r="AX154" i="2"/>
  <c r="AW154" i="2"/>
  <c r="AV154" i="2"/>
  <c r="AU154" i="2"/>
  <c r="AT154" i="2"/>
  <c r="AS154" i="2"/>
  <c r="AR154" i="2"/>
  <c r="AQ154" i="2"/>
  <c r="AP154" i="2"/>
  <c r="AO154" i="2"/>
  <c r="AN154" i="2"/>
  <c r="AK154" i="2"/>
  <c r="AJ154" i="2"/>
  <c r="AH154" i="2"/>
  <c r="AG154" i="2"/>
  <c r="AE154" i="2"/>
  <c r="AD154" i="2"/>
  <c r="AC154" i="2"/>
  <c r="AB154" i="2"/>
  <c r="AA154" i="2"/>
  <c r="Y154" i="2"/>
  <c r="X154" i="2"/>
  <c r="V154" i="2"/>
  <c r="U154" i="2"/>
  <c r="T154" i="2"/>
  <c r="S154" i="2"/>
  <c r="R154" i="2"/>
  <c r="Q154" i="2"/>
  <c r="P154" i="2"/>
  <c r="N154" i="2"/>
  <c r="M154" i="2"/>
  <c r="L154" i="2"/>
  <c r="K154" i="2"/>
  <c r="J154" i="2"/>
  <c r="H154" i="2"/>
  <c r="G154" i="2"/>
  <c r="F154" i="2"/>
  <c r="E154" i="2"/>
  <c r="D154" i="2"/>
  <c r="C154" i="2"/>
  <c r="B154" i="2"/>
  <c r="DM153" i="2"/>
  <c r="DL153" i="2"/>
  <c r="DK153" i="2"/>
  <c r="DJ153" i="2"/>
  <c r="DI153" i="2"/>
  <c r="DH153" i="2"/>
  <c r="DG153" i="2"/>
  <c r="DF153" i="2"/>
  <c r="DE153" i="2"/>
  <c r="DD153" i="2"/>
  <c r="DC153" i="2"/>
  <c r="DB153" i="2"/>
  <c r="DA153" i="2"/>
  <c r="CZ153" i="2"/>
  <c r="CY153" i="2"/>
  <c r="BY153" i="2"/>
  <c r="BX153" i="2"/>
  <c r="BW153" i="2"/>
  <c r="BV153" i="2"/>
  <c r="BU153" i="2"/>
  <c r="BT153" i="2"/>
  <c r="BS153" i="2"/>
  <c r="BR153" i="2"/>
  <c r="BQ153" i="2"/>
  <c r="BP153" i="2"/>
  <c r="BO153" i="2"/>
  <c r="BN153" i="2"/>
  <c r="BM153" i="2"/>
  <c r="BL153" i="2"/>
  <c r="BK153" i="2"/>
  <c r="BJ153" i="2"/>
  <c r="BI153" i="2"/>
  <c r="BH153" i="2"/>
  <c r="BG153" i="2"/>
  <c r="BF153" i="2"/>
  <c r="BE153" i="2"/>
  <c r="BD153" i="2"/>
  <c r="BC153" i="2"/>
  <c r="BB153" i="2"/>
  <c r="BA153" i="2"/>
  <c r="AZ153" i="2"/>
  <c r="AY153" i="2"/>
  <c r="AX153" i="2"/>
  <c r="AW153" i="2"/>
  <c r="AV153" i="2"/>
  <c r="AU153" i="2"/>
  <c r="AT153" i="2"/>
  <c r="AS153" i="2"/>
  <c r="AR153" i="2"/>
  <c r="AQ153" i="2"/>
  <c r="AP153" i="2"/>
  <c r="AO153" i="2"/>
  <c r="AN153" i="2"/>
  <c r="AK153" i="2"/>
  <c r="AJ153" i="2"/>
  <c r="AH153" i="2"/>
  <c r="AG153" i="2"/>
  <c r="AE153" i="2"/>
  <c r="AD153" i="2"/>
  <c r="AC153" i="2"/>
  <c r="AB153" i="2"/>
  <c r="AA153" i="2"/>
  <c r="Y153" i="2"/>
  <c r="X153" i="2"/>
  <c r="V153" i="2"/>
  <c r="U153" i="2"/>
  <c r="T153" i="2"/>
  <c r="S153" i="2"/>
  <c r="R153" i="2"/>
  <c r="Q153" i="2"/>
  <c r="P153" i="2"/>
  <c r="N153" i="2"/>
  <c r="M153" i="2"/>
  <c r="L153" i="2"/>
  <c r="K153" i="2"/>
  <c r="J153" i="2"/>
  <c r="H153" i="2"/>
  <c r="G153" i="2"/>
  <c r="F153" i="2"/>
  <c r="E153" i="2"/>
  <c r="D153" i="2"/>
  <c r="C153" i="2"/>
  <c r="B153" i="2"/>
  <c r="DM152" i="2"/>
  <c r="DL152" i="2"/>
  <c r="DK152" i="2"/>
  <c r="DJ152" i="2"/>
  <c r="DI152" i="2"/>
  <c r="DH152" i="2"/>
  <c r="DG152" i="2"/>
  <c r="DF152" i="2"/>
  <c r="DE152" i="2"/>
  <c r="DD152" i="2"/>
  <c r="DC152" i="2"/>
  <c r="DB152" i="2"/>
  <c r="DA152" i="2"/>
  <c r="CZ152" i="2"/>
  <c r="CY152" i="2"/>
  <c r="BY152" i="2"/>
  <c r="BX152" i="2"/>
  <c r="BW152" i="2"/>
  <c r="BV152" i="2"/>
  <c r="BU152" i="2"/>
  <c r="BT152" i="2"/>
  <c r="BS152" i="2"/>
  <c r="BR152" i="2"/>
  <c r="BQ152" i="2"/>
  <c r="BP152" i="2"/>
  <c r="BO152" i="2"/>
  <c r="BN152" i="2"/>
  <c r="BM152" i="2"/>
  <c r="BL152" i="2"/>
  <c r="BK152" i="2"/>
  <c r="BJ152" i="2"/>
  <c r="BI152" i="2"/>
  <c r="BH152" i="2"/>
  <c r="BG152" i="2"/>
  <c r="BF152" i="2"/>
  <c r="BE152" i="2"/>
  <c r="BD152" i="2"/>
  <c r="BC152" i="2"/>
  <c r="BB152" i="2"/>
  <c r="BA152" i="2"/>
  <c r="AZ152" i="2"/>
  <c r="AY152" i="2"/>
  <c r="AX152" i="2"/>
  <c r="AW152" i="2"/>
  <c r="AV152" i="2"/>
  <c r="AU152" i="2"/>
  <c r="AT152" i="2"/>
  <c r="AS152" i="2"/>
  <c r="AR152" i="2"/>
  <c r="AQ152" i="2"/>
  <c r="AP152" i="2"/>
  <c r="AO152" i="2"/>
  <c r="AN152" i="2"/>
  <c r="AK152" i="2"/>
  <c r="AJ152" i="2"/>
  <c r="AH152" i="2"/>
  <c r="AG152" i="2"/>
  <c r="AE152" i="2"/>
  <c r="AD152" i="2"/>
  <c r="AC152" i="2"/>
  <c r="AB152" i="2"/>
  <c r="AA152" i="2"/>
  <c r="Y152" i="2"/>
  <c r="X152" i="2"/>
  <c r="V152" i="2"/>
  <c r="U152" i="2"/>
  <c r="T152" i="2"/>
  <c r="S152" i="2"/>
  <c r="R152" i="2"/>
  <c r="Q152" i="2"/>
  <c r="P152" i="2"/>
  <c r="N152" i="2"/>
  <c r="M152" i="2"/>
  <c r="L152" i="2"/>
  <c r="K152" i="2"/>
  <c r="J152" i="2"/>
  <c r="H152" i="2"/>
  <c r="G152" i="2"/>
  <c r="F152" i="2"/>
  <c r="E152" i="2"/>
  <c r="D152" i="2"/>
  <c r="C152" i="2"/>
  <c r="B152" i="2"/>
  <c r="DM151" i="2"/>
  <c r="DL151" i="2"/>
  <c r="DK151" i="2"/>
  <c r="DJ151" i="2"/>
  <c r="DI151" i="2"/>
  <c r="DH151" i="2"/>
  <c r="DG151" i="2"/>
  <c r="DF151" i="2"/>
  <c r="DE151" i="2"/>
  <c r="DD151" i="2"/>
  <c r="DC151" i="2"/>
  <c r="DB151" i="2"/>
  <c r="DA151" i="2"/>
  <c r="CZ151" i="2"/>
  <c r="CY151" i="2"/>
  <c r="BY151" i="2"/>
  <c r="BX151" i="2"/>
  <c r="BW151" i="2"/>
  <c r="BV151" i="2"/>
  <c r="BU151" i="2"/>
  <c r="BT151" i="2"/>
  <c r="BS151" i="2"/>
  <c r="BR151" i="2"/>
  <c r="BQ151" i="2"/>
  <c r="BP151" i="2"/>
  <c r="BO151" i="2"/>
  <c r="BN151" i="2"/>
  <c r="BM151" i="2"/>
  <c r="BL151" i="2"/>
  <c r="BK151" i="2"/>
  <c r="BJ151" i="2"/>
  <c r="BI151" i="2"/>
  <c r="BH151" i="2"/>
  <c r="BG151" i="2"/>
  <c r="BF151" i="2"/>
  <c r="BE151" i="2"/>
  <c r="BD151" i="2"/>
  <c r="BC151" i="2"/>
  <c r="BB151" i="2"/>
  <c r="BA151" i="2"/>
  <c r="AZ151" i="2"/>
  <c r="AY151" i="2"/>
  <c r="AX151" i="2"/>
  <c r="AW151" i="2"/>
  <c r="AV151" i="2"/>
  <c r="AU151" i="2"/>
  <c r="AT151" i="2"/>
  <c r="AS151" i="2"/>
  <c r="AR151" i="2"/>
  <c r="AQ151" i="2"/>
  <c r="AP151" i="2"/>
  <c r="AO151" i="2"/>
  <c r="AN151" i="2"/>
  <c r="AK151" i="2"/>
  <c r="AJ151" i="2"/>
  <c r="AH151" i="2"/>
  <c r="AG151" i="2"/>
  <c r="AE151" i="2"/>
  <c r="AD151" i="2"/>
  <c r="AC151" i="2"/>
  <c r="AB151" i="2"/>
  <c r="AA151" i="2"/>
  <c r="Y151" i="2"/>
  <c r="X151" i="2"/>
  <c r="V151" i="2"/>
  <c r="U151" i="2"/>
  <c r="T151" i="2"/>
  <c r="S151" i="2"/>
  <c r="R151" i="2"/>
  <c r="Q151" i="2"/>
  <c r="P151" i="2"/>
  <c r="N151" i="2"/>
  <c r="M151" i="2"/>
  <c r="L151" i="2"/>
  <c r="K151" i="2"/>
  <c r="J151" i="2"/>
  <c r="H151" i="2"/>
  <c r="G151" i="2"/>
  <c r="F151" i="2"/>
  <c r="E151" i="2"/>
  <c r="D151" i="2"/>
  <c r="C151" i="2"/>
  <c r="B151" i="2"/>
  <c r="DM150" i="2"/>
  <c r="DL150" i="2"/>
  <c r="DK150" i="2"/>
  <c r="DJ150" i="2"/>
  <c r="DI150" i="2"/>
  <c r="DH150" i="2"/>
  <c r="DG150" i="2"/>
  <c r="DF150" i="2"/>
  <c r="DE150" i="2"/>
  <c r="DD150" i="2"/>
  <c r="DC150" i="2"/>
  <c r="DB150" i="2"/>
  <c r="DA150" i="2"/>
  <c r="CZ150" i="2"/>
  <c r="CY150" i="2"/>
  <c r="BY150" i="2"/>
  <c r="BX150" i="2"/>
  <c r="BW150" i="2"/>
  <c r="BV150" i="2"/>
  <c r="BU150" i="2"/>
  <c r="BT150" i="2"/>
  <c r="BS150" i="2"/>
  <c r="BR150" i="2"/>
  <c r="BQ150" i="2"/>
  <c r="BP150" i="2"/>
  <c r="BO150" i="2"/>
  <c r="BN150" i="2"/>
  <c r="BM150" i="2"/>
  <c r="BL150" i="2"/>
  <c r="BK150" i="2"/>
  <c r="BJ150" i="2"/>
  <c r="BI150" i="2"/>
  <c r="BH150" i="2"/>
  <c r="BG150" i="2"/>
  <c r="BF150" i="2"/>
  <c r="BE150" i="2"/>
  <c r="BD150" i="2"/>
  <c r="BC150" i="2"/>
  <c r="BB150" i="2"/>
  <c r="BA150" i="2"/>
  <c r="AZ150" i="2"/>
  <c r="AY150" i="2"/>
  <c r="AX150" i="2"/>
  <c r="AW150" i="2"/>
  <c r="AV150" i="2"/>
  <c r="AU150" i="2"/>
  <c r="AT150" i="2"/>
  <c r="AS150" i="2"/>
  <c r="AR150" i="2"/>
  <c r="AQ150" i="2"/>
  <c r="AP150" i="2"/>
  <c r="AO150" i="2"/>
  <c r="AN150" i="2"/>
  <c r="AK150" i="2"/>
  <c r="AJ150" i="2"/>
  <c r="AH150" i="2"/>
  <c r="AG150" i="2"/>
  <c r="AE150" i="2"/>
  <c r="AD150" i="2"/>
  <c r="AC150" i="2"/>
  <c r="AB150" i="2"/>
  <c r="AA150" i="2"/>
  <c r="Y150" i="2"/>
  <c r="X150" i="2"/>
  <c r="V150" i="2"/>
  <c r="U150" i="2"/>
  <c r="T150" i="2"/>
  <c r="S150" i="2"/>
  <c r="R150" i="2"/>
  <c r="Q150" i="2"/>
  <c r="P150" i="2"/>
  <c r="N150" i="2"/>
  <c r="M150" i="2"/>
  <c r="L150" i="2"/>
  <c r="K150" i="2"/>
  <c r="J150" i="2"/>
  <c r="H150" i="2"/>
  <c r="G150" i="2"/>
  <c r="F150" i="2"/>
  <c r="E150" i="2"/>
  <c r="D150" i="2"/>
  <c r="C150" i="2"/>
  <c r="B150" i="2"/>
  <c r="DM149" i="2"/>
  <c r="DL149" i="2"/>
  <c r="DK149" i="2"/>
  <c r="DJ149" i="2"/>
  <c r="DI149" i="2"/>
  <c r="DH149" i="2"/>
  <c r="DG149" i="2"/>
  <c r="DF149" i="2"/>
  <c r="DE149" i="2"/>
  <c r="DD149" i="2"/>
  <c r="DC149" i="2"/>
  <c r="DB149" i="2"/>
  <c r="DA149" i="2"/>
  <c r="CZ149" i="2"/>
  <c r="CY149" i="2"/>
  <c r="BY149" i="2"/>
  <c r="BX149" i="2"/>
  <c r="BW149" i="2"/>
  <c r="BV149" i="2"/>
  <c r="BU149" i="2"/>
  <c r="BT149" i="2"/>
  <c r="BS149" i="2"/>
  <c r="BR149" i="2"/>
  <c r="BQ149" i="2"/>
  <c r="BP149" i="2"/>
  <c r="BO149" i="2"/>
  <c r="BN149" i="2"/>
  <c r="BM149" i="2"/>
  <c r="BL149" i="2"/>
  <c r="BK149" i="2"/>
  <c r="BJ149" i="2"/>
  <c r="BI149" i="2"/>
  <c r="BH149" i="2"/>
  <c r="BG149" i="2"/>
  <c r="BF149" i="2"/>
  <c r="BE149" i="2"/>
  <c r="BD149" i="2"/>
  <c r="BC149" i="2"/>
  <c r="BB149" i="2"/>
  <c r="BA149" i="2"/>
  <c r="AZ149" i="2"/>
  <c r="AY149" i="2"/>
  <c r="AX149" i="2"/>
  <c r="AW149" i="2"/>
  <c r="AV149" i="2"/>
  <c r="AU149" i="2"/>
  <c r="AT149" i="2"/>
  <c r="AS149" i="2"/>
  <c r="AR149" i="2"/>
  <c r="AQ149" i="2"/>
  <c r="AP149" i="2"/>
  <c r="AO149" i="2"/>
  <c r="AN149" i="2"/>
  <c r="AK149" i="2"/>
  <c r="AJ149" i="2"/>
  <c r="AH149" i="2"/>
  <c r="AG149" i="2"/>
  <c r="AE149" i="2"/>
  <c r="AD149" i="2"/>
  <c r="AC149" i="2"/>
  <c r="AB149" i="2"/>
  <c r="AA149" i="2"/>
  <c r="Y149" i="2"/>
  <c r="X149" i="2"/>
  <c r="V149" i="2"/>
  <c r="U149" i="2"/>
  <c r="T149" i="2"/>
  <c r="S149" i="2"/>
  <c r="R149" i="2"/>
  <c r="Q149" i="2"/>
  <c r="P149" i="2"/>
  <c r="N149" i="2"/>
  <c r="M149" i="2"/>
  <c r="L149" i="2"/>
  <c r="K149" i="2"/>
  <c r="J149" i="2"/>
  <c r="H149" i="2"/>
  <c r="G149" i="2"/>
  <c r="F149" i="2"/>
  <c r="E149" i="2"/>
  <c r="D149" i="2"/>
  <c r="C149" i="2"/>
  <c r="B149" i="2"/>
  <c r="DM148" i="2"/>
  <c r="DL148" i="2"/>
  <c r="DK148" i="2"/>
  <c r="DJ148" i="2"/>
  <c r="DI148" i="2"/>
  <c r="DH148" i="2"/>
  <c r="DG148" i="2"/>
  <c r="DF148" i="2"/>
  <c r="DE148" i="2"/>
  <c r="DD148" i="2"/>
  <c r="DC148" i="2"/>
  <c r="DB148" i="2"/>
  <c r="DA148" i="2"/>
  <c r="CZ148" i="2"/>
  <c r="CY148" i="2"/>
  <c r="BY148" i="2"/>
  <c r="BX148" i="2"/>
  <c r="BW148" i="2"/>
  <c r="BV148" i="2"/>
  <c r="BU148" i="2"/>
  <c r="BT148" i="2"/>
  <c r="BS148" i="2"/>
  <c r="BR148" i="2"/>
  <c r="BQ148" i="2"/>
  <c r="BP148" i="2"/>
  <c r="BO148" i="2"/>
  <c r="BN148" i="2"/>
  <c r="BM148" i="2"/>
  <c r="BL148" i="2"/>
  <c r="BK148" i="2"/>
  <c r="BJ148" i="2"/>
  <c r="BI148" i="2"/>
  <c r="BH148" i="2"/>
  <c r="BG148" i="2"/>
  <c r="BF148" i="2"/>
  <c r="BE148" i="2"/>
  <c r="BD148" i="2"/>
  <c r="BC148" i="2"/>
  <c r="BB148" i="2"/>
  <c r="BA148" i="2"/>
  <c r="AZ148" i="2"/>
  <c r="AY148" i="2"/>
  <c r="AX148" i="2"/>
  <c r="AW148" i="2"/>
  <c r="AV148" i="2"/>
  <c r="AU148" i="2"/>
  <c r="AT148" i="2"/>
  <c r="AS148" i="2"/>
  <c r="AR148" i="2"/>
  <c r="AQ148" i="2"/>
  <c r="AP148" i="2"/>
  <c r="AO148" i="2"/>
  <c r="AN148" i="2"/>
  <c r="AK148" i="2"/>
  <c r="AJ148" i="2"/>
  <c r="AH148" i="2"/>
  <c r="AG148" i="2"/>
  <c r="AE148" i="2"/>
  <c r="AD148" i="2"/>
  <c r="AC148" i="2"/>
  <c r="AB148" i="2"/>
  <c r="AA148" i="2"/>
  <c r="Y148" i="2"/>
  <c r="X148" i="2"/>
  <c r="V148" i="2"/>
  <c r="U148" i="2"/>
  <c r="T148" i="2"/>
  <c r="S148" i="2"/>
  <c r="R148" i="2"/>
  <c r="Q148" i="2"/>
  <c r="P148" i="2"/>
  <c r="N148" i="2"/>
  <c r="M148" i="2"/>
  <c r="L148" i="2"/>
  <c r="K148" i="2"/>
  <c r="J148" i="2"/>
  <c r="H148" i="2"/>
  <c r="G148" i="2"/>
  <c r="F148" i="2"/>
  <c r="E148" i="2"/>
  <c r="D148" i="2"/>
  <c r="C148" i="2"/>
  <c r="B148" i="2"/>
  <c r="DM147" i="2"/>
  <c r="DL147" i="2"/>
  <c r="DK147" i="2"/>
  <c r="DJ147" i="2"/>
  <c r="DI147" i="2"/>
  <c r="DH147" i="2"/>
  <c r="DG147" i="2"/>
  <c r="DF147" i="2"/>
  <c r="DE147" i="2"/>
  <c r="DD147" i="2"/>
  <c r="DC147" i="2"/>
  <c r="DB147" i="2"/>
  <c r="DA147" i="2"/>
  <c r="CZ147" i="2"/>
  <c r="CY147" i="2"/>
  <c r="BY147" i="2"/>
  <c r="BX147" i="2"/>
  <c r="BW147" i="2"/>
  <c r="BV147" i="2"/>
  <c r="BU147" i="2"/>
  <c r="BT147" i="2"/>
  <c r="BS147" i="2"/>
  <c r="BR147" i="2"/>
  <c r="BQ147" i="2"/>
  <c r="BP147" i="2"/>
  <c r="BO147" i="2"/>
  <c r="BN147" i="2"/>
  <c r="BM147" i="2"/>
  <c r="BL147" i="2"/>
  <c r="BK147" i="2"/>
  <c r="BJ147" i="2"/>
  <c r="BI147" i="2"/>
  <c r="BH147" i="2"/>
  <c r="BG147" i="2"/>
  <c r="BF147" i="2"/>
  <c r="BE147" i="2"/>
  <c r="BD147" i="2"/>
  <c r="BC147" i="2"/>
  <c r="BB147" i="2"/>
  <c r="BA147" i="2"/>
  <c r="AZ147" i="2"/>
  <c r="AY147" i="2"/>
  <c r="AX147" i="2"/>
  <c r="AW147" i="2"/>
  <c r="AV147" i="2"/>
  <c r="AU147" i="2"/>
  <c r="AT147" i="2"/>
  <c r="AS147" i="2"/>
  <c r="AR147" i="2"/>
  <c r="AQ147" i="2"/>
  <c r="AP147" i="2"/>
  <c r="AO147" i="2"/>
  <c r="AN147" i="2"/>
  <c r="AK147" i="2"/>
  <c r="AJ147" i="2"/>
  <c r="AH147" i="2"/>
  <c r="AG147" i="2"/>
  <c r="AE147" i="2"/>
  <c r="AD147" i="2"/>
  <c r="AC147" i="2"/>
  <c r="AB147" i="2"/>
  <c r="AA147" i="2"/>
  <c r="Y147" i="2"/>
  <c r="X147" i="2"/>
  <c r="V147" i="2"/>
  <c r="U147" i="2"/>
  <c r="T147" i="2"/>
  <c r="S147" i="2"/>
  <c r="R147" i="2"/>
  <c r="Q147" i="2"/>
  <c r="P147" i="2"/>
  <c r="N147" i="2"/>
  <c r="M147" i="2"/>
  <c r="L147" i="2"/>
  <c r="K147" i="2"/>
  <c r="J147" i="2"/>
  <c r="H147" i="2"/>
  <c r="G147" i="2"/>
  <c r="F147" i="2"/>
  <c r="E147" i="2"/>
  <c r="D147" i="2"/>
  <c r="C147" i="2"/>
  <c r="B147" i="2"/>
  <c r="DM146" i="2"/>
  <c r="DL146" i="2"/>
  <c r="DK146" i="2"/>
  <c r="DJ146" i="2"/>
  <c r="DI146" i="2"/>
  <c r="DG146" i="2"/>
  <c r="DF146" i="2"/>
  <c r="DE146" i="2"/>
  <c r="DD146" i="2"/>
  <c r="DC146" i="2"/>
  <c r="DB146" i="2"/>
  <c r="DA146" i="2"/>
  <c r="CZ146" i="2"/>
  <c r="CY146" i="2"/>
  <c r="BY146" i="2"/>
  <c r="BX146" i="2"/>
  <c r="BW146" i="2"/>
  <c r="BU146" i="2"/>
  <c r="BT146" i="2"/>
  <c r="BS146" i="2"/>
  <c r="BR146" i="2"/>
  <c r="BQ146" i="2"/>
  <c r="BP146" i="2"/>
  <c r="BO146" i="2"/>
  <c r="BN146" i="2"/>
  <c r="BM146" i="2"/>
  <c r="BL146" i="2"/>
  <c r="BK146" i="2"/>
  <c r="BJ146" i="2"/>
  <c r="BH146" i="2"/>
  <c r="BG146" i="2"/>
  <c r="BF146" i="2"/>
  <c r="BE146" i="2"/>
  <c r="BD146" i="2"/>
  <c r="BC146" i="2"/>
  <c r="BB146" i="2"/>
  <c r="BA146" i="2"/>
  <c r="AZ146" i="2"/>
  <c r="AY146" i="2"/>
  <c r="AX146" i="2"/>
  <c r="AW146" i="2"/>
  <c r="AU146" i="2"/>
  <c r="AT146" i="2"/>
  <c r="AS146" i="2"/>
  <c r="AR146" i="2"/>
  <c r="AQ146" i="2"/>
  <c r="AP146" i="2"/>
  <c r="AO146" i="2"/>
  <c r="AN146" i="2"/>
  <c r="AK146" i="2"/>
  <c r="AJ146" i="2"/>
  <c r="AH146" i="2"/>
  <c r="AG146" i="2"/>
  <c r="AE146" i="2"/>
  <c r="AD146" i="2"/>
  <c r="AC146" i="2"/>
  <c r="AB146" i="2"/>
  <c r="AA146" i="2"/>
  <c r="Y146" i="2"/>
  <c r="X146" i="2"/>
  <c r="V146" i="2"/>
  <c r="U146" i="2"/>
  <c r="T146" i="2"/>
  <c r="S146" i="2"/>
  <c r="R146" i="2"/>
  <c r="Q146" i="2"/>
  <c r="P146" i="2"/>
  <c r="N146" i="2"/>
  <c r="M146" i="2"/>
  <c r="L146" i="2"/>
  <c r="K146" i="2"/>
  <c r="J146" i="2"/>
  <c r="H146" i="2"/>
  <c r="G146" i="2"/>
  <c r="F146" i="2"/>
  <c r="E146" i="2"/>
  <c r="D146" i="2"/>
  <c r="C146" i="2"/>
  <c r="B146" i="2"/>
  <c r="DM145" i="2"/>
  <c r="DL145" i="2"/>
  <c r="DK145" i="2"/>
  <c r="DJ145" i="2"/>
  <c r="DI145" i="2"/>
  <c r="DH145" i="2"/>
  <c r="DG145" i="2"/>
  <c r="DF145" i="2"/>
  <c r="DE145" i="2"/>
  <c r="DD145" i="2"/>
  <c r="DC145" i="2"/>
  <c r="DB145" i="2"/>
  <c r="DA145" i="2"/>
  <c r="CZ145" i="2"/>
  <c r="CY145" i="2"/>
  <c r="BY145" i="2"/>
  <c r="BX145" i="2"/>
  <c r="BW145" i="2"/>
  <c r="BV145" i="2"/>
  <c r="BU145" i="2"/>
  <c r="BT145" i="2"/>
  <c r="BS145" i="2"/>
  <c r="BR145" i="2"/>
  <c r="BQ145" i="2"/>
  <c r="BP145" i="2"/>
  <c r="BO145" i="2"/>
  <c r="BN145" i="2"/>
  <c r="BM145" i="2"/>
  <c r="BL145" i="2"/>
  <c r="BK145" i="2"/>
  <c r="BJ145" i="2"/>
  <c r="BI145" i="2"/>
  <c r="BH145" i="2"/>
  <c r="BG145" i="2"/>
  <c r="BF145" i="2"/>
  <c r="BE145" i="2"/>
  <c r="BD145" i="2"/>
  <c r="BC145" i="2"/>
  <c r="BB145" i="2"/>
  <c r="BA145" i="2"/>
  <c r="AZ145" i="2"/>
  <c r="AY145" i="2"/>
  <c r="AX145" i="2"/>
  <c r="AW145" i="2"/>
  <c r="AV145" i="2"/>
  <c r="AU145" i="2"/>
  <c r="AT145" i="2"/>
  <c r="AS145" i="2"/>
  <c r="AR145" i="2"/>
  <c r="AQ145" i="2"/>
  <c r="AP145" i="2"/>
  <c r="AO145" i="2"/>
  <c r="AN145" i="2"/>
  <c r="AK145" i="2"/>
  <c r="AJ145" i="2"/>
  <c r="AH145" i="2"/>
  <c r="AG145" i="2"/>
  <c r="AE145" i="2"/>
  <c r="AD145" i="2"/>
  <c r="AC145" i="2"/>
  <c r="AB145" i="2"/>
  <c r="AA145" i="2"/>
  <c r="Y145" i="2"/>
  <c r="X145" i="2"/>
  <c r="V145" i="2"/>
  <c r="U145" i="2"/>
  <c r="T145" i="2"/>
  <c r="S145" i="2"/>
  <c r="R145" i="2"/>
  <c r="Q145" i="2"/>
  <c r="P145" i="2"/>
  <c r="N145" i="2"/>
  <c r="M145" i="2"/>
  <c r="L145" i="2"/>
  <c r="K145" i="2"/>
  <c r="J145" i="2"/>
  <c r="H145" i="2"/>
  <c r="G145" i="2"/>
  <c r="F145" i="2"/>
  <c r="E145" i="2"/>
  <c r="D145" i="2"/>
  <c r="C145" i="2"/>
  <c r="B145" i="2"/>
  <c r="DM144" i="2"/>
  <c r="DL144" i="2"/>
  <c r="DK144" i="2"/>
  <c r="DJ144" i="2"/>
  <c r="DI144" i="2"/>
  <c r="DH144" i="2"/>
  <c r="DG144" i="2"/>
  <c r="DF144" i="2"/>
  <c r="DE144" i="2"/>
  <c r="DD144" i="2"/>
  <c r="DC144" i="2"/>
  <c r="DB144" i="2"/>
  <c r="DA144" i="2"/>
  <c r="CZ144" i="2"/>
  <c r="CY144" i="2"/>
  <c r="BY144" i="2"/>
  <c r="BX144" i="2"/>
  <c r="BW144" i="2"/>
  <c r="BV144" i="2"/>
  <c r="BU144" i="2"/>
  <c r="BT144" i="2"/>
  <c r="BS144" i="2"/>
  <c r="BR144" i="2"/>
  <c r="BQ144" i="2"/>
  <c r="BP144" i="2"/>
  <c r="BO144" i="2"/>
  <c r="BN144" i="2"/>
  <c r="BM144" i="2"/>
  <c r="BL144" i="2"/>
  <c r="BK144" i="2"/>
  <c r="BJ144" i="2"/>
  <c r="BI144" i="2"/>
  <c r="BH144" i="2"/>
  <c r="BG144" i="2"/>
  <c r="BF144" i="2"/>
  <c r="BE144" i="2"/>
  <c r="BD144" i="2"/>
  <c r="BC144" i="2"/>
  <c r="BB144" i="2"/>
  <c r="BA144" i="2"/>
  <c r="AZ144" i="2"/>
  <c r="AY144" i="2"/>
  <c r="AX144" i="2"/>
  <c r="AW144" i="2"/>
  <c r="AV144" i="2"/>
  <c r="AU144" i="2"/>
  <c r="AT144" i="2"/>
  <c r="AS144" i="2"/>
  <c r="AR144" i="2"/>
  <c r="AQ144" i="2"/>
  <c r="AP144" i="2"/>
  <c r="AO144" i="2"/>
  <c r="AN144" i="2"/>
  <c r="AK144" i="2"/>
  <c r="AJ144" i="2"/>
  <c r="AH144" i="2"/>
  <c r="AG144" i="2"/>
  <c r="AE144" i="2"/>
  <c r="AD144" i="2"/>
  <c r="AC144" i="2"/>
  <c r="AB144" i="2"/>
  <c r="AA144" i="2"/>
  <c r="Y144" i="2"/>
  <c r="X144" i="2"/>
  <c r="V144" i="2"/>
  <c r="U144" i="2"/>
  <c r="T144" i="2"/>
  <c r="S144" i="2"/>
  <c r="R144" i="2"/>
  <c r="Q144" i="2"/>
  <c r="P144" i="2"/>
  <c r="N144" i="2"/>
  <c r="M144" i="2"/>
  <c r="L144" i="2"/>
  <c r="K144" i="2"/>
  <c r="J144" i="2"/>
  <c r="H144" i="2"/>
  <c r="G144" i="2"/>
  <c r="F144" i="2"/>
  <c r="E144" i="2"/>
  <c r="D144" i="2"/>
  <c r="C144" i="2"/>
  <c r="B144" i="2"/>
  <c r="DM143" i="2"/>
  <c r="DL143" i="2"/>
  <c r="DK143" i="2"/>
  <c r="DJ143" i="2"/>
  <c r="DI143" i="2"/>
  <c r="DH143" i="2"/>
  <c r="DG143" i="2"/>
  <c r="DF143" i="2"/>
  <c r="DE143" i="2"/>
  <c r="DD143" i="2"/>
  <c r="DC143" i="2"/>
  <c r="DB143" i="2"/>
  <c r="DA143" i="2"/>
  <c r="CZ143" i="2"/>
  <c r="CY143" i="2"/>
  <c r="BY143" i="2"/>
  <c r="BX143" i="2"/>
  <c r="BW143" i="2"/>
  <c r="BV143" i="2"/>
  <c r="BU143" i="2"/>
  <c r="BT143" i="2"/>
  <c r="BS143" i="2"/>
  <c r="BR143" i="2"/>
  <c r="BQ143" i="2"/>
  <c r="BP143" i="2"/>
  <c r="BO143" i="2"/>
  <c r="BN143" i="2"/>
  <c r="BM143" i="2"/>
  <c r="BL143" i="2"/>
  <c r="BK143" i="2"/>
  <c r="BJ143" i="2"/>
  <c r="BI143" i="2"/>
  <c r="BH143" i="2"/>
  <c r="BG143" i="2"/>
  <c r="BF143" i="2"/>
  <c r="BE143" i="2"/>
  <c r="BD143" i="2"/>
  <c r="BC143" i="2"/>
  <c r="BB143" i="2"/>
  <c r="BA143" i="2"/>
  <c r="AZ143" i="2"/>
  <c r="AY143" i="2"/>
  <c r="AX143" i="2"/>
  <c r="AW143" i="2"/>
  <c r="AV143" i="2"/>
  <c r="AU143" i="2"/>
  <c r="AT143" i="2"/>
  <c r="AS143" i="2"/>
  <c r="AR143" i="2"/>
  <c r="AQ143" i="2"/>
  <c r="AP143" i="2"/>
  <c r="AO143" i="2"/>
  <c r="AN143" i="2"/>
  <c r="AK143" i="2"/>
  <c r="AJ143" i="2"/>
  <c r="AH143" i="2"/>
  <c r="AG143" i="2"/>
  <c r="AE143" i="2"/>
  <c r="AD143" i="2"/>
  <c r="AC143" i="2"/>
  <c r="AB143" i="2"/>
  <c r="AA143" i="2"/>
  <c r="Y143" i="2"/>
  <c r="X143" i="2"/>
  <c r="V143" i="2"/>
  <c r="U143" i="2"/>
  <c r="T143" i="2"/>
  <c r="S143" i="2"/>
  <c r="R143" i="2"/>
  <c r="Q143" i="2"/>
  <c r="P143" i="2"/>
  <c r="N143" i="2"/>
  <c r="M143" i="2"/>
  <c r="L143" i="2"/>
  <c r="K143" i="2"/>
  <c r="J143" i="2"/>
  <c r="H143" i="2"/>
  <c r="G143" i="2"/>
  <c r="F143" i="2"/>
  <c r="E143" i="2"/>
  <c r="D143" i="2"/>
  <c r="C143" i="2"/>
  <c r="B143" i="2"/>
  <c r="DM142" i="2"/>
  <c r="DL142" i="2"/>
  <c r="DK142" i="2"/>
  <c r="DJ142" i="2"/>
  <c r="DI142" i="2"/>
  <c r="DH142" i="2"/>
  <c r="DG142" i="2"/>
  <c r="DF142" i="2"/>
  <c r="DE142" i="2"/>
  <c r="DD142" i="2"/>
  <c r="DC142" i="2"/>
  <c r="DB142" i="2"/>
  <c r="DA142" i="2"/>
  <c r="CZ142" i="2"/>
  <c r="CY142" i="2"/>
  <c r="BY142" i="2"/>
  <c r="BX142" i="2"/>
  <c r="BW142" i="2"/>
  <c r="BV142" i="2"/>
  <c r="BU142" i="2"/>
  <c r="BT142" i="2"/>
  <c r="BS142" i="2"/>
  <c r="BR142" i="2"/>
  <c r="BQ142" i="2"/>
  <c r="BP142" i="2"/>
  <c r="BO142" i="2"/>
  <c r="BN142" i="2"/>
  <c r="BM142" i="2"/>
  <c r="BL142" i="2"/>
  <c r="BK142" i="2"/>
  <c r="BJ142" i="2"/>
  <c r="BI142" i="2"/>
  <c r="BH142" i="2"/>
  <c r="BG142" i="2"/>
  <c r="BF142" i="2"/>
  <c r="BE142" i="2"/>
  <c r="BD142" i="2"/>
  <c r="BC142" i="2"/>
  <c r="BB142" i="2"/>
  <c r="BA142" i="2"/>
  <c r="AZ142" i="2"/>
  <c r="AY142" i="2"/>
  <c r="AX142" i="2"/>
  <c r="AW142" i="2"/>
  <c r="AV142" i="2"/>
  <c r="AU142" i="2"/>
  <c r="AT142" i="2"/>
  <c r="AS142" i="2"/>
  <c r="AR142" i="2"/>
  <c r="AQ142" i="2"/>
  <c r="AP142" i="2"/>
  <c r="AO142" i="2"/>
  <c r="AN142" i="2"/>
  <c r="AK142" i="2"/>
  <c r="AJ142" i="2"/>
  <c r="AH142" i="2"/>
  <c r="AG142" i="2"/>
  <c r="AE142" i="2"/>
  <c r="AD142" i="2"/>
  <c r="AC142" i="2"/>
  <c r="AB142" i="2"/>
  <c r="AA142" i="2"/>
  <c r="Y142" i="2"/>
  <c r="X142" i="2"/>
  <c r="V142" i="2"/>
  <c r="U142" i="2"/>
  <c r="T142" i="2"/>
  <c r="S142" i="2"/>
  <c r="R142" i="2"/>
  <c r="Q142" i="2"/>
  <c r="P142" i="2"/>
  <c r="N142" i="2"/>
  <c r="M142" i="2"/>
  <c r="L142" i="2"/>
  <c r="K142" i="2"/>
  <c r="J142" i="2"/>
  <c r="H142" i="2"/>
  <c r="G142" i="2"/>
  <c r="F142" i="2"/>
  <c r="E142" i="2"/>
  <c r="D142" i="2"/>
  <c r="C142" i="2"/>
  <c r="B142" i="2"/>
  <c r="DM141" i="2"/>
  <c r="DL141" i="2"/>
  <c r="DK141" i="2"/>
  <c r="DJ141" i="2"/>
  <c r="DI141" i="2"/>
  <c r="DH141" i="2"/>
  <c r="DG141" i="2"/>
  <c r="DF141" i="2"/>
  <c r="DE141" i="2"/>
  <c r="DD141" i="2"/>
  <c r="DC141" i="2"/>
  <c r="DB141" i="2"/>
  <c r="DA141" i="2"/>
  <c r="CZ141" i="2"/>
  <c r="CY141" i="2"/>
  <c r="BY141" i="2"/>
  <c r="BX141" i="2"/>
  <c r="BW141" i="2"/>
  <c r="BV141" i="2"/>
  <c r="BU141" i="2"/>
  <c r="BT141" i="2"/>
  <c r="BS141" i="2"/>
  <c r="BR141" i="2"/>
  <c r="BQ141" i="2"/>
  <c r="BP141" i="2"/>
  <c r="BO141" i="2"/>
  <c r="BN141" i="2"/>
  <c r="BM141" i="2"/>
  <c r="BL141" i="2"/>
  <c r="BK141" i="2"/>
  <c r="BJ141" i="2"/>
  <c r="BI141" i="2"/>
  <c r="BH141" i="2"/>
  <c r="BG141" i="2"/>
  <c r="BF141" i="2"/>
  <c r="BE141" i="2"/>
  <c r="BD141" i="2"/>
  <c r="BC141" i="2"/>
  <c r="BB141" i="2"/>
  <c r="BA141" i="2"/>
  <c r="AZ141" i="2"/>
  <c r="AY141" i="2"/>
  <c r="AX141" i="2"/>
  <c r="AW141" i="2"/>
  <c r="AV141" i="2"/>
  <c r="AU141" i="2"/>
  <c r="AT141" i="2"/>
  <c r="AS141" i="2"/>
  <c r="AR141" i="2"/>
  <c r="AQ141" i="2"/>
  <c r="AP141" i="2"/>
  <c r="AO141" i="2"/>
  <c r="AN141" i="2"/>
  <c r="AK141" i="2"/>
  <c r="AJ141" i="2"/>
  <c r="AH141" i="2"/>
  <c r="AG141" i="2"/>
  <c r="AE141" i="2"/>
  <c r="AD141" i="2"/>
  <c r="AC141" i="2"/>
  <c r="AB141" i="2"/>
  <c r="AA141" i="2"/>
  <c r="Y141" i="2"/>
  <c r="X141" i="2"/>
  <c r="V141" i="2"/>
  <c r="U141" i="2"/>
  <c r="T141" i="2"/>
  <c r="S141" i="2"/>
  <c r="R141" i="2"/>
  <c r="Q141" i="2"/>
  <c r="P141" i="2"/>
  <c r="N141" i="2"/>
  <c r="M141" i="2"/>
  <c r="L141" i="2"/>
  <c r="K141" i="2"/>
  <c r="J141" i="2"/>
  <c r="H141" i="2"/>
  <c r="G141" i="2"/>
  <c r="F141" i="2"/>
  <c r="E141" i="2"/>
  <c r="D141" i="2"/>
  <c r="C141" i="2"/>
  <c r="B141" i="2"/>
  <c r="DM140" i="2"/>
  <c r="DL140" i="2"/>
  <c r="DK140" i="2"/>
  <c r="DJ140" i="2"/>
  <c r="DI140" i="2"/>
  <c r="DH140" i="2"/>
  <c r="DG140" i="2"/>
  <c r="DF140" i="2"/>
  <c r="DE140" i="2"/>
  <c r="DD140" i="2"/>
  <c r="DC140" i="2"/>
  <c r="DB140" i="2"/>
  <c r="DA140" i="2"/>
  <c r="CZ140" i="2"/>
  <c r="CY140" i="2"/>
  <c r="BY140" i="2"/>
  <c r="BX140" i="2"/>
  <c r="BW140" i="2"/>
  <c r="BV140" i="2"/>
  <c r="BU140" i="2"/>
  <c r="BT140" i="2"/>
  <c r="BS140" i="2"/>
  <c r="BR140" i="2"/>
  <c r="BQ140" i="2"/>
  <c r="BP140" i="2"/>
  <c r="BO140" i="2"/>
  <c r="BN140" i="2"/>
  <c r="BM140" i="2"/>
  <c r="BL140" i="2"/>
  <c r="BK140" i="2"/>
  <c r="BJ140" i="2"/>
  <c r="BI140" i="2"/>
  <c r="BH140" i="2"/>
  <c r="BG140" i="2"/>
  <c r="BF140" i="2"/>
  <c r="BE140" i="2"/>
  <c r="BD140" i="2"/>
  <c r="BC140" i="2"/>
  <c r="BB140" i="2"/>
  <c r="BA140" i="2"/>
  <c r="AZ140" i="2"/>
  <c r="AY140" i="2"/>
  <c r="AX140" i="2"/>
  <c r="AW140" i="2"/>
  <c r="AV140" i="2"/>
  <c r="AU140" i="2"/>
  <c r="AT140" i="2"/>
  <c r="AS140" i="2"/>
  <c r="AR140" i="2"/>
  <c r="AQ140" i="2"/>
  <c r="AP140" i="2"/>
  <c r="AO140" i="2"/>
  <c r="AN140" i="2"/>
  <c r="AK140" i="2"/>
  <c r="AJ140" i="2"/>
  <c r="AH140" i="2"/>
  <c r="AG140" i="2"/>
  <c r="AE140" i="2"/>
  <c r="AD140" i="2"/>
  <c r="AC140" i="2"/>
  <c r="AB140" i="2"/>
  <c r="AA140" i="2"/>
  <c r="Y140" i="2"/>
  <c r="X140" i="2"/>
  <c r="V140" i="2"/>
  <c r="U140" i="2"/>
  <c r="T140" i="2"/>
  <c r="S140" i="2"/>
  <c r="R140" i="2"/>
  <c r="Q140" i="2"/>
  <c r="P140" i="2"/>
  <c r="N140" i="2"/>
  <c r="M140" i="2"/>
  <c r="L140" i="2"/>
  <c r="K140" i="2"/>
  <c r="J140" i="2"/>
  <c r="H140" i="2"/>
  <c r="G140" i="2"/>
  <c r="F140" i="2"/>
  <c r="E140" i="2"/>
  <c r="D140" i="2"/>
  <c r="C140" i="2"/>
  <c r="B140" i="2"/>
  <c r="DM139" i="2"/>
  <c r="DL139" i="2"/>
  <c r="DK139" i="2"/>
  <c r="DJ139" i="2"/>
  <c r="DI139" i="2"/>
  <c r="DH139" i="2"/>
  <c r="DG139" i="2"/>
  <c r="DF139" i="2"/>
  <c r="DE139" i="2"/>
  <c r="DD139" i="2"/>
  <c r="DC139" i="2"/>
  <c r="DB139" i="2"/>
  <c r="DA139" i="2"/>
  <c r="CZ139" i="2"/>
  <c r="CY139" i="2"/>
  <c r="BY139" i="2"/>
  <c r="BX139" i="2"/>
  <c r="BW139" i="2"/>
  <c r="BV139" i="2"/>
  <c r="BU139" i="2"/>
  <c r="BT139" i="2"/>
  <c r="BS139" i="2"/>
  <c r="BR139" i="2"/>
  <c r="BQ139" i="2"/>
  <c r="BP139" i="2"/>
  <c r="BO139" i="2"/>
  <c r="BN139" i="2"/>
  <c r="BM139" i="2"/>
  <c r="BL139" i="2"/>
  <c r="BK139" i="2"/>
  <c r="BJ139" i="2"/>
  <c r="BI139" i="2"/>
  <c r="BH139" i="2"/>
  <c r="BG139" i="2"/>
  <c r="BF139" i="2"/>
  <c r="BE139" i="2"/>
  <c r="BD139" i="2"/>
  <c r="BC139" i="2"/>
  <c r="BB139" i="2"/>
  <c r="BA139" i="2"/>
  <c r="AZ139" i="2"/>
  <c r="AY139" i="2"/>
  <c r="AX139" i="2"/>
  <c r="AW139" i="2"/>
  <c r="AV139" i="2"/>
  <c r="AU139" i="2"/>
  <c r="AT139" i="2"/>
  <c r="AS139" i="2"/>
  <c r="AR139" i="2"/>
  <c r="AQ139" i="2"/>
  <c r="AP139" i="2"/>
  <c r="AO139" i="2"/>
  <c r="AN139" i="2"/>
  <c r="AK139" i="2"/>
  <c r="AJ139" i="2"/>
  <c r="AH139" i="2"/>
  <c r="AG139" i="2"/>
  <c r="AE139" i="2"/>
  <c r="AD139" i="2"/>
  <c r="AC139" i="2"/>
  <c r="AB139" i="2"/>
  <c r="AA139" i="2"/>
  <c r="Y139" i="2"/>
  <c r="X139" i="2"/>
  <c r="V139" i="2"/>
  <c r="U139" i="2"/>
  <c r="T139" i="2"/>
  <c r="S139" i="2"/>
  <c r="R139" i="2"/>
  <c r="Q139" i="2"/>
  <c r="P139" i="2"/>
  <c r="N139" i="2"/>
  <c r="M139" i="2"/>
  <c r="L139" i="2"/>
  <c r="K139" i="2"/>
  <c r="J139" i="2"/>
  <c r="H139" i="2"/>
  <c r="G139" i="2"/>
  <c r="F139" i="2"/>
  <c r="E139" i="2"/>
  <c r="D139" i="2"/>
  <c r="C139" i="2"/>
  <c r="B139" i="2"/>
  <c r="DM138" i="2"/>
  <c r="DL138" i="2"/>
  <c r="DK138" i="2"/>
  <c r="DJ138" i="2"/>
  <c r="DI138" i="2"/>
  <c r="DH138" i="2"/>
  <c r="DG138" i="2"/>
  <c r="DF138" i="2"/>
  <c r="DE138" i="2"/>
  <c r="DD138" i="2"/>
  <c r="DC138" i="2"/>
  <c r="DB138" i="2"/>
  <c r="DA138" i="2"/>
  <c r="CZ138" i="2"/>
  <c r="CY138" i="2"/>
  <c r="BY138" i="2"/>
  <c r="BX138" i="2"/>
  <c r="BW138" i="2"/>
  <c r="BV138" i="2"/>
  <c r="BU138" i="2"/>
  <c r="BT138" i="2"/>
  <c r="BS138" i="2"/>
  <c r="BR138" i="2"/>
  <c r="BQ138" i="2"/>
  <c r="BP138" i="2"/>
  <c r="BO138" i="2"/>
  <c r="BN138" i="2"/>
  <c r="BM138" i="2"/>
  <c r="BL138" i="2"/>
  <c r="BK138" i="2"/>
  <c r="BJ138" i="2"/>
  <c r="BI138" i="2"/>
  <c r="BH138" i="2"/>
  <c r="BG138" i="2"/>
  <c r="BF138" i="2"/>
  <c r="BE138" i="2"/>
  <c r="BD138" i="2"/>
  <c r="BC138" i="2"/>
  <c r="BB138" i="2"/>
  <c r="BA138" i="2"/>
  <c r="AZ138" i="2"/>
  <c r="AY138" i="2"/>
  <c r="AX138" i="2"/>
  <c r="AW138" i="2"/>
  <c r="AV138" i="2"/>
  <c r="AU138" i="2"/>
  <c r="AT138" i="2"/>
  <c r="AS138" i="2"/>
  <c r="AR138" i="2"/>
  <c r="AQ138" i="2"/>
  <c r="AP138" i="2"/>
  <c r="AO138" i="2"/>
  <c r="AN138" i="2"/>
  <c r="AK138" i="2"/>
  <c r="AJ138" i="2"/>
  <c r="AH138" i="2"/>
  <c r="AG138" i="2"/>
  <c r="AE138" i="2"/>
  <c r="AD138" i="2"/>
  <c r="AC138" i="2"/>
  <c r="AB138" i="2"/>
  <c r="AA138" i="2"/>
  <c r="Y138" i="2"/>
  <c r="X138" i="2"/>
  <c r="V138" i="2"/>
  <c r="U138" i="2"/>
  <c r="T138" i="2"/>
  <c r="S138" i="2"/>
  <c r="R138" i="2"/>
  <c r="Q138" i="2"/>
  <c r="P138" i="2"/>
  <c r="N138" i="2"/>
  <c r="M138" i="2"/>
  <c r="L138" i="2"/>
  <c r="K138" i="2"/>
  <c r="J138" i="2"/>
  <c r="H138" i="2"/>
  <c r="G138" i="2"/>
  <c r="F138" i="2"/>
  <c r="E138" i="2"/>
  <c r="D138" i="2"/>
  <c r="C138" i="2"/>
  <c r="B138" i="2"/>
  <c r="DM137" i="2"/>
  <c r="DL137" i="2"/>
  <c r="DK137" i="2"/>
  <c r="DJ137" i="2"/>
  <c r="DI137" i="2"/>
  <c r="DH137" i="2"/>
  <c r="DG137" i="2"/>
  <c r="DF137" i="2"/>
  <c r="DE137" i="2"/>
  <c r="DD137" i="2"/>
  <c r="DC137" i="2"/>
  <c r="DB137" i="2"/>
  <c r="DA137" i="2"/>
  <c r="CY137" i="2"/>
  <c r="BY137" i="2"/>
  <c r="BX137" i="2"/>
  <c r="BW137" i="2"/>
  <c r="BV137" i="2"/>
  <c r="BU137" i="2"/>
  <c r="BT137" i="2"/>
  <c r="BS137" i="2"/>
  <c r="BR137" i="2"/>
  <c r="BQ137" i="2"/>
  <c r="BP137" i="2"/>
  <c r="BO137" i="2"/>
  <c r="BM137" i="2"/>
  <c r="BL137" i="2"/>
  <c r="BK137" i="2"/>
  <c r="BJ137" i="2"/>
  <c r="BI137" i="2"/>
  <c r="BH137" i="2"/>
  <c r="BG137" i="2"/>
  <c r="BF137" i="2"/>
  <c r="BE137" i="2"/>
  <c r="BD137" i="2"/>
  <c r="BC137" i="2"/>
  <c r="BB137" i="2"/>
  <c r="AZ137" i="2"/>
  <c r="AY137" i="2"/>
  <c r="AX137" i="2"/>
  <c r="AW137" i="2"/>
  <c r="AV137" i="2"/>
  <c r="AU137" i="2"/>
  <c r="AT137" i="2"/>
  <c r="AS137" i="2"/>
  <c r="AR137" i="2"/>
  <c r="AQ137" i="2"/>
  <c r="AP137" i="2"/>
  <c r="AO137" i="2"/>
  <c r="AK137" i="2"/>
  <c r="AJ137" i="2"/>
  <c r="AH137" i="2"/>
  <c r="AG137" i="2"/>
  <c r="AE137" i="2"/>
  <c r="AD137" i="2"/>
  <c r="AC137" i="2"/>
  <c r="AB137" i="2"/>
  <c r="AA137" i="2"/>
  <c r="Y137" i="2"/>
  <c r="X137" i="2"/>
  <c r="V137" i="2"/>
  <c r="U137" i="2"/>
  <c r="T137" i="2"/>
  <c r="S137" i="2"/>
  <c r="R137" i="2"/>
  <c r="Q137" i="2"/>
  <c r="P137" i="2"/>
  <c r="N137" i="2"/>
  <c r="M137" i="2"/>
  <c r="L137" i="2"/>
  <c r="K137" i="2"/>
  <c r="J137" i="2"/>
  <c r="H137" i="2"/>
  <c r="G137" i="2"/>
  <c r="F137" i="2"/>
  <c r="E137" i="2"/>
  <c r="D137" i="2"/>
  <c r="C137" i="2"/>
  <c r="B137" i="2"/>
  <c r="DM136" i="2"/>
  <c r="DL136" i="2"/>
  <c r="DK136" i="2"/>
  <c r="DJ136" i="2"/>
  <c r="DI136" i="2"/>
  <c r="DH136" i="2"/>
  <c r="DG136" i="2"/>
  <c r="DF136" i="2"/>
  <c r="DE136" i="2"/>
  <c r="DD136" i="2"/>
  <c r="DC136" i="2"/>
  <c r="DB136" i="2"/>
  <c r="DA136" i="2"/>
  <c r="CZ136" i="2"/>
  <c r="CY136" i="2"/>
  <c r="BY136" i="2"/>
  <c r="BX136" i="2"/>
  <c r="BW136" i="2"/>
  <c r="BU136" i="2"/>
  <c r="BT136" i="2"/>
  <c r="BS136" i="2"/>
  <c r="BR136" i="2"/>
  <c r="BQ136" i="2"/>
  <c r="BP136" i="2"/>
  <c r="BO136" i="2"/>
  <c r="BN136" i="2"/>
  <c r="BM136" i="2"/>
  <c r="BL136" i="2"/>
  <c r="BK136" i="2"/>
  <c r="BJ136" i="2"/>
  <c r="BH136" i="2"/>
  <c r="BG136" i="2"/>
  <c r="BF136" i="2"/>
  <c r="BE136" i="2"/>
  <c r="BD136" i="2"/>
  <c r="BC136" i="2"/>
  <c r="BB136" i="2"/>
  <c r="BA136" i="2"/>
  <c r="AZ136" i="2"/>
  <c r="AY136" i="2"/>
  <c r="AX136" i="2"/>
  <c r="AW136" i="2"/>
  <c r="AV136" i="2"/>
  <c r="AU136" i="2"/>
  <c r="AT136" i="2"/>
  <c r="AS136" i="2"/>
  <c r="AR136" i="2"/>
  <c r="AQ136" i="2"/>
  <c r="AP136" i="2"/>
  <c r="AO136" i="2"/>
  <c r="AN136" i="2"/>
  <c r="AK136" i="2"/>
  <c r="AJ136" i="2"/>
  <c r="AH136" i="2"/>
  <c r="AG136" i="2"/>
  <c r="AE136" i="2"/>
  <c r="AD136" i="2"/>
  <c r="AC136" i="2"/>
  <c r="AB136" i="2"/>
  <c r="AA136" i="2"/>
  <c r="Y136" i="2"/>
  <c r="X136" i="2"/>
  <c r="V136" i="2"/>
  <c r="U136" i="2"/>
  <c r="T136" i="2"/>
  <c r="S136" i="2"/>
  <c r="R136" i="2"/>
  <c r="Q136" i="2"/>
  <c r="P136" i="2"/>
  <c r="N136" i="2"/>
  <c r="M136" i="2"/>
  <c r="L136" i="2"/>
  <c r="K136" i="2"/>
  <c r="J136" i="2"/>
  <c r="H136" i="2"/>
  <c r="G136" i="2"/>
  <c r="F136" i="2"/>
  <c r="E136" i="2"/>
  <c r="D136" i="2"/>
  <c r="C136" i="2"/>
  <c r="B136" i="2"/>
  <c r="DM135" i="2"/>
  <c r="DL135" i="2"/>
  <c r="DK135" i="2"/>
  <c r="DJ135" i="2"/>
  <c r="DI135" i="2"/>
  <c r="DH135" i="2"/>
  <c r="DG135" i="2"/>
  <c r="DF135" i="2"/>
  <c r="DE135" i="2"/>
  <c r="DD135" i="2"/>
  <c r="DC135" i="2"/>
  <c r="DB135" i="2"/>
  <c r="DA135" i="2"/>
  <c r="CZ135" i="2"/>
  <c r="CY135" i="2"/>
  <c r="BY135" i="2"/>
  <c r="BX135" i="2"/>
  <c r="BW135" i="2"/>
  <c r="BV135" i="2"/>
  <c r="BU135" i="2"/>
  <c r="BT135" i="2"/>
  <c r="BS135" i="2"/>
  <c r="BR135" i="2"/>
  <c r="BQ135" i="2"/>
  <c r="BP135" i="2"/>
  <c r="BO135" i="2"/>
  <c r="BN135" i="2"/>
  <c r="BM135" i="2"/>
  <c r="BL135" i="2"/>
  <c r="BK135" i="2"/>
  <c r="BJ135" i="2"/>
  <c r="BI135" i="2"/>
  <c r="BH135" i="2"/>
  <c r="BG135" i="2"/>
  <c r="BF135" i="2"/>
  <c r="BE135" i="2"/>
  <c r="BD135" i="2"/>
  <c r="BC135" i="2"/>
  <c r="BB135" i="2"/>
  <c r="BA135" i="2"/>
  <c r="AZ135" i="2"/>
  <c r="AY135" i="2"/>
  <c r="AX135" i="2"/>
  <c r="AW135" i="2"/>
  <c r="AV135" i="2"/>
  <c r="AU135" i="2"/>
  <c r="AT135" i="2"/>
  <c r="AS135" i="2"/>
  <c r="AR135" i="2"/>
  <c r="AQ135" i="2"/>
  <c r="AP135" i="2"/>
  <c r="AO135" i="2"/>
  <c r="AN135" i="2"/>
  <c r="AK135" i="2"/>
  <c r="AJ135" i="2"/>
  <c r="AH135" i="2"/>
  <c r="AG135" i="2"/>
  <c r="AE135" i="2"/>
  <c r="AD135" i="2"/>
  <c r="AC135" i="2"/>
  <c r="AB135" i="2"/>
  <c r="AA135" i="2"/>
  <c r="Y135" i="2"/>
  <c r="X135" i="2"/>
  <c r="V135" i="2"/>
  <c r="U135" i="2"/>
  <c r="T135" i="2"/>
  <c r="S135" i="2"/>
  <c r="R135" i="2"/>
  <c r="Q135" i="2"/>
  <c r="P135" i="2"/>
  <c r="N135" i="2"/>
  <c r="M135" i="2"/>
  <c r="L135" i="2"/>
  <c r="K135" i="2"/>
  <c r="J135" i="2"/>
  <c r="H135" i="2"/>
  <c r="G135" i="2"/>
  <c r="F135" i="2"/>
  <c r="E135" i="2"/>
  <c r="D135" i="2"/>
  <c r="C135" i="2"/>
  <c r="B135" i="2"/>
  <c r="DM134" i="2"/>
  <c r="DL134" i="2"/>
  <c r="DK134" i="2"/>
  <c r="DJ134" i="2"/>
  <c r="DI134" i="2"/>
  <c r="DH134" i="2"/>
  <c r="DG134" i="2"/>
  <c r="DF134" i="2"/>
  <c r="DE134" i="2"/>
  <c r="DD134" i="2"/>
  <c r="DC134" i="2"/>
  <c r="DB134" i="2"/>
  <c r="DA134" i="2"/>
  <c r="CZ134" i="2"/>
  <c r="CY134" i="2"/>
  <c r="BY134" i="2"/>
  <c r="BX134" i="2"/>
  <c r="BW134" i="2"/>
  <c r="BV134" i="2"/>
  <c r="BU134" i="2"/>
  <c r="BT134" i="2"/>
  <c r="BS134" i="2"/>
  <c r="BR134" i="2"/>
  <c r="BQ134" i="2"/>
  <c r="BP134" i="2"/>
  <c r="BO134" i="2"/>
  <c r="BN134" i="2"/>
  <c r="BM134" i="2"/>
  <c r="BL134" i="2"/>
  <c r="BK134" i="2"/>
  <c r="BJ134" i="2"/>
  <c r="BI134" i="2"/>
  <c r="BH134" i="2"/>
  <c r="BG134" i="2"/>
  <c r="BF134" i="2"/>
  <c r="BE134" i="2"/>
  <c r="BD134" i="2"/>
  <c r="BC134" i="2"/>
  <c r="BB134" i="2"/>
  <c r="BA134" i="2"/>
  <c r="AZ134" i="2"/>
  <c r="AY134" i="2"/>
  <c r="AX134" i="2"/>
  <c r="AW134" i="2"/>
  <c r="AV134" i="2"/>
  <c r="AU134" i="2"/>
  <c r="AT134" i="2"/>
  <c r="AS134" i="2"/>
  <c r="AR134" i="2"/>
  <c r="AQ134" i="2"/>
  <c r="AP134" i="2"/>
  <c r="AO134" i="2"/>
  <c r="AN134" i="2"/>
  <c r="AK134" i="2"/>
  <c r="AJ134" i="2"/>
  <c r="AH134" i="2"/>
  <c r="AG134" i="2"/>
  <c r="AE134" i="2"/>
  <c r="AD134" i="2"/>
  <c r="AC134" i="2"/>
  <c r="AB134" i="2"/>
  <c r="AA134" i="2"/>
  <c r="Y134" i="2"/>
  <c r="X134" i="2"/>
  <c r="V134" i="2"/>
  <c r="U134" i="2"/>
  <c r="T134" i="2"/>
  <c r="S134" i="2"/>
  <c r="R134" i="2"/>
  <c r="Q134" i="2"/>
  <c r="P134" i="2"/>
  <c r="N134" i="2"/>
  <c r="M134" i="2"/>
  <c r="L134" i="2"/>
  <c r="K134" i="2"/>
  <c r="J134" i="2"/>
  <c r="H134" i="2"/>
  <c r="G134" i="2"/>
  <c r="F134" i="2"/>
  <c r="E134" i="2"/>
  <c r="D134" i="2"/>
  <c r="C134" i="2"/>
  <c r="B134" i="2"/>
  <c r="DM133" i="2"/>
  <c r="DL133" i="2"/>
  <c r="DK133" i="2"/>
  <c r="DJ133" i="2"/>
  <c r="DI133" i="2"/>
  <c r="DH133" i="2"/>
  <c r="DG133" i="2"/>
  <c r="DF133" i="2"/>
  <c r="DE133" i="2"/>
  <c r="DD133" i="2"/>
  <c r="DC133" i="2"/>
  <c r="DB133" i="2"/>
  <c r="DA133" i="2"/>
  <c r="CZ133" i="2"/>
  <c r="CY133" i="2"/>
  <c r="BY133" i="2"/>
  <c r="BX133" i="2"/>
  <c r="BW133" i="2"/>
  <c r="BV133" i="2"/>
  <c r="BU133" i="2"/>
  <c r="BT133" i="2"/>
  <c r="BS133" i="2"/>
  <c r="BR133" i="2"/>
  <c r="BQ133" i="2"/>
  <c r="BP133" i="2"/>
  <c r="BO133" i="2"/>
  <c r="BN133" i="2"/>
  <c r="BM133" i="2"/>
  <c r="BL133" i="2"/>
  <c r="BK133" i="2"/>
  <c r="BJ133" i="2"/>
  <c r="BI133" i="2"/>
  <c r="BH133" i="2"/>
  <c r="BG133" i="2"/>
  <c r="BF133" i="2"/>
  <c r="BE133" i="2"/>
  <c r="BD133" i="2"/>
  <c r="BC133" i="2"/>
  <c r="BB133" i="2"/>
  <c r="BA133" i="2"/>
  <c r="AZ133" i="2"/>
  <c r="AY133" i="2"/>
  <c r="AX133" i="2"/>
  <c r="AW133" i="2"/>
  <c r="AV133" i="2"/>
  <c r="AU133" i="2"/>
  <c r="AT133" i="2"/>
  <c r="AS133" i="2"/>
  <c r="AR133" i="2"/>
  <c r="AQ133" i="2"/>
  <c r="AP133" i="2"/>
  <c r="AO133" i="2"/>
  <c r="AN133" i="2"/>
  <c r="AK133" i="2"/>
  <c r="AJ133" i="2"/>
  <c r="AH133" i="2"/>
  <c r="AG133" i="2"/>
  <c r="AE133" i="2"/>
  <c r="AD133" i="2"/>
  <c r="AC133" i="2"/>
  <c r="AB133" i="2"/>
  <c r="AA133" i="2"/>
  <c r="Y133" i="2"/>
  <c r="X133" i="2"/>
  <c r="V133" i="2"/>
  <c r="U133" i="2"/>
  <c r="T133" i="2"/>
  <c r="S133" i="2"/>
  <c r="R133" i="2"/>
  <c r="Q133" i="2"/>
  <c r="P133" i="2"/>
  <c r="N133" i="2"/>
  <c r="M133" i="2"/>
  <c r="L133" i="2"/>
  <c r="K133" i="2"/>
  <c r="J133" i="2"/>
  <c r="H133" i="2"/>
  <c r="G133" i="2"/>
  <c r="F133" i="2"/>
  <c r="E133" i="2"/>
  <c r="D133" i="2"/>
  <c r="C133" i="2"/>
  <c r="B133" i="2"/>
  <c r="DM132" i="2"/>
  <c r="DL132" i="2"/>
  <c r="DK132" i="2"/>
  <c r="DJ132" i="2"/>
  <c r="DI132" i="2"/>
  <c r="DH132" i="2"/>
  <c r="DG132" i="2"/>
  <c r="DF132" i="2"/>
  <c r="DE132" i="2"/>
  <c r="DD132" i="2"/>
  <c r="DC132" i="2"/>
  <c r="DB132" i="2"/>
  <c r="DA132" i="2"/>
  <c r="CZ132" i="2"/>
  <c r="CY132" i="2"/>
  <c r="BY132" i="2"/>
  <c r="BX132" i="2"/>
  <c r="BW132" i="2"/>
  <c r="BV132" i="2"/>
  <c r="BU132" i="2"/>
  <c r="BT132" i="2"/>
  <c r="BS132" i="2"/>
  <c r="BR132" i="2"/>
  <c r="BQ132" i="2"/>
  <c r="BP132" i="2"/>
  <c r="BO132" i="2"/>
  <c r="BN132" i="2"/>
  <c r="BM132" i="2"/>
  <c r="BL132" i="2"/>
  <c r="BK132" i="2"/>
  <c r="BJ132" i="2"/>
  <c r="BI132" i="2"/>
  <c r="BH132" i="2"/>
  <c r="BG132" i="2"/>
  <c r="BF132" i="2"/>
  <c r="BE132" i="2"/>
  <c r="BD132" i="2"/>
  <c r="BC132" i="2"/>
  <c r="BB132" i="2"/>
  <c r="BA132" i="2"/>
  <c r="AZ132" i="2"/>
  <c r="AY132" i="2"/>
  <c r="AX132" i="2"/>
  <c r="AW132" i="2"/>
  <c r="AV132" i="2"/>
  <c r="AU132" i="2"/>
  <c r="AT132" i="2"/>
  <c r="AS132" i="2"/>
  <c r="AR132" i="2"/>
  <c r="AQ132" i="2"/>
  <c r="AP132" i="2"/>
  <c r="AO132" i="2"/>
  <c r="AN132" i="2"/>
  <c r="AK132" i="2"/>
  <c r="AJ132" i="2"/>
  <c r="AH132" i="2"/>
  <c r="AG132" i="2"/>
  <c r="AE132" i="2"/>
  <c r="AD132" i="2"/>
  <c r="AC132" i="2"/>
  <c r="AB132" i="2"/>
  <c r="AA132" i="2"/>
  <c r="Y132" i="2"/>
  <c r="X132" i="2"/>
  <c r="V132" i="2"/>
  <c r="U132" i="2"/>
  <c r="T132" i="2"/>
  <c r="S132" i="2"/>
  <c r="R132" i="2"/>
  <c r="Q132" i="2"/>
  <c r="P132" i="2"/>
  <c r="N132" i="2"/>
  <c r="M132" i="2"/>
  <c r="L132" i="2"/>
  <c r="K132" i="2"/>
  <c r="J132" i="2"/>
  <c r="H132" i="2"/>
  <c r="G132" i="2"/>
  <c r="F132" i="2"/>
  <c r="E132" i="2"/>
  <c r="D132" i="2"/>
  <c r="C132" i="2"/>
  <c r="B132" i="2"/>
  <c r="DM131" i="2"/>
  <c r="DL131" i="2"/>
  <c r="DK131" i="2"/>
  <c r="DJ131" i="2"/>
  <c r="DI131" i="2"/>
  <c r="DH131" i="2"/>
  <c r="DG131" i="2"/>
  <c r="DF131" i="2"/>
  <c r="DE131" i="2"/>
  <c r="DD131" i="2"/>
  <c r="DC131" i="2"/>
  <c r="DB131" i="2"/>
  <c r="DA131" i="2"/>
  <c r="CZ131" i="2"/>
  <c r="CY131" i="2"/>
  <c r="BY131" i="2"/>
  <c r="BX131" i="2"/>
  <c r="BW131" i="2"/>
  <c r="BV131" i="2"/>
  <c r="BU131" i="2"/>
  <c r="BT131" i="2"/>
  <c r="BS131" i="2"/>
  <c r="BR131" i="2"/>
  <c r="BQ131" i="2"/>
  <c r="BP131" i="2"/>
  <c r="BO131" i="2"/>
  <c r="BN131" i="2"/>
  <c r="BM131" i="2"/>
  <c r="BL131" i="2"/>
  <c r="BK131" i="2"/>
  <c r="BJ131" i="2"/>
  <c r="BI131" i="2"/>
  <c r="BH131" i="2"/>
  <c r="BG131" i="2"/>
  <c r="BF131" i="2"/>
  <c r="BE131" i="2"/>
  <c r="BD131" i="2"/>
  <c r="BC131" i="2"/>
  <c r="BB131" i="2"/>
  <c r="BA131" i="2"/>
  <c r="AZ131" i="2"/>
  <c r="AY131" i="2"/>
  <c r="AX131" i="2"/>
  <c r="AW131" i="2"/>
  <c r="AV131" i="2"/>
  <c r="AU131" i="2"/>
  <c r="AT131" i="2"/>
  <c r="AS131" i="2"/>
  <c r="AR131" i="2"/>
  <c r="AQ131" i="2"/>
  <c r="AP131" i="2"/>
  <c r="AO131" i="2"/>
  <c r="AN131" i="2"/>
  <c r="AK131" i="2"/>
  <c r="AJ131" i="2"/>
  <c r="AH131" i="2"/>
  <c r="AG131" i="2"/>
  <c r="AE131" i="2"/>
  <c r="AD131" i="2"/>
  <c r="AC131" i="2"/>
  <c r="AB131" i="2"/>
  <c r="AA131" i="2"/>
  <c r="Y131" i="2"/>
  <c r="X131" i="2"/>
  <c r="V131" i="2"/>
  <c r="U131" i="2"/>
  <c r="T131" i="2"/>
  <c r="S131" i="2"/>
  <c r="R131" i="2"/>
  <c r="Q131" i="2"/>
  <c r="P131" i="2"/>
  <c r="N131" i="2"/>
  <c r="M131" i="2"/>
  <c r="L131" i="2"/>
  <c r="K131" i="2"/>
  <c r="J131" i="2"/>
  <c r="H131" i="2"/>
  <c r="G131" i="2"/>
  <c r="F131" i="2"/>
  <c r="E131" i="2"/>
  <c r="D131" i="2"/>
  <c r="C131" i="2"/>
  <c r="B131" i="2"/>
  <c r="DM130" i="2"/>
  <c r="DL130" i="2"/>
  <c r="DK130" i="2"/>
  <c r="DJ130" i="2"/>
  <c r="DI130" i="2"/>
  <c r="DH130" i="2"/>
  <c r="DG130" i="2"/>
  <c r="DF130" i="2"/>
  <c r="DE130" i="2"/>
  <c r="DD130" i="2"/>
  <c r="DC130" i="2"/>
  <c r="DB130" i="2"/>
  <c r="DA130" i="2"/>
  <c r="CZ130" i="2"/>
  <c r="CY130" i="2"/>
  <c r="BY130" i="2"/>
  <c r="BX130" i="2"/>
  <c r="BW130" i="2"/>
  <c r="BV130" i="2"/>
  <c r="BU130" i="2"/>
  <c r="BT130" i="2"/>
  <c r="BS130" i="2"/>
  <c r="BR130" i="2"/>
  <c r="BQ130" i="2"/>
  <c r="BP130" i="2"/>
  <c r="BO130" i="2"/>
  <c r="BN130" i="2"/>
  <c r="BM130" i="2"/>
  <c r="BL130" i="2"/>
  <c r="BK130" i="2"/>
  <c r="BJ130" i="2"/>
  <c r="BI130" i="2"/>
  <c r="BH130" i="2"/>
  <c r="BG130" i="2"/>
  <c r="BF130" i="2"/>
  <c r="BE130" i="2"/>
  <c r="BD130" i="2"/>
  <c r="BC130" i="2"/>
  <c r="BB130" i="2"/>
  <c r="BA130" i="2"/>
  <c r="AZ130" i="2"/>
  <c r="AY130" i="2"/>
  <c r="AX130" i="2"/>
  <c r="AW130" i="2"/>
  <c r="AV130" i="2"/>
  <c r="AU130" i="2"/>
  <c r="AT130" i="2"/>
  <c r="AS130" i="2"/>
  <c r="AR130" i="2"/>
  <c r="AQ130" i="2"/>
  <c r="AP130" i="2"/>
  <c r="AO130" i="2"/>
  <c r="AN130" i="2"/>
  <c r="AK130" i="2"/>
  <c r="AJ130" i="2"/>
  <c r="AH130" i="2"/>
  <c r="AG130" i="2"/>
  <c r="AE130" i="2"/>
  <c r="AD130" i="2"/>
  <c r="AC130" i="2"/>
  <c r="AB130" i="2"/>
  <c r="AA130" i="2"/>
  <c r="Y130" i="2"/>
  <c r="X130" i="2"/>
  <c r="V130" i="2"/>
  <c r="U130" i="2"/>
  <c r="T130" i="2"/>
  <c r="S130" i="2"/>
  <c r="R130" i="2"/>
  <c r="Q130" i="2"/>
  <c r="P130" i="2"/>
  <c r="N130" i="2"/>
  <c r="M130" i="2"/>
  <c r="L130" i="2"/>
  <c r="K130" i="2"/>
  <c r="J130" i="2"/>
  <c r="H130" i="2"/>
  <c r="G130" i="2"/>
  <c r="F130" i="2"/>
  <c r="E130" i="2"/>
  <c r="D130" i="2"/>
  <c r="C130" i="2"/>
  <c r="B130" i="2"/>
  <c r="DM129" i="2"/>
  <c r="DL129" i="2"/>
  <c r="DK129" i="2"/>
  <c r="DJ129" i="2"/>
  <c r="DI129" i="2"/>
  <c r="DH129" i="2"/>
  <c r="DG129" i="2"/>
  <c r="DF129" i="2"/>
  <c r="DE129" i="2"/>
  <c r="DD129" i="2"/>
  <c r="DC129" i="2"/>
  <c r="DB129" i="2"/>
  <c r="DA129" i="2"/>
  <c r="CZ129" i="2"/>
  <c r="CY129" i="2"/>
  <c r="BY129" i="2"/>
  <c r="BX129" i="2"/>
  <c r="BW129" i="2"/>
  <c r="BV129" i="2"/>
  <c r="BU129" i="2"/>
  <c r="BT129" i="2"/>
  <c r="BS129" i="2"/>
  <c r="BR129" i="2"/>
  <c r="BQ129" i="2"/>
  <c r="BP129" i="2"/>
  <c r="BO129" i="2"/>
  <c r="BN129" i="2"/>
  <c r="BM129" i="2"/>
  <c r="BL129" i="2"/>
  <c r="BK129" i="2"/>
  <c r="BJ129" i="2"/>
  <c r="BI129" i="2"/>
  <c r="BH129" i="2"/>
  <c r="BG129" i="2"/>
  <c r="BF129" i="2"/>
  <c r="BE129" i="2"/>
  <c r="BD129" i="2"/>
  <c r="BC129" i="2"/>
  <c r="BB129" i="2"/>
  <c r="BA129" i="2"/>
  <c r="AZ129" i="2"/>
  <c r="AY129" i="2"/>
  <c r="AX129" i="2"/>
  <c r="AW129" i="2"/>
  <c r="AV129" i="2"/>
  <c r="AU129" i="2"/>
  <c r="AT129" i="2"/>
  <c r="AS129" i="2"/>
  <c r="AR129" i="2"/>
  <c r="AQ129" i="2"/>
  <c r="AP129" i="2"/>
  <c r="AO129" i="2"/>
  <c r="AN129" i="2"/>
  <c r="AK129" i="2"/>
  <c r="AJ129" i="2"/>
  <c r="AH129" i="2"/>
  <c r="AG129" i="2"/>
  <c r="AE129" i="2"/>
  <c r="AD129" i="2"/>
  <c r="AC129" i="2"/>
  <c r="AB129" i="2"/>
  <c r="AA129" i="2"/>
  <c r="Y129" i="2"/>
  <c r="X129" i="2"/>
  <c r="V129" i="2"/>
  <c r="U129" i="2"/>
  <c r="T129" i="2"/>
  <c r="S129" i="2"/>
  <c r="R129" i="2"/>
  <c r="Q129" i="2"/>
  <c r="P129" i="2"/>
  <c r="N129" i="2"/>
  <c r="M129" i="2"/>
  <c r="L129" i="2"/>
  <c r="K129" i="2"/>
  <c r="J129" i="2"/>
  <c r="H129" i="2"/>
  <c r="G129" i="2"/>
  <c r="F129" i="2"/>
  <c r="E129" i="2"/>
  <c r="D129" i="2"/>
  <c r="C129" i="2"/>
  <c r="B129" i="2"/>
  <c r="DM128" i="2"/>
  <c r="DL128" i="2"/>
  <c r="DK128" i="2"/>
  <c r="DJ128" i="2"/>
  <c r="DI128" i="2"/>
  <c r="DH128" i="2"/>
  <c r="DG128" i="2"/>
  <c r="DF128" i="2"/>
  <c r="DE128" i="2"/>
  <c r="DD128" i="2"/>
  <c r="DC128" i="2"/>
  <c r="DB128" i="2"/>
  <c r="DA128" i="2"/>
  <c r="CZ128" i="2"/>
  <c r="CY128" i="2"/>
  <c r="BY128" i="2"/>
  <c r="BX128" i="2"/>
  <c r="BW128" i="2"/>
  <c r="BV128" i="2"/>
  <c r="BU128" i="2"/>
  <c r="BT128" i="2"/>
  <c r="BS128" i="2"/>
  <c r="BR128" i="2"/>
  <c r="BQ128" i="2"/>
  <c r="BP128" i="2"/>
  <c r="BO128" i="2"/>
  <c r="BN128" i="2"/>
  <c r="BM128" i="2"/>
  <c r="BL128" i="2"/>
  <c r="BK128" i="2"/>
  <c r="BJ128" i="2"/>
  <c r="BI128" i="2"/>
  <c r="BH128" i="2"/>
  <c r="BG128" i="2"/>
  <c r="BF128" i="2"/>
  <c r="BE128" i="2"/>
  <c r="BD128" i="2"/>
  <c r="BC128" i="2"/>
  <c r="BB128" i="2"/>
  <c r="BA128" i="2"/>
  <c r="AZ128" i="2"/>
  <c r="AY128" i="2"/>
  <c r="AX128" i="2"/>
  <c r="AW128" i="2"/>
  <c r="AV128" i="2"/>
  <c r="AU128" i="2"/>
  <c r="AT128" i="2"/>
  <c r="AS128" i="2"/>
  <c r="AR128" i="2"/>
  <c r="AQ128" i="2"/>
  <c r="AP128" i="2"/>
  <c r="AO128" i="2"/>
  <c r="AN128" i="2"/>
  <c r="AK128" i="2"/>
  <c r="AJ128" i="2"/>
  <c r="AH128" i="2"/>
  <c r="AG128" i="2"/>
  <c r="AE128" i="2"/>
  <c r="AD128" i="2"/>
  <c r="AC128" i="2"/>
  <c r="AB128" i="2"/>
  <c r="AA128" i="2"/>
  <c r="Y128" i="2"/>
  <c r="X128" i="2"/>
  <c r="V128" i="2"/>
  <c r="U128" i="2"/>
  <c r="T128" i="2"/>
  <c r="S128" i="2"/>
  <c r="R128" i="2"/>
  <c r="Q128" i="2"/>
  <c r="P128" i="2"/>
  <c r="N128" i="2"/>
  <c r="M128" i="2"/>
  <c r="L128" i="2"/>
  <c r="K128" i="2"/>
  <c r="J128" i="2"/>
  <c r="H128" i="2"/>
  <c r="G128" i="2"/>
  <c r="F128" i="2"/>
  <c r="E128" i="2"/>
  <c r="D128" i="2"/>
  <c r="C128" i="2"/>
  <c r="B128" i="2"/>
  <c r="DM127" i="2"/>
  <c r="DL127" i="2"/>
  <c r="DK127" i="2"/>
  <c r="DJ127" i="2"/>
  <c r="DI127" i="2"/>
  <c r="DH127" i="2"/>
  <c r="DG127" i="2"/>
  <c r="DF127" i="2"/>
  <c r="DE127" i="2"/>
  <c r="DD127" i="2"/>
  <c r="DC127" i="2"/>
  <c r="DB127" i="2"/>
  <c r="DA127" i="2"/>
  <c r="CZ127" i="2"/>
  <c r="CY127" i="2"/>
  <c r="BY127" i="2"/>
  <c r="BX127" i="2"/>
  <c r="BW127" i="2"/>
  <c r="BV127" i="2"/>
  <c r="BU127" i="2"/>
  <c r="BT127" i="2"/>
  <c r="BS127" i="2"/>
  <c r="BR127" i="2"/>
  <c r="BQ127" i="2"/>
  <c r="BP127" i="2"/>
  <c r="BO127" i="2"/>
  <c r="BN127" i="2"/>
  <c r="BM127" i="2"/>
  <c r="BL127" i="2"/>
  <c r="BK127" i="2"/>
  <c r="BJ127" i="2"/>
  <c r="BI127" i="2"/>
  <c r="BH127" i="2"/>
  <c r="BG127" i="2"/>
  <c r="BF127" i="2"/>
  <c r="BE127" i="2"/>
  <c r="BD127" i="2"/>
  <c r="BC127" i="2"/>
  <c r="BB127" i="2"/>
  <c r="BA127" i="2"/>
  <c r="AZ127" i="2"/>
  <c r="AY127" i="2"/>
  <c r="AX127" i="2"/>
  <c r="AW127" i="2"/>
  <c r="AV127" i="2"/>
  <c r="AU127" i="2"/>
  <c r="AT127" i="2"/>
  <c r="AS127" i="2"/>
  <c r="AR127" i="2"/>
  <c r="AQ127" i="2"/>
  <c r="AP127" i="2"/>
  <c r="AO127" i="2"/>
  <c r="AN127" i="2"/>
  <c r="AK127" i="2"/>
  <c r="AJ127" i="2"/>
  <c r="AH127" i="2"/>
  <c r="AG127" i="2"/>
  <c r="AE127" i="2"/>
  <c r="AD127" i="2"/>
  <c r="AC127" i="2"/>
  <c r="AB127" i="2"/>
  <c r="AA127" i="2"/>
  <c r="Y127" i="2"/>
  <c r="X127" i="2"/>
  <c r="V127" i="2"/>
  <c r="U127" i="2"/>
  <c r="T127" i="2"/>
  <c r="S127" i="2"/>
  <c r="R127" i="2"/>
  <c r="Q127" i="2"/>
  <c r="P127" i="2"/>
  <c r="N127" i="2"/>
  <c r="M127" i="2"/>
  <c r="L127" i="2"/>
  <c r="K127" i="2"/>
  <c r="J127" i="2"/>
  <c r="H127" i="2"/>
  <c r="G127" i="2"/>
  <c r="F127" i="2"/>
  <c r="E127" i="2"/>
  <c r="D127" i="2"/>
  <c r="C127" i="2"/>
  <c r="B127" i="2"/>
  <c r="DM126" i="2"/>
  <c r="DL126" i="2"/>
  <c r="DK126" i="2"/>
  <c r="DJ126" i="2"/>
  <c r="DI126" i="2"/>
  <c r="DH126" i="2"/>
  <c r="DG126" i="2"/>
  <c r="DF126" i="2"/>
  <c r="DE126" i="2"/>
  <c r="DD126" i="2"/>
  <c r="DC126" i="2"/>
  <c r="DB126" i="2"/>
  <c r="DA126" i="2"/>
  <c r="CZ126" i="2"/>
  <c r="CY126" i="2"/>
  <c r="BY126" i="2"/>
  <c r="BX126" i="2"/>
  <c r="BW126" i="2"/>
  <c r="BV126" i="2"/>
  <c r="BU126" i="2"/>
  <c r="BT126" i="2"/>
  <c r="BS126" i="2"/>
  <c r="BQ126" i="2"/>
  <c r="BP126" i="2"/>
  <c r="BO126" i="2"/>
  <c r="BM126" i="2"/>
  <c r="BL126" i="2"/>
  <c r="BK126" i="2"/>
  <c r="BJ126" i="2"/>
  <c r="BI126" i="2"/>
  <c r="AZ126" i="2" s="1"/>
  <c r="BH126" i="2"/>
  <c r="BG126" i="2"/>
  <c r="BF126" i="2"/>
  <c r="BD126" i="2"/>
  <c r="BC126" i="2"/>
  <c r="BB126" i="2"/>
  <c r="AY126" i="2"/>
  <c r="AX126" i="2"/>
  <c r="AW126" i="2"/>
  <c r="AU126" i="2"/>
  <c r="AT126" i="2"/>
  <c r="AS126" i="2"/>
  <c r="AQ126" i="2"/>
  <c r="AP126" i="2"/>
  <c r="AO126" i="2"/>
  <c r="AK126" i="2"/>
  <c r="AJ126" i="2"/>
  <c r="AH126" i="2"/>
  <c r="AG126" i="2"/>
  <c r="AE126" i="2"/>
  <c r="AD126" i="2"/>
  <c r="AC126" i="2"/>
  <c r="AB126" i="2"/>
  <c r="AA126" i="2"/>
  <c r="Y126" i="2"/>
  <c r="X126" i="2"/>
  <c r="V126" i="2"/>
  <c r="U126" i="2"/>
  <c r="T126" i="2"/>
  <c r="S126" i="2"/>
  <c r="R126" i="2"/>
  <c r="Q126" i="2"/>
  <c r="P126" i="2"/>
  <c r="N126" i="2"/>
  <c r="M126" i="2"/>
  <c r="L126" i="2"/>
  <c r="K126" i="2"/>
  <c r="J126" i="2"/>
  <c r="H126" i="2"/>
  <c r="G126" i="2"/>
  <c r="F126" i="2"/>
  <c r="E126" i="2"/>
  <c r="D126" i="2"/>
  <c r="C126" i="2"/>
  <c r="B126" i="2"/>
  <c r="DM125" i="2"/>
  <c r="DL125" i="2"/>
  <c r="DK125" i="2"/>
  <c r="DJ125" i="2"/>
  <c r="DI125" i="2"/>
  <c r="DG125" i="2"/>
  <c r="DF125" i="2"/>
  <c r="DE125" i="2"/>
  <c r="DD125" i="2"/>
  <c r="DC125" i="2"/>
  <c r="DB125" i="2"/>
  <c r="DA125" i="2"/>
  <c r="CZ125" i="2"/>
  <c r="CY125" i="2"/>
  <c r="BY125" i="2"/>
  <c r="BX125" i="2"/>
  <c r="BW125" i="2"/>
  <c r="BU125" i="2"/>
  <c r="BT125" i="2"/>
  <c r="BS125" i="2"/>
  <c r="BR125" i="2"/>
  <c r="BQ125" i="2"/>
  <c r="BP125" i="2"/>
  <c r="BO125" i="2"/>
  <c r="BN125" i="2"/>
  <c r="BM125" i="2"/>
  <c r="BL125" i="2"/>
  <c r="BK125" i="2"/>
  <c r="BJ125" i="2"/>
  <c r="BH125" i="2"/>
  <c r="BG125" i="2"/>
  <c r="BF125" i="2"/>
  <c r="BE125" i="2"/>
  <c r="BD125" i="2"/>
  <c r="BC125" i="2"/>
  <c r="BB125" i="2"/>
  <c r="BA125" i="2"/>
  <c r="AZ125" i="2"/>
  <c r="AY125" i="2"/>
  <c r="AX125" i="2"/>
  <c r="AW125" i="2"/>
  <c r="AU125" i="2"/>
  <c r="AT125" i="2"/>
  <c r="AS125" i="2"/>
  <c r="AR125" i="2"/>
  <c r="AQ125" i="2"/>
  <c r="AP125" i="2"/>
  <c r="AO125" i="2"/>
  <c r="AN125" i="2"/>
  <c r="AK125" i="2"/>
  <c r="AJ125" i="2"/>
  <c r="AH125" i="2"/>
  <c r="AG125" i="2"/>
  <c r="AE125" i="2"/>
  <c r="AD125" i="2"/>
  <c r="AC125" i="2"/>
  <c r="AB125" i="2"/>
  <c r="AA125" i="2"/>
  <c r="Y125" i="2"/>
  <c r="X125" i="2"/>
  <c r="V125" i="2"/>
  <c r="U125" i="2"/>
  <c r="T125" i="2"/>
  <c r="S125" i="2"/>
  <c r="R125" i="2"/>
  <c r="Q125" i="2"/>
  <c r="P125" i="2"/>
  <c r="N125" i="2"/>
  <c r="M125" i="2"/>
  <c r="L125" i="2"/>
  <c r="K125" i="2"/>
  <c r="J125" i="2"/>
  <c r="H125" i="2"/>
  <c r="G125" i="2"/>
  <c r="F125" i="2"/>
  <c r="E125" i="2"/>
  <c r="D125" i="2"/>
  <c r="C125" i="2"/>
  <c r="B125" i="2"/>
  <c r="DM124" i="2"/>
  <c r="DL124" i="2"/>
  <c r="DK124" i="2"/>
  <c r="DJ124" i="2"/>
  <c r="DI124" i="2"/>
  <c r="DH124" i="2"/>
  <c r="DG124" i="2"/>
  <c r="DF124" i="2"/>
  <c r="DE124" i="2"/>
  <c r="DD124" i="2"/>
  <c r="DC124" i="2"/>
  <c r="DB124" i="2"/>
  <c r="DA124" i="2"/>
  <c r="CZ124" i="2"/>
  <c r="CY124" i="2"/>
  <c r="BY124" i="2"/>
  <c r="BX124" i="2"/>
  <c r="BW124" i="2"/>
  <c r="BV124" i="2"/>
  <c r="BU124" i="2"/>
  <c r="BT124" i="2"/>
  <c r="BS124" i="2"/>
  <c r="BR124" i="2"/>
  <c r="BQ124" i="2"/>
  <c r="BP124" i="2"/>
  <c r="BO124" i="2"/>
  <c r="BN124" i="2"/>
  <c r="BM124" i="2"/>
  <c r="BL124" i="2"/>
  <c r="BK124" i="2"/>
  <c r="BJ124" i="2"/>
  <c r="BI124" i="2"/>
  <c r="BH124" i="2"/>
  <c r="BG124" i="2"/>
  <c r="BF124" i="2"/>
  <c r="BE124" i="2"/>
  <c r="BD124" i="2"/>
  <c r="BC124" i="2"/>
  <c r="BB124" i="2"/>
  <c r="BA124" i="2"/>
  <c r="AZ124" i="2"/>
  <c r="AY124" i="2"/>
  <c r="AX124" i="2"/>
  <c r="AW124" i="2"/>
  <c r="AV124" i="2"/>
  <c r="AU124" i="2"/>
  <c r="AT124" i="2"/>
  <c r="AS124" i="2"/>
  <c r="AR124" i="2"/>
  <c r="AQ124" i="2"/>
  <c r="AP124" i="2"/>
  <c r="AO124" i="2"/>
  <c r="AN124" i="2"/>
  <c r="AK124" i="2"/>
  <c r="AJ124" i="2"/>
  <c r="AH124" i="2"/>
  <c r="AG124" i="2"/>
  <c r="AE124" i="2"/>
  <c r="AD124" i="2"/>
  <c r="AC124" i="2"/>
  <c r="AB124" i="2"/>
  <c r="AA124" i="2"/>
  <c r="Y124" i="2"/>
  <c r="X124" i="2"/>
  <c r="V124" i="2"/>
  <c r="U124" i="2"/>
  <c r="T124" i="2"/>
  <c r="S124" i="2"/>
  <c r="R124" i="2"/>
  <c r="Q124" i="2"/>
  <c r="P124" i="2"/>
  <c r="N124" i="2"/>
  <c r="M124" i="2"/>
  <c r="L124" i="2"/>
  <c r="K124" i="2"/>
  <c r="J124" i="2"/>
  <c r="H124" i="2"/>
  <c r="G124" i="2"/>
  <c r="F124" i="2"/>
  <c r="E124" i="2"/>
  <c r="D124" i="2"/>
  <c r="C124" i="2"/>
  <c r="B124" i="2"/>
  <c r="DM123" i="2"/>
  <c r="DL123" i="2"/>
  <c r="DK123" i="2"/>
  <c r="DJ123" i="2"/>
  <c r="DI123" i="2"/>
  <c r="DH123" i="2"/>
  <c r="DG123" i="2"/>
  <c r="DF123" i="2"/>
  <c r="DE123" i="2"/>
  <c r="DD123" i="2"/>
  <c r="DC123" i="2"/>
  <c r="DB123" i="2"/>
  <c r="DA123" i="2"/>
  <c r="CZ123" i="2"/>
  <c r="CY123" i="2"/>
  <c r="BY123" i="2"/>
  <c r="BX123" i="2"/>
  <c r="BW123" i="2"/>
  <c r="BV123" i="2"/>
  <c r="BU123" i="2"/>
  <c r="BT123" i="2"/>
  <c r="BS123" i="2"/>
  <c r="BR123" i="2"/>
  <c r="BQ123" i="2"/>
  <c r="BP123" i="2"/>
  <c r="BO123" i="2"/>
  <c r="BN123" i="2"/>
  <c r="BM123" i="2"/>
  <c r="BL123" i="2"/>
  <c r="BK123" i="2"/>
  <c r="BJ123" i="2"/>
  <c r="BI123" i="2"/>
  <c r="BH123" i="2"/>
  <c r="BG123" i="2"/>
  <c r="BF123" i="2"/>
  <c r="BE123" i="2"/>
  <c r="BD123" i="2"/>
  <c r="BC123" i="2"/>
  <c r="BB123" i="2"/>
  <c r="BA123" i="2"/>
  <c r="AZ123" i="2"/>
  <c r="AY123" i="2"/>
  <c r="AX123" i="2"/>
  <c r="AW123" i="2"/>
  <c r="AV123" i="2"/>
  <c r="AU123" i="2"/>
  <c r="AT123" i="2"/>
  <c r="AS123" i="2"/>
  <c r="AR123" i="2"/>
  <c r="AQ123" i="2"/>
  <c r="AP123" i="2"/>
  <c r="AO123" i="2"/>
  <c r="AN123" i="2"/>
  <c r="AK123" i="2"/>
  <c r="AJ123" i="2"/>
  <c r="AH123" i="2"/>
  <c r="AG123" i="2"/>
  <c r="AE123" i="2"/>
  <c r="AD123" i="2"/>
  <c r="AC123" i="2"/>
  <c r="AB123" i="2"/>
  <c r="AA123" i="2"/>
  <c r="Y123" i="2"/>
  <c r="X123" i="2"/>
  <c r="V123" i="2"/>
  <c r="U123" i="2"/>
  <c r="T123" i="2"/>
  <c r="S123" i="2"/>
  <c r="R123" i="2"/>
  <c r="Q123" i="2"/>
  <c r="P123" i="2"/>
  <c r="N123" i="2"/>
  <c r="M123" i="2"/>
  <c r="L123" i="2"/>
  <c r="K123" i="2"/>
  <c r="J123" i="2"/>
  <c r="H123" i="2"/>
  <c r="G123" i="2"/>
  <c r="F123" i="2"/>
  <c r="E123" i="2"/>
  <c r="D123" i="2"/>
  <c r="C123" i="2"/>
  <c r="B123" i="2"/>
  <c r="DM122" i="2"/>
  <c r="DL122" i="2"/>
  <c r="DK122" i="2"/>
  <c r="DJ122" i="2"/>
  <c r="DI122" i="2"/>
  <c r="DH122" i="2"/>
  <c r="DG122" i="2"/>
  <c r="DF122" i="2"/>
  <c r="DE122" i="2"/>
  <c r="DD122" i="2"/>
  <c r="DC122" i="2"/>
  <c r="DB122" i="2"/>
  <c r="DA122" i="2"/>
  <c r="CZ122" i="2"/>
  <c r="CY122" i="2"/>
  <c r="BY122" i="2"/>
  <c r="BX122" i="2"/>
  <c r="BW122" i="2"/>
  <c r="BV122" i="2"/>
  <c r="BU122" i="2"/>
  <c r="BT122" i="2"/>
  <c r="BS122" i="2"/>
  <c r="BR122" i="2"/>
  <c r="BQ122" i="2"/>
  <c r="BP122" i="2"/>
  <c r="BO122" i="2"/>
  <c r="BN122" i="2"/>
  <c r="BM122" i="2"/>
  <c r="BL122" i="2"/>
  <c r="BK122" i="2"/>
  <c r="BJ122" i="2"/>
  <c r="BI122" i="2"/>
  <c r="BH122" i="2"/>
  <c r="BG122" i="2"/>
  <c r="BF122" i="2"/>
  <c r="BE122" i="2"/>
  <c r="BD122" i="2"/>
  <c r="BC122" i="2"/>
  <c r="BB122" i="2"/>
  <c r="BA122" i="2"/>
  <c r="AZ122" i="2"/>
  <c r="AY122" i="2"/>
  <c r="AX122" i="2"/>
  <c r="AW122" i="2"/>
  <c r="AV122" i="2"/>
  <c r="AU122" i="2"/>
  <c r="AT122" i="2"/>
  <c r="AS122" i="2"/>
  <c r="AR122" i="2"/>
  <c r="AQ122" i="2"/>
  <c r="AP122" i="2"/>
  <c r="AO122" i="2"/>
  <c r="AN122" i="2"/>
  <c r="AK122" i="2"/>
  <c r="AJ122" i="2"/>
  <c r="AH122" i="2"/>
  <c r="AG122" i="2"/>
  <c r="AE122" i="2"/>
  <c r="AD122" i="2"/>
  <c r="AC122" i="2"/>
  <c r="AB122" i="2"/>
  <c r="AA122" i="2"/>
  <c r="Y122" i="2"/>
  <c r="X122" i="2"/>
  <c r="V122" i="2"/>
  <c r="U122" i="2"/>
  <c r="T122" i="2"/>
  <c r="S122" i="2"/>
  <c r="R122" i="2"/>
  <c r="Q122" i="2"/>
  <c r="P122" i="2"/>
  <c r="N122" i="2"/>
  <c r="M122" i="2"/>
  <c r="L122" i="2"/>
  <c r="K122" i="2"/>
  <c r="J122" i="2"/>
  <c r="H122" i="2"/>
  <c r="G122" i="2"/>
  <c r="F122" i="2"/>
  <c r="E122" i="2"/>
  <c r="D122" i="2"/>
  <c r="C122" i="2"/>
  <c r="B122" i="2"/>
  <c r="DM121" i="2"/>
  <c r="DL121" i="2"/>
  <c r="DK121" i="2"/>
  <c r="DJ121" i="2"/>
  <c r="DI121" i="2"/>
  <c r="DH121" i="2"/>
  <c r="DG121" i="2"/>
  <c r="DF121" i="2"/>
  <c r="DE121" i="2"/>
  <c r="DD121" i="2"/>
  <c r="DC121" i="2"/>
  <c r="DB121" i="2"/>
  <c r="DA121" i="2"/>
  <c r="CZ121" i="2"/>
  <c r="CY121" i="2"/>
  <c r="BY121" i="2"/>
  <c r="BX121" i="2"/>
  <c r="BW121" i="2"/>
  <c r="BV121" i="2"/>
  <c r="BU121" i="2"/>
  <c r="BT121" i="2"/>
  <c r="BS121" i="2"/>
  <c r="BR121" i="2"/>
  <c r="BQ121" i="2"/>
  <c r="BP121" i="2"/>
  <c r="BO121" i="2"/>
  <c r="BN121" i="2"/>
  <c r="BM121" i="2"/>
  <c r="BL121" i="2"/>
  <c r="BK121" i="2"/>
  <c r="BJ121" i="2"/>
  <c r="BI121" i="2"/>
  <c r="BH121" i="2"/>
  <c r="BG121" i="2"/>
  <c r="BF121" i="2"/>
  <c r="BE121" i="2"/>
  <c r="BD121" i="2"/>
  <c r="BC121" i="2"/>
  <c r="BB121" i="2"/>
  <c r="BA121" i="2"/>
  <c r="AZ121" i="2"/>
  <c r="AY121" i="2"/>
  <c r="AX121" i="2"/>
  <c r="AW121" i="2"/>
  <c r="AV121" i="2"/>
  <c r="AU121" i="2"/>
  <c r="AT121" i="2"/>
  <c r="AS121" i="2"/>
  <c r="AR121" i="2"/>
  <c r="AQ121" i="2"/>
  <c r="AP121" i="2"/>
  <c r="AO121" i="2"/>
  <c r="AN121" i="2"/>
  <c r="AK121" i="2"/>
  <c r="AJ121" i="2"/>
  <c r="AH121" i="2"/>
  <c r="AG121" i="2"/>
  <c r="AE121" i="2"/>
  <c r="AD121" i="2"/>
  <c r="AC121" i="2"/>
  <c r="AB121" i="2"/>
  <c r="AA121" i="2"/>
  <c r="Y121" i="2"/>
  <c r="X121" i="2"/>
  <c r="V121" i="2"/>
  <c r="U121" i="2"/>
  <c r="T121" i="2"/>
  <c r="S121" i="2"/>
  <c r="R121" i="2"/>
  <c r="Q121" i="2"/>
  <c r="P121" i="2"/>
  <c r="N121" i="2"/>
  <c r="M121" i="2"/>
  <c r="L121" i="2"/>
  <c r="K121" i="2"/>
  <c r="J121" i="2"/>
  <c r="H121" i="2"/>
  <c r="G121" i="2"/>
  <c r="F121" i="2"/>
  <c r="E121" i="2"/>
  <c r="D121" i="2"/>
  <c r="C121" i="2"/>
  <c r="B121" i="2"/>
  <c r="DM120" i="2"/>
  <c r="DL120" i="2"/>
  <c r="DK120" i="2"/>
  <c r="DJ120" i="2"/>
  <c r="DI120" i="2"/>
  <c r="DH120" i="2"/>
  <c r="DG120" i="2"/>
  <c r="DF120" i="2"/>
  <c r="DE120" i="2"/>
  <c r="DD120" i="2"/>
  <c r="DC120" i="2"/>
  <c r="DB120" i="2"/>
  <c r="DA120" i="2"/>
  <c r="CZ120" i="2"/>
  <c r="CY120" i="2"/>
  <c r="BY120" i="2"/>
  <c r="BX120" i="2"/>
  <c r="BW120" i="2"/>
  <c r="BV120" i="2"/>
  <c r="BU120" i="2"/>
  <c r="BT120" i="2"/>
  <c r="BS120" i="2"/>
  <c r="BR120" i="2"/>
  <c r="BQ120" i="2"/>
  <c r="BP120" i="2"/>
  <c r="BO120" i="2"/>
  <c r="BN120" i="2"/>
  <c r="BM120" i="2"/>
  <c r="BL120" i="2"/>
  <c r="BK120" i="2"/>
  <c r="BJ120" i="2"/>
  <c r="BI120" i="2"/>
  <c r="BH120" i="2"/>
  <c r="BG120" i="2"/>
  <c r="BF120" i="2"/>
  <c r="BE120" i="2"/>
  <c r="BD120" i="2"/>
  <c r="BC120" i="2"/>
  <c r="BB120" i="2"/>
  <c r="BA120" i="2"/>
  <c r="AZ120" i="2"/>
  <c r="AY120" i="2"/>
  <c r="AX120" i="2"/>
  <c r="AW120" i="2"/>
  <c r="AV120" i="2"/>
  <c r="AU120" i="2"/>
  <c r="AT120" i="2"/>
  <c r="AS120" i="2"/>
  <c r="AR120" i="2"/>
  <c r="AQ120" i="2"/>
  <c r="AP120" i="2"/>
  <c r="AO120" i="2"/>
  <c r="AN120" i="2"/>
  <c r="AK120" i="2"/>
  <c r="AJ120" i="2"/>
  <c r="AH120" i="2"/>
  <c r="AG120" i="2"/>
  <c r="AE120" i="2"/>
  <c r="AD120" i="2"/>
  <c r="AC120" i="2"/>
  <c r="AB120" i="2"/>
  <c r="AA120" i="2"/>
  <c r="Y120" i="2"/>
  <c r="X120" i="2"/>
  <c r="V120" i="2"/>
  <c r="U120" i="2"/>
  <c r="T120" i="2"/>
  <c r="S120" i="2"/>
  <c r="R120" i="2"/>
  <c r="Q120" i="2"/>
  <c r="P120" i="2"/>
  <c r="N120" i="2"/>
  <c r="M120" i="2"/>
  <c r="L120" i="2"/>
  <c r="K120" i="2"/>
  <c r="J120" i="2"/>
  <c r="H120" i="2"/>
  <c r="G120" i="2"/>
  <c r="F120" i="2"/>
  <c r="E120" i="2"/>
  <c r="D120" i="2"/>
  <c r="C120" i="2"/>
  <c r="B120" i="2"/>
  <c r="DM119" i="2"/>
  <c r="DL119" i="2"/>
  <c r="DK119" i="2"/>
  <c r="DJ119" i="2"/>
  <c r="DI119" i="2"/>
  <c r="DH119" i="2"/>
  <c r="DG119" i="2"/>
  <c r="DF119" i="2"/>
  <c r="DE119" i="2"/>
  <c r="DD119" i="2"/>
  <c r="DC119" i="2"/>
  <c r="DB119" i="2"/>
  <c r="DA119" i="2"/>
  <c r="CZ119" i="2"/>
  <c r="CY119" i="2"/>
  <c r="BY119" i="2"/>
  <c r="BX119" i="2"/>
  <c r="BW119" i="2"/>
  <c r="BV119" i="2"/>
  <c r="BU119" i="2"/>
  <c r="BT119" i="2"/>
  <c r="BS119" i="2"/>
  <c r="BR119" i="2"/>
  <c r="BQ119" i="2"/>
  <c r="BP119" i="2"/>
  <c r="BO119" i="2"/>
  <c r="BN119" i="2"/>
  <c r="BM119" i="2"/>
  <c r="BL119" i="2"/>
  <c r="BK119" i="2"/>
  <c r="BJ119" i="2"/>
  <c r="BI119" i="2"/>
  <c r="BH119" i="2"/>
  <c r="BG119" i="2"/>
  <c r="BF119" i="2"/>
  <c r="BE119" i="2"/>
  <c r="BD119" i="2"/>
  <c r="BC119" i="2"/>
  <c r="BB119" i="2"/>
  <c r="BA119" i="2"/>
  <c r="AZ119" i="2"/>
  <c r="AY119" i="2"/>
  <c r="AX119" i="2"/>
  <c r="AW119" i="2"/>
  <c r="AV119" i="2"/>
  <c r="AU119" i="2"/>
  <c r="AT119" i="2"/>
  <c r="AS119" i="2"/>
  <c r="AR119" i="2"/>
  <c r="AQ119" i="2"/>
  <c r="AP119" i="2"/>
  <c r="AO119" i="2"/>
  <c r="AN119" i="2"/>
  <c r="AK119" i="2"/>
  <c r="AJ119" i="2"/>
  <c r="AH119" i="2"/>
  <c r="AG119" i="2"/>
  <c r="AE119" i="2"/>
  <c r="AD119" i="2"/>
  <c r="AC119" i="2"/>
  <c r="AB119" i="2"/>
  <c r="AA119" i="2"/>
  <c r="Y119" i="2"/>
  <c r="X119" i="2"/>
  <c r="V119" i="2"/>
  <c r="U119" i="2"/>
  <c r="T119" i="2"/>
  <c r="S119" i="2"/>
  <c r="R119" i="2"/>
  <c r="Q119" i="2"/>
  <c r="P119" i="2"/>
  <c r="N119" i="2"/>
  <c r="M119" i="2"/>
  <c r="L119" i="2"/>
  <c r="K119" i="2"/>
  <c r="J119" i="2"/>
  <c r="H119" i="2"/>
  <c r="G119" i="2"/>
  <c r="F119" i="2"/>
  <c r="E119" i="2"/>
  <c r="D119" i="2"/>
  <c r="C119" i="2"/>
  <c r="B119" i="2"/>
  <c r="DM118" i="2"/>
  <c r="DL118" i="2"/>
  <c r="DK118" i="2"/>
  <c r="DJ118" i="2"/>
  <c r="DI118" i="2"/>
  <c r="DH118" i="2"/>
  <c r="DG118" i="2"/>
  <c r="DF118" i="2"/>
  <c r="DE118" i="2"/>
  <c r="DD118" i="2"/>
  <c r="DC118" i="2"/>
  <c r="DB118" i="2"/>
  <c r="DA118" i="2"/>
  <c r="CZ118" i="2"/>
  <c r="CY118" i="2"/>
  <c r="BY118" i="2"/>
  <c r="BX118" i="2"/>
  <c r="BW118" i="2"/>
  <c r="BV118" i="2"/>
  <c r="BU118" i="2"/>
  <c r="BT118" i="2"/>
  <c r="BS118" i="2"/>
  <c r="BR118" i="2"/>
  <c r="BQ118" i="2"/>
  <c r="BP118" i="2"/>
  <c r="BO118" i="2"/>
  <c r="BN118" i="2"/>
  <c r="BM118" i="2"/>
  <c r="BL118" i="2"/>
  <c r="BK118" i="2"/>
  <c r="BJ118" i="2"/>
  <c r="BI118" i="2"/>
  <c r="BH118" i="2"/>
  <c r="BG118" i="2"/>
  <c r="BF118" i="2"/>
  <c r="BE118" i="2"/>
  <c r="BD118" i="2"/>
  <c r="BC118" i="2"/>
  <c r="BB118" i="2"/>
  <c r="BA118" i="2"/>
  <c r="AZ118" i="2"/>
  <c r="AY118" i="2"/>
  <c r="AX118" i="2"/>
  <c r="AW118" i="2"/>
  <c r="AV118" i="2"/>
  <c r="AU118" i="2"/>
  <c r="AT118" i="2"/>
  <c r="AS118" i="2"/>
  <c r="AR118" i="2"/>
  <c r="AQ118" i="2"/>
  <c r="AP118" i="2"/>
  <c r="AO118" i="2"/>
  <c r="AN118" i="2"/>
  <c r="AK118" i="2"/>
  <c r="AJ118" i="2"/>
  <c r="AH118" i="2"/>
  <c r="AG118" i="2"/>
  <c r="AE118" i="2"/>
  <c r="AD118" i="2"/>
  <c r="AC118" i="2"/>
  <c r="AB118" i="2"/>
  <c r="AA118" i="2"/>
  <c r="Y118" i="2"/>
  <c r="X118" i="2"/>
  <c r="V118" i="2"/>
  <c r="U118" i="2"/>
  <c r="T118" i="2"/>
  <c r="S118" i="2"/>
  <c r="R118" i="2"/>
  <c r="Q118" i="2"/>
  <c r="P118" i="2"/>
  <c r="N118" i="2"/>
  <c r="M118" i="2"/>
  <c r="L118" i="2"/>
  <c r="K118" i="2"/>
  <c r="J118" i="2"/>
  <c r="H118" i="2"/>
  <c r="G118" i="2"/>
  <c r="F118" i="2"/>
  <c r="E118" i="2"/>
  <c r="D118" i="2"/>
  <c r="C118" i="2"/>
  <c r="B118" i="2"/>
  <c r="DM117" i="2"/>
  <c r="DL117" i="2"/>
  <c r="DK117" i="2"/>
  <c r="DJ117" i="2"/>
  <c r="DI117" i="2"/>
  <c r="DH117" i="2"/>
  <c r="DG117" i="2"/>
  <c r="DF117" i="2"/>
  <c r="DE117" i="2"/>
  <c r="DD117" i="2"/>
  <c r="DC117" i="2"/>
  <c r="DB117" i="2"/>
  <c r="DA117" i="2"/>
  <c r="CZ117" i="2"/>
  <c r="CY117" i="2"/>
  <c r="BY117" i="2"/>
  <c r="BX117" i="2"/>
  <c r="BW117" i="2"/>
  <c r="BV117" i="2"/>
  <c r="BU117" i="2"/>
  <c r="BT117" i="2"/>
  <c r="BS117" i="2"/>
  <c r="BR117" i="2"/>
  <c r="BQ117" i="2"/>
  <c r="BP117" i="2"/>
  <c r="BO117" i="2"/>
  <c r="BN117" i="2"/>
  <c r="BM117" i="2"/>
  <c r="BL117" i="2"/>
  <c r="BK117" i="2"/>
  <c r="BJ117" i="2"/>
  <c r="BI117" i="2"/>
  <c r="BH117" i="2"/>
  <c r="BG117" i="2"/>
  <c r="BF117" i="2"/>
  <c r="BE117" i="2"/>
  <c r="BD117" i="2"/>
  <c r="BC117" i="2"/>
  <c r="BB117" i="2"/>
  <c r="BA117" i="2"/>
  <c r="AZ117" i="2"/>
  <c r="AY117" i="2"/>
  <c r="AX117" i="2"/>
  <c r="AW117" i="2"/>
  <c r="AV117" i="2"/>
  <c r="AU117" i="2"/>
  <c r="AT117" i="2"/>
  <c r="AS117" i="2"/>
  <c r="AR117" i="2"/>
  <c r="AQ117" i="2"/>
  <c r="AP117" i="2"/>
  <c r="AO117" i="2"/>
  <c r="AN117" i="2"/>
  <c r="AK117" i="2"/>
  <c r="AJ117" i="2"/>
  <c r="AH117" i="2"/>
  <c r="AG117" i="2"/>
  <c r="AE117" i="2"/>
  <c r="AD117" i="2"/>
  <c r="AC117" i="2"/>
  <c r="AB117" i="2"/>
  <c r="AA117" i="2"/>
  <c r="Y117" i="2"/>
  <c r="X117" i="2"/>
  <c r="V117" i="2"/>
  <c r="U117" i="2"/>
  <c r="T117" i="2"/>
  <c r="S117" i="2"/>
  <c r="R117" i="2"/>
  <c r="Q117" i="2"/>
  <c r="P117" i="2"/>
  <c r="N117" i="2"/>
  <c r="M117" i="2"/>
  <c r="L117" i="2"/>
  <c r="K117" i="2"/>
  <c r="J117" i="2"/>
  <c r="H117" i="2"/>
  <c r="G117" i="2"/>
  <c r="F117" i="2"/>
  <c r="E117" i="2"/>
  <c r="D117" i="2"/>
  <c r="C117" i="2"/>
  <c r="B117" i="2"/>
  <c r="DM116" i="2"/>
  <c r="DL116" i="2"/>
  <c r="DK116" i="2"/>
  <c r="DJ116" i="2"/>
  <c r="DI116" i="2"/>
  <c r="DH116" i="2"/>
  <c r="DG116" i="2"/>
  <c r="DF116" i="2"/>
  <c r="DE116" i="2"/>
  <c r="DD116" i="2"/>
  <c r="DC116" i="2"/>
  <c r="DB116" i="2"/>
  <c r="DA116" i="2"/>
  <c r="CZ116" i="2"/>
  <c r="CY116" i="2"/>
  <c r="BY116" i="2"/>
  <c r="BX116" i="2"/>
  <c r="BW116" i="2"/>
  <c r="BV116" i="2"/>
  <c r="BU116" i="2"/>
  <c r="BT116" i="2"/>
  <c r="BS116" i="2"/>
  <c r="BR116" i="2"/>
  <c r="BQ116" i="2"/>
  <c r="BP116" i="2"/>
  <c r="BO116" i="2"/>
  <c r="BN116" i="2"/>
  <c r="BM116" i="2"/>
  <c r="BL116" i="2"/>
  <c r="BK116" i="2"/>
  <c r="BJ116" i="2"/>
  <c r="BI116" i="2"/>
  <c r="BH116" i="2"/>
  <c r="BG116" i="2"/>
  <c r="BF116" i="2"/>
  <c r="BE116" i="2"/>
  <c r="BD116" i="2"/>
  <c r="BC116" i="2"/>
  <c r="BB116" i="2"/>
  <c r="BA116" i="2"/>
  <c r="AZ116" i="2"/>
  <c r="AY116" i="2"/>
  <c r="AX116" i="2"/>
  <c r="AW116" i="2"/>
  <c r="AV116" i="2"/>
  <c r="AU116" i="2"/>
  <c r="AT116" i="2"/>
  <c r="AS116" i="2"/>
  <c r="AR116" i="2"/>
  <c r="AQ116" i="2"/>
  <c r="AP116" i="2"/>
  <c r="AO116" i="2"/>
  <c r="AK116" i="2"/>
  <c r="AJ116" i="2"/>
  <c r="AH116" i="2"/>
  <c r="AG116" i="2"/>
  <c r="AE116" i="2"/>
  <c r="AD116" i="2"/>
  <c r="AC116" i="2"/>
  <c r="AB116" i="2"/>
  <c r="AA116" i="2"/>
  <c r="Y116" i="2"/>
  <c r="X116" i="2"/>
  <c r="V116" i="2"/>
  <c r="U116" i="2"/>
  <c r="T116" i="2"/>
  <c r="S116" i="2"/>
  <c r="R116" i="2"/>
  <c r="Q116" i="2"/>
  <c r="P116" i="2"/>
  <c r="N116" i="2"/>
  <c r="M116" i="2"/>
  <c r="L116" i="2"/>
  <c r="K116" i="2"/>
  <c r="J116" i="2"/>
  <c r="H116" i="2"/>
  <c r="G116" i="2"/>
  <c r="F116" i="2"/>
  <c r="E116" i="2"/>
  <c r="D116" i="2"/>
  <c r="C116" i="2"/>
  <c r="B116" i="2"/>
  <c r="DM115" i="2"/>
  <c r="DL115" i="2"/>
  <c r="DK115" i="2"/>
  <c r="DJ115" i="2"/>
  <c r="DI115" i="2"/>
  <c r="DH115" i="2"/>
  <c r="DG115" i="2"/>
  <c r="DF115" i="2"/>
  <c r="DE115" i="2"/>
  <c r="DD115" i="2"/>
  <c r="DC115" i="2"/>
  <c r="DB115" i="2"/>
  <c r="DA115" i="2"/>
  <c r="CZ115" i="2"/>
  <c r="CY115" i="2"/>
  <c r="BY115" i="2"/>
  <c r="BX115" i="2"/>
  <c r="BW115" i="2"/>
  <c r="BV115" i="2"/>
  <c r="BU115" i="2"/>
  <c r="BT115" i="2"/>
  <c r="BS115" i="2"/>
  <c r="BR115" i="2"/>
  <c r="BQ115" i="2"/>
  <c r="BP115" i="2"/>
  <c r="BO115" i="2"/>
  <c r="BN115" i="2"/>
  <c r="BM115" i="2"/>
  <c r="BL115" i="2"/>
  <c r="BK115" i="2"/>
  <c r="BJ115" i="2"/>
  <c r="BI115" i="2"/>
  <c r="BH115" i="2"/>
  <c r="BG115" i="2"/>
  <c r="BF115" i="2"/>
  <c r="BE115" i="2"/>
  <c r="BD115" i="2"/>
  <c r="BC115" i="2"/>
  <c r="BB115" i="2"/>
  <c r="BA115" i="2"/>
  <c r="AZ115" i="2"/>
  <c r="AY115" i="2"/>
  <c r="AX115" i="2"/>
  <c r="AW115" i="2"/>
  <c r="AV115" i="2"/>
  <c r="AU115" i="2"/>
  <c r="AT115" i="2"/>
  <c r="AS115" i="2"/>
  <c r="AR115" i="2"/>
  <c r="AQ115" i="2"/>
  <c r="AP115" i="2"/>
  <c r="AO115" i="2"/>
  <c r="AN115" i="2"/>
  <c r="AK115" i="2"/>
  <c r="AJ115" i="2"/>
  <c r="AH115" i="2"/>
  <c r="AG115" i="2"/>
  <c r="AE115" i="2"/>
  <c r="AD115" i="2"/>
  <c r="AC115" i="2"/>
  <c r="AB115" i="2"/>
  <c r="AA115" i="2"/>
  <c r="Y115" i="2"/>
  <c r="X115" i="2"/>
  <c r="V115" i="2"/>
  <c r="U115" i="2"/>
  <c r="T115" i="2"/>
  <c r="S115" i="2"/>
  <c r="R115" i="2"/>
  <c r="Q115" i="2"/>
  <c r="P115" i="2"/>
  <c r="N115" i="2"/>
  <c r="M115" i="2"/>
  <c r="L115" i="2"/>
  <c r="K115" i="2"/>
  <c r="J115" i="2"/>
  <c r="H115" i="2"/>
  <c r="G115" i="2"/>
  <c r="F115" i="2"/>
  <c r="E115" i="2"/>
  <c r="D115" i="2"/>
  <c r="C115" i="2"/>
  <c r="B115" i="2"/>
  <c r="DM114" i="2"/>
  <c r="DL114" i="2"/>
  <c r="DK114" i="2"/>
  <c r="DJ114" i="2"/>
  <c r="DI114" i="2"/>
  <c r="DH114" i="2"/>
  <c r="DG114" i="2"/>
  <c r="DF114" i="2"/>
  <c r="DE114" i="2"/>
  <c r="DD114" i="2"/>
  <c r="DC114" i="2"/>
  <c r="DB114" i="2"/>
  <c r="DA114" i="2"/>
  <c r="CZ114" i="2"/>
  <c r="CY114" i="2"/>
  <c r="BY114" i="2"/>
  <c r="BX114" i="2"/>
  <c r="BW114" i="2"/>
  <c r="BV114" i="2"/>
  <c r="BU114" i="2"/>
  <c r="BT114" i="2"/>
  <c r="BS114" i="2"/>
  <c r="BR114" i="2"/>
  <c r="BQ114" i="2"/>
  <c r="BP114" i="2"/>
  <c r="BO114" i="2"/>
  <c r="BN114" i="2"/>
  <c r="BM114" i="2"/>
  <c r="BL114" i="2"/>
  <c r="BK114" i="2"/>
  <c r="BJ114" i="2"/>
  <c r="BI114" i="2"/>
  <c r="BH114" i="2"/>
  <c r="BG114" i="2"/>
  <c r="BF114" i="2"/>
  <c r="BE114" i="2"/>
  <c r="BD114" i="2"/>
  <c r="BC114" i="2"/>
  <c r="BB114" i="2"/>
  <c r="BA114" i="2"/>
  <c r="AZ114" i="2"/>
  <c r="AY114" i="2"/>
  <c r="AX114" i="2"/>
  <c r="AW114" i="2"/>
  <c r="AV114" i="2"/>
  <c r="AU114" i="2"/>
  <c r="AT114" i="2"/>
  <c r="AS114" i="2"/>
  <c r="AR114" i="2"/>
  <c r="AQ114" i="2"/>
  <c r="AP114" i="2"/>
  <c r="AO114" i="2"/>
  <c r="AN114" i="2"/>
  <c r="AK114" i="2"/>
  <c r="AJ114" i="2"/>
  <c r="AH114" i="2"/>
  <c r="AG114" i="2"/>
  <c r="AE114" i="2"/>
  <c r="AD114" i="2"/>
  <c r="AC114" i="2"/>
  <c r="AB114" i="2"/>
  <c r="AA114" i="2"/>
  <c r="Y114" i="2"/>
  <c r="X114" i="2"/>
  <c r="V114" i="2"/>
  <c r="U114" i="2"/>
  <c r="T114" i="2"/>
  <c r="S114" i="2"/>
  <c r="R114" i="2"/>
  <c r="Q114" i="2"/>
  <c r="P114" i="2"/>
  <c r="N114" i="2"/>
  <c r="M114" i="2"/>
  <c r="L114" i="2"/>
  <c r="K114" i="2"/>
  <c r="J114" i="2"/>
  <c r="H114" i="2"/>
  <c r="G114" i="2"/>
  <c r="F114" i="2"/>
  <c r="E114" i="2"/>
  <c r="D114" i="2"/>
  <c r="C114" i="2"/>
  <c r="B114" i="2"/>
  <c r="DM113" i="2"/>
  <c r="DL113" i="2"/>
  <c r="DK113" i="2"/>
  <c r="DJ113" i="2"/>
  <c r="DI113" i="2"/>
  <c r="DH113" i="2"/>
  <c r="DG113" i="2"/>
  <c r="DF113" i="2"/>
  <c r="DE113" i="2"/>
  <c r="DD113" i="2"/>
  <c r="DC113" i="2"/>
  <c r="DB113" i="2"/>
  <c r="DA113" i="2"/>
  <c r="CZ113" i="2"/>
  <c r="CY113" i="2"/>
  <c r="BY113" i="2"/>
  <c r="BX113" i="2"/>
  <c r="BW113" i="2"/>
  <c r="BV113" i="2"/>
  <c r="BU113" i="2"/>
  <c r="BT113" i="2"/>
  <c r="BS113" i="2"/>
  <c r="BR113" i="2"/>
  <c r="BQ113" i="2"/>
  <c r="BP113" i="2"/>
  <c r="BO113" i="2"/>
  <c r="BN113" i="2"/>
  <c r="BM113" i="2"/>
  <c r="BL113" i="2"/>
  <c r="BK113" i="2"/>
  <c r="BJ113" i="2"/>
  <c r="BI113" i="2"/>
  <c r="BH113" i="2"/>
  <c r="BG113" i="2"/>
  <c r="BF113" i="2"/>
  <c r="BE113" i="2"/>
  <c r="BD113" i="2"/>
  <c r="BC113" i="2"/>
  <c r="BB113" i="2"/>
  <c r="BA113" i="2"/>
  <c r="AZ113" i="2"/>
  <c r="AY113" i="2"/>
  <c r="AX113" i="2"/>
  <c r="AW113" i="2"/>
  <c r="AV113" i="2"/>
  <c r="AU113" i="2"/>
  <c r="AT113" i="2"/>
  <c r="AS113" i="2"/>
  <c r="AR113" i="2"/>
  <c r="AQ113" i="2"/>
  <c r="AP113" i="2"/>
  <c r="AO113" i="2"/>
  <c r="AN113" i="2"/>
  <c r="AK113" i="2"/>
  <c r="AJ113" i="2"/>
  <c r="AH113" i="2"/>
  <c r="AG113" i="2"/>
  <c r="AE113" i="2"/>
  <c r="AD113" i="2"/>
  <c r="AC113" i="2"/>
  <c r="AB113" i="2"/>
  <c r="AA113" i="2"/>
  <c r="Y113" i="2"/>
  <c r="X113" i="2"/>
  <c r="V113" i="2"/>
  <c r="U113" i="2"/>
  <c r="T113" i="2"/>
  <c r="S113" i="2"/>
  <c r="R113" i="2"/>
  <c r="Q113" i="2"/>
  <c r="P113" i="2"/>
  <c r="N113" i="2"/>
  <c r="M113" i="2"/>
  <c r="L113" i="2"/>
  <c r="K113" i="2"/>
  <c r="J113" i="2"/>
  <c r="H113" i="2"/>
  <c r="G113" i="2"/>
  <c r="F113" i="2"/>
  <c r="E113" i="2"/>
  <c r="D113" i="2"/>
  <c r="C113" i="2"/>
  <c r="B113" i="2"/>
  <c r="DM112" i="2"/>
  <c r="DL112" i="2"/>
  <c r="DK112" i="2"/>
  <c r="DJ112" i="2"/>
  <c r="DI112" i="2"/>
  <c r="DH112" i="2"/>
  <c r="DG112" i="2"/>
  <c r="DF112" i="2"/>
  <c r="DE112" i="2"/>
  <c r="DD112" i="2"/>
  <c r="DC112" i="2"/>
  <c r="DB112" i="2"/>
  <c r="DA112" i="2"/>
  <c r="CZ112" i="2"/>
  <c r="CY112" i="2"/>
  <c r="BY112" i="2"/>
  <c r="BX112" i="2"/>
  <c r="BW112" i="2"/>
  <c r="BV112" i="2"/>
  <c r="BU112" i="2"/>
  <c r="BT112" i="2"/>
  <c r="BS112" i="2"/>
  <c r="BR112" i="2"/>
  <c r="BQ112" i="2"/>
  <c r="BP112" i="2"/>
  <c r="BO112" i="2"/>
  <c r="BN112" i="2"/>
  <c r="BM112" i="2"/>
  <c r="BL112" i="2"/>
  <c r="BK112" i="2"/>
  <c r="BJ112" i="2"/>
  <c r="BI112" i="2"/>
  <c r="BH112" i="2"/>
  <c r="BG112" i="2"/>
  <c r="BF112" i="2"/>
  <c r="BE112" i="2"/>
  <c r="BD112" i="2"/>
  <c r="BC112" i="2"/>
  <c r="BB112" i="2"/>
  <c r="BA112" i="2"/>
  <c r="AZ112" i="2"/>
  <c r="AY112" i="2"/>
  <c r="AX112" i="2"/>
  <c r="AW112" i="2"/>
  <c r="AV112" i="2"/>
  <c r="AU112" i="2"/>
  <c r="AT112" i="2"/>
  <c r="AS112" i="2"/>
  <c r="AR112" i="2"/>
  <c r="AQ112" i="2"/>
  <c r="AP112" i="2"/>
  <c r="AO112" i="2"/>
  <c r="AN112" i="2"/>
  <c r="AK112" i="2"/>
  <c r="AJ112" i="2"/>
  <c r="AH112" i="2"/>
  <c r="AG112" i="2"/>
  <c r="AE112" i="2"/>
  <c r="AD112" i="2"/>
  <c r="AC112" i="2"/>
  <c r="AB112" i="2"/>
  <c r="AA112" i="2"/>
  <c r="Y112" i="2"/>
  <c r="X112" i="2"/>
  <c r="V112" i="2"/>
  <c r="U112" i="2"/>
  <c r="T112" i="2"/>
  <c r="S112" i="2"/>
  <c r="R112" i="2"/>
  <c r="Q112" i="2"/>
  <c r="P112" i="2"/>
  <c r="N112" i="2"/>
  <c r="M112" i="2"/>
  <c r="L112" i="2"/>
  <c r="K112" i="2"/>
  <c r="J112" i="2"/>
  <c r="H112" i="2"/>
  <c r="G112" i="2"/>
  <c r="F112" i="2"/>
  <c r="E112" i="2"/>
  <c r="D112" i="2"/>
  <c r="C112" i="2"/>
  <c r="B112" i="2"/>
  <c r="DM111" i="2"/>
  <c r="DL111" i="2"/>
  <c r="DK111" i="2"/>
  <c r="DJ111" i="2"/>
  <c r="DI111" i="2"/>
  <c r="DH111" i="2"/>
  <c r="DG111" i="2"/>
  <c r="DF111" i="2"/>
  <c r="DE111" i="2"/>
  <c r="DD111" i="2"/>
  <c r="DC111" i="2"/>
  <c r="DB111" i="2"/>
  <c r="DA111" i="2"/>
  <c r="CY111" i="2"/>
  <c r="BY111" i="2"/>
  <c r="BX111" i="2"/>
  <c r="BW111" i="2"/>
  <c r="BV111" i="2"/>
  <c r="BU111" i="2"/>
  <c r="BT111" i="2"/>
  <c r="BS111" i="2"/>
  <c r="BR111" i="2"/>
  <c r="BQ111" i="2"/>
  <c r="BP111" i="2"/>
  <c r="BO111" i="2"/>
  <c r="BM111" i="2"/>
  <c r="BL111" i="2"/>
  <c r="BK111" i="2"/>
  <c r="BJ111" i="2"/>
  <c r="BI111" i="2"/>
  <c r="BH111" i="2"/>
  <c r="BG111" i="2"/>
  <c r="BF111" i="2"/>
  <c r="BE111" i="2"/>
  <c r="BD111" i="2"/>
  <c r="BC111" i="2"/>
  <c r="BB111" i="2"/>
  <c r="AZ111" i="2"/>
  <c r="AY111" i="2"/>
  <c r="AX111" i="2"/>
  <c r="AW111" i="2"/>
  <c r="AV111" i="2"/>
  <c r="AU111" i="2"/>
  <c r="AT111" i="2"/>
  <c r="AS111" i="2"/>
  <c r="AR111" i="2"/>
  <c r="AQ111" i="2"/>
  <c r="AP111" i="2"/>
  <c r="AO111" i="2"/>
  <c r="AK111" i="2"/>
  <c r="AJ111" i="2"/>
  <c r="AH111" i="2"/>
  <c r="AG111" i="2"/>
  <c r="AE111" i="2"/>
  <c r="AD111" i="2"/>
  <c r="AC111" i="2"/>
  <c r="AB111" i="2"/>
  <c r="AA111" i="2"/>
  <c r="Y111" i="2"/>
  <c r="X111" i="2"/>
  <c r="V111" i="2"/>
  <c r="U111" i="2"/>
  <c r="T111" i="2"/>
  <c r="S111" i="2"/>
  <c r="R111" i="2"/>
  <c r="Q111" i="2"/>
  <c r="P111" i="2"/>
  <c r="N111" i="2"/>
  <c r="M111" i="2"/>
  <c r="L111" i="2"/>
  <c r="K111" i="2"/>
  <c r="J111" i="2"/>
  <c r="H111" i="2"/>
  <c r="G111" i="2"/>
  <c r="F111" i="2"/>
  <c r="E111" i="2"/>
  <c r="D111" i="2"/>
  <c r="C111" i="2"/>
  <c r="B111" i="2"/>
  <c r="DM110" i="2"/>
  <c r="DL110" i="2"/>
  <c r="DK110" i="2"/>
  <c r="DJ110" i="2"/>
  <c r="DI110" i="2"/>
  <c r="DH110" i="2"/>
  <c r="DG110" i="2"/>
  <c r="DF110" i="2"/>
  <c r="DE110" i="2"/>
  <c r="DD110" i="2"/>
  <c r="DC110" i="2"/>
  <c r="DB110" i="2"/>
  <c r="DA110" i="2"/>
  <c r="CZ110" i="2"/>
  <c r="CY110" i="2"/>
  <c r="BY110" i="2"/>
  <c r="BX110" i="2"/>
  <c r="BW110" i="2"/>
  <c r="BV110" i="2"/>
  <c r="BU110" i="2"/>
  <c r="BT110" i="2"/>
  <c r="BS110" i="2"/>
  <c r="BR110" i="2"/>
  <c r="BQ110" i="2"/>
  <c r="BP110" i="2"/>
  <c r="BO110" i="2"/>
  <c r="BN110" i="2"/>
  <c r="BM110" i="2"/>
  <c r="BL110" i="2"/>
  <c r="BK110" i="2"/>
  <c r="BJ110" i="2"/>
  <c r="BI110" i="2"/>
  <c r="BH110" i="2"/>
  <c r="BG110" i="2"/>
  <c r="BF110" i="2"/>
  <c r="BE110" i="2"/>
  <c r="BD110" i="2"/>
  <c r="BC110" i="2"/>
  <c r="BB110" i="2"/>
  <c r="BA110" i="2"/>
  <c r="AZ110" i="2"/>
  <c r="AY110" i="2"/>
  <c r="AX110" i="2"/>
  <c r="AW110" i="2"/>
  <c r="AV110" i="2"/>
  <c r="AU110" i="2"/>
  <c r="AT110" i="2"/>
  <c r="AS110" i="2"/>
  <c r="AR110" i="2"/>
  <c r="AQ110" i="2"/>
  <c r="AP110" i="2"/>
  <c r="AO110" i="2"/>
  <c r="AN110" i="2"/>
  <c r="AK110" i="2"/>
  <c r="AJ110" i="2"/>
  <c r="AH110" i="2"/>
  <c r="AG110" i="2"/>
  <c r="AE110" i="2"/>
  <c r="AD110" i="2"/>
  <c r="AC110" i="2"/>
  <c r="AB110" i="2"/>
  <c r="AA110" i="2"/>
  <c r="Y110" i="2"/>
  <c r="X110" i="2"/>
  <c r="V110" i="2"/>
  <c r="U110" i="2"/>
  <c r="T110" i="2"/>
  <c r="S110" i="2"/>
  <c r="R110" i="2"/>
  <c r="Q110" i="2"/>
  <c r="P110" i="2"/>
  <c r="N110" i="2"/>
  <c r="M110" i="2"/>
  <c r="L110" i="2"/>
  <c r="K110" i="2"/>
  <c r="J110" i="2"/>
  <c r="H110" i="2"/>
  <c r="G110" i="2"/>
  <c r="F110" i="2"/>
  <c r="E110" i="2"/>
  <c r="D110" i="2"/>
  <c r="C110" i="2"/>
  <c r="B110" i="2"/>
  <c r="DM109" i="2"/>
  <c r="DL109" i="2"/>
  <c r="DK109" i="2"/>
  <c r="DJ109" i="2"/>
  <c r="DI109" i="2"/>
  <c r="DH109" i="2"/>
  <c r="DG109" i="2"/>
  <c r="DF109" i="2"/>
  <c r="DE109" i="2"/>
  <c r="DD109" i="2"/>
  <c r="DC109" i="2"/>
  <c r="DB109" i="2"/>
  <c r="DA109" i="2"/>
  <c r="CZ109" i="2"/>
  <c r="CY109" i="2"/>
  <c r="BY109" i="2"/>
  <c r="BX109" i="2"/>
  <c r="BW109" i="2"/>
  <c r="BV109" i="2"/>
  <c r="BU109" i="2"/>
  <c r="BT109" i="2"/>
  <c r="BS109" i="2"/>
  <c r="BR109" i="2"/>
  <c r="BQ109" i="2"/>
  <c r="BP109" i="2"/>
  <c r="BO109" i="2"/>
  <c r="BN109" i="2"/>
  <c r="BM109" i="2"/>
  <c r="BL109" i="2"/>
  <c r="BK109" i="2"/>
  <c r="BJ109" i="2"/>
  <c r="BI109" i="2"/>
  <c r="BH109" i="2"/>
  <c r="BG109" i="2"/>
  <c r="BF109" i="2"/>
  <c r="BE109" i="2"/>
  <c r="BD109" i="2"/>
  <c r="BC109" i="2"/>
  <c r="BB109" i="2"/>
  <c r="BA109" i="2"/>
  <c r="AZ109" i="2"/>
  <c r="AY109" i="2"/>
  <c r="AX109" i="2"/>
  <c r="AW109" i="2"/>
  <c r="AV109" i="2"/>
  <c r="AU109" i="2"/>
  <c r="AT109" i="2"/>
  <c r="AS109" i="2"/>
  <c r="AR109" i="2"/>
  <c r="AQ109" i="2"/>
  <c r="AP109" i="2"/>
  <c r="AO109" i="2"/>
  <c r="AN109" i="2"/>
  <c r="AK109" i="2"/>
  <c r="AJ109" i="2"/>
  <c r="AH109" i="2"/>
  <c r="AG109" i="2"/>
  <c r="AE109" i="2"/>
  <c r="AD109" i="2"/>
  <c r="AC109" i="2"/>
  <c r="AB109" i="2"/>
  <c r="AA109" i="2"/>
  <c r="Y109" i="2"/>
  <c r="X109" i="2"/>
  <c r="V109" i="2"/>
  <c r="U109" i="2"/>
  <c r="T109" i="2"/>
  <c r="S109" i="2"/>
  <c r="R109" i="2"/>
  <c r="Q109" i="2"/>
  <c r="P109" i="2"/>
  <c r="N109" i="2"/>
  <c r="M109" i="2"/>
  <c r="L109" i="2"/>
  <c r="K109" i="2"/>
  <c r="J109" i="2"/>
  <c r="H109" i="2"/>
  <c r="G109" i="2"/>
  <c r="F109" i="2"/>
  <c r="E109" i="2"/>
  <c r="D109" i="2"/>
  <c r="C109" i="2"/>
  <c r="B109" i="2"/>
  <c r="DM108" i="2"/>
  <c r="DL108" i="2"/>
  <c r="DK108" i="2"/>
  <c r="DJ108" i="2"/>
  <c r="DI108" i="2"/>
  <c r="DH108" i="2"/>
  <c r="DG108" i="2"/>
  <c r="DF108" i="2"/>
  <c r="DE108" i="2"/>
  <c r="DD108" i="2"/>
  <c r="DC108" i="2"/>
  <c r="DB108" i="2"/>
  <c r="DA108" i="2"/>
  <c r="CZ108" i="2"/>
  <c r="CY108" i="2"/>
  <c r="BY108" i="2"/>
  <c r="BX108" i="2"/>
  <c r="BW108" i="2"/>
  <c r="BV108" i="2"/>
  <c r="BU108" i="2"/>
  <c r="BT108" i="2"/>
  <c r="BS108" i="2"/>
  <c r="BR108" i="2"/>
  <c r="BQ108" i="2"/>
  <c r="BP108" i="2"/>
  <c r="BO108" i="2"/>
  <c r="BN108" i="2"/>
  <c r="BM108" i="2"/>
  <c r="BL108" i="2"/>
  <c r="BK108" i="2"/>
  <c r="BJ108" i="2"/>
  <c r="BI108" i="2"/>
  <c r="BH108" i="2"/>
  <c r="BG108" i="2"/>
  <c r="BF108" i="2"/>
  <c r="BE108" i="2"/>
  <c r="BD108" i="2"/>
  <c r="BC108" i="2"/>
  <c r="BB108" i="2"/>
  <c r="BA108" i="2"/>
  <c r="AZ108" i="2"/>
  <c r="AY108" i="2"/>
  <c r="AX108" i="2"/>
  <c r="AW108" i="2"/>
  <c r="AV108" i="2"/>
  <c r="AU108" i="2"/>
  <c r="AT108" i="2"/>
  <c r="AS108" i="2"/>
  <c r="AR108" i="2"/>
  <c r="AQ108" i="2"/>
  <c r="AP108" i="2"/>
  <c r="AO108" i="2"/>
  <c r="AN108" i="2"/>
  <c r="AK108" i="2"/>
  <c r="AJ108" i="2"/>
  <c r="AH108" i="2"/>
  <c r="AG108" i="2"/>
  <c r="AE108" i="2"/>
  <c r="AD108" i="2"/>
  <c r="AC108" i="2"/>
  <c r="AB108" i="2"/>
  <c r="AA108" i="2"/>
  <c r="Y108" i="2"/>
  <c r="X108" i="2"/>
  <c r="V108" i="2"/>
  <c r="U108" i="2"/>
  <c r="T108" i="2"/>
  <c r="S108" i="2"/>
  <c r="R108" i="2"/>
  <c r="Q108" i="2"/>
  <c r="P108" i="2"/>
  <c r="N108" i="2"/>
  <c r="M108" i="2"/>
  <c r="L108" i="2"/>
  <c r="K108" i="2"/>
  <c r="J108" i="2"/>
  <c r="H108" i="2"/>
  <c r="G108" i="2"/>
  <c r="F108" i="2"/>
  <c r="E108" i="2"/>
  <c r="D108" i="2"/>
  <c r="C108" i="2"/>
  <c r="B108" i="2"/>
  <c r="DM107" i="2"/>
  <c r="DL107" i="2"/>
  <c r="DK107" i="2"/>
  <c r="DJ107" i="2"/>
  <c r="DI107" i="2"/>
  <c r="DH107" i="2"/>
  <c r="DG107" i="2"/>
  <c r="DF107" i="2"/>
  <c r="DE107" i="2"/>
  <c r="DD107" i="2"/>
  <c r="DC107" i="2"/>
  <c r="DB107" i="2"/>
  <c r="DA107" i="2"/>
  <c r="CZ107" i="2"/>
  <c r="CY107" i="2"/>
  <c r="BY107" i="2"/>
  <c r="BX107" i="2"/>
  <c r="BW107" i="2"/>
  <c r="BV107" i="2"/>
  <c r="BU107" i="2"/>
  <c r="BT107" i="2"/>
  <c r="BS107" i="2"/>
  <c r="BR107" i="2"/>
  <c r="BQ107" i="2"/>
  <c r="BP107" i="2"/>
  <c r="BO107" i="2"/>
  <c r="BN107" i="2"/>
  <c r="BM107" i="2"/>
  <c r="BL107" i="2"/>
  <c r="BK107" i="2"/>
  <c r="BJ107" i="2"/>
  <c r="BI107" i="2"/>
  <c r="BH107" i="2"/>
  <c r="BG107" i="2"/>
  <c r="BF107" i="2"/>
  <c r="BE107" i="2"/>
  <c r="BD107" i="2"/>
  <c r="BC107" i="2"/>
  <c r="BB107" i="2"/>
  <c r="BA107" i="2"/>
  <c r="AZ107" i="2"/>
  <c r="AY107" i="2"/>
  <c r="AX107" i="2"/>
  <c r="AW107" i="2"/>
  <c r="AV107" i="2"/>
  <c r="AU107" i="2"/>
  <c r="AT107" i="2"/>
  <c r="AS107" i="2"/>
  <c r="AR107" i="2"/>
  <c r="AQ107" i="2"/>
  <c r="AP107" i="2"/>
  <c r="AO107" i="2"/>
  <c r="AN107" i="2"/>
  <c r="AK107" i="2"/>
  <c r="AJ107" i="2"/>
  <c r="AH107" i="2"/>
  <c r="AG107" i="2"/>
  <c r="AE107" i="2"/>
  <c r="AD107" i="2"/>
  <c r="AC107" i="2"/>
  <c r="AB107" i="2"/>
  <c r="AA107" i="2"/>
  <c r="Y107" i="2"/>
  <c r="X107" i="2"/>
  <c r="V107" i="2"/>
  <c r="U107" i="2"/>
  <c r="T107" i="2"/>
  <c r="S107" i="2"/>
  <c r="R107" i="2"/>
  <c r="Q107" i="2"/>
  <c r="P107" i="2"/>
  <c r="N107" i="2"/>
  <c r="M107" i="2"/>
  <c r="L107" i="2"/>
  <c r="K107" i="2"/>
  <c r="J107" i="2"/>
  <c r="H107" i="2"/>
  <c r="G107" i="2"/>
  <c r="F107" i="2"/>
  <c r="E107" i="2"/>
  <c r="D107" i="2"/>
  <c r="C107" i="2"/>
  <c r="B107" i="2"/>
  <c r="DM106" i="2"/>
  <c r="DL106" i="2"/>
  <c r="DK106" i="2"/>
  <c r="DJ106" i="2"/>
  <c r="DI106" i="2"/>
  <c r="DH106" i="2"/>
  <c r="DG106" i="2"/>
  <c r="DF106" i="2"/>
  <c r="DE106" i="2"/>
  <c r="DD106" i="2"/>
  <c r="DC106" i="2"/>
  <c r="DB106" i="2"/>
  <c r="DA106" i="2"/>
  <c r="CZ106" i="2"/>
  <c r="CY106" i="2"/>
  <c r="BY106" i="2"/>
  <c r="BX106" i="2"/>
  <c r="BW106" i="2"/>
  <c r="BV106" i="2"/>
  <c r="BU106" i="2"/>
  <c r="BT106" i="2"/>
  <c r="BS106" i="2"/>
  <c r="BR106" i="2"/>
  <c r="BQ106" i="2"/>
  <c r="BP106" i="2"/>
  <c r="BO106" i="2"/>
  <c r="BN106" i="2"/>
  <c r="BM106" i="2"/>
  <c r="BL106" i="2"/>
  <c r="BK106" i="2"/>
  <c r="BJ106" i="2"/>
  <c r="BI106" i="2"/>
  <c r="BH106" i="2"/>
  <c r="BG106" i="2"/>
  <c r="BF106" i="2"/>
  <c r="BE106" i="2"/>
  <c r="BD106" i="2"/>
  <c r="BC106" i="2"/>
  <c r="BB106" i="2"/>
  <c r="BA106" i="2"/>
  <c r="AZ106" i="2"/>
  <c r="AY106" i="2"/>
  <c r="AX106" i="2"/>
  <c r="AW106" i="2"/>
  <c r="AV106" i="2"/>
  <c r="AU106" i="2"/>
  <c r="AT106" i="2"/>
  <c r="AS106" i="2"/>
  <c r="AR106" i="2"/>
  <c r="AQ106" i="2"/>
  <c r="AP106" i="2"/>
  <c r="AO106" i="2"/>
  <c r="AN106" i="2"/>
  <c r="AK106" i="2"/>
  <c r="AJ106" i="2"/>
  <c r="AH106" i="2"/>
  <c r="AG106" i="2"/>
  <c r="AE106" i="2"/>
  <c r="AD106" i="2"/>
  <c r="AC106" i="2"/>
  <c r="AB106" i="2"/>
  <c r="AA106" i="2"/>
  <c r="Y106" i="2"/>
  <c r="X106" i="2"/>
  <c r="V106" i="2"/>
  <c r="U106" i="2"/>
  <c r="T106" i="2"/>
  <c r="S106" i="2"/>
  <c r="R106" i="2"/>
  <c r="Q106" i="2"/>
  <c r="P106" i="2"/>
  <c r="N106" i="2"/>
  <c r="M106" i="2"/>
  <c r="L106" i="2"/>
  <c r="K106" i="2"/>
  <c r="J106" i="2"/>
  <c r="H106" i="2"/>
  <c r="G106" i="2"/>
  <c r="F106" i="2"/>
  <c r="E106" i="2"/>
  <c r="D106" i="2"/>
  <c r="C106" i="2"/>
  <c r="B106" i="2"/>
  <c r="DM105" i="2"/>
  <c r="DL105" i="2"/>
  <c r="DK105" i="2"/>
  <c r="DJ105" i="2"/>
  <c r="DI105" i="2"/>
  <c r="DH105" i="2"/>
  <c r="DG105" i="2"/>
  <c r="DF105" i="2"/>
  <c r="DE105" i="2"/>
  <c r="DD105" i="2"/>
  <c r="DC105" i="2"/>
  <c r="DB105" i="2"/>
  <c r="DA105" i="2"/>
  <c r="CY105" i="2"/>
  <c r="BY105" i="2"/>
  <c r="BX105" i="2"/>
  <c r="BW105" i="2"/>
  <c r="BV105" i="2"/>
  <c r="BU105" i="2"/>
  <c r="BT105" i="2"/>
  <c r="BS105" i="2"/>
  <c r="BR105" i="2"/>
  <c r="BQ105" i="2"/>
  <c r="BP105" i="2"/>
  <c r="BO105" i="2"/>
  <c r="BM105" i="2"/>
  <c r="BL105" i="2"/>
  <c r="BK105" i="2"/>
  <c r="BJ105" i="2"/>
  <c r="BI105" i="2"/>
  <c r="BH105" i="2"/>
  <c r="BG105" i="2"/>
  <c r="BF105" i="2"/>
  <c r="BE105" i="2"/>
  <c r="BD105" i="2"/>
  <c r="BC105" i="2"/>
  <c r="BB105" i="2"/>
  <c r="AZ105" i="2"/>
  <c r="AY105" i="2"/>
  <c r="AX105" i="2"/>
  <c r="AW105" i="2"/>
  <c r="AV105" i="2"/>
  <c r="AU105" i="2"/>
  <c r="AT105" i="2"/>
  <c r="AS105" i="2"/>
  <c r="AR105" i="2"/>
  <c r="AQ105" i="2"/>
  <c r="AP105" i="2"/>
  <c r="AO105" i="2"/>
  <c r="AK105" i="2"/>
  <c r="AJ105" i="2"/>
  <c r="AH105" i="2"/>
  <c r="AG105" i="2"/>
  <c r="AE105" i="2"/>
  <c r="AD105" i="2"/>
  <c r="AC105" i="2"/>
  <c r="AB105" i="2"/>
  <c r="AA105" i="2"/>
  <c r="Y105" i="2"/>
  <c r="X105" i="2"/>
  <c r="V105" i="2"/>
  <c r="U105" i="2"/>
  <c r="T105" i="2"/>
  <c r="S105" i="2"/>
  <c r="R105" i="2"/>
  <c r="Q105" i="2"/>
  <c r="P105" i="2"/>
  <c r="N105" i="2"/>
  <c r="M105" i="2"/>
  <c r="L105" i="2"/>
  <c r="K105" i="2"/>
  <c r="J105" i="2"/>
  <c r="H105" i="2"/>
  <c r="G105" i="2"/>
  <c r="F105" i="2"/>
  <c r="E105" i="2"/>
  <c r="D105" i="2"/>
  <c r="C105" i="2"/>
  <c r="B105" i="2"/>
  <c r="DM104" i="2"/>
  <c r="DL104" i="2"/>
  <c r="DK104" i="2"/>
  <c r="DJ104" i="2"/>
  <c r="DI104" i="2"/>
  <c r="DH104" i="2"/>
  <c r="DG104" i="2"/>
  <c r="DF104" i="2"/>
  <c r="DE104" i="2"/>
  <c r="DD104" i="2"/>
  <c r="DC104" i="2"/>
  <c r="DB104" i="2"/>
  <c r="DA104" i="2"/>
  <c r="CZ104" i="2"/>
  <c r="CY104" i="2"/>
  <c r="BY104" i="2"/>
  <c r="BX104" i="2"/>
  <c r="BW104" i="2"/>
  <c r="BV104" i="2"/>
  <c r="BU104" i="2"/>
  <c r="BT104" i="2"/>
  <c r="BS104" i="2"/>
  <c r="BR104" i="2"/>
  <c r="BQ104" i="2"/>
  <c r="BP104" i="2"/>
  <c r="BO104" i="2"/>
  <c r="BN104" i="2"/>
  <c r="BM104" i="2"/>
  <c r="BL104" i="2"/>
  <c r="BK104" i="2"/>
  <c r="BJ104" i="2"/>
  <c r="BI104" i="2"/>
  <c r="BH104" i="2"/>
  <c r="BG104" i="2"/>
  <c r="BF104" i="2"/>
  <c r="BE104" i="2"/>
  <c r="BD104" i="2"/>
  <c r="BC104" i="2"/>
  <c r="BB104" i="2"/>
  <c r="BA104" i="2"/>
  <c r="AZ104" i="2"/>
  <c r="AY104" i="2"/>
  <c r="AX104" i="2"/>
  <c r="AW104" i="2"/>
  <c r="AV104" i="2"/>
  <c r="AU104" i="2"/>
  <c r="AT104" i="2"/>
  <c r="AS104" i="2"/>
  <c r="AR104" i="2"/>
  <c r="AQ104" i="2"/>
  <c r="AP104" i="2"/>
  <c r="AO104" i="2"/>
  <c r="AN104" i="2"/>
  <c r="AK104" i="2"/>
  <c r="AJ104" i="2"/>
  <c r="AH104" i="2"/>
  <c r="AG104" i="2"/>
  <c r="AE104" i="2"/>
  <c r="AD104" i="2"/>
  <c r="AC104" i="2"/>
  <c r="AB104" i="2"/>
  <c r="AA104" i="2"/>
  <c r="Y104" i="2"/>
  <c r="X104" i="2"/>
  <c r="V104" i="2"/>
  <c r="U104" i="2"/>
  <c r="T104" i="2"/>
  <c r="S104" i="2"/>
  <c r="R104" i="2"/>
  <c r="Q104" i="2"/>
  <c r="P104" i="2"/>
  <c r="N104" i="2"/>
  <c r="M104" i="2"/>
  <c r="L104" i="2"/>
  <c r="K104" i="2"/>
  <c r="J104" i="2"/>
  <c r="H104" i="2"/>
  <c r="G104" i="2"/>
  <c r="F104" i="2"/>
  <c r="E104" i="2"/>
  <c r="D104" i="2"/>
  <c r="C104" i="2"/>
  <c r="B104" i="2"/>
  <c r="DM103" i="2"/>
  <c r="DL103" i="2"/>
  <c r="DK103" i="2"/>
  <c r="DJ103" i="2"/>
  <c r="DI103" i="2"/>
  <c r="DH103" i="2"/>
  <c r="DG103" i="2"/>
  <c r="DF103" i="2"/>
  <c r="DE103" i="2"/>
  <c r="DD103" i="2"/>
  <c r="DC103" i="2"/>
  <c r="DB103" i="2"/>
  <c r="DA103" i="2"/>
  <c r="CZ103" i="2"/>
  <c r="CY103" i="2"/>
  <c r="BY103" i="2"/>
  <c r="BX103" i="2"/>
  <c r="BW103" i="2"/>
  <c r="BV103" i="2"/>
  <c r="BU103" i="2"/>
  <c r="BT103" i="2"/>
  <c r="BS103" i="2"/>
  <c r="BR103" i="2"/>
  <c r="BQ103" i="2"/>
  <c r="BP103" i="2"/>
  <c r="BO103" i="2"/>
  <c r="BN103" i="2"/>
  <c r="BM103" i="2"/>
  <c r="BL103" i="2"/>
  <c r="BK103" i="2"/>
  <c r="BJ103" i="2"/>
  <c r="BI103" i="2"/>
  <c r="BH103" i="2"/>
  <c r="BG103" i="2"/>
  <c r="BF103" i="2"/>
  <c r="BE103" i="2"/>
  <c r="BD103" i="2"/>
  <c r="BC103" i="2"/>
  <c r="BB103" i="2"/>
  <c r="BA103" i="2"/>
  <c r="AZ103" i="2"/>
  <c r="AY103" i="2"/>
  <c r="AX103" i="2"/>
  <c r="AW103" i="2"/>
  <c r="AV103" i="2"/>
  <c r="AU103" i="2"/>
  <c r="AT103" i="2"/>
  <c r="AS103" i="2"/>
  <c r="AR103" i="2"/>
  <c r="AQ103" i="2"/>
  <c r="AP103" i="2"/>
  <c r="AO103" i="2"/>
  <c r="AN103" i="2"/>
  <c r="AK103" i="2"/>
  <c r="AJ103" i="2"/>
  <c r="AH103" i="2"/>
  <c r="AG103" i="2"/>
  <c r="AE103" i="2"/>
  <c r="AD103" i="2"/>
  <c r="AC103" i="2"/>
  <c r="AB103" i="2"/>
  <c r="AA103" i="2"/>
  <c r="Y103" i="2"/>
  <c r="X103" i="2"/>
  <c r="V103" i="2"/>
  <c r="U103" i="2"/>
  <c r="T103" i="2"/>
  <c r="S103" i="2"/>
  <c r="R103" i="2"/>
  <c r="Q103" i="2"/>
  <c r="P103" i="2"/>
  <c r="N103" i="2"/>
  <c r="M103" i="2"/>
  <c r="L103" i="2"/>
  <c r="K103" i="2"/>
  <c r="J103" i="2"/>
  <c r="H103" i="2"/>
  <c r="G103" i="2"/>
  <c r="F103" i="2"/>
  <c r="E103" i="2"/>
  <c r="D103" i="2"/>
  <c r="C103" i="2"/>
  <c r="B103" i="2"/>
  <c r="DM102" i="2"/>
  <c r="DL102" i="2"/>
  <c r="DK102" i="2"/>
  <c r="DJ102" i="2"/>
  <c r="DI102" i="2"/>
  <c r="DH102" i="2"/>
  <c r="DG102" i="2"/>
  <c r="DF102" i="2"/>
  <c r="DE102" i="2"/>
  <c r="DD102" i="2"/>
  <c r="DC102" i="2"/>
  <c r="DB102" i="2"/>
  <c r="DA102" i="2"/>
  <c r="CZ102" i="2"/>
  <c r="CY102" i="2"/>
  <c r="BY102" i="2"/>
  <c r="BX102" i="2"/>
  <c r="BW102" i="2"/>
  <c r="BV102" i="2"/>
  <c r="BU102" i="2"/>
  <c r="BT102" i="2"/>
  <c r="BS102" i="2"/>
  <c r="BR102" i="2"/>
  <c r="BQ102" i="2"/>
  <c r="BP102" i="2"/>
  <c r="BO102" i="2"/>
  <c r="BN102" i="2"/>
  <c r="BM102" i="2"/>
  <c r="BL102" i="2"/>
  <c r="BK102" i="2"/>
  <c r="BJ102" i="2"/>
  <c r="BI102" i="2"/>
  <c r="BH102" i="2"/>
  <c r="BG102" i="2"/>
  <c r="BF102" i="2"/>
  <c r="BE102" i="2"/>
  <c r="BD102" i="2"/>
  <c r="BC102" i="2"/>
  <c r="BB102" i="2"/>
  <c r="BA102" i="2"/>
  <c r="AZ102" i="2"/>
  <c r="AY102" i="2"/>
  <c r="AX102" i="2"/>
  <c r="AW102" i="2"/>
  <c r="AV102" i="2"/>
  <c r="AU102" i="2"/>
  <c r="AT102" i="2"/>
  <c r="AS102" i="2"/>
  <c r="AR102" i="2"/>
  <c r="AQ102" i="2"/>
  <c r="AP102" i="2"/>
  <c r="AO102" i="2"/>
  <c r="AN102" i="2"/>
  <c r="AK102" i="2"/>
  <c r="AJ102" i="2"/>
  <c r="AH102" i="2"/>
  <c r="AG102" i="2"/>
  <c r="AE102" i="2"/>
  <c r="AD102" i="2"/>
  <c r="AC102" i="2"/>
  <c r="AB102" i="2"/>
  <c r="AA102" i="2"/>
  <c r="Y102" i="2"/>
  <c r="X102" i="2"/>
  <c r="V102" i="2"/>
  <c r="U102" i="2"/>
  <c r="T102" i="2"/>
  <c r="S102" i="2"/>
  <c r="R102" i="2"/>
  <c r="Q102" i="2"/>
  <c r="P102" i="2"/>
  <c r="N102" i="2"/>
  <c r="M102" i="2"/>
  <c r="L102" i="2"/>
  <c r="K102" i="2"/>
  <c r="J102" i="2"/>
  <c r="H102" i="2"/>
  <c r="G102" i="2"/>
  <c r="F102" i="2"/>
  <c r="E102" i="2"/>
  <c r="D102" i="2"/>
  <c r="C102" i="2"/>
  <c r="B102" i="2"/>
  <c r="DM101" i="2"/>
  <c r="DL101" i="2"/>
  <c r="DK101" i="2"/>
  <c r="DJ101" i="2"/>
  <c r="DI101" i="2"/>
  <c r="DH101" i="2"/>
  <c r="DG101" i="2"/>
  <c r="DF101" i="2"/>
  <c r="DE101" i="2"/>
  <c r="DD101" i="2"/>
  <c r="DC101" i="2"/>
  <c r="DB101" i="2"/>
  <c r="DA101" i="2"/>
  <c r="CZ101" i="2"/>
  <c r="CY101" i="2"/>
  <c r="BY101" i="2"/>
  <c r="BX101" i="2"/>
  <c r="BW101" i="2"/>
  <c r="BV101" i="2"/>
  <c r="BU101" i="2"/>
  <c r="BT101" i="2"/>
  <c r="BS101" i="2"/>
  <c r="BR101" i="2"/>
  <c r="BQ101" i="2"/>
  <c r="BP101" i="2"/>
  <c r="BO101" i="2"/>
  <c r="BN101" i="2"/>
  <c r="BM101" i="2"/>
  <c r="BL101" i="2"/>
  <c r="BK101" i="2"/>
  <c r="BJ101" i="2"/>
  <c r="BI101" i="2"/>
  <c r="BH101" i="2"/>
  <c r="BG101" i="2"/>
  <c r="BF101" i="2"/>
  <c r="BE101" i="2"/>
  <c r="BD101" i="2"/>
  <c r="BC101" i="2"/>
  <c r="BB101" i="2"/>
  <c r="BA101" i="2"/>
  <c r="AZ101" i="2"/>
  <c r="AY101" i="2"/>
  <c r="AX101" i="2"/>
  <c r="AW101" i="2"/>
  <c r="AV101" i="2"/>
  <c r="AU101" i="2"/>
  <c r="AT101" i="2"/>
  <c r="AS101" i="2"/>
  <c r="AR101" i="2"/>
  <c r="AQ101" i="2"/>
  <c r="AP101" i="2"/>
  <c r="AO101" i="2"/>
  <c r="AN101" i="2"/>
  <c r="AK101" i="2"/>
  <c r="AJ101" i="2"/>
  <c r="AH101" i="2"/>
  <c r="AG101" i="2"/>
  <c r="AE101" i="2"/>
  <c r="AD101" i="2"/>
  <c r="AC101" i="2"/>
  <c r="AB101" i="2"/>
  <c r="AA101" i="2"/>
  <c r="Y101" i="2"/>
  <c r="X101" i="2"/>
  <c r="V101" i="2"/>
  <c r="U101" i="2"/>
  <c r="T101" i="2"/>
  <c r="S101" i="2"/>
  <c r="R101" i="2"/>
  <c r="Q101" i="2"/>
  <c r="P101" i="2"/>
  <c r="N101" i="2"/>
  <c r="M101" i="2"/>
  <c r="L101" i="2"/>
  <c r="K101" i="2"/>
  <c r="J101" i="2"/>
  <c r="H101" i="2"/>
  <c r="G101" i="2"/>
  <c r="F101" i="2"/>
  <c r="E101" i="2"/>
  <c r="D101" i="2"/>
  <c r="C101" i="2"/>
  <c r="B101" i="2"/>
  <c r="DM100" i="2"/>
  <c r="DL100" i="2"/>
  <c r="DK100" i="2"/>
  <c r="DJ100" i="2"/>
  <c r="DI100" i="2"/>
  <c r="DH100" i="2"/>
  <c r="DG100" i="2"/>
  <c r="DF100" i="2"/>
  <c r="DE100" i="2"/>
  <c r="DD100" i="2"/>
  <c r="DC100" i="2"/>
  <c r="DB100" i="2"/>
  <c r="DA100" i="2"/>
  <c r="CZ100" i="2"/>
  <c r="CY100" i="2"/>
  <c r="BY100" i="2"/>
  <c r="BX100" i="2"/>
  <c r="BW100" i="2"/>
  <c r="BV100" i="2"/>
  <c r="BU100" i="2"/>
  <c r="BT100" i="2"/>
  <c r="BS100" i="2"/>
  <c r="BR100" i="2"/>
  <c r="BQ100" i="2"/>
  <c r="BP100" i="2"/>
  <c r="BO100" i="2"/>
  <c r="BN100" i="2"/>
  <c r="BM100" i="2"/>
  <c r="BL100" i="2"/>
  <c r="BK100" i="2"/>
  <c r="BJ100" i="2"/>
  <c r="BI100" i="2"/>
  <c r="BH100" i="2"/>
  <c r="BG100" i="2"/>
  <c r="BF100" i="2"/>
  <c r="BE100" i="2"/>
  <c r="BD100" i="2"/>
  <c r="BC100" i="2"/>
  <c r="BB100" i="2"/>
  <c r="BA100" i="2"/>
  <c r="AZ100" i="2"/>
  <c r="AY100" i="2"/>
  <c r="AX100" i="2"/>
  <c r="AW100" i="2"/>
  <c r="AV100" i="2"/>
  <c r="AU100" i="2"/>
  <c r="AT100" i="2"/>
  <c r="AS100" i="2"/>
  <c r="AR100" i="2"/>
  <c r="AQ100" i="2"/>
  <c r="AP100" i="2"/>
  <c r="AO100" i="2"/>
  <c r="AN100" i="2"/>
  <c r="AK100" i="2"/>
  <c r="AJ100" i="2"/>
  <c r="AH100" i="2"/>
  <c r="AG100" i="2"/>
  <c r="AE100" i="2"/>
  <c r="AD100" i="2"/>
  <c r="AC100" i="2"/>
  <c r="AB100" i="2"/>
  <c r="AA100" i="2"/>
  <c r="Y100" i="2"/>
  <c r="X100" i="2"/>
  <c r="V100" i="2"/>
  <c r="U100" i="2"/>
  <c r="T100" i="2"/>
  <c r="S100" i="2"/>
  <c r="R100" i="2"/>
  <c r="Q100" i="2"/>
  <c r="P100" i="2"/>
  <c r="N100" i="2"/>
  <c r="M100" i="2"/>
  <c r="L100" i="2"/>
  <c r="K100" i="2"/>
  <c r="J100" i="2"/>
  <c r="H100" i="2"/>
  <c r="G100" i="2"/>
  <c r="F100" i="2"/>
  <c r="E100" i="2"/>
  <c r="D100" i="2"/>
  <c r="C100" i="2"/>
  <c r="B100" i="2"/>
  <c r="DM99" i="2"/>
  <c r="DL99" i="2"/>
  <c r="DK99" i="2"/>
  <c r="DJ99" i="2"/>
  <c r="DI99" i="2"/>
  <c r="DH99" i="2"/>
  <c r="DG99" i="2"/>
  <c r="DF99" i="2"/>
  <c r="DE99" i="2"/>
  <c r="DD99" i="2"/>
  <c r="DC99" i="2"/>
  <c r="DB99" i="2"/>
  <c r="DA99" i="2"/>
  <c r="CZ99" i="2"/>
  <c r="CY99" i="2"/>
  <c r="BY99" i="2"/>
  <c r="BX99" i="2"/>
  <c r="BW99" i="2"/>
  <c r="BV99" i="2"/>
  <c r="BU99" i="2"/>
  <c r="BT99" i="2"/>
  <c r="BS99" i="2"/>
  <c r="BR99" i="2"/>
  <c r="BQ99" i="2"/>
  <c r="BP99" i="2"/>
  <c r="BO99" i="2"/>
  <c r="BN99" i="2"/>
  <c r="BM99" i="2"/>
  <c r="BL99" i="2"/>
  <c r="BK99" i="2"/>
  <c r="BJ99" i="2"/>
  <c r="BI99" i="2"/>
  <c r="BH99" i="2"/>
  <c r="BG99" i="2"/>
  <c r="BF99" i="2"/>
  <c r="BE99" i="2"/>
  <c r="BD99" i="2"/>
  <c r="BC99" i="2"/>
  <c r="BB99" i="2"/>
  <c r="BA99" i="2"/>
  <c r="AZ99" i="2"/>
  <c r="AY99" i="2"/>
  <c r="AX99" i="2"/>
  <c r="AW99" i="2"/>
  <c r="AV99" i="2"/>
  <c r="AU99" i="2"/>
  <c r="AT99" i="2"/>
  <c r="AS99" i="2"/>
  <c r="AR99" i="2"/>
  <c r="AQ99" i="2"/>
  <c r="AP99" i="2"/>
  <c r="AO99" i="2"/>
  <c r="AN99" i="2"/>
  <c r="AK99" i="2"/>
  <c r="AJ99" i="2"/>
  <c r="AH99" i="2"/>
  <c r="AG99" i="2"/>
  <c r="AE99" i="2"/>
  <c r="AD99" i="2"/>
  <c r="AC99" i="2"/>
  <c r="AB99" i="2"/>
  <c r="AA99" i="2"/>
  <c r="Y99" i="2"/>
  <c r="X99" i="2"/>
  <c r="V99" i="2"/>
  <c r="U99" i="2"/>
  <c r="T99" i="2"/>
  <c r="S99" i="2"/>
  <c r="R99" i="2"/>
  <c r="Q99" i="2"/>
  <c r="P99" i="2"/>
  <c r="N99" i="2"/>
  <c r="M99" i="2"/>
  <c r="L99" i="2"/>
  <c r="K99" i="2"/>
  <c r="J99" i="2"/>
  <c r="H99" i="2"/>
  <c r="G99" i="2"/>
  <c r="F99" i="2"/>
  <c r="E99" i="2"/>
  <c r="D99" i="2"/>
  <c r="C99" i="2"/>
  <c r="B99" i="2"/>
  <c r="DM98" i="2"/>
  <c r="DL98" i="2"/>
  <c r="DK98" i="2"/>
  <c r="DJ98" i="2"/>
  <c r="DI98" i="2"/>
  <c r="DH98" i="2"/>
  <c r="DG98" i="2"/>
  <c r="DF98" i="2"/>
  <c r="DE98" i="2"/>
  <c r="DD98" i="2"/>
  <c r="DC98" i="2"/>
  <c r="DB98" i="2"/>
  <c r="DA98" i="2"/>
  <c r="CZ98" i="2"/>
  <c r="CY98" i="2"/>
  <c r="BY98" i="2"/>
  <c r="BX98" i="2"/>
  <c r="BW98" i="2"/>
  <c r="BV98" i="2"/>
  <c r="BU98" i="2"/>
  <c r="BT98" i="2"/>
  <c r="BS98" i="2"/>
  <c r="BR98" i="2"/>
  <c r="BQ98" i="2"/>
  <c r="BP98" i="2"/>
  <c r="BO98" i="2"/>
  <c r="BN98" i="2"/>
  <c r="BM98" i="2"/>
  <c r="BL98" i="2"/>
  <c r="BK98" i="2"/>
  <c r="BJ98" i="2"/>
  <c r="BI98" i="2"/>
  <c r="BH98" i="2"/>
  <c r="BG98" i="2"/>
  <c r="BF98" i="2"/>
  <c r="BE98" i="2"/>
  <c r="BD98" i="2"/>
  <c r="BC98" i="2"/>
  <c r="BB98" i="2"/>
  <c r="BA98" i="2"/>
  <c r="AZ98" i="2"/>
  <c r="AY98" i="2"/>
  <c r="AX98" i="2"/>
  <c r="AW98" i="2"/>
  <c r="AV98" i="2"/>
  <c r="AU98" i="2"/>
  <c r="AT98" i="2"/>
  <c r="AS98" i="2"/>
  <c r="AR98" i="2"/>
  <c r="AQ98" i="2"/>
  <c r="AP98" i="2"/>
  <c r="AO98" i="2"/>
  <c r="AN98" i="2"/>
  <c r="AK98" i="2"/>
  <c r="AJ98" i="2"/>
  <c r="AH98" i="2"/>
  <c r="AG98" i="2"/>
  <c r="AE98" i="2"/>
  <c r="AD98" i="2"/>
  <c r="AC98" i="2"/>
  <c r="AB98" i="2"/>
  <c r="AA98" i="2"/>
  <c r="Y98" i="2"/>
  <c r="X98" i="2"/>
  <c r="V98" i="2"/>
  <c r="U98" i="2"/>
  <c r="T98" i="2"/>
  <c r="S98" i="2"/>
  <c r="R98" i="2"/>
  <c r="Q98" i="2"/>
  <c r="P98" i="2"/>
  <c r="N98" i="2"/>
  <c r="M98" i="2"/>
  <c r="L98" i="2"/>
  <c r="K98" i="2"/>
  <c r="J98" i="2"/>
  <c r="H98" i="2"/>
  <c r="G98" i="2"/>
  <c r="F98" i="2"/>
  <c r="E98" i="2"/>
  <c r="D98" i="2"/>
  <c r="C98" i="2"/>
  <c r="B98" i="2"/>
  <c r="DM97" i="2"/>
  <c r="DL97" i="2"/>
  <c r="DK97" i="2"/>
  <c r="DJ97" i="2"/>
  <c r="DI97" i="2"/>
  <c r="DH97" i="2"/>
  <c r="DG97" i="2"/>
  <c r="DF97" i="2"/>
  <c r="DE97" i="2"/>
  <c r="DD97" i="2"/>
  <c r="DC97" i="2"/>
  <c r="DB97" i="2"/>
  <c r="DA97" i="2"/>
  <c r="CZ97" i="2"/>
  <c r="CY97" i="2"/>
  <c r="BY97" i="2"/>
  <c r="BX97" i="2"/>
  <c r="BW97" i="2"/>
  <c r="BV97" i="2"/>
  <c r="BU97" i="2"/>
  <c r="BT97" i="2"/>
  <c r="BS97" i="2"/>
  <c r="BR97" i="2"/>
  <c r="BQ97" i="2"/>
  <c r="BP97" i="2"/>
  <c r="BO97" i="2"/>
  <c r="BN97" i="2"/>
  <c r="BM97" i="2"/>
  <c r="BL97" i="2"/>
  <c r="BK97" i="2"/>
  <c r="BJ97" i="2"/>
  <c r="BI97" i="2"/>
  <c r="BH97" i="2"/>
  <c r="BG97" i="2"/>
  <c r="BF97" i="2"/>
  <c r="BE97" i="2"/>
  <c r="BD97" i="2"/>
  <c r="BC97" i="2"/>
  <c r="BB97" i="2"/>
  <c r="BA97" i="2"/>
  <c r="AZ97" i="2"/>
  <c r="AY97" i="2"/>
  <c r="AX97" i="2"/>
  <c r="AW97" i="2"/>
  <c r="AV97" i="2"/>
  <c r="AU97" i="2"/>
  <c r="AT97" i="2"/>
  <c r="AS97" i="2"/>
  <c r="AR97" i="2"/>
  <c r="AQ97" i="2"/>
  <c r="AP97" i="2"/>
  <c r="AO97" i="2"/>
  <c r="AN97" i="2"/>
  <c r="AK97" i="2"/>
  <c r="AJ97" i="2"/>
  <c r="AH97" i="2"/>
  <c r="AG97" i="2"/>
  <c r="AE97" i="2"/>
  <c r="AD97" i="2"/>
  <c r="AC97" i="2"/>
  <c r="AB97" i="2"/>
  <c r="AA97" i="2"/>
  <c r="Y97" i="2"/>
  <c r="X97" i="2"/>
  <c r="V97" i="2"/>
  <c r="U97" i="2"/>
  <c r="T97" i="2"/>
  <c r="S97" i="2"/>
  <c r="R97" i="2"/>
  <c r="Q97" i="2"/>
  <c r="P97" i="2"/>
  <c r="N97" i="2"/>
  <c r="M97" i="2"/>
  <c r="L97" i="2"/>
  <c r="K97" i="2"/>
  <c r="J97" i="2"/>
  <c r="H97" i="2"/>
  <c r="G97" i="2"/>
  <c r="F97" i="2"/>
  <c r="E97" i="2"/>
  <c r="D97" i="2"/>
  <c r="C97" i="2"/>
  <c r="B97" i="2"/>
  <c r="DM96" i="2"/>
  <c r="DL96" i="2"/>
  <c r="DK96" i="2"/>
  <c r="DJ96" i="2"/>
  <c r="DI96" i="2"/>
  <c r="DH96" i="2"/>
  <c r="DG96" i="2"/>
  <c r="DF96" i="2"/>
  <c r="DE96" i="2"/>
  <c r="DD96" i="2"/>
  <c r="DC96" i="2"/>
  <c r="DB96" i="2"/>
  <c r="DA96" i="2"/>
  <c r="CZ96" i="2"/>
  <c r="CY96" i="2"/>
  <c r="BY96" i="2"/>
  <c r="BX96" i="2"/>
  <c r="BW96" i="2"/>
  <c r="BV96" i="2"/>
  <c r="BU96" i="2"/>
  <c r="BT96" i="2"/>
  <c r="BS96" i="2"/>
  <c r="BR96" i="2"/>
  <c r="BQ96" i="2"/>
  <c r="BP96" i="2"/>
  <c r="BO96" i="2"/>
  <c r="BN96" i="2"/>
  <c r="BM96" i="2"/>
  <c r="BL96" i="2"/>
  <c r="BK96" i="2"/>
  <c r="BJ96" i="2"/>
  <c r="BI96" i="2"/>
  <c r="BH96" i="2"/>
  <c r="BG96" i="2"/>
  <c r="BF96" i="2"/>
  <c r="BE96" i="2"/>
  <c r="BD96" i="2"/>
  <c r="BC96" i="2"/>
  <c r="BB96" i="2"/>
  <c r="BA96" i="2"/>
  <c r="AZ96" i="2"/>
  <c r="AY96" i="2"/>
  <c r="AX96" i="2"/>
  <c r="AW96" i="2"/>
  <c r="AV96" i="2"/>
  <c r="AU96" i="2"/>
  <c r="AT96" i="2"/>
  <c r="AS96" i="2"/>
  <c r="AR96" i="2"/>
  <c r="AQ96" i="2"/>
  <c r="AP96" i="2"/>
  <c r="AO96" i="2"/>
  <c r="AN96" i="2"/>
  <c r="AK96" i="2"/>
  <c r="AJ96" i="2"/>
  <c r="AH96" i="2"/>
  <c r="AG96" i="2"/>
  <c r="AE96" i="2"/>
  <c r="AD96" i="2"/>
  <c r="AC96" i="2"/>
  <c r="AB96" i="2"/>
  <c r="AA96" i="2"/>
  <c r="Y96" i="2"/>
  <c r="X96" i="2"/>
  <c r="V96" i="2"/>
  <c r="U96" i="2"/>
  <c r="T96" i="2"/>
  <c r="S96" i="2"/>
  <c r="R96" i="2"/>
  <c r="Q96" i="2"/>
  <c r="P96" i="2"/>
  <c r="N96" i="2"/>
  <c r="M96" i="2"/>
  <c r="L96" i="2"/>
  <c r="K96" i="2"/>
  <c r="J96" i="2"/>
  <c r="H96" i="2"/>
  <c r="G96" i="2"/>
  <c r="F96" i="2"/>
  <c r="E96" i="2"/>
  <c r="D96" i="2"/>
  <c r="C96" i="2"/>
  <c r="B96" i="2"/>
  <c r="DM95" i="2"/>
  <c r="DL95" i="2"/>
  <c r="DK95" i="2"/>
  <c r="DJ95" i="2"/>
  <c r="DI95" i="2"/>
  <c r="DH95" i="2"/>
  <c r="DG95" i="2"/>
  <c r="DF95" i="2"/>
  <c r="DE95" i="2"/>
  <c r="DD95" i="2"/>
  <c r="DC95" i="2"/>
  <c r="DB95" i="2"/>
  <c r="DA95" i="2"/>
  <c r="CZ95" i="2"/>
  <c r="CY95" i="2"/>
  <c r="BY95" i="2"/>
  <c r="BX95" i="2"/>
  <c r="BW95" i="2"/>
  <c r="BV95" i="2"/>
  <c r="BU95" i="2"/>
  <c r="BT95" i="2"/>
  <c r="BS95" i="2"/>
  <c r="BR95" i="2"/>
  <c r="BQ95" i="2"/>
  <c r="BP95" i="2"/>
  <c r="BO95" i="2"/>
  <c r="BN95" i="2"/>
  <c r="BM95" i="2"/>
  <c r="BL95" i="2"/>
  <c r="BK95" i="2"/>
  <c r="BJ95" i="2"/>
  <c r="BI95" i="2"/>
  <c r="BH95" i="2"/>
  <c r="BG95" i="2"/>
  <c r="BF95" i="2"/>
  <c r="BE95" i="2"/>
  <c r="BD95" i="2"/>
  <c r="BC95" i="2"/>
  <c r="BB95" i="2"/>
  <c r="BA95" i="2"/>
  <c r="AZ95" i="2"/>
  <c r="AY95" i="2"/>
  <c r="AX95" i="2"/>
  <c r="AW95" i="2"/>
  <c r="AV95" i="2"/>
  <c r="AU95" i="2"/>
  <c r="AT95" i="2"/>
  <c r="AS95" i="2"/>
  <c r="AR95" i="2"/>
  <c r="AQ95" i="2"/>
  <c r="AP95" i="2"/>
  <c r="AO95" i="2"/>
  <c r="AN95" i="2"/>
  <c r="AK95" i="2"/>
  <c r="AJ95" i="2"/>
  <c r="AH95" i="2"/>
  <c r="AG95" i="2"/>
  <c r="AE95" i="2"/>
  <c r="AD95" i="2"/>
  <c r="AC95" i="2"/>
  <c r="AB95" i="2"/>
  <c r="AA95" i="2"/>
  <c r="Y95" i="2"/>
  <c r="X95" i="2"/>
  <c r="V95" i="2"/>
  <c r="U95" i="2"/>
  <c r="T95" i="2"/>
  <c r="S95" i="2"/>
  <c r="R95" i="2"/>
  <c r="Q95" i="2"/>
  <c r="P95" i="2"/>
  <c r="N95" i="2"/>
  <c r="M95" i="2"/>
  <c r="L95" i="2"/>
  <c r="K95" i="2"/>
  <c r="J95" i="2"/>
  <c r="H95" i="2"/>
  <c r="G95" i="2"/>
  <c r="F95" i="2"/>
  <c r="E95" i="2"/>
  <c r="D95" i="2"/>
  <c r="C95" i="2"/>
  <c r="B95" i="2"/>
  <c r="DM94" i="2"/>
  <c r="DL94" i="2"/>
  <c r="DK94" i="2"/>
  <c r="DJ94" i="2"/>
  <c r="DI94" i="2"/>
  <c r="DH94" i="2"/>
  <c r="DG94" i="2"/>
  <c r="DF94" i="2"/>
  <c r="DE94" i="2"/>
  <c r="DD94" i="2"/>
  <c r="DC94" i="2"/>
  <c r="DB94" i="2"/>
  <c r="DA94" i="2"/>
  <c r="CY94" i="2"/>
  <c r="BY94" i="2"/>
  <c r="BX94" i="2"/>
  <c r="BW94" i="2"/>
  <c r="BV94" i="2"/>
  <c r="BU94" i="2"/>
  <c r="BT94" i="2"/>
  <c r="BS94" i="2"/>
  <c r="BR94" i="2"/>
  <c r="BQ94" i="2"/>
  <c r="BP94" i="2"/>
  <c r="BO94" i="2"/>
  <c r="BM94" i="2"/>
  <c r="BL94" i="2"/>
  <c r="BK94" i="2"/>
  <c r="BJ94" i="2"/>
  <c r="BI94" i="2"/>
  <c r="BH94" i="2"/>
  <c r="BG94" i="2"/>
  <c r="BF94" i="2"/>
  <c r="BE94" i="2"/>
  <c r="BD94" i="2"/>
  <c r="BC94" i="2"/>
  <c r="BB94" i="2"/>
  <c r="AZ94" i="2"/>
  <c r="AY94" i="2"/>
  <c r="AX94" i="2"/>
  <c r="AW94" i="2"/>
  <c r="AV94" i="2"/>
  <c r="AU94" i="2"/>
  <c r="AT94" i="2"/>
  <c r="AS94" i="2"/>
  <c r="AR94" i="2"/>
  <c r="AQ94" i="2"/>
  <c r="AP94" i="2"/>
  <c r="AO94" i="2"/>
  <c r="AK94" i="2"/>
  <c r="AJ94" i="2"/>
  <c r="AH94" i="2"/>
  <c r="AG94" i="2"/>
  <c r="AE94" i="2"/>
  <c r="AD94" i="2"/>
  <c r="AC94" i="2"/>
  <c r="AB94" i="2"/>
  <c r="AA94" i="2"/>
  <c r="Y94" i="2"/>
  <c r="X94" i="2"/>
  <c r="V94" i="2"/>
  <c r="U94" i="2"/>
  <c r="T94" i="2"/>
  <c r="S94" i="2"/>
  <c r="R94" i="2"/>
  <c r="Q94" i="2"/>
  <c r="P94" i="2"/>
  <c r="N94" i="2"/>
  <c r="M94" i="2"/>
  <c r="L94" i="2"/>
  <c r="K94" i="2"/>
  <c r="J94" i="2"/>
  <c r="H94" i="2"/>
  <c r="G94" i="2"/>
  <c r="F94" i="2"/>
  <c r="E94" i="2"/>
  <c r="D94" i="2"/>
  <c r="C94" i="2"/>
  <c r="B94" i="2"/>
  <c r="DM93" i="2"/>
  <c r="DL93" i="2"/>
  <c r="DK93" i="2"/>
  <c r="DJ93" i="2"/>
  <c r="DI93" i="2"/>
  <c r="DH93" i="2"/>
  <c r="DG93" i="2"/>
  <c r="DF93" i="2"/>
  <c r="DE93" i="2"/>
  <c r="DD93" i="2"/>
  <c r="DC93" i="2"/>
  <c r="DB93" i="2"/>
  <c r="DA93" i="2"/>
  <c r="CZ93" i="2"/>
  <c r="CY93" i="2"/>
  <c r="BY93" i="2"/>
  <c r="BX93" i="2"/>
  <c r="BW93" i="2"/>
  <c r="BV93" i="2"/>
  <c r="BU93" i="2"/>
  <c r="BT93" i="2"/>
  <c r="BS93" i="2"/>
  <c r="BR93" i="2"/>
  <c r="BQ93" i="2"/>
  <c r="BP93" i="2"/>
  <c r="BO93" i="2"/>
  <c r="BN93" i="2"/>
  <c r="BM93" i="2"/>
  <c r="BL93" i="2"/>
  <c r="BK93" i="2"/>
  <c r="BJ93" i="2"/>
  <c r="BI93" i="2"/>
  <c r="BH93" i="2"/>
  <c r="BG93" i="2"/>
  <c r="BF93" i="2"/>
  <c r="BE93" i="2"/>
  <c r="BD93" i="2"/>
  <c r="BC93" i="2"/>
  <c r="BB93" i="2"/>
  <c r="BA93" i="2"/>
  <c r="AZ93" i="2"/>
  <c r="AY93" i="2"/>
  <c r="AX93" i="2"/>
  <c r="AW93" i="2"/>
  <c r="AV93" i="2"/>
  <c r="AU93" i="2"/>
  <c r="AT93" i="2"/>
  <c r="AS93" i="2"/>
  <c r="AR93" i="2"/>
  <c r="AQ93" i="2"/>
  <c r="AP93" i="2"/>
  <c r="AO93" i="2"/>
  <c r="AN93" i="2"/>
  <c r="AK93" i="2"/>
  <c r="AJ93" i="2"/>
  <c r="AH93" i="2"/>
  <c r="AG93" i="2"/>
  <c r="AE93" i="2"/>
  <c r="AD93" i="2"/>
  <c r="AC93" i="2"/>
  <c r="AB93" i="2"/>
  <c r="AA93" i="2"/>
  <c r="Y93" i="2"/>
  <c r="X93" i="2"/>
  <c r="V93" i="2"/>
  <c r="U93" i="2"/>
  <c r="T93" i="2"/>
  <c r="S93" i="2"/>
  <c r="R93" i="2"/>
  <c r="Q93" i="2"/>
  <c r="P93" i="2"/>
  <c r="N93" i="2"/>
  <c r="M93" i="2"/>
  <c r="L93" i="2"/>
  <c r="K93" i="2"/>
  <c r="J93" i="2"/>
  <c r="H93" i="2"/>
  <c r="G93" i="2"/>
  <c r="F93" i="2"/>
  <c r="E93" i="2"/>
  <c r="D93" i="2"/>
  <c r="C93" i="2"/>
  <c r="B93" i="2"/>
  <c r="DM92" i="2"/>
  <c r="DL92" i="2"/>
  <c r="DK92" i="2"/>
  <c r="DJ92" i="2"/>
  <c r="DI92" i="2"/>
  <c r="DH92" i="2"/>
  <c r="DG92" i="2"/>
  <c r="DF92" i="2"/>
  <c r="DE92" i="2"/>
  <c r="DD92" i="2"/>
  <c r="DC92" i="2"/>
  <c r="DB92" i="2"/>
  <c r="DA92" i="2"/>
  <c r="CY92" i="2"/>
  <c r="BY92" i="2"/>
  <c r="BX92" i="2"/>
  <c r="BW92" i="2"/>
  <c r="BV92" i="2"/>
  <c r="BU92" i="2"/>
  <c r="BT92" i="2"/>
  <c r="BS92" i="2"/>
  <c r="BR92" i="2"/>
  <c r="BQ92" i="2"/>
  <c r="BP92" i="2"/>
  <c r="BO92" i="2"/>
  <c r="BM92" i="2"/>
  <c r="BL92" i="2"/>
  <c r="BK92" i="2"/>
  <c r="BJ92" i="2"/>
  <c r="BI92" i="2"/>
  <c r="BH92" i="2"/>
  <c r="BG92" i="2"/>
  <c r="BF92" i="2"/>
  <c r="BE92" i="2"/>
  <c r="BD92" i="2"/>
  <c r="BC92" i="2"/>
  <c r="BB92" i="2"/>
  <c r="AZ92" i="2"/>
  <c r="AY92" i="2"/>
  <c r="AX92" i="2"/>
  <c r="AW92" i="2"/>
  <c r="AV92" i="2"/>
  <c r="AU92" i="2"/>
  <c r="AT92" i="2"/>
  <c r="AS92" i="2"/>
  <c r="AR92" i="2"/>
  <c r="AQ92" i="2"/>
  <c r="AP92" i="2"/>
  <c r="AO92" i="2"/>
  <c r="AK92" i="2"/>
  <c r="AJ92" i="2"/>
  <c r="AH92" i="2"/>
  <c r="AG92" i="2"/>
  <c r="AE92" i="2"/>
  <c r="AD92" i="2"/>
  <c r="AC92" i="2"/>
  <c r="AB92" i="2"/>
  <c r="AA92" i="2"/>
  <c r="Y92" i="2"/>
  <c r="X92" i="2"/>
  <c r="V92" i="2"/>
  <c r="U92" i="2"/>
  <c r="T92" i="2"/>
  <c r="S92" i="2"/>
  <c r="R92" i="2"/>
  <c r="Q92" i="2"/>
  <c r="P92" i="2"/>
  <c r="N92" i="2"/>
  <c r="M92" i="2"/>
  <c r="L92" i="2"/>
  <c r="K92" i="2"/>
  <c r="J92" i="2"/>
  <c r="H92" i="2"/>
  <c r="G92" i="2"/>
  <c r="F92" i="2"/>
  <c r="E92" i="2"/>
  <c r="D92" i="2"/>
  <c r="C92" i="2"/>
  <c r="B92" i="2"/>
  <c r="DM91" i="2"/>
  <c r="DL91" i="2"/>
  <c r="DK91" i="2"/>
  <c r="DJ91" i="2"/>
  <c r="DI91" i="2"/>
  <c r="DH91" i="2"/>
  <c r="DG91" i="2"/>
  <c r="DF91" i="2"/>
  <c r="DE91" i="2"/>
  <c r="DD91" i="2"/>
  <c r="DC91" i="2"/>
  <c r="DB91" i="2"/>
  <c r="DA91" i="2"/>
  <c r="CZ91" i="2"/>
  <c r="CY91" i="2"/>
  <c r="BY91" i="2"/>
  <c r="BX91" i="2"/>
  <c r="BW91" i="2"/>
  <c r="BV91" i="2"/>
  <c r="BU91" i="2"/>
  <c r="BT91" i="2"/>
  <c r="BS91" i="2"/>
  <c r="BR91" i="2"/>
  <c r="BQ91" i="2"/>
  <c r="BP91" i="2"/>
  <c r="BO91" i="2"/>
  <c r="BN91" i="2"/>
  <c r="BM91" i="2"/>
  <c r="BL91" i="2"/>
  <c r="BK91" i="2"/>
  <c r="BJ91" i="2"/>
  <c r="BI91" i="2"/>
  <c r="BH91" i="2"/>
  <c r="BG91" i="2"/>
  <c r="BF91" i="2"/>
  <c r="BE91" i="2"/>
  <c r="BD91" i="2"/>
  <c r="BC91" i="2"/>
  <c r="BB91" i="2"/>
  <c r="BA91" i="2"/>
  <c r="AZ91" i="2"/>
  <c r="AY91" i="2"/>
  <c r="AX91" i="2"/>
  <c r="AW91" i="2"/>
  <c r="AV91" i="2"/>
  <c r="AU91" i="2"/>
  <c r="AT91" i="2"/>
  <c r="AS91" i="2"/>
  <c r="AR91" i="2"/>
  <c r="AQ91" i="2"/>
  <c r="AP91" i="2"/>
  <c r="AO91" i="2"/>
  <c r="AN91" i="2"/>
  <c r="AK91" i="2"/>
  <c r="AJ91" i="2"/>
  <c r="AH91" i="2"/>
  <c r="AG91" i="2"/>
  <c r="AE91" i="2"/>
  <c r="AD91" i="2"/>
  <c r="AC91" i="2"/>
  <c r="AB91" i="2"/>
  <c r="AA91" i="2"/>
  <c r="Y91" i="2"/>
  <c r="X91" i="2"/>
  <c r="V91" i="2"/>
  <c r="U91" i="2"/>
  <c r="T91" i="2"/>
  <c r="S91" i="2"/>
  <c r="R91" i="2"/>
  <c r="Q91" i="2"/>
  <c r="P91" i="2"/>
  <c r="N91" i="2"/>
  <c r="M91" i="2"/>
  <c r="L91" i="2"/>
  <c r="K91" i="2"/>
  <c r="J91" i="2"/>
  <c r="H91" i="2"/>
  <c r="G91" i="2"/>
  <c r="F91" i="2"/>
  <c r="E91" i="2"/>
  <c r="D91" i="2"/>
  <c r="C91" i="2"/>
  <c r="B91" i="2"/>
  <c r="DM90" i="2"/>
  <c r="DL90" i="2"/>
  <c r="DK90" i="2"/>
  <c r="DJ90" i="2"/>
  <c r="DI90" i="2"/>
  <c r="DH90" i="2"/>
  <c r="DG90" i="2"/>
  <c r="DF90" i="2"/>
  <c r="DE90" i="2"/>
  <c r="DD90" i="2"/>
  <c r="DC90" i="2"/>
  <c r="DB90" i="2"/>
  <c r="DA90" i="2"/>
  <c r="CZ90" i="2"/>
  <c r="CY90" i="2"/>
  <c r="BY90" i="2"/>
  <c r="BX90" i="2"/>
  <c r="BW90" i="2"/>
  <c r="BV90" i="2"/>
  <c r="BU90" i="2"/>
  <c r="BT90" i="2"/>
  <c r="BS90" i="2"/>
  <c r="BR90" i="2"/>
  <c r="BQ90" i="2"/>
  <c r="BP90" i="2"/>
  <c r="BO90" i="2"/>
  <c r="BN90" i="2"/>
  <c r="BM90" i="2"/>
  <c r="BL90" i="2"/>
  <c r="BK90" i="2"/>
  <c r="BJ90" i="2"/>
  <c r="BI90" i="2"/>
  <c r="BH90" i="2"/>
  <c r="BG90" i="2"/>
  <c r="BF90" i="2"/>
  <c r="BE90" i="2"/>
  <c r="BD90" i="2"/>
  <c r="BC90" i="2"/>
  <c r="BB90" i="2"/>
  <c r="BA90" i="2"/>
  <c r="AZ90" i="2"/>
  <c r="AY90" i="2"/>
  <c r="AX90" i="2"/>
  <c r="AW90" i="2"/>
  <c r="AV90" i="2"/>
  <c r="AU90" i="2"/>
  <c r="AT90" i="2"/>
  <c r="AS90" i="2"/>
  <c r="AR90" i="2"/>
  <c r="AQ90" i="2"/>
  <c r="AP90" i="2"/>
  <c r="AO90" i="2"/>
  <c r="AN90" i="2"/>
  <c r="AK90" i="2"/>
  <c r="AJ90" i="2"/>
  <c r="AH90" i="2"/>
  <c r="AG90" i="2"/>
  <c r="AE90" i="2"/>
  <c r="AD90" i="2"/>
  <c r="AC90" i="2"/>
  <c r="AB90" i="2"/>
  <c r="AA90" i="2"/>
  <c r="Y90" i="2"/>
  <c r="X90" i="2"/>
  <c r="V90" i="2"/>
  <c r="U90" i="2"/>
  <c r="T90" i="2"/>
  <c r="S90" i="2"/>
  <c r="R90" i="2"/>
  <c r="Q90" i="2"/>
  <c r="P90" i="2"/>
  <c r="N90" i="2"/>
  <c r="M90" i="2"/>
  <c r="L90" i="2"/>
  <c r="K90" i="2"/>
  <c r="J90" i="2"/>
  <c r="H90" i="2"/>
  <c r="G90" i="2"/>
  <c r="F90" i="2"/>
  <c r="E90" i="2"/>
  <c r="D90" i="2"/>
  <c r="C90" i="2"/>
  <c r="B90" i="2"/>
  <c r="DM89" i="2"/>
  <c r="DL89" i="2"/>
  <c r="DK89" i="2"/>
  <c r="DJ89" i="2"/>
  <c r="DI89" i="2"/>
  <c r="DH89" i="2"/>
  <c r="DG89" i="2"/>
  <c r="DF89" i="2"/>
  <c r="DE89" i="2"/>
  <c r="DD89" i="2"/>
  <c r="DC89" i="2"/>
  <c r="DB89" i="2"/>
  <c r="DA89" i="2"/>
  <c r="CZ89" i="2"/>
  <c r="CY89" i="2"/>
  <c r="BY89" i="2"/>
  <c r="BX89" i="2"/>
  <c r="BW89" i="2"/>
  <c r="BV89" i="2"/>
  <c r="BU89" i="2"/>
  <c r="BT89" i="2"/>
  <c r="BS89" i="2"/>
  <c r="BR89" i="2"/>
  <c r="BQ89" i="2"/>
  <c r="BP89" i="2"/>
  <c r="BO89" i="2"/>
  <c r="BN89" i="2"/>
  <c r="BM89" i="2"/>
  <c r="BL89" i="2"/>
  <c r="BK89" i="2"/>
  <c r="BJ89" i="2"/>
  <c r="BI89" i="2"/>
  <c r="BH89" i="2"/>
  <c r="BG89" i="2"/>
  <c r="BF89" i="2"/>
  <c r="BE89" i="2"/>
  <c r="BD89" i="2"/>
  <c r="BC89" i="2"/>
  <c r="BB89" i="2"/>
  <c r="BA89" i="2"/>
  <c r="AZ89" i="2"/>
  <c r="AY89" i="2"/>
  <c r="AX89" i="2"/>
  <c r="AW89" i="2"/>
  <c r="AV89" i="2"/>
  <c r="AU89" i="2"/>
  <c r="AT89" i="2"/>
  <c r="AS89" i="2"/>
  <c r="AR89" i="2"/>
  <c r="AQ89" i="2"/>
  <c r="AP89" i="2"/>
  <c r="AO89" i="2"/>
  <c r="AN89" i="2"/>
  <c r="AK89" i="2"/>
  <c r="AJ89" i="2"/>
  <c r="AH89" i="2"/>
  <c r="AG89" i="2"/>
  <c r="AE89" i="2"/>
  <c r="AD89" i="2"/>
  <c r="AC89" i="2"/>
  <c r="AB89" i="2"/>
  <c r="AA89" i="2"/>
  <c r="Y89" i="2"/>
  <c r="X89" i="2"/>
  <c r="V89" i="2"/>
  <c r="U89" i="2"/>
  <c r="T89" i="2"/>
  <c r="S89" i="2"/>
  <c r="R89" i="2"/>
  <c r="Q89" i="2"/>
  <c r="P89" i="2"/>
  <c r="N89" i="2"/>
  <c r="M89" i="2"/>
  <c r="L89" i="2"/>
  <c r="K89" i="2"/>
  <c r="J89" i="2"/>
  <c r="H89" i="2"/>
  <c r="G89" i="2"/>
  <c r="F89" i="2"/>
  <c r="E89" i="2"/>
  <c r="D89" i="2"/>
  <c r="C89" i="2"/>
  <c r="B89" i="2"/>
  <c r="DM88" i="2"/>
  <c r="DL88" i="2"/>
  <c r="DK88" i="2"/>
  <c r="DJ88" i="2"/>
  <c r="DI88" i="2"/>
  <c r="DH88" i="2"/>
  <c r="DG88" i="2"/>
  <c r="DF88" i="2"/>
  <c r="DE88" i="2"/>
  <c r="DD88" i="2"/>
  <c r="DC88" i="2"/>
  <c r="DB88" i="2"/>
  <c r="DA88" i="2"/>
  <c r="CZ88" i="2"/>
  <c r="CY88" i="2"/>
  <c r="BY88" i="2"/>
  <c r="BX88" i="2"/>
  <c r="BW88" i="2"/>
  <c r="BV88" i="2"/>
  <c r="BU88" i="2"/>
  <c r="BT88" i="2"/>
  <c r="BS88" i="2"/>
  <c r="BR88" i="2"/>
  <c r="BQ88" i="2"/>
  <c r="BP88" i="2"/>
  <c r="BO88" i="2"/>
  <c r="BN88" i="2"/>
  <c r="BM88" i="2"/>
  <c r="BL88" i="2"/>
  <c r="BK88" i="2"/>
  <c r="BJ88" i="2"/>
  <c r="BI88" i="2"/>
  <c r="BH88" i="2"/>
  <c r="BG88" i="2"/>
  <c r="BF88" i="2"/>
  <c r="BE88" i="2"/>
  <c r="BD88" i="2"/>
  <c r="BC88" i="2"/>
  <c r="BB88" i="2"/>
  <c r="BA88" i="2"/>
  <c r="AZ88" i="2"/>
  <c r="AY88" i="2"/>
  <c r="AX88" i="2"/>
  <c r="AW88" i="2"/>
  <c r="AV88" i="2"/>
  <c r="AU88" i="2"/>
  <c r="AT88" i="2"/>
  <c r="AS88" i="2"/>
  <c r="AR88" i="2"/>
  <c r="AQ88" i="2"/>
  <c r="AP88" i="2"/>
  <c r="AO88" i="2"/>
  <c r="AN88" i="2"/>
  <c r="AK88" i="2"/>
  <c r="AJ88" i="2"/>
  <c r="AH88" i="2"/>
  <c r="AG88" i="2"/>
  <c r="AE88" i="2"/>
  <c r="AD88" i="2"/>
  <c r="AC88" i="2"/>
  <c r="AB88" i="2"/>
  <c r="AA88" i="2"/>
  <c r="Y88" i="2"/>
  <c r="X88" i="2"/>
  <c r="V88" i="2"/>
  <c r="U88" i="2"/>
  <c r="T88" i="2"/>
  <c r="S88" i="2"/>
  <c r="R88" i="2"/>
  <c r="Q88" i="2"/>
  <c r="P88" i="2"/>
  <c r="N88" i="2"/>
  <c r="M88" i="2"/>
  <c r="L88" i="2"/>
  <c r="K88" i="2"/>
  <c r="J88" i="2"/>
  <c r="H88" i="2"/>
  <c r="G88" i="2"/>
  <c r="F88" i="2"/>
  <c r="E88" i="2"/>
  <c r="D88" i="2"/>
  <c r="C88" i="2"/>
  <c r="B88" i="2"/>
  <c r="DM87" i="2"/>
  <c r="DL87" i="2"/>
  <c r="DK87" i="2"/>
  <c r="DJ87" i="2"/>
  <c r="DI87" i="2"/>
  <c r="DH87" i="2"/>
  <c r="DG87" i="2"/>
  <c r="DF87" i="2"/>
  <c r="DE87" i="2"/>
  <c r="DD87" i="2"/>
  <c r="DC87" i="2"/>
  <c r="DB87" i="2"/>
  <c r="DA87" i="2"/>
  <c r="CZ87" i="2"/>
  <c r="CY87" i="2"/>
  <c r="BY87" i="2"/>
  <c r="BX87" i="2"/>
  <c r="BW87" i="2"/>
  <c r="BV87" i="2"/>
  <c r="BU87" i="2"/>
  <c r="BT87" i="2"/>
  <c r="BS87" i="2"/>
  <c r="BR87" i="2"/>
  <c r="BQ87" i="2"/>
  <c r="BP87" i="2"/>
  <c r="BO87" i="2"/>
  <c r="BN87" i="2"/>
  <c r="BM87" i="2"/>
  <c r="BL87" i="2"/>
  <c r="BK87" i="2"/>
  <c r="BJ87" i="2"/>
  <c r="BI87" i="2"/>
  <c r="BH87" i="2"/>
  <c r="BG87" i="2"/>
  <c r="BF87" i="2"/>
  <c r="BE87" i="2"/>
  <c r="BD87" i="2"/>
  <c r="BC87" i="2"/>
  <c r="BB87" i="2"/>
  <c r="BA87" i="2"/>
  <c r="AZ87" i="2"/>
  <c r="AY87" i="2"/>
  <c r="AX87" i="2"/>
  <c r="AW87" i="2"/>
  <c r="AV87" i="2"/>
  <c r="AU87" i="2"/>
  <c r="AT87" i="2"/>
  <c r="AS87" i="2"/>
  <c r="AR87" i="2"/>
  <c r="AQ87" i="2"/>
  <c r="AP87" i="2"/>
  <c r="AO87" i="2"/>
  <c r="AN87" i="2"/>
  <c r="AK87" i="2"/>
  <c r="AJ87" i="2"/>
  <c r="AH87" i="2"/>
  <c r="AG87" i="2"/>
  <c r="AE87" i="2"/>
  <c r="AD87" i="2"/>
  <c r="AC87" i="2"/>
  <c r="AB87" i="2"/>
  <c r="AA87" i="2"/>
  <c r="Y87" i="2"/>
  <c r="X87" i="2"/>
  <c r="V87" i="2"/>
  <c r="U87" i="2"/>
  <c r="T87" i="2"/>
  <c r="S87" i="2"/>
  <c r="R87" i="2"/>
  <c r="Q87" i="2"/>
  <c r="P87" i="2"/>
  <c r="N87" i="2"/>
  <c r="M87" i="2"/>
  <c r="L87" i="2"/>
  <c r="K87" i="2"/>
  <c r="J87" i="2"/>
  <c r="H87" i="2"/>
  <c r="G87" i="2"/>
  <c r="F87" i="2"/>
  <c r="E87" i="2"/>
  <c r="D87" i="2"/>
  <c r="C87" i="2"/>
  <c r="B87" i="2"/>
  <c r="DM86" i="2"/>
  <c r="DL86" i="2"/>
  <c r="DK86" i="2"/>
  <c r="DJ86" i="2"/>
  <c r="DI86" i="2"/>
  <c r="DH86" i="2"/>
  <c r="DG86" i="2"/>
  <c r="DF86" i="2"/>
  <c r="DE86" i="2"/>
  <c r="DD86" i="2"/>
  <c r="DC86" i="2"/>
  <c r="DB86" i="2"/>
  <c r="DA86" i="2"/>
  <c r="CZ86" i="2"/>
  <c r="CY86" i="2"/>
  <c r="BY86" i="2"/>
  <c r="BX86" i="2"/>
  <c r="BW86" i="2"/>
  <c r="BV86" i="2"/>
  <c r="BU86" i="2"/>
  <c r="BT86" i="2"/>
  <c r="BS86" i="2"/>
  <c r="BR86" i="2"/>
  <c r="BQ86" i="2"/>
  <c r="BP86" i="2"/>
  <c r="BO86" i="2"/>
  <c r="BN86" i="2"/>
  <c r="BM86" i="2"/>
  <c r="BL86" i="2"/>
  <c r="BK86" i="2"/>
  <c r="BJ86" i="2"/>
  <c r="BI86" i="2"/>
  <c r="BH86" i="2"/>
  <c r="BG86" i="2"/>
  <c r="BF86" i="2"/>
  <c r="BE86" i="2"/>
  <c r="BD86" i="2"/>
  <c r="BC86" i="2"/>
  <c r="BB86" i="2"/>
  <c r="BA86" i="2"/>
  <c r="AZ86" i="2"/>
  <c r="AY86" i="2"/>
  <c r="AX86" i="2"/>
  <c r="AW86" i="2"/>
  <c r="AV86" i="2"/>
  <c r="AU86" i="2"/>
  <c r="AT86" i="2"/>
  <c r="AS86" i="2"/>
  <c r="AR86" i="2"/>
  <c r="AQ86" i="2"/>
  <c r="AP86" i="2"/>
  <c r="AO86" i="2"/>
  <c r="AN86" i="2"/>
  <c r="AK86" i="2"/>
  <c r="AJ86" i="2"/>
  <c r="AH86" i="2"/>
  <c r="AG86" i="2"/>
  <c r="AE86" i="2"/>
  <c r="AD86" i="2"/>
  <c r="AC86" i="2"/>
  <c r="AB86" i="2"/>
  <c r="AA86" i="2"/>
  <c r="Y86" i="2"/>
  <c r="X86" i="2"/>
  <c r="V86" i="2"/>
  <c r="U86" i="2"/>
  <c r="T86" i="2"/>
  <c r="S86" i="2"/>
  <c r="R86" i="2"/>
  <c r="Q86" i="2"/>
  <c r="P86" i="2"/>
  <c r="N86" i="2"/>
  <c r="M86" i="2"/>
  <c r="L86" i="2"/>
  <c r="K86" i="2"/>
  <c r="J86" i="2"/>
  <c r="H86" i="2"/>
  <c r="G86" i="2"/>
  <c r="F86" i="2"/>
  <c r="E86" i="2"/>
  <c r="D86" i="2"/>
  <c r="C86" i="2"/>
  <c r="B86" i="2"/>
  <c r="DM85" i="2"/>
  <c r="DL85" i="2"/>
  <c r="DK85" i="2"/>
  <c r="DJ85" i="2"/>
  <c r="DI85" i="2"/>
  <c r="DH85" i="2"/>
  <c r="DG85" i="2"/>
  <c r="DF85" i="2"/>
  <c r="DE85" i="2"/>
  <c r="DD85" i="2"/>
  <c r="DC85" i="2"/>
  <c r="DB85" i="2"/>
  <c r="DA85" i="2"/>
  <c r="CZ85" i="2"/>
  <c r="CY85" i="2"/>
  <c r="BY85" i="2"/>
  <c r="BX85" i="2"/>
  <c r="BW85" i="2"/>
  <c r="BV85" i="2"/>
  <c r="BU85" i="2"/>
  <c r="BT85" i="2"/>
  <c r="BS85" i="2"/>
  <c r="BR85" i="2"/>
  <c r="BQ85" i="2"/>
  <c r="BP85" i="2"/>
  <c r="BO85" i="2"/>
  <c r="BN85" i="2"/>
  <c r="BM85" i="2"/>
  <c r="BL85" i="2"/>
  <c r="BK85" i="2"/>
  <c r="BJ85" i="2"/>
  <c r="BI85" i="2"/>
  <c r="BH85" i="2"/>
  <c r="BG85" i="2"/>
  <c r="BF85" i="2"/>
  <c r="BE85" i="2"/>
  <c r="BD85" i="2"/>
  <c r="BC85" i="2"/>
  <c r="BB85" i="2"/>
  <c r="BA85" i="2"/>
  <c r="AZ85" i="2"/>
  <c r="AY85" i="2"/>
  <c r="AX85" i="2"/>
  <c r="AW85" i="2"/>
  <c r="AV85" i="2"/>
  <c r="AU85" i="2"/>
  <c r="AT85" i="2"/>
  <c r="AS85" i="2"/>
  <c r="AR85" i="2"/>
  <c r="AQ85" i="2"/>
  <c r="AP85" i="2"/>
  <c r="AO85" i="2"/>
  <c r="AN85" i="2"/>
  <c r="AK85" i="2"/>
  <c r="AJ85" i="2"/>
  <c r="AH85" i="2"/>
  <c r="AG85" i="2"/>
  <c r="AE85" i="2"/>
  <c r="AD85" i="2"/>
  <c r="AC85" i="2"/>
  <c r="AB85" i="2"/>
  <c r="AA85" i="2"/>
  <c r="Y85" i="2"/>
  <c r="X85" i="2"/>
  <c r="V85" i="2"/>
  <c r="U85" i="2"/>
  <c r="T85" i="2"/>
  <c r="S85" i="2"/>
  <c r="R85" i="2"/>
  <c r="Q85" i="2"/>
  <c r="P85" i="2"/>
  <c r="N85" i="2"/>
  <c r="M85" i="2"/>
  <c r="L85" i="2"/>
  <c r="K85" i="2"/>
  <c r="J85" i="2"/>
  <c r="H85" i="2"/>
  <c r="G85" i="2"/>
  <c r="F85" i="2"/>
  <c r="E85" i="2"/>
  <c r="D85" i="2"/>
  <c r="C85" i="2"/>
  <c r="B85" i="2"/>
  <c r="DM84" i="2"/>
  <c r="DL84" i="2"/>
  <c r="DK84" i="2"/>
  <c r="DJ84" i="2"/>
  <c r="DI84" i="2"/>
  <c r="DH84" i="2"/>
  <c r="DG84" i="2"/>
  <c r="DF84" i="2"/>
  <c r="DE84" i="2"/>
  <c r="DD84" i="2"/>
  <c r="DC84" i="2"/>
  <c r="DB84" i="2"/>
  <c r="DA84" i="2"/>
  <c r="CZ84" i="2"/>
  <c r="CY84" i="2"/>
  <c r="BY84" i="2"/>
  <c r="BX84" i="2"/>
  <c r="BW84" i="2"/>
  <c r="BV84" i="2"/>
  <c r="BU84" i="2"/>
  <c r="BT84" i="2"/>
  <c r="BS84" i="2"/>
  <c r="BR84" i="2"/>
  <c r="BQ84" i="2"/>
  <c r="BP84" i="2"/>
  <c r="BO84" i="2"/>
  <c r="BN84" i="2"/>
  <c r="BM84" i="2"/>
  <c r="BL84" i="2"/>
  <c r="BK84" i="2"/>
  <c r="BJ84" i="2"/>
  <c r="BI84" i="2"/>
  <c r="BH84" i="2"/>
  <c r="BG84" i="2"/>
  <c r="BF84" i="2"/>
  <c r="BE84" i="2"/>
  <c r="BD84" i="2"/>
  <c r="BC84" i="2"/>
  <c r="BB84" i="2"/>
  <c r="BA84" i="2"/>
  <c r="AZ84" i="2"/>
  <c r="AY84" i="2"/>
  <c r="AX84" i="2"/>
  <c r="AW84" i="2"/>
  <c r="AV84" i="2"/>
  <c r="AU84" i="2"/>
  <c r="AT84" i="2"/>
  <c r="AS84" i="2"/>
  <c r="AR84" i="2"/>
  <c r="AQ84" i="2"/>
  <c r="AP84" i="2"/>
  <c r="AO84" i="2"/>
  <c r="AN84" i="2"/>
  <c r="AK84" i="2"/>
  <c r="AJ84" i="2"/>
  <c r="AH84" i="2"/>
  <c r="AG84" i="2"/>
  <c r="AE84" i="2"/>
  <c r="AD84" i="2"/>
  <c r="AC84" i="2"/>
  <c r="AB84" i="2"/>
  <c r="AA84" i="2"/>
  <c r="Y84" i="2"/>
  <c r="X84" i="2"/>
  <c r="V84" i="2"/>
  <c r="U84" i="2"/>
  <c r="T84" i="2"/>
  <c r="S84" i="2"/>
  <c r="R84" i="2"/>
  <c r="Q84" i="2"/>
  <c r="P84" i="2"/>
  <c r="N84" i="2"/>
  <c r="M84" i="2"/>
  <c r="L84" i="2"/>
  <c r="K84" i="2"/>
  <c r="J84" i="2"/>
  <c r="H84" i="2"/>
  <c r="G84" i="2"/>
  <c r="F84" i="2"/>
  <c r="E84" i="2"/>
  <c r="D84" i="2"/>
  <c r="C84" i="2"/>
  <c r="B84" i="2"/>
  <c r="DM83" i="2"/>
  <c r="DL83" i="2"/>
  <c r="DK83" i="2"/>
  <c r="DJ83" i="2"/>
  <c r="DI83" i="2"/>
  <c r="DH83" i="2"/>
  <c r="DG83" i="2"/>
  <c r="DF83" i="2"/>
  <c r="DE83" i="2"/>
  <c r="DD83" i="2"/>
  <c r="DC83" i="2"/>
  <c r="DB83" i="2"/>
  <c r="DA83" i="2"/>
  <c r="CZ83" i="2"/>
  <c r="CY83" i="2"/>
  <c r="BY83" i="2"/>
  <c r="BX83" i="2"/>
  <c r="BW83" i="2"/>
  <c r="BV83" i="2"/>
  <c r="BU83" i="2"/>
  <c r="BT83" i="2"/>
  <c r="BS83" i="2"/>
  <c r="BR83" i="2"/>
  <c r="BQ83" i="2"/>
  <c r="BP83" i="2"/>
  <c r="BO83" i="2"/>
  <c r="BN83" i="2"/>
  <c r="BM83" i="2"/>
  <c r="BL83" i="2"/>
  <c r="BK83" i="2"/>
  <c r="BJ83" i="2"/>
  <c r="BI83" i="2"/>
  <c r="BH83" i="2"/>
  <c r="BG83" i="2"/>
  <c r="BF83" i="2"/>
  <c r="BE83" i="2"/>
  <c r="BD83" i="2"/>
  <c r="BC83" i="2"/>
  <c r="BB83" i="2"/>
  <c r="BA83" i="2"/>
  <c r="AZ83" i="2"/>
  <c r="AY83" i="2"/>
  <c r="AX83" i="2"/>
  <c r="AW83" i="2"/>
  <c r="AV83" i="2"/>
  <c r="AU83" i="2"/>
  <c r="AT83" i="2"/>
  <c r="AS83" i="2"/>
  <c r="AR83" i="2"/>
  <c r="AQ83" i="2"/>
  <c r="AP83" i="2"/>
  <c r="AO83" i="2"/>
  <c r="AN83" i="2"/>
  <c r="AK83" i="2"/>
  <c r="AJ83" i="2"/>
  <c r="AH83" i="2"/>
  <c r="AG83" i="2"/>
  <c r="AE83" i="2"/>
  <c r="AD83" i="2"/>
  <c r="AC83" i="2"/>
  <c r="AB83" i="2"/>
  <c r="AA83" i="2"/>
  <c r="Y83" i="2"/>
  <c r="X83" i="2"/>
  <c r="V83" i="2"/>
  <c r="U83" i="2"/>
  <c r="T83" i="2"/>
  <c r="S83" i="2"/>
  <c r="R83" i="2"/>
  <c r="Q83" i="2"/>
  <c r="P83" i="2"/>
  <c r="N83" i="2"/>
  <c r="M83" i="2"/>
  <c r="L83" i="2"/>
  <c r="K83" i="2"/>
  <c r="J83" i="2"/>
  <c r="H83" i="2"/>
  <c r="G83" i="2"/>
  <c r="F83" i="2"/>
  <c r="E83" i="2"/>
  <c r="D83" i="2"/>
  <c r="C83" i="2"/>
  <c r="B83" i="2"/>
  <c r="DM82" i="2"/>
  <c r="DL82" i="2"/>
  <c r="DK82" i="2"/>
  <c r="DJ82" i="2"/>
  <c r="DI82" i="2"/>
  <c r="DG82" i="2"/>
  <c r="DF82" i="2"/>
  <c r="DE82" i="2"/>
  <c r="DD82" i="2"/>
  <c r="DC82" i="2"/>
  <c r="DB82" i="2"/>
  <c r="DA82" i="2"/>
  <c r="CZ82" i="2"/>
  <c r="CY82" i="2"/>
  <c r="BY82" i="2"/>
  <c r="BX82" i="2"/>
  <c r="BW82" i="2"/>
  <c r="BU82" i="2"/>
  <c r="BT82" i="2"/>
  <c r="BS82" i="2"/>
  <c r="BR82" i="2"/>
  <c r="BQ82" i="2"/>
  <c r="BP82" i="2"/>
  <c r="BO82" i="2"/>
  <c r="BN82" i="2"/>
  <c r="BM82" i="2"/>
  <c r="BL82" i="2"/>
  <c r="BK82" i="2"/>
  <c r="BJ82" i="2"/>
  <c r="BH82" i="2"/>
  <c r="BG82" i="2"/>
  <c r="BF82" i="2"/>
  <c r="BE82" i="2"/>
  <c r="BD82" i="2"/>
  <c r="BC82" i="2"/>
  <c r="BB82" i="2"/>
  <c r="BA82" i="2"/>
  <c r="AZ82" i="2"/>
  <c r="AY82" i="2"/>
  <c r="AX82" i="2"/>
  <c r="AW82" i="2"/>
  <c r="AU82" i="2"/>
  <c r="AT82" i="2"/>
  <c r="AS82" i="2"/>
  <c r="AR82" i="2"/>
  <c r="AQ82" i="2"/>
  <c r="AP82" i="2"/>
  <c r="AO82" i="2"/>
  <c r="AN82" i="2"/>
  <c r="AK82" i="2"/>
  <c r="AJ82" i="2"/>
  <c r="AH82" i="2"/>
  <c r="AG82" i="2"/>
  <c r="AE82" i="2"/>
  <c r="AD82" i="2"/>
  <c r="AC82" i="2"/>
  <c r="AB82" i="2"/>
  <c r="AA82" i="2"/>
  <c r="Y82" i="2"/>
  <c r="X82" i="2"/>
  <c r="V82" i="2"/>
  <c r="U82" i="2"/>
  <c r="T82" i="2"/>
  <c r="S82" i="2"/>
  <c r="R82" i="2"/>
  <c r="Q82" i="2"/>
  <c r="P82" i="2"/>
  <c r="N82" i="2"/>
  <c r="M82" i="2"/>
  <c r="L82" i="2"/>
  <c r="K82" i="2"/>
  <c r="J82" i="2"/>
  <c r="H82" i="2"/>
  <c r="G82" i="2"/>
  <c r="F82" i="2"/>
  <c r="E82" i="2"/>
  <c r="D82" i="2"/>
  <c r="C82" i="2"/>
  <c r="B82" i="2"/>
  <c r="DM81" i="2"/>
  <c r="DL81" i="2"/>
  <c r="DK81" i="2"/>
  <c r="DJ81" i="2"/>
  <c r="DI81" i="2"/>
  <c r="DH81" i="2"/>
  <c r="DG81" i="2"/>
  <c r="DF81" i="2"/>
  <c r="DE81" i="2"/>
  <c r="DD81" i="2"/>
  <c r="DC81" i="2"/>
  <c r="DB81" i="2"/>
  <c r="DA81" i="2"/>
  <c r="CZ81" i="2"/>
  <c r="CY81" i="2"/>
  <c r="BY81" i="2"/>
  <c r="BX81" i="2"/>
  <c r="BW81" i="2"/>
  <c r="BV81" i="2"/>
  <c r="BU81" i="2"/>
  <c r="BT81" i="2"/>
  <c r="BS81" i="2"/>
  <c r="BR81" i="2"/>
  <c r="BQ81" i="2"/>
  <c r="BP81" i="2"/>
  <c r="BO81" i="2"/>
  <c r="BN81" i="2"/>
  <c r="BM81" i="2"/>
  <c r="BL81" i="2"/>
  <c r="BK81" i="2"/>
  <c r="BJ81" i="2"/>
  <c r="BI81" i="2"/>
  <c r="BH81" i="2"/>
  <c r="BG81" i="2"/>
  <c r="BF81" i="2"/>
  <c r="BE81" i="2"/>
  <c r="BD81" i="2"/>
  <c r="BC81" i="2"/>
  <c r="BB81" i="2"/>
  <c r="BA81" i="2"/>
  <c r="AZ81" i="2"/>
  <c r="AY81" i="2"/>
  <c r="AX81" i="2"/>
  <c r="AW81" i="2"/>
  <c r="AV81" i="2"/>
  <c r="AU81" i="2"/>
  <c r="AT81" i="2"/>
  <c r="AS81" i="2"/>
  <c r="AR81" i="2"/>
  <c r="AQ81" i="2"/>
  <c r="AP81" i="2"/>
  <c r="AO81" i="2"/>
  <c r="AN81" i="2"/>
  <c r="AK81" i="2"/>
  <c r="AJ81" i="2"/>
  <c r="AH81" i="2"/>
  <c r="AG81" i="2"/>
  <c r="AE81" i="2"/>
  <c r="AD81" i="2"/>
  <c r="AC81" i="2"/>
  <c r="AB81" i="2"/>
  <c r="AA81" i="2"/>
  <c r="Y81" i="2"/>
  <c r="X81" i="2"/>
  <c r="V81" i="2"/>
  <c r="U81" i="2"/>
  <c r="T81" i="2"/>
  <c r="S81" i="2"/>
  <c r="R81" i="2"/>
  <c r="Q81" i="2"/>
  <c r="P81" i="2"/>
  <c r="N81" i="2"/>
  <c r="M81" i="2"/>
  <c r="L81" i="2"/>
  <c r="K81" i="2"/>
  <c r="J81" i="2"/>
  <c r="H81" i="2"/>
  <c r="G81" i="2"/>
  <c r="F81" i="2"/>
  <c r="E81" i="2"/>
  <c r="D81" i="2"/>
  <c r="C81" i="2"/>
  <c r="B81" i="2"/>
  <c r="DM80" i="2"/>
  <c r="DL80" i="2"/>
  <c r="DK80" i="2"/>
  <c r="DJ80" i="2"/>
  <c r="DI80" i="2"/>
  <c r="DH80" i="2"/>
  <c r="DG80" i="2"/>
  <c r="DF80" i="2"/>
  <c r="DE80" i="2"/>
  <c r="DD80" i="2"/>
  <c r="DC80" i="2"/>
  <c r="DB80" i="2"/>
  <c r="DA80" i="2"/>
  <c r="CZ80" i="2"/>
  <c r="CY80" i="2"/>
  <c r="BY80" i="2"/>
  <c r="BX80" i="2"/>
  <c r="BW80" i="2"/>
  <c r="BV80" i="2"/>
  <c r="BU80" i="2"/>
  <c r="BT80" i="2"/>
  <c r="BS80" i="2"/>
  <c r="BR80" i="2"/>
  <c r="BQ80" i="2"/>
  <c r="BP80" i="2"/>
  <c r="BO80" i="2"/>
  <c r="BN80" i="2"/>
  <c r="BM80" i="2"/>
  <c r="BL80" i="2"/>
  <c r="BK80" i="2"/>
  <c r="BJ80" i="2"/>
  <c r="BI80" i="2"/>
  <c r="BH80" i="2"/>
  <c r="BG80" i="2"/>
  <c r="BF80" i="2"/>
  <c r="BE80" i="2"/>
  <c r="BD80" i="2"/>
  <c r="BC80" i="2"/>
  <c r="BB80" i="2"/>
  <c r="BA80" i="2"/>
  <c r="AZ80" i="2"/>
  <c r="AY80" i="2"/>
  <c r="AX80" i="2"/>
  <c r="AW80" i="2"/>
  <c r="AV80" i="2"/>
  <c r="AU80" i="2"/>
  <c r="AT80" i="2"/>
  <c r="AS80" i="2"/>
  <c r="AR80" i="2"/>
  <c r="AQ80" i="2"/>
  <c r="AP80" i="2"/>
  <c r="AO80" i="2"/>
  <c r="AN80" i="2"/>
  <c r="AK80" i="2"/>
  <c r="AJ80" i="2"/>
  <c r="AH80" i="2"/>
  <c r="AG80" i="2"/>
  <c r="AE80" i="2"/>
  <c r="AD80" i="2"/>
  <c r="AC80" i="2"/>
  <c r="AB80" i="2"/>
  <c r="AA80" i="2"/>
  <c r="Y80" i="2"/>
  <c r="X80" i="2"/>
  <c r="V80" i="2"/>
  <c r="U80" i="2"/>
  <c r="T80" i="2"/>
  <c r="S80" i="2"/>
  <c r="R80" i="2"/>
  <c r="Q80" i="2"/>
  <c r="P80" i="2"/>
  <c r="N80" i="2"/>
  <c r="M80" i="2"/>
  <c r="L80" i="2"/>
  <c r="K80" i="2"/>
  <c r="J80" i="2"/>
  <c r="H80" i="2"/>
  <c r="G80" i="2"/>
  <c r="F80" i="2"/>
  <c r="E80" i="2"/>
  <c r="D80" i="2"/>
  <c r="C80" i="2"/>
  <c r="B80" i="2"/>
  <c r="DM79" i="2"/>
  <c r="DL79" i="2"/>
  <c r="DK79" i="2"/>
  <c r="DJ79" i="2"/>
  <c r="DI79" i="2"/>
  <c r="DH79" i="2"/>
  <c r="DG79" i="2"/>
  <c r="DF79" i="2"/>
  <c r="DE79" i="2"/>
  <c r="DD79" i="2"/>
  <c r="DC79" i="2"/>
  <c r="DB79" i="2"/>
  <c r="DA79" i="2"/>
  <c r="CZ79" i="2"/>
  <c r="CY79" i="2"/>
  <c r="BY79" i="2"/>
  <c r="BX79" i="2"/>
  <c r="BW79" i="2"/>
  <c r="BV79" i="2"/>
  <c r="BU79" i="2"/>
  <c r="BT79" i="2"/>
  <c r="BS79" i="2"/>
  <c r="BR79" i="2"/>
  <c r="BQ79" i="2"/>
  <c r="BP79" i="2"/>
  <c r="BO79" i="2"/>
  <c r="BN79" i="2"/>
  <c r="BM79" i="2"/>
  <c r="BL79" i="2"/>
  <c r="BK79" i="2"/>
  <c r="BJ79" i="2"/>
  <c r="BI79" i="2"/>
  <c r="BH79" i="2"/>
  <c r="BG79" i="2"/>
  <c r="BF79" i="2"/>
  <c r="BE79" i="2"/>
  <c r="BD79" i="2"/>
  <c r="BC79" i="2"/>
  <c r="BB79" i="2"/>
  <c r="BA79" i="2"/>
  <c r="AZ79" i="2"/>
  <c r="AY79" i="2"/>
  <c r="AX79" i="2"/>
  <c r="AW79" i="2"/>
  <c r="AV79" i="2"/>
  <c r="AU79" i="2"/>
  <c r="AT79" i="2"/>
  <c r="AS79" i="2"/>
  <c r="AR79" i="2"/>
  <c r="AQ79" i="2"/>
  <c r="AP79" i="2"/>
  <c r="AO79" i="2"/>
  <c r="AN79" i="2"/>
  <c r="AK79" i="2"/>
  <c r="AJ79" i="2"/>
  <c r="AH79" i="2"/>
  <c r="AG79" i="2"/>
  <c r="AE79" i="2"/>
  <c r="AD79" i="2"/>
  <c r="AC79" i="2"/>
  <c r="AB79" i="2"/>
  <c r="AA79" i="2"/>
  <c r="Y79" i="2"/>
  <c r="X79" i="2"/>
  <c r="V79" i="2"/>
  <c r="U79" i="2"/>
  <c r="T79" i="2"/>
  <c r="S79" i="2"/>
  <c r="R79" i="2"/>
  <c r="Q79" i="2"/>
  <c r="P79" i="2"/>
  <c r="N79" i="2"/>
  <c r="M79" i="2"/>
  <c r="L79" i="2"/>
  <c r="K79" i="2"/>
  <c r="J79" i="2"/>
  <c r="H79" i="2"/>
  <c r="G79" i="2"/>
  <c r="F79" i="2"/>
  <c r="E79" i="2"/>
  <c r="D79" i="2"/>
  <c r="C79" i="2"/>
  <c r="B79" i="2"/>
  <c r="DM78" i="2"/>
  <c r="DL78" i="2"/>
  <c r="DK78" i="2"/>
  <c r="DJ78" i="2"/>
  <c r="DI78" i="2"/>
  <c r="DH78" i="2"/>
  <c r="DG78" i="2"/>
  <c r="DF78" i="2"/>
  <c r="DE78" i="2"/>
  <c r="DD78" i="2"/>
  <c r="DC78" i="2"/>
  <c r="DB78" i="2"/>
  <c r="DA78" i="2"/>
  <c r="CZ78" i="2"/>
  <c r="CY78" i="2"/>
  <c r="BY78" i="2"/>
  <c r="BX78" i="2"/>
  <c r="BW78" i="2"/>
  <c r="BV78" i="2"/>
  <c r="BU78" i="2"/>
  <c r="BT78" i="2"/>
  <c r="BS78" i="2"/>
  <c r="BR78" i="2"/>
  <c r="BQ78" i="2"/>
  <c r="BP78" i="2"/>
  <c r="BO78" i="2"/>
  <c r="BN78" i="2"/>
  <c r="BM78" i="2"/>
  <c r="BL78" i="2"/>
  <c r="BK78" i="2"/>
  <c r="BJ78" i="2"/>
  <c r="BI78" i="2"/>
  <c r="BH78" i="2"/>
  <c r="BG78" i="2"/>
  <c r="BF78" i="2"/>
  <c r="BE78" i="2"/>
  <c r="BD78" i="2"/>
  <c r="BC78" i="2"/>
  <c r="BB78" i="2"/>
  <c r="BA78" i="2"/>
  <c r="AZ78" i="2"/>
  <c r="AY78" i="2"/>
  <c r="AX78" i="2"/>
  <c r="AW78" i="2"/>
  <c r="AV78" i="2"/>
  <c r="AU78" i="2"/>
  <c r="AT78" i="2"/>
  <c r="AS78" i="2"/>
  <c r="AR78" i="2"/>
  <c r="AQ78" i="2"/>
  <c r="AP78" i="2"/>
  <c r="AO78" i="2"/>
  <c r="AN78" i="2"/>
  <c r="AK78" i="2"/>
  <c r="AJ78" i="2"/>
  <c r="AH78" i="2"/>
  <c r="AG78" i="2"/>
  <c r="AE78" i="2"/>
  <c r="AD78" i="2"/>
  <c r="AC78" i="2"/>
  <c r="AB78" i="2"/>
  <c r="AA78" i="2"/>
  <c r="Y78" i="2"/>
  <c r="X78" i="2"/>
  <c r="V78" i="2"/>
  <c r="U78" i="2"/>
  <c r="T78" i="2"/>
  <c r="S78" i="2"/>
  <c r="R78" i="2"/>
  <c r="Q78" i="2"/>
  <c r="P78" i="2"/>
  <c r="N78" i="2"/>
  <c r="M78" i="2"/>
  <c r="L78" i="2"/>
  <c r="K78" i="2"/>
  <c r="J78" i="2"/>
  <c r="H78" i="2"/>
  <c r="G78" i="2"/>
  <c r="F78" i="2"/>
  <c r="E78" i="2"/>
  <c r="D78" i="2"/>
  <c r="C78" i="2"/>
  <c r="B78" i="2"/>
  <c r="DM77" i="2"/>
  <c r="DL77" i="2"/>
  <c r="DK77" i="2"/>
  <c r="DJ77" i="2"/>
  <c r="DI77" i="2"/>
  <c r="DH77" i="2"/>
  <c r="DG77" i="2"/>
  <c r="DF77" i="2"/>
  <c r="DE77" i="2"/>
  <c r="DD77" i="2"/>
  <c r="DC77" i="2"/>
  <c r="DB77" i="2"/>
  <c r="DA77" i="2"/>
  <c r="CZ77" i="2"/>
  <c r="CY77" i="2"/>
  <c r="BY77" i="2"/>
  <c r="BX77" i="2"/>
  <c r="BW77" i="2"/>
  <c r="BV77" i="2"/>
  <c r="BU77" i="2"/>
  <c r="BT77" i="2"/>
  <c r="BS77" i="2"/>
  <c r="BR77" i="2"/>
  <c r="BQ77" i="2"/>
  <c r="BP77" i="2"/>
  <c r="BO77" i="2"/>
  <c r="BN77" i="2"/>
  <c r="BM77" i="2"/>
  <c r="BL77" i="2"/>
  <c r="BK77" i="2"/>
  <c r="BJ77" i="2"/>
  <c r="BI77" i="2"/>
  <c r="BH77" i="2"/>
  <c r="BG77" i="2"/>
  <c r="BF77" i="2"/>
  <c r="BE77" i="2"/>
  <c r="BD77" i="2"/>
  <c r="BC77" i="2"/>
  <c r="BB77" i="2"/>
  <c r="BA77" i="2"/>
  <c r="AZ77" i="2"/>
  <c r="AY77" i="2"/>
  <c r="AX77" i="2"/>
  <c r="AW77" i="2"/>
  <c r="AV77" i="2"/>
  <c r="AU77" i="2"/>
  <c r="AT77" i="2"/>
  <c r="AS77" i="2"/>
  <c r="AR77" i="2"/>
  <c r="AQ77" i="2"/>
  <c r="AP77" i="2"/>
  <c r="AO77" i="2"/>
  <c r="AN77" i="2"/>
  <c r="AK77" i="2"/>
  <c r="AJ77" i="2"/>
  <c r="AH77" i="2"/>
  <c r="AG77" i="2"/>
  <c r="AE77" i="2"/>
  <c r="AD77" i="2"/>
  <c r="AC77" i="2"/>
  <c r="AB77" i="2"/>
  <c r="AA77" i="2"/>
  <c r="Y77" i="2"/>
  <c r="X77" i="2"/>
  <c r="V77" i="2"/>
  <c r="U77" i="2"/>
  <c r="T77" i="2"/>
  <c r="S77" i="2"/>
  <c r="R77" i="2"/>
  <c r="Q77" i="2"/>
  <c r="P77" i="2"/>
  <c r="N77" i="2"/>
  <c r="M77" i="2"/>
  <c r="L77" i="2"/>
  <c r="K77" i="2"/>
  <c r="J77" i="2"/>
  <c r="H77" i="2"/>
  <c r="G77" i="2"/>
  <c r="F77" i="2"/>
  <c r="E77" i="2"/>
  <c r="D77" i="2"/>
  <c r="C77" i="2"/>
  <c r="B77" i="2"/>
  <c r="DM76" i="2"/>
  <c r="DL76" i="2"/>
  <c r="DK76" i="2"/>
  <c r="DJ76" i="2"/>
  <c r="DI76" i="2"/>
  <c r="DH76" i="2"/>
  <c r="DG76" i="2"/>
  <c r="DF76" i="2"/>
  <c r="DE76" i="2"/>
  <c r="DD76" i="2"/>
  <c r="DC76" i="2"/>
  <c r="DB76" i="2"/>
  <c r="DA76" i="2"/>
  <c r="CZ76" i="2"/>
  <c r="CY76" i="2"/>
  <c r="BY76" i="2"/>
  <c r="BX76" i="2"/>
  <c r="BW76" i="2"/>
  <c r="BV76" i="2"/>
  <c r="BU76" i="2"/>
  <c r="BT76" i="2"/>
  <c r="BS76" i="2"/>
  <c r="BR76" i="2"/>
  <c r="BQ76" i="2"/>
  <c r="BP76" i="2"/>
  <c r="BO76" i="2"/>
  <c r="BN76" i="2"/>
  <c r="BM76" i="2"/>
  <c r="BL76" i="2"/>
  <c r="BK76" i="2"/>
  <c r="BJ76" i="2"/>
  <c r="BI76" i="2"/>
  <c r="BH76" i="2"/>
  <c r="BG76" i="2"/>
  <c r="BF76" i="2"/>
  <c r="BE76" i="2"/>
  <c r="BD76" i="2"/>
  <c r="BC76" i="2"/>
  <c r="BB76" i="2"/>
  <c r="BA76" i="2"/>
  <c r="AZ76" i="2"/>
  <c r="AY76" i="2"/>
  <c r="AX76" i="2"/>
  <c r="AW76" i="2"/>
  <c r="AV76" i="2"/>
  <c r="AU76" i="2"/>
  <c r="AT76" i="2"/>
  <c r="AS76" i="2"/>
  <c r="AR76" i="2"/>
  <c r="AQ76" i="2"/>
  <c r="AP76" i="2"/>
  <c r="AO76" i="2"/>
  <c r="AN76" i="2"/>
  <c r="AK76" i="2"/>
  <c r="AJ76" i="2"/>
  <c r="AH76" i="2"/>
  <c r="AG76" i="2"/>
  <c r="AE76" i="2"/>
  <c r="AD76" i="2"/>
  <c r="AC76" i="2"/>
  <c r="AB76" i="2"/>
  <c r="AA76" i="2"/>
  <c r="Y76" i="2"/>
  <c r="X76" i="2"/>
  <c r="V76" i="2"/>
  <c r="U76" i="2"/>
  <c r="T76" i="2"/>
  <c r="S76" i="2"/>
  <c r="R76" i="2"/>
  <c r="Q76" i="2"/>
  <c r="P76" i="2"/>
  <c r="N76" i="2"/>
  <c r="M76" i="2"/>
  <c r="L76" i="2"/>
  <c r="K76" i="2"/>
  <c r="J76" i="2"/>
  <c r="H76" i="2"/>
  <c r="G76" i="2"/>
  <c r="F76" i="2"/>
  <c r="E76" i="2"/>
  <c r="D76" i="2"/>
  <c r="C76" i="2"/>
  <c r="B76" i="2"/>
  <c r="DM75" i="2"/>
  <c r="DL75" i="2"/>
  <c r="DK75" i="2"/>
  <c r="DJ75" i="2"/>
  <c r="DI75" i="2"/>
  <c r="DH75" i="2"/>
  <c r="DG75" i="2"/>
  <c r="DF75" i="2"/>
  <c r="DE75" i="2"/>
  <c r="DD75" i="2"/>
  <c r="DC75" i="2"/>
  <c r="DB75" i="2"/>
  <c r="DA75" i="2"/>
  <c r="CZ75" i="2"/>
  <c r="CY75" i="2"/>
  <c r="BY75" i="2"/>
  <c r="BX75" i="2"/>
  <c r="BW75" i="2"/>
  <c r="BV75" i="2"/>
  <c r="BU75" i="2"/>
  <c r="BT75" i="2"/>
  <c r="BS75" i="2"/>
  <c r="BR75" i="2"/>
  <c r="BQ75" i="2"/>
  <c r="BP75" i="2"/>
  <c r="BO75" i="2"/>
  <c r="BN75" i="2"/>
  <c r="BM75" i="2"/>
  <c r="BL75" i="2"/>
  <c r="BK75" i="2"/>
  <c r="BJ75" i="2"/>
  <c r="BI75" i="2"/>
  <c r="BH75" i="2"/>
  <c r="BG75" i="2"/>
  <c r="BF75" i="2"/>
  <c r="BE75" i="2"/>
  <c r="BD75" i="2"/>
  <c r="BC75" i="2"/>
  <c r="BB75" i="2"/>
  <c r="BA75" i="2"/>
  <c r="AZ75" i="2"/>
  <c r="AY75" i="2"/>
  <c r="AX75" i="2"/>
  <c r="AW75" i="2"/>
  <c r="AV75" i="2"/>
  <c r="AU75" i="2"/>
  <c r="AT75" i="2"/>
  <c r="AS75" i="2"/>
  <c r="AR75" i="2"/>
  <c r="AQ75" i="2"/>
  <c r="AP75" i="2"/>
  <c r="AO75" i="2"/>
  <c r="AN75" i="2"/>
  <c r="AK75" i="2"/>
  <c r="AJ75" i="2"/>
  <c r="AH75" i="2"/>
  <c r="AG75" i="2"/>
  <c r="AE75" i="2"/>
  <c r="AD75" i="2"/>
  <c r="AC75" i="2"/>
  <c r="AB75" i="2"/>
  <c r="AA75" i="2"/>
  <c r="Y75" i="2"/>
  <c r="X75" i="2"/>
  <c r="V75" i="2"/>
  <c r="U75" i="2"/>
  <c r="T75" i="2"/>
  <c r="S75" i="2"/>
  <c r="R75" i="2"/>
  <c r="Q75" i="2"/>
  <c r="P75" i="2"/>
  <c r="N75" i="2"/>
  <c r="M75" i="2"/>
  <c r="L75" i="2"/>
  <c r="K75" i="2"/>
  <c r="J75" i="2"/>
  <c r="H75" i="2"/>
  <c r="G75" i="2"/>
  <c r="F75" i="2"/>
  <c r="E75" i="2"/>
  <c r="D75" i="2"/>
  <c r="C75" i="2"/>
  <c r="B75" i="2"/>
  <c r="DM74" i="2"/>
  <c r="DL74" i="2"/>
  <c r="DK74" i="2"/>
  <c r="DJ74" i="2"/>
  <c r="DI74" i="2"/>
  <c r="DH74" i="2"/>
  <c r="DG74" i="2"/>
  <c r="DF74" i="2"/>
  <c r="DE74" i="2"/>
  <c r="DD74" i="2"/>
  <c r="DC74" i="2"/>
  <c r="DB74" i="2"/>
  <c r="DA74" i="2"/>
  <c r="CZ74" i="2"/>
  <c r="CY74" i="2"/>
  <c r="BY74" i="2"/>
  <c r="BX74" i="2"/>
  <c r="BW74" i="2"/>
  <c r="BV74" i="2"/>
  <c r="BU74" i="2"/>
  <c r="BT74" i="2"/>
  <c r="BS74" i="2"/>
  <c r="BR74" i="2"/>
  <c r="BQ74" i="2"/>
  <c r="BP74" i="2"/>
  <c r="BO74" i="2"/>
  <c r="BN74" i="2"/>
  <c r="BM74" i="2"/>
  <c r="BL74" i="2"/>
  <c r="BK74" i="2"/>
  <c r="BJ74" i="2"/>
  <c r="BI74" i="2"/>
  <c r="BH74" i="2"/>
  <c r="BG74" i="2"/>
  <c r="BF74" i="2"/>
  <c r="BE74" i="2"/>
  <c r="BD74" i="2"/>
  <c r="BC74" i="2"/>
  <c r="BB74" i="2"/>
  <c r="BA74" i="2"/>
  <c r="AZ74" i="2"/>
  <c r="AY74" i="2"/>
  <c r="AX74" i="2"/>
  <c r="AW74" i="2"/>
  <c r="AV74" i="2"/>
  <c r="AU74" i="2"/>
  <c r="AT74" i="2"/>
  <c r="AS74" i="2"/>
  <c r="AR74" i="2"/>
  <c r="AQ74" i="2"/>
  <c r="AP74" i="2"/>
  <c r="AO74" i="2"/>
  <c r="AN74" i="2"/>
  <c r="AK74" i="2"/>
  <c r="AJ74" i="2"/>
  <c r="AH74" i="2"/>
  <c r="AG74" i="2"/>
  <c r="AE74" i="2"/>
  <c r="AD74" i="2"/>
  <c r="AC74" i="2"/>
  <c r="AB74" i="2"/>
  <c r="AA74" i="2"/>
  <c r="Y74" i="2"/>
  <c r="X74" i="2"/>
  <c r="V74" i="2"/>
  <c r="U74" i="2"/>
  <c r="T74" i="2"/>
  <c r="S74" i="2"/>
  <c r="R74" i="2"/>
  <c r="Q74" i="2"/>
  <c r="P74" i="2"/>
  <c r="N74" i="2"/>
  <c r="M74" i="2"/>
  <c r="L74" i="2"/>
  <c r="K74" i="2"/>
  <c r="J74" i="2"/>
  <c r="H74" i="2"/>
  <c r="G74" i="2"/>
  <c r="F74" i="2"/>
  <c r="E74" i="2"/>
  <c r="D74" i="2"/>
  <c r="C74" i="2"/>
  <c r="B74" i="2"/>
  <c r="DM73" i="2"/>
  <c r="DL73" i="2"/>
  <c r="DK73" i="2"/>
  <c r="DJ73" i="2"/>
  <c r="DI73" i="2"/>
  <c r="DH73" i="2"/>
  <c r="DG73" i="2"/>
  <c r="DF73" i="2"/>
  <c r="DE73" i="2"/>
  <c r="DD73" i="2"/>
  <c r="DC73" i="2"/>
  <c r="DB73" i="2"/>
  <c r="DA73" i="2"/>
  <c r="CZ73" i="2"/>
  <c r="CY73" i="2"/>
  <c r="BY73" i="2"/>
  <c r="BX73" i="2"/>
  <c r="BW73" i="2"/>
  <c r="BV73" i="2"/>
  <c r="BU73" i="2"/>
  <c r="BT73" i="2"/>
  <c r="BS73" i="2"/>
  <c r="BR73" i="2"/>
  <c r="BQ73" i="2"/>
  <c r="BP73" i="2"/>
  <c r="BO73" i="2"/>
  <c r="BN73" i="2"/>
  <c r="BM73" i="2"/>
  <c r="BL73" i="2"/>
  <c r="BK73" i="2"/>
  <c r="BJ73" i="2"/>
  <c r="BI73" i="2"/>
  <c r="BH73" i="2"/>
  <c r="BG73" i="2"/>
  <c r="BF73" i="2"/>
  <c r="BE73" i="2"/>
  <c r="BD73" i="2"/>
  <c r="BC73" i="2"/>
  <c r="BB73" i="2"/>
  <c r="BA73" i="2"/>
  <c r="AZ73" i="2"/>
  <c r="AY73" i="2"/>
  <c r="AX73" i="2"/>
  <c r="AW73" i="2"/>
  <c r="AV73" i="2"/>
  <c r="AU73" i="2"/>
  <c r="AT73" i="2"/>
  <c r="AS73" i="2"/>
  <c r="AR73" i="2"/>
  <c r="AQ73" i="2"/>
  <c r="AP73" i="2"/>
  <c r="AO73" i="2"/>
  <c r="AN73" i="2"/>
  <c r="AK73" i="2"/>
  <c r="AJ73" i="2"/>
  <c r="AH73" i="2"/>
  <c r="AG73" i="2"/>
  <c r="AE73" i="2"/>
  <c r="AD73" i="2"/>
  <c r="AC73" i="2"/>
  <c r="AB73" i="2"/>
  <c r="AA73" i="2"/>
  <c r="Y73" i="2"/>
  <c r="X73" i="2"/>
  <c r="V73" i="2"/>
  <c r="U73" i="2"/>
  <c r="T73" i="2"/>
  <c r="S73" i="2"/>
  <c r="R73" i="2"/>
  <c r="Q73" i="2"/>
  <c r="P73" i="2"/>
  <c r="N73" i="2"/>
  <c r="M73" i="2"/>
  <c r="L73" i="2"/>
  <c r="K73" i="2"/>
  <c r="J73" i="2"/>
  <c r="H73" i="2"/>
  <c r="G73" i="2"/>
  <c r="F73" i="2"/>
  <c r="E73" i="2"/>
  <c r="D73" i="2"/>
  <c r="C73" i="2"/>
  <c r="B73" i="2"/>
  <c r="DM72" i="2"/>
  <c r="DL72" i="2"/>
  <c r="DK72" i="2"/>
  <c r="DJ72" i="2"/>
  <c r="DI72" i="2"/>
  <c r="DH72" i="2"/>
  <c r="DG72" i="2"/>
  <c r="DF72" i="2"/>
  <c r="DE72" i="2"/>
  <c r="DD72" i="2"/>
  <c r="DC72" i="2"/>
  <c r="DB72" i="2"/>
  <c r="DA72" i="2"/>
  <c r="CZ72" i="2"/>
  <c r="CY72" i="2"/>
  <c r="BY72" i="2"/>
  <c r="BX72" i="2"/>
  <c r="BW72" i="2"/>
  <c r="BV72" i="2"/>
  <c r="BU72" i="2"/>
  <c r="BT72" i="2"/>
  <c r="BS72" i="2"/>
  <c r="BR72" i="2"/>
  <c r="BQ72" i="2"/>
  <c r="BP72" i="2"/>
  <c r="BO72" i="2"/>
  <c r="BN72" i="2"/>
  <c r="BM72" i="2"/>
  <c r="BL72" i="2"/>
  <c r="BK72" i="2"/>
  <c r="BJ72" i="2"/>
  <c r="BI72" i="2"/>
  <c r="BH72" i="2"/>
  <c r="BG72" i="2"/>
  <c r="BF72" i="2"/>
  <c r="BE72" i="2"/>
  <c r="BD72" i="2"/>
  <c r="BC72" i="2"/>
  <c r="BB72" i="2"/>
  <c r="BA72" i="2"/>
  <c r="AZ72" i="2"/>
  <c r="AY72" i="2"/>
  <c r="AX72" i="2"/>
  <c r="AW72" i="2"/>
  <c r="AV72" i="2"/>
  <c r="AU72" i="2"/>
  <c r="AT72" i="2"/>
  <c r="AS72" i="2"/>
  <c r="AR72" i="2"/>
  <c r="AQ72" i="2"/>
  <c r="AP72" i="2"/>
  <c r="AO72" i="2"/>
  <c r="AN72" i="2"/>
  <c r="AK72" i="2"/>
  <c r="AJ72" i="2"/>
  <c r="AH72" i="2"/>
  <c r="AG72" i="2"/>
  <c r="AE72" i="2"/>
  <c r="AD72" i="2"/>
  <c r="AC72" i="2"/>
  <c r="AB72" i="2"/>
  <c r="AA72" i="2"/>
  <c r="Y72" i="2"/>
  <c r="X72" i="2"/>
  <c r="V72" i="2"/>
  <c r="U72" i="2"/>
  <c r="T72" i="2"/>
  <c r="S72" i="2"/>
  <c r="R72" i="2"/>
  <c r="Q72" i="2"/>
  <c r="P72" i="2"/>
  <c r="N72" i="2"/>
  <c r="M72" i="2"/>
  <c r="L72" i="2"/>
  <c r="K72" i="2"/>
  <c r="J72" i="2"/>
  <c r="H72" i="2"/>
  <c r="G72" i="2"/>
  <c r="F72" i="2"/>
  <c r="E72" i="2"/>
  <c r="D72" i="2"/>
  <c r="C72" i="2"/>
  <c r="B72" i="2"/>
  <c r="DM71" i="2"/>
  <c r="DL71" i="2"/>
  <c r="DK71" i="2"/>
  <c r="DJ71" i="2"/>
  <c r="DI71" i="2"/>
  <c r="DH71" i="2"/>
  <c r="DG71" i="2"/>
  <c r="DF71" i="2"/>
  <c r="DE71" i="2"/>
  <c r="DD71" i="2"/>
  <c r="DC71" i="2"/>
  <c r="DB71" i="2"/>
  <c r="DA71" i="2"/>
  <c r="CZ71" i="2"/>
  <c r="CY71" i="2"/>
  <c r="BY71" i="2"/>
  <c r="BX71" i="2"/>
  <c r="BW71" i="2"/>
  <c r="BV71" i="2"/>
  <c r="BU71" i="2"/>
  <c r="BT71" i="2"/>
  <c r="BS71" i="2"/>
  <c r="BR71" i="2"/>
  <c r="BQ71" i="2"/>
  <c r="BP71" i="2"/>
  <c r="BO71" i="2"/>
  <c r="BN71" i="2"/>
  <c r="BM71" i="2"/>
  <c r="BL71" i="2"/>
  <c r="BK71" i="2"/>
  <c r="BJ71" i="2"/>
  <c r="BI71" i="2"/>
  <c r="BH71" i="2"/>
  <c r="BG71" i="2"/>
  <c r="BF71" i="2"/>
  <c r="BE71" i="2"/>
  <c r="BD71" i="2"/>
  <c r="BC71" i="2"/>
  <c r="BB71" i="2"/>
  <c r="BA71" i="2"/>
  <c r="AZ71" i="2"/>
  <c r="AY71" i="2"/>
  <c r="AX71" i="2"/>
  <c r="AW71" i="2"/>
  <c r="AV71" i="2"/>
  <c r="AU71" i="2"/>
  <c r="AT71" i="2"/>
  <c r="AS71" i="2"/>
  <c r="AR71" i="2"/>
  <c r="AQ71" i="2"/>
  <c r="AP71" i="2"/>
  <c r="AO71" i="2"/>
  <c r="AN71" i="2"/>
  <c r="AK71" i="2"/>
  <c r="AJ71" i="2"/>
  <c r="AH71" i="2"/>
  <c r="AG71" i="2"/>
  <c r="AE71" i="2"/>
  <c r="AD71" i="2"/>
  <c r="AC71" i="2"/>
  <c r="AB71" i="2"/>
  <c r="AA71" i="2"/>
  <c r="Y71" i="2"/>
  <c r="X71" i="2"/>
  <c r="V71" i="2"/>
  <c r="U71" i="2"/>
  <c r="T71" i="2"/>
  <c r="S71" i="2"/>
  <c r="R71" i="2"/>
  <c r="Q71" i="2"/>
  <c r="P71" i="2"/>
  <c r="N71" i="2"/>
  <c r="M71" i="2"/>
  <c r="L71" i="2"/>
  <c r="K71" i="2"/>
  <c r="J71" i="2"/>
  <c r="H71" i="2"/>
  <c r="G71" i="2"/>
  <c r="F71" i="2"/>
  <c r="E71" i="2"/>
  <c r="D71" i="2"/>
  <c r="C71" i="2"/>
  <c r="B71" i="2"/>
  <c r="DM70" i="2"/>
  <c r="DL70" i="2"/>
  <c r="DK70" i="2"/>
  <c r="DJ70" i="2"/>
  <c r="DI70" i="2"/>
  <c r="DH70" i="2"/>
  <c r="DG70" i="2"/>
  <c r="DF70" i="2"/>
  <c r="DE70" i="2"/>
  <c r="DD70" i="2"/>
  <c r="DC70" i="2"/>
  <c r="DB70" i="2"/>
  <c r="DA70" i="2"/>
  <c r="CZ70" i="2"/>
  <c r="CY70" i="2"/>
  <c r="BY70" i="2"/>
  <c r="BX70" i="2"/>
  <c r="BW70" i="2"/>
  <c r="BV70" i="2"/>
  <c r="BU70" i="2"/>
  <c r="BT70" i="2"/>
  <c r="BS70" i="2"/>
  <c r="BR70" i="2"/>
  <c r="BQ70" i="2"/>
  <c r="BP70" i="2"/>
  <c r="BO70" i="2"/>
  <c r="BN70" i="2"/>
  <c r="BM70" i="2"/>
  <c r="BL70" i="2"/>
  <c r="BK70" i="2"/>
  <c r="BJ70" i="2"/>
  <c r="BI70" i="2"/>
  <c r="BH70" i="2"/>
  <c r="BG70" i="2"/>
  <c r="BF70" i="2"/>
  <c r="BE70" i="2"/>
  <c r="BD70" i="2"/>
  <c r="BC70" i="2"/>
  <c r="BB70" i="2"/>
  <c r="BA70" i="2"/>
  <c r="AZ70" i="2"/>
  <c r="AY70" i="2"/>
  <c r="AX70" i="2"/>
  <c r="AW70" i="2"/>
  <c r="AV70" i="2"/>
  <c r="AU70" i="2"/>
  <c r="AT70" i="2"/>
  <c r="AS70" i="2"/>
  <c r="AR70" i="2"/>
  <c r="AQ70" i="2"/>
  <c r="AP70" i="2"/>
  <c r="AO70" i="2"/>
  <c r="AN70" i="2"/>
  <c r="AK70" i="2"/>
  <c r="AJ70" i="2"/>
  <c r="AH70" i="2"/>
  <c r="AG70" i="2"/>
  <c r="AE70" i="2"/>
  <c r="AD70" i="2"/>
  <c r="AC70" i="2"/>
  <c r="AB70" i="2"/>
  <c r="AA70" i="2"/>
  <c r="Y70" i="2"/>
  <c r="X70" i="2"/>
  <c r="V70" i="2"/>
  <c r="U70" i="2"/>
  <c r="T70" i="2"/>
  <c r="S70" i="2"/>
  <c r="R70" i="2"/>
  <c r="Q70" i="2"/>
  <c r="P70" i="2"/>
  <c r="N70" i="2"/>
  <c r="M70" i="2"/>
  <c r="L70" i="2"/>
  <c r="K70" i="2"/>
  <c r="J70" i="2"/>
  <c r="H70" i="2"/>
  <c r="G70" i="2"/>
  <c r="F70" i="2"/>
  <c r="E70" i="2"/>
  <c r="D70" i="2"/>
  <c r="C70" i="2"/>
  <c r="B70" i="2"/>
  <c r="DM69" i="2"/>
  <c r="DL69" i="2"/>
  <c r="DK69" i="2"/>
  <c r="DJ69" i="2"/>
  <c r="DI69" i="2"/>
  <c r="DH69" i="2"/>
  <c r="DG69" i="2"/>
  <c r="DF69" i="2"/>
  <c r="DE69" i="2"/>
  <c r="DD69" i="2"/>
  <c r="DC69" i="2"/>
  <c r="DB69" i="2"/>
  <c r="DA69" i="2"/>
  <c r="CZ69" i="2"/>
  <c r="CY69" i="2"/>
  <c r="BY69" i="2"/>
  <c r="BX69" i="2"/>
  <c r="BW69" i="2"/>
  <c r="BV69" i="2"/>
  <c r="BU69" i="2"/>
  <c r="BT69" i="2"/>
  <c r="BS69" i="2"/>
  <c r="BR69" i="2"/>
  <c r="BQ69" i="2"/>
  <c r="BP69" i="2"/>
  <c r="BO69" i="2"/>
  <c r="BN69" i="2"/>
  <c r="BM69" i="2"/>
  <c r="BL69" i="2"/>
  <c r="BK69" i="2"/>
  <c r="BJ69" i="2"/>
  <c r="BI69" i="2"/>
  <c r="BH69" i="2"/>
  <c r="BG69" i="2"/>
  <c r="BF69" i="2"/>
  <c r="BE69" i="2"/>
  <c r="BD69" i="2"/>
  <c r="BC69" i="2"/>
  <c r="BB69" i="2"/>
  <c r="BA69" i="2"/>
  <c r="AZ69" i="2"/>
  <c r="AY69" i="2"/>
  <c r="AX69" i="2"/>
  <c r="AW69" i="2"/>
  <c r="AV69" i="2"/>
  <c r="AU69" i="2"/>
  <c r="AT69" i="2"/>
  <c r="AS69" i="2"/>
  <c r="AR69" i="2"/>
  <c r="AQ69" i="2"/>
  <c r="AP69" i="2"/>
  <c r="AO69" i="2"/>
  <c r="AN69" i="2"/>
  <c r="AK69" i="2"/>
  <c r="AJ69" i="2"/>
  <c r="AH69" i="2"/>
  <c r="AG69" i="2"/>
  <c r="AE69" i="2"/>
  <c r="AD69" i="2"/>
  <c r="AC69" i="2"/>
  <c r="AB69" i="2"/>
  <c r="AA69" i="2"/>
  <c r="Y69" i="2"/>
  <c r="X69" i="2"/>
  <c r="V69" i="2"/>
  <c r="U69" i="2"/>
  <c r="T69" i="2"/>
  <c r="S69" i="2"/>
  <c r="R69" i="2"/>
  <c r="Q69" i="2"/>
  <c r="P69" i="2"/>
  <c r="N69" i="2"/>
  <c r="M69" i="2"/>
  <c r="L69" i="2"/>
  <c r="K69" i="2"/>
  <c r="J69" i="2"/>
  <c r="H69" i="2"/>
  <c r="G69" i="2"/>
  <c r="F69" i="2"/>
  <c r="E69" i="2"/>
  <c r="D69" i="2"/>
  <c r="C69" i="2"/>
  <c r="B69" i="2"/>
  <c r="DM68" i="2"/>
  <c r="DL68" i="2"/>
  <c r="DK68" i="2"/>
  <c r="DJ68" i="2"/>
  <c r="DI68" i="2"/>
  <c r="DH68" i="2"/>
  <c r="DG68" i="2"/>
  <c r="DF68" i="2"/>
  <c r="DE68" i="2"/>
  <c r="DD68" i="2"/>
  <c r="DC68" i="2"/>
  <c r="DB68" i="2"/>
  <c r="DA68" i="2"/>
  <c r="CZ68" i="2"/>
  <c r="CY68" i="2"/>
  <c r="BY68" i="2"/>
  <c r="BX68" i="2"/>
  <c r="BW68" i="2"/>
  <c r="BV68" i="2"/>
  <c r="BU68" i="2"/>
  <c r="BT68" i="2"/>
  <c r="BS68" i="2"/>
  <c r="BR68" i="2"/>
  <c r="BQ68" i="2"/>
  <c r="BP68" i="2"/>
  <c r="BO68" i="2"/>
  <c r="BN68" i="2"/>
  <c r="BM68" i="2"/>
  <c r="BL68" i="2"/>
  <c r="BK68" i="2"/>
  <c r="BJ68" i="2"/>
  <c r="BI68" i="2"/>
  <c r="BH68" i="2"/>
  <c r="BG68" i="2"/>
  <c r="BF68" i="2"/>
  <c r="BE68" i="2"/>
  <c r="BD68" i="2"/>
  <c r="BC68" i="2"/>
  <c r="BB68" i="2"/>
  <c r="BA68" i="2"/>
  <c r="AZ68" i="2"/>
  <c r="AY68" i="2"/>
  <c r="AX68" i="2"/>
  <c r="AW68" i="2"/>
  <c r="AV68" i="2"/>
  <c r="AU68" i="2"/>
  <c r="AT68" i="2"/>
  <c r="AS68" i="2"/>
  <c r="AR68" i="2"/>
  <c r="AQ68" i="2"/>
  <c r="AP68" i="2"/>
  <c r="AO68" i="2"/>
  <c r="AN68" i="2"/>
  <c r="AK68" i="2"/>
  <c r="AJ68" i="2"/>
  <c r="AH68" i="2"/>
  <c r="AG68" i="2"/>
  <c r="AE68" i="2"/>
  <c r="AD68" i="2"/>
  <c r="AC68" i="2"/>
  <c r="AB68" i="2"/>
  <c r="AA68" i="2"/>
  <c r="Y68" i="2"/>
  <c r="X68" i="2"/>
  <c r="V68" i="2"/>
  <c r="U68" i="2"/>
  <c r="T68" i="2"/>
  <c r="S68" i="2"/>
  <c r="R68" i="2"/>
  <c r="Q68" i="2"/>
  <c r="P68" i="2"/>
  <c r="N68" i="2"/>
  <c r="M68" i="2"/>
  <c r="L68" i="2"/>
  <c r="K68" i="2"/>
  <c r="J68" i="2"/>
  <c r="H68" i="2"/>
  <c r="G68" i="2"/>
  <c r="F68" i="2"/>
  <c r="E68" i="2"/>
  <c r="D68" i="2"/>
  <c r="C68" i="2"/>
  <c r="B68" i="2"/>
  <c r="DM67" i="2"/>
  <c r="DL67" i="2"/>
  <c r="DK67" i="2"/>
  <c r="DJ67" i="2"/>
  <c r="DI67" i="2"/>
  <c r="DH67" i="2"/>
  <c r="DG67" i="2"/>
  <c r="DF67" i="2"/>
  <c r="DE67" i="2"/>
  <c r="DD67" i="2"/>
  <c r="DC67" i="2"/>
  <c r="DB67" i="2"/>
  <c r="DA67" i="2"/>
  <c r="CZ67" i="2"/>
  <c r="CY67" i="2"/>
  <c r="BY67" i="2"/>
  <c r="BX67" i="2"/>
  <c r="BW67" i="2"/>
  <c r="BV67" i="2"/>
  <c r="BU67" i="2"/>
  <c r="BT67" i="2"/>
  <c r="BS67" i="2"/>
  <c r="BR67" i="2"/>
  <c r="BQ67" i="2"/>
  <c r="BP67" i="2"/>
  <c r="BO67" i="2"/>
  <c r="BN67" i="2"/>
  <c r="BM67" i="2"/>
  <c r="BL67" i="2"/>
  <c r="BK67" i="2"/>
  <c r="BJ67" i="2"/>
  <c r="BI67" i="2"/>
  <c r="BH67" i="2"/>
  <c r="BG67" i="2"/>
  <c r="BF67" i="2"/>
  <c r="BE67" i="2"/>
  <c r="BD67" i="2"/>
  <c r="BC67" i="2"/>
  <c r="BB67" i="2"/>
  <c r="BA67" i="2"/>
  <c r="AZ67" i="2"/>
  <c r="AY67" i="2"/>
  <c r="AX67" i="2"/>
  <c r="AW67" i="2"/>
  <c r="AV67" i="2"/>
  <c r="AU67" i="2"/>
  <c r="AT67" i="2"/>
  <c r="AS67" i="2"/>
  <c r="AR67" i="2"/>
  <c r="AQ67" i="2"/>
  <c r="AP67" i="2"/>
  <c r="AO67" i="2"/>
  <c r="AN67" i="2"/>
  <c r="AK67" i="2"/>
  <c r="AJ67" i="2"/>
  <c r="AH67" i="2"/>
  <c r="AG67" i="2"/>
  <c r="AE67" i="2"/>
  <c r="AD67" i="2"/>
  <c r="AC67" i="2"/>
  <c r="AB67" i="2"/>
  <c r="AA67" i="2"/>
  <c r="Y67" i="2"/>
  <c r="X67" i="2"/>
  <c r="V67" i="2"/>
  <c r="U67" i="2"/>
  <c r="T67" i="2"/>
  <c r="S67" i="2"/>
  <c r="R67" i="2"/>
  <c r="Q67" i="2"/>
  <c r="P67" i="2"/>
  <c r="N67" i="2"/>
  <c r="M67" i="2"/>
  <c r="L67" i="2"/>
  <c r="K67" i="2"/>
  <c r="J67" i="2"/>
  <c r="H67" i="2"/>
  <c r="G67" i="2"/>
  <c r="F67" i="2"/>
  <c r="E67" i="2"/>
  <c r="D67" i="2"/>
  <c r="C67" i="2"/>
  <c r="B67" i="2"/>
  <c r="DM66" i="2"/>
  <c r="DL66" i="2"/>
  <c r="DK66" i="2"/>
  <c r="DJ66" i="2"/>
  <c r="DI66" i="2"/>
  <c r="DH66" i="2"/>
  <c r="DG66" i="2"/>
  <c r="DF66" i="2"/>
  <c r="DE66" i="2"/>
  <c r="DD66" i="2"/>
  <c r="DC66" i="2"/>
  <c r="DB66" i="2"/>
  <c r="DA66" i="2"/>
  <c r="CZ66" i="2"/>
  <c r="CY66" i="2"/>
  <c r="BY66" i="2"/>
  <c r="BX66" i="2"/>
  <c r="BW66" i="2"/>
  <c r="BV66" i="2"/>
  <c r="BU66" i="2"/>
  <c r="BT66" i="2"/>
  <c r="BS66" i="2"/>
  <c r="BR66" i="2"/>
  <c r="BQ66" i="2"/>
  <c r="BP66" i="2"/>
  <c r="BO66" i="2"/>
  <c r="BN66" i="2"/>
  <c r="BM66" i="2"/>
  <c r="BL66" i="2"/>
  <c r="BK66" i="2"/>
  <c r="BJ66" i="2"/>
  <c r="BI66" i="2"/>
  <c r="BH66" i="2"/>
  <c r="BG66" i="2"/>
  <c r="BF66" i="2"/>
  <c r="BE66" i="2"/>
  <c r="BD66" i="2"/>
  <c r="BC66" i="2"/>
  <c r="BB66" i="2"/>
  <c r="BA66" i="2"/>
  <c r="AZ66" i="2"/>
  <c r="AY66" i="2"/>
  <c r="AX66" i="2"/>
  <c r="AW66" i="2"/>
  <c r="AV66" i="2"/>
  <c r="AU66" i="2"/>
  <c r="AT66" i="2"/>
  <c r="AS66" i="2"/>
  <c r="AR66" i="2"/>
  <c r="AQ66" i="2"/>
  <c r="AP66" i="2"/>
  <c r="AO66" i="2"/>
  <c r="AN66" i="2"/>
  <c r="AK66" i="2"/>
  <c r="AJ66" i="2"/>
  <c r="AH66" i="2"/>
  <c r="AG66" i="2"/>
  <c r="AE66" i="2"/>
  <c r="AD66" i="2"/>
  <c r="AC66" i="2"/>
  <c r="AB66" i="2"/>
  <c r="AA66" i="2"/>
  <c r="Y66" i="2"/>
  <c r="X66" i="2"/>
  <c r="V66" i="2"/>
  <c r="U66" i="2"/>
  <c r="T66" i="2"/>
  <c r="S66" i="2"/>
  <c r="R66" i="2"/>
  <c r="Q66" i="2"/>
  <c r="P66" i="2"/>
  <c r="N66" i="2"/>
  <c r="M66" i="2"/>
  <c r="L66" i="2"/>
  <c r="K66" i="2"/>
  <c r="J66" i="2"/>
  <c r="H66" i="2"/>
  <c r="G66" i="2"/>
  <c r="F66" i="2"/>
  <c r="E66" i="2"/>
  <c r="D66" i="2"/>
  <c r="C66" i="2"/>
  <c r="B66" i="2"/>
  <c r="DM65" i="2"/>
  <c r="DL65" i="2"/>
  <c r="DK65" i="2"/>
  <c r="DJ65" i="2"/>
  <c r="DI65" i="2"/>
  <c r="DH65" i="2"/>
  <c r="DG65" i="2"/>
  <c r="DF65" i="2"/>
  <c r="DE65" i="2"/>
  <c r="DD65" i="2"/>
  <c r="DC65" i="2"/>
  <c r="DB65" i="2"/>
  <c r="DA65" i="2"/>
  <c r="CZ65" i="2"/>
  <c r="CY65" i="2"/>
  <c r="BY65" i="2"/>
  <c r="BX65" i="2"/>
  <c r="BW65" i="2"/>
  <c r="BV65" i="2"/>
  <c r="BU65" i="2"/>
  <c r="BT65" i="2"/>
  <c r="BS65" i="2"/>
  <c r="BR65" i="2"/>
  <c r="BQ65" i="2"/>
  <c r="BP65" i="2"/>
  <c r="BO65" i="2"/>
  <c r="BN65" i="2"/>
  <c r="BM65" i="2"/>
  <c r="BL65" i="2"/>
  <c r="BK65" i="2"/>
  <c r="BJ65" i="2"/>
  <c r="BI65" i="2"/>
  <c r="BH65" i="2"/>
  <c r="BG65" i="2"/>
  <c r="BF65" i="2"/>
  <c r="BE65" i="2"/>
  <c r="BD65" i="2"/>
  <c r="BC65" i="2"/>
  <c r="BB65" i="2"/>
  <c r="BA65" i="2"/>
  <c r="AZ65" i="2"/>
  <c r="AY65" i="2"/>
  <c r="AX65" i="2"/>
  <c r="AW65" i="2"/>
  <c r="AV65" i="2"/>
  <c r="AU65" i="2"/>
  <c r="AT65" i="2"/>
  <c r="AS65" i="2"/>
  <c r="AR65" i="2"/>
  <c r="AQ65" i="2"/>
  <c r="AP65" i="2"/>
  <c r="AO65" i="2"/>
  <c r="AN65" i="2"/>
  <c r="AK65" i="2"/>
  <c r="AJ65" i="2"/>
  <c r="AH65" i="2"/>
  <c r="AG65" i="2"/>
  <c r="AE65" i="2"/>
  <c r="AD65" i="2"/>
  <c r="AC65" i="2"/>
  <c r="AB65" i="2"/>
  <c r="AA65" i="2"/>
  <c r="Y65" i="2"/>
  <c r="X65" i="2"/>
  <c r="V65" i="2"/>
  <c r="U65" i="2"/>
  <c r="T65" i="2"/>
  <c r="S65" i="2"/>
  <c r="R65" i="2"/>
  <c r="Q65" i="2"/>
  <c r="P65" i="2"/>
  <c r="N65" i="2"/>
  <c r="M65" i="2"/>
  <c r="L65" i="2"/>
  <c r="K65" i="2"/>
  <c r="J65" i="2"/>
  <c r="H65" i="2"/>
  <c r="G65" i="2"/>
  <c r="F65" i="2"/>
  <c r="E65" i="2"/>
  <c r="D65" i="2"/>
  <c r="C65" i="2"/>
  <c r="B65" i="2"/>
  <c r="DM64" i="2"/>
  <c r="DL64" i="2"/>
  <c r="DK64" i="2"/>
  <c r="DJ64" i="2"/>
  <c r="DI64" i="2"/>
  <c r="DH64" i="2"/>
  <c r="DG64" i="2"/>
  <c r="DF64" i="2"/>
  <c r="DE64" i="2"/>
  <c r="DD64" i="2"/>
  <c r="DC64" i="2"/>
  <c r="DB64" i="2"/>
  <c r="DA64" i="2"/>
  <c r="CZ64" i="2"/>
  <c r="CY64" i="2"/>
  <c r="BY64" i="2"/>
  <c r="BX64" i="2"/>
  <c r="BW64" i="2"/>
  <c r="BV64" i="2"/>
  <c r="BU64" i="2"/>
  <c r="BT64" i="2"/>
  <c r="BS64" i="2"/>
  <c r="BR64" i="2"/>
  <c r="BQ64" i="2"/>
  <c r="BP64" i="2"/>
  <c r="BO64" i="2"/>
  <c r="BN64" i="2"/>
  <c r="BM64" i="2"/>
  <c r="BL64" i="2"/>
  <c r="BK64" i="2"/>
  <c r="BJ64" i="2"/>
  <c r="BI64" i="2"/>
  <c r="BH64" i="2"/>
  <c r="BG64" i="2"/>
  <c r="BF64" i="2"/>
  <c r="BE64" i="2"/>
  <c r="BD64" i="2"/>
  <c r="BC64" i="2"/>
  <c r="BB64" i="2"/>
  <c r="BA64" i="2"/>
  <c r="AZ64" i="2"/>
  <c r="AY64" i="2"/>
  <c r="AX64" i="2"/>
  <c r="AW64" i="2"/>
  <c r="AV64" i="2"/>
  <c r="AU64" i="2"/>
  <c r="AT64" i="2"/>
  <c r="AS64" i="2"/>
  <c r="AR64" i="2"/>
  <c r="AQ64" i="2"/>
  <c r="AP64" i="2"/>
  <c r="AO64" i="2"/>
  <c r="AN64" i="2"/>
  <c r="AK64" i="2"/>
  <c r="AJ64" i="2"/>
  <c r="AH64" i="2"/>
  <c r="AG64" i="2"/>
  <c r="AE64" i="2"/>
  <c r="AD64" i="2"/>
  <c r="AC64" i="2"/>
  <c r="AB64" i="2"/>
  <c r="AA64" i="2"/>
  <c r="Y64" i="2"/>
  <c r="X64" i="2"/>
  <c r="V64" i="2"/>
  <c r="U64" i="2"/>
  <c r="T64" i="2"/>
  <c r="S64" i="2"/>
  <c r="R64" i="2"/>
  <c r="Q64" i="2"/>
  <c r="P64" i="2"/>
  <c r="N64" i="2"/>
  <c r="M64" i="2"/>
  <c r="L64" i="2"/>
  <c r="K64" i="2"/>
  <c r="J64" i="2"/>
  <c r="H64" i="2"/>
  <c r="G64" i="2"/>
  <c r="F64" i="2"/>
  <c r="E64" i="2"/>
  <c r="D64" i="2"/>
  <c r="C64" i="2"/>
  <c r="B64" i="2"/>
  <c r="DM63" i="2"/>
  <c r="DL63" i="2"/>
  <c r="DK63" i="2"/>
  <c r="DJ63" i="2"/>
  <c r="DI63" i="2"/>
  <c r="DH63" i="2"/>
  <c r="DG63" i="2"/>
  <c r="DF63" i="2"/>
  <c r="DE63" i="2"/>
  <c r="DD63" i="2"/>
  <c r="DC63" i="2"/>
  <c r="DB63" i="2"/>
  <c r="DA63" i="2"/>
  <c r="CZ63" i="2"/>
  <c r="CY63" i="2"/>
  <c r="BY63" i="2"/>
  <c r="BX63" i="2"/>
  <c r="BW63" i="2"/>
  <c r="BV63" i="2"/>
  <c r="BU63" i="2"/>
  <c r="BT63" i="2"/>
  <c r="BS63" i="2"/>
  <c r="BR63" i="2"/>
  <c r="BQ63" i="2"/>
  <c r="BP63" i="2"/>
  <c r="BO63" i="2"/>
  <c r="BN63" i="2"/>
  <c r="BM63" i="2"/>
  <c r="BL63" i="2"/>
  <c r="BK63" i="2"/>
  <c r="BJ63" i="2"/>
  <c r="BI63" i="2"/>
  <c r="BH63" i="2"/>
  <c r="BG63" i="2"/>
  <c r="BF63" i="2"/>
  <c r="BE63" i="2"/>
  <c r="BD63" i="2"/>
  <c r="BC63" i="2"/>
  <c r="BB63" i="2"/>
  <c r="BA63" i="2"/>
  <c r="AZ63" i="2"/>
  <c r="AY63" i="2"/>
  <c r="AX63" i="2"/>
  <c r="AW63" i="2"/>
  <c r="AV63" i="2"/>
  <c r="AU63" i="2"/>
  <c r="AT63" i="2"/>
  <c r="AS63" i="2"/>
  <c r="AR63" i="2"/>
  <c r="AQ63" i="2"/>
  <c r="AP63" i="2"/>
  <c r="AO63" i="2"/>
  <c r="AN63" i="2"/>
  <c r="AK63" i="2"/>
  <c r="AJ63" i="2"/>
  <c r="AH63" i="2"/>
  <c r="AG63" i="2"/>
  <c r="AE63" i="2"/>
  <c r="AD63" i="2"/>
  <c r="AC63" i="2"/>
  <c r="AB63" i="2"/>
  <c r="AA63" i="2"/>
  <c r="Y63" i="2"/>
  <c r="X63" i="2"/>
  <c r="V63" i="2"/>
  <c r="U63" i="2"/>
  <c r="T63" i="2"/>
  <c r="S63" i="2"/>
  <c r="R63" i="2"/>
  <c r="Q63" i="2"/>
  <c r="P63" i="2"/>
  <c r="N63" i="2"/>
  <c r="M63" i="2"/>
  <c r="L63" i="2"/>
  <c r="K63" i="2"/>
  <c r="J63" i="2"/>
  <c r="H63" i="2"/>
  <c r="G63" i="2"/>
  <c r="F63" i="2"/>
  <c r="E63" i="2"/>
  <c r="D63" i="2"/>
  <c r="C63" i="2"/>
  <c r="B63" i="2"/>
  <c r="DM62" i="2"/>
  <c r="DL62" i="2"/>
  <c r="DK62" i="2"/>
  <c r="DJ62" i="2"/>
  <c r="DI62" i="2"/>
  <c r="DH62" i="2"/>
  <c r="DG62" i="2"/>
  <c r="DF62" i="2"/>
  <c r="DE62" i="2"/>
  <c r="DD62" i="2"/>
  <c r="DC62" i="2"/>
  <c r="DB62" i="2"/>
  <c r="DA62" i="2"/>
  <c r="CZ62" i="2"/>
  <c r="CY62" i="2"/>
  <c r="BY62" i="2"/>
  <c r="BX62" i="2"/>
  <c r="BW62" i="2"/>
  <c r="BV62" i="2"/>
  <c r="BU62" i="2"/>
  <c r="BT62" i="2"/>
  <c r="BS62" i="2"/>
  <c r="BR62" i="2"/>
  <c r="BQ62" i="2"/>
  <c r="BP62" i="2"/>
  <c r="BO62" i="2"/>
  <c r="BN62" i="2"/>
  <c r="BM62" i="2"/>
  <c r="BL62" i="2"/>
  <c r="BK62" i="2"/>
  <c r="BJ62" i="2"/>
  <c r="BI62" i="2"/>
  <c r="BH62" i="2"/>
  <c r="BG62" i="2"/>
  <c r="BF62" i="2"/>
  <c r="BE62" i="2"/>
  <c r="BD62" i="2"/>
  <c r="BC62" i="2"/>
  <c r="BB62" i="2"/>
  <c r="BA62" i="2"/>
  <c r="AZ62" i="2"/>
  <c r="AY62" i="2"/>
  <c r="AX62" i="2"/>
  <c r="AW62" i="2"/>
  <c r="AV62" i="2"/>
  <c r="AU62" i="2"/>
  <c r="AT62" i="2"/>
  <c r="AS62" i="2"/>
  <c r="AR62" i="2"/>
  <c r="AQ62" i="2"/>
  <c r="AP62" i="2"/>
  <c r="AO62" i="2"/>
  <c r="AN62" i="2"/>
  <c r="AK62" i="2"/>
  <c r="AJ62" i="2"/>
  <c r="AH62" i="2"/>
  <c r="AG62" i="2"/>
  <c r="AE62" i="2"/>
  <c r="AD62" i="2"/>
  <c r="AC62" i="2"/>
  <c r="AB62" i="2"/>
  <c r="AA62" i="2"/>
  <c r="Y62" i="2"/>
  <c r="X62" i="2"/>
  <c r="V62" i="2"/>
  <c r="U62" i="2"/>
  <c r="T62" i="2"/>
  <c r="S62" i="2"/>
  <c r="R62" i="2"/>
  <c r="Q62" i="2"/>
  <c r="P62" i="2"/>
  <c r="N62" i="2"/>
  <c r="M62" i="2"/>
  <c r="L62" i="2"/>
  <c r="K62" i="2"/>
  <c r="J62" i="2"/>
  <c r="H62" i="2"/>
  <c r="G62" i="2"/>
  <c r="F62" i="2"/>
  <c r="E62" i="2"/>
  <c r="D62" i="2"/>
  <c r="C62" i="2"/>
  <c r="B62" i="2"/>
  <c r="DM61" i="2"/>
  <c r="DL61" i="2"/>
  <c r="DK61" i="2"/>
  <c r="DJ61" i="2"/>
  <c r="DI61" i="2"/>
  <c r="DH61" i="2"/>
  <c r="DG61" i="2"/>
  <c r="DF61" i="2"/>
  <c r="DE61" i="2"/>
  <c r="DD61" i="2"/>
  <c r="DC61" i="2"/>
  <c r="DB61" i="2"/>
  <c r="DA61" i="2"/>
  <c r="CZ61" i="2"/>
  <c r="CY61" i="2"/>
  <c r="BY61" i="2"/>
  <c r="BX61" i="2"/>
  <c r="BW61" i="2"/>
  <c r="BV61" i="2"/>
  <c r="BU61" i="2"/>
  <c r="BT61" i="2"/>
  <c r="BS61" i="2"/>
  <c r="BR61" i="2"/>
  <c r="BQ61" i="2"/>
  <c r="BP61" i="2"/>
  <c r="BO61" i="2"/>
  <c r="BN61" i="2"/>
  <c r="BM61" i="2"/>
  <c r="BL61" i="2"/>
  <c r="BK61" i="2"/>
  <c r="BJ61" i="2"/>
  <c r="BI61" i="2"/>
  <c r="BH61" i="2"/>
  <c r="BG61" i="2"/>
  <c r="BF61" i="2"/>
  <c r="BE61" i="2"/>
  <c r="BD61" i="2"/>
  <c r="BC61" i="2"/>
  <c r="BB61" i="2"/>
  <c r="BA61" i="2"/>
  <c r="AZ61" i="2"/>
  <c r="AY61" i="2"/>
  <c r="AX61" i="2"/>
  <c r="AW61" i="2"/>
  <c r="AV61" i="2"/>
  <c r="AU61" i="2"/>
  <c r="AT61" i="2"/>
  <c r="AS61" i="2"/>
  <c r="AR61" i="2"/>
  <c r="AQ61" i="2"/>
  <c r="AP61" i="2"/>
  <c r="AO61" i="2"/>
  <c r="AN61" i="2"/>
  <c r="AK61" i="2"/>
  <c r="AJ61" i="2"/>
  <c r="AH61" i="2"/>
  <c r="AG61" i="2"/>
  <c r="AE61" i="2"/>
  <c r="AD61" i="2"/>
  <c r="AC61" i="2"/>
  <c r="AB61" i="2"/>
  <c r="AA61" i="2"/>
  <c r="Y61" i="2"/>
  <c r="X61" i="2"/>
  <c r="V61" i="2"/>
  <c r="U61" i="2"/>
  <c r="T61" i="2"/>
  <c r="S61" i="2"/>
  <c r="R61" i="2"/>
  <c r="Q61" i="2"/>
  <c r="P61" i="2"/>
  <c r="N61" i="2"/>
  <c r="M61" i="2"/>
  <c r="L61" i="2"/>
  <c r="K61" i="2"/>
  <c r="J61" i="2"/>
  <c r="H61" i="2"/>
  <c r="G61" i="2"/>
  <c r="F61" i="2"/>
  <c r="E61" i="2"/>
  <c r="D61" i="2"/>
  <c r="C61" i="2"/>
  <c r="B61" i="2"/>
  <c r="DM60" i="2"/>
  <c r="DL60" i="2"/>
  <c r="DK60" i="2"/>
  <c r="DJ60" i="2"/>
  <c r="DI60" i="2"/>
  <c r="DG60" i="2"/>
  <c r="DF60" i="2"/>
  <c r="DE60" i="2"/>
  <c r="DD60" i="2"/>
  <c r="DC60" i="2"/>
  <c r="DB60" i="2"/>
  <c r="DA60" i="2"/>
  <c r="CZ60" i="2"/>
  <c r="CY60" i="2"/>
  <c r="BY60" i="2"/>
  <c r="BX60" i="2"/>
  <c r="BW60" i="2"/>
  <c r="BU60" i="2"/>
  <c r="BT60" i="2"/>
  <c r="BS60" i="2"/>
  <c r="BR60" i="2"/>
  <c r="BQ60" i="2"/>
  <c r="BP60" i="2"/>
  <c r="BO60" i="2"/>
  <c r="BN60" i="2"/>
  <c r="BM60" i="2"/>
  <c r="BL60" i="2"/>
  <c r="BK60" i="2"/>
  <c r="BJ60" i="2"/>
  <c r="BH60" i="2"/>
  <c r="BG60" i="2"/>
  <c r="BF60" i="2"/>
  <c r="BE60" i="2"/>
  <c r="BD60" i="2"/>
  <c r="BC60" i="2"/>
  <c r="BB60" i="2"/>
  <c r="BA60" i="2"/>
  <c r="AZ60" i="2"/>
  <c r="AY60" i="2"/>
  <c r="AX60" i="2"/>
  <c r="AW60" i="2"/>
  <c r="AU60" i="2"/>
  <c r="AT60" i="2"/>
  <c r="AS60" i="2"/>
  <c r="AR60" i="2"/>
  <c r="AQ60" i="2"/>
  <c r="AP60" i="2"/>
  <c r="AO60" i="2"/>
  <c r="AN60" i="2"/>
  <c r="AK60" i="2"/>
  <c r="AJ60" i="2"/>
  <c r="AH60" i="2"/>
  <c r="AG60" i="2"/>
  <c r="AE60" i="2"/>
  <c r="AD60" i="2"/>
  <c r="AC60" i="2"/>
  <c r="AB60" i="2"/>
  <c r="AA60" i="2"/>
  <c r="Y60" i="2"/>
  <c r="X60" i="2"/>
  <c r="V60" i="2"/>
  <c r="U60" i="2"/>
  <c r="T60" i="2"/>
  <c r="S60" i="2"/>
  <c r="R60" i="2"/>
  <c r="Q60" i="2"/>
  <c r="P60" i="2"/>
  <c r="N60" i="2"/>
  <c r="M60" i="2"/>
  <c r="L60" i="2"/>
  <c r="K60" i="2"/>
  <c r="J60" i="2"/>
  <c r="H60" i="2"/>
  <c r="G60" i="2"/>
  <c r="F60" i="2"/>
  <c r="E60" i="2"/>
  <c r="D60" i="2"/>
  <c r="C60" i="2"/>
  <c r="B60" i="2"/>
  <c r="DM59" i="2"/>
  <c r="DL59" i="2"/>
  <c r="DK59" i="2"/>
  <c r="DJ59" i="2"/>
  <c r="DI59" i="2"/>
  <c r="DH59" i="2"/>
  <c r="DG59" i="2"/>
  <c r="DF59" i="2"/>
  <c r="DE59" i="2"/>
  <c r="DD59" i="2"/>
  <c r="DC59" i="2"/>
  <c r="DB59" i="2"/>
  <c r="DA59" i="2"/>
  <c r="CZ59" i="2"/>
  <c r="CY59" i="2"/>
  <c r="BY59" i="2"/>
  <c r="BX59" i="2"/>
  <c r="BW59" i="2"/>
  <c r="BV59" i="2"/>
  <c r="BU59" i="2"/>
  <c r="BT59" i="2"/>
  <c r="BS59" i="2"/>
  <c r="BR59" i="2"/>
  <c r="BQ59" i="2"/>
  <c r="BP59" i="2"/>
  <c r="BO59" i="2"/>
  <c r="BN59" i="2"/>
  <c r="BM59" i="2"/>
  <c r="BL59" i="2"/>
  <c r="BK59" i="2"/>
  <c r="BJ59" i="2"/>
  <c r="BI59" i="2"/>
  <c r="BH59" i="2"/>
  <c r="BG59" i="2"/>
  <c r="BF59" i="2"/>
  <c r="BE59" i="2"/>
  <c r="BD59" i="2"/>
  <c r="BC59" i="2"/>
  <c r="BB59" i="2"/>
  <c r="BA59" i="2"/>
  <c r="AZ59" i="2"/>
  <c r="AY59" i="2"/>
  <c r="AX59" i="2"/>
  <c r="AW59" i="2"/>
  <c r="AV59" i="2"/>
  <c r="AU59" i="2"/>
  <c r="AT59" i="2"/>
  <c r="AS59" i="2"/>
  <c r="AR59" i="2"/>
  <c r="AQ59" i="2"/>
  <c r="AP59" i="2"/>
  <c r="AO59" i="2"/>
  <c r="AN59" i="2"/>
  <c r="AK59" i="2"/>
  <c r="AJ59" i="2"/>
  <c r="AH59" i="2"/>
  <c r="AG59" i="2"/>
  <c r="AE59" i="2"/>
  <c r="AD59" i="2"/>
  <c r="AC59" i="2"/>
  <c r="AB59" i="2"/>
  <c r="AA59" i="2"/>
  <c r="Y59" i="2"/>
  <c r="X59" i="2"/>
  <c r="V59" i="2"/>
  <c r="U59" i="2"/>
  <c r="T59" i="2"/>
  <c r="S59" i="2"/>
  <c r="R59" i="2"/>
  <c r="Q59" i="2"/>
  <c r="P59" i="2"/>
  <c r="N59" i="2"/>
  <c r="M59" i="2"/>
  <c r="L59" i="2"/>
  <c r="K59" i="2"/>
  <c r="J59" i="2"/>
  <c r="H59" i="2"/>
  <c r="G59" i="2"/>
  <c r="F59" i="2"/>
  <c r="E59" i="2"/>
  <c r="D59" i="2"/>
  <c r="C59" i="2"/>
  <c r="B59" i="2"/>
  <c r="DM58" i="2"/>
  <c r="DL58" i="2"/>
  <c r="DK58" i="2"/>
  <c r="DJ58" i="2"/>
  <c r="DI58" i="2"/>
  <c r="DG58" i="2"/>
  <c r="DF58" i="2"/>
  <c r="DE58" i="2"/>
  <c r="DD58" i="2"/>
  <c r="DC58" i="2"/>
  <c r="DB58" i="2"/>
  <c r="DA58" i="2"/>
  <c r="CZ58" i="2"/>
  <c r="CY58" i="2"/>
  <c r="BY58" i="2"/>
  <c r="BX58" i="2"/>
  <c r="BW58" i="2"/>
  <c r="BU58" i="2"/>
  <c r="BT58" i="2"/>
  <c r="BS58" i="2"/>
  <c r="BR58" i="2"/>
  <c r="BQ58" i="2"/>
  <c r="BP58" i="2"/>
  <c r="BO58" i="2"/>
  <c r="BN58" i="2"/>
  <c r="BM58" i="2"/>
  <c r="BL58" i="2"/>
  <c r="BK58" i="2"/>
  <c r="BJ58" i="2"/>
  <c r="BH58" i="2"/>
  <c r="BG58" i="2"/>
  <c r="BF58" i="2"/>
  <c r="BE58" i="2"/>
  <c r="BD58" i="2"/>
  <c r="BC58" i="2"/>
  <c r="BB58" i="2"/>
  <c r="BA58" i="2"/>
  <c r="AZ58" i="2"/>
  <c r="AY58" i="2"/>
  <c r="AX58" i="2"/>
  <c r="AW58" i="2"/>
  <c r="AU58" i="2"/>
  <c r="AT58" i="2"/>
  <c r="AS58" i="2"/>
  <c r="AR58" i="2"/>
  <c r="AQ58" i="2"/>
  <c r="AP58" i="2"/>
  <c r="AO58" i="2"/>
  <c r="AN58" i="2"/>
  <c r="AK58" i="2"/>
  <c r="AJ58" i="2"/>
  <c r="AH58" i="2"/>
  <c r="AG58" i="2"/>
  <c r="AE58" i="2"/>
  <c r="AD58" i="2"/>
  <c r="AC58" i="2"/>
  <c r="AB58" i="2"/>
  <c r="AA58" i="2"/>
  <c r="Y58" i="2"/>
  <c r="X58" i="2"/>
  <c r="V58" i="2"/>
  <c r="U58" i="2"/>
  <c r="T58" i="2"/>
  <c r="S58" i="2"/>
  <c r="R58" i="2"/>
  <c r="Q58" i="2"/>
  <c r="P58" i="2"/>
  <c r="N58" i="2"/>
  <c r="M58" i="2"/>
  <c r="L58" i="2"/>
  <c r="K58" i="2"/>
  <c r="J58" i="2"/>
  <c r="H58" i="2"/>
  <c r="G58" i="2"/>
  <c r="F58" i="2"/>
  <c r="E58" i="2"/>
  <c r="D58" i="2"/>
  <c r="C58" i="2"/>
  <c r="B58" i="2"/>
  <c r="DM57" i="2"/>
  <c r="DL57" i="2"/>
  <c r="DK57" i="2"/>
  <c r="DJ57" i="2"/>
  <c r="DI57" i="2"/>
  <c r="DH57" i="2"/>
  <c r="DG57" i="2"/>
  <c r="DF57" i="2"/>
  <c r="DE57" i="2"/>
  <c r="DD57" i="2"/>
  <c r="DC57" i="2"/>
  <c r="DB57" i="2"/>
  <c r="DA57" i="2"/>
  <c r="CZ57" i="2"/>
  <c r="CY57" i="2"/>
  <c r="BY57" i="2"/>
  <c r="BX57" i="2"/>
  <c r="BW57" i="2"/>
  <c r="BV57" i="2"/>
  <c r="BU57" i="2"/>
  <c r="BT57" i="2"/>
  <c r="BS57" i="2"/>
  <c r="BR57" i="2"/>
  <c r="BQ57" i="2"/>
  <c r="BP57" i="2"/>
  <c r="BO57" i="2"/>
  <c r="BN57" i="2"/>
  <c r="BM57" i="2"/>
  <c r="BL57" i="2"/>
  <c r="BK57" i="2"/>
  <c r="BJ57" i="2"/>
  <c r="BI57" i="2"/>
  <c r="BH57" i="2"/>
  <c r="BG57" i="2"/>
  <c r="BF57" i="2"/>
  <c r="BE57" i="2"/>
  <c r="BD57" i="2"/>
  <c r="BC57" i="2"/>
  <c r="BB57" i="2"/>
  <c r="BA57" i="2"/>
  <c r="AZ57" i="2"/>
  <c r="AY57" i="2"/>
  <c r="AX57" i="2"/>
  <c r="AW57" i="2"/>
  <c r="AV57" i="2"/>
  <c r="AU57" i="2"/>
  <c r="AT57" i="2"/>
  <c r="AS57" i="2"/>
  <c r="AR57" i="2"/>
  <c r="AQ57" i="2"/>
  <c r="AP57" i="2"/>
  <c r="AO57" i="2"/>
  <c r="AN57" i="2"/>
  <c r="AK57" i="2"/>
  <c r="AJ57" i="2"/>
  <c r="AH57" i="2"/>
  <c r="AG57" i="2"/>
  <c r="AE57" i="2"/>
  <c r="AD57" i="2"/>
  <c r="AC57" i="2"/>
  <c r="AB57" i="2"/>
  <c r="AA57" i="2"/>
  <c r="Y57" i="2"/>
  <c r="X57" i="2"/>
  <c r="V57" i="2"/>
  <c r="U57" i="2"/>
  <c r="T57" i="2"/>
  <c r="S57" i="2"/>
  <c r="R57" i="2"/>
  <c r="Q57" i="2"/>
  <c r="P57" i="2"/>
  <c r="N57" i="2"/>
  <c r="M57" i="2"/>
  <c r="L57" i="2"/>
  <c r="K57" i="2"/>
  <c r="J57" i="2"/>
  <c r="H57" i="2"/>
  <c r="G57" i="2"/>
  <c r="F57" i="2"/>
  <c r="E57" i="2"/>
  <c r="D57" i="2"/>
  <c r="C57" i="2"/>
  <c r="B57" i="2"/>
  <c r="DM56" i="2"/>
  <c r="DL56" i="2"/>
  <c r="DK56" i="2"/>
  <c r="DJ56" i="2"/>
  <c r="DI56" i="2"/>
  <c r="DH56" i="2"/>
  <c r="DG56" i="2"/>
  <c r="DF56" i="2"/>
  <c r="DE56" i="2"/>
  <c r="DD56" i="2"/>
  <c r="DC56" i="2"/>
  <c r="DB56" i="2"/>
  <c r="DA56" i="2"/>
  <c r="CZ56" i="2"/>
  <c r="CY56" i="2"/>
  <c r="BY56" i="2"/>
  <c r="BX56" i="2"/>
  <c r="BW56" i="2"/>
  <c r="BV56" i="2"/>
  <c r="BU56" i="2"/>
  <c r="BT56" i="2"/>
  <c r="BS56" i="2"/>
  <c r="BR56" i="2"/>
  <c r="BQ56" i="2"/>
  <c r="BP56" i="2"/>
  <c r="BO56" i="2"/>
  <c r="BN56" i="2"/>
  <c r="BM56" i="2"/>
  <c r="BL56" i="2"/>
  <c r="BK56" i="2"/>
  <c r="BJ56" i="2"/>
  <c r="BI56" i="2"/>
  <c r="BH56" i="2"/>
  <c r="BG56" i="2"/>
  <c r="BF56" i="2"/>
  <c r="BE56" i="2"/>
  <c r="BD56" i="2"/>
  <c r="BC56" i="2"/>
  <c r="BB56" i="2"/>
  <c r="BA56" i="2"/>
  <c r="AZ56" i="2"/>
  <c r="AY56" i="2"/>
  <c r="AX56" i="2"/>
  <c r="AW56" i="2"/>
  <c r="AV56" i="2"/>
  <c r="AU56" i="2"/>
  <c r="AT56" i="2"/>
  <c r="AS56" i="2"/>
  <c r="AR56" i="2"/>
  <c r="AQ56" i="2"/>
  <c r="AP56" i="2"/>
  <c r="AO56" i="2"/>
  <c r="AN56" i="2"/>
  <c r="AK56" i="2"/>
  <c r="AJ56" i="2"/>
  <c r="AH56" i="2"/>
  <c r="AG56" i="2"/>
  <c r="AE56" i="2"/>
  <c r="AD56" i="2"/>
  <c r="AC56" i="2"/>
  <c r="AB56" i="2"/>
  <c r="AA56" i="2"/>
  <c r="Y56" i="2"/>
  <c r="X56" i="2"/>
  <c r="V56" i="2"/>
  <c r="U56" i="2"/>
  <c r="T56" i="2"/>
  <c r="S56" i="2"/>
  <c r="R56" i="2"/>
  <c r="Q56" i="2"/>
  <c r="P56" i="2"/>
  <c r="N56" i="2"/>
  <c r="M56" i="2"/>
  <c r="L56" i="2"/>
  <c r="K56" i="2"/>
  <c r="J56" i="2"/>
  <c r="H56" i="2"/>
  <c r="G56" i="2"/>
  <c r="F56" i="2"/>
  <c r="E56" i="2"/>
  <c r="D56" i="2"/>
  <c r="C56" i="2"/>
  <c r="B56" i="2"/>
  <c r="DM55" i="2"/>
  <c r="DL55" i="2"/>
  <c r="DK55" i="2"/>
  <c r="DJ55" i="2"/>
  <c r="DI55" i="2"/>
  <c r="DH55" i="2"/>
  <c r="DG55" i="2"/>
  <c r="DF55" i="2"/>
  <c r="DE55" i="2"/>
  <c r="DD55" i="2"/>
  <c r="DC55" i="2"/>
  <c r="DB55" i="2"/>
  <c r="DA55" i="2"/>
  <c r="CZ55" i="2"/>
  <c r="CY55" i="2"/>
  <c r="BY55" i="2"/>
  <c r="BX55" i="2"/>
  <c r="BW55" i="2"/>
  <c r="BV55" i="2"/>
  <c r="BU55" i="2"/>
  <c r="BT55" i="2"/>
  <c r="BS55" i="2"/>
  <c r="BR55" i="2"/>
  <c r="BQ55" i="2"/>
  <c r="BP55" i="2"/>
  <c r="BO55" i="2"/>
  <c r="BN55" i="2"/>
  <c r="BM55" i="2"/>
  <c r="BL55" i="2"/>
  <c r="BK55" i="2"/>
  <c r="BJ55" i="2"/>
  <c r="BI55" i="2"/>
  <c r="BH55" i="2"/>
  <c r="BG55" i="2"/>
  <c r="BF55" i="2"/>
  <c r="BE55" i="2"/>
  <c r="BD55" i="2"/>
  <c r="BC55" i="2"/>
  <c r="BB55" i="2"/>
  <c r="BA55" i="2"/>
  <c r="AZ55" i="2"/>
  <c r="AY55" i="2"/>
  <c r="AX55" i="2"/>
  <c r="AW55" i="2"/>
  <c r="AV55" i="2"/>
  <c r="AU55" i="2"/>
  <c r="AT55" i="2"/>
  <c r="AS55" i="2"/>
  <c r="AR55" i="2"/>
  <c r="AQ55" i="2"/>
  <c r="AP55" i="2"/>
  <c r="AO55" i="2"/>
  <c r="AN55" i="2"/>
  <c r="AK55" i="2"/>
  <c r="AJ55" i="2"/>
  <c r="AH55" i="2"/>
  <c r="AG55" i="2"/>
  <c r="AE55" i="2"/>
  <c r="AD55" i="2"/>
  <c r="AC55" i="2"/>
  <c r="AB55" i="2"/>
  <c r="AA55" i="2"/>
  <c r="Y55" i="2"/>
  <c r="X55" i="2"/>
  <c r="V55" i="2"/>
  <c r="U55" i="2"/>
  <c r="T55" i="2"/>
  <c r="S55" i="2"/>
  <c r="R55" i="2"/>
  <c r="Q55" i="2"/>
  <c r="P55" i="2"/>
  <c r="N55" i="2"/>
  <c r="M55" i="2"/>
  <c r="L55" i="2"/>
  <c r="K55" i="2"/>
  <c r="J55" i="2"/>
  <c r="H55" i="2"/>
  <c r="G55" i="2"/>
  <c r="F55" i="2"/>
  <c r="E55" i="2"/>
  <c r="D55" i="2"/>
  <c r="C55" i="2"/>
  <c r="B55" i="2"/>
  <c r="DM54" i="2"/>
  <c r="DL54" i="2"/>
  <c r="DK54" i="2"/>
  <c r="DJ54" i="2"/>
  <c r="DI54" i="2"/>
  <c r="DH54" i="2"/>
  <c r="DG54" i="2"/>
  <c r="DF54" i="2"/>
  <c r="DE54" i="2"/>
  <c r="DD54" i="2"/>
  <c r="DC54" i="2"/>
  <c r="DB54" i="2"/>
  <c r="DA54" i="2"/>
  <c r="CZ54" i="2"/>
  <c r="CY54" i="2"/>
  <c r="BY54" i="2"/>
  <c r="BX54" i="2"/>
  <c r="BW54" i="2"/>
  <c r="BV54" i="2"/>
  <c r="BU54" i="2"/>
  <c r="BT54" i="2"/>
  <c r="BS54" i="2"/>
  <c r="BR54" i="2"/>
  <c r="BQ54" i="2"/>
  <c r="BP54" i="2"/>
  <c r="BO54" i="2"/>
  <c r="BN54" i="2"/>
  <c r="BM54" i="2"/>
  <c r="BL54" i="2"/>
  <c r="BK54" i="2"/>
  <c r="BJ54" i="2"/>
  <c r="BI54" i="2"/>
  <c r="BH54" i="2"/>
  <c r="BG54" i="2"/>
  <c r="BF54" i="2"/>
  <c r="BE54" i="2"/>
  <c r="BD54" i="2"/>
  <c r="BC54" i="2"/>
  <c r="BB54" i="2"/>
  <c r="BA54" i="2"/>
  <c r="AZ54" i="2"/>
  <c r="AY54" i="2"/>
  <c r="AX54" i="2"/>
  <c r="AW54" i="2"/>
  <c r="AV54" i="2"/>
  <c r="AU54" i="2"/>
  <c r="AT54" i="2"/>
  <c r="AS54" i="2"/>
  <c r="AR54" i="2"/>
  <c r="AQ54" i="2"/>
  <c r="AP54" i="2"/>
  <c r="AO54" i="2"/>
  <c r="AN54" i="2"/>
  <c r="AK54" i="2"/>
  <c r="AJ54" i="2"/>
  <c r="AH54" i="2"/>
  <c r="AG54" i="2"/>
  <c r="AE54" i="2"/>
  <c r="AD54" i="2"/>
  <c r="AC54" i="2"/>
  <c r="AB54" i="2"/>
  <c r="AA54" i="2"/>
  <c r="Y54" i="2"/>
  <c r="X54" i="2"/>
  <c r="V54" i="2"/>
  <c r="U54" i="2"/>
  <c r="T54" i="2"/>
  <c r="S54" i="2"/>
  <c r="R54" i="2"/>
  <c r="Q54" i="2"/>
  <c r="P54" i="2"/>
  <c r="N54" i="2"/>
  <c r="M54" i="2"/>
  <c r="L54" i="2"/>
  <c r="K54" i="2"/>
  <c r="J54" i="2"/>
  <c r="H54" i="2"/>
  <c r="G54" i="2"/>
  <c r="F54" i="2"/>
  <c r="E54" i="2"/>
  <c r="D54" i="2"/>
  <c r="C54" i="2"/>
  <c r="B54" i="2"/>
  <c r="DM53" i="2"/>
  <c r="DL53" i="2"/>
  <c r="DK53" i="2"/>
  <c r="DJ53" i="2"/>
  <c r="DI53" i="2"/>
  <c r="DH53" i="2"/>
  <c r="DG53" i="2"/>
  <c r="DF53" i="2"/>
  <c r="DE53" i="2"/>
  <c r="DD53" i="2"/>
  <c r="DC53" i="2"/>
  <c r="DB53" i="2"/>
  <c r="DA53" i="2"/>
  <c r="CZ53" i="2"/>
  <c r="CY53" i="2"/>
  <c r="BY53" i="2"/>
  <c r="BX53" i="2"/>
  <c r="BW53" i="2"/>
  <c r="BV53" i="2"/>
  <c r="BU53" i="2"/>
  <c r="BT53" i="2"/>
  <c r="BS53" i="2"/>
  <c r="BR53" i="2"/>
  <c r="BQ53" i="2"/>
  <c r="BP53" i="2"/>
  <c r="BO53" i="2"/>
  <c r="BN53" i="2"/>
  <c r="BM53" i="2"/>
  <c r="BL53" i="2"/>
  <c r="BK53" i="2"/>
  <c r="BJ53" i="2"/>
  <c r="BI53" i="2"/>
  <c r="BH53" i="2"/>
  <c r="BG53" i="2"/>
  <c r="BF53" i="2"/>
  <c r="BE53" i="2"/>
  <c r="BD53" i="2"/>
  <c r="BC53" i="2"/>
  <c r="BB53" i="2"/>
  <c r="BA53" i="2"/>
  <c r="AZ53" i="2"/>
  <c r="AY53" i="2"/>
  <c r="AX53" i="2"/>
  <c r="AW53" i="2"/>
  <c r="AV53" i="2"/>
  <c r="AU53" i="2"/>
  <c r="AT53" i="2"/>
  <c r="AS53" i="2"/>
  <c r="AR53" i="2"/>
  <c r="AQ53" i="2"/>
  <c r="AP53" i="2"/>
  <c r="AO53" i="2"/>
  <c r="AN53" i="2"/>
  <c r="AK53" i="2"/>
  <c r="AJ53" i="2"/>
  <c r="AH53" i="2"/>
  <c r="AG53" i="2"/>
  <c r="AE53" i="2"/>
  <c r="AD53" i="2"/>
  <c r="AC53" i="2"/>
  <c r="AB53" i="2"/>
  <c r="AA53" i="2"/>
  <c r="Y53" i="2"/>
  <c r="X53" i="2"/>
  <c r="V53" i="2"/>
  <c r="U53" i="2"/>
  <c r="T53" i="2"/>
  <c r="S53" i="2"/>
  <c r="R53" i="2"/>
  <c r="Q53" i="2"/>
  <c r="P53" i="2"/>
  <c r="N53" i="2"/>
  <c r="M53" i="2"/>
  <c r="L53" i="2"/>
  <c r="K53" i="2"/>
  <c r="J53" i="2"/>
  <c r="H53" i="2"/>
  <c r="G53" i="2"/>
  <c r="F53" i="2"/>
  <c r="E53" i="2"/>
  <c r="D53" i="2"/>
  <c r="C53" i="2"/>
  <c r="B53" i="2"/>
  <c r="DM52" i="2"/>
  <c r="DL52" i="2"/>
  <c r="DK52" i="2"/>
  <c r="DJ52" i="2"/>
  <c r="DI52" i="2"/>
  <c r="DH52" i="2"/>
  <c r="DG52" i="2"/>
  <c r="DF52" i="2"/>
  <c r="DE52" i="2"/>
  <c r="DD52" i="2"/>
  <c r="DC52" i="2"/>
  <c r="DB52" i="2"/>
  <c r="DA52" i="2"/>
  <c r="CZ52" i="2"/>
  <c r="CY52" i="2"/>
  <c r="BY52" i="2"/>
  <c r="BX52" i="2"/>
  <c r="BW52" i="2"/>
  <c r="BV52" i="2"/>
  <c r="BU52" i="2"/>
  <c r="BT52" i="2"/>
  <c r="BS52" i="2"/>
  <c r="BR52" i="2"/>
  <c r="BQ52" i="2"/>
  <c r="BP52" i="2"/>
  <c r="BO52" i="2"/>
  <c r="BN52" i="2"/>
  <c r="BM52" i="2"/>
  <c r="BL52" i="2"/>
  <c r="BK52" i="2"/>
  <c r="BJ52" i="2"/>
  <c r="BI52" i="2"/>
  <c r="BH52" i="2"/>
  <c r="BG52" i="2"/>
  <c r="BF52" i="2"/>
  <c r="BE52" i="2"/>
  <c r="BD52" i="2"/>
  <c r="BC52" i="2"/>
  <c r="BB52" i="2"/>
  <c r="BA52" i="2"/>
  <c r="AZ52" i="2"/>
  <c r="AY52" i="2"/>
  <c r="AX52" i="2"/>
  <c r="AW52" i="2"/>
  <c r="AV52" i="2"/>
  <c r="AU52" i="2"/>
  <c r="AT52" i="2"/>
  <c r="AS52" i="2"/>
  <c r="AR52" i="2"/>
  <c r="AQ52" i="2"/>
  <c r="AP52" i="2"/>
  <c r="AO52" i="2"/>
  <c r="AN52" i="2"/>
  <c r="AK52" i="2"/>
  <c r="AJ52" i="2"/>
  <c r="AH52" i="2"/>
  <c r="AG52" i="2"/>
  <c r="AE52" i="2"/>
  <c r="AD52" i="2"/>
  <c r="AC52" i="2"/>
  <c r="AB52" i="2"/>
  <c r="AA52" i="2"/>
  <c r="Y52" i="2"/>
  <c r="X52" i="2"/>
  <c r="V52" i="2"/>
  <c r="U52" i="2"/>
  <c r="T52" i="2"/>
  <c r="S52" i="2"/>
  <c r="R52" i="2"/>
  <c r="Q52" i="2"/>
  <c r="P52" i="2"/>
  <c r="N52" i="2"/>
  <c r="M52" i="2"/>
  <c r="L52" i="2"/>
  <c r="K52" i="2"/>
  <c r="J52" i="2"/>
  <c r="H52" i="2"/>
  <c r="G52" i="2"/>
  <c r="F52" i="2"/>
  <c r="E52" i="2"/>
  <c r="D52" i="2"/>
  <c r="C52" i="2"/>
  <c r="B52" i="2"/>
  <c r="DM51" i="2"/>
  <c r="DL51" i="2"/>
  <c r="DK51" i="2"/>
  <c r="DJ51" i="2"/>
  <c r="DI51" i="2"/>
  <c r="DH51" i="2"/>
  <c r="DG51" i="2"/>
  <c r="DF51" i="2"/>
  <c r="DE51" i="2"/>
  <c r="DD51" i="2"/>
  <c r="DC51" i="2"/>
  <c r="DB51" i="2"/>
  <c r="DA51" i="2"/>
  <c r="CZ51" i="2"/>
  <c r="CY51" i="2"/>
  <c r="BY51" i="2"/>
  <c r="BX51" i="2"/>
  <c r="BW51" i="2"/>
  <c r="BV51" i="2"/>
  <c r="BU51" i="2"/>
  <c r="BT51" i="2"/>
  <c r="BS51" i="2"/>
  <c r="BR51" i="2"/>
  <c r="BQ51" i="2"/>
  <c r="BP51" i="2"/>
  <c r="BO51" i="2"/>
  <c r="BN51" i="2"/>
  <c r="BM51" i="2"/>
  <c r="BL51" i="2"/>
  <c r="BK51" i="2"/>
  <c r="BJ51" i="2"/>
  <c r="BI51" i="2"/>
  <c r="BH51" i="2"/>
  <c r="BG51" i="2"/>
  <c r="BF51" i="2"/>
  <c r="BE51" i="2"/>
  <c r="BD51" i="2"/>
  <c r="BC51" i="2"/>
  <c r="BB51" i="2"/>
  <c r="BA51" i="2"/>
  <c r="AZ51" i="2"/>
  <c r="AY51" i="2"/>
  <c r="AX51" i="2"/>
  <c r="AW51" i="2"/>
  <c r="AV51" i="2"/>
  <c r="AU51" i="2"/>
  <c r="AT51" i="2"/>
  <c r="AS51" i="2"/>
  <c r="AR51" i="2"/>
  <c r="AQ51" i="2"/>
  <c r="AP51" i="2"/>
  <c r="AO51" i="2"/>
  <c r="AN51" i="2"/>
  <c r="AK51" i="2"/>
  <c r="AJ51" i="2"/>
  <c r="AH51" i="2"/>
  <c r="AG51" i="2"/>
  <c r="AE51" i="2"/>
  <c r="AD51" i="2"/>
  <c r="AC51" i="2"/>
  <c r="AB51" i="2"/>
  <c r="AA51" i="2"/>
  <c r="Y51" i="2"/>
  <c r="X51" i="2"/>
  <c r="V51" i="2"/>
  <c r="U51" i="2"/>
  <c r="T51" i="2"/>
  <c r="S51" i="2"/>
  <c r="R51" i="2"/>
  <c r="Q51" i="2"/>
  <c r="P51" i="2"/>
  <c r="N51" i="2"/>
  <c r="M51" i="2"/>
  <c r="L51" i="2"/>
  <c r="K51" i="2"/>
  <c r="J51" i="2"/>
  <c r="H51" i="2"/>
  <c r="G51" i="2"/>
  <c r="F51" i="2"/>
  <c r="E51" i="2"/>
  <c r="D51" i="2"/>
  <c r="C51" i="2"/>
  <c r="B51" i="2"/>
  <c r="DM50" i="2"/>
  <c r="DL50" i="2"/>
  <c r="DK50" i="2"/>
  <c r="DJ50" i="2"/>
  <c r="DI50" i="2"/>
  <c r="DH50" i="2"/>
  <c r="DG50" i="2"/>
  <c r="DF50" i="2"/>
  <c r="DE50" i="2"/>
  <c r="DD50" i="2"/>
  <c r="DC50" i="2"/>
  <c r="DB50" i="2"/>
  <c r="DA50" i="2"/>
  <c r="CZ50" i="2"/>
  <c r="CY50" i="2"/>
  <c r="BY50" i="2"/>
  <c r="BX50" i="2"/>
  <c r="BW50" i="2"/>
  <c r="BV50" i="2"/>
  <c r="BU50" i="2"/>
  <c r="BT50" i="2"/>
  <c r="BS50" i="2"/>
  <c r="BR50" i="2"/>
  <c r="BQ50" i="2"/>
  <c r="BP50" i="2"/>
  <c r="BO50" i="2"/>
  <c r="BN50" i="2"/>
  <c r="BM50" i="2"/>
  <c r="BL50" i="2"/>
  <c r="BK50" i="2"/>
  <c r="BJ50" i="2"/>
  <c r="BI50" i="2"/>
  <c r="BH50" i="2"/>
  <c r="BG50" i="2"/>
  <c r="BF50" i="2"/>
  <c r="BE50" i="2"/>
  <c r="BD50" i="2"/>
  <c r="BC50" i="2"/>
  <c r="BB50" i="2"/>
  <c r="BA50" i="2"/>
  <c r="AZ50" i="2"/>
  <c r="AY50" i="2"/>
  <c r="AX50" i="2"/>
  <c r="AW50" i="2"/>
  <c r="AV50" i="2"/>
  <c r="AU50" i="2"/>
  <c r="AT50" i="2"/>
  <c r="AS50" i="2"/>
  <c r="AR50" i="2"/>
  <c r="AQ50" i="2"/>
  <c r="AP50" i="2"/>
  <c r="AO50" i="2"/>
  <c r="AN50" i="2"/>
  <c r="AK50" i="2"/>
  <c r="AJ50" i="2"/>
  <c r="AH50" i="2"/>
  <c r="AG50" i="2"/>
  <c r="AE50" i="2"/>
  <c r="AD50" i="2"/>
  <c r="AC50" i="2"/>
  <c r="AB50" i="2"/>
  <c r="AA50" i="2"/>
  <c r="Y50" i="2"/>
  <c r="X50" i="2"/>
  <c r="V50" i="2"/>
  <c r="U50" i="2"/>
  <c r="T50" i="2"/>
  <c r="S50" i="2"/>
  <c r="R50" i="2"/>
  <c r="Q50" i="2"/>
  <c r="P50" i="2"/>
  <c r="N50" i="2"/>
  <c r="M50" i="2"/>
  <c r="L50" i="2"/>
  <c r="K50" i="2"/>
  <c r="J50" i="2"/>
  <c r="H50" i="2"/>
  <c r="G50" i="2"/>
  <c r="F50" i="2"/>
  <c r="E50" i="2"/>
  <c r="D50" i="2"/>
  <c r="C50" i="2"/>
  <c r="B50" i="2"/>
  <c r="DM49" i="2"/>
  <c r="DL49" i="2"/>
  <c r="DK49" i="2"/>
  <c r="DJ49" i="2"/>
  <c r="DI49" i="2"/>
  <c r="DG49" i="2"/>
  <c r="DF49" i="2"/>
  <c r="DE49" i="2"/>
  <c r="DD49" i="2"/>
  <c r="DC49" i="2"/>
  <c r="DB49" i="2"/>
  <c r="DA49" i="2"/>
  <c r="CZ49" i="2"/>
  <c r="CY49" i="2"/>
  <c r="BY49" i="2"/>
  <c r="BX49" i="2"/>
  <c r="BW49" i="2"/>
  <c r="BU49" i="2"/>
  <c r="BT49" i="2"/>
  <c r="BS49" i="2"/>
  <c r="BR49" i="2"/>
  <c r="BQ49" i="2"/>
  <c r="BP49" i="2"/>
  <c r="BO49" i="2"/>
  <c r="BN49" i="2"/>
  <c r="BM49" i="2"/>
  <c r="BL49" i="2"/>
  <c r="BK49" i="2"/>
  <c r="BJ49" i="2"/>
  <c r="BH49" i="2"/>
  <c r="BG49" i="2"/>
  <c r="BF49" i="2"/>
  <c r="BE49" i="2"/>
  <c r="BD49" i="2"/>
  <c r="BC49" i="2"/>
  <c r="BB49" i="2"/>
  <c r="BA49" i="2"/>
  <c r="AZ49" i="2"/>
  <c r="AY49" i="2"/>
  <c r="AX49" i="2"/>
  <c r="AW49" i="2"/>
  <c r="AU49" i="2"/>
  <c r="AT49" i="2"/>
  <c r="AS49" i="2"/>
  <c r="AR49" i="2"/>
  <c r="AQ49" i="2"/>
  <c r="AP49" i="2"/>
  <c r="AO49" i="2"/>
  <c r="AN49" i="2"/>
  <c r="AK49" i="2"/>
  <c r="AJ49" i="2"/>
  <c r="AH49" i="2"/>
  <c r="AG49" i="2"/>
  <c r="AE49" i="2"/>
  <c r="AD49" i="2"/>
  <c r="AC49" i="2"/>
  <c r="AB49" i="2"/>
  <c r="AA49" i="2"/>
  <c r="Y49" i="2"/>
  <c r="X49" i="2"/>
  <c r="V49" i="2"/>
  <c r="U49" i="2"/>
  <c r="T49" i="2"/>
  <c r="S49" i="2"/>
  <c r="R49" i="2"/>
  <c r="Q49" i="2"/>
  <c r="P49" i="2"/>
  <c r="N49" i="2"/>
  <c r="M49" i="2"/>
  <c r="L49" i="2"/>
  <c r="K49" i="2"/>
  <c r="J49" i="2"/>
  <c r="H49" i="2"/>
  <c r="G49" i="2"/>
  <c r="F49" i="2"/>
  <c r="E49" i="2"/>
  <c r="D49" i="2"/>
  <c r="C49" i="2"/>
  <c r="B49" i="2"/>
  <c r="DM48" i="2"/>
  <c r="DL48" i="2"/>
  <c r="DK48" i="2"/>
  <c r="DJ48" i="2"/>
  <c r="DI48" i="2"/>
  <c r="DH48" i="2"/>
  <c r="DG48" i="2"/>
  <c r="DF48" i="2"/>
  <c r="DE48" i="2"/>
  <c r="DD48" i="2"/>
  <c r="DC48" i="2"/>
  <c r="DB48" i="2"/>
  <c r="DA48" i="2"/>
  <c r="CZ48" i="2"/>
  <c r="CY48" i="2"/>
  <c r="BY48" i="2"/>
  <c r="BX48" i="2"/>
  <c r="BW48" i="2"/>
  <c r="BV48" i="2"/>
  <c r="BU48" i="2"/>
  <c r="BT48" i="2"/>
  <c r="BS48" i="2"/>
  <c r="BR48" i="2"/>
  <c r="BQ48" i="2"/>
  <c r="BP48" i="2"/>
  <c r="BO48" i="2"/>
  <c r="BN48" i="2"/>
  <c r="BM48" i="2"/>
  <c r="BL48" i="2"/>
  <c r="BK48" i="2"/>
  <c r="BJ48" i="2"/>
  <c r="BI48" i="2"/>
  <c r="BH48" i="2"/>
  <c r="BG48" i="2"/>
  <c r="BF48" i="2"/>
  <c r="BE48" i="2"/>
  <c r="BD48" i="2"/>
  <c r="BC48" i="2"/>
  <c r="BB48" i="2"/>
  <c r="BA48" i="2"/>
  <c r="AZ48" i="2"/>
  <c r="AY48" i="2"/>
  <c r="AX48" i="2"/>
  <c r="AW48" i="2"/>
  <c r="AV48" i="2"/>
  <c r="AU48" i="2"/>
  <c r="AT48" i="2"/>
  <c r="AS48" i="2"/>
  <c r="AR48" i="2"/>
  <c r="AQ48" i="2"/>
  <c r="AP48" i="2"/>
  <c r="AO48" i="2"/>
  <c r="AN48" i="2"/>
  <c r="AK48" i="2"/>
  <c r="AJ48" i="2"/>
  <c r="AH48" i="2"/>
  <c r="AG48" i="2"/>
  <c r="AE48" i="2"/>
  <c r="AD48" i="2"/>
  <c r="AC48" i="2"/>
  <c r="AB48" i="2"/>
  <c r="AA48" i="2"/>
  <c r="Y48" i="2"/>
  <c r="X48" i="2"/>
  <c r="V48" i="2"/>
  <c r="U48" i="2"/>
  <c r="T48" i="2"/>
  <c r="S48" i="2"/>
  <c r="R48" i="2"/>
  <c r="Q48" i="2"/>
  <c r="P48" i="2"/>
  <c r="N48" i="2"/>
  <c r="M48" i="2"/>
  <c r="L48" i="2"/>
  <c r="K48" i="2"/>
  <c r="J48" i="2"/>
  <c r="H48" i="2"/>
  <c r="G48" i="2"/>
  <c r="F48" i="2"/>
  <c r="E48" i="2"/>
  <c r="D48" i="2"/>
  <c r="C48" i="2"/>
  <c r="B48" i="2"/>
  <c r="DM47" i="2"/>
  <c r="DL47" i="2"/>
  <c r="DK47" i="2"/>
  <c r="DJ47" i="2"/>
  <c r="DI47" i="2"/>
  <c r="DH47" i="2"/>
  <c r="DG47" i="2"/>
  <c r="DF47" i="2"/>
  <c r="DE47" i="2"/>
  <c r="DD47" i="2"/>
  <c r="DC47" i="2"/>
  <c r="DB47" i="2"/>
  <c r="DA47" i="2"/>
  <c r="CZ47" i="2"/>
  <c r="CY47" i="2"/>
  <c r="BY47" i="2"/>
  <c r="BX47" i="2"/>
  <c r="BW47" i="2"/>
  <c r="BV47" i="2"/>
  <c r="BU47" i="2"/>
  <c r="BT47" i="2"/>
  <c r="BS47" i="2"/>
  <c r="BR47" i="2"/>
  <c r="BQ47" i="2"/>
  <c r="BP47" i="2"/>
  <c r="BO47" i="2"/>
  <c r="BN47" i="2"/>
  <c r="BM47" i="2"/>
  <c r="BL47" i="2"/>
  <c r="BK47" i="2"/>
  <c r="BJ47" i="2"/>
  <c r="BI47" i="2"/>
  <c r="BH47" i="2"/>
  <c r="BG47" i="2"/>
  <c r="BF47" i="2"/>
  <c r="BE47" i="2"/>
  <c r="BD47" i="2"/>
  <c r="BC47" i="2"/>
  <c r="BB47" i="2"/>
  <c r="BA47" i="2"/>
  <c r="AZ47" i="2"/>
  <c r="AY47" i="2"/>
  <c r="AX47" i="2"/>
  <c r="AW47" i="2"/>
  <c r="AV47" i="2"/>
  <c r="AU47" i="2"/>
  <c r="AT47" i="2"/>
  <c r="AS47" i="2"/>
  <c r="AR47" i="2"/>
  <c r="AQ47" i="2"/>
  <c r="AP47" i="2"/>
  <c r="AO47" i="2"/>
  <c r="AN47" i="2"/>
  <c r="AK47" i="2"/>
  <c r="AJ47" i="2"/>
  <c r="AH47" i="2"/>
  <c r="AG47" i="2"/>
  <c r="AE47" i="2"/>
  <c r="AD47" i="2"/>
  <c r="AC47" i="2"/>
  <c r="AB47" i="2"/>
  <c r="AA47" i="2"/>
  <c r="Y47" i="2"/>
  <c r="X47" i="2"/>
  <c r="V47" i="2"/>
  <c r="U47" i="2"/>
  <c r="T47" i="2"/>
  <c r="S47" i="2"/>
  <c r="R47" i="2"/>
  <c r="Q47" i="2"/>
  <c r="P47" i="2"/>
  <c r="N47" i="2"/>
  <c r="M47" i="2"/>
  <c r="L47" i="2"/>
  <c r="K47" i="2"/>
  <c r="J47" i="2"/>
  <c r="H47" i="2"/>
  <c r="G47" i="2"/>
  <c r="F47" i="2"/>
  <c r="E47" i="2"/>
  <c r="D47" i="2"/>
  <c r="C47" i="2"/>
  <c r="B47" i="2"/>
  <c r="DM46" i="2"/>
  <c r="DL46" i="2"/>
  <c r="DK46" i="2"/>
  <c r="DJ46" i="2"/>
  <c r="DI46" i="2"/>
  <c r="DH46" i="2"/>
  <c r="DG46" i="2"/>
  <c r="DF46" i="2"/>
  <c r="DE46" i="2"/>
  <c r="DD46" i="2"/>
  <c r="DC46" i="2"/>
  <c r="DB46" i="2"/>
  <c r="DA46" i="2"/>
  <c r="CZ46" i="2"/>
  <c r="CY46" i="2"/>
  <c r="BY46" i="2"/>
  <c r="BX46" i="2"/>
  <c r="BW46" i="2"/>
  <c r="BV46" i="2"/>
  <c r="BU46" i="2"/>
  <c r="BT46" i="2"/>
  <c r="BS46" i="2"/>
  <c r="BQ46" i="2"/>
  <c r="BP46" i="2"/>
  <c r="BO46" i="2"/>
  <c r="BM46" i="2"/>
  <c r="BL46" i="2"/>
  <c r="BK46" i="2"/>
  <c r="BJ46" i="2"/>
  <c r="BI46" i="2"/>
  <c r="AZ46" i="2" s="1"/>
  <c r="BH46" i="2"/>
  <c r="BG46" i="2"/>
  <c r="BF46" i="2"/>
  <c r="BD46" i="2"/>
  <c r="BC46" i="2"/>
  <c r="BB46" i="2"/>
  <c r="AY46" i="2"/>
  <c r="AX46" i="2"/>
  <c r="AW46" i="2"/>
  <c r="AU46" i="2"/>
  <c r="AT46" i="2"/>
  <c r="AS46" i="2"/>
  <c r="AQ46" i="2"/>
  <c r="AP46" i="2"/>
  <c r="AO46" i="2"/>
  <c r="AK46" i="2"/>
  <c r="AJ46" i="2"/>
  <c r="AH46" i="2"/>
  <c r="AG46" i="2"/>
  <c r="AE46" i="2"/>
  <c r="AD46" i="2"/>
  <c r="AC46" i="2"/>
  <c r="AB46" i="2"/>
  <c r="AA46" i="2"/>
  <c r="Y46" i="2"/>
  <c r="X46" i="2"/>
  <c r="V46" i="2"/>
  <c r="U46" i="2"/>
  <c r="T46" i="2"/>
  <c r="S46" i="2"/>
  <c r="R46" i="2"/>
  <c r="Q46" i="2"/>
  <c r="P46" i="2"/>
  <c r="N46" i="2"/>
  <c r="M46" i="2"/>
  <c r="L46" i="2"/>
  <c r="K46" i="2"/>
  <c r="J46" i="2"/>
  <c r="H46" i="2"/>
  <c r="G46" i="2"/>
  <c r="F46" i="2"/>
  <c r="E46" i="2"/>
  <c r="D46" i="2"/>
  <c r="C46" i="2"/>
  <c r="B46" i="2"/>
  <c r="DM45" i="2"/>
  <c r="DL45" i="2"/>
  <c r="DK45" i="2"/>
  <c r="DJ45" i="2"/>
  <c r="DI45" i="2"/>
  <c r="DH45" i="2"/>
  <c r="DG45" i="2"/>
  <c r="DF45" i="2"/>
  <c r="DE45" i="2"/>
  <c r="DD45" i="2"/>
  <c r="DC45" i="2"/>
  <c r="DB45" i="2"/>
  <c r="DA45" i="2"/>
  <c r="CZ45" i="2"/>
  <c r="CY45" i="2"/>
  <c r="BY45" i="2"/>
  <c r="BX45" i="2"/>
  <c r="BW45" i="2"/>
  <c r="BV45" i="2"/>
  <c r="BU45" i="2"/>
  <c r="BT45" i="2"/>
  <c r="BS45" i="2"/>
  <c r="BR45" i="2"/>
  <c r="BQ45" i="2"/>
  <c r="BP45" i="2"/>
  <c r="BO45" i="2"/>
  <c r="BN45" i="2"/>
  <c r="BM45" i="2"/>
  <c r="BL45" i="2"/>
  <c r="BK45" i="2"/>
  <c r="BJ45" i="2"/>
  <c r="BI45" i="2"/>
  <c r="BH45" i="2"/>
  <c r="BG45" i="2"/>
  <c r="BF45" i="2"/>
  <c r="BE45" i="2"/>
  <c r="BD45" i="2"/>
  <c r="BC45" i="2"/>
  <c r="BB45" i="2"/>
  <c r="BA45" i="2"/>
  <c r="AZ45" i="2"/>
  <c r="AY45" i="2"/>
  <c r="AX45" i="2"/>
  <c r="AW45" i="2"/>
  <c r="AV45" i="2"/>
  <c r="AU45" i="2"/>
  <c r="AT45" i="2"/>
  <c r="AS45" i="2"/>
  <c r="AR45" i="2"/>
  <c r="AQ45" i="2"/>
  <c r="AP45" i="2"/>
  <c r="AO45" i="2"/>
  <c r="AN45" i="2"/>
  <c r="AK45" i="2"/>
  <c r="AJ45" i="2"/>
  <c r="AH45" i="2"/>
  <c r="AG45" i="2"/>
  <c r="AE45" i="2"/>
  <c r="AD45" i="2"/>
  <c r="AC45" i="2"/>
  <c r="AB45" i="2"/>
  <c r="AA45" i="2"/>
  <c r="Y45" i="2"/>
  <c r="X45" i="2"/>
  <c r="V45" i="2"/>
  <c r="U45" i="2"/>
  <c r="T45" i="2"/>
  <c r="S45" i="2"/>
  <c r="R45" i="2"/>
  <c r="Q45" i="2"/>
  <c r="P45" i="2"/>
  <c r="N45" i="2"/>
  <c r="M45" i="2"/>
  <c r="L45" i="2"/>
  <c r="K45" i="2"/>
  <c r="J45" i="2"/>
  <c r="H45" i="2"/>
  <c r="G45" i="2"/>
  <c r="F45" i="2"/>
  <c r="E45" i="2"/>
  <c r="D45" i="2"/>
  <c r="C45" i="2"/>
  <c r="B45" i="2"/>
  <c r="DM44" i="2"/>
  <c r="DL44" i="2"/>
  <c r="DK44" i="2"/>
  <c r="DJ44" i="2"/>
  <c r="DI44" i="2"/>
  <c r="DH44" i="2"/>
  <c r="DG44" i="2"/>
  <c r="DF44" i="2"/>
  <c r="DE44" i="2"/>
  <c r="DD44" i="2"/>
  <c r="DC44" i="2"/>
  <c r="DB44" i="2"/>
  <c r="DA44" i="2"/>
  <c r="CZ44" i="2"/>
  <c r="CY44" i="2"/>
  <c r="BY44" i="2"/>
  <c r="BX44" i="2"/>
  <c r="BW44" i="2"/>
  <c r="BV44" i="2"/>
  <c r="BU44" i="2"/>
  <c r="BT44" i="2"/>
  <c r="BS44" i="2"/>
  <c r="BR44" i="2"/>
  <c r="BQ44" i="2"/>
  <c r="BP44" i="2"/>
  <c r="BO44" i="2"/>
  <c r="BN44" i="2"/>
  <c r="BM44" i="2"/>
  <c r="BL44" i="2"/>
  <c r="BK44" i="2"/>
  <c r="BJ44" i="2"/>
  <c r="BI44" i="2"/>
  <c r="BH44" i="2"/>
  <c r="BG44" i="2"/>
  <c r="BF44" i="2"/>
  <c r="BE44" i="2"/>
  <c r="BD44" i="2"/>
  <c r="BC44" i="2"/>
  <c r="BB44" i="2"/>
  <c r="BA44" i="2"/>
  <c r="AZ44" i="2"/>
  <c r="AY44" i="2"/>
  <c r="AX44" i="2"/>
  <c r="AW44" i="2"/>
  <c r="AV44" i="2"/>
  <c r="AU44" i="2"/>
  <c r="AT44" i="2"/>
  <c r="AS44" i="2"/>
  <c r="AR44" i="2"/>
  <c r="AQ44" i="2"/>
  <c r="AP44" i="2"/>
  <c r="AO44" i="2"/>
  <c r="AN44" i="2"/>
  <c r="AK44" i="2"/>
  <c r="AJ44" i="2"/>
  <c r="AH44" i="2"/>
  <c r="AG44" i="2"/>
  <c r="AE44" i="2"/>
  <c r="AD44" i="2"/>
  <c r="AC44" i="2"/>
  <c r="AB44" i="2"/>
  <c r="AA44" i="2"/>
  <c r="Y44" i="2"/>
  <c r="X44" i="2"/>
  <c r="V44" i="2"/>
  <c r="U44" i="2"/>
  <c r="T44" i="2"/>
  <c r="S44" i="2"/>
  <c r="R44" i="2"/>
  <c r="Q44" i="2"/>
  <c r="P44" i="2"/>
  <c r="N44" i="2"/>
  <c r="M44" i="2"/>
  <c r="L44" i="2"/>
  <c r="K44" i="2"/>
  <c r="J44" i="2"/>
  <c r="H44" i="2"/>
  <c r="G44" i="2"/>
  <c r="F44" i="2"/>
  <c r="E44" i="2"/>
  <c r="D44" i="2"/>
  <c r="C44" i="2"/>
  <c r="B44" i="2"/>
  <c r="DM43" i="2"/>
  <c r="DL43" i="2"/>
  <c r="DK43" i="2"/>
  <c r="DJ43" i="2"/>
  <c r="DI43" i="2"/>
  <c r="DH43" i="2"/>
  <c r="DG43" i="2"/>
  <c r="DF43" i="2"/>
  <c r="DE43" i="2"/>
  <c r="DD43" i="2"/>
  <c r="DC43" i="2"/>
  <c r="DB43" i="2"/>
  <c r="DA43" i="2"/>
  <c r="CZ43" i="2"/>
  <c r="CY43" i="2"/>
  <c r="BY43" i="2"/>
  <c r="BX43" i="2"/>
  <c r="BW43" i="2"/>
  <c r="BV43" i="2"/>
  <c r="BU43" i="2"/>
  <c r="BT43" i="2"/>
  <c r="BS43" i="2"/>
  <c r="BR43" i="2"/>
  <c r="BQ43" i="2"/>
  <c r="BP43" i="2"/>
  <c r="BO43" i="2"/>
  <c r="BN43" i="2"/>
  <c r="BM43" i="2"/>
  <c r="BL43" i="2"/>
  <c r="BK43" i="2"/>
  <c r="BJ43" i="2"/>
  <c r="BI43" i="2"/>
  <c r="BH43" i="2"/>
  <c r="BG43" i="2"/>
  <c r="BF43" i="2"/>
  <c r="BE43" i="2"/>
  <c r="BD43" i="2"/>
  <c r="BC43" i="2"/>
  <c r="BB43" i="2"/>
  <c r="BA43" i="2"/>
  <c r="AZ43" i="2"/>
  <c r="AY43" i="2"/>
  <c r="AX43" i="2"/>
  <c r="AW43" i="2"/>
  <c r="AV43" i="2"/>
  <c r="AU43" i="2"/>
  <c r="AT43" i="2"/>
  <c r="AS43" i="2"/>
  <c r="AR43" i="2"/>
  <c r="AQ43" i="2"/>
  <c r="AP43" i="2"/>
  <c r="AO43" i="2"/>
  <c r="AN43" i="2"/>
  <c r="AK43" i="2"/>
  <c r="AJ43" i="2"/>
  <c r="AH43" i="2"/>
  <c r="AG43" i="2"/>
  <c r="AE43" i="2"/>
  <c r="AD43" i="2"/>
  <c r="AC43" i="2"/>
  <c r="AB43" i="2"/>
  <c r="AA43" i="2"/>
  <c r="Y43" i="2"/>
  <c r="X43" i="2"/>
  <c r="V43" i="2"/>
  <c r="U43" i="2"/>
  <c r="T43" i="2"/>
  <c r="S43" i="2"/>
  <c r="R43" i="2"/>
  <c r="Q43" i="2"/>
  <c r="P43" i="2"/>
  <c r="N43" i="2"/>
  <c r="M43" i="2"/>
  <c r="L43" i="2"/>
  <c r="K43" i="2"/>
  <c r="J43" i="2"/>
  <c r="H43" i="2"/>
  <c r="G43" i="2"/>
  <c r="F43" i="2"/>
  <c r="E43" i="2"/>
  <c r="D43" i="2"/>
  <c r="C43" i="2"/>
  <c r="B43" i="2"/>
  <c r="DM42" i="2"/>
  <c r="DL42" i="2"/>
  <c r="DK42" i="2"/>
  <c r="DJ42" i="2"/>
  <c r="DI42" i="2"/>
  <c r="DH42" i="2"/>
  <c r="DG42" i="2"/>
  <c r="DF42" i="2"/>
  <c r="DE42" i="2"/>
  <c r="DD42" i="2"/>
  <c r="DC42" i="2"/>
  <c r="DB42" i="2"/>
  <c r="DA42" i="2"/>
  <c r="CZ42" i="2"/>
  <c r="CY42" i="2"/>
  <c r="BY42" i="2"/>
  <c r="BX42" i="2"/>
  <c r="BW42" i="2"/>
  <c r="BV42" i="2"/>
  <c r="BU42" i="2"/>
  <c r="BT42" i="2"/>
  <c r="BS42" i="2"/>
  <c r="BR42" i="2"/>
  <c r="BQ42" i="2"/>
  <c r="BP42" i="2"/>
  <c r="BO42" i="2"/>
  <c r="BN42" i="2"/>
  <c r="BM42" i="2"/>
  <c r="BL42" i="2"/>
  <c r="BK42" i="2"/>
  <c r="BJ42" i="2"/>
  <c r="BI42" i="2"/>
  <c r="BH42" i="2"/>
  <c r="BG42" i="2"/>
  <c r="BF42" i="2"/>
  <c r="BE42" i="2"/>
  <c r="BD42" i="2"/>
  <c r="BC42" i="2"/>
  <c r="BB42" i="2"/>
  <c r="BA42" i="2"/>
  <c r="AZ42" i="2"/>
  <c r="AY42" i="2"/>
  <c r="AX42" i="2"/>
  <c r="AW42" i="2"/>
  <c r="AV42" i="2"/>
  <c r="AU42" i="2"/>
  <c r="AT42" i="2"/>
  <c r="AS42" i="2"/>
  <c r="AR42" i="2"/>
  <c r="AQ42" i="2"/>
  <c r="AP42" i="2"/>
  <c r="AO42" i="2"/>
  <c r="AN42" i="2"/>
  <c r="AK42" i="2"/>
  <c r="AJ42" i="2"/>
  <c r="AH42" i="2"/>
  <c r="AG42" i="2"/>
  <c r="AE42" i="2"/>
  <c r="AD42" i="2"/>
  <c r="AC42" i="2"/>
  <c r="AB42" i="2"/>
  <c r="AA42" i="2"/>
  <c r="Y42" i="2"/>
  <c r="X42" i="2"/>
  <c r="V42" i="2"/>
  <c r="U42" i="2"/>
  <c r="T42" i="2"/>
  <c r="S42" i="2"/>
  <c r="R42" i="2"/>
  <c r="Q42" i="2"/>
  <c r="P42" i="2"/>
  <c r="N42" i="2"/>
  <c r="M42" i="2"/>
  <c r="L42" i="2"/>
  <c r="K42" i="2"/>
  <c r="J42" i="2"/>
  <c r="H42" i="2"/>
  <c r="G42" i="2"/>
  <c r="F42" i="2"/>
  <c r="E42" i="2"/>
  <c r="D42" i="2"/>
  <c r="C42" i="2"/>
  <c r="B42" i="2"/>
  <c r="DM41" i="2"/>
  <c r="DL41" i="2"/>
  <c r="DK41" i="2"/>
  <c r="DJ41" i="2"/>
  <c r="DI41" i="2"/>
  <c r="DH41" i="2"/>
  <c r="DG41" i="2"/>
  <c r="DF41" i="2"/>
  <c r="DE41" i="2"/>
  <c r="DD41" i="2"/>
  <c r="DC41" i="2"/>
  <c r="DB41" i="2"/>
  <c r="DA41" i="2"/>
  <c r="CZ41" i="2"/>
  <c r="CY41" i="2"/>
  <c r="BY41" i="2"/>
  <c r="BX41" i="2"/>
  <c r="BW41" i="2"/>
  <c r="BV41" i="2"/>
  <c r="BU41" i="2"/>
  <c r="BT41" i="2"/>
  <c r="BS41" i="2"/>
  <c r="BR41" i="2"/>
  <c r="BQ41" i="2"/>
  <c r="BP41" i="2"/>
  <c r="BO41" i="2"/>
  <c r="BN41" i="2"/>
  <c r="BM41" i="2"/>
  <c r="BL41" i="2"/>
  <c r="BK41" i="2"/>
  <c r="BJ41" i="2"/>
  <c r="BI41" i="2"/>
  <c r="BH41" i="2"/>
  <c r="BG41" i="2"/>
  <c r="BF41" i="2"/>
  <c r="BE41" i="2"/>
  <c r="BD41" i="2"/>
  <c r="BC41" i="2"/>
  <c r="BB41" i="2"/>
  <c r="BA41" i="2"/>
  <c r="AZ41" i="2"/>
  <c r="AY41" i="2"/>
  <c r="AX41" i="2"/>
  <c r="AW41" i="2"/>
  <c r="AV41" i="2"/>
  <c r="AU41" i="2"/>
  <c r="AT41" i="2"/>
  <c r="AS41" i="2"/>
  <c r="AR41" i="2"/>
  <c r="AQ41" i="2"/>
  <c r="AP41" i="2"/>
  <c r="AO41" i="2"/>
  <c r="AN41" i="2"/>
  <c r="AK41" i="2"/>
  <c r="AJ41" i="2"/>
  <c r="AH41" i="2"/>
  <c r="AG41" i="2"/>
  <c r="AE41" i="2"/>
  <c r="AD41" i="2"/>
  <c r="AC41" i="2"/>
  <c r="AB41" i="2"/>
  <c r="AA41" i="2"/>
  <c r="Y41" i="2"/>
  <c r="X41" i="2"/>
  <c r="V41" i="2"/>
  <c r="U41" i="2"/>
  <c r="T41" i="2"/>
  <c r="S41" i="2"/>
  <c r="R41" i="2"/>
  <c r="Q41" i="2"/>
  <c r="P41" i="2"/>
  <c r="N41" i="2"/>
  <c r="M41" i="2"/>
  <c r="L41" i="2"/>
  <c r="K41" i="2"/>
  <c r="J41" i="2"/>
  <c r="H41" i="2"/>
  <c r="G41" i="2"/>
  <c r="F41" i="2"/>
  <c r="E41" i="2"/>
  <c r="D41" i="2"/>
  <c r="C41" i="2"/>
  <c r="B41" i="2"/>
  <c r="DM40" i="2"/>
  <c r="DL40" i="2"/>
  <c r="DK40" i="2"/>
  <c r="DJ40" i="2"/>
  <c r="DI40" i="2"/>
  <c r="DH40" i="2"/>
  <c r="DG40" i="2"/>
  <c r="DF40" i="2"/>
  <c r="DE40" i="2"/>
  <c r="DD40" i="2"/>
  <c r="DC40" i="2"/>
  <c r="DB40" i="2"/>
  <c r="DA40" i="2"/>
  <c r="CZ40" i="2"/>
  <c r="CY40" i="2"/>
  <c r="BY40" i="2"/>
  <c r="BX40" i="2"/>
  <c r="BW40" i="2"/>
  <c r="BV40" i="2"/>
  <c r="BU40" i="2"/>
  <c r="BT40" i="2"/>
  <c r="BS40" i="2"/>
  <c r="BR40" i="2"/>
  <c r="BQ40" i="2"/>
  <c r="BP40" i="2"/>
  <c r="BO40" i="2"/>
  <c r="BN40" i="2"/>
  <c r="BM40" i="2"/>
  <c r="BL40" i="2"/>
  <c r="BK40" i="2"/>
  <c r="BJ40" i="2"/>
  <c r="BI40" i="2"/>
  <c r="BH40" i="2"/>
  <c r="BG40" i="2"/>
  <c r="BF40" i="2"/>
  <c r="BE40" i="2"/>
  <c r="BD40" i="2"/>
  <c r="BC40" i="2"/>
  <c r="BB40" i="2"/>
  <c r="BA40" i="2"/>
  <c r="AZ40" i="2"/>
  <c r="AY40" i="2"/>
  <c r="AX40" i="2"/>
  <c r="AW40" i="2"/>
  <c r="AV40" i="2"/>
  <c r="AU40" i="2"/>
  <c r="AT40" i="2"/>
  <c r="AS40" i="2"/>
  <c r="AR40" i="2"/>
  <c r="AQ40" i="2"/>
  <c r="AP40" i="2"/>
  <c r="AO40" i="2"/>
  <c r="AN40" i="2"/>
  <c r="AK40" i="2"/>
  <c r="AJ40" i="2"/>
  <c r="AH40" i="2"/>
  <c r="AG40" i="2"/>
  <c r="AE40" i="2"/>
  <c r="AD40" i="2"/>
  <c r="AC40" i="2"/>
  <c r="AB40" i="2"/>
  <c r="AA40" i="2"/>
  <c r="Y40" i="2"/>
  <c r="X40" i="2"/>
  <c r="V40" i="2"/>
  <c r="U40" i="2"/>
  <c r="T40" i="2"/>
  <c r="S40" i="2"/>
  <c r="R40" i="2"/>
  <c r="Q40" i="2"/>
  <c r="P40" i="2"/>
  <c r="N40" i="2"/>
  <c r="M40" i="2"/>
  <c r="L40" i="2"/>
  <c r="K40" i="2"/>
  <c r="J40" i="2"/>
  <c r="H40" i="2"/>
  <c r="G40" i="2"/>
  <c r="F40" i="2"/>
  <c r="E40" i="2"/>
  <c r="D40" i="2"/>
  <c r="C40" i="2"/>
  <c r="B40" i="2"/>
  <c r="DM39" i="2"/>
  <c r="DL39" i="2"/>
  <c r="DK39" i="2"/>
  <c r="DJ39" i="2"/>
  <c r="DI39" i="2"/>
  <c r="DH39" i="2"/>
  <c r="DG39" i="2"/>
  <c r="DF39" i="2"/>
  <c r="DE39" i="2"/>
  <c r="DD39" i="2"/>
  <c r="DC39" i="2"/>
  <c r="DB39" i="2"/>
  <c r="DA39" i="2"/>
  <c r="CZ39" i="2"/>
  <c r="CY39" i="2"/>
  <c r="BY39" i="2"/>
  <c r="BX39" i="2"/>
  <c r="BW39" i="2"/>
  <c r="BV39" i="2"/>
  <c r="BU39" i="2"/>
  <c r="BT39" i="2"/>
  <c r="BS39" i="2"/>
  <c r="BR39" i="2"/>
  <c r="BQ39" i="2"/>
  <c r="BP39" i="2"/>
  <c r="BO39" i="2"/>
  <c r="BN39" i="2"/>
  <c r="BM39" i="2"/>
  <c r="BL39" i="2"/>
  <c r="BK39" i="2"/>
  <c r="BJ39" i="2"/>
  <c r="BI39" i="2"/>
  <c r="BH39" i="2"/>
  <c r="BG39" i="2"/>
  <c r="BF39" i="2"/>
  <c r="BE39" i="2"/>
  <c r="BD39" i="2"/>
  <c r="BC39" i="2"/>
  <c r="BB39" i="2"/>
  <c r="BA39" i="2"/>
  <c r="AZ39" i="2"/>
  <c r="AY39" i="2"/>
  <c r="AX39" i="2"/>
  <c r="AW39" i="2"/>
  <c r="AV39" i="2"/>
  <c r="AU39" i="2"/>
  <c r="AT39" i="2"/>
  <c r="AS39" i="2"/>
  <c r="AR39" i="2"/>
  <c r="AQ39" i="2"/>
  <c r="AP39" i="2"/>
  <c r="AO39" i="2"/>
  <c r="AN39" i="2"/>
  <c r="AK39" i="2"/>
  <c r="AJ39" i="2"/>
  <c r="AH39" i="2"/>
  <c r="AG39" i="2"/>
  <c r="AE39" i="2"/>
  <c r="AD39" i="2"/>
  <c r="AC39" i="2"/>
  <c r="AB39" i="2"/>
  <c r="AA39" i="2"/>
  <c r="Y39" i="2"/>
  <c r="X39" i="2"/>
  <c r="V39" i="2"/>
  <c r="U39" i="2"/>
  <c r="T39" i="2"/>
  <c r="S39" i="2"/>
  <c r="R39" i="2"/>
  <c r="Q39" i="2"/>
  <c r="P39" i="2"/>
  <c r="N39" i="2"/>
  <c r="M39" i="2"/>
  <c r="L39" i="2"/>
  <c r="K39" i="2"/>
  <c r="J39" i="2"/>
  <c r="H39" i="2"/>
  <c r="G39" i="2"/>
  <c r="F39" i="2"/>
  <c r="E39" i="2"/>
  <c r="D39" i="2"/>
  <c r="C39" i="2"/>
  <c r="B39" i="2"/>
  <c r="DM38" i="2"/>
  <c r="DL38" i="2"/>
  <c r="DK38" i="2"/>
  <c r="DJ38" i="2"/>
  <c r="DI38" i="2"/>
  <c r="DH38" i="2"/>
  <c r="DG38" i="2"/>
  <c r="DF38" i="2"/>
  <c r="DC38" i="2"/>
  <c r="DB38" i="2"/>
  <c r="DA38" i="2"/>
  <c r="CZ38" i="2"/>
  <c r="CY38" i="2"/>
  <c r="BY38" i="2"/>
  <c r="BX38" i="2"/>
  <c r="BW38" i="2"/>
  <c r="BV38" i="2"/>
  <c r="BU38" i="2"/>
  <c r="BT38" i="2"/>
  <c r="BQ38" i="2"/>
  <c r="BP38" i="2"/>
  <c r="BO38" i="2"/>
  <c r="BN38" i="2"/>
  <c r="BM38" i="2"/>
  <c r="BL38" i="2"/>
  <c r="BK38" i="2"/>
  <c r="BJ38" i="2"/>
  <c r="BI38" i="2"/>
  <c r="BH38" i="2"/>
  <c r="BG38" i="2"/>
  <c r="BE38" i="2"/>
  <c r="BD38" i="2"/>
  <c r="BC38" i="2"/>
  <c r="BB38" i="2"/>
  <c r="BA38" i="2"/>
  <c r="AY38" i="2"/>
  <c r="AX38" i="2"/>
  <c r="AW38" i="2"/>
  <c r="AV38" i="2"/>
  <c r="AU38" i="2"/>
  <c r="AT38" i="2"/>
  <c r="AR38" i="2"/>
  <c r="AQ38" i="2"/>
  <c r="AP38" i="2"/>
  <c r="AO38" i="2"/>
  <c r="AN38" i="2"/>
  <c r="AK38" i="2"/>
  <c r="AJ38" i="2"/>
  <c r="AH38" i="2"/>
  <c r="AG38" i="2"/>
  <c r="AE38" i="2"/>
  <c r="AD38" i="2"/>
  <c r="AC38" i="2"/>
  <c r="AB38" i="2"/>
  <c r="AA38" i="2"/>
  <c r="Y38" i="2"/>
  <c r="X38" i="2"/>
  <c r="V38" i="2"/>
  <c r="U38" i="2"/>
  <c r="T38" i="2"/>
  <c r="S38" i="2"/>
  <c r="R38" i="2"/>
  <c r="Q38" i="2"/>
  <c r="P38" i="2"/>
  <c r="N38" i="2"/>
  <c r="M38" i="2"/>
  <c r="L38" i="2"/>
  <c r="K38" i="2"/>
  <c r="J38" i="2"/>
  <c r="H38" i="2"/>
  <c r="G38" i="2"/>
  <c r="F38" i="2"/>
  <c r="E38" i="2"/>
  <c r="D38" i="2"/>
  <c r="C38" i="2"/>
  <c r="B38" i="2"/>
  <c r="DM37" i="2"/>
  <c r="DL37" i="2"/>
  <c r="DK37" i="2"/>
  <c r="DJ37" i="2"/>
  <c r="DI37" i="2"/>
  <c r="DH37" i="2"/>
  <c r="DG37" i="2"/>
  <c r="DF37" i="2"/>
  <c r="DE37" i="2"/>
  <c r="DD37" i="2"/>
  <c r="DC37" i="2"/>
  <c r="DB37" i="2"/>
  <c r="DA37" i="2"/>
  <c r="CZ37" i="2"/>
  <c r="CY37" i="2"/>
  <c r="BY37" i="2"/>
  <c r="BX37" i="2"/>
  <c r="BW37" i="2"/>
  <c r="BV37" i="2"/>
  <c r="BU37" i="2"/>
  <c r="BT37" i="2"/>
  <c r="BS37" i="2"/>
  <c r="BR37" i="2"/>
  <c r="BQ37" i="2"/>
  <c r="BP37" i="2"/>
  <c r="BO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BA37" i="2"/>
  <c r="AZ37" i="2"/>
  <c r="AY37" i="2"/>
  <c r="AX37" i="2"/>
  <c r="AW37" i="2"/>
  <c r="AV37" i="2"/>
  <c r="AU37" i="2"/>
  <c r="AT37" i="2"/>
  <c r="AS37" i="2"/>
  <c r="AR37" i="2"/>
  <c r="AQ37" i="2"/>
  <c r="AP37" i="2"/>
  <c r="AO37" i="2"/>
  <c r="AN37" i="2"/>
  <c r="AK37" i="2"/>
  <c r="AJ37" i="2"/>
  <c r="AH37" i="2"/>
  <c r="AG37" i="2"/>
  <c r="AE37" i="2"/>
  <c r="AD37" i="2"/>
  <c r="AC37" i="2"/>
  <c r="AB37" i="2"/>
  <c r="AA37" i="2"/>
  <c r="Y37" i="2"/>
  <c r="X37" i="2"/>
  <c r="V37" i="2"/>
  <c r="U37" i="2"/>
  <c r="T37" i="2"/>
  <c r="S37" i="2"/>
  <c r="R37" i="2"/>
  <c r="Q37" i="2"/>
  <c r="P37" i="2"/>
  <c r="N37" i="2"/>
  <c r="M37" i="2"/>
  <c r="L37" i="2"/>
  <c r="K37" i="2"/>
  <c r="J37" i="2"/>
  <c r="H37" i="2"/>
  <c r="G37" i="2"/>
  <c r="F37" i="2"/>
  <c r="E37" i="2"/>
  <c r="D37" i="2"/>
  <c r="C37" i="2"/>
  <c r="B37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BY36" i="2"/>
  <c r="BX36" i="2"/>
  <c r="BW36" i="2"/>
  <c r="BV36" i="2"/>
  <c r="BU36" i="2"/>
  <c r="BT36" i="2"/>
  <c r="BS36" i="2"/>
  <c r="BR36" i="2"/>
  <c r="BQ36" i="2"/>
  <c r="BP36" i="2"/>
  <c r="BO36" i="2"/>
  <c r="BN36" i="2"/>
  <c r="BM36" i="2"/>
  <c r="BL36" i="2"/>
  <c r="BK36" i="2"/>
  <c r="BJ36" i="2"/>
  <c r="BI36" i="2"/>
  <c r="BH36" i="2"/>
  <c r="BG36" i="2"/>
  <c r="BF36" i="2"/>
  <c r="BE36" i="2"/>
  <c r="BD36" i="2"/>
  <c r="BC36" i="2"/>
  <c r="BB36" i="2"/>
  <c r="BA36" i="2"/>
  <c r="AZ36" i="2"/>
  <c r="AY36" i="2"/>
  <c r="AX36" i="2"/>
  <c r="AW36" i="2"/>
  <c r="AV36" i="2"/>
  <c r="AU36" i="2"/>
  <c r="AT36" i="2"/>
  <c r="AS36" i="2"/>
  <c r="AR36" i="2"/>
  <c r="AQ36" i="2"/>
  <c r="AP36" i="2"/>
  <c r="AO36" i="2"/>
  <c r="AN36" i="2"/>
  <c r="AK36" i="2"/>
  <c r="AJ36" i="2"/>
  <c r="AH36" i="2"/>
  <c r="AG36" i="2"/>
  <c r="AE36" i="2"/>
  <c r="AD36" i="2"/>
  <c r="AC36" i="2"/>
  <c r="AB36" i="2"/>
  <c r="AA36" i="2"/>
  <c r="Y36" i="2"/>
  <c r="X36" i="2"/>
  <c r="V36" i="2"/>
  <c r="U36" i="2"/>
  <c r="T36" i="2"/>
  <c r="S36" i="2"/>
  <c r="R36" i="2"/>
  <c r="Q36" i="2"/>
  <c r="P36" i="2"/>
  <c r="N36" i="2"/>
  <c r="M36" i="2"/>
  <c r="L36" i="2"/>
  <c r="K36" i="2"/>
  <c r="J36" i="2"/>
  <c r="H36" i="2"/>
  <c r="G36" i="2"/>
  <c r="F36" i="2"/>
  <c r="E36" i="2"/>
  <c r="D36" i="2"/>
  <c r="C36" i="2"/>
  <c r="B36" i="2"/>
  <c r="DM35" i="2"/>
  <c r="DL35" i="2"/>
  <c r="DK35" i="2"/>
  <c r="DJ35" i="2"/>
  <c r="DI35" i="2"/>
  <c r="DH35" i="2"/>
  <c r="DG35" i="2"/>
  <c r="DF35" i="2"/>
  <c r="DE35" i="2"/>
  <c r="DD35" i="2"/>
  <c r="DC35" i="2"/>
  <c r="DB35" i="2"/>
  <c r="DA35" i="2"/>
  <c r="CZ35" i="2"/>
  <c r="CY35" i="2"/>
  <c r="BY35" i="2"/>
  <c r="BX35" i="2"/>
  <c r="BW35" i="2"/>
  <c r="BV35" i="2"/>
  <c r="BU35" i="2"/>
  <c r="BT35" i="2"/>
  <c r="BS35" i="2"/>
  <c r="BR35" i="2"/>
  <c r="BQ35" i="2"/>
  <c r="BP35" i="2"/>
  <c r="BO35" i="2"/>
  <c r="BN35" i="2"/>
  <c r="BM35" i="2"/>
  <c r="BL35" i="2"/>
  <c r="BK35" i="2"/>
  <c r="BJ35" i="2"/>
  <c r="BI35" i="2"/>
  <c r="BH35" i="2"/>
  <c r="BG35" i="2"/>
  <c r="BF35" i="2"/>
  <c r="BE35" i="2"/>
  <c r="BD35" i="2"/>
  <c r="BC35" i="2"/>
  <c r="BB35" i="2"/>
  <c r="BA35" i="2"/>
  <c r="AZ35" i="2"/>
  <c r="AY35" i="2"/>
  <c r="AX35" i="2"/>
  <c r="AW35" i="2"/>
  <c r="AV35" i="2"/>
  <c r="AU35" i="2"/>
  <c r="AT35" i="2"/>
  <c r="AS35" i="2"/>
  <c r="AR35" i="2"/>
  <c r="AQ35" i="2"/>
  <c r="AP35" i="2"/>
  <c r="AO35" i="2"/>
  <c r="AN35" i="2"/>
  <c r="AK35" i="2"/>
  <c r="AJ35" i="2"/>
  <c r="AH35" i="2"/>
  <c r="AG35" i="2"/>
  <c r="AE35" i="2"/>
  <c r="AD35" i="2"/>
  <c r="AC35" i="2"/>
  <c r="AB35" i="2"/>
  <c r="AA35" i="2"/>
  <c r="Y35" i="2"/>
  <c r="X35" i="2"/>
  <c r="V35" i="2"/>
  <c r="U35" i="2"/>
  <c r="T35" i="2"/>
  <c r="S35" i="2"/>
  <c r="R35" i="2"/>
  <c r="Q35" i="2"/>
  <c r="P35" i="2"/>
  <c r="N35" i="2"/>
  <c r="M35" i="2"/>
  <c r="L35" i="2"/>
  <c r="K35" i="2"/>
  <c r="J35" i="2"/>
  <c r="H35" i="2"/>
  <c r="G35" i="2"/>
  <c r="F35" i="2"/>
  <c r="E35" i="2"/>
  <c r="D35" i="2"/>
  <c r="C35" i="2"/>
  <c r="B35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BY34" i="2"/>
  <c r="BX34" i="2"/>
  <c r="BW34" i="2"/>
  <c r="BV34" i="2"/>
  <c r="BU34" i="2"/>
  <c r="BT34" i="2"/>
  <c r="BS34" i="2"/>
  <c r="BR34" i="2"/>
  <c r="BQ34" i="2"/>
  <c r="BP34" i="2"/>
  <c r="BO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P34" i="2"/>
  <c r="AO34" i="2"/>
  <c r="AN34" i="2"/>
  <c r="AK34" i="2"/>
  <c r="AJ34" i="2"/>
  <c r="AH34" i="2"/>
  <c r="AG34" i="2"/>
  <c r="AE34" i="2"/>
  <c r="AD34" i="2"/>
  <c r="AC34" i="2"/>
  <c r="AB34" i="2"/>
  <c r="AA34" i="2"/>
  <c r="Y34" i="2"/>
  <c r="X34" i="2"/>
  <c r="V34" i="2"/>
  <c r="U34" i="2"/>
  <c r="T34" i="2"/>
  <c r="S34" i="2"/>
  <c r="R34" i="2"/>
  <c r="Q34" i="2"/>
  <c r="P34" i="2"/>
  <c r="N34" i="2"/>
  <c r="M34" i="2"/>
  <c r="L34" i="2"/>
  <c r="K34" i="2"/>
  <c r="J34" i="2"/>
  <c r="H34" i="2"/>
  <c r="G34" i="2"/>
  <c r="F34" i="2"/>
  <c r="E34" i="2"/>
  <c r="D34" i="2"/>
  <c r="C34" i="2"/>
  <c r="B34" i="2"/>
  <c r="DM33" i="2"/>
  <c r="DL33" i="2"/>
  <c r="DK33" i="2"/>
  <c r="DJ33" i="2"/>
  <c r="DI33" i="2"/>
  <c r="DH33" i="2"/>
  <c r="DG33" i="2"/>
  <c r="DF33" i="2"/>
  <c r="DE33" i="2"/>
  <c r="DD33" i="2"/>
  <c r="DC33" i="2"/>
  <c r="DB33" i="2"/>
  <c r="DA33" i="2"/>
  <c r="CZ33" i="2"/>
  <c r="CY33" i="2"/>
  <c r="BY33" i="2"/>
  <c r="BX33" i="2"/>
  <c r="BW33" i="2"/>
  <c r="BV33" i="2"/>
  <c r="BU33" i="2"/>
  <c r="BT33" i="2"/>
  <c r="BS33" i="2"/>
  <c r="BR33" i="2"/>
  <c r="BQ33" i="2"/>
  <c r="BP33" i="2"/>
  <c r="BO33" i="2"/>
  <c r="BN33" i="2"/>
  <c r="BM33" i="2"/>
  <c r="BL33" i="2"/>
  <c r="BK33" i="2"/>
  <c r="BJ33" i="2"/>
  <c r="BI33" i="2"/>
  <c r="BH33" i="2"/>
  <c r="BG33" i="2"/>
  <c r="BF33" i="2"/>
  <c r="BE33" i="2"/>
  <c r="BD33" i="2"/>
  <c r="BC33" i="2"/>
  <c r="BB33" i="2"/>
  <c r="BA33" i="2"/>
  <c r="AZ33" i="2"/>
  <c r="AY33" i="2"/>
  <c r="AX33" i="2"/>
  <c r="AW33" i="2"/>
  <c r="AV33" i="2"/>
  <c r="AU33" i="2"/>
  <c r="AT33" i="2"/>
  <c r="AS33" i="2"/>
  <c r="AR33" i="2"/>
  <c r="AQ33" i="2"/>
  <c r="AP33" i="2"/>
  <c r="AO33" i="2"/>
  <c r="AN33" i="2"/>
  <c r="AK33" i="2"/>
  <c r="AJ33" i="2"/>
  <c r="AH33" i="2"/>
  <c r="AG33" i="2"/>
  <c r="AE33" i="2"/>
  <c r="AD33" i="2"/>
  <c r="AC33" i="2"/>
  <c r="AB33" i="2"/>
  <c r="AA33" i="2"/>
  <c r="Y33" i="2"/>
  <c r="X33" i="2"/>
  <c r="V33" i="2"/>
  <c r="U33" i="2"/>
  <c r="T33" i="2"/>
  <c r="S33" i="2"/>
  <c r="R33" i="2"/>
  <c r="Q33" i="2"/>
  <c r="P33" i="2"/>
  <c r="N33" i="2"/>
  <c r="M33" i="2"/>
  <c r="L33" i="2"/>
  <c r="K33" i="2"/>
  <c r="J33" i="2"/>
  <c r="H33" i="2"/>
  <c r="G33" i="2"/>
  <c r="F33" i="2"/>
  <c r="E33" i="2"/>
  <c r="D33" i="2"/>
  <c r="C33" i="2"/>
  <c r="B33" i="2"/>
  <c r="DM32" i="2"/>
  <c r="DL32" i="2"/>
  <c r="DK32" i="2"/>
  <c r="DJ32" i="2"/>
  <c r="DI32" i="2"/>
  <c r="DH32" i="2"/>
  <c r="DG32" i="2"/>
  <c r="DF32" i="2"/>
  <c r="DE32" i="2"/>
  <c r="DD32" i="2"/>
  <c r="DC32" i="2"/>
  <c r="DB32" i="2"/>
  <c r="DA32" i="2"/>
  <c r="CZ32" i="2"/>
  <c r="CY32" i="2"/>
  <c r="BY32" i="2"/>
  <c r="BX32" i="2"/>
  <c r="BW32" i="2"/>
  <c r="BV32" i="2"/>
  <c r="BU32" i="2"/>
  <c r="BT32" i="2"/>
  <c r="BS32" i="2"/>
  <c r="BR32" i="2"/>
  <c r="BQ32" i="2"/>
  <c r="BP32" i="2"/>
  <c r="BO32" i="2"/>
  <c r="BN32" i="2"/>
  <c r="BM32" i="2"/>
  <c r="BL32" i="2"/>
  <c r="BK32" i="2"/>
  <c r="BJ32" i="2"/>
  <c r="BI32" i="2"/>
  <c r="BH32" i="2"/>
  <c r="BG32" i="2"/>
  <c r="BF32" i="2"/>
  <c r="BE32" i="2"/>
  <c r="BD32" i="2"/>
  <c r="BC32" i="2"/>
  <c r="BB32" i="2"/>
  <c r="BA32" i="2"/>
  <c r="AZ32" i="2"/>
  <c r="AY32" i="2"/>
  <c r="AX32" i="2"/>
  <c r="AW32" i="2"/>
  <c r="AV32" i="2"/>
  <c r="AU32" i="2"/>
  <c r="AT32" i="2"/>
  <c r="AS32" i="2"/>
  <c r="AR32" i="2"/>
  <c r="AQ32" i="2"/>
  <c r="AP32" i="2"/>
  <c r="AO32" i="2"/>
  <c r="AN32" i="2"/>
  <c r="AK32" i="2"/>
  <c r="AJ32" i="2"/>
  <c r="AH32" i="2"/>
  <c r="AG32" i="2"/>
  <c r="AE32" i="2"/>
  <c r="AD32" i="2"/>
  <c r="AC32" i="2"/>
  <c r="AB32" i="2"/>
  <c r="AA32" i="2"/>
  <c r="Y32" i="2"/>
  <c r="X32" i="2"/>
  <c r="V32" i="2"/>
  <c r="U32" i="2"/>
  <c r="T32" i="2"/>
  <c r="S32" i="2"/>
  <c r="R32" i="2"/>
  <c r="Q32" i="2"/>
  <c r="P32" i="2"/>
  <c r="N32" i="2"/>
  <c r="M32" i="2"/>
  <c r="L32" i="2"/>
  <c r="K32" i="2"/>
  <c r="J32" i="2"/>
  <c r="H32" i="2"/>
  <c r="G32" i="2"/>
  <c r="F32" i="2"/>
  <c r="E32" i="2"/>
  <c r="D32" i="2"/>
  <c r="C32" i="2"/>
  <c r="B32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BY31" i="2"/>
  <c r="BX31" i="2"/>
  <c r="BW31" i="2"/>
  <c r="BV31" i="2"/>
  <c r="BU31" i="2"/>
  <c r="BT31" i="2"/>
  <c r="BS31" i="2"/>
  <c r="BR31" i="2"/>
  <c r="BQ31" i="2"/>
  <c r="BP31" i="2"/>
  <c r="BO31" i="2"/>
  <c r="BN31" i="2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P31" i="2"/>
  <c r="AO31" i="2"/>
  <c r="AN31" i="2"/>
  <c r="AK31" i="2"/>
  <c r="AJ31" i="2"/>
  <c r="AH31" i="2"/>
  <c r="AG31" i="2"/>
  <c r="AE31" i="2"/>
  <c r="AD31" i="2"/>
  <c r="AC31" i="2"/>
  <c r="AB31" i="2"/>
  <c r="AA31" i="2"/>
  <c r="Y31" i="2"/>
  <c r="X31" i="2"/>
  <c r="V31" i="2"/>
  <c r="U31" i="2"/>
  <c r="T31" i="2"/>
  <c r="S31" i="2"/>
  <c r="R31" i="2"/>
  <c r="Q31" i="2"/>
  <c r="P31" i="2"/>
  <c r="N31" i="2"/>
  <c r="M31" i="2"/>
  <c r="L31" i="2"/>
  <c r="K31" i="2"/>
  <c r="J31" i="2"/>
  <c r="H31" i="2"/>
  <c r="G31" i="2"/>
  <c r="F31" i="2"/>
  <c r="E31" i="2"/>
  <c r="D31" i="2"/>
  <c r="C31" i="2"/>
  <c r="B31" i="2"/>
  <c r="DM30" i="2"/>
  <c r="DL30" i="2"/>
  <c r="DK30" i="2"/>
  <c r="DJ30" i="2"/>
  <c r="DI30" i="2"/>
  <c r="DH30" i="2"/>
  <c r="DG30" i="2"/>
  <c r="DF30" i="2"/>
  <c r="DE30" i="2"/>
  <c r="DD30" i="2"/>
  <c r="DC30" i="2"/>
  <c r="DB30" i="2"/>
  <c r="DA30" i="2"/>
  <c r="CZ30" i="2"/>
  <c r="CY30" i="2"/>
  <c r="BY30" i="2"/>
  <c r="BX30" i="2"/>
  <c r="BW30" i="2"/>
  <c r="BV30" i="2"/>
  <c r="BU30" i="2"/>
  <c r="BT30" i="2"/>
  <c r="BS30" i="2"/>
  <c r="BR30" i="2"/>
  <c r="BQ30" i="2"/>
  <c r="BP30" i="2"/>
  <c r="BO30" i="2"/>
  <c r="BN30" i="2"/>
  <c r="BM30" i="2"/>
  <c r="BL30" i="2"/>
  <c r="BK30" i="2"/>
  <c r="BJ30" i="2"/>
  <c r="BI30" i="2"/>
  <c r="BH30" i="2"/>
  <c r="BG30" i="2"/>
  <c r="BF30" i="2"/>
  <c r="BE30" i="2"/>
  <c r="BD30" i="2"/>
  <c r="BC30" i="2"/>
  <c r="BB30" i="2"/>
  <c r="BA30" i="2"/>
  <c r="AZ30" i="2"/>
  <c r="AY30" i="2"/>
  <c r="AX30" i="2"/>
  <c r="AW30" i="2"/>
  <c r="AV30" i="2"/>
  <c r="AU30" i="2"/>
  <c r="AT30" i="2"/>
  <c r="AS30" i="2"/>
  <c r="AR30" i="2"/>
  <c r="AQ30" i="2"/>
  <c r="AP30" i="2"/>
  <c r="AO30" i="2"/>
  <c r="AN30" i="2"/>
  <c r="AK30" i="2"/>
  <c r="AJ30" i="2"/>
  <c r="AH30" i="2"/>
  <c r="AG30" i="2"/>
  <c r="AE30" i="2"/>
  <c r="AD30" i="2"/>
  <c r="AC30" i="2"/>
  <c r="AB30" i="2"/>
  <c r="AA30" i="2"/>
  <c r="Y30" i="2"/>
  <c r="X30" i="2"/>
  <c r="V30" i="2"/>
  <c r="U30" i="2"/>
  <c r="T30" i="2"/>
  <c r="S30" i="2"/>
  <c r="R30" i="2"/>
  <c r="Q30" i="2"/>
  <c r="P30" i="2"/>
  <c r="N30" i="2"/>
  <c r="M30" i="2"/>
  <c r="L30" i="2"/>
  <c r="K30" i="2"/>
  <c r="J30" i="2"/>
  <c r="H30" i="2"/>
  <c r="G30" i="2"/>
  <c r="F30" i="2"/>
  <c r="E30" i="2"/>
  <c r="D30" i="2"/>
  <c r="C30" i="2"/>
  <c r="B30" i="2"/>
  <c r="DM29" i="2"/>
  <c r="DL29" i="2"/>
  <c r="DK29" i="2"/>
  <c r="DJ29" i="2"/>
  <c r="DI29" i="2"/>
  <c r="DH29" i="2"/>
  <c r="DG29" i="2"/>
  <c r="DF29" i="2"/>
  <c r="DE29" i="2"/>
  <c r="DD29" i="2"/>
  <c r="DC29" i="2"/>
  <c r="DB29" i="2"/>
  <c r="DA29" i="2"/>
  <c r="CZ29" i="2"/>
  <c r="CY29" i="2"/>
  <c r="BY29" i="2"/>
  <c r="BX29" i="2"/>
  <c r="BW29" i="2"/>
  <c r="BV29" i="2"/>
  <c r="BU29" i="2"/>
  <c r="BT29" i="2"/>
  <c r="BS29" i="2"/>
  <c r="BR29" i="2"/>
  <c r="BQ29" i="2"/>
  <c r="BP29" i="2"/>
  <c r="BO29" i="2"/>
  <c r="BN29" i="2"/>
  <c r="BM29" i="2"/>
  <c r="BL29" i="2"/>
  <c r="BK29" i="2"/>
  <c r="BJ29" i="2"/>
  <c r="BI29" i="2"/>
  <c r="BH29" i="2"/>
  <c r="BG29" i="2"/>
  <c r="BF29" i="2"/>
  <c r="BE29" i="2"/>
  <c r="BD29" i="2"/>
  <c r="BC29" i="2"/>
  <c r="BB29" i="2"/>
  <c r="BA29" i="2"/>
  <c r="AZ29" i="2"/>
  <c r="AY29" i="2"/>
  <c r="AX29" i="2"/>
  <c r="AW29" i="2"/>
  <c r="AV29" i="2"/>
  <c r="AU29" i="2"/>
  <c r="AT29" i="2"/>
  <c r="AS29" i="2"/>
  <c r="AR29" i="2"/>
  <c r="AQ29" i="2"/>
  <c r="AP29" i="2"/>
  <c r="AO29" i="2"/>
  <c r="AN29" i="2"/>
  <c r="AK29" i="2"/>
  <c r="AJ29" i="2"/>
  <c r="AH29" i="2"/>
  <c r="AG29" i="2"/>
  <c r="AE29" i="2"/>
  <c r="AD29" i="2"/>
  <c r="AC29" i="2"/>
  <c r="AB29" i="2"/>
  <c r="AA29" i="2"/>
  <c r="Y29" i="2"/>
  <c r="X29" i="2"/>
  <c r="V29" i="2"/>
  <c r="U29" i="2"/>
  <c r="T29" i="2"/>
  <c r="S29" i="2"/>
  <c r="R29" i="2"/>
  <c r="Q29" i="2"/>
  <c r="P29" i="2"/>
  <c r="N29" i="2"/>
  <c r="M29" i="2"/>
  <c r="L29" i="2"/>
  <c r="K29" i="2"/>
  <c r="J29" i="2"/>
  <c r="H29" i="2"/>
  <c r="G29" i="2"/>
  <c r="F29" i="2"/>
  <c r="E29" i="2"/>
  <c r="D29" i="2"/>
  <c r="C29" i="2"/>
  <c r="B29" i="2"/>
  <c r="DM28" i="2"/>
  <c r="DL28" i="2"/>
  <c r="DK28" i="2"/>
  <c r="DJ28" i="2"/>
  <c r="DI28" i="2"/>
  <c r="DH28" i="2"/>
  <c r="DG28" i="2"/>
  <c r="DF28" i="2"/>
  <c r="DE28" i="2"/>
  <c r="DD28" i="2"/>
  <c r="DC28" i="2"/>
  <c r="DB28" i="2"/>
  <c r="DA28" i="2"/>
  <c r="CZ28" i="2"/>
  <c r="CY28" i="2"/>
  <c r="BY28" i="2"/>
  <c r="BX28" i="2"/>
  <c r="BW28" i="2"/>
  <c r="BV28" i="2"/>
  <c r="BU28" i="2"/>
  <c r="BT28" i="2"/>
  <c r="BS28" i="2"/>
  <c r="BR28" i="2"/>
  <c r="BQ28" i="2"/>
  <c r="BP28" i="2"/>
  <c r="BO28" i="2"/>
  <c r="BM28" i="2"/>
  <c r="BL28" i="2"/>
  <c r="BK28" i="2"/>
  <c r="BJ28" i="2"/>
  <c r="BI28" i="2"/>
  <c r="BH28" i="2"/>
  <c r="BG28" i="2"/>
  <c r="BF28" i="2"/>
  <c r="BE28" i="2"/>
  <c r="BD28" i="2"/>
  <c r="BC28" i="2"/>
  <c r="BB28" i="2"/>
  <c r="BA28" i="2"/>
  <c r="AZ28" i="2"/>
  <c r="AY28" i="2"/>
  <c r="AX28" i="2"/>
  <c r="AW28" i="2"/>
  <c r="AV28" i="2"/>
  <c r="AU28" i="2"/>
  <c r="AT28" i="2"/>
  <c r="AS28" i="2"/>
  <c r="AR28" i="2"/>
  <c r="AQ28" i="2"/>
  <c r="AP28" i="2"/>
  <c r="AO28" i="2"/>
  <c r="AK28" i="2"/>
  <c r="AJ28" i="2"/>
  <c r="AH28" i="2"/>
  <c r="AG28" i="2"/>
  <c r="AE28" i="2"/>
  <c r="AD28" i="2"/>
  <c r="AC28" i="2"/>
  <c r="AB28" i="2"/>
  <c r="AA28" i="2"/>
  <c r="Y28" i="2"/>
  <c r="X28" i="2"/>
  <c r="V28" i="2"/>
  <c r="U28" i="2"/>
  <c r="T28" i="2"/>
  <c r="S28" i="2"/>
  <c r="R28" i="2"/>
  <c r="Q28" i="2"/>
  <c r="P28" i="2"/>
  <c r="N28" i="2"/>
  <c r="M28" i="2"/>
  <c r="L28" i="2"/>
  <c r="K28" i="2"/>
  <c r="J28" i="2"/>
  <c r="H28" i="2"/>
  <c r="G28" i="2"/>
  <c r="F28" i="2"/>
  <c r="E28" i="2"/>
  <c r="D28" i="2"/>
  <c r="C28" i="2"/>
  <c r="B28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BY27" i="2"/>
  <c r="BX27" i="2"/>
  <c r="BW27" i="2"/>
  <c r="BV27" i="2"/>
  <c r="BU27" i="2"/>
  <c r="BT27" i="2"/>
  <c r="BS27" i="2"/>
  <c r="BR27" i="2"/>
  <c r="BQ27" i="2"/>
  <c r="BP27" i="2"/>
  <c r="BO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AK27" i="2"/>
  <c r="AJ27" i="2"/>
  <c r="AH27" i="2"/>
  <c r="AG27" i="2"/>
  <c r="AE27" i="2"/>
  <c r="AD27" i="2"/>
  <c r="AC27" i="2"/>
  <c r="AB27" i="2"/>
  <c r="AA27" i="2"/>
  <c r="Y27" i="2"/>
  <c r="X27" i="2"/>
  <c r="V27" i="2"/>
  <c r="U27" i="2"/>
  <c r="T27" i="2"/>
  <c r="S27" i="2"/>
  <c r="R27" i="2"/>
  <c r="Q27" i="2"/>
  <c r="P27" i="2"/>
  <c r="N27" i="2"/>
  <c r="M27" i="2"/>
  <c r="L27" i="2"/>
  <c r="K27" i="2"/>
  <c r="J27" i="2"/>
  <c r="H27" i="2"/>
  <c r="G27" i="2"/>
  <c r="F27" i="2"/>
  <c r="E27" i="2"/>
  <c r="D27" i="2"/>
  <c r="C27" i="2"/>
  <c r="B27" i="2"/>
  <c r="DM26" i="2"/>
  <c r="DL26" i="2"/>
  <c r="DK26" i="2"/>
  <c r="DJ26" i="2"/>
  <c r="DI26" i="2"/>
  <c r="DH26" i="2"/>
  <c r="DG26" i="2"/>
  <c r="DF26" i="2"/>
  <c r="DE26" i="2"/>
  <c r="DD26" i="2"/>
  <c r="DC26" i="2"/>
  <c r="DB26" i="2"/>
  <c r="DA26" i="2"/>
  <c r="CZ26" i="2"/>
  <c r="CY26" i="2"/>
  <c r="BY26" i="2"/>
  <c r="BX26" i="2"/>
  <c r="BW26" i="2"/>
  <c r="BV26" i="2"/>
  <c r="BU26" i="2"/>
  <c r="BT26" i="2"/>
  <c r="BS26" i="2"/>
  <c r="BR26" i="2"/>
  <c r="BQ26" i="2"/>
  <c r="BP26" i="2"/>
  <c r="BO26" i="2"/>
  <c r="BN26" i="2"/>
  <c r="BM26" i="2"/>
  <c r="BL26" i="2"/>
  <c r="BK26" i="2"/>
  <c r="BJ26" i="2"/>
  <c r="BI26" i="2"/>
  <c r="BH26" i="2"/>
  <c r="BG26" i="2"/>
  <c r="BF26" i="2"/>
  <c r="BE26" i="2"/>
  <c r="BD26" i="2"/>
  <c r="BC26" i="2"/>
  <c r="BB26" i="2"/>
  <c r="BA26" i="2"/>
  <c r="AZ26" i="2"/>
  <c r="AY26" i="2"/>
  <c r="AX26" i="2"/>
  <c r="AW26" i="2"/>
  <c r="AU26" i="2"/>
  <c r="AT26" i="2"/>
  <c r="AS26" i="2"/>
  <c r="AR26" i="2"/>
  <c r="AQ26" i="2"/>
  <c r="AP26" i="2"/>
  <c r="AO26" i="2"/>
  <c r="AN26" i="2"/>
  <c r="AK26" i="2"/>
  <c r="AJ26" i="2"/>
  <c r="AH26" i="2"/>
  <c r="AG26" i="2"/>
  <c r="AE26" i="2"/>
  <c r="AD26" i="2"/>
  <c r="AC26" i="2"/>
  <c r="AB26" i="2"/>
  <c r="AA26" i="2"/>
  <c r="Y26" i="2"/>
  <c r="X26" i="2"/>
  <c r="V26" i="2"/>
  <c r="U26" i="2"/>
  <c r="T26" i="2"/>
  <c r="S26" i="2"/>
  <c r="R26" i="2"/>
  <c r="Q26" i="2"/>
  <c r="P26" i="2"/>
  <c r="N26" i="2"/>
  <c r="M26" i="2"/>
  <c r="L26" i="2"/>
  <c r="K26" i="2"/>
  <c r="J26" i="2"/>
  <c r="H26" i="2"/>
  <c r="G26" i="2"/>
  <c r="F26" i="2"/>
  <c r="E26" i="2"/>
  <c r="D26" i="2"/>
  <c r="C26" i="2"/>
  <c r="B26" i="2"/>
  <c r="DM25" i="2"/>
  <c r="DL25" i="2"/>
  <c r="DK25" i="2"/>
  <c r="DJ25" i="2"/>
  <c r="DI25" i="2"/>
  <c r="DH25" i="2"/>
  <c r="DG25" i="2"/>
  <c r="DF25" i="2"/>
  <c r="DE25" i="2"/>
  <c r="DD25" i="2"/>
  <c r="DC25" i="2"/>
  <c r="DB25" i="2"/>
  <c r="DA25" i="2"/>
  <c r="CZ25" i="2"/>
  <c r="CY25" i="2"/>
  <c r="BY25" i="2"/>
  <c r="BX25" i="2"/>
  <c r="BW25" i="2"/>
  <c r="BV25" i="2"/>
  <c r="BU25" i="2"/>
  <c r="BT25" i="2"/>
  <c r="BS25" i="2"/>
  <c r="BR25" i="2"/>
  <c r="BQ25" i="2"/>
  <c r="BP25" i="2"/>
  <c r="BO25" i="2"/>
  <c r="BN25" i="2"/>
  <c r="BM25" i="2"/>
  <c r="BL25" i="2"/>
  <c r="BK25" i="2"/>
  <c r="BJ25" i="2"/>
  <c r="BI25" i="2"/>
  <c r="BH25" i="2"/>
  <c r="BG25" i="2"/>
  <c r="BF25" i="2"/>
  <c r="BE25" i="2"/>
  <c r="BD25" i="2"/>
  <c r="BC25" i="2"/>
  <c r="BB25" i="2"/>
  <c r="BA25" i="2"/>
  <c r="AZ25" i="2"/>
  <c r="AY25" i="2"/>
  <c r="AX25" i="2"/>
  <c r="AW25" i="2"/>
  <c r="AV25" i="2"/>
  <c r="AU25" i="2"/>
  <c r="AT25" i="2"/>
  <c r="AS25" i="2"/>
  <c r="AR25" i="2"/>
  <c r="AQ25" i="2"/>
  <c r="AP25" i="2"/>
  <c r="AO25" i="2"/>
  <c r="AN25" i="2"/>
  <c r="AK25" i="2"/>
  <c r="AJ25" i="2"/>
  <c r="AH25" i="2"/>
  <c r="AG25" i="2"/>
  <c r="AE25" i="2"/>
  <c r="AD25" i="2"/>
  <c r="AC25" i="2"/>
  <c r="AB25" i="2"/>
  <c r="AA25" i="2"/>
  <c r="Y25" i="2"/>
  <c r="X25" i="2"/>
  <c r="V25" i="2"/>
  <c r="U25" i="2"/>
  <c r="T25" i="2"/>
  <c r="S25" i="2"/>
  <c r="R25" i="2"/>
  <c r="Q25" i="2"/>
  <c r="P25" i="2"/>
  <c r="N25" i="2"/>
  <c r="M25" i="2"/>
  <c r="L25" i="2"/>
  <c r="K25" i="2"/>
  <c r="J25" i="2"/>
  <c r="H25" i="2"/>
  <c r="G25" i="2"/>
  <c r="F25" i="2"/>
  <c r="E25" i="2"/>
  <c r="D25" i="2"/>
  <c r="C25" i="2"/>
  <c r="B25" i="2"/>
  <c r="DM24" i="2"/>
  <c r="DL24" i="2"/>
  <c r="DK24" i="2"/>
  <c r="DJ24" i="2"/>
  <c r="DI24" i="2"/>
  <c r="DH24" i="2"/>
  <c r="DG24" i="2"/>
  <c r="DF24" i="2"/>
  <c r="DE24" i="2"/>
  <c r="DD24" i="2"/>
  <c r="DC24" i="2"/>
  <c r="DB24" i="2"/>
  <c r="DA24" i="2"/>
  <c r="CZ24" i="2"/>
  <c r="CY24" i="2"/>
  <c r="BY24" i="2"/>
  <c r="BX24" i="2"/>
  <c r="BW24" i="2"/>
  <c r="BV24" i="2"/>
  <c r="BU24" i="2"/>
  <c r="BT24" i="2"/>
  <c r="BS24" i="2"/>
  <c r="BR24" i="2"/>
  <c r="BQ24" i="2"/>
  <c r="BP24" i="2"/>
  <c r="BO24" i="2"/>
  <c r="BN24" i="2"/>
  <c r="BM24" i="2"/>
  <c r="BL24" i="2"/>
  <c r="BK24" i="2"/>
  <c r="BJ24" i="2"/>
  <c r="BI24" i="2"/>
  <c r="BH24" i="2"/>
  <c r="BG24" i="2"/>
  <c r="BF24" i="2"/>
  <c r="BE24" i="2"/>
  <c r="BD24" i="2"/>
  <c r="BC24" i="2"/>
  <c r="BB24" i="2"/>
  <c r="BA24" i="2"/>
  <c r="AZ24" i="2"/>
  <c r="AY24" i="2"/>
  <c r="AX24" i="2"/>
  <c r="AW24" i="2"/>
  <c r="AV24" i="2"/>
  <c r="AU24" i="2"/>
  <c r="AT24" i="2"/>
  <c r="AS24" i="2"/>
  <c r="AR24" i="2"/>
  <c r="AQ24" i="2"/>
  <c r="AP24" i="2"/>
  <c r="AO24" i="2"/>
  <c r="AN24" i="2"/>
  <c r="AK24" i="2"/>
  <c r="AJ24" i="2"/>
  <c r="AH24" i="2"/>
  <c r="AG24" i="2"/>
  <c r="AE24" i="2"/>
  <c r="AD24" i="2"/>
  <c r="AC24" i="2"/>
  <c r="AB24" i="2"/>
  <c r="AA24" i="2"/>
  <c r="Y24" i="2"/>
  <c r="X24" i="2"/>
  <c r="V24" i="2"/>
  <c r="U24" i="2"/>
  <c r="T24" i="2"/>
  <c r="S24" i="2"/>
  <c r="R24" i="2"/>
  <c r="Q24" i="2"/>
  <c r="P24" i="2"/>
  <c r="N24" i="2"/>
  <c r="M24" i="2"/>
  <c r="L24" i="2"/>
  <c r="K24" i="2"/>
  <c r="J24" i="2"/>
  <c r="H24" i="2"/>
  <c r="G24" i="2"/>
  <c r="F24" i="2"/>
  <c r="E24" i="2"/>
  <c r="D24" i="2"/>
  <c r="C24" i="2"/>
  <c r="B24" i="2"/>
  <c r="DM23" i="2"/>
  <c r="DL23" i="2"/>
  <c r="DK23" i="2"/>
  <c r="DJ23" i="2"/>
  <c r="DI23" i="2"/>
  <c r="DH23" i="2"/>
  <c r="DG23" i="2"/>
  <c r="DF23" i="2"/>
  <c r="DE23" i="2"/>
  <c r="DD23" i="2"/>
  <c r="DC23" i="2"/>
  <c r="DB23" i="2"/>
  <c r="DA23" i="2"/>
  <c r="CZ23" i="2"/>
  <c r="CY23" i="2"/>
  <c r="BY23" i="2"/>
  <c r="BX23" i="2"/>
  <c r="BW23" i="2"/>
  <c r="BV23" i="2"/>
  <c r="BU23" i="2"/>
  <c r="BT23" i="2"/>
  <c r="BS23" i="2"/>
  <c r="BR23" i="2"/>
  <c r="BQ23" i="2"/>
  <c r="BP23" i="2"/>
  <c r="BO23" i="2"/>
  <c r="BN23" i="2"/>
  <c r="BM23" i="2"/>
  <c r="BL23" i="2"/>
  <c r="BK23" i="2"/>
  <c r="BJ23" i="2"/>
  <c r="BI23" i="2"/>
  <c r="BH23" i="2"/>
  <c r="BG23" i="2"/>
  <c r="BF23" i="2"/>
  <c r="BE23" i="2"/>
  <c r="BD23" i="2"/>
  <c r="BC23" i="2"/>
  <c r="BB23" i="2"/>
  <c r="BA23" i="2"/>
  <c r="AZ23" i="2"/>
  <c r="AY23" i="2"/>
  <c r="AX23" i="2"/>
  <c r="AW23" i="2"/>
  <c r="AV23" i="2"/>
  <c r="AU23" i="2"/>
  <c r="AT23" i="2"/>
  <c r="AS23" i="2"/>
  <c r="AR23" i="2"/>
  <c r="AQ23" i="2"/>
  <c r="AP23" i="2"/>
  <c r="AO23" i="2"/>
  <c r="AN23" i="2"/>
  <c r="AK23" i="2"/>
  <c r="AJ23" i="2"/>
  <c r="AH23" i="2"/>
  <c r="AG23" i="2"/>
  <c r="AE23" i="2"/>
  <c r="AD23" i="2"/>
  <c r="AC23" i="2"/>
  <c r="AB23" i="2"/>
  <c r="AA23" i="2"/>
  <c r="Y23" i="2"/>
  <c r="X23" i="2"/>
  <c r="V23" i="2"/>
  <c r="U23" i="2"/>
  <c r="T23" i="2"/>
  <c r="S23" i="2"/>
  <c r="R23" i="2"/>
  <c r="Q23" i="2"/>
  <c r="P23" i="2"/>
  <c r="N23" i="2"/>
  <c r="M23" i="2"/>
  <c r="L23" i="2"/>
  <c r="K23" i="2"/>
  <c r="J23" i="2"/>
  <c r="H23" i="2"/>
  <c r="G23" i="2"/>
  <c r="F23" i="2"/>
  <c r="E23" i="2"/>
  <c r="D23" i="2"/>
  <c r="C23" i="2"/>
  <c r="B23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BY22" i="2"/>
  <c r="BX22" i="2"/>
  <c r="BW22" i="2"/>
  <c r="BV22" i="2"/>
  <c r="BU22" i="2"/>
  <c r="BT22" i="2"/>
  <c r="BS22" i="2"/>
  <c r="BR22" i="2"/>
  <c r="BQ22" i="2"/>
  <c r="BP22" i="2"/>
  <c r="BO22" i="2"/>
  <c r="BN22" i="2"/>
  <c r="BM22" i="2"/>
  <c r="BL22" i="2"/>
  <c r="BK22" i="2"/>
  <c r="BJ22" i="2"/>
  <c r="BI22" i="2"/>
  <c r="BH22" i="2"/>
  <c r="BG22" i="2"/>
  <c r="BF22" i="2"/>
  <c r="BE22" i="2"/>
  <c r="BD22" i="2"/>
  <c r="BC22" i="2"/>
  <c r="BB22" i="2"/>
  <c r="BA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AK22" i="2"/>
  <c r="AJ22" i="2"/>
  <c r="AH22" i="2"/>
  <c r="AG22" i="2"/>
  <c r="AE22" i="2"/>
  <c r="AD22" i="2"/>
  <c r="AC22" i="2"/>
  <c r="AB22" i="2"/>
  <c r="AA22" i="2"/>
  <c r="Y22" i="2"/>
  <c r="X22" i="2"/>
  <c r="V22" i="2"/>
  <c r="U22" i="2"/>
  <c r="T22" i="2"/>
  <c r="S22" i="2"/>
  <c r="R22" i="2"/>
  <c r="Q22" i="2"/>
  <c r="P22" i="2"/>
  <c r="N22" i="2"/>
  <c r="M22" i="2"/>
  <c r="L22" i="2"/>
  <c r="K22" i="2"/>
  <c r="J22" i="2"/>
  <c r="H22" i="2"/>
  <c r="G22" i="2"/>
  <c r="F22" i="2"/>
  <c r="E22" i="2"/>
  <c r="D22" i="2"/>
  <c r="C22" i="2"/>
  <c r="B22" i="2"/>
  <c r="DM21" i="2"/>
  <c r="DL21" i="2"/>
  <c r="DK21" i="2"/>
  <c r="DJ21" i="2"/>
  <c r="DI21" i="2"/>
  <c r="DH21" i="2"/>
  <c r="DG21" i="2"/>
  <c r="DF21" i="2"/>
  <c r="DE21" i="2"/>
  <c r="DD21" i="2"/>
  <c r="DC21" i="2"/>
  <c r="DB21" i="2"/>
  <c r="DA21" i="2"/>
  <c r="CZ21" i="2"/>
  <c r="CY21" i="2"/>
  <c r="BY21" i="2"/>
  <c r="BX21" i="2"/>
  <c r="BW21" i="2"/>
  <c r="BV21" i="2"/>
  <c r="BU21" i="2"/>
  <c r="BT21" i="2"/>
  <c r="BS21" i="2"/>
  <c r="BR21" i="2"/>
  <c r="BQ21" i="2"/>
  <c r="BP21" i="2"/>
  <c r="BO21" i="2"/>
  <c r="BN21" i="2"/>
  <c r="BM21" i="2"/>
  <c r="BL21" i="2"/>
  <c r="BK21" i="2"/>
  <c r="BJ21" i="2"/>
  <c r="BI21" i="2"/>
  <c r="BH21" i="2"/>
  <c r="BG21" i="2"/>
  <c r="BF21" i="2"/>
  <c r="BE21" i="2"/>
  <c r="BD21" i="2"/>
  <c r="BC21" i="2"/>
  <c r="BB21" i="2"/>
  <c r="BA21" i="2"/>
  <c r="AZ21" i="2"/>
  <c r="AY21" i="2"/>
  <c r="AX21" i="2"/>
  <c r="AW21" i="2"/>
  <c r="AV21" i="2"/>
  <c r="AU21" i="2"/>
  <c r="AT21" i="2"/>
  <c r="AS21" i="2"/>
  <c r="AR21" i="2"/>
  <c r="AQ21" i="2"/>
  <c r="AP21" i="2"/>
  <c r="AO21" i="2"/>
  <c r="AN21" i="2"/>
  <c r="AK21" i="2"/>
  <c r="AJ21" i="2"/>
  <c r="AH21" i="2"/>
  <c r="AG21" i="2"/>
  <c r="AE21" i="2"/>
  <c r="AD21" i="2"/>
  <c r="AC21" i="2"/>
  <c r="AB21" i="2"/>
  <c r="AA21" i="2"/>
  <c r="Y21" i="2"/>
  <c r="X21" i="2"/>
  <c r="V21" i="2"/>
  <c r="U21" i="2"/>
  <c r="T21" i="2"/>
  <c r="S21" i="2"/>
  <c r="R21" i="2"/>
  <c r="Q21" i="2"/>
  <c r="P21" i="2"/>
  <c r="N21" i="2"/>
  <c r="M21" i="2"/>
  <c r="L21" i="2"/>
  <c r="K21" i="2"/>
  <c r="J21" i="2"/>
  <c r="H21" i="2"/>
  <c r="G21" i="2"/>
  <c r="F21" i="2"/>
  <c r="E21" i="2"/>
  <c r="D21" i="2"/>
  <c r="C21" i="2"/>
  <c r="B21" i="2"/>
  <c r="DM20" i="2"/>
  <c r="DL20" i="2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BY20" i="2"/>
  <c r="BX20" i="2"/>
  <c r="BW20" i="2"/>
  <c r="BV20" i="2"/>
  <c r="BU20" i="2"/>
  <c r="BT20" i="2"/>
  <c r="BS20" i="2"/>
  <c r="BR20" i="2"/>
  <c r="BQ20" i="2"/>
  <c r="BP20" i="2"/>
  <c r="BO20" i="2"/>
  <c r="BN20" i="2"/>
  <c r="BM20" i="2"/>
  <c r="BL20" i="2"/>
  <c r="BK20" i="2"/>
  <c r="BJ20" i="2"/>
  <c r="BI20" i="2"/>
  <c r="BH20" i="2"/>
  <c r="BG20" i="2"/>
  <c r="BF20" i="2"/>
  <c r="BE20" i="2"/>
  <c r="BD20" i="2"/>
  <c r="BC20" i="2"/>
  <c r="BB20" i="2"/>
  <c r="BA20" i="2"/>
  <c r="AZ20" i="2"/>
  <c r="AY20" i="2"/>
  <c r="AX20" i="2"/>
  <c r="AW20" i="2"/>
  <c r="AV20" i="2"/>
  <c r="AU20" i="2"/>
  <c r="AT20" i="2"/>
  <c r="AS20" i="2"/>
  <c r="AR20" i="2"/>
  <c r="AQ20" i="2"/>
  <c r="AP20" i="2"/>
  <c r="AO20" i="2"/>
  <c r="AN20" i="2"/>
  <c r="AK20" i="2"/>
  <c r="AJ20" i="2"/>
  <c r="AH20" i="2"/>
  <c r="AG20" i="2"/>
  <c r="AE20" i="2"/>
  <c r="AD20" i="2"/>
  <c r="AC20" i="2"/>
  <c r="AB20" i="2"/>
  <c r="AA20" i="2"/>
  <c r="Y20" i="2"/>
  <c r="X20" i="2"/>
  <c r="V20" i="2"/>
  <c r="U20" i="2"/>
  <c r="T20" i="2"/>
  <c r="S20" i="2"/>
  <c r="R20" i="2"/>
  <c r="Q20" i="2"/>
  <c r="P20" i="2"/>
  <c r="N20" i="2"/>
  <c r="M20" i="2"/>
  <c r="L20" i="2"/>
  <c r="K20" i="2"/>
  <c r="J20" i="2"/>
  <c r="H20" i="2"/>
  <c r="G20" i="2"/>
  <c r="F20" i="2"/>
  <c r="E20" i="2"/>
  <c r="D20" i="2"/>
  <c r="C20" i="2"/>
  <c r="B20" i="2"/>
  <c r="DM19" i="2"/>
  <c r="DL19" i="2"/>
  <c r="DK19" i="2"/>
  <c r="DJ19" i="2"/>
  <c r="DI19" i="2"/>
  <c r="DH19" i="2"/>
  <c r="DG19" i="2"/>
  <c r="DF19" i="2"/>
  <c r="DE19" i="2"/>
  <c r="DD19" i="2"/>
  <c r="DC19" i="2"/>
  <c r="DB19" i="2"/>
  <c r="DA19" i="2"/>
  <c r="CZ19" i="2"/>
  <c r="CY19" i="2"/>
  <c r="BY19" i="2"/>
  <c r="BX19" i="2"/>
  <c r="BW19" i="2"/>
  <c r="BV19" i="2"/>
  <c r="BU19" i="2"/>
  <c r="BT19" i="2"/>
  <c r="BS19" i="2"/>
  <c r="BR19" i="2"/>
  <c r="BQ19" i="2"/>
  <c r="BP19" i="2"/>
  <c r="BO19" i="2"/>
  <c r="BN19" i="2"/>
  <c r="BM19" i="2"/>
  <c r="BL19" i="2"/>
  <c r="BK19" i="2"/>
  <c r="BJ19" i="2"/>
  <c r="BI19" i="2"/>
  <c r="BH19" i="2"/>
  <c r="BG19" i="2"/>
  <c r="BF19" i="2"/>
  <c r="BE19" i="2"/>
  <c r="BD19" i="2"/>
  <c r="BC19" i="2"/>
  <c r="BB19" i="2"/>
  <c r="BA19" i="2"/>
  <c r="AZ19" i="2"/>
  <c r="AY19" i="2"/>
  <c r="AX19" i="2"/>
  <c r="AW19" i="2"/>
  <c r="AV19" i="2"/>
  <c r="AU19" i="2"/>
  <c r="AT19" i="2"/>
  <c r="AS19" i="2"/>
  <c r="AR19" i="2"/>
  <c r="AQ19" i="2"/>
  <c r="AP19" i="2"/>
  <c r="AO19" i="2"/>
  <c r="AN19" i="2"/>
  <c r="AK19" i="2"/>
  <c r="AJ19" i="2"/>
  <c r="AH19" i="2"/>
  <c r="AG19" i="2"/>
  <c r="AE19" i="2"/>
  <c r="AD19" i="2"/>
  <c r="AC19" i="2"/>
  <c r="AB19" i="2"/>
  <c r="AA19" i="2"/>
  <c r="Y19" i="2"/>
  <c r="X19" i="2"/>
  <c r="V19" i="2"/>
  <c r="U19" i="2"/>
  <c r="T19" i="2"/>
  <c r="S19" i="2"/>
  <c r="R19" i="2"/>
  <c r="Q19" i="2"/>
  <c r="P19" i="2"/>
  <c r="N19" i="2"/>
  <c r="M19" i="2"/>
  <c r="L19" i="2"/>
  <c r="K19" i="2"/>
  <c r="J19" i="2"/>
  <c r="H19" i="2"/>
  <c r="G19" i="2"/>
  <c r="F19" i="2"/>
  <c r="E19" i="2"/>
  <c r="D19" i="2"/>
  <c r="C19" i="2"/>
  <c r="B19" i="2"/>
  <c r="DM18" i="2"/>
  <c r="DL18" i="2"/>
  <c r="DK18" i="2"/>
  <c r="DJ18" i="2"/>
  <c r="DI18" i="2"/>
  <c r="DH18" i="2"/>
  <c r="DG18" i="2"/>
  <c r="DF18" i="2"/>
  <c r="DE18" i="2"/>
  <c r="DD18" i="2"/>
  <c r="DC18" i="2"/>
  <c r="DB18" i="2"/>
  <c r="DA18" i="2"/>
  <c r="CZ18" i="2"/>
  <c r="CY18" i="2"/>
  <c r="BY18" i="2"/>
  <c r="BX18" i="2"/>
  <c r="BW18" i="2"/>
  <c r="BV18" i="2"/>
  <c r="BU18" i="2"/>
  <c r="BT18" i="2"/>
  <c r="BS18" i="2"/>
  <c r="BR18" i="2"/>
  <c r="BQ18" i="2"/>
  <c r="BP18" i="2"/>
  <c r="BO18" i="2"/>
  <c r="BN18" i="2"/>
  <c r="BM18" i="2"/>
  <c r="BL18" i="2"/>
  <c r="BK18" i="2"/>
  <c r="BJ18" i="2"/>
  <c r="BI18" i="2"/>
  <c r="BH18" i="2"/>
  <c r="BG18" i="2"/>
  <c r="BF18" i="2"/>
  <c r="BE18" i="2"/>
  <c r="BD18" i="2"/>
  <c r="BC18" i="2"/>
  <c r="BB18" i="2"/>
  <c r="BA18" i="2"/>
  <c r="AZ18" i="2"/>
  <c r="AY18" i="2"/>
  <c r="AX18" i="2"/>
  <c r="AW18" i="2"/>
  <c r="AV18" i="2"/>
  <c r="AU18" i="2"/>
  <c r="AT18" i="2"/>
  <c r="AS18" i="2"/>
  <c r="AR18" i="2"/>
  <c r="AQ18" i="2"/>
  <c r="AP18" i="2"/>
  <c r="AO18" i="2"/>
  <c r="AN18" i="2"/>
  <c r="AK18" i="2"/>
  <c r="AJ18" i="2"/>
  <c r="AH18" i="2"/>
  <c r="AG18" i="2"/>
  <c r="AE18" i="2"/>
  <c r="AD18" i="2"/>
  <c r="AC18" i="2"/>
  <c r="AB18" i="2"/>
  <c r="AA18" i="2"/>
  <c r="Y18" i="2"/>
  <c r="X18" i="2"/>
  <c r="V18" i="2"/>
  <c r="U18" i="2"/>
  <c r="T18" i="2"/>
  <c r="S18" i="2"/>
  <c r="R18" i="2"/>
  <c r="Q18" i="2"/>
  <c r="P18" i="2"/>
  <c r="N18" i="2"/>
  <c r="M18" i="2"/>
  <c r="L18" i="2"/>
  <c r="K18" i="2"/>
  <c r="J18" i="2"/>
  <c r="H18" i="2"/>
  <c r="G18" i="2"/>
  <c r="F18" i="2"/>
  <c r="E18" i="2"/>
  <c r="D18" i="2"/>
  <c r="C18" i="2"/>
  <c r="B18" i="2"/>
  <c r="DM17" i="2"/>
  <c r="DL17" i="2"/>
  <c r="DK17" i="2"/>
  <c r="DJ17" i="2"/>
  <c r="DI17" i="2"/>
  <c r="DH17" i="2"/>
  <c r="DG17" i="2"/>
  <c r="DF17" i="2"/>
  <c r="DE17" i="2"/>
  <c r="DD17" i="2"/>
  <c r="DC17" i="2"/>
  <c r="DB17" i="2"/>
  <c r="DA17" i="2"/>
  <c r="CZ17" i="2"/>
  <c r="CY17" i="2"/>
  <c r="BY17" i="2"/>
  <c r="BX17" i="2"/>
  <c r="BW17" i="2"/>
  <c r="BV17" i="2"/>
  <c r="BU17" i="2"/>
  <c r="BT17" i="2"/>
  <c r="BS17" i="2"/>
  <c r="BR17" i="2"/>
  <c r="BQ17" i="2"/>
  <c r="BP17" i="2"/>
  <c r="BO17" i="2"/>
  <c r="BN17" i="2"/>
  <c r="BM17" i="2"/>
  <c r="BL17" i="2"/>
  <c r="BK17" i="2"/>
  <c r="BJ17" i="2"/>
  <c r="BI17" i="2"/>
  <c r="BH17" i="2"/>
  <c r="BG17" i="2"/>
  <c r="BF17" i="2"/>
  <c r="BE17" i="2"/>
  <c r="BD17" i="2"/>
  <c r="BC17" i="2"/>
  <c r="BB17" i="2"/>
  <c r="BA17" i="2"/>
  <c r="AZ17" i="2"/>
  <c r="AY17" i="2"/>
  <c r="AX17" i="2"/>
  <c r="AW17" i="2"/>
  <c r="AV17" i="2"/>
  <c r="AU17" i="2"/>
  <c r="AT17" i="2"/>
  <c r="AS17" i="2"/>
  <c r="AR17" i="2"/>
  <c r="AQ17" i="2"/>
  <c r="AP17" i="2"/>
  <c r="AO17" i="2"/>
  <c r="AN17" i="2"/>
  <c r="AK17" i="2"/>
  <c r="AJ17" i="2"/>
  <c r="AH17" i="2"/>
  <c r="AG17" i="2"/>
  <c r="AE17" i="2"/>
  <c r="AD17" i="2"/>
  <c r="AC17" i="2"/>
  <c r="AB17" i="2"/>
  <c r="AA17" i="2"/>
  <c r="Y17" i="2"/>
  <c r="X17" i="2"/>
  <c r="V17" i="2"/>
  <c r="U17" i="2"/>
  <c r="T17" i="2"/>
  <c r="S17" i="2"/>
  <c r="R17" i="2"/>
  <c r="Q17" i="2"/>
  <c r="P17" i="2"/>
  <c r="N17" i="2"/>
  <c r="M17" i="2"/>
  <c r="L17" i="2"/>
  <c r="K17" i="2"/>
  <c r="J17" i="2"/>
  <c r="H17" i="2"/>
  <c r="G17" i="2"/>
  <c r="F17" i="2"/>
  <c r="E17" i="2"/>
  <c r="D17" i="2"/>
  <c r="C17" i="2"/>
  <c r="B17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BY16" i="2"/>
  <c r="BX16" i="2"/>
  <c r="BW16" i="2"/>
  <c r="BV16" i="2"/>
  <c r="BU16" i="2"/>
  <c r="BT16" i="2"/>
  <c r="BS16" i="2"/>
  <c r="BR16" i="2"/>
  <c r="BQ16" i="2"/>
  <c r="BP16" i="2"/>
  <c r="BO16" i="2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AO16" i="2"/>
  <c r="AN16" i="2"/>
  <c r="AK16" i="2"/>
  <c r="AJ16" i="2"/>
  <c r="AH16" i="2"/>
  <c r="AG16" i="2"/>
  <c r="AE16" i="2"/>
  <c r="AD16" i="2"/>
  <c r="AC16" i="2"/>
  <c r="AB16" i="2"/>
  <c r="AA16" i="2"/>
  <c r="Y16" i="2"/>
  <c r="X16" i="2"/>
  <c r="V16" i="2"/>
  <c r="U16" i="2"/>
  <c r="T16" i="2"/>
  <c r="S16" i="2"/>
  <c r="R16" i="2"/>
  <c r="Q16" i="2"/>
  <c r="P16" i="2"/>
  <c r="N16" i="2"/>
  <c r="M16" i="2"/>
  <c r="L16" i="2"/>
  <c r="K16" i="2"/>
  <c r="J16" i="2"/>
  <c r="H16" i="2"/>
  <c r="G16" i="2"/>
  <c r="F16" i="2"/>
  <c r="E16" i="2"/>
  <c r="D16" i="2"/>
  <c r="C16" i="2"/>
  <c r="B16" i="2"/>
  <c r="DM15" i="2"/>
  <c r="DL15" i="2"/>
  <c r="DK15" i="2"/>
  <c r="DJ15" i="2"/>
  <c r="DI15" i="2"/>
  <c r="DH15" i="2"/>
  <c r="DG15" i="2"/>
  <c r="DF15" i="2"/>
  <c r="DE15" i="2"/>
  <c r="DD15" i="2"/>
  <c r="DC15" i="2"/>
  <c r="DB15" i="2"/>
  <c r="DA15" i="2"/>
  <c r="CY15" i="2"/>
  <c r="BY15" i="2"/>
  <c r="BX15" i="2"/>
  <c r="BW15" i="2"/>
  <c r="BV15" i="2"/>
  <c r="BU15" i="2"/>
  <c r="BT15" i="2"/>
  <c r="BS15" i="2"/>
  <c r="BR15" i="2"/>
  <c r="BQ15" i="2"/>
  <c r="BP15" i="2"/>
  <c r="BO15" i="2"/>
  <c r="BM15" i="2"/>
  <c r="BL15" i="2"/>
  <c r="BK15" i="2"/>
  <c r="BJ15" i="2"/>
  <c r="BI15" i="2"/>
  <c r="BH15" i="2"/>
  <c r="BG15" i="2"/>
  <c r="BF15" i="2"/>
  <c r="BE15" i="2"/>
  <c r="BD15" i="2"/>
  <c r="BC15" i="2"/>
  <c r="BB15" i="2"/>
  <c r="AZ15" i="2"/>
  <c r="AY15" i="2"/>
  <c r="AX15" i="2"/>
  <c r="AW15" i="2"/>
  <c r="AV15" i="2"/>
  <c r="AU15" i="2"/>
  <c r="AT15" i="2"/>
  <c r="AS15" i="2"/>
  <c r="AR15" i="2"/>
  <c r="AQ15" i="2"/>
  <c r="AP15" i="2"/>
  <c r="AO15" i="2"/>
  <c r="AK15" i="2"/>
  <c r="AJ15" i="2"/>
  <c r="AH15" i="2"/>
  <c r="AG15" i="2"/>
  <c r="AE15" i="2"/>
  <c r="AD15" i="2"/>
  <c r="AC15" i="2"/>
  <c r="AB15" i="2"/>
  <c r="AA15" i="2"/>
  <c r="Y15" i="2"/>
  <c r="X15" i="2"/>
  <c r="V15" i="2"/>
  <c r="U15" i="2"/>
  <c r="T15" i="2"/>
  <c r="S15" i="2"/>
  <c r="R15" i="2"/>
  <c r="Q15" i="2"/>
  <c r="P15" i="2"/>
  <c r="N15" i="2"/>
  <c r="M15" i="2"/>
  <c r="L15" i="2"/>
  <c r="K15" i="2"/>
  <c r="J15" i="2"/>
  <c r="H15" i="2"/>
  <c r="G15" i="2"/>
  <c r="F15" i="2"/>
  <c r="E15" i="2"/>
  <c r="D15" i="2"/>
  <c r="C15" i="2"/>
  <c r="B15" i="2"/>
  <c r="DM14" i="2"/>
  <c r="DL14" i="2"/>
  <c r="DK14" i="2"/>
  <c r="DJ14" i="2"/>
  <c r="DI14" i="2"/>
  <c r="DH14" i="2"/>
  <c r="DG14" i="2"/>
  <c r="DF14" i="2"/>
  <c r="DE14" i="2"/>
  <c r="DD14" i="2"/>
  <c r="DC14" i="2"/>
  <c r="DB14" i="2"/>
  <c r="DA14" i="2"/>
  <c r="CZ14" i="2"/>
  <c r="CY14" i="2"/>
  <c r="BY14" i="2"/>
  <c r="BX14" i="2"/>
  <c r="BW14" i="2"/>
  <c r="BV14" i="2"/>
  <c r="BU14" i="2"/>
  <c r="BT14" i="2"/>
  <c r="BS14" i="2"/>
  <c r="BR14" i="2"/>
  <c r="BQ14" i="2"/>
  <c r="BP14" i="2"/>
  <c r="BO14" i="2"/>
  <c r="BN14" i="2"/>
  <c r="BM14" i="2"/>
  <c r="BL14" i="2"/>
  <c r="BK14" i="2"/>
  <c r="BJ14" i="2"/>
  <c r="BI14" i="2"/>
  <c r="BH14" i="2"/>
  <c r="BG14" i="2"/>
  <c r="BF14" i="2"/>
  <c r="BE14" i="2"/>
  <c r="BD14" i="2"/>
  <c r="BC14" i="2"/>
  <c r="BB14" i="2"/>
  <c r="BA14" i="2"/>
  <c r="AZ14" i="2"/>
  <c r="AY14" i="2"/>
  <c r="AX14" i="2"/>
  <c r="AW14" i="2"/>
  <c r="AV14" i="2"/>
  <c r="AU14" i="2"/>
  <c r="AT14" i="2"/>
  <c r="AS14" i="2"/>
  <c r="AR14" i="2"/>
  <c r="AQ14" i="2"/>
  <c r="AP14" i="2"/>
  <c r="AO14" i="2"/>
  <c r="AN14" i="2"/>
  <c r="AK14" i="2"/>
  <c r="AJ14" i="2"/>
  <c r="AH14" i="2"/>
  <c r="AG14" i="2"/>
  <c r="AE14" i="2"/>
  <c r="AD14" i="2"/>
  <c r="AC14" i="2"/>
  <c r="AB14" i="2"/>
  <c r="AA14" i="2"/>
  <c r="Y14" i="2"/>
  <c r="X14" i="2"/>
  <c r="V14" i="2"/>
  <c r="U14" i="2"/>
  <c r="T14" i="2"/>
  <c r="S14" i="2"/>
  <c r="R14" i="2"/>
  <c r="Q14" i="2"/>
  <c r="P14" i="2"/>
  <c r="N14" i="2"/>
  <c r="M14" i="2"/>
  <c r="L14" i="2"/>
  <c r="K14" i="2"/>
  <c r="J14" i="2"/>
  <c r="H14" i="2"/>
  <c r="G14" i="2"/>
  <c r="F14" i="2"/>
  <c r="E14" i="2"/>
  <c r="D14" i="2"/>
  <c r="C14" i="2"/>
  <c r="B14" i="2"/>
  <c r="DM13" i="2"/>
  <c r="DL13" i="2"/>
  <c r="DK13" i="2"/>
  <c r="DJ13" i="2"/>
  <c r="DI13" i="2"/>
  <c r="DH13" i="2"/>
  <c r="DG13" i="2"/>
  <c r="DF13" i="2"/>
  <c r="DE13" i="2"/>
  <c r="DD13" i="2"/>
  <c r="DC13" i="2"/>
  <c r="DB13" i="2"/>
  <c r="DA13" i="2"/>
  <c r="CZ13" i="2"/>
  <c r="CY13" i="2"/>
  <c r="BY13" i="2"/>
  <c r="BX13" i="2"/>
  <c r="BW13" i="2"/>
  <c r="BV13" i="2"/>
  <c r="BU13" i="2"/>
  <c r="BT13" i="2"/>
  <c r="BS13" i="2"/>
  <c r="BR13" i="2"/>
  <c r="BQ13" i="2"/>
  <c r="BP13" i="2"/>
  <c r="BO13" i="2"/>
  <c r="BN13" i="2"/>
  <c r="BM13" i="2"/>
  <c r="BL13" i="2"/>
  <c r="BK13" i="2"/>
  <c r="BJ13" i="2"/>
  <c r="BI13" i="2"/>
  <c r="BH13" i="2"/>
  <c r="BG13" i="2"/>
  <c r="BF13" i="2"/>
  <c r="BE13" i="2"/>
  <c r="BD13" i="2"/>
  <c r="BC13" i="2"/>
  <c r="BB13" i="2"/>
  <c r="BA13" i="2"/>
  <c r="AZ13" i="2"/>
  <c r="AY13" i="2"/>
  <c r="AX13" i="2"/>
  <c r="AW13" i="2"/>
  <c r="AV13" i="2"/>
  <c r="AU13" i="2"/>
  <c r="AT13" i="2"/>
  <c r="AS13" i="2"/>
  <c r="AR13" i="2"/>
  <c r="AQ13" i="2"/>
  <c r="AP13" i="2"/>
  <c r="AO13" i="2"/>
  <c r="AN13" i="2"/>
  <c r="AK13" i="2"/>
  <c r="AJ13" i="2"/>
  <c r="AH13" i="2"/>
  <c r="AG13" i="2"/>
  <c r="AE13" i="2"/>
  <c r="AD13" i="2"/>
  <c r="AC13" i="2"/>
  <c r="AB13" i="2"/>
  <c r="AA13" i="2"/>
  <c r="Y13" i="2"/>
  <c r="X13" i="2"/>
  <c r="V13" i="2"/>
  <c r="U13" i="2"/>
  <c r="T13" i="2"/>
  <c r="S13" i="2"/>
  <c r="R13" i="2"/>
  <c r="Q13" i="2"/>
  <c r="P13" i="2"/>
  <c r="N13" i="2"/>
  <c r="M13" i="2"/>
  <c r="L13" i="2"/>
  <c r="K13" i="2"/>
  <c r="J13" i="2"/>
  <c r="H13" i="2"/>
  <c r="G13" i="2"/>
  <c r="F13" i="2"/>
  <c r="E13" i="2"/>
  <c r="D13" i="2"/>
  <c r="C13" i="2"/>
  <c r="B13" i="2"/>
  <c r="DM12" i="2"/>
  <c r="DL12" i="2"/>
  <c r="DK12" i="2"/>
  <c r="DJ12" i="2"/>
  <c r="DI12" i="2"/>
  <c r="DH12" i="2"/>
  <c r="DG12" i="2"/>
  <c r="DF12" i="2"/>
  <c r="DE12" i="2"/>
  <c r="DD12" i="2"/>
  <c r="DC12" i="2"/>
  <c r="DB12" i="2"/>
  <c r="DA12" i="2"/>
  <c r="CY12" i="2"/>
  <c r="BY12" i="2"/>
  <c r="BX12" i="2"/>
  <c r="BW12" i="2"/>
  <c r="BV12" i="2"/>
  <c r="BU12" i="2"/>
  <c r="BT12" i="2"/>
  <c r="BS12" i="2"/>
  <c r="BR12" i="2"/>
  <c r="BQ12" i="2"/>
  <c r="BP12" i="2"/>
  <c r="BO12" i="2"/>
  <c r="BM12" i="2"/>
  <c r="BL12" i="2"/>
  <c r="BK12" i="2"/>
  <c r="BJ12" i="2"/>
  <c r="BI12" i="2"/>
  <c r="BH12" i="2"/>
  <c r="BG12" i="2"/>
  <c r="BF12" i="2"/>
  <c r="BE12" i="2"/>
  <c r="BD12" i="2"/>
  <c r="BC12" i="2"/>
  <c r="BB12" i="2"/>
  <c r="AZ12" i="2"/>
  <c r="AY12" i="2"/>
  <c r="AX12" i="2"/>
  <c r="AW12" i="2"/>
  <c r="AV12" i="2"/>
  <c r="AU12" i="2"/>
  <c r="AT12" i="2"/>
  <c r="AS12" i="2"/>
  <c r="AR12" i="2"/>
  <c r="AQ12" i="2"/>
  <c r="AP12" i="2"/>
  <c r="AO12" i="2"/>
  <c r="AK12" i="2"/>
  <c r="AJ12" i="2"/>
  <c r="AH12" i="2"/>
  <c r="AG12" i="2"/>
  <c r="AE12" i="2"/>
  <c r="AD12" i="2"/>
  <c r="AC12" i="2"/>
  <c r="AB12" i="2"/>
  <c r="AA12" i="2"/>
  <c r="Y12" i="2"/>
  <c r="X12" i="2"/>
  <c r="V12" i="2"/>
  <c r="U12" i="2"/>
  <c r="T12" i="2"/>
  <c r="S12" i="2"/>
  <c r="R12" i="2"/>
  <c r="Q12" i="2"/>
  <c r="P12" i="2"/>
  <c r="N12" i="2"/>
  <c r="M12" i="2"/>
  <c r="L12" i="2"/>
  <c r="K12" i="2"/>
  <c r="J12" i="2"/>
  <c r="H12" i="2"/>
  <c r="G12" i="2"/>
  <c r="F12" i="2"/>
  <c r="E12" i="2"/>
  <c r="D12" i="2"/>
  <c r="C12" i="2"/>
  <c r="B12" i="2"/>
  <c r="DM11" i="2"/>
  <c r="DL11" i="2"/>
  <c r="DK11" i="2"/>
  <c r="DJ11" i="2"/>
  <c r="DI11" i="2"/>
  <c r="DH11" i="2"/>
  <c r="DG11" i="2"/>
  <c r="DF11" i="2"/>
  <c r="DE11" i="2"/>
  <c r="DD11" i="2"/>
  <c r="DC11" i="2"/>
  <c r="DB11" i="2"/>
  <c r="DA11" i="2"/>
  <c r="CY11" i="2"/>
  <c r="BY11" i="2"/>
  <c r="BX11" i="2"/>
  <c r="BW11" i="2"/>
  <c r="BV11" i="2"/>
  <c r="BU11" i="2"/>
  <c r="BT11" i="2"/>
  <c r="BS11" i="2"/>
  <c r="BR11" i="2"/>
  <c r="BQ11" i="2"/>
  <c r="BP11" i="2"/>
  <c r="BO11" i="2"/>
  <c r="BM11" i="2"/>
  <c r="BL11" i="2"/>
  <c r="BK11" i="2"/>
  <c r="BJ11" i="2"/>
  <c r="BI11" i="2"/>
  <c r="BH11" i="2"/>
  <c r="BG11" i="2"/>
  <c r="BF11" i="2"/>
  <c r="BE11" i="2"/>
  <c r="BD11" i="2"/>
  <c r="BC11" i="2"/>
  <c r="BB11" i="2"/>
  <c r="AZ11" i="2"/>
  <c r="AY11" i="2"/>
  <c r="AX11" i="2"/>
  <c r="AW11" i="2"/>
  <c r="AV11" i="2"/>
  <c r="AU11" i="2"/>
  <c r="AT11" i="2"/>
  <c r="AS11" i="2"/>
  <c r="AR11" i="2"/>
  <c r="AQ11" i="2"/>
  <c r="AP11" i="2"/>
  <c r="AO11" i="2"/>
  <c r="AK11" i="2"/>
  <c r="AJ11" i="2"/>
  <c r="AH11" i="2"/>
  <c r="AG11" i="2"/>
  <c r="AE11" i="2"/>
  <c r="AD11" i="2"/>
  <c r="AC11" i="2"/>
  <c r="AB11" i="2"/>
  <c r="AA11" i="2"/>
  <c r="Y11" i="2"/>
  <c r="X11" i="2"/>
  <c r="V11" i="2"/>
  <c r="U11" i="2"/>
  <c r="T11" i="2"/>
  <c r="S11" i="2"/>
  <c r="R11" i="2"/>
  <c r="Q11" i="2"/>
  <c r="P11" i="2"/>
  <c r="N11" i="2"/>
  <c r="M11" i="2"/>
  <c r="L11" i="2"/>
  <c r="K11" i="2"/>
  <c r="J11" i="2"/>
  <c r="H11" i="2"/>
  <c r="G11" i="2"/>
  <c r="F11" i="2"/>
  <c r="E11" i="2"/>
  <c r="D11" i="2"/>
  <c r="C11" i="2"/>
  <c r="B11" i="2"/>
  <c r="DM10" i="2"/>
  <c r="DL10" i="2"/>
  <c r="DK10" i="2"/>
  <c r="DJ10" i="2"/>
  <c r="DI10" i="2"/>
  <c r="DH10" i="2"/>
  <c r="DG10" i="2"/>
  <c r="DF10" i="2"/>
  <c r="DE10" i="2"/>
  <c r="DD10" i="2"/>
  <c r="DC10" i="2"/>
  <c r="DB10" i="2"/>
  <c r="DA10" i="2"/>
  <c r="CZ10" i="2"/>
  <c r="CY10" i="2"/>
  <c r="BY10" i="2"/>
  <c r="BX10" i="2"/>
  <c r="BW10" i="2"/>
  <c r="BV10" i="2"/>
  <c r="BU10" i="2"/>
  <c r="BT10" i="2"/>
  <c r="BS10" i="2"/>
  <c r="BR10" i="2"/>
  <c r="BQ10" i="2"/>
  <c r="BP10" i="2"/>
  <c r="BO10" i="2"/>
  <c r="BN10" i="2"/>
  <c r="BM10" i="2"/>
  <c r="BL10" i="2"/>
  <c r="BK10" i="2"/>
  <c r="BJ10" i="2"/>
  <c r="BI10" i="2"/>
  <c r="BH10" i="2"/>
  <c r="BG10" i="2"/>
  <c r="BF10" i="2"/>
  <c r="BE10" i="2"/>
  <c r="BD10" i="2"/>
  <c r="BC10" i="2"/>
  <c r="BB10" i="2"/>
  <c r="BA10" i="2"/>
  <c r="AZ10" i="2"/>
  <c r="AY10" i="2"/>
  <c r="AX10" i="2"/>
  <c r="AW10" i="2"/>
  <c r="AV10" i="2"/>
  <c r="AU10" i="2"/>
  <c r="AT10" i="2"/>
  <c r="AS10" i="2"/>
  <c r="AR10" i="2"/>
  <c r="AQ10" i="2"/>
  <c r="AP10" i="2"/>
  <c r="AO10" i="2"/>
  <c r="AN10" i="2"/>
  <c r="AK10" i="2"/>
  <c r="AJ10" i="2"/>
  <c r="AH10" i="2"/>
  <c r="AG10" i="2"/>
  <c r="AE10" i="2"/>
  <c r="AD10" i="2"/>
  <c r="AC10" i="2"/>
  <c r="AB10" i="2"/>
  <c r="AA10" i="2"/>
  <c r="Y10" i="2"/>
  <c r="X10" i="2"/>
  <c r="V10" i="2"/>
  <c r="U10" i="2"/>
  <c r="T10" i="2"/>
  <c r="S10" i="2"/>
  <c r="R10" i="2"/>
  <c r="Q10" i="2"/>
  <c r="P10" i="2"/>
  <c r="N10" i="2"/>
  <c r="M10" i="2"/>
  <c r="L10" i="2"/>
  <c r="K10" i="2"/>
  <c r="J10" i="2"/>
  <c r="H10" i="2"/>
  <c r="G10" i="2"/>
  <c r="F10" i="2"/>
  <c r="E10" i="2"/>
  <c r="D10" i="2"/>
  <c r="C10" i="2"/>
  <c r="B10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BY9" i="2"/>
  <c r="BX9" i="2"/>
  <c r="BW9" i="2"/>
  <c r="BV9" i="2"/>
  <c r="BU9" i="2"/>
  <c r="BT9" i="2"/>
  <c r="BS9" i="2"/>
  <c r="BR9" i="2"/>
  <c r="BQ9" i="2"/>
  <c r="BP9" i="2"/>
  <c r="BO9" i="2"/>
  <c r="BN9" i="2"/>
  <c r="BM9" i="2"/>
  <c r="BL9" i="2"/>
  <c r="BK9" i="2"/>
  <c r="BJ9" i="2"/>
  <c r="BI9" i="2"/>
  <c r="BH9" i="2"/>
  <c r="BG9" i="2"/>
  <c r="BF9" i="2"/>
  <c r="BE9" i="2"/>
  <c r="BD9" i="2"/>
  <c r="BC9" i="2"/>
  <c r="BB9" i="2"/>
  <c r="BA9" i="2"/>
  <c r="AZ9" i="2"/>
  <c r="AY9" i="2"/>
  <c r="AX9" i="2"/>
  <c r="AW9" i="2"/>
  <c r="AV9" i="2"/>
  <c r="AU9" i="2"/>
  <c r="AT9" i="2"/>
  <c r="AS9" i="2"/>
  <c r="AR9" i="2"/>
  <c r="AQ9" i="2"/>
  <c r="AP9" i="2"/>
  <c r="AO9" i="2"/>
  <c r="AN9" i="2"/>
  <c r="AK9" i="2"/>
  <c r="AJ9" i="2"/>
  <c r="AH9" i="2"/>
  <c r="AG9" i="2"/>
  <c r="AE9" i="2"/>
  <c r="AD9" i="2"/>
  <c r="AC9" i="2"/>
  <c r="AB9" i="2"/>
  <c r="AA9" i="2"/>
  <c r="Y9" i="2"/>
  <c r="X9" i="2"/>
  <c r="V9" i="2"/>
  <c r="U9" i="2"/>
  <c r="T9" i="2"/>
  <c r="S9" i="2"/>
  <c r="R9" i="2"/>
  <c r="Q9" i="2"/>
  <c r="P9" i="2"/>
  <c r="N9" i="2"/>
  <c r="M9" i="2"/>
  <c r="L9" i="2"/>
  <c r="K9" i="2"/>
  <c r="J9" i="2"/>
  <c r="H9" i="2"/>
  <c r="G9" i="2"/>
  <c r="F9" i="2"/>
  <c r="E9" i="2"/>
  <c r="D9" i="2"/>
  <c r="C9" i="2"/>
  <c r="B9" i="2"/>
  <c r="DM8" i="2"/>
  <c r="DL8" i="2"/>
  <c r="DK8" i="2"/>
  <c r="DJ8" i="2"/>
  <c r="DI8" i="2"/>
  <c r="DH8" i="2"/>
  <c r="DG8" i="2"/>
  <c r="DF8" i="2"/>
  <c r="DE8" i="2"/>
  <c r="DD8" i="2"/>
  <c r="DC8" i="2"/>
  <c r="DB8" i="2"/>
  <c r="DA8" i="2"/>
  <c r="CZ8" i="2"/>
  <c r="CY8" i="2"/>
  <c r="BY8" i="2"/>
  <c r="BX8" i="2"/>
  <c r="BW8" i="2"/>
  <c r="BV8" i="2"/>
  <c r="BU8" i="2"/>
  <c r="BT8" i="2"/>
  <c r="BS8" i="2"/>
  <c r="BR8" i="2"/>
  <c r="BQ8" i="2"/>
  <c r="BP8" i="2"/>
  <c r="BO8" i="2"/>
  <c r="BN8" i="2"/>
  <c r="BM8" i="2"/>
  <c r="BL8" i="2"/>
  <c r="BK8" i="2"/>
  <c r="BJ8" i="2"/>
  <c r="BI8" i="2"/>
  <c r="BH8" i="2"/>
  <c r="BG8" i="2"/>
  <c r="BF8" i="2"/>
  <c r="BE8" i="2"/>
  <c r="BD8" i="2"/>
  <c r="BC8" i="2"/>
  <c r="BB8" i="2"/>
  <c r="BA8" i="2"/>
  <c r="AZ8" i="2"/>
  <c r="AY8" i="2"/>
  <c r="AX8" i="2"/>
  <c r="AW8" i="2"/>
  <c r="AV8" i="2"/>
  <c r="AU8" i="2"/>
  <c r="AT8" i="2"/>
  <c r="AS8" i="2"/>
  <c r="AR8" i="2"/>
  <c r="AQ8" i="2"/>
  <c r="AP8" i="2"/>
  <c r="AO8" i="2"/>
  <c r="AN8" i="2"/>
  <c r="AK8" i="2"/>
  <c r="AJ8" i="2"/>
  <c r="AH8" i="2"/>
  <c r="AG8" i="2"/>
  <c r="AE8" i="2"/>
  <c r="AD8" i="2"/>
  <c r="AC8" i="2"/>
  <c r="AB8" i="2"/>
  <c r="AA8" i="2"/>
  <c r="Y8" i="2"/>
  <c r="X8" i="2"/>
  <c r="V8" i="2"/>
  <c r="U8" i="2"/>
  <c r="T8" i="2"/>
  <c r="S8" i="2"/>
  <c r="R8" i="2"/>
  <c r="Q8" i="2"/>
  <c r="P8" i="2"/>
  <c r="N8" i="2"/>
  <c r="M8" i="2"/>
  <c r="L8" i="2"/>
  <c r="K8" i="2"/>
  <c r="J8" i="2"/>
  <c r="H8" i="2"/>
  <c r="G8" i="2"/>
  <c r="F8" i="2"/>
  <c r="E8" i="2"/>
  <c r="D8" i="2"/>
  <c r="C8" i="2"/>
  <c r="B8" i="2"/>
  <c r="DM7" i="2"/>
  <c r="DL7" i="2"/>
  <c r="DK7" i="2"/>
  <c r="DJ7" i="2"/>
  <c r="DI7" i="2"/>
  <c r="DH7" i="2"/>
  <c r="DG7" i="2"/>
  <c r="DF7" i="2"/>
  <c r="DE7" i="2"/>
  <c r="DD7" i="2"/>
  <c r="DC7" i="2"/>
  <c r="DB7" i="2"/>
  <c r="DA7" i="2"/>
  <c r="CZ7" i="2"/>
  <c r="CY7" i="2"/>
  <c r="BY7" i="2"/>
  <c r="BX7" i="2"/>
  <c r="BW7" i="2"/>
  <c r="BV7" i="2"/>
  <c r="BU7" i="2"/>
  <c r="BT7" i="2"/>
  <c r="BS7" i="2"/>
  <c r="BR7" i="2"/>
  <c r="BQ7" i="2"/>
  <c r="BP7" i="2"/>
  <c r="BO7" i="2"/>
  <c r="BN7" i="2"/>
  <c r="BM7" i="2"/>
  <c r="BL7" i="2"/>
  <c r="BK7" i="2"/>
  <c r="BJ7" i="2"/>
  <c r="BI7" i="2"/>
  <c r="BH7" i="2"/>
  <c r="BG7" i="2"/>
  <c r="BF7" i="2"/>
  <c r="BE7" i="2"/>
  <c r="BD7" i="2"/>
  <c r="BC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K7" i="2"/>
  <c r="AJ7" i="2"/>
  <c r="AH7" i="2"/>
  <c r="AG7" i="2"/>
  <c r="AE7" i="2"/>
  <c r="AD7" i="2"/>
  <c r="AC7" i="2"/>
  <c r="AB7" i="2"/>
  <c r="AA7" i="2"/>
  <c r="Y7" i="2"/>
  <c r="X7" i="2"/>
  <c r="V7" i="2"/>
  <c r="U7" i="2"/>
  <c r="T7" i="2"/>
  <c r="S7" i="2"/>
  <c r="R7" i="2"/>
  <c r="Q7" i="2"/>
  <c r="P7" i="2"/>
  <c r="N7" i="2"/>
  <c r="M7" i="2"/>
  <c r="L7" i="2"/>
  <c r="K7" i="2"/>
  <c r="J7" i="2"/>
  <c r="H7" i="2"/>
  <c r="G7" i="2"/>
  <c r="F7" i="2"/>
  <c r="E7" i="2"/>
  <c r="DM6" i="2"/>
  <c r="DL6" i="2"/>
  <c r="DK6" i="2"/>
  <c r="DJ6" i="2"/>
  <c r="DI6" i="2"/>
  <c r="DH6" i="2"/>
  <c r="DG6" i="2"/>
  <c r="DF6" i="2"/>
  <c r="DE6" i="2"/>
  <c r="DD6" i="2"/>
  <c r="DC6" i="2"/>
  <c r="DB6" i="2"/>
  <c r="DA6" i="2"/>
  <c r="CZ6" i="2"/>
  <c r="CY6" i="2"/>
  <c r="BY6" i="2"/>
  <c r="BX6" i="2"/>
  <c r="BW6" i="2"/>
  <c r="BV6" i="2"/>
  <c r="BU6" i="2"/>
  <c r="BT6" i="2"/>
  <c r="BS6" i="2"/>
  <c r="BR6" i="2"/>
  <c r="BQ6" i="2"/>
  <c r="BP6" i="2"/>
  <c r="BO6" i="2"/>
  <c r="BN6" i="2"/>
  <c r="BM6" i="2"/>
  <c r="BL6" i="2"/>
  <c r="BK6" i="2"/>
  <c r="BJ6" i="2"/>
  <c r="BI6" i="2"/>
  <c r="BH6" i="2"/>
  <c r="BG6" i="2"/>
  <c r="BF6" i="2"/>
  <c r="BE6" i="2"/>
  <c r="BD6" i="2"/>
  <c r="BC6" i="2"/>
  <c r="BB6" i="2"/>
  <c r="BA6" i="2"/>
  <c r="AZ6" i="2"/>
  <c r="AY6" i="2"/>
  <c r="AX6" i="2"/>
  <c r="AW6" i="2"/>
  <c r="AV6" i="2"/>
  <c r="AU6" i="2"/>
  <c r="AT6" i="2"/>
  <c r="AS6" i="2"/>
  <c r="AR6" i="2"/>
  <c r="AQ6" i="2"/>
  <c r="AP6" i="2"/>
  <c r="AO6" i="2"/>
  <c r="AN6" i="2"/>
  <c r="AK6" i="2"/>
  <c r="AJ6" i="2"/>
  <c r="AH6" i="2"/>
  <c r="AG6" i="2"/>
  <c r="AE6" i="2"/>
  <c r="AD6" i="2"/>
  <c r="AC6" i="2"/>
  <c r="AB6" i="2"/>
  <c r="AA6" i="2"/>
  <c r="Y6" i="2"/>
  <c r="X6" i="2"/>
  <c r="V6" i="2"/>
  <c r="U6" i="2"/>
  <c r="T6" i="2"/>
  <c r="S6" i="2"/>
  <c r="R6" i="2"/>
  <c r="Q6" i="2"/>
  <c r="P6" i="2"/>
  <c r="N6" i="2"/>
  <c r="M6" i="2"/>
  <c r="L6" i="2"/>
  <c r="K6" i="2"/>
  <c r="J6" i="2"/>
  <c r="H6" i="2"/>
  <c r="G6" i="2"/>
  <c r="F6" i="2"/>
  <c r="E6" i="2"/>
  <c r="DM5" i="2"/>
  <c r="DL5" i="2"/>
  <c r="DK5" i="2"/>
  <c r="DJ5" i="2"/>
  <c r="DI5" i="2"/>
  <c r="DH5" i="2"/>
  <c r="DG5" i="2"/>
  <c r="DF5" i="2"/>
  <c r="DE5" i="2"/>
  <c r="DD5" i="2"/>
  <c r="DC5" i="2"/>
  <c r="DB5" i="2"/>
  <c r="DA5" i="2"/>
  <c r="CZ5" i="2"/>
  <c r="CY5" i="2"/>
  <c r="BY5" i="2"/>
  <c r="BX5" i="2"/>
  <c r="BW5" i="2"/>
  <c r="BV5" i="2"/>
  <c r="BU5" i="2"/>
  <c r="BT5" i="2"/>
  <c r="BS5" i="2"/>
  <c r="BR5" i="2"/>
  <c r="BQ5" i="2"/>
  <c r="BP5" i="2"/>
  <c r="BO5" i="2"/>
  <c r="BN5" i="2"/>
  <c r="BM5" i="2"/>
  <c r="BL5" i="2"/>
  <c r="BK5" i="2"/>
  <c r="BJ5" i="2"/>
  <c r="BI5" i="2"/>
  <c r="BH5" i="2"/>
  <c r="BG5" i="2"/>
  <c r="BF5" i="2"/>
  <c r="BE5" i="2"/>
  <c r="BD5" i="2"/>
  <c r="BC5" i="2"/>
  <c r="BB5" i="2"/>
  <c r="BA5" i="2"/>
  <c r="AZ5" i="2"/>
  <c r="AY5" i="2"/>
  <c r="AX5" i="2"/>
  <c r="AW5" i="2"/>
  <c r="AV5" i="2"/>
  <c r="AU5" i="2"/>
  <c r="AT5" i="2"/>
  <c r="AS5" i="2"/>
  <c r="AR5" i="2"/>
  <c r="AQ5" i="2"/>
  <c r="AP5" i="2"/>
  <c r="AO5" i="2"/>
  <c r="AN5" i="2"/>
  <c r="AK5" i="2"/>
  <c r="AJ5" i="2"/>
  <c r="AH5" i="2"/>
  <c r="AG5" i="2"/>
  <c r="AE5" i="2"/>
  <c r="AD5" i="2"/>
  <c r="AC5" i="2"/>
  <c r="AB5" i="2"/>
  <c r="AA5" i="2"/>
  <c r="Y5" i="2"/>
  <c r="X5" i="2"/>
  <c r="V5" i="2"/>
  <c r="U5" i="2"/>
  <c r="T5" i="2"/>
  <c r="S5" i="2"/>
  <c r="R5" i="2"/>
  <c r="Q5" i="2"/>
  <c r="P5" i="2"/>
  <c r="N5" i="2"/>
  <c r="M5" i="2"/>
  <c r="L5" i="2"/>
  <c r="K5" i="2"/>
  <c r="J5" i="2"/>
  <c r="H5" i="2"/>
  <c r="G5" i="2"/>
  <c r="F5" i="2"/>
  <c r="E5" i="2"/>
  <c r="C2" i="2"/>
  <c r="CE172" i="45"/>
  <c r="BR172" i="45"/>
  <c r="BQ172" i="45"/>
  <c r="AX172" i="45"/>
  <c r="AT172" i="45"/>
  <c r="AG172" i="45"/>
  <c r="I172" i="45"/>
  <c r="F172" i="45"/>
  <c r="CE171" i="45"/>
  <c r="BR171" i="45"/>
  <c r="BQ171" i="45"/>
  <c r="AX171" i="45"/>
  <c r="AT171" i="45"/>
  <c r="AG171" i="45"/>
  <c r="I171" i="45"/>
  <c r="F171" i="45"/>
  <c r="CE170" i="45"/>
  <c r="BR170" i="45"/>
  <c r="BQ170" i="45"/>
  <c r="AX170" i="45"/>
  <c r="AT170" i="45"/>
  <c r="AG170" i="45"/>
  <c r="I170" i="45"/>
  <c r="F170" i="45"/>
  <c r="DL6" i="45"/>
  <c r="DJ6" i="45"/>
  <c r="DI6" i="45"/>
  <c r="DH6" i="45"/>
  <c r="DG6" i="45"/>
  <c r="DF6" i="45"/>
  <c r="DE6" i="45"/>
  <c r="DD6" i="45"/>
  <c r="DC6" i="45"/>
  <c r="DB6" i="45"/>
  <c r="DA6" i="45"/>
  <c r="CZ6" i="45"/>
  <c r="CY6" i="45"/>
  <c r="CX6" i="45"/>
  <c r="CW6" i="45"/>
  <c r="CV6" i="45"/>
  <c r="CU6" i="45"/>
  <c r="CT6" i="45"/>
  <c r="CS6" i="45"/>
  <c r="CR6" i="45"/>
  <c r="CQ6" i="45"/>
  <c r="CP6" i="45"/>
  <c r="CO6" i="45"/>
  <c r="CN6" i="45"/>
  <c r="CM6" i="45"/>
  <c r="CL6" i="45"/>
  <c r="CK6" i="45"/>
  <c r="CJ6" i="45"/>
  <c r="CI6" i="45"/>
  <c r="CH6" i="45"/>
  <c r="CG6" i="45"/>
  <c r="CF6" i="45"/>
  <c r="CE6" i="45"/>
  <c r="CD6" i="45"/>
  <c r="CC6" i="45"/>
  <c r="CB6" i="45"/>
  <c r="CA6" i="45"/>
  <c r="BZ6" i="45"/>
  <c r="BY6" i="45"/>
  <c r="BX6" i="45"/>
  <c r="BW6" i="45"/>
  <c r="BV6" i="45"/>
  <c r="BU6" i="45"/>
  <c r="BT6" i="45"/>
  <c r="BS6" i="45"/>
  <c r="BP6" i="45"/>
  <c r="BO6" i="45"/>
  <c r="BN6" i="45"/>
  <c r="BM6" i="45"/>
  <c r="BL6" i="45"/>
  <c r="BK6" i="45"/>
  <c r="BJ6" i="45"/>
  <c r="BI6" i="45"/>
  <c r="BH6" i="45"/>
  <c r="BG6" i="45"/>
  <c r="BF6" i="45"/>
  <c r="BE6" i="45"/>
  <c r="BC6" i="45"/>
  <c r="BB6" i="45"/>
  <c r="BA6" i="45"/>
  <c r="AZ6" i="45"/>
  <c r="AY6" i="45"/>
  <c r="AX6" i="45"/>
  <c r="AW6" i="45"/>
  <c r="AV6" i="45"/>
  <c r="AU6" i="45"/>
  <c r="AT6" i="45"/>
  <c r="AS6" i="45"/>
  <c r="AR6" i="45"/>
  <c r="AQ6" i="45"/>
  <c r="AP6" i="45"/>
  <c r="AO6" i="45"/>
  <c r="AN6" i="45"/>
  <c r="AM6" i="45"/>
  <c r="AL6" i="45"/>
  <c r="AK6" i="45"/>
  <c r="AJ6" i="45"/>
  <c r="AI6" i="45"/>
  <c r="AH6" i="45"/>
  <c r="AG6" i="45"/>
  <c r="AF6" i="45"/>
  <c r="AD6" i="45"/>
  <c r="AC6" i="45"/>
  <c r="AB6" i="45"/>
  <c r="AA6" i="45"/>
  <c r="Z6" i="45"/>
  <c r="Y6" i="45"/>
  <c r="X6" i="45"/>
  <c r="W6" i="45"/>
  <c r="V6" i="45"/>
  <c r="U6" i="45"/>
  <c r="T6" i="45"/>
  <c r="S6" i="45"/>
  <c r="R6" i="45"/>
  <c r="Q6" i="45"/>
  <c r="P6" i="45"/>
  <c r="O6" i="45"/>
  <c r="N6" i="45"/>
  <c r="M6" i="45"/>
  <c r="L6" i="45"/>
  <c r="K6" i="45"/>
  <c r="J6" i="45"/>
  <c r="I6" i="45"/>
  <c r="H6" i="45"/>
  <c r="G6" i="45"/>
  <c r="E6" i="45"/>
  <c r="CX33" i="47" l="1"/>
  <c r="EA33" i="47" s="1"/>
  <c r="CX134" i="47"/>
  <c r="EA134" i="47" s="1"/>
  <c r="DZ20" i="47"/>
  <c r="EA20" i="47" s="1"/>
  <c r="EA96" i="47"/>
  <c r="CX137" i="47"/>
  <c r="EA137" i="47" s="1"/>
  <c r="EA56" i="47"/>
  <c r="CX68" i="47"/>
  <c r="EA68" i="47" s="1"/>
  <c r="EA84" i="47"/>
  <c r="DZ170" i="47"/>
  <c r="CX66" i="47"/>
  <c r="EA66" i="47" s="1"/>
  <c r="EA122" i="47"/>
  <c r="EA8" i="47"/>
  <c r="EA170" i="47" s="1"/>
  <c r="CX38" i="47"/>
  <c r="EA38" i="47" s="1"/>
  <c r="EA75" i="47"/>
  <c r="EA10" i="47"/>
  <c r="EA72" i="47"/>
  <c r="CX121" i="47"/>
  <c r="EA121" i="47" s="1"/>
  <c r="DN170" i="47"/>
  <c r="CX29" i="47"/>
  <c r="EA29" i="47" s="1"/>
  <c r="CX138" i="47"/>
  <c r="EA138" i="47" s="1"/>
  <c r="EA130" i="47"/>
  <c r="EA30" i="47"/>
  <c r="BZ170" i="47"/>
  <c r="DY136" i="2"/>
  <c r="DX136" i="2"/>
  <c r="DW136" i="2"/>
  <c r="DU136" i="2"/>
  <c r="DT136" i="2"/>
  <c r="DS136" i="2"/>
  <c r="DQ136" i="2"/>
  <c r="DP136" i="2"/>
  <c r="DO136" i="2"/>
  <c r="CW136" i="2"/>
  <c r="CV136" i="2"/>
  <c r="CU136" i="2"/>
  <c r="CS136" i="2"/>
  <c r="CR136" i="2"/>
  <c r="CO136" i="2"/>
  <c r="CX170" i="47" l="1"/>
  <c r="I136" i="2"/>
  <c r="BZ136" i="2" s="1"/>
  <c r="W136" i="2"/>
  <c r="Z136" i="2" s="1"/>
  <c r="DV136" i="2" s="1"/>
  <c r="O136" i="2"/>
  <c r="CT136" i="2" s="1"/>
  <c r="AF136" i="2"/>
  <c r="AI136" i="2" s="1"/>
  <c r="DN136" i="2"/>
  <c r="DR136" i="2"/>
  <c r="CC136" i="2"/>
  <c r="CG136" i="2"/>
  <c r="CK136" i="2"/>
  <c r="CF136" i="2"/>
  <c r="CJ136" i="2"/>
  <c r="CI136" i="2"/>
  <c r="CD136" i="2" l="1"/>
  <c r="CE136" i="2"/>
  <c r="CB136" i="2"/>
  <c r="CA136" i="2"/>
  <c r="CH136" i="2"/>
  <c r="CP136" i="2"/>
  <c r="CQ136" i="2"/>
  <c r="CL136" i="2"/>
  <c r="CM136" i="2"/>
  <c r="AM136" i="2"/>
  <c r="CN136" i="2"/>
  <c r="DZ136" i="2"/>
  <c r="CX136" i="2" l="1"/>
  <c r="EA136" i="2" s="1"/>
  <c r="CC75" i="2" l="1"/>
  <c r="CR75" i="2"/>
  <c r="CS75" i="2"/>
  <c r="CU75" i="2"/>
  <c r="CJ75" i="2"/>
  <c r="CK75" i="2"/>
  <c r="DO75" i="2"/>
  <c r="DS75" i="2"/>
  <c r="DT75" i="2"/>
  <c r="DU75" i="2"/>
  <c r="DV75" i="2"/>
  <c r="DW75" i="2"/>
  <c r="DX75" i="2"/>
  <c r="DY75" i="2"/>
  <c r="DP75" i="2"/>
  <c r="DQ75" i="2"/>
  <c r="AF75" i="2" l="1"/>
  <c r="AI75" i="2" s="1"/>
  <c r="CV75" i="2"/>
  <c r="CW75" i="2"/>
  <c r="CI75" i="2"/>
  <c r="CG75" i="2"/>
  <c r="O75" i="2"/>
  <c r="CM75" i="2" s="1"/>
  <c r="CO75" i="2"/>
  <c r="CF75" i="2"/>
  <c r="W75" i="2"/>
  <c r="Z75" i="2" s="1"/>
  <c r="DN75" i="2" s="1"/>
  <c r="I75" i="2"/>
  <c r="BZ75" i="2" s="1"/>
  <c r="CE75" i="2" l="1"/>
  <c r="CL75" i="2"/>
  <c r="CQ75" i="2"/>
  <c r="CB75" i="2"/>
  <c r="CT75" i="2"/>
  <c r="CP75" i="2"/>
  <c r="CN75" i="2"/>
  <c r="DR75" i="2"/>
  <c r="DZ75" i="2" s="1"/>
  <c r="AM75" i="2"/>
  <c r="CD75" i="2"/>
  <c r="CH75" i="2"/>
  <c r="CA75" i="2"/>
  <c r="CX75" i="2" l="1"/>
  <c r="EA75" i="2" s="1"/>
  <c r="B157" i="3" l="1"/>
  <c r="O8" i="2"/>
  <c r="CI150" i="2" l="1"/>
  <c r="CC150" i="2"/>
  <c r="CF150" i="2"/>
  <c r="CG150" i="2"/>
  <c r="CJ150" i="2"/>
  <c r="CK150" i="2"/>
  <c r="CO150" i="2"/>
  <c r="CR150" i="2"/>
  <c r="CS150" i="2"/>
  <c r="CU150" i="2"/>
  <c r="CV150" i="2"/>
  <c r="CW150" i="2"/>
  <c r="DQ150" i="2"/>
  <c r="DU150" i="2"/>
  <c r="DY150" i="2"/>
  <c r="DN150" i="2"/>
  <c r="DO150" i="2"/>
  <c r="DP150" i="2"/>
  <c r="DS150" i="2"/>
  <c r="DT150" i="2"/>
  <c r="DV150" i="2"/>
  <c r="DW150" i="2"/>
  <c r="DX150" i="2"/>
  <c r="I150" i="2"/>
  <c r="CD150" i="2" s="1"/>
  <c r="O150" i="2"/>
  <c r="W150" i="2"/>
  <c r="Z150" i="2" s="1"/>
  <c r="DR150" i="2" s="1"/>
  <c r="AF150" i="2"/>
  <c r="AI150" i="2" s="1"/>
  <c r="CN150" i="2" l="1"/>
  <c r="CP150" i="2"/>
  <c r="CT150" i="2"/>
  <c r="CL150" i="2"/>
  <c r="CB150" i="2"/>
  <c r="CA150" i="2"/>
  <c r="CE150" i="2"/>
  <c r="BZ150" i="2"/>
  <c r="AM150" i="2"/>
  <c r="DZ150" i="2"/>
  <c r="CQ150" i="2"/>
  <c r="CM150" i="2"/>
  <c r="CH150" i="2"/>
  <c r="CX150" i="2" l="1"/>
  <c r="EA150" i="2" s="1"/>
  <c r="BZ28" i="2" l="1"/>
  <c r="CL28" i="2"/>
  <c r="CO21" i="2" l="1"/>
  <c r="CR21" i="2"/>
  <c r="CS21" i="2"/>
  <c r="CK21" i="2"/>
  <c r="CC21" i="2"/>
  <c r="CF21" i="2"/>
  <c r="CG21" i="2"/>
  <c r="DN21" i="2"/>
  <c r="DO21" i="2"/>
  <c r="DQ21" i="2"/>
  <c r="DR21" i="2"/>
  <c r="DS21" i="2"/>
  <c r="DT21" i="2"/>
  <c r="DU21" i="2"/>
  <c r="DW21" i="2"/>
  <c r="DX21" i="2"/>
  <c r="DY21" i="2"/>
  <c r="DP21" i="2"/>
  <c r="CC22" i="2"/>
  <c r="CF22" i="2"/>
  <c r="CS22" i="2"/>
  <c r="CI22" i="2"/>
  <c r="CV22" i="2"/>
  <c r="CK22" i="2"/>
  <c r="CU22" i="2"/>
  <c r="DO22" i="2"/>
  <c r="DP22" i="2"/>
  <c r="DQ22" i="2"/>
  <c r="DS22" i="2"/>
  <c r="DT22" i="2"/>
  <c r="DU22" i="2"/>
  <c r="DV22" i="2"/>
  <c r="DW22" i="2"/>
  <c r="DX22" i="2"/>
  <c r="DY22" i="2"/>
  <c r="CO23" i="2"/>
  <c r="CF23" i="2"/>
  <c r="CG23" i="2"/>
  <c r="CU23" i="2"/>
  <c r="CK23" i="2"/>
  <c r="CC23" i="2"/>
  <c r="DN23" i="2"/>
  <c r="DO23" i="2"/>
  <c r="DP23" i="2"/>
  <c r="DQ23" i="2"/>
  <c r="DS23" i="2"/>
  <c r="DT23" i="2"/>
  <c r="DU23" i="2"/>
  <c r="DV23" i="2"/>
  <c r="DW23" i="2"/>
  <c r="DX23" i="2"/>
  <c r="DY23" i="2"/>
  <c r="CF24" i="2"/>
  <c r="CG24" i="2"/>
  <c r="CJ24" i="2"/>
  <c r="CW24" i="2"/>
  <c r="CI24" i="2"/>
  <c r="CR24" i="2"/>
  <c r="CU24" i="2"/>
  <c r="CV24" i="2"/>
  <c r="DO24" i="2"/>
  <c r="DS24" i="2"/>
  <c r="DT24" i="2"/>
  <c r="DU24" i="2"/>
  <c r="DV24" i="2"/>
  <c r="DW24" i="2"/>
  <c r="DX24" i="2"/>
  <c r="DY24" i="2"/>
  <c r="DP24" i="2"/>
  <c r="DQ24" i="2"/>
  <c r="CO25" i="2"/>
  <c r="CF25" i="2"/>
  <c r="CS25" i="2"/>
  <c r="CI25" i="2"/>
  <c r="CJ25" i="2"/>
  <c r="CK25" i="2"/>
  <c r="CC25" i="2"/>
  <c r="CR25" i="2"/>
  <c r="DN25" i="2"/>
  <c r="DO25" i="2"/>
  <c r="DP25" i="2"/>
  <c r="DQ25" i="2"/>
  <c r="DR25" i="2"/>
  <c r="DS25" i="2"/>
  <c r="DT25" i="2"/>
  <c r="DU25" i="2"/>
  <c r="DV25" i="2"/>
  <c r="DW25" i="2"/>
  <c r="DX25" i="2"/>
  <c r="DY25" i="2"/>
  <c r="CS26" i="2"/>
  <c r="CU26" i="2"/>
  <c r="CJ26" i="2"/>
  <c r="DN26" i="2"/>
  <c r="DO26" i="2"/>
  <c r="DP26" i="2"/>
  <c r="DQ26" i="2"/>
  <c r="DR26" i="2"/>
  <c r="DS26" i="2"/>
  <c r="DT26" i="2"/>
  <c r="DU26" i="2"/>
  <c r="DW26" i="2"/>
  <c r="DX26" i="2"/>
  <c r="DY26" i="2"/>
  <c r="CO27" i="2"/>
  <c r="CR27" i="2"/>
  <c r="CS27" i="2"/>
  <c r="CC27" i="2"/>
  <c r="CF27" i="2"/>
  <c r="CG27" i="2"/>
  <c r="DN27" i="2"/>
  <c r="DO27" i="2"/>
  <c r="DP27" i="2"/>
  <c r="DQ27" i="2"/>
  <c r="DR27" i="2"/>
  <c r="DS27" i="2"/>
  <c r="DT27" i="2"/>
  <c r="DU27" i="2"/>
  <c r="DW27" i="2"/>
  <c r="DX27" i="2"/>
  <c r="DY27" i="2"/>
  <c r="CR28" i="2"/>
  <c r="CG28" i="2"/>
  <c r="CU28" i="2"/>
  <c r="CJ28" i="2"/>
  <c r="CK28" i="2"/>
  <c r="CF28" i="2"/>
  <c r="CV28" i="2"/>
  <c r="CW28" i="2"/>
  <c r="DO28" i="2"/>
  <c r="DS28" i="2"/>
  <c r="DT28" i="2"/>
  <c r="DU28" i="2"/>
  <c r="DV28" i="2"/>
  <c r="DW28" i="2"/>
  <c r="DX28" i="2"/>
  <c r="DY28" i="2"/>
  <c r="DP28" i="2"/>
  <c r="DQ28" i="2"/>
  <c r="CO29" i="2"/>
  <c r="CG29" i="2"/>
  <c r="CI29" i="2"/>
  <c r="CK29" i="2"/>
  <c r="CC29" i="2"/>
  <c r="DN29" i="2"/>
  <c r="DP29" i="2"/>
  <c r="DQ29" i="2"/>
  <c r="DS29" i="2"/>
  <c r="DT29" i="2"/>
  <c r="DU29" i="2"/>
  <c r="DV29" i="2"/>
  <c r="DW29" i="2"/>
  <c r="DX29" i="2"/>
  <c r="DY29" i="2"/>
  <c r="DO29" i="2"/>
  <c r="CF30" i="2"/>
  <c r="CU30" i="2"/>
  <c r="CJ30" i="2"/>
  <c r="CI30" i="2"/>
  <c r="CV30" i="2"/>
  <c r="DO30" i="2"/>
  <c r="DP30" i="2"/>
  <c r="DQ30" i="2"/>
  <c r="DS30" i="2"/>
  <c r="DT30" i="2"/>
  <c r="DU30" i="2"/>
  <c r="DV30" i="2"/>
  <c r="DW30" i="2"/>
  <c r="DX30" i="2"/>
  <c r="DY30" i="2"/>
  <c r="CC31" i="2"/>
  <c r="CR31" i="2"/>
  <c r="CU31" i="2"/>
  <c r="CJ31" i="2"/>
  <c r="CF31" i="2"/>
  <c r="DO31" i="2"/>
  <c r="DP31" i="2"/>
  <c r="DQ31" i="2"/>
  <c r="DS31" i="2"/>
  <c r="DT31" i="2"/>
  <c r="DU31" i="2"/>
  <c r="DV31" i="2"/>
  <c r="DW31" i="2"/>
  <c r="DX31" i="2"/>
  <c r="DY31" i="2"/>
  <c r="CO32" i="2"/>
  <c r="CF32" i="2"/>
  <c r="DN32" i="2"/>
  <c r="DO32" i="2"/>
  <c r="DS32" i="2"/>
  <c r="DT32" i="2"/>
  <c r="DU32" i="2"/>
  <c r="DV32" i="2"/>
  <c r="DW32" i="2"/>
  <c r="DX32" i="2"/>
  <c r="DY32" i="2"/>
  <c r="DP32" i="2"/>
  <c r="DQ32" i="2"/>
  <c r="CC33" i="2"/>
  <c r="CF33" i="2"/>
  <c r="CG33" i="2"/>
  <c r="CJ33" i="2"/>
  <c r="CW33" i="2"/>
  <c r="DO33" i="2"/>
  <c r="DP33" i="2"/>
  <c r="DQ33" i="2"/>
  <c r="DS33" i="2"/>
  <c r="DT33" i="2"/>
  <c r="DU33" i="2"/>
  <c r="DV33" i="2"/>
  <c r="DW33" i="2"/>
  <c r="DX33" i="2"/>
  <c r="DY33" i="2"/>
  <c r="CO34" i="2"/>
  <c r="CR34" i="2"/>
  <c r="CG34" i="2"/>
  <c r="CI34" i="2"/>
  <c r="CW34" i="2"/>
  <c r="CC34" i="2"/>
  <c r="DN34" i="2"/>
  <c r="DO34" i="2"/>
  <c r="DP34" i="2"/>
  <c r="DQ34" i="2"/>
  <c r="DR34" i="2"/>
  <c r="DS34" i="2"/>
  <c r="DT34" i="2"/>
  <c r="DU34" i="2"/>
  <c r="DV34" i="2"/>
  <c r="DW34" i="2"/>
  <c r="DX34" i="2"/>
  <c r="DY34" i="2"/>
  <c r="CO35" i="2"/>
  <c r="CF35" i="2"/>
  <c r="CG35" i="2"/>
  <c r="CI35" i="2"/>
  <c r="CJ35" i="2"/>
  <c r="CW35" i="2"/>
  <c r="DO35" i="2"/>
  <c r="DP35" i="2"/>
  <c r="DQ35" i="2"/>
  <c r="DS35" i="2"/>
  <c r="DT35" i="2"/>
  <c r="DU35" i="2"/>
  <c r="DV35" i="2"/>
  <c r="DW35" i="2"/>
  <c r="DX35" i="2"/>
  <c r="DY35" i="2"/>
  <c r="CO36" i="2"/>
  <c r="CG36" i="2"/>
  <c r="CI36" i="2"/>
  <c r="CJ36" i="2"/>
  <c r="CW36" i="2"/>
  <c r="CC36" i="2"/>
  <c r="CF36" i="2"/>
  <c r="CR36" i="2"/>
  <c r="DN36" i="2"/>
  <c r="DO36" i="2"/>
  <c r="DR36" i="2"/>
  <c r="DS36" i="2"/>
  <c r="DT36" i="2"/>
  <c r="DU36" i="2"/>
  <c r="DV36" i="2"/>
  <c r="DW36" i="2"/>
  <c r="DX36" i="2"/>
  <c r="DY36" i="2"/>
  <c r="DP36" i="2"/>
  <c r="DQ36" i="2"/>
  <c r="CO37" i="2"/>
  <c r="CR37" i="2"/>
  <c r="CS37" i="2"/>
  <c r="CI37" i="2"/>
  <c r="CC37" i="2"/>
  <c r="CF37" i="2"/>
  <c r="CG37" i="2"/>
  <c r="DN37" i="2"/>
  <c r="DO37" i="2"/>
  <c r="DQ37" i="2"/>
  <c r="DR37" i="2"/>
  <c r="DS37" i="2"/>
  <c r="DT37" i="2"/>
  <c r="DU37" i="2"/>
  <c r="DW37" i="2"/>
  <c r="DX37" i="2"/>
  <c r="DY37" i="2"/>
  <c r="DP37" i="2"/>
  <c r="CO38" i="2"/>
  <c r="CF38" i="2"/>
  <c r="CJ38" i="2"/>
  <c r="CK38" i="2"/>
  <c r="CC38" i="2"/>
  <c r="DN38" i="2"/>
  <c r="DO38" i="2"/>
  <c r="DP38" i="2"/>
  <c r="DQ38" i="2"/>
  <c r="DT38" i="2"/>
  <c r="DU38" i="2"/>
  <c r="DV38" i="2"/>
  <c r="DW38" i="2"/>
  <c r="DX38" i="2"/>
  <c r="DY38" i="2"/>
  <c r="CO39" i="2"/>
  <c r="CR39" i="2"/>
  <c r="CS39" i="2"/>
  <c r="CI39" i="2"/>
  <c r="CV39" i="2"/>
  <c r="CK39" i="2"/>
  <c r="CC39" i="2"/>
  <c r="CF39" i="2"/>
  <c r="CG39" i="2"/>
  <c r="DN39" i="2"/>
  <c r="DO39" i="2"/>
  <c r="DP39" i="2"/>
  <c r="DQ39" i="2"/>
  <c r="DR39" i="2"/>
  <c r="DS39" i="2"/>
  <c r="DT39" i="2"/>
  <c r="DW39" i="2"/>
  <c r="DX39" i="2"/>
  <c r="DY39" i="2"/>
  <c r="DU39" i="2"/>
  <c r="CO40" i="2"/>
  <c r="CF40" i="2"/>
  <c r="CJ40" i="2"/>
  <c r="CC40" i="2"/>
  <c r="DN40" i="2"/>
  <c r="DO40" i="2"/>
  <c r="DS40" i="2"/>
  <c r="DT40" i="2"/>
  <c r="DU40" i="2"/>
  <c r="DV40" i="2"/>
  <c r="DW40" i="2"/>
  <c r="DX40" i="2"/>
  <c r="DY40" i="2"/>
  <c r="DP40" i="2"/>
  <c r="DQ40" i="2"/>
  <c r="CC41" i="2"/>
  <c r="CF41" i="2"/>
  <c r="CG41" i="2"/>
  <c r="CI41" i="2"/>
  <c r="CJ41" i="2"/>
  <c r="CK41" i="2"/>
  <c r="CO41" i="2"/>
  <c r="CR41" i="2"/>
  <c r="CS41" i="2"/>
  <c r="CU41" i="2"/>
  <c r="CV41" i="2"/>
  <c r="CW41" i="2"/>
  <c r="DN41" i="2"/>
  <c r="DO41" i="2"/>
  <c r="DP41" i="2"/>
  <c r="DQ41" i="2"/>
  <c r="DR41" i="2"/>
  <c r="DS41" i="2"/>
  <c r="DT41" i="2"/>
  <c r="DU41" i="2"/>
  <c r="DV41" i="2"/>
  <c r="DW41" i="2"/>
  <c r="DX41" i="2"/>
  <c r="DY41" i="2"/>
  <c r="CC42" i="2"/>
  <c r="CF42" i="2"/>
  <c r="CG42" i="2"/>
  <c r="CI42" i="2"/>
  <c r="CJ42" i="2"/>
  <c r="CK42" i="2"/>
  <c r="CO42" i="2"/>
  <c r="CR42" i="2"/>
  <c r="CS42" i="2"/>
  <c r="CU42" i="2"/>
  <c r="CV42" i="2"/>
  <c r="CW42" i="2"/>
  <c r="DN42" i="2"/>
  <c r="DO42" i="2"/>
  <c r="DP42" i="2"/>
  <c r="DQ42" i="2"/>
  <c r="DR42" i="2"/>
  <c r="DS42" i="2"/>
  <c r="DT42" i="2"/>
  <c r="DU42" i="2"/>
  <c r="DV42" i="2"/>
  <c r="DW42" i="2"/>
  <c r="DX42" i="2"/>
  <c r="DY42" i="2"/>
  <c r="CO43" i="2"/>
  <c r="CR43" i="2"/>
  <c r="CS43" i="2"/>
  <c r="CI43" i="2"/>
  <c r="CJ43" i="2"/>
  <c r="CC43" i="2"/>
  <c r="CF43" i="2"/>
  <c r="CG43" i="2"/>
  <c r="DN43" i="2"/>
  <c r="DO43" i="2"/>
  <c r="DP43" i="2"/>
  <c r="DQ43" i="2"/>
  <c r="DR43" i="2"/>
  <c r="DS43" i="2"/>
  <c r="DT43" i="2"/>
  <c r="DU43" i="2"/>
  <c r="DW43" i="2"/>
  <c r="DX43" i="2"/>
  <c r="DY43" i="2"/>
  <c r="CR44" i="2"/>
  <c r="CS44" i="2"/>
  <c r="CU44" i="2"/>
  <c r="CV44" i="2"/>
  <c r="CW44" i="2"/>
  <c r="CF44" i="2"/>
  <c r="CJ44" i="2"/>
  <c r="DQ44" i="2"/>
  <c r="DS44" i="2"/>
  <c r="DT44" i="2"/>
  <c r="DU44" i="2"/>
  <c r="DW44" i="2"/>
  <c r="DX44" i="2"/>
  <c r="DY44" i="2"/>
  <c r="DP44" i="2"/>
  <c r="CO45" i="2"/>
  <c r="CG45" i="2"/>
  <c r="CI45" i="2"/>
  <c r="DO45" i="2"/>
  <c r="DP45" i="2"/>
  <c r="DQ45" i="2"/>
  <c r="DS45" i="2"/>
  <c r="DT45" i="2"/>
  <c r="DU45" i="2"/>
  <c r="DV45" i="2"/>
  <c r="DW45" i="2"/>
  <c r="DY45" i="2"/>
  <c r="DX45" i="2"/>
  <c r="CO46" i="2"/>
  <c r="CF46" i="2"/>
  <c r="CG46" i="2"/>
  <c r="CI46" i="2"/>
  <c r="CJ46" i="2"/>
  <c r="CW46" i="2"/>
  <c r="DO46" i="2"/>
  <c r="DP46" i="2"/>
  <c r="DQ46" i="2"/>
  <c r="DS46" i="2"/>
  <c r="DT46" i="2"/>
  <c r="DU46" i="2"/>
  <c r="DW46" i="2"/>
  <c r="DX46" i="2"/>
  <c r="DY46" i="2"/>
  <c r="CO47" i="2"/>
  <c r="CR47" i="2"/>
  <c r="CG47" i="2"/>
  <c r="CV47" i="2"/>
  <c r="CK47" i="2"/>
  <c r="CC47" i="2"/>
  <c r="DN47" i="2"/>
  <c r="DO47" i="2"/>
  <c r="DP47" i="2"/>
  <c r="DQ47" i="2"/>
  <c r="DS47" i="2"/>
  <c r="DT47" i="2"/>
  <c r="DU47" i="2"/>
  <c r="DV47" i="2"/>
  <c r="DW47" i="2"/>
  <c r="DX47" i="2"/>
  <c r="DY47" i="2"/>
  <c r="CC48" i="2"/>
  <c r="CF48" i="2"/>
  <c r="CG48" i="2"/>
  <c r="CI48" i="2"/>
  <c r="CJ48" i="2"/>
  <c r="CK48" i="2"/>
  <c r="CO48" i="2"/>
  <c r="CR48" i="2"/>
  <c r="CS48" i="2"/>
  <c r="CU48" i="2"/>
  <c r="CV48" i="2"/>
  <c r="CW48" i="2"/>
  <c r="DN48" i="2"/>
  <c r="DO48" i="2"/>
  <c r="DR48" i="2"/>
  <c r="DS48" i="2"/>
  <c r="DT48" i="2"/>
  <c r="DU48" i="2"/>
  <c r="DV48" i="2"/>
  <c r="DW48" i="2"/>
  <c r="DX48" i="2"/>
  <c r="DY48" i="2"/>
  <c r="DP48" i="2"/>
  <c r="DQ48" i="2"/>
  <c r="CO49" i="2"/>
  <c r="CR49" i="2"/>
  <c r="CS49" i="2"/>
  <c r="CI49" i="2"/>
  <c r="CJ49" i="2"/>
  <c r="CC49" i="2"/>
  <c r="CF49" i="2"/>
  <c r="CG49" i="2"/>
  <c r="DN49" i="2"/>
  <c r="DO49" i="2"/>
  <c r="DP49" i="2"/>
  <c r="DQ49" i="2"/>
  <c r="DR49" i="2"/>
  <c r="DS49" i="2"/>
  <c r="DU49" i="2"/>
  <c r="DW49" i="2"/>
  <c r="DX49" i="2"/>
  <c r="DY49" i="2"/>
  <c r="DT49" i="2"/>
  <c r="CO50" i="2"/>
  <c r="CR50" i="2"/>
  <c r="CS50" i="2"/>
  <c r="CU50" i="2"/>
  <c r="CJ50" i="2"/>
  <c r="CK50" i="2"/>
  <c r="CC50" i="2"/>
  <c r="CF50" i="2"/>
  <c r="CG50" i="2"/>
  <c r="CI50" i="2"/>
  <c r="DN50" i="2"/>
  <c r="DO50" i="2"/>
  <c r="DP50" i="2"/>
  <c r="DQ50" i="2"/>
  <c r="DR50" i="2"/>
  <c r="DS50" i="2"/>
  <c r="DT50" i="2"/>
  <c r="DU50" i="2"/>
  <c r="DV50" i="2"/>
  <c r="DW50" i="2"/>
  <c r="DX50" i="2"/>
  <c r="DY50" i="2"/>
  <c r="CO51" i="2"/>
  <c r="CS51" i="2"/>
  <c r="CU51" i="2"/>
  <c r="CK51" i="2"/>
  <c r="CC51" i="2"/>
  <c r="CF51" i="2"/>
  <c r="CG51" i="2"/>
  <c r="CI51" i="2"/>
  <c r="CJ51" i="2"/>
  <c r="CR51" i="2"/>
  <c r="CV51" i="2"/>
  <c r="DN51" i="2"/>
  <c r="DO51" i="2"/>
  <c r="DP51" i="2"/>
  <c r="DQ51" i="2"/>
  <c r="DR51" i="2"/>
  <c r="DS51" i="2"/>
  <c r="DT51" i="2"/>
  <c r="DU51" i="2"/>
  <c r="DV51" i="2"/>
  <c r="DW51" i="2"/>
  <c r="DX51" i="2"/>
  <c r="DY51" i="2"/>
  <c r="CO52" i="2"/>
  <c r="CR52" i="2"/>
  <c r="CS52" i="2"/>
  <c r="CU52" i="2"/>
  <c r="CV52" i="2"/>
  <c r="CK52" i="2"/>
  <c r="CC52" i="2"/>
  <c r="CF52" i="2"/>
  <c r="CG52" i="2"/>
  <c r="CI52" i="2"/>
  <c r="CJ52" i="2"/>
  <c r="DN52" i="2"/>
  <c r="DO52" i="2"/>
  <c r="DR52" i="2"/>
  <c r="DS52" i="2"/>
  <c r="DT52" i="2"/>
  <c r="DU52" i="2"/>
  <c r="DV52" i="2"/>
  <c r="DW52" i="2"/>
  <c r="DX52" i="2"/>
  <c r="DY52" i="2"/>
  <c r="DP52" i="2"/>
  <c r="DQ52" i="2"/>
  <c r="CO53" i="2"/>
  <c r="CR53" i="2"/>
  <c r="CS53" i="2"/>
  <c r="CU53" i="2"/>
  <c r="CJ53" i="2"/>
  <c r="CI53" i="2"/>
  <c r="DN53" i="2"/>
  <c r="DO53" i="2"/>
  <c r="DP53" i="2"/>
  <c r="DQ53" i="2"/>
  <c r="DR53" i="2"/>
  <c r="DS53" i="2"/>
  <c r="DT53" i="2"/>
  <c r="DU53" i="2"/>
  <c r="DW53" i="2"/>
  <c r="DX53" i="2"/>
  <c r="DY53" i="2"/>
  <c r="CC54" i="2"/>
  <c r="CF54" i="2"/>
  <c r="CG54" i="2"/>
  <c r="CI54" i="2"/>
  <c r="CJ54" i="2"/>
  <c r="CK54" i="2"/>
  <c r="DO54" i="2"/>
  <c r="DP54" i="2"/>
  <c r="DQ54" i="2"/>
  <c r="DS54" i="2"/>
  <c r="DT54" i="2"/>
  <c r="DU54" i="2"/>
  <c r="DV54" i="2"/>
  <c r="DW54" i="2"/>
  <c r="DX54" i="2"/>
  <c r="DY54" i="2"/>
  <c r="CO55" i="2"/>
  <c r="CR55" i="2"/>
  <c r="CS55" i="2"/>
  <c r="CU55" i="2"/>
  <c r="CJ55" i="2"/>
  <c r="CC55" i="2"/>
  <c r="CI55" i="2"/>
  <c r="CV55" i="2"/>
  <c r="DN55" i="2"/>
  <c r="DO55" i="2"/>
  <c r="DP55" i="2"/>
  <c r="DQ55" i="2"/>
  <c r="DR55" i="2"/>
  <c r="DS55" i="2"/>
  <c r="DT55" i="2"/>
  <c r="DU55" i="2"/>
  <c r="DW55" i="2"/>
  <c r="DX55" i="2"/>
  <c r="DY55" i="2"/>
  <c r="CR56" i="2"/>
  <c r="CI56" i="2"/>
  <c r="DO56" i="2"/>
  <c r="DS56" i="2"/>
  <c r="DT56" i="2"/>
  <c r="DU56" i="2"/>
  <c r="DV56" i="2"/>
  <c r="DW56" i="2"/>
  <c r="DX56" i="2"/>
  <c r="DY56" i="2"/>
  <c r="DP56" i="2"/>
  <c r="DQ56" i="2"/>
  <c r="CR57" i="2"/>
  <c r="CU57" i="2"/>
  <c r="CV57" i="2"/>
  <c r="CK57" i="2"/>
  <c r="CC57" i="2"/>
  <c r="CF57" i="2"/>
  <c r="CG57" i="2"/>
  <c r="CI57" i="2"/>
  <c r="CJ57" i="2"/>
  <c r="CO57" i="2"/>
  <c r="CS57" i="2"/>
  <c r="DN57" i="2"/>
  <c r="DO57" i="2"/>
  <c r="DP57" i="2"/>
  <c r="DQ57" i="2"/>
  <c r="DR57" i="2"/>
  <c r="DS57" i="2"/>
  <c r="DT57" i="2"/>
  <c r="DU57" i="2"/>
  <c r="DV57" i="2"/>
  <c r="DW57" i="2"/>
  <c r="DX57" i="2"/>
  <c r="DY57" i="2"/>
  <c r="CO58" i="2"/>
  <c r="CR58" i="2"/>
  <c r="CS58" i="2"/>
  <c r="CI58" i="2"/>
  <c r="CJ58" i="2"/>
  <c r="CC58" i="2"/>
  <c r="CF58" i="2"/>
  <c r="CG58" i="2"/>
  <c r="DN58" i="2"/>
  <c r="DO58" i="2"/>
  <c r="DP58" i="2"/>
  <c r="DQ58" i="2"/>
  <c r="DR58" i="2"/>
  <c r="DS58" i="2"/>
  <c r="DT58" i="2"/>
  <c r="DU58" i="2"/>
  <c r="DW58" i="2"/>
  <c r="DX58" i="2"/>
  <c r="DY58" i="2"/>
  <c r="CO59" i="2"/>
  <c r="CR59" i="2"/>
  <c r="CG59" i="2"/>
  <c r="CU59" i="2"/>
  <c r="CJ59" i="2"/>
  <c r="CK59" i="2"/>
  <c r="CC59" i="2"/>
  <c r="CI59" i="2"/>
  <c r="DN59" i="2"/>
  <c r="DO59" i="2"/>
  <c r="DP59" i="2"/>
  <c r="DQ59" i="2"/>
  <c r="DS59" i="2"/>
  <c r="DT59" i="2"/>
  <c r="DU59" i="2"/>
  <c r="DV59" i="2"/>
  <c r="DW59" i="2"/>
  <c r="DX59" i="2"/>
  <c r="DY59" i="2"/>
  <c r="CO60" i="2"/>
  <c r="CR60" i="2"/>
  <c r="CS60" i="2"/>
  <c r="CC60" i="2"/>
  <c r="CF60" i="2"/>
  <c r="CG60" i="2"/>
  <c r="DN60" i="2"/>
  <c r="DO60" i="2"/>
  <c r="DR60" i="2"/>
  <c r="DS60" i="2"/>
  <c r="DT60" i="2"/>
  <c r="DU60" i="2"/>
  <c r="DW60" i="2"/>
  <c r="DX60" i="2"/>
  <c r="DY60" i="2"/>
  <c r="DP60" i="2"/>
  <c r="DQ60" i="2"/>
  <c r="CO61" i="2"/>
  <c r="CG61" i="2"/>
  <c r="CK61" i="2"/>
  <c r="CC61" i="2"/>
  <c r="DN61" i="2"/>
  <c r="DO61" i="2"/>
  <c r="DP61" i="2"/>
  <c r="DQ61" i="2"/>
  <c r="DS61" i="2"/>
  <c r="DT61" i="2"/>
  <c r="DU61" i="2"/>
  <c r="DV61" i="2"/>
  <c r="DW61" i="2"/>
  <c r="DX61" i="2"/>
  <c r="DY61" i="2"/>
  <c r="CO62" i="2"/>
  <c r="CF62" i="2"/>
  <c r="CI62" i="2"/>
  <c r="CJ62" i="2"/>
  <c r="CC62" i="2"/>
  <c r="DN62" i="2"/>
  <c r="DO62" i="2"/>
  <c r="DP62" i="2"/>
  <c r="DQ62" i="2"/>
  <c r="DS62" i="2"/>
  <c r="DT62" i="2"/>
  <c r="DU62" i="2"/>
  <c r="DV62" i="2"/>
  <c r="DW62" i="2"/>
  <c r="DX62" i="2"/>
  <c r="DY62" i="2"/>
  <c r="CC63" i="2"/>
  <c r="CF63" i="2"/>
  <c r="CG63" i="2"/>
  <c r="CI63" i="2"/>
  <c r="CJ63" i="2"/>
  <c r="CK63" i="2"/>
  <c r="CO63" i="2"/>
  <c r="CW63" i="2"/>
  <c r="DN63" i="2"/>
  <c r="DO63" i="2"/>
  <c r="DP63" i="2"/>
  <c r="DQ63" i="2"/>
  <c r="DS63" i="2"/>
  <c r="DT63" i="2"/>
  <c r="DU63" i="2"/>
  <c r="DV63" i="2"/>
  <c r="DW63" i="2"/>
  <c r="DX63" i="2"/>
  <c r="DY63" i="2"/>
  <c r="DR63" i="2"/>
  <c r="CO64" i="2"/>
  <c r="CF64" i="2"/>
  <c r="CU64" i="2"/>
  <c r="DN64" i="2"/>
  <c r="DO64" i="2"/>
  <c r="DS64" i="2"/>
  <c r="DT64" i="2"/>
  <c r="DU64" i="2"/>
  <c r="DV64" i="2"/>
  <c r="DW64" i="2"/>
  <c r="DX64" i="2"/>
  <c r="DY64" i="2"/>
  <c r="DP64" i="2"/>
  <c r="DQ64" i="2"/>
  <c r="CC65" i="2"/>
  <c r="CF65" i="2"/>
  <c r="CG65" i="2"/>
  <c r="CI65" i="2"/>
  <c r="CJ65" i="2"/>
  <c r="CK65" i="2"/>
  <c r="CO65" i="2"/>
  <c r="CR65" i="2"/>
  <c r="CS65" i="2"/>
  <c r="CU65" i="2"/>
  <c r="CV65" i="2"/>
  <c r="CW65" i="2"/>
  <c r="DN65" i="2"/>
  <c r="DP65" i="2"/>
  <c r="DQ65" i="2"/>
  <c r="DR65" i="2"/>
  <c r="DT65" i="2"/>
  <c r="DU65" i="2"/>
  <c r="DV65" i="2"/>
  <c r="DW65" i="2"/>
  <c r="DX65" i="2"/>
  <c r="DY65" i="2"/>
  <c r="DO65" i="2"/>
  <c r="DS65" i="2"/>
  <c r="CO66" i="2"/>
  <c r="CF66" i="2"/>
  <c r="CC66" i="2"/>
  <c r="DN66" i="2"/>
  <c r="DO66" i="2"/>
  <c r="DP66" i="2"/>
  <c r="DQ66" i="2"/>
  <c r="DS66" i="2"/>
  <c r="DT66" i="2"/>
  <c r="DU66" i="2"/>
  <c r="DV66" i="2"/>
  <c r="DW66" i="2"/>
  <c r="DX66" i="2"/>
  <c r="DY66" i="2"/>
  <c r="CO67" i="2"/>
  <c r="CR67" i="2"/>
  <c r="CI67" i="2"/>
  <c r="CW67" i="2"/>
  <c r="CC67" i="2"/>
  <c r="CF67" i="2"/>
  <c r="CG67" i="2"/>
  <c r="CS67" i="2"/>
  <c r="DN67" i="2"/>
  <c r="DO67" i="2"/>
  <c r="DP67" i="2"/>
  <c r="DQ67" i="2"/>
  <c r="DR67" i="2"/>
  <c r="DS67" i="2"/>
  <c r="DT67" i="2"/>
  <c r="DU67" i="2"/>
  <c r="DW67" i="2"/>
  <c r="DX67" i="2"/>
  <c r="DY67" i="2"/>
  <c r="CO68" i="2"/>
  <c r="CR68" i="2"/>
  <c r="CS68" i="2"/>
  <c r="CU68" i="2"/>
  <c r="CJ68" i="2"/>
  <c r="CC68" i="2"/>
  <c r="CF68" i="2"/>
  <c r="CG68" i="2"/>
  <c r="CI68" i="2"/>
  <c r="DN68" i="2"/>
  <c r="DO68" i="2"/>
  <c r="DP68" i="2"/>
  <c r="DQ68" i="2"/>
  <c r="DR68" i="2"/>
  <c r="DS68" i="2"/>
  <c r="DT68" i="2"/>
  <c r="DU68" i="2"/>
  <c r="DW68" i="2"/>
  <c r="DX68" i="2"/>
  <c r="DY68" i="2"/>
  <c r="CC69" i="2"/>
  <c r="CF69" i="2"/>
  <c r="CG69" i="2"/>
  <c r="CU69" i="2"/>
  <c r="CJ69" i="2"/>
  <c r="CK69" i="2"/>
  <c r="DO69" i="2"/>
  <c r="DP69" i="2"/>
  <c r="DQ69" i="2"/>
  <c r="DS69" i="2"/>
  <c r="DT69" i="2"/>
  <c r="DU69" i="2"/>
  <c r="DV69" i="2"/>
  <c r="DX69" i="2"/>
  <c r="DY69" i="2"/>
  <c r="DW69" i="2"/>
  <c r="CO70" i="2"/>
  <c r="CR70" i="2"/>
  <c r="CU70" i="2"/>
  <c r="CJ70" i="2"/>
  <c r="CK70" i="2"/>
  <c r="CC70" i="2"/>
  <c r="CF70" i="2"/>
  <c r="CG70" i="2"/>
  <c r="CS70" i="2"/>
  <c r="DN70" i="2"/>
  <c r="DO70" i="2"/>
  <c r="DP70" i="2"/>
  <c r="DQ70" i="2"/>
  <c r="DR70" i="2"/>
  <c r="DS70" i="2"/>
  <c r="DT70" i="2"/>
  <c r="DU70" i="2"/>
  <c r="DV70" i="2"/>
  <c r="DW70" i="2"/>
  <c r="DX70" i="2"/>
  <c r="DY70" i="2"/>
  <c r="CC71" i="2"/>
  <c r="CF71" i="2"/>
  <c r="CG71" i="2"/>
  <c r="CI71" i="2"/>
  <c r="CJ71" i="2"/>
  <c r="CK71" i="2"/>
  <c r="CO71" i="2"/>
  <c r="CR71" i="2"/>
  <c r="CS71" i="2"/>
  <c r="CU71" i="2"/>
  <c r="CV71" i="2"/>
  <c r="CW71" i="2"/>
  <c r="DO71" i="2"/>
  <c r="DP71" i="2"/>
  <c r="DQ71" i="2"/>
  <c r="DS71" i="2"/>
  <c r="DU71" i="2"/>
  <c r="DV71" i="2"/>
  <c r="DW71" i="2"/>
  <c r="DX71" i="2"/>
  <c r="DY71" i="2"/>
  <c r="DT71" i="2"/>
  <c r="CC72" i="2"/>
  <c r="CR72" i="2"/>
  <c r="CS72" i="2"/>
  <c r="CI72" i="2"/>
  <c r="CJ72" i="2"/>
  <c r="CW72" i="2"/>
  <c r="CG72" i="2"/>
  <c r="DO72" i="2"/>
  <c r="DP72" i="2"/>
  <c r="DQ72" i="2"/>
  <c r="DS72" i="2"/>
  <c r="DT72" i="2"/>
  <c r="DU72" i="2"/>
  <c r="DV72" i="2"/>
  <c r="DW72" i="2"/>
  <c r="DX72" i="2"/>
  <c r="DY72" i="2"/>
  <c r="CC73" i="2"/>
  <c r="CF73" i="2"/>
  <c r="CG73" i="2"/>
  <c r="CI73" i="2"/>
  <c r="CJ73" i="2"/>
  <c r="CK73" i="2"/>
  <c r="CU73" i="2"/>
  <c r="CV73" i="2"/>
  <c r="DO73" i="2"/>
  <c r="DP73" i="2"/>
  <c r="DQ73" i="2"/>
  <c r="DS73" i="2"/>
  <c r="DT73" i="2"/>
  <c r="DU73" i="2"/>
  <c r="DV73" i="2"/>
  <c r="DW73" i="2"/>
  <c r="DX73" i="2"/>
  <c r="DY73" i="2"/>
  <c r="CO74" i="2"/>
  <c r="CR74" i="2"/>
  <c r="CS74" i="2"/>
  <c r="CI74" i="2"/>
  <c r="CC74" i="2"/>
  <c r="CF74" i="2"/>
  <c r="CG74" i="2"/>
  <c r="DN74" i="2"/>
  <c r="DO74" i="2"/>
  <c r="DR74" i="2"/>
  <c r="DS74" i="2"/>
  <c r="DT74" i="2"/>
  <c r="DU74" i="2"/>
  <c r="DW74" i="2"/>
  <c r="DX74" i="2"/>
  <c r="DY74" i="2"/>
  <c r="DP74" i="2"/>
  <c r="DQ74" i="2"/>
  <c r="CO76" i="2"/>
  <c r="CR76" i="2"/>
  <c r="CS76" i="2"/>
  <c r="CU76" i="2"/>
  <c r="CJ76" i="2"/>
  <c r="CW76" i="2"/>
  <c r="CC76" i="2"/>
  <c r="CF76" i="2"/>
  <c r="CG76" i="2"/>
  <c r="CV76" i="2"/>
  <c r="DN76" i="2"/>
  <c r="DO76" i="2"/>
  <c r="DP76" i="2"/>
  <c r="DQ76" i="2"/>
  <c r="DR76" i="2"/>
  <c r="DS76" i="2"/>
  <c r="DT76" i="2"/>
  <c r="DU76" i="2"/>
  <c r="DV76" i="2"/>
  <c r="DW76" i="2"/>
  <c r="DX76" i="2"/>
  <c r="DY76" i="2"/>
  <c r="CO77" i="2"/>
  <c r="CF77" i="2"/>
  <c r="CI77" i="2"/>
  <c r="CV77" i="2"/>
  <c r="CC77" i="2"/>
  <c r="CR77" i="2"/>
  <c r="DN77" i="2"/>
  <c r="DO77" i="2"/>
  <c r="DP77" i="2"/>
  <c r="DQ77" i="2"/>
  <c r="DS77" i="2"/>
  <c r="DT77" i="2"/>
  <c r="DV77" i="2"/>
  <c r="DW77" i="2"/>
  <c r="DX77" i="2"/>
  <c r="DU77" i="2"/>
  <c r="DY77" i="2"/>
  <c r="CO78" i="2"/>
  <c r="CF78" i="2"/>
  <c r="CS78" i="2"/>
  <c r="CI78" i="2"/>
  <c r="CV78" i="2"/>
  <c r="CK78" i="2"/>
  <c r="CC78" i="2"/>
  <c r="DN78" i="2"/>
  <c r="DO78" i="2"/>
  <c r="DP78" i="2"/>
  <c r="DQ78" i="2"/>
  <c r="DR78" i="2"/>
  <c r="DS78" i="2"/>
  <c r="DU78" i="2"/>
  <c r="DV78" i="2"/>
  <c r="DW78" i="2"/>
  <c r="DX78" i="2"/>
  <c r="DY78" i="2"/>
  <c r="DT78" i="2"/>
  <c r="CC79" i="2"/>
  <c r="CF79" i="2"/>
  <c r="CS79" i="2"/>
  <c r="CI79" i="2"/>
  <c r="CV79" i="2"/>
  <c r="CW79" i="2"/>
  <c r="CK79" i="2"/>
  <c r="CO79" i="2"/>
  <c r="DO79" i="2"/>
  <c r="DP79" i="2"/>
  <c r="DQ79" i="2"/>
  <c r="DS79" i="2"/>
  <c r="DT79" i="2"/>
  <c r="DU79" i="2"/>
  <c r="DV79" i="2"/>
  <c r="DW79" i="2"/>
  <c r="DX79" i="2"/>
  <c r="DY79" i="2"/>
  <c r="CR80" i="2"/>
  <c r="CS80" i="2"/>
  <c r="CU80" i="2"/>
  <c r="CJ80" i="2"/>
  <c r="CK80" i="2"/>
  <c r="CC80" i="2"/>
  <c r="CF80" i="2"/>
  <c r="CG80" i="2"/>
  <c r="CI80" i="2"/>
  <c r="CO80" i="2"/>
  <c r="CW80" i="2"/>
  <c r="DN80" i="2"/>
  <c r="DO80" i="2"/>
  <c r="DR80" i="2"/>
  <c r="DS80" i="2"/>
  <c r="DT80" i="2"/>
  <c r="DU80" i="2"/>
  <c r="DV80" i="2"/>
  <c r="DW80" i="2"/>
  <c r="DX80" i="2"/>
  <c r="DY80" i="2"/>
  <c r="DP80" i="2"/>
  <c r="DQ80" i="2"/>
  <c r="CO81" i="2"/>
  <c r="CR81" i="2"/>
  <c r="CG81" i="2"/>
  <c r="CV81" i="2"/>
  <c r="CK81" i="2"/>
  <c r="CC81" i="2"/>
  <c r="DN81" i="2"/>
  <c r="DO81" i="2"/>
  <c r="DP81" i="2"/>
  <c r="DQ81" i="2"/>
  <c r="DS81" i="2"/>
  <c r="DT81" i="2"/>
  <c r="DU81" i="2"/>
  <c r="DV81" i="2"/>
  <c r="DW81" i="2"/>
  <c r="DX81" i="2"/>
  <c r="DY81" i="2"/>
  <c r="CO82" i="2"/>
  <c r="CR82" i="2"/>
  <c r="CS82" i="2"/>
  <c r="CU82" i="2"/>
  <c r="CJ82" i="2"/>
  <c r="CW82" i="2"/>
  <c r="CC82" i="2"/>
  <c r="CF82" i="2"/>
  <c r="CG82" i="2"/>
  <c r="DN82" i="2"/>
  <c r="DO82" i="2"/>
  <c r="DP82" i="2"/>
  <c r="DQ82" i="2"/>
  <c r="DR82" i="2"/>
  <c r="DS82" i="2"/>
  <c r="DT82" i="2"/>
  <c r="DU82" i="2"/>
  <c r="DW82" i="2"/>
  <c r="DX82" i="2"/>
  <c r="DY82" i="2"/>
  <c r="CO83" i="2"/>
  <c r="CF83" i="2"/>
  <c r="CS83" i="2"/>
  <c r="CU83" i="2"/>
  <c r="CJ83" i="2"/>
  <c r="CK83" i="2"/>
  <c r="CC83" i="2"/>
  <c r="DN83" i="2"/>
  <c r="DO83" i="2"/>
  <c r="DP83" i="2"/>
  <c r="DR83" i="2"/>
  <c r="DS83" i="2"/>
  <c r="DT83" i="2"/>
  <c r="DU83" i="2"/>
  <c r="DV83" i="2"/>
  <c r="DW83" i="2"/>
  <c r="DX83" i="2"/>
  <c r="DY83" i="2"/>
  <c r="DQ83" i="2"/>
  <c r="CF84" i="2"/>
  <c r="CG84" i="2"/>
  <c r="CI84" i="2"/>
  <c r="CW84" i="2"/>
  <c r="CK84" i="2"/>
  <c r="DO84" i="2"/>
  <c r="DS84" i="2"/>
  <c r="DT84" i="2"/>
  <c r="DU84" i="2"/>
  <c r="DV84" i="2"/>
  <c r="DW84" i="2"/>
  <c r="DX84" i="2"/>
  <c r="DY84" i="2"/>
  <c r="DP84" i="2"/>
  <c r="DQ84" i="2"/>
  <c r="CO85" i="2"/>
  <c r="CF85" i="2"/>
  <c r="CG85" i="2"/>
  <c r="CI85" i="2"/>
  <c r="CJ85" i="2"/>
  <c r="CK85" i="2"/>
  <c r="CC85" i="2"/>
  <c r="DN85" i="2"/>
  <c r="DO85" i="2"/>
  <c r="DP85" i="2"/>
  <c r="DQ85" i="2"/>
  <c r="DR85" i="2"/>
  <c r="DS85" i="2"/>
  <c r="DT85" i="2"/>
  <c r="DU85" i="2"/>
  <c r="DV85" i="2"/>
  <c r="DW85" i="2"/>
  <c r="DX85" i="2"/>
  <c r="DY85" i="2"/>
  <c r="CO86" i="2"/>
  <c r="CS86" i="2"/>
  <c r="CW86" i="2"/>
  <c r="CC86" i="2"/>
  <c r="CK86" i="2"/>
  <c r="DN86" i="2"/>
  <c r="DO86" i="2"/>
  <c r="DP86" i="2"/>
  <c r="DQ86" i="2"/>
  <c r="DS86" i="2"/>
  <c r="DT86" i="2"/>
  <c r="DU86" i="2"/>
  <c r="DV86" i="2"/>
  <c r="DW86" i="2"/>
  <c r="DX86" i="2"/>
  <c r="DY86" i="2"/>
  <c r="CC87" i="2"/>
  <c r="CF87" i="2"/>
  <c r="CG87" i="2"/>
  <c r="CI87" i="2"/>
  <c r="CJ87" i="2"/>
  <c r="CK87" i="2"/>
  <c r="CO87" i="2"/>
  <c r="CR87" i="2"/>
  <c r="CS87" i="2"/>
  <c r="CU87" i="2"/>
  <c r="CV87" i="2"/>
  <c r="CW87" i="2"/>
  <c r="DN87" i="2"/>
  <c r="DO87" i="2"/>
  <c r="DP87" i="2"/>
  <c r="DQ87" i="2"/>
  <c r="DR87" i="2"/>
  <c r="DS87" i="2"/>
  <c r="DT87" i="2"/>
  <c r="DU87" i="2"/>
  <c r="DV87" i="2"/>
  <c r="DW87" i="2"/>
  <c r="DX87" i="2"/>
  <c r="DY87" i="2"/>
  <c r="CR88" i="2"/>
  <c r="CG88" i="2"/>
  <c r="CI88" i="2"/>
  <c r="CK88" i="2"/>
  <c r="DO88" i="2"/>
  <c r="DS88" i="2"/>
  <c r="DT88" i="2"/>
  <c r="DU88" i="2"/>
  <c r="DV88" i="2"/>
  <c r="DW88" i="2"/>
  <c r="DX88" i="2"/>
  <c r="DY88" i="2"/>
  <c r="DP88" i="2"/>
  <c r="DQ88" i="2"/>
  <c r="CR89" i="2"/>
  <c r="CG89" i="2"/>
  <c r="CU89" i="2"/>
  <c r="CI89" i="2"/>
  <c r="DO89" i="2"/>
  <c r="DP89" i="2"/>
  <c r="DQ89" i="2"/>
  <c r="DS89" i="2"/>
  <c r="DT89" i="2"/>
  <c r="DU89" i="2"/>
  <c r="DV89" i="2"/>
  <c r="DW89" i="2"/>
  <c r="DX89" i="2"/>
  <c r="DY89" i="2"/>
  <c r="CC90" i="2"/>
  <c r="CF90" i="2"/>
  <c r="CG90" i="2"/>
  <c r="CI90" i="2"/>
  <c r="CJ90" i="2"/>
  <c r="CK90" i="2"/>
  <c r="CO90" i="2"/>
  <c r="CR90" i="2"/>
  <c r="CS90" i="2"/>
  <c r="CU90" i="2"/>
  <c r="CV90" i="2"/>
  <c r="CW90" i="2"/>
  <c r="DN90" i="2"/>
  <c r="DO90" i="2"/>
  <c r="DP90" i="2"/>
  <c r="DQ90" i="2"/>
  <c r="DR90" i="2"/>
  <c r="DS90" i="2"/>
  <c r="DT90" i="2"/>
  <c r="DU90" i="2"/>
  <c r="DV90" i="2"/>
  <c r="DW90" i="2"/>
  <c r="DX90" i="2"/>
  <c r="DY90" i="2"/>
  <c r="CO91" i="2"/>
  <c r="CF91" i="2"/>
  <c r="CG91" i="2"/>
  <c r="CU91" i="2"/>
  <c r="CV91" i="2"/>
  <c r="CI91" i="2"/>
  <c r="CR91" i="2"/>
  <c r="DN91" i="2"/>
  <c r="DO91" i="2"/>
  <c r="DP91" i="2"/>
  <c r="DQ91" i="2"/>
  <c r="DR91" i="2"/>
  <c r="DS91" i="2"/>
  <c r="DT91" i="2"/>
  <c r="DV91" i="2"/>
  <c r="DW91" i="2"/>
  <c r="DX91" i="2"/>
  <c r="DY91" i="2"/>
  <c r="DU91" i="2"/>
  <c r="CF92" i="2"/>
  <c r="CG92" i="2"/>
  <c r="CU92" i="2"/>
  <c r="CJ92" i="2"/>
  <c r="CI92" i="2"/>
  <c r="CS92" i="2"/>
  <c r="DO92" i="2"/>
  <c r="DS92" i="2"/>
  <c r="DT92" i="2"/>
  <c r="DU92" i="2"/>
  <c r="DV92" i="2"/>
  <c r="DW92" i="2"/>
  <c r="DX92" i="2"/>
  <c r="DY92" i="2"/>
  <c r="DP92" i="2"/>
  <c r="DQ92" i="2"/>
  <c r="CO93" i="2"/>
  <c r="CF93" i="2"/>
  <c r="CI93" i="2"/>
  <c r="CJ93" i="2"/>
  <c r="CC93" i="2"/>
  <c r="DN93" i="2"/>
  <c r="DO93" i="2"/>
  <c r="DQ93" i="2"/>
  <c r="DR93" i="2"/>
  <c r="DS93" i="2"/>
  <c r="DT93" i="2"/>
  <c r="DU93" i="2"/>
  <c r="DV93" i="2"/>
  <c r="DW93" i="2"/>
  <c r="DX93" i="2"/>
  <c r="DY93" i="2"/>
  <c r="DP93" i="2"/>
  <c r="CF94" i="2"/>
  <c r="CI94" i="2"/>
  <c r="CV94" i="2"/>
  <c r="CJ94" i="2"/>
  <c r="DO94" i="2"/>
  <c r="DP94" i="2"/>
  <c r="DQ94" i="2"/>
  <c r="DS94" i="2"/>
  <c r="DT94" i="2"/>
  <c r="DU94" i="2"/>
  <c r="DV94" i="2"/>
  <c r="DW94" i="2"/>
  <c r="DX94" i="2"/>
  <c r="DY94" i="2"/>
  <c r="CO95" i="2"/>
  <c r="CR95" i="2"/>
  <c r="CG95" i="2"/>
  <c r="CI95" i="2"/>
  <c r="CJ95" i="2"/>
  <c r="CK95" i="2"/>
  <c r="CC95" i="2"/>
  <c r="CS95" i="2"/>
  <c r="CW95" i="2"/>
  <c r="DN95" i="2"/>
  <c r="DO95" i="2"/>
  <c r="DP95" i="2"/>
  <c r="DQ95" i="2"/>
  <c r="DR95" i="2"/>
  <c r="DS95" i="2"/>
  <c r="DT95" i="2"/>
  <c r="DU95" i="2"/>
  <c r="DV95" i="2"/>
  <c r="DW95" i="2"/>
  <c r="DX95" i="2"/>
  <c r="DY95" i="2"/>
  <c r="CC96" i="2"/>
  <c r="CG96" i="2"/>
  <c r="CK96" i="2"/>
  <c r="DO96" i="2"/>
  <c r="DS96" i="2"/>
  <c r="DT96" i="2"/>
  <c r="DU96" i="2"/>
  <c r="DV96" i="2"/>
  <c r="DW96" i="2"/>
  <c r="DX96" i="2"/>
  <c r="DY96" i="2"/>
  <c r="DP96" i="2"/>
  <c r="DQ96" i="2"/>
  <c r="CO97" i="2"/>
  <c r="CU97" i="2"/>
  <c r="CJ97" i="2"/>
  <c r="CW97" i="2"/>
  <c r="CC97" i="2"/>
  <c r="DN97" i="2"/>
  <c r="DO97" i="2"/>
  <c r="DP97" i="2"/>
  <c r="DQ97" i="2"/>
  <c r="DS97" i="2"/>
  <c r="DT97" i="2"/>
  <c r="DU97" i="2"/>
  <c r="DV97" i="2"/>
  <c r="DW97" i="2"/>
  <c r="DX97" i="2"/>
  <c r="DY97" i="2"/>
  <c r="CO98" i="2"/>
  <c r="CS98" i="2"/>
  <c r="CU98" i="2"/>
  <c r="CV98" i="2"/>
  <c r="CK98" i="2"/>
  <c r="CC98" i="2"/>
  <c r="CF98" i="2"/>
  <c r="CG98" i="2"/>
  <c r="CR98" i="2"/>
  <c r="DN98" i="2"/>
  <c r="DO98" i="2"/>
  <c r="DP98" i="2"/>
  <c r="DQ98" i="2"/>
  <c r="DR98" i="2"/>
  <c r="DS98" i="2"/>
  <c r="DT98" i="2"/>
  <c r="DU98" i="2"/>
  <c r="DW98" i="2"/>
  <c r="DX98" i="2"/>
  <c r="DY98" i="2"/>
  <c r="CO99" i="2"/>
  <c r="CR99" i="2"/>
  <c r="CI99" i="2"/>
  <c r="CJ99" i="2"/>
  <c r="CK99" i="2"/>
  <c r="CC99" i="2"/>
  <c r="CF99" i="2"/>
  <c r="CG99" i="2"/>
  <c r="CS99" i="2"/>
  <c r="CV99" i="2"/>
  <c r="DN99" i="2"/>
  <c r="DO99" i="2"/>
  <c r="DP99" i="2"/>
  <c r="DQ99" i="2"/>
  <c r="DR99" i="2"/>
  <c r="DS99" i="2"/>
  <c r="DT99" i="2"/>
  <c r="DU99" i="2"/>
  <c r="DV99" i="2"/>
  <c r="DW99" i="2"/>
  <c r="DX99" i="2"/>
  <c r="DY99" i="2"/>
  <c r="CC100" i="2"/>
  <c r="CF100" i="2"/>
  <c r="CG100" i="2"/>
  <c r="CJ100" i="2"/>
  <c r="CK100" i="2"/>
  <c r="DO100" i="2"/>
  <c r="DS100" i="2"/>
  <c r="DT100" i="2"/>
  <c r="DU100" i="2"/>
  <c r="DV100" i="2"/>
  <c r="DW100" i="2"/>
  <c r="DX100" i="2"/>
  <c r="DY100" i="2"/>
  <c r="DP100" i="2"/>
  <c r="DQ100" i="2"/>
  <c r="CO101" i="2"/>
  <c r="CR101" i="2"/>
  <c r="CG101" i="2"/>
  <c r="CU101" i="2"/>
  <c r="CV101" i="2"/>
  <c r="CK101" i="2"/>
  <c r="CC101" i="2"/>
  <c r="CF101" i="2"/>
  <c r="DN101" i="2"/>
  <c r="DO101" i="2"/>
  <c r="DP101" i="2"/>
  <c r="DQ101" i="2"/>
  <c r="DR101" i="2"/>
  <c r="DS101" i="2"/>
  <c r="DT101" i="2"/>
  <c r="DU101" i="2"/>
  <c r="DV101" i="2"/>
  <c r="DW101" i="2"/>
  <c r="DX101" i="2"/>
  <c r="DY101" i="2"/>
  <c r="CO102" i="2"/>
  <c r="CU102" i="2"/>
  <c r="CC102" i="2"/>
  <c r="CI102" i="2"/>
  <c r="DN102" i="2"/>
  <c r="DO102" i="2"/>
  <c r="DP102" i="2"/>
  <c r="DQ102" i="2"/>
  <c r="DT102" i="2"/>
  <c r="DU102" i="2"/>
  <c r="DV102" i="2"/>
  <c r="DW102" i="2"/>
  <c r="DX102" i="2"/>
  <c r="DY102" i="2"/>
  <c r="CC103" i="2"/>
  <c r="CF103" i="2"/>
  <c r="CG103" i="2"/>
  <c r="CI103" i="2"/>
  <c r="CJ103" i="2"/>
  <c r="CK103" i="2"/>
  <c r="CO103" i="2"/>
  <c r="CR103" i="2"/>
  <c r="CS103" i="2"/>
  <c r="CU103" i="2"/>
  <c r="CV103" i="2"/>
  <c r="CW103" i="2"/>
  <c r="DN103" i="2"/>
  <c r="DO103" i="2"/>
  <c r="DP103" i="2"/>
  <c r="DR103" i="2"/>
  <c r="DS103" i="2"/>
  <c r="DT103" i="2"/>
  <c r="DV103" i="2"/>
  <c r="DW103" i="2"/>
  <c r="DX103" i="2"/>
  <c r="DY103" i="2"/>
  <c r="DQ103" i="2"/>
  <c r="DU103" i="2"/>
  <c r="CO104" i="2"/>
  <c r="CR104" i="2"/>
  <c r="CS104" i="2"/>
  <c r="CK104" i="2"/>
  <c r="CC104" i="2"/>
  <c r="DN104" i="2"/>
  <c r="DO104" i="2"/>
  <c r="DQ104" i="2"/>
  <c r="DR104" i="2"/>
  <c r="DS104" i="2"/>
  <c r="DT104" i="2"/>
  <c r="DU104" i="2"/>
  <c r="DW104" i="2"/>
  <c r="DX104" i="2"/>
  <c r="DY104" i="2"/>
  <c r="DP104" i="2"/>
  <c r="CR105" i="2"/>
  <c r="CG105" i="2"/>
  <c r="CI105" i="2"/>
  <c r="CJ105" i="2"/>
  <c r="CW105" i="2"/>
  <c r="CU105" i="2"/>
  <c r="CV105" i="2"/>
  <c r="DO105" i="2"/>
  <c r="DP105" i="2"/>
  <c r="DQ105" i="2"/>
  <c r="DS105" i="2"/>
  <c r="DT105" i="2"/>
  <c r="DU105" i="2"/>
  <c r="DV105" i="2"/>
  <c r="DW105" i="2"/>
  <c r="DX105" i="2"/>
  <c r="DY105" i="2"/>
  <c r="CR106" i="2"/>
  <c r="CG106" i="2"/>
  <c r="CI106" i="2"/>
  <c r="CJ106" i="2"/>
  <c r="CK106" i="2"/>
  <c r="CU106" i="2"/>
  <c r="DO106" i="2"/>
  <c r="DP106" i="2"/>
  <c r="DQ106" i="2"/>
  <c r="DS106" i="2"/>
  <c r="DT106" i="2"/>
  <c r="DU106" i="2"/>
  <c r="DV106" i="2"/>
  <c r="DW106" i="2"/>
  <c r="DX106" i="2"/>
  <c r="DY106" i="2"/>
  <c r="CO107" i="2"/>
  <c r="CF107" i="2"/>
  <c r="CG107" i="2"/>
  <c r="CI107" i="2"/>
  <c r="CV107" i="2"/>
  <c r="CK107" i="2"/>
  <c r="CC107" i="2"/>
  <c r="CU107" i="2"/>
  <c r="DN107" i="2"/>
  <c r="DO107" i="2"/>
  <c r="DR107" i="2"/>
  <c r="DS107" i="2"/>
  <c r="DT107" i="2"/>
  <c r="DU107" i="2"/>
  <c r="DV107" i="2"/>
  <c r="DW107" i="2"/>
  <c r="DX107" i="2"/>
  <c r="DY107" i="2"/>
  <c r="DP107" i="2"/>
  <c r="DQ107" i="2"/>
  <c r="CO108" i="2"/>
  <c r="CF108" i="2"/>
  <c r="CS108" i="2"/>
  <c r="CU108" i="2"/>
  <c r="CJ108" i="2"/>
  <c r="CK108" i="2"/>
  <c r="CC108" i="2"/>
  <c r="DN108" i="2"/>
  <c r="DO108" i="2"/>
  <c r="DQ108" i="2"/>
  <c r="DR108" i="2"/>
  <c r="DS108" i="2"/>
  <c r="DT108" i="2"/>
  <c r="DU108" i="2"/>
  <c r="DV108" i="2"/>
  <c r="DW108" i="2"/>
  <c r="DX108" i="2"/>
  <c r="DY108" i="2"/>
  <c r="DP108" i="2"/>
  <c r="CC109" i="2"/>
  <c r="CR109" i="2"/>
  <c r="CG109" i="2"/>
  <c r="CI109" i="2"/>
  <c r="CJ109" i="2"/>
  <c r="CK109" i="2"/>
  <c r="CU109" i="2"/>
  <c r="DO109" i="2"/>
  <c r="DP109" i="2"/>
  <c r="DQ109" i="2"/>
  <c r="DS109" i="2"/>
  <c r="DT109" i="2"/>
  <c r="DU109" i="2"/>
  <c r="DV109" i="2"/>
  <c r="DW109" i="2"/>
  <c r="DX109" i="2"/>
  <c r="DY109" i="2"/>
  <c r="CO110" i="2"/>
  <c r="CJ110" i="2"/>
  <c r="CC110" i="2"/>
  <c r="DN110" i="2"/>
  <c r="DO110" i="2"/>
  <c r="DP110" i="2"/>
  <c r="DS110" i="2"/>
  <c r="DT110" i="2"/>
  <c r="DU110" i="2"/>
  <c r="DV110" i="2"/>
  <c r="DW110" i="2"/>
  <c r="DX110" i="2"/>
  <c r="DY110" i="2"/>
  <c r="DQ110" i="2"/>
  <c r="CC111" i="2"/>
  <c r="CR111" i="2"/>
  <c r="CG111" i="2"/>
  <c r="CU111" i="2"/>
  <c r="CI111" i="2"/>
  <c r="CS111" i="2"/>
  <c r="DO111" i="2"/>
  <c r="DS111" i="2"/>
  <c r="DT111" i="2"/>
  <c r="DU111" i="2"/>
  <c r="DW111" i="2"/>
  <c r="DX111" i="2"/>
  <c r="DY111" i="2"/>
  <c r="DP111" i="2"/>
  <c r="DQ111" i="2"/>
  <c r="DV111" i="2"/>
  <c r="CO112" i="2"/>
  <c r="CF112" i="2"/>
  <c r="CG112" i="2"/>
  <c r="CI112" i="2"/>
  <c r="CV112" i="2"/>
  <c r="CK112" i="2"/>
  <c r="CC112" i="2"/>
  <c r="CJ112" i="2"/>
  <c r="CR112" i="2"/>
  <c r="DN112" i="2"/>
  <c r="DO112" i="2"/>
  <c r="DP112" i="2"/>
  <c r="DQ112" i="2"/>
  <c r="DR112" i="2"/>
  <c r="DS112" i="2"/>
  <c r="DT112" i="2"/>
  <c r="DU112" i="2"/>
  <c r="DV112" i="2"/>
  <c r="DW112" i="2"/>
  <c r="DX112" i="2"/>
  <c r="DY112" i="2"/>
  <c r="CO113" i="2"/>
  <c r="CG113" i="2"/>
  <c r="CK113" i="2"/>
  <c r="CC113" i="2"/>
  <c r="DN113" i="2"/>
  <c r="DO113" i="2"/>
  <c r="DP113" i="2"/>
  <c r="DQ113" i="2"/>
  <c r="DR113" i="2"/>
  <c r="DS113" i="2"/>
  <c r="DT113" i="2"/>
  <c r="DU113" i="2"/>
  <c r="DV113" i="2"/>
  <c r="DW113" i="2"/>
  <c r="DX113" i="2"/>
  <c r="DY113" i="2"/>
  <c r="CO114" i="2"/>
  <c r="CR114" i="2"/>
  <c r="CG114" i="2"/>
  <c r="CV114" i="2"/>
  <c r="CK114" i="2"/>
  <c r="CC114" i="2"/>
  <c r="DN114" i="2"/>
  <c r="DO114" i="2"/>
  <c r="DP114" i="2"/>
  <c r="DQ114" i="2"/>
  <c r="DR114" i="2"/>
  <c r="DS114" i="2"/>
  <c r="DT114" i="2"/>
  <c r="DU114" i="2"/>
  <c r="DV114" i="2"/>
  <c r="DW114" i="2"/>
  <c r="DX114" i="2"/>
  <c r="DY114" i="2"/>
  <c r="CF115" i="2"/>
  <c r="CG115" i="2"/>
  <c r="CJ115" i="2"/>
  <c r="CK115" i="2"/>
  <c r="DO115" i="2"/>
  <c r="DS115" i="2"/>
  <c r="DT115" i="2"/>
  <c r="DU115" i="2"/>
  <c r="DV115" i="2"/>
  <c r="DW115" i="2"/>
  <c r="DX115" i="2"/>
  <c r="DY115" i="2"/>
  <c r="DP115" i="2"/>
  <c r="DQ115" i="2"/>
  <c r="CC116" i="2"/>
  <c r="CF116" i="2"/>
  <c r="CG116" i="2"/>
  <c r="CV116" i="2"/>
  <c r="CW116" i="2"/>
  <c r="DO116" i="2"/>
  <c r="DP116" i="2"/>
  <c r="DQ116" i="2"/>
  <c r="DS116" i="2"/>
  <c r="DT116" i="2"/>
  <c r="DU116" i="2"/>
  <c r="DV116" i="2"/>
  <c r="DW116" i="2"/>
  <c r="DX116" i="2"/>
  <c r="DY116" i="2"/>
  <c r="CO117" i="2"/>
  <c r="CR117" i="2"/>
  <c r="CS117" i="2"/>
  <c r="CI117" i="2"/>
  <c r="CJ117" i="2"/>
  <c r="CC117" i="2"/>
  <c r="CV117" i="2"/>
  <c r="DN117" i="2"/>
  <c r="DO117" i="2"/>
  <c r="DP117" i="2"/>
  <c r="DQ117" i="2"/>
  <c r="DS117" i="2"/>
  <c r="DT117" i="2"/>
  <c r="DU117" i="2"/>
  <c r="DV117" i="2"/>
  <c r="DW117" i="2"/>
  <c r="DX117" i="2"/>
  <c r="DY117" i="2"/>
  <c r="CC118" i="2"/>
  <c r="CF118" i="2"/>
  <c r="CG118" i="2"/>
  <c r="CI118" i="2"/>
  <c r="CJ118" i="2"/>
  <c r="CK118" i="2"/>
  <c r="CW118" i="2"/>
  <c r="DN118" i="2"/>
  <c r="DO118" i="2"/>
  <c r="DP118" i="2"/>
  <c r="DQ118" i="2"/>
  <c r="DR118" i="2"/>
  <c r="DS118" i="2"/>
  <c r="DT118" i="2"/>
  <c r="DV118" i="2"/>
  <c r="DW118" i="2"/>
  <c r="DX118" i="2"/>
  <c r="DY118" i="2"/>
  <c r="DU118" i="2"/>
  <c r="CO119" i="2"/>
  <c r="CU119" i="2"/>
  <c r="CK119" i="2"/>
  <c r="CC119" i="2"/>
  <c r="CI119" i="2"/>
  <c r="DN119" i="2"/>
  <c r="DO119" i="2"/>
  <c r="DS119" i="2"/>
  <c r="DT119" i="2"/>
  <c r="DU119" i="2"/>
  <c r="DV119" i="2"/>
  <c r="DW119" i="2"/>
  <c r="DX119" i="2"/>
  <c r="DY119" i="2"/>
  <c r="DP119" i="2"/>
  <c r="DQ119" i="2"/>
  <c r="CO120" i="2"/>
  <c r="CF120" i="2"/>
  <c r="CS120" i="2"/>
  <c r="CJ120" i="2"/>
  <c r="CC120" i="2"/>
  <c r="DN120" i="2"/>
  <c r="DO120" i="2"/>
  <c r="DQ120" i="2"/>
  <c r="DS120" i="2"/>
  <c r="DT120" i="2"/>
  <c r="DU120" i="2"/>
  <c r="DV120" i="2"/>
  <c r="DW120" i="2"/>
  <c r="DX120" i="2"/>
  <c r="DY120" i="2"/>
  <c r="DP120" i="2"/>
  <c r="CO121" i="2"/>
  <c r="CS121" i="2"/>
  <c r="DN121" i="2"/>
  <c r="DO121" i="2"/>
  <c r="DP121" i="2"/>
  <c r="DQ121" i="2"/>
  <c r="DR121" i="2"/>
  <c r="DS121" i="2"/>
  <c r="DT121" i="2"/>
  <c r="DU121" i="2"/>
  <c r="DW121" i="2"/>
  <c r="DX121" i="2"/>
  <c r="DY121" i="2"/>
  <c r="CC122" i="2"/>
  <c r="CF122" i="2"/>
  <c r="CI122" i="2"/>
  <c r="CV122" i="2"/>
  <c r="CO122" i="2"/>
  <c r="DO122" i="2"/>
  <c r="DP122" i="2"/>
  <c r="DQ122" i="2"/>
  <c r="DS122" i="2"/>
  <c r="DT122" i="2"/>
  <c r="DU122" i="2"/>
  <c r="DV122" i="2"/>
  <c r="DW122" i="2"/>
  <c r="DX122" i="2"/>
  <c r="DY122" i="2"/>
  <c r="CC123" i="2"/>
  <c r="CF123" i="2"/>
  <c r="CG123" i="2"/>
  <c r="CJ123" i="2"/>
  <c r="CK123" i="2"/>
  <c r="CW123" i="2"/>
  <c r="DN123" i="2"/>
  <c r="DO123" i="2"/>
  <c r="DP123" i="2"/>
  <c r="DQ123" i="2"/>
  <c r="DR123" i="2"/>
  <c r="DS123" i="2"/>
  <c r="DT123" i="2"/>
  <c r="DU123" i="2"/>
  <c r="DV123" i="2"/>
  <c r="DW123" i="2"/>
  <c r="DX123" i="2"/>
  <c r="DY123" i="2"/>
  <c r="CO124" i="2"/>
  <c r="CF124" i="2"/>
  <c r="CG124" i="2"/>
  <c r="CU124" i="2"/>
  <c r="CJ124" i="2"/>
  <c r="CK124" i="2"/>
  <c r="CC124" i="2"/>
  <c r="DN124" i="2"/>
  <c r="DO124" i="2"/>
  <c r="DP124" i="2"/>
  <c r="DQ124" i="2"/>
  <c r="DR124" i="2"/>
  <c r="DS124" i="2"/>
  <c r="DT124" i="2"/>
  <c r="DU124" i="2"/>
  <c r="DV124" i="2"/>
  <c r="DW124" i="2"/>
  <c r="DY124" i="2"/>
  <c r="DX124" i="2"/>
  <c r="CO125" i="2"/>
  <c r="CR125" i="2"/>
  <c r="CS125" i="2"/>
  <c r="CI125" i="2"/>
  <c r="CJ125" i="2"/>
  <c r="CK125" i="2"/>
  <c r="CC125" i="2"/>
  <c r="CF125" i="2"/>
  <c r="CG125" i="2"/>
  <c r="DN125" i="2"/>
  <c r="DO125" i="2"/>
  <c r="DP125" i="2"/>
  <c r="DQ125" i="2"/>
  <c r="DR125" i="2"/>
  <c r="DS125" i="2"/>
  <c r="DT125" i="2"/>
  <c r="DU125" i="2"/>
  <c r="DW125" i="2"/>
  <c r="DX125" i="2"/>
  <c r="DY125" i="2"/>
  <c r="CG126" i="2"/>
  <c r="CU126" i="2"/>
  <c r="CJ126" i="2"/>
  <c r="CK126" i="2"/>
  <c r="CV126" i="2"/>
  <c r="DO126" i="2"/>
  <c r="DP126" i="2"/>
  <c r="DQ126" i="2"/>
  <c r="DS126" i="2"/>
  <c r="DT126" i="2"/>
  <c r="DW126" i="2"/>
  <c r="DX126" i="2"/>
  <c r="DY126" i="2"/>
  <c r="DU126" i="2"/>
  <c r="CO127" i="2"/>
  <c r="CS127" i="2"/>
  <c r="CI127" i="2"/>
  <c r="CK127" i="2"/>
  <c r="CC127" i="2"/>
  <c r="CF127" i="2"/>
  <c r="CG127" i="2"/>
  <c r="CR127" i="2"/>
  <c r="CW127" i="2"/>
  <c r="DN127" i="2"/>
  <c r="DO127" i="2"/>
  <c r="DR127" i="2"/>
  <c r="DS127" i="2"/>
  <c r="DT127" i="2"/>
  <c r="DU127" i="2"/>
  <c r="DW127" i="2"/>
  <c r="DX127" i="2"/>
  <c r="DY127" i="2"/>
  <c r="DP127" i="2"/>
  <c r="DQ127" i="2"/>
  <c r="CO128" i="2"/>
  <c r="CF128" i="2"/>
  <c r="CG128" i="2"/>
  <c r="CI128" i="2"/>
  <c r="CJ128" i="2"/>
  <c r="CC128" i="2"/>
  <c r="DN128" i="2"/>
  <c r="DO128" i="2"/>
  <c r="DP128" i="2"/>
  <c r="DQ128" i="2"/>
  <c r="DR128" i="2"/>
  <c r="DS128" i="2"/>
  <c r="DT128" i="2"/>
  <c r="DU128" i="2"/>
  <c r="DV128" i="2"/>
  <c r="DW128" i="2"/>
  <c r="DX128" i="2"/>
  <c r="DY128" i="2"/>
  <c r="CV129" i="2"/>
  <c r="CJ129" i="2"/>
  <c r="DN129" i="2"/>
  <c r="DO129" i="2"/>
  <c r="DP129" i="2"/>
  <c r="DQ129" i="2"/>
  <c r="DR129" i="2"/>
  <c r="DS129" i="2"/>
  <c r="DT129" i="2"/>
  <c r="DU129" i="2"/>
  <c r="DW129" i="2"/>
  <c r="DX129" i="2"/>
  <c r="DY129" i="2"/>
  <c r="CR130" i="2"/>
  <c r="CS130" i="2"/>
  <c r="CI130" i="2"/>
  <c r="CW130" i="2"/>
  <c r="CK130" i="2"/>
  <c r="DO130" i="2"/>
  <c r="DS130" i="2"/>
  <c r="DT130" i="2"/>
  <c r="DU130" i="2"/>
  <c r="DV130" i="2"/>
  <c r="DW130" i="2"/>
  <c r="DX130" i="2"/>
  <c r="DY130" i="2"/>
  <c r="DP130" i="2"/>
  <c r="DQ130" i="2"/>
  <c r="CO131" i="2"/>
  <c r="CR131" i="2"/>
  <c r="CG131" i="2"/>
  <c r="CU131" i="2"/>
  <c r="CJ131" i="2"/>
  <c r="CC131" i="2"/>
  <c r="CV131" i="2"/>
  <c r="DN131" i="2"/>
  <c r="DO131" i="2"/>
  <c r="DQ131" i="2"/>
  <c r="DS131" i="2"/>
  <c r="DT131" i="2"/>
  <c r="DU131" i="2"/>
  <c r="DV131" i="2"/>
  <c r="DW131" i="2"/>
  <c r="DX131" i="2"/>
  <c r="DY131" i="2"/>
  <c r="DP131" i="2"/>
  <c r="CO132" i="2"/>
  <c r="CR132" i="2"/>
  <c r="CG132" i="2"/>
  <c r="CI132" i="2"/>
  <c r="CJ132" i="2"/>
  <c r="CK132" i="2"/>
  <c r="CC132" i="2"/>
  <c r="DN132" i="2"/>
  <c r="DO132" i="2"/>
  <c r="DP132" i="2"/>
  <c r="DQ132" i="2"/>
  <c r="DS132" i="2"/>
  <c r="DT132" i="2"/>
  <c r="DU132" i="2"/>
  <c r="DV132" i="2"/>
  <c r="DW132" i="2"/>
  <c r="DX132" i="2"/>
  <c r="DY132" i="2"/>
  <c r="CC133" i="2"/>
  <c r="CK133" i="2"/>
  <c r="DO133" i="2"/>
  <c r="DP133" i="2"/>
  <c r="DQ133" i="2"/>
  <c r="DS133" i="2"/>
  <c r="DT133" i="2"/>
  <c r="DU133" i="2"/>
  <c r="DV133" i="2"/>
  <c r="DW133" i="2"/>
  <c r="DX133" i="2"/>
  <c r="DY133" i="2"/>
  <c r="CC134" i="2"/>
  <c r="CF134" i="2"/>
  <c r="CG134" i="2"/>
  <c r="CI134" i="2"/>
  <c r="CJ134" i="2"/>
  <c r="CK134" i="2"/>
  <c r="CO134" i="2"/>
  <c r="CR134" i="2"/>
  <c r="CS134" i="2"/>
  <c r="CU134" i="2"/>
  <c r="CV134" i="2"/>
  <c r="CW134" i="2"/>
  <c r="DN134" i="2"/>
  <c r="DO134" i="2"/>
  <c r="DR134" i="2"/>
  <c r="DS134" i="2"/>
  <c r="DT134" i="2"/>
  <c r="DU134" i="2"/>
  <c r="DV134" i="2"/>
  <c r="DW134" i="2"/>
  <c r="DX134" i="2"/>
  <c r="DY134" i="2"/>
  <c r="DP134" i="2"/>
  <c r="DQ134" i="2"/>
  <c r="CO135" i="2"/>
  <c r="CR135" i="2"/>
  <c r="CJ135" i="2"/>
  <c r="CK135" i="2"/>
  <c r="CC135" i="2"/>
  <c r="CV135" i="2"/>
  <c r="DN135" i="2"/>
  <c r="DO135" i="2"/>
  <c r="DP135" i="2"/>
  <c r="DQ135" i="2"/>
  <c r="DS135" i="2"/>
  <c r="DT135" i="2"/>
  <c r="DU135" i="2"/>
  <c r="DV135" i="2"/>
  <c r="DW135" i="2"/>
  <c r="DY135" i="2"/>
  <c r="DX135" i="2"/>
  <c r="CO137" i="2"/>
  <c r="CF137" i="2"/>
  <c r="CS137" i="2"/>
  <c r="CI137" i="2"/>
  <c r="CK137" i="2"/>
  <c r="CR137" i="2"/>
  <c r="DO137" i="2"/>
  <c r="DP137" i="2"/>
  <c r="DQ137" i="2"/>
  <c r="DS137" i="2"/>
  <c r="DT137" i="2"/>
  <c r="DU137" i="2"/>
  <c r="DV137" i="2"/>
  <c r="DW137" i="2"/>
  <c r="DX137" i="2"/>
  <c r="DY137" i="2"/>
  <c r="CC138" i="2"/>
  <c r="CF138" i="2"/>
  <c r="CG138" i="2"/>
  <c r="CI138" i="2"/>
  <c r="CV138" i="2"/>
  <c r="CK138" i="2"/>
  <c r="DN138" i="2"/>
  <c r="DO138" i="2"/>
  <c r="DP138" i="2"/>
  <c r="DQ138" i="2"/>
  <c r="DS138" i="2"/>
  <c r="DT138" i="2"/>
  <c r="DU138" i="2"/>
  <c r="DV138" i="2"/>
  <c r="DW138" i="2"/>
  <c r="DX138" i="2"/>
  <c r="DY138" i="2"/>
  <c r="CO139" i="2"/>
  <c r="CR139" i="2"/>
  <c r="CS139" i="2"/>
  <c r="CV139" i="2"/>
  <c r="CK139" i="2"/>
  <c r="CC139" i="2"/>
  <c r="CF139" i="2"/>
  <c r="CG139" i="2"/>
  <c r="CI139" i="2"/>
  <c r="CJ139" i="2"/>
  <c r="CU139" i="2"/>
  <c r="DN139" i="2"/>
  <c r="DO139" i="2"/>
  <c r="DR139" i="2"/>
  <c r="DS139" i="2"/>
  <c r="DT139" i="2"/>
  <c r="DU139" i="2"/>
  <c r="DV139" i="2"/>
  <c r="DW139" i="2"/>
  <c r="DX139" i="2"/>
  <c r="DY139" i="2"/>
  <c r="DP139" i="2"/>
  <c r="DQ139" i="2"/>
  <c r="CC140" i="2"/>
  <c r="CF140" i="2"/>
  <c r="CS140" i="2"/>
  <c r="CI140" i="2"/>
  <c r="CK140" i="2"/>
  <c r="DO140" i="2"/>
  <c r="DP140" i="2"/>
  <c r="DQ140" i="2"/>
  <c r="DS140" i="2"/>
  <c r="DT140" i="2"/>
  <c r="DU140" i="2"/>
  <c r="DV140" i="2"/>
  <c r="DW140" i="2"/>
  <c r="DX140" i="2"/>
  <c r="DY140" i="2"/>
  <c r="CC141" i="2"/>
  <c r="CS141" i="2"/>
  <c r="CI141" i="2"/>
  <c r="CJ141" i="2"/>
  <c r="CK141" i="2"/>
  <c r="DO141" i="2"/>
  <c r="DP141" i="2"/>
  <c r="DQ141" i="2"/>
  <c r="DS141" i="2"/>
  <c r="DT141" i="2"/>
  <c r="DU141" i="2"/>
  <c r="DV141" i="2"/>
  <c r="DW141" i="2"/>
  <c r="DX141" i="2"/>
  <c r="DY141" i="2"/>
  <c r="CC142" i="2"/>
  <c r="CR142" i="2"/>
  <c r="CG142" i="2"/>
  <c r="CV142" i="2"/>
  <c r="CW142" i="2"/>
  <c r="DP142" i="2"/>
  <c r="DQ142" i="2"/>
  <c r="DT142" i="2"/>
  <c r="DU142" i="2"/>
  <c r="DV142" i="2"/>
  <c r="DW142" i="2"/>
  <c r="DX142" i="2"/>
  <c r="DY142" i="2"/>
  <c r="CC143" i="2"/>
  <c r="CR143" i="2"/>
  <c r="CJ143" i="2"/>
  <c r="CW143" i="2"/>
  <c r="DN143" i="2"/>
  <c r="DO143" i="2"/>
  <c r="DR143" i="2"/>
  <c r="DS143" i="2"/>
  <c r="DT143" i="2"/>
  <c r="DU143" i="2"/>
  <c r="DV143" i="2"/>
  <c r="DW143" i="2"/>
  <c r="DX143" i="2"/>
  <c r="DY143" i="2"/>
  <c r="DP143" i="2"/>
  <c r="DQ143" i="2"/>
  <c r="CO144" i="2"/>
  <c r="CR144" i="2"/>
  <c r="CI144" i="2"/>
  <c r="CJ144" i="2"/>
  <c r="CW144" i="2"/>
  <c r="CC144" i="2"/>
  <c r="DN144" i="2"/>
  <c r="DO144" i="2"/>
  <c r="DP144" i="2"/>
  <c r="DQ144" i="2"/>
  <c r="DR144" i="2"/>
  <c r="DS144" i="2"/>
  <c r="DU144" i="2"/>
  <c r="DW144" i="2"/>
  <c r="DX144" i="2"/>
  <c r="DY144" i="2"/>
  <c r="DT144" i="2"/>
  <c r="CO145" i="2"/>
  <c r="CF145" i="2"/>
  <c r="CS145" i="2"/>
  <c r="CU145" i="2"/>
  <c r="CJ145" i="2"/>
  <c r="DO145" i="2"/>
  <c r="DP145" i="2"/>
  <c r="DQ145" i="2"/>
  <c r="DS145" i="2"/>
  <c r="DT145" i="2"/>
  <c r="DU145" i="2"/>
  <c r="DV145" i="2"/>
  <c r="DW145" i="2"/>
  <c r="DX145" i="2"/>
  <c r="DY145" i="2"/>
  <c r="CR146" i="2"/>
  <c r="CI146" i="2"/>
  <c r="CJ146" i="2"/>
  <c r="CW146" i="2"/>
  <c r="DN146" i="2"/>
  <c r="DO146" i="2"/>
  <c r="DR146" i="2"/>
  <c r="DS146" i="2"/>
  <c r="DT146" i="2"/>
  <c r="DU146" i="2"/>
  <c r="DW146" i="2"/>
  <c r="DX146" i="2"/>
  <c r="DY146" i="2"/>
  <c r="DP146" i="2"/>
  <c r="DQ146" i="2"/>
  <c r="CO147" i="2"/>
  <c r="CR147" i="2"/>
  <c r="CG147" i="2"/>
  <c r="CU147" i="2"/>
  <c r="CJ147" i="2"/>
  <c r="CC147" i="2"/>
  <c r="DN147" i="2"/>
  <c r="DO147" i="2"/>
  <c r="DQ147" i="2"/>
  <c r="DT147" i="2"/>
  <c r="DU147" i="2"/>
  <c r="DV147" i="2"/>
  <c r="DW147" i="2"/>
  <c r="DX147" i="2"/>
  <c r="DY147" i="2"/>
  <c r="DP147" i="2"/>
  <c r="CO148" i="2"/>
  <c r="CR148" i="2"/>
  <c r="CS148" i="2"/>
  <c r="CI148" i="2"/>
  <c r="CV148" i="2"/>
  <c r="CW148" i="2"/>
  <c r="CC148" i="2"/>
  <c r="CF148" i="2"/>
  <c r="CG148" i="2"/>
  <c r="CK148" i="2"/>
  <c r="DN148" i="2"/>
  <c r="DO148" i="2"/>
  <c r="DP148" i="2"/>
  <c r="DQ148" i="2"/>
  <c r="DR148" i="2"/>
  <c r="DS148" i="2"/>
  <c r="DT148" i="2"/>
  <c r="DU148" i="2"/>
  <c r="DW148" i="2"/>
  <c r="DX148" i="2"/>
  <c r="DY148" i="2"/>
  <c r="CO149" i="2"/>
  <c r="CR149" i="2"/>
  <c r="CS149" i="2"/>
  <c r="CU149" i="2"/>
  <c r="CJ149" i="2"/>
  <c r="CW149" i="2"/>
  <c r="CC149" i="2"/>
  <c r="CF149" i="2"/>
  <c r="CG149" i="2"/>
  <c r="DN149" i="2"/>
  <c r="DO149" i="2"/>
  <c r="DP149" i="2"/>
  <c r="DQ149" i="2"/>
  <c r="DR149" i="2"/>
  <c r="DS149" i="2"/>
  <c r="DT149" i="2"/>
  <c r="DU149" i="2"/>
  <c r="DW149" i="2"/>
  <c r="DX149" i="2"/>
  <c r="DY149" i="2"/>
  <c r="CO151" i="2"/>
  <c r="CF151" i="2"/>
  <c r="CG151" i="2"/>
  <c r="CU151" i="2"/>
  <c r="CJ151" i="2"/>
  <c r="CK151" i="2"/>
  <c r="CC151" i="2"/>
  <c r="DN151" i="2"/>
  <c r="DO151" i="2"/>
  <c r="DP151" i="2"/>
  <c r="DQ151" i="2"/>
  <c r="DR151" i="2"/>
  <c r="DS151" i="2"/>
  <c r="DT151" i="2"/>
  <c r="DU151" i="2"/>
  <c r="DV151" i="2"/>
  <c r="DW151" i="2"/>
  <c r="DY151" i="2"/>
  <c r="DX151" i="2"/>
  <c r="CF152" i="2"/>
  <c r="CI152" i="2"/>
  <c r="CJ152" i="2"/>
  <c r="CK152" i="2"/>
  <c r="DN152" i="2"/>
  <c r="DO152" i="2"/>
  <c r="DP152" i="2"/>
  <c r="DQ152" i="2"/>
  <c r="DR152" i="2"/>
  <c r="DS152" i="2"/>
  <c r="DT152" i="2"/>
  <c r="DU152" i="2"/>
  <c r="DW152" i="2"/>
  <c r="DX152" i="2"/>
  <c r="DY152" i="2"/>
  <c r="CO153" i="2"/>
  <c r="CS153" i="2"/>
  <c r="CI153" i="2"/>
  <c r="CJ153" i="2"/>
  <c r="CK153" i="2"/>
  <c r="CC153" i="2"/>
  <c r="CF153" i="2"/>
  <c r="CG153" i="2"/>
  <c r="CR153" i="2"/>
  <c r="DN153" i="2"/>
  <c r="DO153" i="2"/>
  <c r="DR153" i="2"/>
  <c r="DS153" i="2"/>
  <c r="DT153" i="2"/>
  <c r="DU153" i="2"/>
  <c r="DV153" i="2"/>
  <c r="DW153" i="2"/>
  <c r="DX153" i="2"/>
  <c r="DY153" i="2"/>
  <c r="DP153" i="2"/>
  <c r="DQ153" i="2"/>
  <c r="CO154" i="2"/>
  <c r="CR154" i="2"/>
  <c r="CG154" i="2"/>
  <c r="CJ154" i="2"/>
  <c r="CK154" i="2"/>
  <c r="CC154" i="2"/>
  <c r="DN154" i="2"/>
  <c r="DO154" i="2"/>
  <c r="DP154" i="2"/>
  <c r="DQ154" i="2"/>
  <c r="DR154" i="2"/>
  <c r="DS154" i="2"/>
  <c r="DU154" i="2"/>
  <c r="DW154" i="2"/>
  <c r="DX154" i="2"/>
  <c r="DY154" i="2"/>
  <c r="DT154" i="2"/>
  <c r="CC155" i="2"/>
  <c r="CR155" i="2"/>
  <c r="CS155" i="2"/>
  <c r="CI155" i="2"/>
  <c r="CW155" i="2"/>
  <c r="CG155" i="2"/>
  <c r="DO155" i="2"/>
  <c r="DP155" i="2"/>
  <c r="DQ155" i="2"/>
  <c r="DS155" i="2"/>
  <c r="DT155" i="2"/>
  <c r="DU155" i="2"/>
  <c r="DV155" i="2"/>
  <c r="DW155" i="2"/>
  <c r="DX155" i="2"/>
  <c r="DY155" i="2"/>
  <c r="CC156" i="2"/>
  <c r="CG156" i="2"/>
  <c r="CU156" i="2"/>
  <c r="CW156" i="2"/>
  <c r="DN156" i="2"/>
  <c r="DO156" i="2"/>
  <c r="DP156" i="2"/>
  <c r="DQ156" i="2"/>
  <c r="DS156" i="2"/>
  <c r="DT156" i="2"/>
  <c r="DU156" i="2"/>
  <c r="DV156" i="2"/>
  <c r="DW156" i="2"/>
  <c r="DX156" i="2"/>
  <c r="DY156" i="2"/>
  <c r="CO157" i="2"/>
  <c r="CR157" i="2"/>
  <c r="CS157" i="2"/>
  <c r="CU157" i="2"/>
  <c r="CV157" i="2"/>
  <c r="CK157" i="2"/>
  <c r="CC157" i="2"/>
  <c r="CF157" i="2"/>
  <c r="CG157" i="2"/>
  <c r="CI157" i="2"/>
  <c r="CJ157" i="2"/>
  <c r="DN157" i="2"/>
  <c r="DO157" i="2"/>
  <c r="DR157" i="2"/>
  <c r="DS157" i="2"/>
  <c r="DT157" i="2"/>
  <c r="DU157" i="2"/>
  <c r="DV157" i="2"/>
  <c r="DW157" i="2"/>
  <c r="DX157" i="2"/>
  <c r="DY157" i="2"/>
  <c r="DP157" i="2"/>
  <c r="DQ157" i="2"/>
  <c r="CC158" i="2"/>
  <c r="CF158" i="2"/>
  <c r="CS158" i="2"/>
  <c r="CI158" i="2"/>
  <c r="CV158" i="2"/>
  <c r="CK158" i="2"/>
  <c r="DO158" i="2"/>
  <c r="DP158" i="2"/>
  <c r="DQ158" i="2"/>
  <c r="DS158" i="2"/>
  <c r="DT158" i="2"/>
  <c r="DU158" i="2"/>
  <c r="DV158" i="2"/>
  <c r="DW158" i="2"/>
  <c r="DX158" i="2"/>
  <c r="DY158" i="2"/>
  <c r="CO159" i="2"/>
  <c r="CR159" i="2"/>
  <c r="CG159" i="2"/>
  <c r="CI159" i="2"/>
  <c r="CJ159" i="2"/>
  <c r="CK159" i="2"/>
  <c r="CC159" i="2"/>
  <c r="DN159" i="2"/>
  <c r="DO159" i="2"/>
  <c r="DP159" i="2"/>
  <c r="DQ159" i="2"/>
  <c r="DS159" i="2"/>
  <c r="DT159" i="2"/>
  <c r="DU159" i="2"/>
  <c r="DV159" i="2"/>
  <c r="DW159" i="2"/>
  <c r="DX159" i="2"/>
  <c r="DY159" i="2"/>
  <c r="CC160" i="2"/>
  <c r="CF160" i="2"/>
  <c r="CS160" i="2"/>
  <c r="CU160" i="2"/>
  <c r="CK160" i="2"/>
  <c r="CG160" i="2"/>
  <c r="DN160" i="2"/>
  <c r="DO160" i="2"/>
  <c r="DP160" i="2"/>
  <c r="DQ160" i="2"/>
  <c r="DR160" i="2"/>
  <c r="DS160" i="2"/>
  <c r="DT160" i="2"/>
  <c r="DU160" i="2"/>
  <c r="DW160" i="2"/>
  <c r="DX160" i="2"/>
  <c r="DY160" i="2"/>
  <c r="CR161" i="2"/>
  <c r="CI161" i="2"/>
  <c r="CC161" i="2"/>
  <c r="CF161" i="2"/>
  <c r="CG161" i="2"/>
  <c r="CK161" i="2"/>
  <c r="CO161" i="2"/>
  <c r="CS161" i="2"/>
  <c r="CW161" i="2"/>
  <c r="DN161" i="2"/>
  <c r="DO161" i="2"/>
  <c r="DR161" i="2"/>
  <c r="DS161" i="2"/>
  <c r="DT161" i="2"/>
  <c r="DU161" i="2"/>
  <c r="DW161" i="2"/>
  <c r="DX161" i="2"/>
  <c r="DY161" i="2"/>
  <c r="DP161" i="2"/>
  <c r="DQ161" i="2"/>
  <c r="CR162" i="2"/>
  <c r="CG162" i="2"/>
  <c r="CI162" i="2"/>
  <c r="CJ162" i="2"/>
  <c r="CK162" i="2"/>
  <c r="DO162" i="2"/>
  <c r="DP162" i="2"/>
  <c r="DQ162" i="2"/>
  <c r="DS162" i="2"/>
  <c r="DT162" i="2"/>
  <c r="DU162" i="2"/>
  <c r="DV162" i="2"/>
  <c r="DW162" i="2"/>
  <c r="DY162" i="2"/>
  <c r="DX162" i="2"/>
  <c r="CF163" i="2"/>
  <c r="CS163" i="2"/>
  <c r="CI163" i="2"/>
  <c r="CV163" i="2"/>
  <c r="DO163" i="2"/>
  <c r="DP163" i="2"/>
  <c r="DQ163" i="2"/>
  <c r="DT163" i="2"/>
  <c r="DU163" i="2"/>
  <c r="DV163" i="2"/>
  <c r="DW163" i="2"/>
  <c r="DX163" i="2"/>
  <c r="DY163" i="2"/>
  <c r="CC164" i="2"/>
  <c r="CR164" i="2"/>
  <c r="CS164" i="2"/>
  <c r="CI164" i="2"/>
  <c r="CJ164" i="2"/>
  <c r="CK164" i="2"/>
  <c r="DO164" i="2"/>
  <c r="DP164" i="2"/>
  <c r="DQ164" i="2"/>
  <c r="DS164" i="2"/>
  <c r="DT164" i="2"/>
  <c r="DU164" i="2"/>
  <c r="DV164" i="2"/>
  <c r="DW164" i="2"/>
  <c r="DX164" i="2"/>
  <c r="DY164" i="2"/>
  <c r="CC165" i="2"/>
  <c r="CF165" i="2"/>
  <c r="CG165" i="2"/>
  <c r="CI165" i="2"/>
  <c r="CJ165" i="2"/>
  <c r="CK165" i="2"/>
  <c r="DN165" i="2"/>
  <c r="DO165" i="2"/>
  <c r="DR165" i="2"/>
  <c r="DS165" i="2"/>
  <c r="DU165" i="2"/>
  <c r="DV165" i="2"/>
  <c r="DW165" i="2"/>
  <c r="DX165" i="2"/>
  <c r="DY165" i="2"/>
  <c r="DP165" i="2"/>
  <c r="DQ165" i="2"/>
  <c r="DT165" i="2"/>
  <c r="CF166" i="2"/>
  <c r="CG166" i="2"/>
  <c r="CI166" i="2"/>
  <c r="CJ166" i="2"/>
  <c r="CW166" i="2"/>
  <c r="CC166" i="2"/>
  <c r="CO166" i="2"/>
  <c r="DN166" i="2"/>
  <c r="DO166" i="2"/>
  <c r="DP166" i="2"/>
  <c r="DQ166" i="2"/>
  <c r="DR166" i="2"/>
  <c r="DS166" i="2"/>
  <c r="DT166" i="2"/>
  <c r="DU166" i="2"/>
  <c r="DV166" i="2"/>
  <c r="DW166" i="2"/>
  <c r="DX166" i="2"/>
  <c r="DY166" i="2"/>
  <c r="CC167" i="2"/>
  <c r="CR167" i="2"/>
  <c r="CG167" i="2"/>
  <c r="CI167" i="2"/>
  <c r="CJ167" i="2"/>
  <c r="CF167" i="2"/>
  <c r="DN167" i="2"/>
  <c r="DO167" i="2"/>
  <c r="DP167" i="2"/>
  <c r="DQ167" i="2"/>
  <c r="DR167" i="2"/>
  <c r="DS167" i="2"/>
  <c r="DT167" i="2"/>
  <c r="DU167" i="2"/>
  <c r="DV167" i="2"/>
  <c r="DW167" i="2"/>
  <c r="DX167" i="2"/>
  <c r="DY167" i="2"/>
  <c r="CO168" i="2"/>
  <c r="CG168" i="2"/>
  <c r="CU168" i="2"/>
  <c r="CK168" i="2"/>
  <c r="CC168" i="2"/>
  <c r="DN168" i="2"/>
  <c r="DO168" i="2"/>
  <c r="DP168" i="2"/>
  <c r="DQ168" i="2"/>
  <c r="DR168" i="2"/>
  <c r="DS168" i="2"/>
  <c r="DT168" i="2"/>
  <c r="DU168" i="2"/>
  <c r="DV168" i="2"/>
  <c r="DW168" i="2"/>
  <c r="DX168" i="2"/>
  <c r="DY168" i="2"/>
  <c r="CO169" i="2"/>
  <c r="CF169" i="2"/>
  <c r="CG169" i="2"/>
  <c r="CI169" i="2"/>
  <c r="CJ169" i="2"/>
  <c r="CW169" i="2"/>
  <c r="CC169" i="2"/>
  <c r="DN169" i="2"/>
  <c r="DO169" i="2"/>
  <c r="DR169" i="2"/>
  <c r="DS169" i="2"/>
  <c r="DT169" i="2"/>
  <c r="DU169" i="2"/>
  <c r="DV169" i="2"/>
  <c r="DW169" i="2"/>
  <c r="DX169" i="2"/>
  <c r="DY169" i="2"/>
  <c r="DP169" i="2"/>
  <c r="DQ169" i="2"/>
  <c r="CO9" i="2"/>
  <c r="CR9" i="2"/>
  <c r="CS9" i="2"/>
  <c r="CU9" i="2"/>
  <c r="CV9" i="2"/>
  <c r="CK9" i="2"/>
  <c r="CC9" i="2"/>
  <c r="CF9" i="2"/>
  <c r="CG9" i="2"/>
  <c r="CI9" i="2"/>
  <c r="CJ9" i="2"/>
  <c r="DN9" i="2"/>
  <c r="DO9" i="2"/>
  <c r="DR9" i="2"/>
  <c r="DS9" i="2"/>
  <c r="DT9" i="2"/>
  <c r="DU9" i="2"/>
  <c r="DV9" i="2"/>
  <c r="DW9" i="2"/>
  <c r="DX9" i="2"/>
  <c r="DY9" i="2"/>
  <c r="DP9" i="2"/>
  <c r="DQ9" i="2"/>
  <c r="CC10" i="2"/>
  <c r="CR10" i="2"/>
  <c r="CI10" i="2"/>
  <c r="CJ10" i="2"/>
  <c r="CW10" i="2"/>
  <c r="DO10" i="2"/>
  <c r="DQ10" i="2"/>
  <c r="DS10" i="2"/>
  <c r="DT10" i="2"/>
  <c r="DU10" i="2"/>
  <c r="DV10" i="2"/>
  <c r="DW10" i="2"/>
  <c r="DX10" i="2"/>
  <c r="DY10" i="2"/>
  <c r="DP10" i="2"/>
  <c r="CC11" i="2"/>
  <c r="CF11" i="2"/>
  <c r="CG11" i="2"/>
  <c r="CI11" i="2"/>
  <c r="CJ11" i="2"/>
  <c r="CW11" i="2"/>
  <c r="CS11" i="2"/>
  <c r="DO11" i="2"/>
  <c r="DP11" i="2"/>
  <c r="DQ11" i="2"/>
  <c r="DS11" i="2"/>
  <c r="DT11" i="2"/>
  <c r="DU11" i="2"/>
  <c r="DV11" i="2"/>
  <c r="DW11" i="2"/>
  <c r="DX11" i="2"/>
  <c r="DY11" i="2"/>
  <c r="CC12" i="2"/>
  <c r="CR12" i="2"/>
  <c r="CG12" i="2"/>
  <c r="CV12" i="2"/>
  <c r="CW12" i="2"/>
  <c r="CI12" i="2"/>
  <c r="CU12" i="2"/>
  <c r="DO12" i="2"/>
  <c r="DP12" i="2"/>
  <c r="DQ12" i="2"/>
  <c r="DS12" i="2"/>
  <c r="DT12" i="2"/>
  <c r="DU12" i="2"/>
  <c r="DV12" i="2"/>
  <c r="DW12" i="2"/>
  <c r="DX12" i="2"/>
  <c r="DY12" i="2"/>
  <c r="CO13" i="2"/>
  <c r="CR13" i="2"/>
  <c r="CG13" i="2"/>
  <c r="CJ13" i="2"/>
  <c r="CC13" i="2"/>
  <c r="CF13" i="2"/>
  <c r="DN13" i="2"/>
  <c r="DO13" i="2"/>
  <c r="DS13" i="2"/>
  <c r="DT13" i="2"/>
  <c r="DU13" i="2"/>
  <c r="DV13" i="2"/>
  <c r="DW13" i="2"/>
  <c r="DX13" i="2"/>
  <c r="DY13" i="2"/>
  <c r="DP13" i="2"/>
  <c r="DQ13" i="2"/>
  <c r="CF14" i="2"/>
  <c r="CI14" i="2"/>
  <c r="CV14" i="2"/>
  <c r="DO14" i="2"/>
  <c r="DQ14" i="2"/>
  <c r="DS14" i="2"/>
  <c r="DU14" i="2"/>
  <c r="DV14" i="2"/>
  <c r="DW14" i="2"/>
  <c r="DX14" i="2"/>
  <c r="DY14" i="2"/>
  <c r="DP14" i="2"/>
  <c r="DT14" i="2"/>
  <c r="CC15" i="2"/>
  <c r="CR15" i="2"/>
  <c r="CS15" i="2"/>
  <c r="CI15" i="2"/>
  <c r="CJ15" i="2"/>
  <c r="CK15" i="2"/>
  <c r="DO15" i="2"/>
  <c r="DP15" i="2"/>
  <c r="DQ15" i="2"/>
  <c r="DS15" i="2"/>
  <c r="DT15" i="2"/>
  <c r="DU15" i="2"/>
  <c r="DV15" i="2"/>
  <c r="DW15" i="2"/>
  <c r="DX15" i="2"/>
  <c r="DY15" i="2"/>
  <c r="CC16" i="2"/>
  <c r="CF16" i="2"/>
  <c r="CS16" i="2"/>
  <c r="CI16" i="2"/>
  <c r="CJ16" i="2"/>
  <c r="CK16" i="2"/>
  <c r="DO16" i="2"/>
  <c r="DP16" i="2"/>
  <c r="DQ16" i="2"/>
  <c r="DS16" i="2"/>
  <c r="DT16" i="2"/>
  <c r="DU16" i="2"/>
  <c r="DV16" i="2"/>
  <c r="DW16" i="2"/>
  <c r="DX16" i="2"/>
  <c r="DY16" i="2"/>
  <c r="CO17" i="2"/>
  <c r="CR17" i="2"/>
  <c r="CI17" i="2"/>
  <c r="CV17" i="2"/>
  <c r="CK17" i="2"/>
  <c r="CC17" i="2"/>
  <c r="CF17" i="2"/>
  <c r="CG17" i="2"/>
  <c r="CS17" i="2"/>
  <c r="DN17" i="2"/>
  <c r="DO17" i="2"/>
  <c r="DR17" i="2"/>
  <c r="DS17" i="2"/>
  <c r="DT17" i="2"/>
  <c r="DU17" i="2"/>
  <c r="DV17" i="2"/>
  <c r="DW17" i="2"/>
  <c r="DX17" i="2"/>
  <c r="DY17" i="2"/>
  <c r="DP17" i="2"/>
  <c r="DQ17" i="2"/>
  <c r="CO18" i="2"/>
  <c r="CR18" i="2"/>
  <c r="CS18" i="2"/>
  <c r="CI18" i="2"/>
  <c r="CJ18" i="2"/>
  <c r="CK18" i="2"/>
  <c r="CC18" i="2"/>
  <c r="CF18" i="2"/>
  <c r="CG18" i="2"/>
  <c r="DN18" i="2"/>
  <c r="DO18" i="2"/>
  <c r="DP18" i="2"/>
  <c r="DQ18" i="2"/>
  <c r="DR18" i="2"/>
  <c r="DS18" i="2"/>
  <c r="DT18" i="2"/>
  <c r="DU18" i="2"/>
  <c r="DV18" i="2"/>
  <c r="DW18" i="2"/>
  <c r="DX18" i="2"/>
  <c r="DY18" i="2"/>
  <c r="CO19" i="2"/>
  <c r="CR19" i="2"/>
  <c r="CS19" i="2"/>
  <c r="CI19" i="2"/>
  <c r="CK19" i="2"/>
  <c r="CC19" i="2"/>
  <c r="CF19" i="2"/>
  <c r="CG19" i="2"/>
  <c r="DN19" i="2"/>
  <c r="DO19" i="2"/>
  <c r="DP19" i="2"/>
  <c r="DQ19" i="2"/>
  <c r="DR19" i="2"/>
  <c r="DS19" i="2"/>
  <c r="DT19" i="2"/>
  <c r="DU19" i="2"/>
  <c r="DV19" i="2"/>
  <c r="DW19" i="2"/>
  <c r="DX19" i="2"/>
  <c r="DY19" i="2"/>
  <c r="CO20" i="2"/>
  <c r="CR20" i="2"/>
  <c r="CG20" i="2"/>
  <c r="CU20" i="2"/>
  <c r="CV20" i="2"/>
  <c r="CK20" i="2"/>
  <c r="CJ20" i="2"/>
  <c r="DO20" i="2"/>
  <c r="DP20" i="2"/>
  <c r="DQ20" i="2"/>
  <c r="DS20" i="2"/>
  <c r="DT20" i="2"/>
  <c r="DU20" i="2"/>
  <c r="DV20" i="2"/>
  <c r="DW20" i="2"/>
  <c r="DX20" i="2"/>
  <c r="DY20" i="2"/>
  <c r="CO11" i="2" l="1"/>
  <c r="CK166" i="2"/>
  <c r="CR163" i="2"/>
  <c r="CS151" i="2"/>
  <c r="CW141" i="2"/>
  <c r="CC137" i="2"/>
  <c r="CI131" i="2"/>
  <c r="CU128" i="2"/>
  <c r="CJ122" i="2"/>
  <c r="CF109" i="2"/>
  <c r="CI82" i="2"/>
  <c r="CG79" i="2"/>
  <c r="CF72" i="2"/>
  <c r="CU67" i="2"/>
  <c r="CF59" i="2"/>
  <c r="CK46" i="2"/>
  <c r="CV36" i="2"/>
  <c r="CV33" i="2"/>
  <c r="CU29" i="2"/>
  <c r="CK24" i="2"/>
  <c r="CI23" i="2"/>
  <c r="CO22" i="2"/>
  <c r="CK11" i="2"/>
  <c r="CV141" i="2"/>
  <c r="CR84" i="2"/>
  <c r="CV59" i="2"/>
  <c r="CI31" i="2"/>
  <c r="CS24" i="2"/>
  <c r="CJ22" i="2"/>
  <c r="CS124" i="2"/>
  <c r="CR118" i="2"/>
  <c r="CK35" i="2"/>
  <c r="CF12" i="2"/>
  <c r="CF10" i="2"/>
  <c r="CU169" i="2"/>
  <c r="CV167" i="2"/>
  <c r="CV159" i="2"/>
  <c r="CO158" i="2"/>
  <c r="CS154" i="2"/>
  <c r="CI145" i="2"/>
  <c r="CO143" i="2"/>
  <c r="CK142" i="2"/>
  <c r="CU141" i="2"/>
  <c r="CI126" i="2"/>
  <c r="CF114" i="2"/>
  <c r="CF88" i="2"/>
  <c r="CJ77" i="2"/>
  <c r="CU74" i="2"/>
  <c r="CO69" i="2"/>
  <c r="CV40" i="2"/>
  <c r="CV38" i="2"/>
  <c r="CF135" i="2"/>
  <c r="CW108" i="2"/>
  <c r="CR100" i="2"/>
  <c r="CW99" i="2"/>
  <c r="CU94" i="2"/>
  <c r="CJ91" i="2"/>
  <c r="CU84" i="2"/>
  <c r="CR73" i="2"/>
  <c r="CV62" i="2"/>
  <c r="CS54" i="2"/>
  <c r="CJ47" i="2"/>
  <c r="CR38" i="2"/>
  <c r="CS29" i="2"/>
  <c r="CF20" i="2"/>
  <c r="CJ17" i="2"/>
  <c r="CG16" i="2"/>
  <c r="CF15" i="2"/>
  <c r="CJ14" i="2"/>
  <c r="CK169" i="2"/>
  <c r="CG158" i="2"/>
  <c r="CS147" i="2"/>
  <c r="CI83" i="2"/>
  <c r="CG78" i="2"/>
  <c r="CS45" i="2"/>
  <c r="CR30" i="2"/>
  <c r="CR23" i="2"/>
  <c r="CR22" i="2"/>
  <c r="CG22" i="2"/>
  <c r="CW21" i="2"/>
  <c r="CO15" i="2"/>
  <c r="CJ12" i="2"/>
  <c r="CF147" i="2"/>
  <c r="CI108" i="2"/>
  <c r="CR94" i="2"/>
  <c r="CW83" i="2"/>
  <c r="CW81" i="2"/>
  <c r="CW73" i="2"/>
  <c r="CS73" i="2"/>
  <c r="CU72" i="2"/>
  <c r="CW54" i="2"/>
  <c r="CC45" i="2"/>
  <c r="CU39" i="2"/>
  <c r="CK33" i="2"/>
  <c r="CG25" i="2"/>
  <c r="CW22" i="2"/>
  <c r="CU18" i="2"/>
  <c r="CW15" i="2"/>
  <c r="CG15" i="2"/>
  <c r="CG163" i="2"/>
  <c r="CF162" i="2"/>
  <c r="CI160" i="2"/>
  <c r="CR158" i="2"/>
  <c r="CI151" i="2"/>
  <c r="CJ138" i="2"/>
  <c r="CG137" i="2"/>
  <c r="CO133" i="2"/>
  <c r="CF130" i="2"/>
  <c r="CV118" i="2"/>
  <c r="CJ114" i="2"/>
  <c r="CS112" i="2"/>
  <c r="CI101" i="2"/>
  <c r="CJ98" i="2"/>
  <c r="CI97" i="2"/>
  <c r="CS96" i="2"/>
  <c r="CV95" i="2"/>
  <c r="CF95" i="2"/>
  <c r="CG86" i="2"/>
  <c r="CS85" i="2"/>
  <c r="CJ78" i="2"/>
  <c r="CV72" i="2"/>
  <c r="CO72" i="2"/>
  <c r="CI64" i="2"/>
  <c r="CS63" i="2"/>
  <c r="CR62" i="2"/>
  <c r="CF56" i="2"/>
  <c r="CO54" i="2"/>
  <c r="CS47" i="2"/>
  <c r="CF47" i="2"/>
  <c r="CS46" i="2"/>
  <c r="CU43" i="2"/>
  <c r="CU35" i="2"/>
  <c r="CO33" i="2"/>
  <c r="CR138" i="2"/>
  <c r="CO116" i="2"/>
  <c r="CI156" i="2"/>
  <c r="CW154" i="2"/>
  <c r="CV147" i="2"/>
  <c r="CG141" i="2"/>
  <c r="CV125" i="2"/>
  <c r="CW112" i="2"/>
  <c r="CO109" i="2"/>
  <c r="CF106" i="2"/>
  <c r="CU85" i="2"/>
  <c r="CS81" i="2"/>
  <c r="CR78" i="2"/>
  <c r="CU77" i="2"/>
  <c r="CW59" i="2"/>
  <c r="CU46" i="2"/>
  <c r="CW38" i="2"/>
  <c r="CU36" i="2"/>
  <c r="CS35" i="2"/>
  <c r="CK34" i="2"/>
  <c r="CS28" i="2"/>
  <c r="CW25" i="2"/>
  <c r="CS20" i="2"/>
  <c r="CV11" i="2"/>
  <c r="CS166" i="2"/>
  <c r="CU165" i="2"/>
  <c r="CF164" i="2"/>
  <c r="CJ163" i="2"/>
  <c r="CU161" i="2"/>
  <c r="CW158" i="2"/>
  <c r="CV153" i="2"/>
  <c r="CR152" i="2"/>
  <c r="CV149" i="2"/>
  <c r="CC145" i="2"/>
  <c r="CU144" i="2"/>
  <c r="CS142" i="2"/>
  <c r="CF142" i="2"/>
  <c r="CS132" i="2"/>
  <c r="CF131" i="2"/>
  <c r="CS128" i="2"/>
  <c r="CW124" i="2"/>
  <c r="CR122" i="2"/>
  <c r="CS116" i="2"/>
  <c r="CW114" i="2"/>
  <c r="CW113" i="2"/>
  <c r="CV109" i="2"/>
  <c r="CS107" i="2"/>
  <c r="CJ107" i="2"/>
  <c r="CF105" i="2"/>
  <c r="CW104" i="2"/>
  <c r="CF104" i="2"/>
  <c r="CW101" i="2"/>
  <c r="CJ101" i="2"/>
  <c r="CW98" i="2"/>
  <c r="CV82" i="2"/>
  <c r="CJ79" i="2"/>
  <c r="CK76" i="2"/>
  <c r="CK72" i="2"/>
  <c r="CV70" i="2"/>
  <c r="CI70" i="2"/>
  <c r="CV69" i="2"/>
  <c r="CI69" i="2"/>
  <c r="CV63" i="2"/>
  <c r="CR63" i="2"/>
  <c r="CV58" i="2"/>
  <c r="CF55" i="2"/>
  <c r="CU54" i="2"/>
  <c r="CF53" i="2"/>
  <c r="CW51" i="2"/>
  <c r="CW50" i="2"/>
  <c r="CU49" i="2"/>
  <c r="CW47" i="2"/>
  <c r="CI44" i="2"/>
  <c r="CK36" i="2"/>
  <c r="CR33" i="2"/>
  <c r="CI28" i="2"/>
  <c r="CG26" i="2"/>
  <c r="CW20" i="2"/>
  <c r="CV16" i="2"/>
  <c r="CU14" i="2"/>
  <c r="CR11" i="2"/>
  <c r="CG164" i="2"/>
  <c r="CW153" i="2"/>
  <c r="CV152" i="2"/>
  <c r="CG145" i="2"/>
  <c r="CU138" i="2"/>
  <c r="CW132" i="2"/>
  <c r="CS131" i="2"/>
  <c r="CU130" i="2"/>
  <c r="CU122" i="2"/>
  <c r="CK116" i="2"/>
  <c r="CW109" i="2"/>
  <c r="CS109" i="2"/>
  <c r="CG108" i="2"/>
  <c r="CG104" i="2"/>
  <c r="CU99" i="2"/>
  <c r="CG83" i="2"/>
  <c r="CK82" i="2"/>
  <c r="CV80" i="2"/>
  <c r="CW78" i="2"/>
  <c r="CR69" i="2"/>
  <c r="CC64" i="2"/>
  <c r="CG55" i="2"/>
  <c r="CV54" i="2"/>
  <c r="CR54" i="2"/>
  <c r="CG53" i="2"/>
  <c r="CC35" i="2"/>
  <c r="CR32" i="2"/>
  <c r="CW19" i="2"/>
  <c r="CW18" i="2"/>
  <c r="CU11" i="2"/>
  <c r="CV10" i="2"/>
  <c r="CI168" i="2"/>
  <c r="CJ158" i="2"/>
  <c r="CU153" i="2"/>
  <c r="CI149" i="2"/>
  <c r="CS138" i="2"/>
  <c r="CW135" i="2"/>
  <c r="CF132" i="2"/>
  <c r="CG130" i="2"/>
  <c r="CF117" i="2"/>
  <c r="CR116" i="2"/>
  <c r="CS114" i="2"/>
  <c r="CS113" i="2"/>
  <c r="CR107" i="2"/>
  <c r="CV106" i="2"/>
  <c r="CW100" i="2"/>
  <c r="CS89" i="2"/>
  <c r="CF89" i="2"/>
  <c r="CR79" i="2"/>
  <c r="CR66" i="2"/>
  <c r="CU63" i="2"/>
  <c r="CW61" i="2"/>
  <c r="CC46" i="2"/>
  <c r="CW39" i="2"/>
  <c r="CV26" i="2"/>
  <c r="CV168" i="2"/>
  <c r="CJ168" i="2"/>
  <c r="CF168" i="2"/>
  <c r="CR168" i="2"/>
  <c r="CK167" i="2"/>
  <c r="CW167" i="2"/>
  <c r="CW147" i="2"/>
  <c r="CK147" i="2"/>
  <c r="CO126" i="2"/>
  <c r="CC126" i="2"/>
  <c r="CS12" i="2"/>
  <c r="CK12" i="2"/>
  <c r="CK144" i="2"/>
  <c r="CR140" i="2"/>
  <c r="CJ19" i="2"/>
  <c r="CV19" i="2"/>
  <c r="CI13" i="2"/>
  <c r="CU13" i="2"/>
  <c r="CG10" i="2"/>
  <c r="CS10" i="2"/>
  <c r="CK163" i="2"/>
  <c r="CW163" i="2"/>
  <c r="CG144" i="2"/>
  <c r="CS144" i="2"/>
  <c r="CR141" i="2"/>
  <c r="CF141" i="2"/>
  <c r="CV140" i="2"/>
  <c r="CJ140" i="2"/>
  <c r="CW14" i="2"/>
  <c r="CK14" i="2"/>
  <c r="CS14" i="2"/>
  <c r="CG14" i="2"/>
  <c r="CC14" i="2"/>
  <c r="CO14" i="2"/>
  <c r="CV160" i="2"/>
  <c r="CJ160" i="2"/>
  <c r="CI143" i="2"/>
  <c r="CU143" i="2"/>
  <c r="CF129" i="2"/>
  <c r="CR129" i="2"/>
  <c r="CI110" i="2"/>
  <c r="CU110" i="2"/>
  <c r="CF102" i="2"/>
  <c r="CR102" i="2"/>
  <c r="CW27" i="2"/>
  <c r="CK27" i="2"/>
  <c r="CI120" i="2"/>
  <c r="CU120" i="2"/>
  <c r="CJ104" i="2"/>
  <c r="CV104" i="2"/>
  <c r="CV96" i="2"/>
  <c r="CJ96" i="2"/>
  <c r="CK93" i="2"/>
  <c r="CW93" i="2"/>
  <c r="CG135" i="2"/>
  <c r="CS135" i="2"/>
  <c r="CI129" i="2"/>
  <c r="CU129" i="2"/>
  <c r="CK128" i="2"/>
  <c r="CW128" i="2"/>
  <c r="CW122" i="2"/>
  <c r="CK122" i="2"/>
  <c r="CG122" i="2"/>
  <c r="CS122" i="2"/>
  <c r="CI115" i="2"/>
  <c r="CU115" i="2"/>
  <c r="CR113" i="2"/>
  <c r="CF113" i="2"/>
  <c r="CW92" i="2"/>
  <c r="CK92" i="2"/>
  <c r="CK89" i="2"/>
  <c r="CW89" i="2"/>
  <c r="CC89" i="2"/>
  <c r="CO89" i="2"/>
  <c r="CJ88" i="2"/>
  <c r="CV88" i="2"/>
  <c r="CJ84" i="2"/>
  <c r="CV84" i="2"/>
  <c r="CW77" i="2"/>
  <c r="CK77" i="2"/>
  <c r="CS77" i="2"/>
  <c r="CG77" i="2"/>
  <c r="CK74" i="2"/>
  <c r="CW74" i="2"/>
  <c r="CJ66" i="2"/>
  <c r="CV66" i="2"/>
  <c r="CJ56" i="2"/>
  <c r="CV56" i="2"/>
  <c r="CW55" i="2"/>
  <c r="CK55" i="2"/>
  <c r="CW45" i="2"/>
  <c r="CK45" i="2"/>
  <c r="CG38" i="2"/>
  <c r="CS38" i="2"/>
  <c r="CJ37" i="2"/>
  <c r="CV37" i="2"/>
  <c r="CV27" i="2"/>
  <c r="CJ27" i="2"/>
  <c r="CJ23" i="2"/>
  <c r="CV23" i="2"/>
  <c r="CC121" i="2"/>
  <c r="CU112" i="2"/>
  <c r="CK105" i="2"/>
  <c r="CU95" i="2"/>
  <c r="CI76" i="2"/>
  <c r="CW70" i="2"/>
  <c r="CR115" i="2"/>
  <c r="CV110" i="2"/>
  <c r="CS105" i="2"/>
  <c r="CR64" i="2"/>
  <c r="CV50" i="2"/>
  <c r="CV46" i="2"/>
  <c r="CR46" i="2"/>
  <c r="CI20" i="2"/>
  <c r="CU17" i="2"/>
  <c r="CV15" i="2"/>
  <c r="CW9" i="2"/>
  <c r="CW168" i="2"/>
  <c r="CW165" i="2"/>
  <c r="CV164" i="2"/>
  <c r="CW162" i="2"/>
  <c r="CO155" i="2"/>
  <c r="CJ148" i="2"/>
  <c r="CI147" i="2"/>
  <c r="CV143" i="2"/>
  <c r="CJ142" i="2"/>
  <c r="CW140" i="2"/>
  <c r="CO140" i="2"/>
  <c r="CG140" i="2"/>
  <c r="CU118" i="2"/>
  <c r="CI98" i="2"/>
  <c r="CU88" i="2"/>
  <c r="CU79" i="2"/>
  <c r="CW69" i="2"/>
  <c r="CS69" i="2"/>
  <c r="CK67" i="2"/>
  <c r="CU58" i="2"/>
  <c r="CU56" i="2"/>
  <c r="CK44" i="2"/>
  <c r="CG44" i="2"/>
  <c r="CS34" i="2"/>
  <c r="CI26" i="2"/>
  <c r="CK121" i="2"/>
  <c r="CW121" i="2"/>
  <c r="CV111" i="2"/>
  <c r="CJ111" i="2"/>
  <c r="CC105" i="2"/>
  <c r="CO105" i="2"/>
  <c r="CJ64" i="2"/>
  <c r="CV64" i="2"/>
  <c r="CI60" i="2"/>
  <c r="CU60" i="2"/>
  <c r="CV108" i="2"/>
  <c r="CR108" i="2"/>
  <c r="CS101" i="2"/>
  <c r="DZ99" i="2"/>
  <c r="CS91" i="2"/>
  <c r="CV85" i="2"/>
  <c r="CR85" i="2"/>
  <c r="CS84" i="2"/>
  <c r="CV83" i="2"/>
  <c r="CR83" i="2"/>
  <c r="CU62" i="2"/>
  <c r="CC53" i="2"/>
  <c r="CS36" i="2"/>
  <c r="CC106" i="2"/>
  <c r="CO106" i="2"/>
  <c r="CI104" i="2"/>
  <c r="CU104" i="2"/>
  <c r="CJ102" i="2"/>
  <c r="CV102" i="2"/>
  <c r="CV67" i="2"/>
  <c r="CJ67" i="2"/>
  <c r="CU100" i="2"/>
  <c r="CI100" i="2"/>
  <c r="CG93" i="2"/>
  <c r="CS93" i="2"/>
  <c r="CU86" i="2"/>
  <c r="CI86" i="2"/>
  <c r="CK43" i="2"/>
  <c r="CW43" i="2"/>
  <c r="CJ137" i="2"/>
  <c r="CV137" i="2"/>
  <c r="CI133" i="2"/>
  <c r="CU133" i="2"/>
  <c r="CK131" i="2"/>
  <c r="CW131" i="2"/>
  <c r="CJ130" i="2"/>
  <c r="CV130" i="2"/>
  <c r="CF97" i="2"/>
  <c r="CR97" i="2"/>
  <c r="CI66" i="2"/>
  <c r="CU66" i="2"/>
  <c r="CU47" i="2"/>
  <c r="CI47" i="2"/>
  <c r="CK31" i="2"/>
  <c r="CW31" i="2"/>
  <c r="CG31" i="2"/>
  <c r="CS31" i="2"/>
  <c r="CW157" i="2"/>
  <c r="CW151" i="2"/>
  <c r="CW139" i="2"/>
  <c r="CG121" i="2"/>
  <c r="CW107" i="2"/>
  <c r="CW85" i="2"/>
  <c r="CU78" i="2"/>
  <c r="CW57" i="2"/>
  <c r="CW52" i="2"/>
  <c r="CU15" i="2"/>
  <c r="CU164" i="2"/>
  <c r="CO160" i="2"/>
  <c r="CS156" i="2"/>
  <c r="CK155" i="2"/>
  <c r="CO141" i="2"/>
  <c r="CW106" i="2"/>
  <c r="CS106" i="2"/>
  <c r="CR40" i="2"/>
  <c r="CV35" i="2"/>
  <c r="CR35" i="2"/>
  <c r="CO138" i="2"/>
  <c r="CW137" i="2"/>
  <c r="CV100" i="2"/>
  <c r="CW88" i="2"/>
  <c r="CS88" i="2"/>
  <c r="CO73" i="2"/>
  <c r="CS61" i="2"/>
  <c r="CS59" i="2"/>
  <c r="CU45" i="2"/>
  <c r="CV43" i="2"/>
  <c r="CJ39" i="2"/>
  <c r="CU37" i="2"/>
  <c r="CF34" i="2"/>
  <c r="CS33" i="2"/>
  <c r="CV31" i="2"/>
  <c r="CJ161" i="2"/>
  <c r="CV161" i="2"/>
  <c r="CV156" i="2"/>
  <c r="CJ156" i="2"/>
  <c r="CR156" i="2"/>
  <c r="CF156" i="2"/>
  <c r="CJ155" i="2"/>
  <c r="CV155" i="2"/>
  <c r="CG152" i="2"/>
  <c r="CS152" i="2"/>
  <c r="CC152" i="2"/>
  <c r="CO152" i="2"/>
  <c r="CI142" i="2"/>
  <c r="CU142" i="2"/>
  <c r="CU135" i="2"/>
  <c r="CI135" i="2"/>
  <c r="CV133" i="2"/>
  <c r="CJ133" i="2"/>
  <c r="CF133" i="2"/>
  <c r="CR133" i="2"/>
  <c r="CK111" i="2"/>
  <c r="CW111" i="2"/>
  <c r="CK110" i="2"/>
  <c r="CW110" i="2"/>
  <c r="CS110" i="2"/>
  <c r="CG110" i="2"/>
  <c r="CK102" i="2"/>
  <c r="CW102" i="2"/>
  <c r="CG102" i="2"/>
  <c r="CS102" i="2"/>
  <c r="CK91" i="2"/>
  <c r="CW91" i="2"/>
  <c r="CJ61" i="2"/>
  <c r="CV61" i="2"/>
  <c r="CF61" i="2"/>
  <c r="CR61" i="2"/>
  <c r="CI40" i="2"/>
  <c r="CU40" i="2"/>
  <c r="CI38" i="2"/>
  <c r="CU38" i="2"/>
  <c r="CC163" i="2"/>
  <c r="CO163" i="2"/>
  <c r="CU154" i="2"/>
  <c r="CI154" i="2"/>
  <c r="CG133" i="2"/>
  <c r="CS133" i="2"/>
  <c r="CI113" i="2"/>
  <c r="CU113" i="2"/>
  <c r="CK60" i="2"/>
  <c r="CW60" i="2"/>
  <c r="CK58" i="2"/>
  <c r="CW58" i="2"/>
  <c r="CO10" i="2"/>
  <c r="CS167" i="2"/>
  <c r="CO167" i="2"/>
  <c r="CV154" i="2"/>
  <c r="CC20" i="2"/>
  <c r="CV18" i="2"/>
  <c r="CW16" i="2"/>
  <c r="CR16" i="2"/>
  <c r="CS13" i="2"/>
  <c r="CO12" i="2"/>
  <c r="CK10" i="2"/>
  <c r="CS162" i="2"/>
  <c r="CR160" i="2"/>
  <c r="CS159" i="2"/>
  <c r="CF159" i="2"/>
  <c r="CF155" i="2"/>
  <c r="CF154" i="2"/>
  <c r="CW152" i="2"/>
  <c r="CR145" i="2"/>
  <c r="CK143" i="2"/>
  <c r="CW119" i="2"/>
  <c r="CG117" i="2"/>
  <c r="CC162" i="2"/>
  <c r="CO162" i="2"/>
  <c r="CG146" i="2"/>
  <c r="CS146" i="2"/>
  <c r="CC146" i="2"/>
  <c r="CO146" i="2"/>
  <c r="CK129" i="2"/>
  <c r="CW129" i="2"/>
  <c r="CG129" i="2"/>
  <c r="CS129" i="2"/>
  <c r="CC129" i="2"/>
  <c r="CO129" i="2"/>
  <c r="CI121" i="2"/>
  <c r="CU121" i="2"/>
  <c r="CV119" i="2"/>
  <c r="CJ119" i="2"/>
  <c r="CF119" i="2"/>
  <c r="CR119" i="2"/>
  <c r="CK117" i="2"/>
  <c r="CW117" i="2"/>
  <c r="CJ86" i="2"/>
  <c r="CV86" i="2"/>
  <c r="CF86" i="2"/>
  <c r="CR86" i="2"/>
  <c r="CK66" i="2"/>
  <c r="CW66" i="2"/>
  <c r="CG66" i="2"/>
  <c r="CS66" i="2"/>
  <c r="CK62" i="2"/>
  <c r="CW62" i="2"/>
  <c r="CG62" i="2"/>
  <c r="CS62" i="2"/>
  <c r="CK53" i="2"/>
  <c r="CW53" i="2"/>
  <c r="CK13" i="2"/>
  <c r="CW13" i="2"/>
  <c r="CK145" i="2"/>
  <c r="CW145" i="2"/>
  <c r="CG143" i="2"/>
  <c r="CS143" i="2"/>
  <c r="CC130" i="2"/>
  <c r="CO130" i="2"/>
  <c r="CJ121" i="2"/>
  <c r="CV121" i="2"/>
  <c r="CR121" i="2"/>
  <c r="CF121" i="2"/>
  <c r="CG119" i="2"/>
  <c r="CS119" i="2"/>
  <c r="CI116" i="2"/>
  <c r="CU116" i="2"/>
  <c r="CI114" i="2"/>
  <c r="CU114" i="2"/>
  <c r="CF110" i="2"/>
  <c r="CR110" i="2"/>
  <c r="CK49" i="2"/>
  <c r="CW49" i="2"/>
  <c r="CW30" i="2"/>
  <c r="CK30" i="2"/>
  <c r="CS30" i="2"/>
  <c r="CG30" i="2"/>
  <c r="CO30" i="2"/>
  <c r="CC30" i="2"/>
  <c r="CW26" i="2"/>
  <c r="CK26" i="2"/>
  <c r="CO26" i="2"/>
  <c r="CC26" i="2"/>
  <c r="DZ114" i="2"/>
  <c r="CU16" i="2"/>
  <c r="CO16" i="2"/>
  <c r="CR14" i="2"/>
  <c r="CO164" i="2"/>
  <c r="CW159" i="2"/>
  <c r="CK146" i="2"/>
  <c r="CV145" i="2"/>
  <c r="CO111" i="2"/>
  <c r="CJ127" i="2"/>
  <c r="CV127" i="2"/>
  <c r="CF126" i="2"/>
  <c r="CR126" i="2"/>
  <c r="CK120" i="2"/>
  <c r="CW120" i="2"/>
  <c r="CO115" i="2"/>
  <c r="CC115" i="2"/>
  <c r="CJ113" i="2"/>
  <c r="CV113" i="2"/>
  <c r="CK94" i="2"/>
  <c r="CW94" i="2"/>
  <c r="CS94" i="2"/>
  <c r="CG94" i="2"/>
  <c r="CO94" i="2"/>
  <c r="CC94" i="2"/>
  <c r="CV89" i="2"/>
  <c r="CJ89" i="2"/>
  <c r="CU32" i="2"/>
  <c r="CI32" i="2"/>
  <c r="CO24" i="2"/>
  <c r="CC24" i="2"/>
  <c r="DZ113" i="2"/>
  <c r="CF111" i="2"/>
  <c r="CK97" i="2"/>
  <c r="CI123" i="2"/>
  <c r="CU123" i="2"/>
  <c r="CG97" i="2"/>
  <c r="CS97" i="2"/>
  <c r="CF96" i="2"/>
  <c r="CR96" i="2"/>
  <c r="CK68" i="2"/>
  <c r="CW68" i="2"/>
  <c r="CI61" i="2"/>
  <c r="CU61" i="2"/>
  <c r="CK56" i="2"/>
  <c r="CW56" i="2"/>
  <c r="CG56" i="2"/>
  <c r="CS56" i="2"/>
  <c r="CC56" i="2"/>
  <c r="CO56" i="2"/>
  <c r="CJ32" i="2"/>
  <c r="CV32" i="2"/>
  <c r="CU146" i="2"/>
  <c r="CO142" i="2"/>
  <c r="CV132" i="2"/>
  <c r="CU125" i="2"/>
  <c r="CI124" i="2"/>
  <c r="CG120" i="2"/>
  <c r="CO31" i="2"/>
  <c r="CK37" i="2"/>
  <c r="CW37" i="2"/>
  <c r="CV34" i="2"/>
  <c r="CJ34" i="2"/>
  <c r="CJ29" i="2"/>
  <c r="CV29" i="2"/>
  <c r="CF29" i="2"/>
  <c r="CR29" i="2"/>
  <c r="CU27" i="2"/>
  <c r="CI27" i="2"/>
  <c r="CU127" i="2"/>
  <c r="CW125" i="2"/>
  <c r="CW29" i="2"/>
  <c r="CI96" i="2"/>
  <c r="CU96" i="2"/>
  <c r="CO92" i="2"/>
  <c r="CC92" i="2"/>
  <c r="CC88" i="2"/>
  <c r="CO88" i="2"/>
  <c r="CO84" i="2"/>
  <c r="CC84" i="2"/>
  <c r="CC28" i="2"/>
  <c r="CO28" i="2"/>
  <c r="CR26" i="2"/>
  <c r="CF26" i="2"/>
  <c r="DZ118" i="2"/>
  <c r="DZ63" i="2"/>
  <c r="CV25" i="2"/>
  <c r="DZ95" i="2"/>
  <c r="DZ87" i="2"/>
  <c r="CV97" i="2"/>
  <c r="DZ90" i="2"/>
  <c r="CV68" i="2"/>
  <c r="CV53" i="2"/>
  <c r="CV49" i="2"/>
  <c r="DZ165" i="2"/>
  <c r="DZ169" i="2"/>
  <c r="DZ167" i="2"/>
  <c r="DZ166" i="2"/>
  <c r="DZ168" i="2"/>
  <c r="CG32" i="2"/>
  <c r="CS32" i="2"/>
  <c r="CV21" i="2"/>
  <c r="CJ21" i="2"/>
  <c r="CV169" i="2"/>
  <c r="CR169" i="2"/>
  <c r="CS168" i="2"/>
  <c r="CU166" i="2"/>
  <c r="CV165" i="2"/>
  <c r="CR165" i="2"/>
  <c r="CW164" i="2"/>
  <c r="CU162" i="2"/>
  <c r="CU155" i="2"/>
  <c r="CU152" i="2"/>
  <c r="CV151" i="2"/>
  <c r="CR151" i="2"/>
  <c r="CU148" i="2"/>
  <c r="CF146" i="2"/>
  <c r="CF144" i="2"/>
  <c r="CF143" i="2"/>
  <c r="CU137" i="2"/>
  <c r="CV128" i="2"/>
  <c r="CR128" i="2"/>
  <c r="CV124" i="2"/>
  <c r="CR124" i="2"/>
  <c r="CV123" i="2"/>
  <c r="CR123" i="2"/>
  <c r="CU117" i="2"/>
  <c r="CS100" i="2"/>
  <c r="CC91" i="2"/>
  <c r="DZ76" i="2"/>
  <c r="CU34" i="2"/>
  <c r="CC32" i="2"/>
  <c r="DZ25" i="2"/>
  <c r="CU25" i="2"/>
  <c r="CS169" i="2"/>
  <c r="CU167" i="2"/>
  <c r="CV166" i="2"/>
  <c r="CR166" i="2"/>
  <c r="CS165" i="2"/>
  <c r="CO165" i="2"/>
  <c r="CV162" i="2"/>
  <c r="CU159" i="2"/>
  <c r="CO156" i="2"/>
  <c r="CK156" i="2"/>
  <c r="DZ153" i="2"/>
  <c r="CU140" i="2"/>
  <c r="CW138" i="2"/>
  <c r="DZ134" i="2"/>
  <c r="CW133" i="2"/>
  <c r="CS123" i="2"/>
  <c r="CO123" i="2"/>
  <c r="CS118" i="2"/>
  <c r="CO118" i="2"/>
  <c r="CW96" i="2"/>
  <c r="CV93" i="2"/>
  <c r="CR93" i="2"/>
  <c r="CV92" i="2"/>
  <c r="CR92" i="2"/>
  <c r="DZ91" i="2"/>
  <c r="CU81" i="2"/>
  <c r="CI81" i="2"/>
  <c r="CV74" i="2"/>
  <c r="CJ74" i="2"/>
  <c r="CK64" i="2"/>
  <c r="CW64" i="2"/>
  <c r="CG64" i="2"/>
  <c r="CS64" i="2"/>
  <c r="CW160" i="2"/>
  <c r="CU132" i="2"/>
  <c r="CV115" i="2"/>
  <c r="DZ93" i="2"/>
  <c r="CU93" i="2"/>
  <c r="DZ80" i="2"/>
  <c r="CU163" i="2"/>
  <c r="DZ157" i="2"/>
  <c r="CK149" i="2"/>
  <c r="CW115" i="2"/>
  <c r="CS115" i="2"/>
  <c r="CV146" i="2"/>
  <c r="CV144" i="2"/>
  <c r="CV120" i="2"/>
  <c r="CR120" i="2"/>
  <c r="CJ116" i="2"/>
  <c r="CO96" i="2"/>
  <c r="DZ85" i="2"/>
  <c r="CJ81" i="2"/>
  <c r="DZ65" i="2"/>
  <c r="DZ51" i="2"/>
  <c r="CW23" i="2"/>
  <c r="CS23" i="2"/>
  <c r="CI33" i="2"/>
  <c r="CU33" i="2"/>
  <c r="CK32" i="2"/>
  <c r="CW32" i="2"/>
  <c r="CV60" i="2"/>
  <c r="CJ60" i="2"/>
  <c r="CJ45" i="2"/>
  <c r="CV45" i="2"/>
  <c r="CF45" i="2"/>
  <c r="CR45" i="2"/>
  <c r="CO44" i="2"/>
  <c r="CC44" i="2"/>
  <c r="DZ139" i="2"/>
  <c r="CW126" i="2"/>
  <c r="CS126" i="2"/>
  <c r="CO100" i="2"/>
  <c r="CU158" i="2"/>
  <c r="DZ151" i="2"/>
  <c r="DZ143" i="2"/>
  <c r="DZ128" i="2"/>
  <c r="DZ124" i="2"/>
  <c r="DZ123" i="2"/>
  <c r="DZ112" i="2"/>
  <c r="DZ103" i="2"/>
  <c r="DZ83" i="2"/>
  <c r="CF81" i="2"/>
  <c r="CI21" i="2"/>
  <c r="CU21" i="2"/>
  <c r="DZ50" i="2"/>
  <c r="DZ34" i="2"/>
  <c r="CK40" i="2"/>
  <c r="CW40" i="2"/>
  <c r="CG40" i="2"/>
  <c r="CS40" i="2"/>
  <c r="DZ108" i="2"/>
  <c r="DZ107" i="2"/>
  <c r="DZ101" i="2"/>
  <c r="DZ42" i="2"/>
  <c r="DZ41" i="2"/>
  <c r="DZ78" i="2"/>
  <c r="DZ70" i="2"/>
  <c r="DZ57" i="2"/>
  <c r="DZ52" i="2"/>
  <c r="DZ48" i="2"/>
  <c r="DZ36" i="2"/>
  <c r="DZ18" i="2"/>
  <c r="DZ19" i="2"/>
  <c r="DZ17" i="2"/>
  <c r="DZ9" i="2"/>
  <c r="CV13" i="2"/>
  <c r="CU10" i="2"/>
  <c r="CU19" i="2"/>
  <c r="CW17" i="2"/>
  <c r="O12" i="2" l="1"/>
  <c r="O77" i="2"/>
  <c r="O27" i="2"/>
  <c r="O64" i="2"/>
  <c r="O88" i="2"/>
  <c r="O138" i="2"/>
  <c r="O29" i="2"/>
  <c r="O47" i="2"/>
  <c r="O86" i="2"/>
  <c r="I108" i="2"/>
  <c r="O114" i="2"/>
  <c r="O121" i="2"/>
  <c r="O154" i="2"/>
  <c r="O16" i="2"/>
  <c r="O104" i="2"/>
  <c r="O116" i="2"/>
  <c r="O17" i="2"/>
  <c r="O52" i="2"/>
  <c r="O58" i="2"/>
  <c r="O60" i="2"/>
  <c r="O131" i="2"/>
  <c r="O83" i="2"/>
  <c r="O70" i="2"/>
  <c r="I87" i="2"/>
  <c r="I143" i="2"/>
  <c r="O112" i="2"/>
  <c r="O163" i="2"/>
  <c r="I42" i="2"/>
  <c r="O42" i="2"/>
  <c r="O153" i="2"/>
  <c r="O45" i="2"/>
  <c r="O166" i="2"/>
  <c r="O22" i="2"/>
  <c r="O56" i="2"/>
  <c r="I106" i="2"/>
  <c r="O106" i="2"/>
  <c r="O146" i="2"/>
  <c r="O105" i="2"/>
  <c r="I158" i="2"/>
  <c r="I11" i="2"/>
  <c r="O63" i="2"/>
  <c r="O92" i="2"/>
  <c r="W135" i="2"/>
  <c r="O135" i="2"/>
  <c r="O21" i="2"/>
  <c r="W51" i="2"/>
  <c r="I51" i="2"/>
  <c r="O51" i="2"/>
  <c r="W14" i="2"/>
  <c r="O14" i="2"/>
  <c r="I84" i="2"/>
  <c r="O84" i="2"/>
  <c r="W117" i="2"/>
  <c r="O117" i="2"/>
  <c r="W43" i="2"/>
  <c r="O43" i="2"/>
  <c r="O57" i="2"/>
  <c r="O69" i="2"/>
  <c r="O72" i="2"/>
  <c r="W80" i="2"/>
  <c r="I80" i="2"/>
  <c r="W100" i="2"/>
  <c r="O100" i="2"/>
  <c r="W33" i="2"/>
  <c r="O33" i="2"/>
  <c r="W94" i="2"/>
  <c r="I94" i="2"/>
  <c r="W115" i="2"/>
  <c r="I115" i="2"/>
  <c r="O115" i="2"/>
  <c r="O127" i="2"/>
  <c r="O129" i="2"/>
  <c r="O133" i="2"/>
  <c r="W155" i="2"/>
  <c r="O155" i="2"/>
  <c r="O41" i="2"/>
  <c r="W125" i="2"/>
  <c r="O125" i="2"/>
  <c r="I9" i="2"/>
  <c r="W78" i="2"/>
  <c r="I78" i="2"/>
  <c r="W123" i="2"/>
  <c r="I123" i="2"/>
  <c r="I65" i="2"/>
  <c r="O107" i="2"/>
  <c r="I167" i="2"/>
  <c r="O68" i="2"/>
  <c r="O157" i="2"/>
  <c r="I90" i="2"/>
  <c r="O149" i="2"/>
  <c r="O13" i="2"/>
  <c r="O31" i="2"/>
  <c r="O38" i="2"/>
  <c r="O61" i="2"/>
  <c r="O113" i="2"/>
  <c r="O126" i="2"/>
  <c r="O142" i="2"/>
  <c r="O128" i="2"/>
  <c r="I145" i="2"/>
  <c r="O145" i="2"/>
  <c r="O156" i="2"/>
  <c r="O19" i="2"/>
  <c r="W76" i="2"/>
  <c r="Z76" i="2" s="1"/>
  <c r="I76" i="2"/>
  <c r="O76" i="2"/>
  <c r="W120" i="2"/>
  <c r="O120" i="2"/>
  <c r="AF135" i="2"/>
  <c r="O20" i="2"/>
  <c r="AF21" i="2"/>
  <c r="W39" i="2"/>
  <c r="O39" i="2"/>
  <c r="AF51" i="2"/>
  <c r="AI51" i="2" s="1"/>
  <c r="W54" i="2"/>
  <c r="O54" i="2"/>
  <c r="AF14" i="2"/>
  <c r="W79" i="2"/>
  <c r="O79" i="2"/>
  <c r="AF84" i="2"/>
  <c r="W109" i="2"/>
  <c r="O109" i="2"/>
  <c r="AF117" i="2"/>
  <c r="W141" i="2"/>
  <c r="O141" i="2"/>
  <c r="O15" i="2"/>
  <c r="W18" i="2"/>
  <c r="O18" i="2"/>
  <c r="W37" i="2"/>
  <c r="I37" i="2"/>
  <c r="O37" i="2"/>
  <c r="AF43" i="2"/>
  <c r="W55" i="2"/>
  <c r="O55" i="2"/>
  <c r="AF69" i="2"/>
  <c r="AF80" i="2"/>
  <c r="W152" i="2"/>
  <c r="I152" i="2"/>
  <c r="W164" i="2"/>
  <c r="O164" i="2"/>
  <c r="I164" i="2"/>
  <c r="W97" i="2"/>
  <c r="O97" i="2"/>
  <c r="W98" i="2"/>
  <c r="O98" i="2"/>
  <c r="W102" i="2"/>
  <c r="O102" i="2"/>
  <c r="W110" i="2"/>
  <c r="O110" i="2"/>
  <c r="W122" i="2"/>
  <c r="O122" i="2"/>
  <c r="AF127" i="2"/>
  <c r="AF129" i="2"/>
  <c r="W67" i="2"/>
  <c r="O67" i="2"/>
  <c r="W159" i="2"/>
  <c r="O159" i="2"/>
  <c r="AF9" i="2"/>
  <c r="AF78" i="2"/>
  <c r="W118" i="2"/>
  <c r="O118" i="2"/>
  <c r="AF123" i="2"/>
  <c r="AF65" i="2"/>
  <c r="I82" i="2"/>
  <c r="O82" i="2"/>
  <c r="I91" i="2"/>
  <c r="AF107" i="2"/>
  <c r="AF167" i="2"/>
  <c r="AF68" i="2"/>
  <c r="O124" i="2"/>
  <c r="O162" i="2"/>
  <c r="I40" i="2"/>
  <c r="O40" i="2"/>
  <c r="I49" i="2"/>
  <c r="O49" i="2"/>
  <c r="O130" i="2"/>
  <c r="AF31" i="2"/>
  <c r="O44" i="2"/>
  <c r="O66" i="2"/>
  <c r="AF126" i="2"/>
  <c r="O165" i="2"/>
  <c r="O36" i="2"/>
  <c r="O101" i="2"/>
  <c r="AF128" i="2"/>
  <c r="AF145" i="2"/>
  <c r="O160" i="2"/>
  <c r="AF11" i="2"/>
  <c r="O62" i="2"/>
  <c r="AF63" i="2"/>
  <c r="O89" i="2"/>
  <c r="I23" i="2"/>
  <c r="O23" i="2"/>
  <c r="O81" i="2"/>
  <c r="O111" i="2"/>
  <c r="W30" i="2"/>
  <c r="O30" i="2"/>
  <c r="O53" i="2"/>
  <c r="W73" i="2"/>
  <c r="O73" i="2"/>
  <c r="W140" i="2"/>
  <c r="O140" i="2"/>
  <c r="O148" i="2"/>
  <c r="AF18" i="2"/>
  <c r="AF55" i="2"/>
  <c r="W74" i="2"/>
  <c r="O74" i="2"/>
  <c r="W99" i="2"/>
  <c r="I99" i="2"/>
  <c r="O99" i="2"/>
  <c r="AF152" i="2"/>
  <c r="W161" i="2"/>
  <c r="O161" i="2"/>
  <c r="AF164" i="2"/>
  <c r="W24" i="2"/>
  <c r="I24" i="2"/>
  <c r="W28" i="2"/>
  <c r="O28" i="2"/>
  <c r="O32" i="2"/>
  <c r="W35" i="2"/>
  <c r="O35" i="2"/>
  <c r="O96" i="2"/>
  <c r="AF102" i="2"/>
  <c r="W137" i="2"/>
  <c r="O137" i="2"/>
  <c r="W26" i="2"/>
  <c r="O26" i="2"/>
  <c r="W151" i="2"/>
  <c r="O151" i="2"/>
  <c r="I71" i="2"/>
  <c r="W103" i="2"/>
  <c r="I103" i="2"/>
  <c r="W139" i="2"/>
  <c r="I139" i="2"/>
  <c r="I48" i="2"/>
  <c r="I134" i="2"/>
  <c r="O134" i="2"/>
  <c r="I168" i="2"/>
  <c r="O50" i="2"/>
  <c r="O85" i="2"/>
  <c r="AF162" i="2"/>
  <c r="AF49" i="2"/>
  <c r="I59" i="2"/>
  <c r="O59" i="2"/>
  <c r="O93" i="2"/>
  <c r="AF130" i="2"/>
  <c r="O147" i="2"/>
  <c r="O25" i="2"/>
  <c r="I34" i="2"/>
  <c r="O34" i="2"/>
  <c r="O46" i="2"/>
  <c r="I95" i="2"/>
  <c r="O95" i="2"/>
  <c r="I119" i="2"/>
  <c r="O119" i="2"/>
  <c r="O132" i="2"/>
  <c r="I10" i="2"/>
  <c r="O10" i="2"/>
  <c r="CP10" i="2" s="1"/>
  <c r="I144" i="2"/>
  <c r="I169" i="2"/>
  <c r="AF160" i="2"/>
  <c r="BZ144" i="2" l="1"/>
  <c r="CD144" i="2"/>
  <c r="CA144" i="2"/>
  <c r="CE144" i="2"/>
  <c r="CB144" i="2"/>
  <c r="CM119" i="2"/>
  <c r="CT119" i="2"/>
  <c r="CN119" i="2"/>
  <c r="CL119" i="2"/>
  <c r="CQ119" i="2"/>
  <c r="CN46" i="2"/>
  <c r="CT46" i="2"/>
  <c r="CQ46" i="2"/>
  <c r="CM46" i="2"/>
  <c r="CL25" i="2"/>
  <c r="CN25" i="2"/>
  <c r="CP25" i="2"/>
  <c r="CM25" i="2"/>
  <c r="CQ25" i="2"/>
  <c r="CT25" i="2"/>
  <c r="CL93" i="2"/>
  <c r="CM93" i="2"/>
  <c r="CN93" i="2"/>
  <c r="CP93" i="2"/>
  <c r="CT93" i="2"/>
  <c r="CQ93" i="2"/>
  <c r="CD168" i="2"/>
  <c r="CB168" i="2"/>
  <c r="CE168" i="2"/>
  <c r="BZ168" i="2"/>
  <c r="CH168" i="2"/>
  <c r="CA168" i="2"/>
  <c r="CA139" i="2"/>
  <c r="CE139" i="2"/>
  <c r="CB139" i="2"/>
  <c r="BZ139" i="2"/>
  <c r="CD139" i="2"/>
  <c r="CH139" i="2"/>
  <c r="CQ26" i="2"/>
  <c r="CM26" i="2"/>
  <c r="CP26" i="2"/>
  <c r="CN26" i="2"/>
  <c r="CL26" i="2"/>
  <c r="CM32" i="2"/>
  <c r="CN32" i="2"/>
  <c r="CL32" i="2"/>
  <c r="CQ32" i="2"/>
  <c r="CT32" i="2"/>
  <c r="CL74" i="2"/>
  <c r="CP74" i="2"/>
  <c r="CM74" i="2"/>
  <c r="CQ74" i="2"/>
  <c r="CN74" i="2"/>
  <c r="CN148" i="2"/>
  <c r="CL148" i="2"/>
  <c r="CP148" i="2"/>
  <c r="CM148" i="2"/>
  <c r="CQ148" i="2"/>
  <c r="CM30" i="2"/>
  <c r="CQ30" i="2"/>
  <c r="CT30" i="2"/>
  <c r="CN30" i="2"/>
  <c r="CN23" i="2"/>
  <c r="CL23" i="2"/>
  <c r="CM23" i="2"/>
  <c r="CQ23" i="2"/>
  <c r="CT23" i="2"/>
  <c r="CN101" i="2"/>
  <c r="CL101" i="2"/>
  <c r="CP101" i="2"/>
  <c r="CT101" i="2"/>
  <c r="CM101" i="2"/>
  <c r="CQ101" i="2"/>
  <c r="CQ130" i="2"/>
  <c r="CM130" i="2"/>
  <c r="CT130" i="2"/>
  <c r="CN130" i="2"/>
  <c r="CL40" i="2"/>
  <c r="CQ40" i="2"/>
  <c r="CM40" i="2"/>
  <c r="CN40" i="2"/>
  <c r="CT40" i="2"/>
  <c r="CM118" i="2"/>
  <c r="CN118" i="2"/>
  <c r="CL118" i="2"/>
  <c r="CT118" i="2"/>
  <c r="CP118" i="2"/>
  <c r="CQ118" i="2"/>
  <c r="CQ67" i="2"/>
  <c r="CL67" i="2"/>
  <c r="CN67" i="2"/>
  <c r="CM67" i="2"/>
  <c r="CP67" i="2"/>
  <c r="CM122" i="2"/>
  <c r="CN122" i="2"/>
  <c r="CQ122" i="2"/>
  <c r="CT122" i="2"/>
  <c r="CM102" i="2"/>
  <c r="CN102" i="2"/>
  <c r="CL102" i="2"/>
  <c r="CT102" i="2"/>
  <c r="CM97" i="2"/>
  <c r="CN97" i="2"/>
  <c r="CL97" i="2"/>
  <c r="CT97" i="2"/>
  <c r="CQ97" i="2"/>
  <c r="CB164" i="2"/>
  <c r="CH164" i="2"/>
  <c r="CA164" i="2"/>
  <c r="CE164" i="2"/>
  <c r="CM79" i="2"/>
  <c r="CN79" i="2"/>
  <c r="CQ79" i="2"/>
  <c r="CT79" i="2"/>
  <c r="BZ76" i="2"/>
  <c r="CD76" i="2"/>
  <c r="CH76" i="2"/>
  <c r="CA76" i="2"/>
  <c r="CE76" i="2"/>
  <c r="CB76" i="2"/>
  <c r="CN145" i="2"/>
  <c r="CT145" i="2"/>
  <c r="CM145" i="2"/>
  <c r="CQ145" i="2"/>
  <c r="CQ126" i="2"/>
  <c r="CN126" i="2"/>
  <c r="CT126" i="2"/>
  <c r="CM126" i="2"/>
  <c r="CN38" i="2"/>
  <c r="CL38" i="2"/>
  <c r="CM38" i="2"/>
  <c r="CT38" i="2"/>
  <c r="BZ90" i="2"/>
  <c r="CD90" i="2"/>
  <c r="CH90" i="2"/>
  <c r="CA90" i="2"/>
  <c r="CE90" i="2"/>
  <c r="CB90" i="2"/>
  <c r="CN107" i="2"/>
  <c r="CP107" i="2"/>
  <c r="CQ107" i="2"/>
  <c r="CM107" i="2"/>
  <c r="CL107" i="2"/>
  <c r="CT107" i="2"/>
  <c r="CL125" i="2"/>
  <c r="CP125" i="2"/>
  <c r="CM125" i="2"/>
  <c r="CQ125" i="2"/>
  <c r="CN125" i="2"/>
  <c r="CT115" i="2"/>
  <c r="CQ115" i="2"/>
  <c r="CM115" i="2"/>
  <c r="CN115" i="2"/>
  <c r="CQ69" i="2"/>
  <c r="CM69" i="2"/>
  <c r="CT69" i="2"/>
  <c r="CN69" i="2"/>
  <c r="CN84" i="2"/>
  <c r="CQ84" i="2"/>
  <c r="CT84" i="2"/>
  <c r="CM84" i="2"/>
  <c r="CL51" i="2"/>
  <c r="CQ51" i="2"/>
  <c r="CN51" i="2"/>
  <c r="CM51" i="2"/>
  <c r="CT51" i="2"/>
  <c r="CP51" i="2"/>
  <c r="CN135" i="2"/>
  <c r="CL135" i="2"/>
  <c r="CQ135" i="2"/>
  <c r="CM135" i="2"/>
  <c r="CT135" i="2"/>
  <c r="CE11" i="2"/>
  <c r="CH11" i="2"/>
  <c r="CA11" i="2"/>
  <c r="CB11" i="2"/>
  <c r="CL146" i="2"/>
  <c r="CM146" i="2"/>
  <c r="CN146" i="2"/>
  <c r="CQ146" i="2"/>
  <c r="CP146" i="2"/>
  <c r="CN22" i="2"/>
  <c r="CT22" i="2"/>
  <c r="CQ22" i="2"/>
  <c r="CM22" i="2"/>
  <c r="CL42" i="2"/>
  <c r="CP42" i="2"/>
  <c r="CT42" i="2"/>
  <c r="CM42" i="2"/>
  <c r="CQ42" i="2"/>
  <c r="CN42" i="2"/>
  <c r="BZ143" i="2"/>
  <c r="CB143" i="2"/>
  <c r="CH143" i="2"/>
  <c r="CA143" i="2"/>
  <c r="CD143" i="2"/>
  <c r="CE143" i="2"/>
  <c r="CM83" i="2"/>
  <c r="CQ83" i="2"/>
  <c r="CN83" i="2"/>
  <c r="CL83" i="2"/>
  <c r="CP83" i="2"/>
  <c r="CT83" i="2"/>
  <c r="CN58" i="2"/>
  <c r="CL58" i="2"/>
  <c r="CM58" i="2"/>
  <c r="CP58" i="2"/>
  <c r="CQ58" i="2"/>
  <c r="CL104" i="2"/>
  <c r="CP104" i="2"/>
  <c r="CM104" i="2"/>
  <c r="CQ104" i="2"/>
  <c r="CN104" i="2"/>
  <c r="CL121" i="2"/>
  <c r="CM121" i="2"/>
  <c r="CN121" i="2"/>
  <c r="CP121" i="2"/>
  <c r="CQ121" i="2"/>
  <c r="CL47" i="2"/>
  <c r="CN47" i="2"/>
  <c r="CM47" i="2"/>
  <c r="CT47" i="2"/>
  <c r="CQ47" i="2"/>
  <c r="CM64" i="2"/>
  <c r="CT64" i="2"/>
  <c r="CL64" i="2"/>
  <c r="CN64" i="2"/>
  <c r="CQ64" i="2"/>
  <c r="CQ10" i="2"/>
  <c r="CT10" i="2"/>
  <c r="CN10" i="2"/>
  <c r="CM10" i="2"/>
  <c r="CD119" i="2"/>
  <c r="CA119" i="2"/>
  <c r="CB119" i="2"/>
  <c r="CE119" i="2"/>
  <c r="BZ119" i="2"/>
  <c r="CH119" i="2"/>
  <c r="CN59" i="2"/>
  <c r="CM59" i="2"/>
  <c r="CL59" i="2"/>
  <c r="CQ59" i="2"/>
  <c r="CT59" i="2"/>
  <c r="CN134" i="2"/>
  <c r="CL134" i="2"/>
  <c r="CP134" i="2"/>
  <c r="CT134" i="2"/>
  <c r="CM134" i="2"/>
  <c r="CQ134" i="2"/>
  <c r="CB71" i="2"/>
  <c r="BZ71" i="2"/>
  <c r="CD71" i="2"/>
  <c r="CH71" i="2"/>
  <c r="CA71" i="2"/>
  <c r="CE71" i="2"/>
  <c r="CQ96" i="2"/>
  <c r="CN96" i="2"/>
  <c r="CM96" i="2"/>
  <c r="CT96" i="2"/>
  <c r="CM28" i="2"/>
  <c r="CQ28" i="2"/>
  <c r="CT28" i="2"/>
  <c r="CN28" i="2"/>
  <c r="CL99" i="2"/>
  <c r="CP99" i="2"/>
  <c r="CM99" i="2"/>
  <c r="CQ99" i="2"/>
  <c r="CN99" i="2"/>
  <c r="CT99" i="2"/>
  <c r="CM140" i="2"/>
  <c r="CT140" i="2"/>
  <c r="CQ140" i="2"/>
  <c r="CN140" i="2"/>
  <c r="CQ73" i="2"/>
  <c r="CT73" i="2"/>
  <c r="CN73" i="2"/>
  <c r="CM73" i="2"/>
  <c r="CD23" i="2"/>
  <c r="CA23" i="2"/>
  <c r="CB23" i="2"/>
  <c r="CE23" i="2"/>
  <c r="BZ23" i="2"/>
  <c r="CH23" i="2"/>
  <c r="CN160" i="2"/>
  <c r="CL160" i="2"/>
  <c r="CM160" i="2"/>
  <c r="CQ160" i="2"/>
  <c r="CP160" i="2"/>
  <c r="CT36" i="2"/>
  <c r="CM36" i="2"/>
  <c r="CP36" i="2"/>
  <c r="CQ36" i="2"/>
  <c r="CN36" i="2"/>
  <c r="CL36" i="2"/>
  <c r="CN66" i="2"/>
  <c r="CL66" i="2"/>
  <c r="CM66" i="2"/>
  <c r="CT66" i="2"/>
  <c r="CQ66" i="2"/>
  <c r="CL49" i="2"/>
  <c r="CP49" i="2"/>
  <c r="CM49" i="2"/>
  <c r="CQ49" i="2"/>
  <c r="CN49" i="2"/>
  <c r="BZ40" i="2"/>
  <c r="CH40" i="2"/>
  <c r="CA40" i="2"/>
  <c r="CB40" i="2"/>
  <c r="CE40" i="2"/>
  <c r="CP82" i="2"/>
  <c r="CL82" i="2"/>
  <c r="CQ82" i="2"/>
  <c r="CN82" i="2"/>
  <c r="CM82" i="2"/>
  <c r="CT164" i="2"/>
  <c r="CM164" i="2"/>
  <c r="CN164" i="2"/>
  <c r="CQ164" i="2"/>
  <c r="CP18" i="2"/>
  <c r="CM18" i="2"/>
  <c r="CL18" i="2"/>
  <c r="CN18" i="2"/>
  <c r="CT18" i="2"/>
  <c r="CQ18" i="2"/>
  <c r="CM109" i="2"/>
  <c r="CN109" i="2"/>
  <c r="CT109" i="2"/>
  <c r="CQ109" i="2"/>
  <c r="CH145" i="2"/>
  <c r="CE145" i="2"/>
  <c r="CA145" i="2"/>
  <c r="CB145" i="2"/>
  <c r="CL113" i="2"/>
  <c r="CM113" i="2"/>
  <c r="CN113" i="2"/>
  <c r="CP113" i="2"/>
  <c r="CQ113" i="2"/>
  <c r="CT113" i="2"/>
  <c r="CQ31" i="2"/>
  <c r="CN31" i="2"/>
  <c r="CM31" i="2"/>
  <c r="CT31" i="2"/>
  <c r="CL157" i="2"/>
  <c r="CP157" i="2"/>
  <c r="CT157" i="2"/>
  <c r="CM157" i="2"/>
  <c r="CQ157" i="2"/>
  <c r="CN157" i="2"/>
  <c r="BZ65" i="2"/>
  <c r="CD65" i="2"/>
  <c r="CH65" i="2"/>
  <c r="CA65" i="2"/>
  <c r="CE65" i="2"/>
  <c r="CB65" i="2"/>
  <c r="CD78" i="2"/>
  <c r="CH78" i="2"/>
  <c r="BZ78" i="2"/>
  <c r="CE78" i="2"/>
  <c r="CA78" i="2"/>
  <c r="CB78" i="2"/>
  <c r="CQ133" i="2"/>
  <c r="CT133" i="2"/>
  <c r="CM133" i="2"/>
  <c r="CN133" i="2"/>
  <c r="CH115" i="2"/>
  <c r="CB115" i="2"/>
  <c r="CE115" i="2"/>
  <c r="CA115" i="2"/>
  <c r="CN33" i="2"/>
  <c r="CM33" i="2"/>
  <c r="CT33" i="2"/>
  <c r="CQ33" i="2"/>
  <c r="CB80" i="2"/>
  <c r="BZ80" i="2"/>
  <c r="CD80" i="2"/>
  <c r="CH80" i="2"/>
  <c r="CA80" i="2"/>
  <c r="CE80" i="2"/>
  <c r="CP57" i="2"/>
  <c r="CL57" i="2"/>
  <c r="CQ57" i="2"/>
  <c r="CM57" i="2"/>
  <c r="CN57" i="2"/>
  <c r="CT57" i="2"/>
  <c r="CA84" i="2"/>
  <c r="CH84" i="2"/>
  <c r="CB84" i="2"/>
  <c r="CE84" i="2"/>
  <c r="BZ51" i="2"/>
  <c r="CD51" i="2"/>
  <c r="CH51" i="2"/>
  <c r="CA51" i="2"/>
  <c r="CE51" i="2"/>
  <c r="CB51" i="2"/>
  <c r="CH158" i="2"/>
  <c r="CE158" i="2"/>
  <c r="CA158" i="2"/>
  <c r="CB158" i="2"/>
  <c r="CQ106" i="2"/>
  <c r="CT106" i="2"/>
  <c r="CN106" i="2"/>
  <c r="CM106" i="2"/>
  <c r="CL166" i="2"/>
  <c r="CM166" i="2"/>
  <c r="CP166" i="2"/>
  <c r="CT166" i="2"/>
  <c r="CN166" i="2"/>
  <c r="CQ166" i="2"/>
  <c r="BZ42" i="2"/>
  <c r="CD42" i="2"/>
  <c r="CH42" i="2"/>
  <c r="CA42" i="2"/>
  <c r="CE42" i="2"/>
  <c r="CB42" i="2"/>
  <c r="CB87" i="2"/>
  <c r="BZ87" i="2"/>
  <c r="CD87" i="2"/>
  <c r="CH87" i="2"/>
  <c r="CA87" i="2"/>
  <c r="CE87" i="2"/>
  <c r="CM52" i="2"/>
  <c r="CQ52" i="2"/>
  <c r="CN52" i="2"/>
  <c r="CL52" i="2"/>
  <c r="CP52" i="2"/>
  <c r="CT52" i="2"/>
  <c r="CL114" i="2"/>
  <c r="CM114" i="2"/>
  <c r="CN114" i="2"/>
  <c r="CQ114" i="2"/>
  <c r="CT114" i="2"/>
  <c r="CP114" i="2"/>
  <c r="CQ29" i="2"/>
  <c r="CL29" i="2"/>
  <c r="CN29" i="2"/>
  <c r="CM29" i="2"/>
  <c r="CT29" i="2"/>
  <c r="CP27" i="2"/>
  <c r="CL27" i="2"/>
  <c r="CM27" i="2"/>
  <c r="CQ27" i="2"/>
  <c r="CN27" i="2"/>
  <c r="CA10" i="2"/>
  <c r="CB10" i="2"/>
  <c r="CH10" i="2"/>
  <c r="CE10" i="2"/>
  <c r="CL95" i="2"/>
  <c r="CP95" i="2"/>
  <c r="CT95" i="2"/>
  <c r="CM95" i="2"/>
  <c r="CN95" i="2"/>
  <c r="CQ95" i="2"/>
  <c r="CM34" i="2"/>
  <c r="CN34" i="2"/>
  <c r="CT34" i="2"/>
  <c r="CL34" i="2"/>
  <c r="CP34" i="2"/>
  <c r="CQ34" i="2"/>
  <c r="CM147" i="2"/>
  <c r="CN147" i="2"/>
  <c r="CL147" i="2"/>
  <c r="CT147" i="2"/>
  <c r="CE59" i="2"/>
  <c r="CA59" i="2"/>
  <c r="CH59" i="2"/>
  <c r="BZ59" i="2"/>
  <c r="CB59" i="2"/>
  <c r="CM85" i="2"/>
  <c r="CP85" i="2"/>
  <c r="CT85" i="2"/>
  <c r="CQ85" i="2"/>
  <c r="CL85" i="2"/>
  <c r="CN85" i="2"/>
  <c r="CB134" i="2"/>
  <c r="BZ134" i="2"/>
  <c r="CD134" i="2"/>
  <c r="CH134" i="2"/>
  <c r="CA134" i="2"/>
  <c r="CE134" i="2"/>
  <c r="BZ48" i="2"/>
  <c r="CD48" i="2"/>
  <c r="CH48" i="2"/>
  <c r="CA48" i="2"/>
  <c r="CE48" i="2"/>
  <c r="CB48" i="2"/>
  <c r="CM151" i="2"/>
  <c r="CQ151" i="2"/>
  <c r="CN151" i="2"/>
  <c r="CL151" i="2"/>
  <c r="CP151" i="2"/>
  <c r="CT151" i="2"/>
  <c r="CN137" i="2"/>
  <c r="CT137" i="2"/>
  <c r="CQ137" i="2"/>
  <c r="CM137" i="2"/>
  <c r="CM35" i="2"/>
  <c r="CN35" i="2"/>
  <c r="CT35" i="2"/>
  <c r="CQ35" i="2"/>
  <c r="CM161" i="2"/>
  <c r="CN161" i="2"/>
  <c r="CP161" i="2"/>
  <c r="CL161" i="2"/>
  <c r="CQ161" i="2"/>
  <c r="CA99" i="2"/>
  <c r="CE99" i="2"/>
  <c r="CB99" i="2"/>
  <c r="CH99" i="2"/>
  <c r="BZ99" i="2"/>
  <c r="CD99" i="2"/>
  <c r="CN111" i="2"/>
  <c r="CT111" i="2"/>
  <c r="CM111" i="2"/>
  <c r="CQ111" i="2"/>
  <c r="CN62" i="2"/>
  <c r="CT62" i="2"/>
  <c r="CL62" i="2"/>
  <c r="CM62" i="2"/>
  <c r="CQ62" i="2"/>
  <c r="CN165" i="2"/>
  <c r="CT165" i="2"/>
  <c r="CL165" i="2"/>
  <c r="CM165" i="2"/>
  <c r="CQ165" i="2"/>
  <c r="CP165" i="2"/>
  <c r="CT44" i="2"/>
  <c r="CQ44" i="2"/>
  <c r="CN44" i="2"/>
  <c r="CB49" i="2"/>
  <c r="BZ49" i="2"/>
  <c r="CD49" i="2"/>
  <c r="CA49" i="2"/>
  <c r="CE49" i="2"/>
  <c r="CQ162" i="2"/>
  <c r="CN162" i="2"/>
  <c r="CM162" i="2"/>
  <c r="CT162" i="2"/>
  <c r="CA82" i="2"/>
  <c r="CE82" i="2"/>
  <c r="CB82" i="2"/>
  <c r="BZ82" i="2"/>
  <c r="CD82" i="2"/>
  <c r="CL159" i="2"/>
  <c r="CM159" i="2"/>
  <c r="CN159" i="2"/>
  <c r="CQ159" i="2"/>
  <c r="CT159" i="2"/>
  <c r="CN110" i="2"/>
  <c r="CL110" i="2"/>
  <c r="CM110" i="2"/>
  <c r="CQ110" i="2"/>
  <c r="CT110" i="2"/>
  <c r="CP98" i="2"/>
  <c r="CL98" i="2"/>
  <c r="CQ98" i="2"/>
  <c r="CM98" i="2"/>
  <c r="CN98" i="2"/>
  <c r="CN37" i="2"/>
  <c r="CL37" i="2"/>
  <c r="CP37" i="2"/>
  <c r="CM37" i="2"/>
  <c r="CQ37" i="2"/>
  <c r="CM141" i="2"/>
  <c r="CN141" i="2"/>
  <c r="CT141" i="2"/>
  <c r="CQ141" i="2"/>
  <c r="CQ20" i="2"/>
  <c r="CN20" i="2"/>
  <c r="CM20" i="2"/>
  <c r="CT20" i="2"/>
  <c r="CM120" i="2"/>
  <c r="CL120" i="2"/>
  <c r="CN120" i="2"/>
  <c r="CT120" i="2"/>
  <c r="CQ120" i="2"/>
  <c r="CN19" i="2"/>
  <c r="CL19" i="2"/>
  <c r="CP19" i="2"/>
  <c r="CQ19" i="2"/>
  <c r="CM19" i="2"/>
  <c r="CT19" i="2"/>
  <c r="CP128" i="2"/>
  <c r="CT128" i="2"/>
  <c r="CL128" i="2"/>
  <c r="CQ128" i="2"/>
  <c r="CM128" i="2"/>
  <c r="CN128" i="2"/>
  <c r="CM13" i="2"/>
  <c r="CN13" i="2"/>
  <c r="CL13" i="2"/>
  <c r="CQ13" i="2"/>
  <c r="CT13" i="2"/>
  <c r="CP68" i="2"/>
  <c r="CL68" i="2"/>
  <c r="CQ68" i="2"/>
  <c r="CN68" i="2"/>
  <c r="CM68" i="2"/>
  <c r="CL41" i="2"/>
  <c r="CP41" i="2"/>
  <c r="CT41" i="2"/>
  <c r="CM41" i="2"/>
  <c r="CQ41" i="2"/>
  <c r="CN41" i="2"/>
  <c r="CP129" i="2"/>
  <c r="CQ129" i="2"/>
  <c r="CL129" i="2"/>
  <c r="CN129" i="2"/>
  <c r="CM129" i="2"/>
  <c r="CL43" i="2"/>
  <c r="CP43" i="2"/>
  <c r="CM43" i="2"/>
  <c r="CQ43" i="2"/>
  <c r="CN43" i="2"/>
  <c r="CN117" i="2"/>
  <c r="CT117" i="2"/>
  <c r="CL117" i="2"/>
  <c r="CM117" i="2"/>
  <c r="CQ117" i="2"/>
  <c r="CN14" i="2"/>
  <c r="CM14" i="2"/>
  <c r="CQ14" i="2"/>
  <c r="CT14" i="2"/>
  <c r="CN92" i="2"/>
  <c r="CQ92" i="2"/>
  <c r="CM92" i="2"/>
  <c r="CT92" i="2"/>
  <c r="CM105" i="2"/>
  <c r="CN105" i="2"/>
  <c r="CQ105" i="2"/>
  <c r="CT105" i="2"/>
  <c r="CA106" i="2"/>
  <c r="CB106" i="2"/>
  <c r="CE106" i="2"/>
  <c r="CH106" i="2"/>
  <c r="CM45" i="2"/>
  <c r="CT45" i="2"/>
  <c r="CQ45" i="2"/>
  <c r="CN45" i="2"/>
  <c r="CM163" i="2"/>
  <c r="CN163" i="2"/>
  <c r="CT163" i="2"/>
  <c r="CP70" i="2"/>
  <c r="CM70" i="2"/>
  <c r="CQ70" i="2"/>
  <c r="CT70" i="2"/>
  <c r="CN70" i="2"/>
  <c r="CL70" i="2"/>
  <c r="CL131" i="2"/>
  <c r="CQ131" i="2"/>
  <c r="CM131" i="2"/>
  <c r="CN131" i="2"/>
  <c r="CT131" i="2"/>
  <c r="CL17" i="2"/>
  <c r="CP17" i="2"/>
  <c r="CM17" i="2"/>
  <c r="CQ17" i="2"/>
  <c r="CN17" i="2"/>
  <c r="CT17" i="2"/>
  <c r="CN16" i="2"/>
  <c r="CQ16" i="2"/>
  <c r="CT16" i="2"/>
  <c r="CM16" i="2"/>
  <c r="CB108" i="2"/>
  <c r="BZ108" i="2"/>
  <c r="CD108" i="2"/>
  <c r="CA108" i="2"/>
  <c r="CE108" i="2"/>
  <c r="CH108" i="2"/>
  <c r="CL138" i="2"/>
  <c r="CM138" i="2"/>
  <c r="CN138" i="2"/>
  <c r="CT138" i="2"/>
  <c r="CQ138" i="2"/>
  <c r="CM77" i="2"/>
  <c r="CN77" i="2"/>
  <c r="CT77" i="2"/>
  <c r="CL77" i="2"/>
  <c r="CQ77" i="2"/>
  <c r="CA169" i="2"/>
  <c r="CE169" i="2"/>
  <c r="CB169" i="2"/>
  <c r="CH169" i="2"/>
  <c r="BZ169" i="2"/>
  <c r="CD169" i="2"/>
  <c r="CN132" i="2"/>
  <c r="CL132" i="2"/>
  <c r="CM132" i="2"/>
  <c r="CT132" i="2"/>
  <c r="CQ132" i="2"/>
  <c r="BZ95" i="2"/>
  <c r="CD95" i="2"/>
  <c r="CE95" i="2"/>
  <c r="CA95" i="2"/>
  <c r="CB95" i="2"/>
  <c r="CH95" i="2"/>
  <c r="BZ34" i="2"/>
  <c r="CD34" i="2"/>
  <c r="CA34" i="2"/>
  <c r="CB34" i="2"/>
  <c r="CH34" i="2"/>
  <c r="CE34" i="2"/>
  <c r="CN50" i="2"/>
  <c r="CL50" i="2"/>
  <c r="CP50" i="2"/>
  <c r="CT50" i="2"/>
  <c r="CM50" i="2"/>
  <c r="CQ50" i="2"/>
  <c r="BZ103" i="2"/>
  <c r="CD103" i="2"/>
  <c r="CH103" i="2"/>
  <c r="CA103" i="2"/>
  <c r="CE103" i="2"/>
  <c r="CB103" i="2"/>
  <c r="CE24" i="2"/>
  <c r="CH24" i="2"/>
  <c r="CA24" i="2"/>
  <c r="CB24" i="2"/>
  <c r="CN53" i="2"/>
  <c r="CL53" i="2"/>
  <c r="CP53" i="2"/>
  <c r="CM53" i="2"/>
  <c r="CQ53" i="2"/>
  <c r="CN81" i="2"/>
  <c r="CL81" i="2"/>
  <c r="CM81" i="2"/>
  <c r="CT81" i="2"/>
  <c r="CQ81" i="2"/>
  <c r="CQ89" i="2"/>
  <c r="CT89" i="2"/>
  <c r="CN89" i="2"/>
  <c r="CM89" i="2"/>
  <c r="CN124" i="2"/>
  <c r="CL124" i="2"/>
  <c r="CP124" i="2"/>
  <c r="CM124" i="2"/>
  <c r="CQ124" i="2"/>
  <c r="CT124" i="2"/>
  <c r="CA91" i="2"/>
  <c r="CB91" i="2"/>
  <c r="CE91" i="2"/>
  <c r="BZ91" i="2"/>
  <c r="CD91" i="2"/>
  <c r="CH91" i="2"/>
  <c r="BZ152" i="2"/>
  <c r="CD152" i="2"/>
  <c r="CB152" i="2"/>
  <c r="CA152" i="2"/>
  <c r="CE152" i="2"/>
  <c r="CL55" i="2"/>
  <c r="CP55" i="2"/>
  <c r="CM55" i="2"/>
  <c r="CN55" i="2"/>
  <c r="CQ55" i="2"/>
  <c r="CA37" i="2"/>
  <c r="CE37" i="2"/>
  <c r="CB37" i="2"/>
  <c r="BZ37" i="2"/>
  <c r="CD37" i="2"/>
  <c r="CM15" i="2"/>
  <c r="CQ15" i="2"/>
  <c r="CN15" i="2"/>
  <c r="CT15" i="2"/>
  <c r="CN54" i="2"/>
  <c r="CT54" i="2"/>
  <c r="CM54" i="2"/>
  <c r="CQ54" i="2"/>
  <c r="CM39" i="2"/>
  <c r="CQ39" i="2"/>
  <c r="CN39" i="2"/>
  <c r="CL39" i="2"/>
  <c r="CP39" i="2"/>
  <c r="CP76" i="2"/>
  <c r="CT76" i="2"/>
  <c r="CL76" i="2"/>
  <c r="CQ76" i="2"/>
  <c r="CN76" i="2"/>
  <c r="CM76" i="2"/>
  <c r="CL156" i="2"/>
  <c r="CM156" i="2"/>
  <c r="CN156" i="2"/>
  <c r="CT156" i="2"/>
  <c r="CQ156" i="2"/>
  <c r="CN142" i="2"/>
  <c r="CT142" i="2"/>
  <c r="CM61" i="2"/>
  <c r="CT61" i="2"/>
  <c r="CL61" i="2"/>
  <c r="CN61" i="2"/>
  <c r="CQ61" i="2"/>
  <c r="CP149" i="2"/>
  <c r="CL149" i="2"/>
  <c r="CM149" i="2"/>
  <c r="CN149" i="2"/>
  <c r="CQ149" i="2"/>
  <c r="BZ167" i="2"/>
  <c r="CD167" i="2"/>
  <c r="CA167" i="2"/>
  <c r="CB167" i="2"/>
  <c r="CE167" i="2"/>
  <c r="CH167" i="2"/>
  <c r="CB123" i="2"/>
  <c r="BZ123" i="2"/>
  <c r="CA123" i="2"/>
  <c r="CE123" i="2"/>
  <c r="CD123" i="2"/>
  <c r="CH123" i="2"/>
  <c r="CB9" i="2"/>
  <c r="BZ9" i="2"/>
  <c r="CD9" i="2"/>
  <c r="CH9" i="2"/>
  <c r="CA9" i="2"/>
  <c r="CE9" i="2"/>
  <c r="CM155" i="2"/>
  <c r="CN155" i="2"/>
  <c r="CT155" i="2"/>
  <c r="CQ155" i="2"/>
  <c r="CN127" i="2"/>
  <c r="CM127" i="2"/>
  <c r="CP127" i="2"/>
  <c r="CQ127" i="2"/>
  <c r="CL127" i="2"/>
  <c r="CA94" i="2"/>
  <c r="CE94" i="2"/>
  <c r="CH94" i="2"/>
  <c r="CB94" i="2"/>
  <c r="CQ100" i="2"/>
  <c r="CM100" i="2"/>
  <c r="CT100" i="2"/>
  <c r="CN100" i="2"/>
  <c r="CM72" i="2"/>
  <c r="CN72" i="2"/>
  <c r="CQ72" i="2"/>
  <c r="CT72" i="2"/>
  <c r="CM21" i="2"/>
  <c r="CP21" i="2"/>
  <c r="CN21" i="2"/>
  <c r="CQ21" i="2"/>
  <c r="CL21" i="2"/>
  <c r="CM63" i="2"/>
  <c r="CL63" i="2"/>
  <c r="CQ63" i="2"/>
  <c r="CN63" i="2"/>
  <c r="CT63" i="2"/>
  <c r="CP63" i="2"/>
  <c r="CQ56" i="2"/>
  <c r="CN56" i="2"/>
  <c r="CT56" i="2"/>
  <c r="CM56" i="2"/>
  <c r="CN153" i="2"/>
  <c r="CL153" i="2"/>
  <c r="CP153" i="2"/>
  <c r="CM153" i="2"/>
  <c r="CQ153" i="2"/>
  <c r="CT153" i="2"/>
  <c r="CN112" i="2"/>
  <c r="CL112" i="2"/>
  <c r="CP112" i="2"/>
  <c r="CT112" i="2"/>
  <c r="CM112" i="2"/>
  <c r="CQ112" i="2"/>
  <c r="CL60" i="2"/>
  <c r="CP60" i="2"/>
  <c r="CN60" i="2"/>
  <c r="CQ60" i="2"/>
  <c r="CM60" i="2"/>
  <c r="CQ116" i="2"/>
  <c r="CT116" i="2"/>
  <c r="CN116" i="2"/>
  <c r="CM116" i="2"/>
  <c r="CL154" i="2"/>
  <c r="CP154" i="2"/>
  <c r="CM154" i="2"/>
  <c r="CN154" i="2"/>
  <c r="CQ154" i="2"/>
  <c r="CN86" i="2"/>
  <c r="CL86" i="2"/>
  <c r="CM86" i="2"/>
  <c r="CQ86" i="2"/>
  <c r="CT86" i="2"/>
  <c r="CT88" i="2"/>
  <c r="CQ88" i="2"/>
  <c r="CM88" i="2"/>
  <c r="CN88" i="2"/>
  <c r="CM12" i="2"/>
  <c r="CQ12" i="2"/>
  <c r="CT12" i="2"/>
  <c r="CN12" i="2"/>
  <c r="W71" i="2"/>
  <c r="Z71" i="2" s="1"/>
  <c r="W32" i="2"/>
  <c r="Z32" i="2" s="1"/>
  <c r="DR32" i="2" s="1"/>
  <c r="DZ32" i="2" s="1"/>
  <c r="W53" i="2"/>
  <c r="Z53" i="2" s="1"/>
  <c r="DV53" i="2" s="1"/>
  <c r="DZ53" i="2" s="1"/>
  <c r="AF149" i="2"/>
  <c r="AI149" i="2" s="1"/>
  <c r="AF57" i="2"/>
  <c r="AI57" i="2" s="1"/>
  <c r="W20" i="2"/>
  <c r="Z20" i="2" s="1"/>
  <c r="W9" i="2"/>
  <c r="Z9" i="2" s="1"/>
  <c r="W84" i="2"/>
  <c r="Z84" i="2" s="1"/>
  <c r="O139" i="2"/>
  <c r="AF122" i="2"/>
  <c r="AI122" i="2" s="1"/>
  <c r="W96" i="2"/>
  <c r="W148" i="2"/>
  <c r="Z148" i="2" s="1"/>
  <c r="DV148" i="2" s="1"/>
  <c r="DZ148" i="2" s="1"/>
  <c r="W62" i="2"/>
  <c r="Z62" i="2" s="1"/>
  <c r="DR62" i="2" s="1"/>
  <c r="DZ62" i="2" s="1"/>
  <c r="AF90" i="2"/>
  <c r="AI90" i="2" s="1"/>
  <c r="AF125" i="2"/>
  <c r="AI125" i="2" s="1"/>
  <c r="AF155" i="2"/>
  <c r="AF115" i="2"/>
  <c r="AI115" i="2" s="1"/>
  <c r="O152" i="2"/>
  <c r="CT152" i="2" s="1"/>
  <c r="W15" i="2"/>
  <c r="Z15" i="2" s="1"/>
  <c r="AF92" i="2"/>
  <c r="AI92" i="2" s="1"/>
  <c r="Z51" i="2"/>
  <c r="AM51" i="2" s="1"/>
  <c r="W21" i="2"/>
  <c r="Z21" i="2" s="1"/>
  <c r="DV21" i="2" s="1"/>
  <c r="DZ21" i="2" s="1"/>
  <c r="W92" i="2"/>
  <c r="Z92" i="2" s="1"/>
  <c r="W63" i="2"/>
  <c r="Z63" i="2" s="1"/>
  <c r="I46" i="2"/>
  <c r="CH46" i="2" s="1"/>
  <c r="W111" i="2"/>
  <c r="Z111" i="2" s="1"/>
  <c r="W81" i="2"/>
  <c r="Z81" i="2" s="1"/>
  <c r="DR81" i="2" s="1"/>
  <c r="DZ81" i="2" s="1"/>
  <c r="W23" i="2"/>
  <c r="Z23" i="2" s="1"/>
  <c r="AF156" i="2"/>
  <c r="AI156" i="2" s="1"/>
  <c r="W89" i="2"/>
  <c r="Z89" i="2" s="1"/>
  <c r="O65" i="2"/>
  <c r="O9" i="2"/>
  <c r="W41" i="2"/>
  <c r="Z41" i="2" s="1"/>
  <c r="O94" i="2"/>
  <c r="I142" i="2"/>
  <c r="CP61" i="2"/>
  <c r="I107" i="2"/>
  <c r="W70" i="2"/>
  <c r="W107" i="2"/>
  <c r="Z107" i="2" s="1"/>
  <c r="W167" i="2"/>
  <c r="W157" i="2"/>
  <c r="W42" i="2"/>
  <c r="Z42" i="2" s="1"/>
  <c r="W93" i="2"/>
  <c r="W153" i="2"/>
  <c r="W34" i="2"/>
  <c r="W46" i="2"/>
  <c r="Z46" i="2" s="1"/>
  <c r="DV46" i="2" s="1"/>
  <c r="W95" i="2"/>
  <c r="Z95" i="2" s="1"/>
  <c r="W132" i="2"/>
  <c r="W10" i="2"/>
  <c r="W101" i="2"/>
  <c r="W145" i="2"/>
  <c r="Z145" i="2" s="1"/>
  <c r="CT26" i="2"/>
  <c r="Z26" i="2"/>
  <c r="DV26" i="2" s="1"/>
  <c r="DZ26" i="2" s="1"/>
  <c r="Z94" i="2"/>
  <c r="Z164" i="2"/>
  <c r="CP47" i="2"/>
  <c r="AI127" i="2"/>
  <c r="AI31" i="2"/>
  <c r="Z118" i="2"/>
  <c r="Z122" i="2"/>
  <c r="Z96" i="2"/>
  <c r="Z100" i="2"/>
  <c r="CT55" i="2"/>
  <c r="I55" i="2"/>
  <c r="AI55" i="2"/>
  <c r="CT148" i="2"/>
  <c r="I148" i="2"/>
  <c r="CT125" i="2"/>
  <c r="AF76" i="2"/>
  <c r="AI76" i="2" s="1"/>
  <c r="AM76" i="2" s="1"/>
  <c r="AI128" i="2"/>
  <c r="I45" i="2"/>
  <c r="I63" i="2"/>
  <c r="I25" i="2"/>
  <c r="CP59" i="2"/>
  <c r="I131" i="2"/>
  <c r="Z54" i="2"/>
  <c r="CP77" i="2"/>
  <c r="I77" i="2"/>
  <c r="AI84" i="2"/>
  <c r="I117" i="2"/>
  <c r="AI117" i="2"/>
  <c r="I163" i="2"/>
  <c r="O168" i="2"/>
  <c r="I26" i="2"/>
  <c r="I96" i="2"/>
  <c r="AF113" i="2"/>
  <c r="AF38" i="2"/>
  <c r="AF33" i="2"/>
  <c r="Z55" i="2"/>
  <c r="DV55" i="2" s="1"/>
  <c r="DZ55" i="2" s="1"/>
  <c r="Z37" i="2"/>
  <c r="DV37" i="2" s="1"/>
  <c r="DZ37" i="2" s="1"/>
  <c r="Z109" i="2"/>
  <c r="AF106" i="2"/>
  <c r="AI106" i="2" s="1"/>
  <c r="AF22" i="2"/>
  <c r="O167" i="2"/>
  <c r="O123" i="2"/>
  <c r="O78" i="2"/>
  <c r="Z125" i="2"/>
  <c r="DV125" i="2" s="1"/>
  <c r="DZ125" i="2" s="1"/>
  <c r="AF116" i="2"/>
  <c r="AF16" i="2"/>
  <c r="AI16" i="2" s="1"/>
  <c r="CP100" i="2"/>
  <c r="AF47" i="2"/>
  <c r="Z117" i="2"/>
  <c r="DR117" i="2" s="1"/>
  <c r="DZ117" i="2" s="1"/>
  <c r="W105" i="2"/>
  <c r="AF23" i="2"/>
  <c r="AI23" i="2" s="1"/>
  <c r="CH144" i="2"/>
  <c r="I116" i="2"/>
  <c r="BZ116" i="2" s="1"/>
  <c r="AF32" i="2"/>
  <c r="AF24" i="2"/>
  <c r="AF99" i="2"/>
  <c r="W86" i="2"/>
  <c r="W47" i="2"/>
  <c r="Z47" i="2" s="1"/>
  <c r="DR47" i="2" s="1"/>
  <c r="DZ47" i="2" s="1"/>
  <c r="AF148" i="2"/>
  <c r="W88" i="2"/>
  <c r="AF53" i="2"/>
  <c r="AF30" i="2"/>
  <c r="W27" i="2"/>
  <c r="AF36" i="2"/>
  <c r="AF112" i="2"/>
  <c r="AF83" i="2"/>
  <c r="AF17" i="2"/>
  <c r="AF86" i="2"/>
  <c r="AF109" i="2"/>
  <c r="AI109" i="2" s="1"/>
  <c r="AF27" i="2"/>
  <c r="AF12" i="2"/>
  <c r="AF166" i="2"/>
  <c r="AF40" i="2"/>
  <c r="AI40" i="2" s="1"/>
  <c r="AF52" i="2"/>
  <c r="AF108" i="2"/>
  <c r="AF88" i="2"/>
  <c r="AF89" i="2"/>
  <c r="AF165" i="2"/>
  <c r="AF163" i="2"/>
  <c r="AI163" i="2" s="1"/>
  <c r="AF58" i="2"/>
  <c r="AF114" i="2"/>
  <c r="AF79" i="2"/>
  <c r="AF77" i="2"/>
  <c r="AI77" i="2" s="1"/>
  <c r="AF44" i="2"/>
  <c r="AF143" i="2"/>
  <c r="AF118" i="2"/>
  <c r="AI118" i="2" s="1"/>
  <c r="AF97" i="2"/>
  <c r="AF64" i="2"/>
  <c r="AI64" i="2" s="1"/>
  <c r="AF120" i="2"/>
  <c r="CP13" i="2"/>
  <c r="W82" i="2"/>
  <c r="W134" i="2"/>
  <c r="W50" i="2"/>
  <c r="W85" i="2"/>
  <c r="Z85" i="2" s="1"/>
  <c r="W162" i="2"/>
  <c r="W49" i="2"/>
  <c r="W130" i="2"/>
  <c r="W13" i="2"/>
  <c r="Z13" i="2" s="1"/>
  <c r="DR13" i="2" s="1"/>
  <c r="DZ13" i="2" s="1"/>
  <c r="W38" i="2"/>
  <c r="Z38" i="2" s="1"/>
  <c r="W61" i="2"/>
  <c r="W113" i="2"/>
  <c r="W142" i="2"/>
  <c r="Z142" i="2" s="1"/>
  <c r="W22" i="2"/>
  <c r="W106" i="2"/>
  <c r="W146" i="2"/>
  <c r="Z123" i="2"/>
  <c r="CP97" i="2"/>
  <c r="Z97" i="2"/>
  <c r="DR97" i="2" s="1"/>
  <c r="DZ97" i="2" s="1"/>
  <c r="CD24" i="2"/>
  <c r="I17" i="2"/>
  <c r="Z115" i="2"/>
  <c r="CT98" i="2"/>
  <c r="Z98" i="2"/>
  <c r="DV98" i="2" s="1"/>
  <c r="DZ98" i="2" s="1"/>
  <c r="Z30" i="2"/>
  <c r="Z28" i="2"/>
  <c r="AI69" i="2"/>
  <c r="O169" i="2"/>
  <c r="O144" i="2"/>
  <c r="CP147" i="2"/>
  <c r="AI49" i="2"/>
  <c r="I85" i="2"/>
  <c r="O103" i="2"/>
  <c r="Z103" i="2"/>
  <c r="O71" i="2"/>
  <c r="Z151" i="2"/>
  <c r="O24" i="2"/>
  <c r="Z24" i="2"/>
  <c r="CP23" i="2"/>
  <c r="CP156" i="2"/>
  <c r="CL145" i="2"/>
  <c r="CD145" i="2"/>
  <c r="CP145" i="2"/>
  <c r="BZ145" i="2"/>
  <c r="I36" i="2"/>
  <c r="AF157" i="2"/>
  <c r="I122" i="2"/>
  <c r="I98" i="2"/>
  <c r="I97" i="2"/>
  <c r="I15" i="2"/>
  <c r="I109" i="2"/>
  <c r="I54" i="2"/>
  <c r="Z120" i="2"/>
  <c r="DR120" i="2" s="1"/>
  <c r="DZ120" i="2" s="1"/>
  <c r="I156" i="2"/>
  <c r="I13" i="2"/>
  <c r="I68" i="2"/>
  <c r="I125" i="2"/>
  <c r="I41" i="2"/>
  <c r="BZ94" i="2"/>
  <c r="I100" i="2"/>
  <c r="AF144" i="2"/>
  <c r="AI144" i="2" s="1"/>
  <c r="AF10" i="2"/>
  <c r="AF34" i="2"/>
  <c r="AF25" i="2"/>
  <c r="AI25" i="2" s="1"/>
  <c r="AF50" i="2"/>
  <c r="AF168" i="2"/>
  <c r="AI168" i="2" s="1"/>
  <c r="O143" i="2"/>
  <c r="AF48" i="2"/>
  <c r="AF139" i="2"/>
  <c r="AF71" i="2"/>
  <c r="W60" i="2"/>
  <c r="W58" i="2"/>
  <c r="Z58" i="2" s="1"/>
  <c r="DV58" i="2" s="1"/>
  <c r="DZ58" i="2" s="1"/>
  <c r="W52" i="2"/>
  <c r="Z52" i="2" s="1"/>
  <c r="AF137" i="2"/>
  <c r="W104" i="2"/>
  <c r="AF35" i="2"/>
  <c r="I47" i="2"/>
  <c r="CP138" i="2"/>
  <c r="CP64" i="2"/>
  <c r="I27" i="2"/>
  <c r="I12" i="2"/>
  <c r="W19" i="2"/>
  <c r="I146" i="2"/>
  <c r="I22" i="2"/>
  <c r="I113" i="2"/>
  <c r="CQ38" i="2"/>
  <c r="I38" i="2"/>
  <c r="W48" i="2"/>
  <c r="W87" i="2"/>
  <c r="W143" i="2"/>
  <c r="Z143" i="2" s="1"/>
  <c r="W68" i="2"/>
  <c r="W112" i="2"/>
  <c r="W163" i="2"/>
  <c r="Z163" i="2" s="1"/>
  <c r="W59" i="2"/>
  <c r="Z59" i="2" s="1"/>
  <c r="DR59" i="2" s="1"/>
  <c r="DZ59" i="2" s="1"/>
  <c r="W147" i="2"/>
  <c r="Z147" i="2" s="1"/>
  <c r="W25" i="2"/>
  <c r="Z25" i="2" s="1"/>
  <c r="W44" i="2"/>
  <c r="Z44" i="2" s="1"/>
  <c r="DV44" i="2" s="1"/>
  <c r="W66" i="2"/>
  <c r="W119" i="2"/>
  <c r="Z119" i="2" s="1"/>
  <c r="DR119" i="2" s="1"/>
  <c r="DZ119" i="2" s="1"/>
  <c r="W165" i="2"/>
  <c r="W36" i="2"/>
  <c r="Z36" i="2" s="1"/>
  <c r="W128" i="2"/>
  <c r="Z128" i="2" s="1"/>
  <c r="W156" i="2"/>
  <c r="Z156" i="2" s="1"/>
  <c r="DR156" i="2" s="1"/>
  <c r="DZ156" i="2" s="1"/>
  <c r="I60" i="2"/>
  <c r="CT60" i="2"/>
  <c r="I133" i="2"/>
  <c r="I102" i="2"/>
  <c r="AI102" i="2"/>
  <c r="Z102" i="2"/>
  <c r="CP32" i="2"/>
  <c r="CT121" i="2"/>
  <c r="I121" i="2"/>
  <c r="I72" i="2"/>
  <c r="I18" i="2"/>
  <c r="AI18" i="2"/>
  <c r="Z18" i="2"/>
  <c r="Z155" i="2"/>
  <c r="AI80" i="2"/>
  <c r="Z140" i="2"/>
  <c r="Z67" i="2"/>
  <c r="DV67" i="2" s="1"/>
  <c r="DZ67" i="2" s="1"/>
  <c r="CT67" i="2"/>
  <c r="I67" i="2"/>
  <c r="Z137" i="2"/>
  <c r="CT104" i="2"/>
  <c r="Z33" i="2"/>
  <c r="Z152" i="2"/>
  <c r="AI152" i="2"/>
  <c r="I74" i="2"/>
  <c r="Z74" i="2"/>
  <c r="DV74" i="2" s="1"/>
  <c r="DZ74" i="2" s="1"/>
  <c r="AI78" i="2"/>
  <c r="Z78" i="2"/>
  <c r="I101" i="2"/>
  <c r="I19" i="2"/>
  <c r="I165" i="2"/>
  <c r="Z43" i="2"/>
  <c r="DV43" i="2" s="1"/>
  <c r="DZ43" i="2" s="1"/>
  <c r="I43" i="2"/>
  <c r="AI43" i="2"/>
  <c r="CT160" i="2"/>
  <c r="I160" i="2"/>
  <c r="I112" i="2"/>
  <c r="Z79" i="2"/>
  <c r="Z161" i="2"/>
  <c r="DV161" i="2" s="1"/>
  <c r="DZ161" i="2" s="1"/>
  <c r="I161" i="2"/>
  <c r="I105" i="2"/>
  <c r="I88" i="2"/>
  <c r="I14" i="2"/>
  <c r="AI14" i="2"/>
  <c r="Z14" i="2"/>
  <c r="CP86" i="2"/>
  <c r="I86" i="2"/>
  <c r="AI160" i="2"/>
  <c r="BZ10" i="2"/>
  <c r="I147" i="2"/>
  <c r="I151" i="2"/>
  <c r="I137" i="2"/>
  <c r="I32" i="2"/>
  <c r="I28" i="2"/>
  <c r="CT74" i="2"/>
  <c r="I140" i="2"/>
  <c r="I30" i="2"/>
  <c r="I111" i="2"/>
  <c r="I81" i="2"/>
  <c r="AI63" i="2"/>
  <c r="AF19" i="2"/>
  <c r="AI19" i="2" s="1"/>
  <c r="AI145" i="2"/>
  <c r="AF142" i="2"/>
  <c r="AI142" i="2" s="1"/>
  <c r="AI126" i="2"/>
  <c r="AF61" i="2"/>
  <c r="AI61" i="2" s="1"/>
  <c r="AF13" i="2"/>
  <c r="AI13" i="2" s="1"/>
  <c r="I124" i="2"/>
  <c r="AI65" i="2"/>
  <c r="AI123" i="2"/>
  <c r="Z159" i="2"/>
  <c r="DR159" i="2" s="1"/>
  <c r="DZ159" i="2" s="1"/>
  <c r="AF41" i="2"/>
  <c r="AF133" i="2"/>
  <c r="AI133" i="2" s="1"/>
  <c r="AF94" i="2"/>
  <c r="AI94" i="2" s="1"/>
  <c r="AF100" i="2"/>
  <c r="AI100" i="2" s="1"/>
  <c r="AF72" i="2"/>
  <c r="AI72" i="2" s="1"/>
  <c r="CP141" i="2"/>
  <c r="Z141" i="2"/>
  <c r="CT39" i="2"/>
  <c r="Z39" i="2"/>
  <c r="DV39" i="2" s="1"/>
  <c r="DZ39" i="2" s="1"/>
  <c r="I39" i="2"/>
  <c r="I20" i="2"/>
  <c r="I120" i="2"/>
  <c r="I62" i="2"/>
  <c r="AF146" i="2"/>
  <c r="AI146" i="2" s="1"/>
  <c r="AF153" i="2"/>
  <c r="AI153" i="2" s="1"/>
  <c r="O90" i="2"/>
  <c r="AF60" i="2"/>
  <c r="W133" i="2"/>
  <c r="Z133" i="2" s="1"/>
  <c r="W129" i="2"/>
  <c r="W127" i="2"/>
  <c r="Z127" i="2" s="1"/>
  <c r="DV127" i="2" s="1"/>
  <c r="DZ127" i="2" s="1"/>
  <c r="AF104" i="2"/>
  <c r="AI104" i="2" s="1"/>
  <c r="AF121" i="2"/>
  <c r="AI121" i="2" s="1"/>
  <c r="O80" i="2"/>
  <c r="Z80" i="2"/>
  <c r="W72" i="2"/>
  <c r="Z72" i="2" s="1"/>
  <c r="W69" i="2"/>
  <c r="Z69" i="2" s="1"/>
  <c r="W57" i="2"/>
  <c r="AF29" i="2"/>
  <c r="AI29" i="2" s="1"/>
  <c r="O11" i="2"/>
  <c r="W11" i="2"/>
  <c r="Z11" i="2" s="1"/>
  <c r="O158" i="2"/>
  <c r="W158" i="2"/>
  <c r="Z158" i="2" s="1"/>
  <c r="AF111" i="2"/>
  <c r="AF81" i="2"/>
  <c r="AI81" i="2" s="1"/>
  <c r="CP119" i="2"/>
  <c r="I153" i="2"/>
  <c r="I58" i="2"/>
  <c r="I52" i="2"/>
  <c r="I104" i="2"/>
  <c r="AF28" i="2"/>
  <c r="AI28" i="2" s="1"/>
  <c r="W16" i="2"/>
  <c r="AF161" i="2"/>
  <c r="AI161" i="2" s="1"/>
  <c r="W154" i="2"/>
  <c r="W121" i="2"/>
  <c r="Z121" i="2" s="1"/>
  <c r="DV121" i="2" s="1"/>
  <c r="DZ121" i="2" s="1"/>
  <c r="W114" i="2"/>
  <c r="Z114" i="2" s="1"/>
  <c r="O108" i="2"/>
  <c r="W108" i="2"/>
  <c r="Z108" i="2" s="1"/>
  <c r="AF74" i="2"/>
  <c r="AI74" i="2" s="1"/>
  <c r="CP29" i="2"/>
  <c r="W29" i="2"/>
  <c r="Z29" i="2" s="1"/>
  <c r="DR29" i="2" s="1"/>
  <c r="DZ29" i="2" s="1"/>
  <c r="AF140" i="2"/>
  <c r="AI140" i="2" s="1"/>
  <c r="W138" i="2"/>
  <c r="Z138" i="2" s="1"/>
  <c r="DR138" i="2" s="1"/>
  <c r="DZ138" i="2" s="1"/>
  <c r="AF73" i="2"/>
  <c r="W64" i="2"/>
  <c r="Z64" i="2" s="1"/>
  <c r="DR64" i="2" s="1"/>
  <c r="DZ64" i="2" s="1"/>
  <c r="W77" i="2"/>
  <c r="Z77" i="2" s="1"/>
  <c r="DR77" i="2" s="1"/>
  <c r="DZ77" i="2" s="1"/>
  <c r="AF42" i="2"/>
  <c r="AI42" i="2" s="1"/>
  <c r="AF91" i="2"/>
  <c r="AF131" i="2"/>
  <c r="AI131" i="2" s="1"/>
  <c r="AF98" i="2"/>
  <c r="AI98" i="2" s="1"/>
  <c r="AF15" i="2"/>
  <c r="AI15" i="2" s="1"/>
  <c r="AF54" i="2"/>
  <c r="AI54" i="2" s="1"/>
  <c r="AF105" i="2"/>
  <c r="AI105" i="2" s="1"/>
  <c r="AF66" i="2"/>
  <c r="AF87" i="2"/>
  <c r="AI87" i="2" s="1"/>
  <c r="AF67" i="2"/>
  <c r="AI67" i="2" s="1"/>
  <c r="AF110" i="2"/>
  <c r="AF37" i="2"/>
  <c r="AF20" i="2"/>
  <c r="AI20" i="2" s="1"/>
  <c r="AF101" i="2"/>
  <c r="AI101" i="2" s="1"/>
  <c r="AF45" i="2"/>
  <c r="AI45" i="2" s="1"/>
  <c r="AF82" i="2"/>
  <c r="AF141" i="2"/>
  <c r="AI141" i="2" s="1"/>
  <c r="AF158" i="2"/>
  <c r="AF56" i="2"/>
  <c r="AF124" i="2"/>
  <c r="AI124" i="2" s="1"/>
  <c r="AF70" i="2"/>
  <c r="AF159" i="2"/>
  <c r="AF154" i="2"/>
  <c r="AF138" i="2"/>
  <c r="AI138" i="2" s="1"/>
  <c r="AF39" i="2"/>
  <c r="AI39" i="2" s="1"/>
  <c r="AF62" i="2"/>
  <c r="AI130" i="2"/>
  <c r="I162" i="2"/>
  <c r="AI162" i="2"/>
  <c r="I50" i="2"/>
  <c r="W160" i="2"/>
  <c r="Z160" i="2" s="1"/>
  <c r="DV160" i="2" s="1"/>
  <c r="DZ160" i="2" s="1"/>
  <c r="I93" i="2"/>
  <c r="W65" i="2"/>
  <c r="Z65" i="2" s="1"/>
  <c r="W91" i="2"/>
  <c r="W168" i="2"/>
  <c r="Z168" i="2" s="1"/>
  <c r="W124" i="2"/>
  <c r="Z124" i="2" s="1"/>
  <c r="W40" i="2"/>
  <c r="Z40" i="2" s="1"/>
  <c r="DR40" i="2" s="1"/>
  <c r="DZ40" i="2" s="1"/>
  <c r="W90" i="2"/>
  <c r="W149" i="2"/>
  <c r="Z149" i="2" s="1"/>
  <c r="DV149" i="2" s="1"/>
  <c r="DZ149" i="2" s="1"/>
  <c r="W31" i="2"/>
  <c r="Z31" i="2" s="1"/>
  <c r="W45" i="2"/>
  <c r="Z45" i="2" s="1"/>
  <c r="W126" i="2"/>
  <c r="Z126" i="2" s="1"/>
  <c r="DV126" i="2" s="1"/>
  <c r="W166" i="2"/>
  <c r="W56" i="2"/>
  <c r="W144" i="2"/>
  <c r="Z144" i="2" s="1"/>
  <c r="DV144" i="2" s="1"/>
  <c r="DZ144" i="2" s="1"/>
  <c r="W169" i="2"/>
  <c r="Z169" i="2" s="1"/>
  <c r="Z35" i="2"/>
  <c r="I35" i="2"/>
  <c r="I57" i="2"/>
  <c r="CP132" i="2"/>
  <c r="I132" i="2"/>
  <c r="AI9" i="2"/>
  <c r="CP110" i="2"/>
  <c r="I110" i="2"/>
  <c r="Z110" i="2"/>
  <c r="DR110" i="2" s="1"/>
  <c r="DZ110" i="2" s="1"/>
  <c r="I66" i="2"/>
  <c r="CP66" i="2"/>
  <c r="I166" i="2"/>
  <c r="I56" i="2"/>
  <c r="CT21" i="2"/>
  <c r="I21" i="2"/>
  <c r="AI21" i="2"/>
  <c r="AI129" i="2"/>
  <c r="I70" i="2"/>
  <c r="I83" i="2"/>
  <c r="Z73" i="2"/>
  <c r="I73" i="2"/>
  <c r="I53" i="2"/>
  <c r="Z135" i="2"/>
  <c r="DR135" i="2" s="1"/>
  <c r="DZ135" i="2" s="1"/>
  <c r="O48" i="2"/>
  <c r="Z139" i="2"/>
  <c r="AI164" i="2"/>
  <c r="Z99" i="2"/>
  <c r="I89" i="2"/>
  <c r="AI11" i="2"/>
  <c r="W12" i="2"/>
  <c r="Z12" i="2" s="1"/>
  <c r="I44" i="2"/>
  <c r="I130" i="2"/>
  <c r="AI68" i="2"/>
  <c r="AI167" i="2"/>
  <c r="AI107" i="2"/>
  <c r="O91" i="2"/>
  <c r="I118" i="2"/>
  <c r="I159" i="2"/>
  <c r="I141" i="2"/>
  <c r="I79" i="2"/>
  <c r="AI135" i="2"/>
  <c r="I128" i="2"/>
  <c r="I126" i="2"/>
  <c r="I61" i="2"/>
  <c r="I31" i="2"/>
  <c r="I149" i="2"/>
  <c r="I157" i="2"/>
  <c r="I155" i="2"/>
  <c r="I129" i="2"/>
  <c r="I127" i="2"/>
  <c r="I33" i="2"/>
  <c r="I69" i="2"/>
  <c r="I135" i="2"/>
  <c r="I92" i="2"/>
  <c r="BZ11" i="2"/>
  <c r="CD158" i="2"/>
  <c r="AF169" i="2"/>
  <c r="AI169" i="2" s="1"/>
  <c r="CP22" i="2"/>
  <c r="AF132" i="2"/>
  <c r="AF119" i="2"/>
  <c r="AI119" i="2" s="1"/>
  <c r="AF95" i="2"/>
  <c r="AI95" i="2" s="1"/>
  <c r="CL46" i="2"/>
  <c r="CP46" i="2"/>
  <c r="AF46" i="2"/>
  <c r="AI46" i="2" s="1"/>
  <c r="AF147" i="2"/>
  <c r="AF93" i="2"/>
  <c r="AI93" i="2" s="1"/>
  <c r="AF59" i="2"/>
  <c r="AI59" i="2" s="1"/>
  <c r="AF85" i="2"/>
  <c r="AI85" i="2" s="1"/>
  <c r="AF134" i="2"/>
  <c r="AI134" i="2" s="1"/>
  <c r="O87" i="2"/>
  <c r="AF103" i="2"/>
  <c r="AI103" i="2" s="1"/>
  <c r="W83" i="2"/>
  <c r="Z83" i="2" s="1"/>
  <c r="AF151" i="2"/>
  <c r="W131" i="2"/>
  <c r="Z131" i="2" s="1"/>
  <c r="DR131" i="2" s="1"/>
  <c r="DZ131" i="2" s="1"/>
  <c r="AF26" i="2"/>
  <c r="AI26" i="2" s="1"/>
  <c r="W17" i="2"/>
  <c r="Z17" i="2" s="1"/>
  <c r="W116" i="2"/>
  <c r="AF96" i="2"/>
  <c r="AI96" i="2" s="1"/>
  <c r="I16" i="2"/>
  <c r="I154" i="2"/>
  <c r="I114" i="2"/>
  <c r="I29" i="2"/>
  <c r="I138" i="2"/>
  <c r="I64" i="2"/>
  <c r="CX145" i="2" l="1"/>
  <c r="BZ46" i="2"/>
  <c r="CX95" i="2"/>
  <c r="EA95" i="2" s="1"/>
  <c r="CX134" i="2"/>
  <c r="EA134" i="2" s="1"/>
  <c r="DN71" i="2"/>
  <c r="DR71" i="2"/>
  <c r="CX99" i="2"/>
  <c r="EA99" i="2" s="1"/>
  <c r="AM84" i="2"/>
  <c r="AM145" i="2"/>
  <c r="AM95" i="2"/>
  <c r="AM59" i="2"/>
  <c r="CX119" i="2"/>
  <c r="EA119" i="2" s="1"/>
  <c r="CD46" i="2"/>
  <c r="AM65" i="2"/>
  <c r="AM42" i="2"/>
  <c r="CX42" i="2"/>
  <c r="EA42" i="2" s="1"/>
  <c r="CX51" i="2"/>
  <c r="EA51" i="2" s="1"/>
  <c r="CX23" i="2"/>
  <c r="AM46" i="2"/>
  <c r="CX34" i="2"/>
  <c r="EA34" i="2" s="1"/>
  <c r="CD29" i="2"/>
  <c r="BZ29" i="2"/>
  <c r="CE29" i="2"/>
  <c r="CH29" i="2"/>
  <c r="CA29" i="2"/>
  <c r="CB29" i="2"/>
  <c r="CN87" i="2"/>
  <c r="CL87" i="2"/>
  <c r="CP87" i="2"/>
  <c r="CT87" i="2"/>
  <c r="CM87" i="2"/>
  <c r="CQ87" i="2"/>
  <c r="AM69" i="2"/>
  <c r="CB69" i="2"/>
  <c r="CH69" i="2"/>
  <c r="CE69" i="2"/>
  <c r="CA69" i="2"/>
  <c r="BZ155" i="2"/>
  <c r="CH155" i="2"/>
  <c r="CA155" i="2"/>
  <c r="CE155" i="2"/>
  <c r="CB155" i="2"/>
  <c r="CB61" i="2"/>
  <c r="BZ61" i="2"/>
  <c r="CH61" i="2"/>
  <c r="CA61" i="2"/>
  <c r="CE61" i="2"/>
  <c r="BZ79" i="2"/>
  <c r="CE79" i="2"/>
  <c r="CH79" i="2"/>
  <c r="CB79" i="2"/>
  <c r="CA79" i="2"/>
  <c r="BZ53" i="2"/>
  <c r="CA53" i="2"/>
  <c r="CB53" i="2"/>
  <c r="CE53" i="2"/>
  <c r="CD53" i="2"/>
  <c r="CA83" i="2"/>
  <c r="CE83" i="2"/>
  <c r="CB83" i="2"/>
  <c r="BZ83" i="2"/>
  <c r="CD83" i="2"/>
  <c r="CH83" i="2"/>
  <c r="BZ66" i="2"/>
  <c r="CA66" i="2"/>
  <c r="CB66" i="2"/>
  <c r="CH66" i="2"/>
  <c r="CE66" i="2"/>
  <c r="BZ104" i="2"/>
  <c r="CD104" i="2"/>
  <c r="CA104" i="2"/>
  <c r="CB104" i="2"/>
  <c r="CE104" i="2"/>
  <c r="CM11" i="2"/>
  <c r="CN11" i="2"/>
  <c r="CT11" i="2"/>
  <c r="CQ11" i="2"/>
  <c r="CM80" i="2"/>
  <c r="CN80" i="2"/>
  <c r="CP80" i="2"/>
  <c r="CT80" i="2"/>
  <c r="CL80" i="2"/>
  <c r="CQ80" i="2"/>
  <c r="CA20" i="2"/>
  <c r="CB20" i="2"/>
  <c r="CE20" i="2"/>
  <c r="CH20" i="2"/>
  <c r="AM124" i="2"/>
  <c r="CB124" i="2"/>
  <c r="CH124" i="2"/>
  <c r="BZ124" i="2"/>
  <c r="CD124" i="2"/>
  <c r="CA124" i="2"/>
  <c r="CE124" i="2"/>
  <c r="CD32" i="2"/>
  <c r="BZ32" i="2"/>
  <c r="CA32" i="2"/>
  <c r="CB32" i="2"/>
  <c r="CH32" i="2"/>
  <c r="CE32" i="2"/>
  <c r="CH86" i="2"/>
  <c r="CB86" i="2"/>
  <c r="CE86" i="2"/>
  <c r="BZ86" i="2"/>
  <c r="CA86" i="2"/>
  <c r="CE14" i="2"/>
  <c r="CH14" i="2"/>
  <c r="CA14" i="2"/>
  <c r="CB14" i="2"/>
  <c r="CH19" i="2"/>
  <c r="BZ19" i="2"/>
  <c r="CD19" i="2"/>
  <c r="CA19" i="2"/>
  <c r="CE19" i="2"/>
  <c r="CB19" i="2"/>
  <c r="BZ67" i="2"/>
  <c r="CD67" i="2"/>
  <c r="CA67" i="2"/>
  <c r="CE67" i="2"/>
  <c r="CB67" i="2"/>
  <c r="AM72" i="2"/>
  <c r="CH72" i="2"/>
  <c r="CE72" i="2"/>
  <c r="CA72" i="2"/>
  <c r="CB72" i="2"/>
  <c r="AM133" i="2"/>
  <c r="CH133" i="2"/>
  <c r="CB133" i="2"/>
  <c r="CE133" i="2"/>
  <c r="CA133" i="2"/>
  <c r="BZ41" i="2"/>
  <c r="CD41" i="2"/>
  <c r="CH41" i="2"/>
  <c r="CA41" i="2"/>
  <c r="CE41" i="2"/>
  <c r="CB41" i="2"/>
  <c r="CD156" i="2"/>
  <c r="CE156" i="2"/>
  <c r="CH156" i="2"/>
  <c r="BZ156" i="2"/>
  <c r="CA156" i="2"/>
  <c r="CB156" i="2"/>
  <c r="AM109" i="2"/>
  <c r="CH109" i="2"/>
  <c r="CE109" i="2"/>
  <c r="CB109" i="2"/>
  <c r="CA109" i="2"/>
  <c r="CA98" i="2"/>
  <c r="CE98" i="2"/>
  <c r="CB98" i="2"/>
  <c r="BZ98" i="2"/>
  <c r="CD98" i="2"/>
  <c r="CA17" i="2"/>
  <c r="CE17" i="2"/>
  <c r="CB17" i="2"/>
  <c r="BZ17" i="2"/>
  <c r="CD17" i="2"/>
  <c r="CH17" i="2"/>
  <c r="CD116" i="2"/>
  <c r="CB116" i="2"/>
  <c r="CH116" i="2"/>
  <c r="CA116" i="2"/>
  <c r="CE116" i="2"/>
  <c r="CL123" i="2"/>
  <c r="CQ123" i="2"/>
  <c r="CM123" i="2"/>
  <c r="CN123" i="2"/>
  <c r="CT123" i="2"/>
  <c r="CP123" i="2"/>
  <c r="CM168" i="2"/>
  <c r="CN168" i="2"/>
  <c r="CL168" i="2"/>
  <c r="CQ168" i="2"/>
  <c r="CT168" i="2"/>
  <c r="CP168" i="2"/>
  <c r="AM131" i="2"/>
  <c r="CB131" i="2"/>
  <c r="BZ131" i="2"/>
  <c r="CA131" i="2"/>
  <c r="CE131" i="2"/>
  <c r="CH131" i="2"/>
  <c r="AM45" i="2"/>
  <c r="CA45" i="2"/>
  <c r="CE45" i="2"/>
  <c r="CB45" i="2"/>
  <c r="CH45" i="2"/>
  <c r="CH148" i="2"/>
  <c r="BZ148" i="2"/>
  <c r="CD148" i="2"/>
  <c r="CA148" i="2"/>
  <c r="CE148" i="2"/>
  <c r="CB148" i="2"/>
  <c r="AM107" i="2"/>
  <c r="CH107" i="2"/>
  <c r="BZ107" i="2"/>
  <c r="CD107" i="2"/>
  <c r="CA107" i="2"/>
  <c r="CE107" i="2"/>
  <c r="CB107" i="2"/>
  <c r="CA46" i="2"/>
  <c r="CE46" i="2"/>
  <c r="CB46" i="2"/>
  <c r="CP139" i="2"/>
  <c r="CT139" i="2"/>
  <c r="CL139" i="2"/>
  <c r="CQ139" i="2"/>
  <c r="CN139" i="2"/>
  <c r="CM139" i="2"/>
  <c r="CX76" i="2"/>
  <c r="EA76" i="2" s="1"/>
  <c r="CB114" i="2"/>
  <c r="BZ114" i="2"/>
  <c r="CH114" i="2"/>
  <c r="CA114" i="2"/>
  <c r="CE114" i="2"/>
  <c r="CD114" i="2"/>
  <c r="CA33" i="2"/>
  <c r="CB33" i="2"/>
  <c r="CH33" i="2"/>
  <c r="CE33" i="2"/>
  <c r="BZ157" i="2"/>
  <c r="CD157" i="2"/>
  <c r="CH157" i="2"/>
  <c r="CA157" i="2"/>
  <c r="CE157" i="2"/>
  <c r="CB157" i="2"/>
  <c r="CH126" i="2"/>
  <c r="CA126" i="2"/>
  <c r="CE126" i="2"/>
  <c r="CB126" i="2"/>
  <c r="AM141" i="2"/>
  <c r="CE141" i="2"/>
  <c r="CH141" i="2"/>
  <c r="CB141" i="2"/>
  <c r="CA141" i="2"/>
  <c r="CL91" i="2"/>
  <c r="CP91" i="2"/>
  <c r="CM91" i="2"/>
  <c r="CN91" i="2"/>
  <c r="CQ91" i="2"/>
  <c r="CT91" i="2"/>
  <c r="CE130" i="2"/>
  <c r="CA130" i="2"/>
  <c r="CH130" i="2"/>
  <c r="CB130" i="2"/>
  <c r="CB89" i="2"/>
  <c r="CH89" i="2"/>
  <c r="CA89" i="2"/>
  <c r="CE89" i="2"/>
  <c r="CA56" i="2"/>
  <c r="CH56" i="2"/>
  <c r="CB56" i="2"/>
  <c r="CE56" i="2"/>
  <c r="CA57" i="2"/>
  <c r="CE57" i="2"/>
  <c r="CB57" i="2"/>
  <c r="BZ57" i="2"/>
  <c r="CD57" i="2"/>
  <c r="CH57" i="2"/>
  <c r="CB50" i="2"/>
  <c r="BZ50" i="2"/>
  <c r="CD50" i="2"/>
  <c r="CH50" i="2"/>
  <c r="CA50" i="2"/>
  <c r="CE50" i="2"/>
  <c r="CN108" i="2"/>
  <c r="CL108" i="2"/>
  <c r="CP108" i="2"/>
  <c r="CT108" i="2"/>
  <c r="CM108" i="2"/>
  <c r="CQ108" i="2"/>
  <c r="CA52" i="2"/>
  <c r="CE52" i="2"/>
  <c r="CB52" i="2"/>
  <c r="BZ52" i="2"/>
  <c r="CD52" i="2"/>
  <c r="CH52" i="2"/>
  <c r="CH153" i="2"/>
  <c r="BZ153" i="2"/>
  <c r="CD153" i="2"/>
  <c r="CA153" i="2"/>
  <c r="CE153" i="2"/>
  <c r="CB153" i="2"/>
  <c r="CA62" i="2"/>
  <c r="BZ62" i="2"/>
  <c r="CH62" i="2"/>
  <c r="CB62" i="2"/>
  <c r="CE62" i="2"/>
  <c r="CB39" i="2"/>
  <c r="BZ39" i="2"/>
  <c r="CD39" i="2"/>
  <c r="CA39" i="2"/>
  <c r="CE39" i="2"/>
  <c r="CB81" i="2"/>
  <c r="BZ81" i="2"/>
  <c r="CA81" i="2"/>
  <c r="CH81" i="2"/>
  <c r="CE81" i="2"/>
  <c r="CH140" i="2"/>
  <c r="CE140" i="2"/>
  <c r="CB140" i="2"/>
  <c r="CA140" i="2"/>
  <c r="BZ137" i="2"/>
  <c r="CH137" i="2"/>
  <c r="CE137" i="2"/>
  <c r="CA137" i="2"/>
  <c r="CB137" i="2"/>
  <c r="CB88" i="2"/>
  <c r="CH88" i="2"/>
  <c r="CE88" i="2"/>
  <c r="CA88" i="2"/>
  <c r="CB112" i="2"/>
  <c r="BZ112" i="2"/>
  <c r="CD112" i="2"/>
  <c r="CE112" i="2"/>
  <c r="CA112" i="2"/>
  <c r="CH112" i="2"/>
  <c r="CB43" i="2"/>
  <c r="BZ43" i="2"/>
  <c r="CD43" i="2"/>
  <c r="CA43" i="2"/>
  <c r="CE43" i="2"/>
  <c r="CB101" i="2"/>
  <c r="CH101" i="2"/>
  <c r="BZ101" i="2"/>
  <c r="CD101" i="2"/>
  <c r="CA101" i="2"/>
  <c r="CE101" i="2"/>
  <c r="CB74" i="2"/>
  <c r="BZ74" i="2"/>
  <c r="CD74" i="2"/>
  <c r="CA74" i="2"/>
  <c r="CE74" i="2"/>
  <c r="CH121" i="2"/>
  <c r="CD121" i="2"/>
  <c r="CB121" i="2"/>
  <c r="BZ121" i="2"/>
  <c r="CA121" i="2"/>
  <c r="CE121" i="2"/>
  <c r="CD113" i="2"/>
  <c r="BZ113" i="2"/>
  <c r="CA113" i="2"/>
  <c r="CH113" i="2"/>
  <c r="CB113" i="2"/>
  <c r="CE113" i="2"/>
  <c r="CH125" i="2"/>
  <c r="CA125" i="2"/>
  <c r="CE125" i="2"/>
  <c r="CB125" i="2"/>
  <c r="BZ125" i="2"/>
  <c r="CD125" i="2"/>
  <c r="BZ122" i="2"/>
  <c r="CB122" i="2"/>
  <c r="CH122" i="2"/>
  <c r="CE122" i="2"/>
  <c r="CA122" i="2"/>
  <c r="CQ24" i="2"/>
  <c r="CM24" i="2"/>
  <c r="CN24" i="2"/>
  <c r="CT24" i="2"/>
  <c r="CL103" i="2"/>
  <c r="CP103" i="2"/>
  <c r="CT103" i="2"/>
  <c r="CM103" i="2"/>
  <c r="CQ103" i="2"/>
  <c r="CN103" i="2"/>
  <c r="CM144" i="2"/>
  <c r="CQ144" i="2"/>
  <c r="CN144" i="2"/>
  <c r="CL144" i="2"/>
  <c r="CP144" i="2"/>
  <c r="CT167" i="2"/>
  <c r="CQ167" i="2"/>
  <c r="CN167" i="2"/>
  <c r="CM167" i="2"/>
  <c r="CP167" i="2"/>
  <c r="CL167" i="2"/>
  <c r="CB163" i="2"/>
  <c r="CH163" i="2"/>
  <c r="CA163" i="2"/>
  <c r="CD77" i="2"/>
  <c r="BZ77" i="2"/>
  <c r="CA77" i="2"/>
  <c r="CB77" i="2"/>
  <c r="CH77" i="2"/>
  <c r="CE77" i="2"/>
  <c r="CN9" i="2"/>
  <c r="CL9" i="2"/>
  <c r="CP9" i="2"/>
  <c r="CT9" i="2"/>
  <c r="CM9" i="2"/>
  <c r="CQ9" i="2"/>
  <c r="CD64" i="2"/>
  <c r="BZ64" i="2"/>
  <c r="CA64" i="2"/>
  <c r="CH64" i="2"/>
  <c r="CE64" i="2"/>
  <c r="CB64" i="2"/>
  <c r="BZ154" i="2"/>
  <c r="CD154" i="2"/>
  <c r="CA154" i="2"/>
  <c r="CB154" i="2"/>
  <c r="CE154" i="2"/>
  <c r="BZ92" i="2"/>
  <c r="CA92" i="2"/>
  <c r="CH92" i="2"/>
  <c r="CE92" i="2"/>
  <c r="CB92" i="2"/>
  <c r="CA127" i="2"/>
  <c r="CE127" i="2"/>
  <c r="CB127" i="2"/>
  <c r="BZ127" i="2"/>
  <c r="CD127" i="2"/>
  <c r="CB149" i="2"/>
  <c r="BZ149" i="2"/>
  <c r="CD149" i="2"/>
  <c r="CA149" i="2"/>
  <c r="CE149" i="2"/>
  <c r="BZ128" i="2"/>
  <c r="CD128" i="2"/>
  <c r="CA128" i="2"/>
  <c r="CE128" i="2"/>
  <c r="CB128" i="2"/>
  <c r="CH128" i="2"/>
  <c r="CE159" i="2"/>
  <c r="CA159" i="2"/>
  <c r="CB159" i="2"/>
  <c r="CH159" i="2"/>
  <c r="BZ159" i="2"/>
  <c r="BZ44" i="2"/>
  <c r="CE44" i="2"/>
  <c r="CB44" i="2"/>
  <c r="CH44" i="2"/>
  <c r="CL48" i="2"/>
  <c r="CP48" i="2"/>
  <c r="CT48" i="2"/>
  <c r="CM48" i="2"/>
  <c r="CQ48" i="2"/>
  <c r="CN48" i="2"/>
  <c r="CH73" i="2"/>
  <c r="CE73" i="2"/>
  <c r="CA73" i="2"/>
  <c r="CB73" i="2"/>
  <c r="CA70" i="2"/>
  <c r="CE70" i="2"/>
  <c r="CB70" i="2"/>
  <c r="CH70" i="2"/>
  <c r="BZ70" i="2"/>
  <c r="CD70" i="2"/>
  <c r="CH21" i="2"/>
  <c r="CA21" i="2"/>
  <c r="CE21" i="2"/>
  <c r="CB21" i="2"/>
  <c r="BZ21" i="2"/>
  <c r="CD21" i="2"/>
  <c r="CB166" i="2"/>
  <c r="BZ166" i="2"/>
  <c r="CD166" i="2"/>
  <c r="CE166" i="2"/>
  <c r="CA166" i="2"/>
  <c r="CH166" i="2"/>
  <c r="BZ110" i="2"/>
  <c r="CA110" i="2"/>
  <c r="CH110" i="2"/>
  <c r="CB110" i="2"/>
  <c r="CE110" i="2"/>
  <c r="BZ132" i="2"/>
  <c r="CA132" i="2"/>
  <c r="CE132" i="2"/>
  <c r="CB132" i="2"/>
  <c r="CH132" i="2"/>
  <c r="CH35" i="2"/>
  <c r="CE35" i="2"/>
  <c r="CA35" i="2"/>
  <c r="CB35" i="2"/>
  <c r="BZ58" i="2"/>
  <c r="CD58" i="2"/>
  <c r="CA58" i="2"/>
  <c r="CE58" i="2"/>
  <c r="CB58" i="2"/>
  <c r="CN158" i="2"/>
  <c r="CT158" i="2"/>
  <c r="CM158" i="2"/>
  <c r="CQ158" i="2"/>
  <c r="CB111" i="2"/>
  <c r="CH111" i="2"/>
  <c r="CE111" i="2"/>
  <c r="CA111" i="2"/>
  <c r="CA151" i="2"/>
  <c r="CE151" i="2"/>
  <c r="CB151" i="2"/>
  <c r="BZ151" i="2"/>
  <c r="CD151" i="2"/>
  <c r="CH151" i="2"/>
  <c r="CH105" i="2"/>
  <c r="CE105" i="2"/>
  <c r="CB105" i="2"/>
  <c r="CA105" i="2"/>
  <c r="BZ160" i="2"/>
  <c r="CA160" i="2"/>
  <c r="CD160" i="2"/>
  <c r="CB160" i="2"/>
  <c r="CE160" i="2"/>
  <c r="CH60" i="2"/>
  <c r="BZ60" i="2"/>
  <c r="CD60" i="2"/>
  <c r="CB60" i="2"/>
  <c r="CE60" i="2"/>
  <c r="CA60" i="2"/>
  <c r="CB22" i="2"/>
  <c r="CE22" i="2"/>
  <c r="CH22" i="2"/>
  <c r="CA22" i="2"/>
  <c r="BZ12" i="2"/>
  <c r="CH12" i="2"/>
  <c r="CE12" i="2"/>
  <c r="CB12" i="2"/>
  <c r="CA12" i="2"/>
  <c r="CD47" i="2"/>
  <c r="BZ47" i="2"/>
  <c r="CA47" i="2"/>
  <c r="CB47" i="2"/>
  <c r="CH47" i="2"/>
  <c r="CE47" i="2"/>
  <c r="CL143" i="2"/>
  <c r="CP143" i="2"/>
  <c r="CM143" i="2"/>
  <c r="CT143" i="2"/>
  <c r="CQ143" i="2"/>
  <c r="CN143" i="2"/>
  <c r="BZ100" i="2"/>
  <c r="CB100" i="2"/>
  <c r="CE100" i="2"/>
  <c r="CH100" i="2"/>
  <c r="CA100" i="2"/>
  <c r="CB68" i="2"/>
  <c r="BZ68" i="2"/>
  <c r="CD68" i="2"/>
  <c r="CA68" i="2"/>
  <c r="CE68" i="2"/>
  <c r="CA15" i="2"/>
  <c r="CB15" i="2"/>
  <c r="CE15" i="2"/>
  <c r="CH15" i="2"/>
  <c r="CH85" i="2"/>
  <c r="BZ85" i="2"/>
  <c r="CD85" i="2"/>
  <c r="CA85" i="2"/>
  <c r="CE85" i="2"/>
  <c r="CB85" i="2"/>
  <c r="CM169" i="2"/>
  <c r="CQ169" i="2"/>
  <c r="CN169" i="2"/>
  <c r="CT169" i="2"/>
  <c r="CL169" i="2"/>
  <c r="CP169" i="2"/>
  <c r="CD96" i="2"/>
  <c r="CA96" i="2"/>
  <c r="CH96" i="2"/>
  <c r="CE96" i="2"/>
  <c r="CB96" i="2"/>
  <c r="AM25" i="2"/>
  <c r="CE25" i="2"/>
  <c r="CB25" i="2"/>
  <c r="BZ25" i="2"/>
  <c r="CD25" i="2"/>
  <c r="CA25" i="2"/>
  <c r="CH25" i="2"/>
  <c r="AM142" i="2"/>
  <c r="CB142" i="2"/>
  <c r="CH142" i="2"/>
  <c r="CL65" i="2"/>
  <c r="CP65" i="2"/>
  <c r="CT65" i="2"/>
  <c r="CM65" i="2"/>
  <c r="CQ65" i="2"/>
  <c r="CN65" i="2"/>
  <c r="CD138" i="2"/>
  <c r="CE138" i="2"/>
  <c r="CA138" i="2"/>
  <c r="CB138" i="2"/>
  <c r="CH138" i="2"/>
  <c r="BZ138" i="2"/>
  <c r="CA16" i="2"/>
  <c r="CH16" i="2"/>
  <c r="CE16" i="2"/>
  <c r="CB16" i="2"/>
  <c r="CB135" i="2"/>
  <c r="CA135" i="2"/>
  <c r="BZ135" i="2"/>
  <c r="CE135" i="2"/>
  <c r="CH135" i="2"/>
  <c r="CE129" i="2"/>
  <c r="BZ129" i="2"/>
  <c r="CB129" i="2"/>
  <c r="CA129" i="2"/>
  <c r="CD129" i="2"/>
  <c r="CD31" i="2"/>
  <c r="CB31" i="2"/>
  <c r="CE31" i="2"/>
  <c r="CA31" i="2"/>
  <c r="CH31" i="2"/>
  <c r="CE118" i="2"/>
  <c r="CA118" i="2"/>
  <c r="CB118" i="2"/>
  <c r="CD118" i="2"/>
  <c r="BZ118" i="2"/>
  <c r="CH118" i="2"/>
  <c r="CE93" i="2"/>
  <c r="BZ93" i="2"/>
  <c r="CD93" i="2"/>
  <c r="CA93" i="2"/>
  <c r="CB93" i="2"/>
  <c r="CH93" i="2"/>
  <c r="CA162" i="2"/>
  <c r="CB162" i="2"/>
  <c r="CE162" i="2"/>
  <c r="CH162" i="2"/>
  <c r="CL90" i="2"/>
  <c r="CP90" i="2"/>
  <c r="CT90" i="2"/>
  <c r="CM90" i="2"/>
  <c r="CQ90" i="2"/>
  <c r="CN90" i="2"/>
  <c r="BZ120" i="2"/>
  <c r="CA120" i="2"/>
  <c r="CH120" i="2"/>
  <c r="CB120" i="2"/>
  <c r="CE120" i="2"/>
  <c r="CA30" i="2"/>
  <c r="CB30" i="2"/>
  <c r="CH30" i="2"/>
  <c r="CE30" i="2"/>
  <c r="CB28" i="2"/>
  <c r="CE28" i="2"/>
  <c r="CH28" i="2"/>
  <c r="CA28" i="2"/>
  <c r="CE147" i="2"/>
  <c r="BZ147" i="2"/>
  <c r="CH147" i="2"/>
  <c r="CA147" i="2"/>
  <c r="CB147" i="2"/>
  <c r="CB161" i="2"/>
  <c r="BZ161" i="2"/>
  <c r="CD161" i="2"/>
  <c r="CA161" i="2"/>
  <c r="CE161" i="2"/>
  <c r="BZ165" i="2"/>
  <c r="CE165" i="2"/>
  <c r="CA165" i="2"/>
  <c r="CB165" i="2"/>
  <c r="CH165" i="2"/>
  <c r="CD165" i="2"/>
  <c r="CA18" i="2"/>
  <c r="CE18" i="2"/>
  <c r="CB18" i="2"/>
  <c r="BZ18" i="2"/>
  <c r="CD18" i="2"/>
  <c r="CH18" i="2"/>
  <c r="BZ102" i="2"/>
  <c r="CH102" i="2"/>
  <c r="CA102" i="2"/>
  <c r="CB102" i="2"/>
  <c r="BZ38" i="2"/>
  <c r="CA38" i="2"/>
  <c r="CB38" i="2"/>
  <c r="CH38" i="2"/>
  <c r="CD146" i="2"/>
  <c r="CE146" i="2"/>
  <c r="BZ146" i="2"/>
  <c r="CA146" i="2"/>
  <c r="CB146" i="2"/>
  <c r="BZ27" i="2"/>
  <c r="CD27" i="2"/>
  <c r="CA27" i="2"/>
  <c r="CE27" i="2"/>
  <c r="CB27" i="2"/>
  <c r="CA13" i="2"/>
  <c r="CH13" i="2"/>
  <c r="CB13" i="2"/>
  <c r="BZ13" i="2"/>
  <c r="CE13" i="2"/>
  <c r="CH54" i="2"/>
  <c r="CE54" i="2"/>
  <c r="CB54" i="2"/>
  <c r="CA54" i="2"/>
  <c r="CE97" i="2"/>
  <c r="CA97" i="2"/>
  <c r="CB97" i="2"/>
  <c r="CH97" i="2"/>
  <c r="BZ97" i="2"/>
  <c r="BZ36" i="2"/>
  <c r="CD36" i="2"/>
  <c r="CA36" i="2"/>
  <c r="CE36" i="2"/>
  <c r="CB36" i="2"/>
  <c r="CH36" i="2"/>
  <c r="CN71" i="2"/>
  <c r="CL71" i="2"/>
  <c r="CP71" i="2"/>
  <c r="CT71" i="2"/>
  <c r="CM71" i="2"/>
  <c r="CQ71" i="2"/>
  <c r="CL78" i="2"/>
  <c r="CQ78" i="2"/>
  <c r="CM78" i="2"/>
  <c r="CN78" i="2"/>
  <c r="CP78" i="2"/>
  <c r="CT78" i="2"/>
  <c r="CH26" i="2"/>
  <c r="CE26" i="2"/>
  <c r="CA26" i="2"/>
  <c r="BZ26" i="2"/>
  <c r="CD26" i="2"/>
  <c r="CB26" i="2"/>
  <c r="CA117" i="2"/>
  <c r="CB117" i="2"/>
  <c r="BZ117" i="2"/>
  <c r="CH117" i="2"/>
  <c r="CE117" i="2"/>
  <c r="AM63" i="2"/>
  <c r="CA63" i="2"/>
  <c r="CB63" i="2"/>
  <c r="CD63" i="2"/>
  <c r="CH63" i="2"/>
  <c r="BZ63" i="2"/>
  <c r="CE63" i="2"/>
  <c r="CH55" i="2"/>
  <c r="CB55" i="2"/>
  <c r="CE55" i="2"/>
  <c r="BZ55" i="2"/>
  <c r="CA55" i="2"/>
  <c r="CD55" i="2"/>
  <c r="CQ94" i="2"/>
  <c r="CT94" i="2"/>
  <c r="CN94" i="2"/>
  <c r="CM94" i="2"/>
  <c r="CL152" i="2"/>
  <c r="CN152" i="2"/>
  <c r="CP152" i="2"/>
  <c r="CM152" i="2"/>
  <c r="CQ152" i="2"/>
  <c r="AM117" i="2"/>
  <c r="DR23" i="2"/>
  <c r="DZ23" i="2" s="1"/>
  <c r="AM23" i="2"/>
  <c r="AI147" i="2"/>
  <c r="AM147" i="2" s="1"/>
  <c r="AM135" i="2"/>
  <c r="AM126" i="2"/>
  <c r="Z16" i="2"/>
  <c r="AM16" i="2" s="1"/>
  <c r="CD20" i="2"/>
  <c r="CH98" i="2"/>
  <c r="AI120" i="2"/>
  <c r="AM120" i="2" s="1"/>
  <c r="AM94" i="2"/>
  <c r="AI151" i="2"/>
  <c r="AM151" i="2" s="1"/>
  <c r="AM96" i="2"/>
  <c r="AM26" i="2"/>
  <c r="AI132" i="2"/>
  <c r="AM164" i="2"/>
  <c r="AM9" i="2"/>
  <c r="AI111" i="2"/>
  <c r="AM111" i="2" s="1"/>
  <c r="CD30" i="2"/>
  <c r="AI155" i="2"/>
  <c r="AM155" i="2" s="1"/>
  <c r="Z68" i="2"/>
  <c r="DV68" i="2" s="1"/>
  <c r="DZ68" i="2" s="1"/>
  <c r="Z19" i="2"/>
  <c r="AM19" i="2" s="1"/>
  <c r="CD13" i="2"/>
  <c r="AM15" i="2"/>
  <c r="Z106" i="2"/>
  <c r="DR106" i="2" s="1"/>
  <c r="Z61" i="2"/>
  <c r="DR61" i="2" s="1"/>
  <c r="DZ61" i="2" s="1"/>
  <c r="Z49" i="2"/>
  <c r="DV49" i="2" s="1"/>
  <c r="DZ49" i="2" s="1"/>
  <c r="Z134" i="2"/>
  <c r="AM134" i="2" s="1"/>
  <c r="AI114" i="2"/>
  <c r="AM114" i="2" s="1"/>
  <c r="AI99" i="2"/>
  <c r="AM99" i="2" s="1"/>
  <c r="AI47" i="2"/>
  <c r="AM47" i="2" s="1"/>
  <c r="CD59" i="2"/>
  <c r="CX59" i="2" s="1"/>
  <c r="EA59" i="2" s="1"/>
  <c r="AM149" i="2"/>
  <c r="Z116" i="2"/>
  <c r="DR116" i="2" s="1"/>
  <c r="AM127" i="2"/>
  <c r="AM128" i="2"/>
  <c r="AM118" i="2"/>
  <c r="AI62" i="2"/>
  <c r="AM62" i="2" s="1"/>
  <c r="AI159" i="2"/>
  <c r="AM159" i="2" s="1"/>
  <c r="AI158" i="2"/>
  <c r="AM158" i="2" s="1"/>
  <c r="AI37" i="2"/>
  <c r="AM37" i="2" s="1"/>
  <c r="CH104" i="2"/>
  <c r="AI60" i="2"/>
  <c r="AM39" i="2"/>
  <c r="AI41" i="2"/>
  <c r="AM41" i="2" s="1"/>
  <c r="AM161" i="2"/>
  <c r="AM43" i="2"/>
  <c r="AM54" i="2"/>
  <c r="AM85" i="2"/>
  <c r="AI58" i="2"/>
  <c r="AM58" i="2" s="1"/>
  <c r="AI148" i="2"/>
  <c r="AM148" i="2" s="1"/>
  <c r="AI116" i="2"/>
  <c r="AM14" i="2"/>
  <c r="BZ105" i="2"/>
  <c r="CH160" i="2"/>
  <c r="AM160" i="2"/>
  <c r="AM74" i="2"/>
  <c r="DV152" i="2"/>
  <c r="DZ152" i="2" s="1"/>
  <c r="AM152" i="2"/>
  <c r="DN137" i="2"/>
  <c r="DR137" i="2"/>
  <c r="AM18" i="2"/>
  <c r="AM102" i="2"/>
  <c r="BZ22" i="2"/>
  <c r="AM115" i="2"/>
  <c r="CD132" i="2"/>
  <c r="DN15" i="2"/>
  <c r="DR15" i="2"/>
  <c r="CD110" i="2"/>
  <c r="DR35" i="2"/>
  <c r="DN35" i="2"/>
  <c r="DR14" i="2"/>
  <c r="DN14" i="2"/>
  <c r="DN140" i="2"/>
  <c r="DR140" i="2"/>
  <c r="DR102" i="2"/>
  <c r="DS102" i="2"/>
  <c r="DR73" i="2"/>
  <c r="DN73" i="2"/>
  <c r="CD66" i="2"/>
  <c r="CH67" i="2"/>
  <c r="AM67" i="2"/>
  <c r="DR115" i="2"/>
  <c r="DN115" i="2"/>
  <c r="CD135" i="2"/>
  <c r="CP135" i="2"/>
  <c r="CT53" i="2"/>
  <c r="CH53" i="2"/>
  <c r="CT129" i="2"/>
  <c r="CH129" i="2"/>
  <c r="CT154" i="2"/>
  <c r="CH154" i="2"/>
  <c r="CL35" i="2"/>
  <c r="CP35" i="2"/>
  <c r="CD35" i="2"/>
  <c r="BZ35" i="2"/>
  <c r="CP162" i="2"/>
  <c r="BZ162" i="2"/>
  <c r="CL162" i="2"/>
  <c r="CD162" i="2"/>
  <c r="BZ130" i="2"/>
  <c r="CL130" i="2"/>
  <c r="CD130" i="2"/>
  <c r="CP130" i="2"/>
  <c r="AI82" i="2"/>
  <c r="AI66" i="2"/>
  <c r="AM98" i="2"/>
  <c r="CL158" i="2"/>
  <c r="DR69" i="2"/>
  <c r="DN69" i="2"/>
  <c r="DR33" i="2"/>
  <c r="DN33" i="2"/>
  <c r="DR89" i="2"/>
  <c r="DN89" i="2"/>
  <c r="CH39" i="2"/>
  <c r="DO44" i="2"/>
  <c r="DR44" i="2"/>
  <c r="DN44" i="2"/>
  <c r="DS147" i="2"/>
  <c r="DR147" i="2"/>
  <c r="DN163" i="2"/>
  <c r="DS163" i="2"/>
  <c r="DR163" i="2"/>
  <c r="Z87" i="2"/>
  <c r="AM87" i="2" s="1"/>
  <c r="Z60" i="2"/>
  <c r="DV60" i="2" s="1"/>
  <c r="DZ60" i="2" s="1"/>
  <c r="AI34" i="2"/>
  <c r="DN20" i="2"/>
  <c r="DR20" i="2"/>
  <c r="AM40" i="2"/>
  <c r="DN28" i="2"/>
  <c r="DR28" i="2"/>
  <c r="AM103" i="2"/>
  <c r="AI143" i="2"/>
  <c r="AM143" i="2" s="1"/>
  <c r="AI165" i="2"/>
  <c r="AI52" i="2"/>
  <c r="AM52" i="2" s="1"/>
  <c r="AI12" i="2"/>
  <c r="AM12" i="2" s="1"/>
  <c r="AI17" i="2"/>
  <c r="AM17" i="2" s="1"/>
  <c r="AI30" i="2"/>
  <c r="AM30" i="2" s="1"/>
  <c r="Z86" i="2"/>
  <c r="DR86" i="2" s="1"/>
  <c r="DZ86" i="2" s="1"/>
  <c r="AI32" i="2"/>
  <c r="AM32" i="2" s="1"/>
  <c r="DR84" i="2"/>
  <c r="DN84" i="2"/>
  <c r="DN100" i="2"/>
  <c r="DR100" i="2"/>
  <c r="CP120" i="2"/>
  <c r="CD120" i="2"/>
  <c r="DN54" i="2"/>
  <c r="DR54" i="2"/>
  <c r="DR109" i="2"/>
  <c r="DN109" i="2"/>
  <c r="AI33" i="2"/>
  <c r="AM33" i="2" s="1"/>
  <c r="DR122" i="2"/>
  <c r="DN122" i="2"/>
  <c r="CD45" i="2"/>
  <c r="CP45" i="2"/>
  <c r="CL45" i="2"/>
  <c r="BZ45" i="2"/>
  <c r="DR145" i="2"/>
  <c r="DN145" i="2"/>
  <c r="Z10" i="2"/>
  <c r="Z34" i="2"/>
  <c r="Z93" i="2"/>
  <c r="AM93" i="2" s="1"/>
  <c r="Z157" i="2"/>
  <c r="CH82" i="2"/>
  <c r="CT82" i="2"/>
  <c r="DR12" i="2"/>
  <c r="DN12" i="2"/>
  <c r="CP56" i="2"/>
  <c r="BZ56" i="2"/>
  <c r="CL56" i="2"/>
  <c r="CD56" i="2"/>
  <c r="Z56" i="2"/>
  <c r="DR126" i="2"/>
  <c r="DN126" i="2"/>
  <c r="DN45" i="2"/>
  <c r="DR45" i="2"/>
  <c r="AI70" i="2"/>
  <c r="AI110" i="2"/>
  <c r="AM110" i="2" s="1"/>
  <c r="AM64" i="2"/>
  <c r="AM140" i="2"/>
  <c r="AM121" i="2"/>
  <c r="DN11" i="2"/>
  <c r="DR11" i="2"/>
  <c r="DR92" i="2"/>
  <c r="DN92" i="2"/>
  <c r="AM80" i="2"/>
  <c r="Z129" i="2"/>
  <c r="DV129" i="2" s="1"/>
  <c r="DZ129" i="2" s="1"/>
  <c r="DN155" i="2"/>
  <c r="DR155" i="2"/>
  <c r="CD62" i="2"/>
  <c r="CP62" i="2"/>
  <c r="DR164" i="2"/>
  <c r="DN164" i="2"/>
  <c r="CL89" i="2"/>
  <c r="CD89" i="2"/>
  <c r="BZ89" i="2"/>
  <c r="CP89" i="2"/>
  <c r="AM20" i="2"/>
  <c r="DR111" i="2"/>
  <c r="DN111" i="2"/>
  <c r="AM28" i="2"/>
  <c r="AM119" i="2"/>
  <c r="AM144" i="2"/>
  <c r="CH68" i="2"/>
  <c r="DN142" i="2"/>
  <c r="DS142" i="2"/>
  <c r="DO142" i="2"/>
  <c r="DR142" i="2"/>
  <c r="CT49" i="2"/>
  <c r="CH49" i="2"/>
  <c r="AI44" i="2"/>
  <c r="AM44" i="2" s="1"/>
  <c r="AI89" i="2"/>
  <c r="AM89" i="2" s="1"/>
  <c r="AI27" i="2"/>
  <c r="AI83" i="2"/>
  <c r="AM83" i="2" s="1"/>
  <c r="AI53" i="2"/>
  <c r="AM53" i="2" s="1"/>
  <c r="Z88" i="2"/>
  <c r="AM100" i="2"/>
  <c r="DN94" i="2"/>
  <c r="DR94" i="2"/>
  <c r="AM156" i="2"/>
  <c r="AM122" i="2"/>
  <c r="CD40" i="2"/>
  <c r="CP40" i="2"/>
  <c r="AI38" i="2"/>
  <c r="AI113" i="2"/>
  <c r="CQ147" i="2"/>
  <c r="CD147" i="2"/>
  <c r="BZ163" i="2"/>
  <c r="CP163" i="2"/>
  <c r="CD163" i="2"/>
  <c r="CQ163" i="2"/>
  <c r="CE163" i="2"/>
  <c r="CL163" i="2"/>
  <c r="CP117" i="2"/>
  <c r="CD117" i="2"/>
  <c r="CL84" i="2"/>
  <c r="CD84" i="2"/>
  <c r="CP84" i="2"/>
  <c r="BZ84" i="2"/>
  <c r="CP11" i="2"/>
  <c r="CD11" i="2"/>
  <c r="BZ158" i="2"/>
  <c r="CP158" i="2"/>
  <c r="CP111" i="2"/>
  <c r="BZ111" i="2"/>
  <c r="CD111" i="2"/>
  <c r="CL111" i="2"/>
  <c r="CP109" i="2"/>
  <c r="CL109" i="2"/>
  <c r="BZ109" i="2"/>
  <c r="CD109" i="2"/>
  <c r="CD131" i="2"/>
  <c r="CP131" i="2"/>
  <c r="AM138" i="2"/>
  <c r="AI91" i="2"/>
  <c r="AM77" i="2"/>
  <c r="AI73" i="2"/>
  <c r="AM73" i="2" s="1"/>
  <c r="Z154" i="2"/>
  <c r="DV154" i="2" s="1"/>
  <c r="DZ154" i="2" s="1"/>
  <c r="CL11" i="2"/>
  <c r="AM11" i="2"/>
  <c r="AM92" i="2"/>
  <c r="AM21" i="2"/>
  <c r="Z57" i="2"/>
  <c r="AM57" i="2" s="1"/>
  <c r="DR72" i="2"/>
  <c r="DN72" i="2"/>
  <c r="AM31" i="2"/>
  <c r="DR79" i="2"/>
  <c r="DN79" i="2"/>
  <c r="DR141" i="2"/>
  <c r="DN141" i="2"/>
  <c r="AM123" i="2"/>
  <c r="CH43" i="2"/>
  <c r="Z165" i="2"/>
  <c r="Z66" i="2"/>
  <c r="DR66" i="2" s="1"/>
  <c r="DZ66" i="2" s="1"/>
  <c r="Z112" i="2"/>
  <c r="Z48" i="2"/>
  <c r="AI35" i="2"/>
  <c r="AM35" i="2" s="1"/>
  <c r="AI137" i="2"/>
  <c r="AM137" i="2" s="1"/>
  <c r="AI71" i="2"/>
  <c r="AM71" i="2" s="1"/>
  <c r="AI139" i="2"/>
  <c r="AM139" i="2" s="1"/>
  <c r="DN24" i="2"/>
  <c r="DR24" i="2"/>
  <c r="CM44" i="2"/>
  <c r="CP44" i="2"/>
  <c r="CL44" i="2"/>
  <c r="CD44" i="2"/>
  <c r="CA44" i="2"/>
  <c r="CD126" i="2"/>
  <c r="CP126" i="2"/>
  <c r="BZ126" i="2"/>
  <c r="CL126" i="2"/>
  <c r="BZ20" i="2"/>
  <c r="CP20" i="2"/>
  <c r="CL20" i="2"/>
  <c r="CL92" i="2"/>
  <c r="CD92" i="2"/>
  <c r="CP92" i="2"/>
  <c r="CP12" i="2"/>
  <c r="CL12" i="2"/>
  <c r="CD12" i="2"/>
  <c r="CP28" i="2"/>
  <c r="CD28" i="2"/>
  <c r="CL30" i="2"/>
  <c r="CP30" i="2"/>
  <c r="BZ30" i="2"/>
  <c r="CP15" i="2"/>
  <c r="CL15" i="2"/>
  <c r="BZ15" i="2"/>
  <c r="CD15" i="2"/>
  <c r="CD115" i="2"/>
  <c r="CP115" i="2"/>
  <c r="BZ115" i="2"/>
  <c r="CL115" i="2"/>
  <c r="CH27" i="2"/>
  <c r="CT27" i="2"/>
  <c r="CL24" i="2"/>
  <c r="BZ24" i="2"/>
  <c r="CD97" i="2"/>
  <c r="AI97" i="2"/>
  <c r="AM97" i="2" s="1"/>
  <c r="AI88" i="2"/>
  <c r="AI112" i="2"/>
  <c r="Z27" i="2"/>
  <c r="DV27" i="2" s="1"/>
  <c r="DZ27" i="2" s="1"/>
  <c r="CT144" i="2"/>
  <c r="AM125" i="2"/>
  <c r="AM78" i="2"/>
  <c r="CT68" i="2"/>
  <c r="AM13" i="2"/>
  <c r="AI22" i="2"/>
  <c r="AM55" i="2"/>
  <c r="BZ54" i="2"/>
  <c r="CD54" i="2"/>
  <c r="CL54" i="2"/>
  <c r="CP54" i="2"/>
  <c r="Z101" i="2"/>
  <c r="AM101" i="2" s="1"/>
  <c r="Z132" i="2"/>
  <c r="DR132" i="2" s="1"/>
  <c r="DZ132" i="2" s="1"/>
  <c r="DN46" i="2"/>
  <c r="DR46" i="2"/>
  <c r="Z153" i="2"/>
  <c r="AM153" i="2" s="1"/>
  <c r="Z167" i="2"/>
  <c r="AM167" i="2" s="1"/>
  <c r="Z70" i="2"/>
  <c r="CD61" i="2"/>
  <c r="DR96" i="2"/>
  <c r="DN96" i="2"/>
  <c r="CD73" i="2"/>
  <c r="BZ73" i="2"/>
  <c r="CL73" i="2"/>
  <c r="CP73" i="2"/>
  <c r="Z166" i="2"/>
  <c r="DR31" i="2"/>
  <c r="DN31" i="2"/>
  <c r="Z90" i="2"/>
  <c r="AM90" i="2" s="1"/>
  <c r="Z91" i="2"/>
  <c r="AI154" i="2"/>
  <c r="AI56" i="2"/>
  <c r="AM29" i="2"/>
  <c r="DR158" i="2"/>
  <c r="DN158" i="2"/>
  <c r="DR133" i="2"/>
  <c r="DN133" i="2"/>
  <c r="AM81" i="2"/>
  <c r="CD86" i="2"/>
  <c r="BZ14" i="2"/>
  <c r="CP14" i="2"/>
  <c r="CL14" i="2"/>
  <c r="CD14" i="2"/>
  <c r="CD88" i="2"/>
  <c r="BZ88" i="2"/>
  <c r="CL88" i="2"/>
  <c r="CL105" i="2"/>
  <c r="CP105" i="2"/>
  <c r="CD105" i="2"/>
  <c r="CT161" i="2"/>
  <c r="CH161" i="2"/>
  <c r="CP81" i="2"/>
  <c r="CD81" i="2"/>
  <c r="CP79" i="2"/>
  <c r="CL79" i="2"/>
  <c r="CD79" i="2"/>
  <c r="CL141" i="2"/>
  <c r="CD141" i="2"/>
  <c r="BZ141" i="2"/>
  <c r="CH74" i="2"/>
  <c r="CD33" i="2"/>
  <c r="BZ33" i="2"/>
  <c r="CL33" i="2"/>
  <c r="CP33" i="2"/>
  <c r="CL137" i="2"/>
  <c r="CP137" i="2"/>
  <c r="CD137" i="2"/>
  <c r="CL10" i="2"/>
  <c r="CD10" i="2"/>
  <c r="CL140" i="2"/>
  <c r="CP140" i="2"/>
  <c r="BZ140" i="2"/>
  <c r="CD140" i="2"/>
  <c r="CP155" i="2"/>
  <c r="CL155" i="2"/>
  <c r="CD155" i="2"/>
  <c r="BZ72" i="2"/>
  <c r="CD72" i="2"/>
  <c r="CL72" i="2"/>
  <c r="CP72" i="2"/>
  <c r="CD102" i="2"/>
  <c r="CE102" i="2"/>
  <c r="CP102" i="2"/>
  <c r="CQ102" i="2"/>
  <c r="CP133" i="2"/>
  <c r="CD133" i="2"/>
  <c r="CL133" i="2"/>
  <c r="BZ133" i="2"/>
  <c r="CE38" i="2"/>
  <c r="CP38" i="2"/>
  <c r="CD22" i="2"/>
  <c r="CL22" i="2"/>
  <c r="CH146" i="2"/>
  <c r="CT146" i="2"/>
  <c r="Z104" i="2"/>
  <c r="DV104" i="2" s="1"/>
  <c r="DZ104" i="2" s="1"/>
  <c r="AI48" i="2"/>
  <c r="AI50" i="2"/>
  <c r="AI10" i="2"/>
  <c r="CH152" i="2"/>
  <c r="AI157" i="2"/>
  <c r="DN30" i="2"/>
  <c r="DR30" i="2"/>
  <c r="CP24" i="2"/>
  <c r="CL69" i="2"/>
  <c r="CP69" i="2"/>
  <c r="BZ69" i="2"/>
  <c r="CD69" i="2"/>
  <c r="Z146" i="2"/>
  <c r="DV146" i="2" s="1"/>
  <c r="DZ146" i="2" s="1"/>
  <c r="Z22" i="2"/>
  <c r="Z113" i="2"/>
  <c r="Z130" i="2"/>
  <c r="AM130" i="2" s="1"/>
  <c r="Z162" i="2"/>
  <c r="Z50" i="2"/>
  <c r="Z82" i="2"/>
  <c r="AI79" i="2"/>
  <c r="AM79" i="2" s="1"/>
  <c r="AM163" i="2"/>
  <c r="AI108" i="2"/>
  <c r="AM108" i="2" s="1"/>
  <c r="AI166" i="2"/>
  <c r="AI86" i="2"/>
  <c r="AI36" i="2"/>
  <c r="AM36" i="2" s="1"/>
  <c r="CP88" i="2"/>
  <c r="AI24" i="2"/>
  <c r="AM24" i="2" s="1"/>
  <c r="Z105" i="2"/>
  <c r="CT43" i="2"/>
  <c r="AM168" i="2"/>
  <c r="CT58" i="2"/>
  <c r="CH58" i="2"/>
  <c r="CH37" i="2"/>
  <c r="CT37" i="2"/>
  <c r="CH149" i="2"/>
  <c r="CT149" i="2"/>
  <c r="CL100" i="2"/>
  <c r="CD100" i="2"/>
  <c r="CL16" i="2"/>
  <c r="CP16" i="2"/>
  <c r="BZ16" i="2"/>
  <c r="CD16" i="2"/>
  <c r="CL96" i="2"/>
  <c r="CP96" i="2"/>
  <c r="BZ96" i="2"/>
  <c r="CL122" i="2"/>
  <c r="CP122" i="2"/>
  <c r="CD122" i="2"/>
  <c r="CP159" i="2"/>
  <c r="CD159" i="2"/>
  <c r="CL31" i="2"/>
  <c r="CP31" i="2"/>
  <c r="BZ31" i="2"/>
  <c r="CH127" i="2"/>
  <c r="CT127" i="2"/>
  <c r="CP164" i="2"/>
  <c r="CL164" i="2"/>
  <c r="CD164" i="2"/>
  <c r="BZ164" i="2"/>
  <c r="CP94" i="2"/>
  <c r="CL94" i="2"/>
  <c r="CD94" i="2"/>
  <c r="CL116" i="2"/>
  <c r="CP116" i="2"/>
  <c r="CM142" i="2"/>
  <c r="CQ142" i="2"/>
  <c r="CL142" i="2"/>
  <c r="CA142" i="2"/>
  <c r="CP142" i="2"/>
  <c r="CD142" i="2"/>
  <c r="CE142" i="2"/>
  <c r="BZ142" i="2"/>
  <c r="CL106" i="2"/>
  <c r="CD106" i="2"/>
  <c r="CP106" i="2"/>
  <c r="BZ106" i="2"/>
  <c r="BO170" i="2"/>
  <c r="DK170" i="2"/>
  <c r="DG170" i="2"/>
  <c r="DC170" i="2"/>
  <c r="BV170" i="2"/>
  <c r="BR170" i="2"/>
  <c r="EA23" i="2" l="1"/>
  <c r="CX40" i="2"/>
  <c r="EA40" i="2" s="1"/>
  <c r="CX70" i="2"/>
  <c r="EA70" i="2" s="1"/>
  <c r="CX46" i="2"/>
  <c r="CX19" i="2"/>
  <c r="EA19" i="2" s="1"/>
  <c r="CX169" i="2"/>
  <c r="EA169" i="2" s="1"/>
  <c r="CX91" i="2"/>
  <c r="EA91" i="2" s="1"/>
  <c r="CX156" i="2"/>
  <c r="EA156" i="2" s="1"/>
  <c r="CX128" i="2"/>
  <c r="EA128" i="2" s="1"/>
  <c r="CX101" i="2"/>
  <c r="EA101" i="2" s="1"/>
  <c r="CX36" i="2"/>
  <c r="EA36" i="2" s="1"/>
  <c r="CX166" i="2"/>
  <c r="EA166" i="2" s="1"/>
  <c r="CX167" i="2"/>
  <c r="EA167" i="2" s="1"/>
  <c r="CX165" i="2"/>
  <c r="EA165" i="2" s="1"/>
  <c r="CX83" i="2"/>
  <c r="EA83" i="2" s="1"/>
  <c r="CX103" i="2"/>
  <c r="EA103" i="2" s="1"/>
  <c r="CX168" i="2"/>
  <c r="EA168" i="2" s="1"/>
  <c r="CX113" i="2"/>
  <c r="EA113" i="2" s="1"/>
  <c r="CX143" i="2"/>
  <c r="EA143" i="2" s="1"/>
  <c r="CX65" i="2"/>
  <c r="EA65" i="2" s="1"/>
  <c r="CX153" i="2"/>
  <c r="EA153" i="2" s="1"/>
  <c r="CX25" i="2"/>
  <c r="EA25" i="2" s="1"/>
  <c r="CX90" i="2"/>
  <c r="EA90" i="2" s="1"/>
  <c r="CX93" i="2"/>
  <c r="EA93" i="2" s="1"/>
  <c r="CX123" i="2"/>
  <c r="EA123" i="2" s="1"/>
  <c r="CX85" i="2"/>
  <c r="EA85" i="2" s="1"/>
  <c r="CX112" i="2"/>
  <c r="EA112" i="2" s="1"/>
  <c r="CX50" i="2"/>
  <c r="EA50" i="2" s="1"/>
  <c r="CX157" i="2"/>
  <c r="EA157" i="2" s="1"/>
  <c r="CX124" i="2"/>
  <c r="EA124" i="2" s="1"/>
  <c r="CX151" i="2"/>
  <c r="EA151" i="2" s="1"/>
  <c r="CX118" i="2"/>
  <c r="EA118" i="2" s="1"/>
  <c r="CX9" i="2"/>
  <c r="EA9" i="2" s="1"/>
  <c r="CX107" i="2"/>
  <c r="EA107" i="2" s="1"/>
  <c r="CX78" i="2"/>
  <c r="EA78" i="2" s="1"/>
  <c r="CX48" i="2"/>
  <c r="EA48" i="2" s="1"/>
  <c r="CX139" i="2"/>
  <c r="EA139" i="2" s="1"/>
  <c r="CX87" i="2"/>
  <c r="EA87" i="2" s="1"/>
  <c r="CX17" i="2"/>
  <c r="EA17" i="2" s="1"/>
  <c r="CX60" i="2"/>
  <c r="EA60" i="2" s="1"/>
  <c r="CX52" i="2"/>
  <c r="EA52" i="2" s="1"/>
  <c r="CX41" i="2"/>
  <c r="EA41" i="2" s="1"/>
  <c r="CX114" i="2"/>
  <c r="EA114" i="2" s="1"/>
  <c r="CX80" i="2"/>
  <c r="EA80" i="2" s="1"/>
  <c r="CX32" i="2"/>
  <c r="EA32" i="2" s="1"/>
  <c r="CX108" i="2"/>
  <c r="EA108" i="2" s="1"/>
  <c r="CX71" i="2"/>
  <c r="CX55" i="2"/>
  <c r="EA55" i="2" s="1"/>
  <c r="CX57" i="2"/>
  <c r="EA57" i="2" s="1"/>
  <c r="CX18" i="2"/>
  <c r="EA18" i="2" s="1"/>
  <c r="CX63" i="2"/>
  <c r="EA63" i="2" s="1"/>
  <c r="CX77" i="2"/>
  <c r="EA77" i="2" s="1"/>
  <c r="CX21" i="2"/>
  <c r="EA21" i="2" s="1"/>
  <c r="CX62" i="2"/>
  <c r="EA62" i="2" s="1"/>
  <c r="CX144" i="2"/>
  <c r="EA144" i="2" s="1"/>
  <c r="DZ71" i="2"/>
  <c r="CX53" i="2"/>
  <c r="EA53" i="2" s="1"/>
  <c r="CX104" i="2"/>
  <c r="EA104" i="2" s="1"/>
  <c r="CX97" i="2"/>
  <c r="EA97" i="2" s="1"/>
  <c r="CX146" i="2"/>
  <c r="EA146" i="2" s="1"/>
  <c r="CX152" i="2"/>
  <c r="EA152" i="2" s="1"/>
  <c r="CX161" i="2"/>
  <c r="EA161" i="2" s="1"/>
  <c r="AM70" i="2"/>
  <c r="DN116" i="2"/>
  <c r="DZ116" i="2" s="1"/>
  <c r="CX74" i="2"/>
  <c r="EA74" i="2" s="1"/>
  <c r="CX110" i="2"/>
  <c r="EA110" i="2" s="1"/>
  <c r="CX86" i="2"/>
  <c r="EA86" i="2" s="1"/>
  <c r="CX39" i="2"/>
  <c r="EA39" i="2" s="1"/>
  <c r="CX67" i="2"/>
  <c r="EA67" i="2" s="1"/>
  <c r="DN106" i="2"/>
  <c r="DZ106" i="2" s="1"/>
  <c r="DR16" i="2"/>
  <c r="CX81" i="2"/>
  <c r="EA81" i="2" s="1"/>
  <c r="CX132" i="2"/>
  <c r="EA132" i="2" s="1"/>
  <c r="DZ14" i="2"/>
  <c r="CX61" i="2"/>
  <c r="EA61" i="2" s="1"/>
  <c r="CX154" i="2"/>
  <c r="EA154" i="2" s="1"/>
  <c r="AM22" i="2"/>
  <c r="CX137" i="2"/>
  <c r="CX141" i="2"/>
  <c r="CX66" i="2"/>
  <c r="EA66" i="2" s="1"/>
  <c r="DZ35" i="2"/>
  <c r="CX160" i="2"/>
  <c r="EA160" i="2" s="1"/>
  <c r="CX148" i="2"/>
  <c r="EA148" i="2" s="1"/>
  <c r="DZ54" i="2"/>
  <c r="AM106" i="2"/>
  <c r="DZ133" i="2"/>
  <c r="CX98" i="2"/>
  <c r="EA98" i="2" s="1"/>
  <c r="AM38" i="2"/>
  <c r="AM60" i="2"/>
  <c r="DZ163" i="2"/>
  <c r="CX13" i="2"/>
  <c r="EA13" i="2" s="1"/>
  <c r="CX94" i="2"/>
  <c r="CX159" i="2"/>
  <c r="EA159" i="2" s="1"/>
  <c r="AM50" i="2"/>
  <c r="DZ158" i="2"/>
  <c r="DZ46" i="2"/>
  <c r="DN16" i="2"/>
  <c r="DZ89" i="2"/>
  <c r="DZ30" i="2"/>
  <c r="DZ12" i="2"/>
  <c r="DZ84" i="2"/>
  <c r="AM116" i="2"/>
  <c r="CX64" i="2"/>
  <c r="EA64" i="2" s="1"/>
  <c r="CX125" i="2"/>
  <c r="EA125" i="2" s="1"/>
  <c r="DZ20" i="2"/>
  <c r="DZ140" i="2"/>
  <c r="CX26" i="2"/>
  <c r="EA26" i="2" s="1"/>
  <c r="CX138" i="2"/>
  <c r="EA138" i="2" s="1"/>
  <c r="CX47" i="2"/>
  <c r="EA47" i="2" s="1"/>
  <c r="CX121" i="2"/>
  <c r="EA121" i="2" s="1"/>
  <c r="CX29" i="2"/>
  <c r="EA29" i="2" s="1"/>
  <c r="AM49" i="2"/>
  <c r="CX127" i="2"/>
  <c r="EA127" i="2" s="1"/>
  <c r="CX100" i="2"/>
  <c r="CX37" i="2"/>
  <c r="EA37" i="2" s="1"/>
  <c r="CX33" i="2"/>
  <c r="CX11" i="2"/>
  <c r="CX111" i="2"/>
  <c r="CX35" i="2"/>
  <c r="AM61" i="2"/>
  <c r="AM113" i="2"/>
  <c r="CX102" i="2"/>
  <c r="CX72" i="2"/>
  <c r="CX10" i="2"/>
  <c r="CX12" i="2"/>
  <c r="CX92" i="2"/>
  <c r="AM48" i="2"/>
  <c r="CX49" i="2"/>
  <c r="EA49" i="2" s="1"/>
  <c r="CX82" i="2"/>
  <c r="AM157" i="2"/>
  <c r="AM68" i="2"/>
  <c r="CX122" i="2"/>
  <c r="CX58" i="2"/>
  <c r="EA58" i="2" s="1"/>
  <c r="CX155" i="2"/>
  <c r="CX79" i="2"/>
  <c r="AM166" i="2"/>
  <c r="CX28" i="2"/>
  <c r="CX44" i="2"/>
  <c r="AM112" i="2"/>
  <c r="DZ72" i="2"/>
  <c r="DZ94" i="2"/>
  <c r="CX89" i="2"/>
  <c r="DZ164" i="2"/>
  <c r="DZ155" i="2"/>
  <c r="DZ92" i="2"/>
  <c r="DZ109" i="2"/>
  <c r="CX120" i="2"/>
  <c r="EA120" i="2" s="1"/>
  <c r="CX162" i="2"/>
  <c r="CX129" i="2"/>
  <c r="EA129" i="2" s="1"/>
  <c r="DZ73" i="2"/>
  <c r="DN105" i="2"/>
  <c r="DR105" i="2"/>
  <c r="DV82" i="2"/>
  <c r="DZ82" i="2" s="1"/>
  <c r="AM82" i="2"/>
  <c r="CX142" i="2"/>
  <c r="CX164" i="2"/>
  <c r="CX31" i="2"/>
  <c r="CX96" i="2"/>
  <c r="CX16" i="2"/>
  <c r="CX22" i="2"/>
  <c r="CX133" i="2"/>
  <c r="CX140" i="2"/>
  <c r="CX88" i="2"/>
  <c r="DZ31" i="2"/>
  <c r="CX27" i="2"/>
  <c r="EA27" i="2" s="1"/>
  <c r="CX20" i="2"/>
  <c r="CX126" i="2"/>
  <c r="DZ141" i="2"/>
  <c r="CX131" i="2"/>
  <c r="EA131" i="2" s="1"/>
  <c r="CX117" i="2"/>
  <c r="EA117" i="2" s="1"/>
  <c r="CX147" i="2"/>
  <c r="CX68" i="2"/>
  <c r="EA68" i="2" s="1"/>
  <c r="DZ111" i="2"/>
  <c r="DZ11" i="2"/>
  <c r="DZ126" i="2"/>
  <c r="AM34" i="2"/>
  <c r="DZ100" i="2"/>
  <c r="AM104" i="2"/>
  <c r="DZ147" i="2"/>
  <c r="DZ33" i="2"/>
  <c r="CX135" i="2"/>
  <c r="EA135" i="2" s="1"/>
  <c r="AM146" i="2"/>
  <c r="AM66" i="2"/>
  <c r="DZ102" i="2"/>
  <c r="CX106" i="2"/>
  <c r="DN162" i="2"/>
  <c r="DR162" i="2"/>
  <c r="CX14" i="2"/>
  <c r="CX73" i="2"/>
  <c r="CX24" i="2"/>
  <c r="CX30" i="2"/>
  <c r="DR88" i="2"/>
  <c r="DN88" i="2"/>
  <c r="DN56" i="2"/>
  <c r="DR56" i="2"/>
  <c r="DR10" i="2"/>
  <c r="DN10" i="2"/>
  <c r="AM10" i="2"/>
  <c r="AM154" i="2"/>
  <c r="AM129" i="2"/>
  <c r="AM105" i="2"/>
  <c r="AM86" i="2"/>
  <c r="DR22" i="2"/>
  <c r="DN22" i="2"/>
  <c r="CX116" i="2"/>
  <c r="CX149" i="2"/>
  <c r="EA149" i="2" s="1"/>
  <c r="DR130" i="2"/>
  <c r="DN130" i="2"/>
  <c r="CX69" i="2"/>
  <c r="CX38" i="2"/>
  <c r="DZ96" i="2"/>
  <c r="CX54" i="2"/>
  <c r="CX115" i="2"/>
  <c r="CX15" i="2"/>
  <c r="DZ24" i="2"/>
  <c r="DZ79" i="2"/>
  <c r="CX109" i="2"/>
  <c r="CX158" i="2"/>
  <c r="CX84" i="2"/>
  <c r="DZ45" i="2"/>
  <c r="CX56" i="2"/>
  <c r="DZ145" i="2"/>
  <c r="EA145" i="2" s="1"/>
  <c r="CX45" i="2"/>
  <c r="DZ122" i="2"/>
  <c r="DZ28" i="2"/>
  <c r="DZ44" i="2"/>
  <c r="DZ69" i="2"/>
  <c r="CX130" i="2"/>
  <c r="DZ115" i="2"/>
  <c r="AM56" i="2"/>
  <c r="AM162" i="2"/>
  <c r="DZ15" i="2"/>
  <c r="DZ137" i="2"/>
  <c r="CX105" i="2"/>
  <c r="DR38" i="2"/>
  <c r="DS38" i="2"/>
  <c r="CX43" i="2"/>
  <c r="EA43" i="2" s="1"/>
  <c r="AM91" i="2"/>
  <c r="CX163" i="2"/>
  <c r="DZ142" i="2"/>
  <c r="AM132" i="2"/>
  <c r="AM27" i="2"/>
  <c r="AM88" i="2"/>
  <c r="BQ170" i="2"/>
  <c r="BY170" i="2"/>
  <c r="DF170" i="2"/>
  <c r="BP170" i="2"/>
  <c r="BX170" i="2"/>
  <c r="DE170" i="2"/>
  <c r="DI170" i="2"/>
  <c r="BN170" i="2"/>
  <c r="BS170" i="2"/>
  <c r="BW170" i="2"/>
  <c r="CZ170" i="2"/>
  <c r="DD170" i="2"/>
  <c r="DH170" i="2"/>
  <c r="DL170" i="2"/>
  <c r="BU170" i="2"/>
  <c r="DB170" i="2"/>
  <c r="DJ170" i="2"/>
  <c r="BT170" i="2"/>
  <c r="DA170" i="2"/>
  <c r="DM170" i="2"/>
  <c r="BM170" i="2"/>
  <c r="CY170" i="2"/>
  <c r="CV8" i="2"/>
  <c r="A4" i="2"/>
  <c r="DZ105" i="2" l="1"/>
  <c r="EA35" i="2"/>
  <c r="EA84" i="2"/>
  <c r="EA12" i="2"/>
  <c r="EA20" i="2"/>
  <c r="EA89" i="2"/>
  <c r="EA163" i="2"/>
  <c r="EA116" i="2"/>
  <c r="EA133" i="2"/>
  <c r="EA158" i="2"/>
  <c r="EA30" i="2"/>
  <c r="EA92" i="2"/>
  <c r="EA54" i="2"/>
  <c r="EA106" i="2"/>
  <c r="EA14" i="2"/>
  <c r="EA140" i="2"/>
  <c r="EA46" i="2"/>
  <c r="EA72" i="2"/>
  <c r="EA164" i="2"/>
  <c r="EA155" i="2"/>
  <c r="EA45" i="2"/>
  <c r="EA82" i="2"/>
  <c r="EA71" i="2"/>
  <c r="EA94" i="2"/>
  <c r="DZ16" i="2"/>
  <c r="EA16" i="2" s="1"/>
  <c r="EA122" i="2"/>
  <c r="EA137" i="2"/>
  <c r="EA111" i="2"/>
  <c r="EA79" i="2"/>
  <c r="EA33" i="2"/>
  <c r="EA141" i="2"/>
  <c r="DZ56" i="2"/>
  <c r="EA56" i="2" s="1"/>
  <c r="DZ130" i="2"/>
  <c r="EA130" i="2" s="1"/>
  <c r="EA102" i="2"/>
  <c r="DZ38" i="2"/>
  <c r="EA38" i="2" s="1"/>
  <c r="EA44" i="2"/>
  <c r="DZ88" i="2"/>
  <c r="EA88" i="2" s="1"/>
  <c r="EA28" i="2"/>
  <c r="EA109" i="2"/>
  <c r="EA73" i="2"/>
  <c r="EA100" i="2"/>
  <c r="EA11" i="2"/>
  <c r="DZ10" i="2"/>
  <c r="EA10" i="2" s="1"/>
  <c r="EA147" i="2"/>
  <c r="EA105" i="2"/>
  <c r="EA15" i="2"/>
  <c r="EA24" i="2"/>
  <c r="EA115" i="2"/>
  <c r="EA69" i="2"/>
  <c r="DZ22" i="2"/>
  <c r="EA22" i="2" s="1"/>
  <c r="DZ162" i="2"/>
  <c r="EA162" i="2" s="1"/>
  <c r="EA126" i="2"/>
  <c r="EA96" i="2"/>
  <c r="EA142" i="2"/>
  <c r="EA31" i="2"/>
  <c r="W8" i="2"/>
  <c r="I8" i="2"/>
  <c r="CD8" i="2" s="1"/>
  <c r="CT8" i="2"/>
  <c r="DS8" i="2"/>
  <c r="DV8" i="2"/>
  <c r="DW8" i="2"/>
  <c r="DY8" i="2"/>
  <c r="DX8" i="2"/>
  <c r="DQ8" i="2"/>
  <c r="DU8" i="2"/>
  <c r="CO8" i="2"/>
  <c r="CC8" i="2"/>
  <c r="CF8" i="2"/>
  <c r="CI8" i="2"/>
  <c r="CK8" i="2"/>
  <c r="CJ8" i="2"/>
  <c r="CG8" i="2"/>
  <c r="CR8" i="2"/>
  <c r="CW8" i="2"/>
  <c r="CU8" i="2"/>
  <c r="CS8" i="2"/>
  <c r="CQ8" i="2"/>
  <c r="CE8" i="2" l="1"/>
  <c r="BZ8" i="2"/>
  <c r="CA8" i="2"/>
  <c r="Z8" i="2"/>
  <c r="DT8" i="2" s="1"/>
  <c r="CP8" i="2"/>
  <c r="CH8" i="2"/>
  <c r="CL8" i="2"/>
  <c r="CN8" i="2"/>
  <c r="CM8" i="2"/>
  <c r="CB8" i="2"/>
  <c r="DP8" i="2" l="1"/>
  <c r="DO8" i="2"/>
  <c r="DR8" i="2"/>
  <c r="DR170" i="2" s="1"/>
  <c r="DN8" i="2"/>
  <c r="CX8" i="2"/>
  <c r="DZ8" i="2" l="1"/>
  <c r="EA8" i="2" s="1"/>
  <c r="B123" i="3"/>
  <c r="AF8" i="2" l="1"/>
  <c r="AI8" i="2" s="1"/>
  <c r="AM8" i="2" s="1"/>
  <c r="B151" i="3"/>
  <c r="B127" i="3"/>
  <c r="H221" i="3" l="1"/>
  <c r="H182" i="3"/>
  <c r="AM6" i="2" l="1"/>
  <c r="BZ6" i="2" l="1"/>
  <c r="CD6" i="2"/>
  <c r="CH6" i="2"/>
  <c r="CL6" i="2"/>
  <c r="CP6" i="2"/>
  <c r="CT6" i="2"/>
  <c r="CX6" i="2"/>
  <c r="DQ6" i="2"/>
  <c r="DU6" i="2"/>
  <c r="DY6" i="2"/>
  <c r="O6" i="2"/>
  <c r="AL6" i="2"/>
  <c r="CC6" i="2"/>
  <c r="CG6" i="2"/>
  <c r="CK6" i="2"/>
  <c r="CO6" i="2"/>
  <c r="CS6" i="2"/>
  <c r="CW6" i="2"/>
  <c r="DP6" i="2"/>
  <c r="DT6" i="2"/>
  <c r="DX6" i="2"/>
  <c r="I6" i="2"/>
  <c r="AI6" i="2"/>
  <c r="CB6" i="2"/>
  <c r="CF6" i="2"/>
  <c r="CJ6" i="2"/>
  <c r="CN6" i="2"/>
  <c r="CR6" i="2"/>
  <c r="CV6" i="2"/>
  <c r="DO6" i="2"/>
  <c r="DS6" i="2"/>
  <c r="DW6" i="2"/>
  <c r="EA6" i="2"/>
  <c r="Z6" i="2"/>
  <c r="AF6" i="2"/>
  <c r="CA6" i="2"/>
  <c r="CE6" i="2"/>
  <c r="CI6" i="2"/>
  <c r="CM6" i="2"/>
  <c r="CQ6" i="2"/>
  <c r="CU6" i="2"/>
  <c r="DN6" i="2"/>
  <c r="DR6" i="2"/>
  <c r="DV6" i="2"/>
  <c r="DZ6" i="2"/>
  <c r="W6" i="2"/>
  <c r="B152" i="3" l="1"/>
  <c r="B128" i="3"/>
  <c r="B178" i="3" l="1"/>
  <c r="B217" i="3"/>
  <c r="B256" i="3"/>
  <c r="B219" i="3" l="1"/>
  <c r="B218" i="3"/>
  <c r="B257" i="3"/>
  <c r="B179" i="3"/>
  <c r="B180" i="3"/>
  <c r="W170" i="2" l="1"/>
  <c r="AF170" i="2"/>
  <c r="B156" i="3"/>
  <c r="B134" i="3"/>
  <c r="B133" i="3"/>
  <c r="B114" i="3"/>
  <c r="B113" i="3"/>
  <c r="B86" i="3"/>
  <c r="B52" i="3"/>
  <c r="B50" i="3"/>
  <c r="B90" i="3"/>
  <c r="B93" i="3"/>
  <c r="B159" i="3" l="1"/>
  <c r="B136" i="3"/>
  <c r="B148" i="3"/>
  <c r="B145" i="3"/>
  <c r="B144" i="3"/>
  <c r="L126" i="3"/>
  <c r="B118" i="3"/>
  <c r="B117" i="3"/>
  <c r="L24" i="3"/>
  <c r="B201" i="3" s="1"/>
  <c r="B89" i="3"/>
  <c r="B81" i="3"/>
  <c r="B80" i="3"/>
  <c r="B54" i="3"/>
  <c r="B47" i="3"/>
  <c r="B45" i="3"/>
  <c r="L191" i="3" l="1"/>
  <c r="B42" i="3"/>
  <c r="B205" i="3"/>
  <c r="G230" i="3"/>
  <c r="L179" i="3"/>
  <c r="B78" i="3"/>
  <c r="I31" i="3"/>
  <c r="B215" i="3"/>
  <c r="B142" i="3"/>
  <c r="B43" i="3"/>
  <c r="B111" i="3"/>
  <c r="B176" i="3"/>
  <c r="B254" i="3"/>
  <c r="B285" i="3"/>
  <c r="B281" i="3"/>
  <c r="B277" i="3"/>
  <c r="B271" i="3"/>
  <c r="K271" i="3" s="1"/>
  <c r="B267" i="3"/>
  <c r="K267" i="3" s="1"/>
  <c r="B263" i="3"/>
  <c r="K263" i="3" s="1"/>
  <c r="B246" i="3"/>
  <c r="B242" i="3"/>
  <c r="B238" i="3"/>
  <c r="B232" i="3"/>
  <c r="B228" i="3"/>
  <c r="B224" i="3"/>
  <c r="B207" i="3"/>
  <c r="B203" i="3"/>
  <c r="B199" i="3"/>
  <c r="B193" i="3"/>
  <c r="B189" i="3"/>
  <c r="B185" i="3"/>
  <c r="B279" i="3"/>
  <c r="B269" i="3"/>
  <c r="K269" i="3" s="1"/>
  <c r="B261" i="3"/>
  <c r="K261" i="3" s="1"/>
  <c r="B240" i="3"/>
  <c r="B230" i="3"/>
  <c r="B222" i="3"/>
  <c r="B191" i="3"/>
  <c r="B183" i="3"/>
  <c r="B280" i="3"/>
  <c r="B270" i="3"/>
  <c r="K270" i="3" s="1"/>
  <c r="B262" i="3"/>
  <c r="K262" i="3" s="1"/>
  <c r="B241" i="3"/>
  <c r="B231" i="3"/>
  <c r="B223" i="3"/>
  <c r="B202" i="3"/>
  <c r="B192" i="3"/>
  <c r="B184" i="3"/>
  <c r="B286" i="3"/>
  <c r="B282" i="3"/>
  <c r="B278" i="3"/>
  <c r="B272" i="3"/>
  <c r="K272" i="3" s="1"/>
  <c r="B268" i="3"/>
  <c r="K268" i="3" s="1"/>
  <c r="B264" i="3"/>
  <c r="K264" i="3" s="1"/>
  <c r="B247" i="3"/>
  <c r="B243" i="3"/>
  <c r="B239" i="3"/>
  <c r="B233" i="3"/>
  <c r="B229" i="3"/>
  <c r="B225" i="3"/>
  <c r="B208" i="3"/>
  <c r="B204" i="3"/>
  <c r="B200" i="3"/>
  <c r="B194" i="3"/>
  <c r="B190" i="3"/>
  <c r="B186" i="3"/>
  <c r="B283" i="3"/>
  <c r="B275" i="3"/>
  <c r="B265" i="3"/>
  <c r="K265" i="3" s="1"/>
  <c r="B244" i="3"/>
  <c r="B236" i="3"/>
  <c r="B226" i="3"/>
  <c r="B197" i="3"/>
  <c r="B187" i="3"/>
  <c r="B284" i="3"/>
  <c r="B276" i="3"/>
  <c r="B266" i="3"/>
  <c r="K266" i="3" s="1"/>
  <c r="B245" i="3"/>
  <c r="B237" i="3"/>
  <c r="B227" i="3"/>
  <c r="B206" i="3"/>
  <c r="B198" i="3"/>
  <c r="B188" i="3"/>
  <c r="L183" i="3"/>
  <c r="L225" i="3"/>
  <c r="L229" i="3"/>
  <c r="L233" i="3"/>
  <c r="G232" i="3"/>
  <c r="G228" i="3"/>
  <c r="G224" i="3"/>
  <c r="G193" i="3"/>
  <c r="G189" i="3"/>
  <c r="G185" i="3"/>
  <c r="L227" i="3"/>
  <c r="G226" i="3"/>
  <c r="G191" i="3"/>
  <c r="L226" i="3"/>
  <c r="L230" i="3"/>
  <c r="G231" i="3"/>
  <c r="G227" i="3"/>
  <c r="G223" i="3"/>
  <c r="G192" i="3"/>
  <c r="G188" i="3"/>
  <c r="L224" i="3"/>
  <c r="L228" i="3"/>
  <c r="L232" i="3"/>
  <c r="G233" i="3"/>
  <c r="G229" i="3"/>
  <c r="G225" i="3"/>
  <c r="G194" i="3"/>
  <c r="G190" i="3"/>
  <c r="G186" i="3"/>
  <c r="L223" i="3"/>
  <c r="L231" i="3"/>
  <c r="G222" i="3"/>
  <c r="G187" i="3"/>
  <c r="L271" i="3"/>
  <c r="L267" i="3"/>
  <c r="L263" i="3"/>
  <c r="L269" i="3"/>
  <c r="L272" i="3"/>
  <c r="L268" i="3"/>
  <c r="L264" i="3"/>
  <c r="L265" i="3"/>
  <c r="L261" i="3"/>
  <c r="L270" i="3"/>
  <c r="L266" i="3"/>
  <c r="L262" i="3"/>
  <c r="B253" i="3"/>
  <c r="L218" i="3"/>
  <c r="G184" i="3"/>
  <c r="G183" i="3"/>
  <c r="L222" i="3"/>
  <c r="L193" i="3"/>
  <c r="L192" i="3"/>
  <c r="L190" i="3"/>
  <c r="L189" i="3"/>
  <c r="L188" i="3"/>
  <c r="L187" i="3"/>
  <c r="L186" i="3"/>
  <c r="L185" i="3"/>
  <c r="L184" i="3"/>
  <c r="B214" i="3"/>
  <c r="L219" i="3"/>
  <c r="B175" i="3"/>
  <c r="B77" i="3"/>
  <c r="B110" i="3"/>
  <c r="L180" i="3"/>
  <c r="B141" i="3"/>
  <c r="K286" i="3" l="1"/>
  <c r="K285" i="3"/>
  <c r="K242" i="3"/>
  <c r="K278" i="3"/>
  <c r="K240" i="3"/>
  <c r="K277" i="3"/>
  <c r="K245" i="3"/>
  <c r="K276" i="3"/>
  <c r="K279" i="3"/>
  <c r="K243" i="3"/>
  <c r="K237" i="3"/>
  <c r="K284" i="3"/>
  <c r="K244" i="3"/>
  <c r="K241" i="3"/>
  <c r="K239" i="3"/>
  <c r="K281" i="3"/>
  <c r="K238" i="3"/>
  <c r="K247" i="3"/>
  <c r="K283" i="3"/>
  <c r="K246" i="3"/>
  <c r="K282" i="3"/>
  <c r="K280" i="3"/>
  <c r="K233" i="3"/>
  <c r="H233" i="3"/>
  <c r="H232" i="3"/>
  <c r="K232" i="3"/>
  <c r="H227" i="3"/>
  <c r="K227" i="3"/>
  <c r="H231" i="3"/>
  <c r="K231" i="3"/>
  <c r="K226" i="3"/>
  <c r="H226" i="3"/>
  <c r="H223" i="3"/>
  <c r="K223" i="3"/>
  <c r="H229" i="3"/>
  <c r="K229" i="3"/>
  <c r="H228" i="3"/>
  <c r="K228" i="3"/>
  <c r="K225" i="3"/>
  <c r="H225" i="3"/>
  <c r="H224" i="3"/>
  <c r="K224" i="3"/>
  <c r="K230" i="3"/>
  <c r="H230" i="3"/>
  <c r="K197" i="3"/>
  <c r="H187" i="3"/>
  <c r="K187" i="3"/>
  <c r="K198" i="3"/>
  <c r="K203" i="3"/>
  <c r="H190" i="3"/>
  <c r="K190" i="3"/>
  <c r="K202" i="3"/>
  <c r="K205" i="3"/>
  <c r="K204" i="3"/>
  <c r="K199" i="3"/>
  <c r="H222" i="3"/>
  <c r="K222" i="3"/>
  <c r="K236" i="3"/>
  <c r="H185" i="3"/>
  <c r="K185" i="3"/>
  <c r="H189" i="3"/>
  <c r="K189" i="3"/>
  <c r="H193" i="3"/>
  <c r="K193" i="3"/>
  <c r="K206" i="3"/>
  <c r="K207" i="3"/>
  <c r="H183" i="3"/>
  <c r="K183" i="3"/>
  <c r="H191" i="3"/>
  <c r="K191" i="3"/>
  <c r="K208" i="3"/>
  <c r="H186" i="3"/>
  <c r="K186" i="3"/>
  <c r="H194" i="3"/>
  <c r="K194" i="3"/>
  <c r="K201" i="3"/>
  <c r="K200" i="3"/>
  <c r="K275" i="3"/>
  <c r="H184" i="3"/>
  <c r="K184" i="3"/>
  <c r="H188" i="3"/>
  <c r="K188" i="3"/>
  <c r="H192" i="3"/>
  <c r="K192" i="3"/>
  <c r="L145" i="3"/>
  <c r="L144" i="3"/>
  <c r="L148" i="3"/>
  <c r="L151" i="3"/>
  <c r="L118" i="3"/>
  <c r="L89" i="3"/>
  <c r="L257" i="3" l="1"/>
  <c r="L127" i="3"/>
  <c r="L152" i="3"/>
  <c r="L47" i="3"/>
  <c r="L45" i="3"/>
  <c r="I46" i="3" s="1"/>
  <c r="L50" i="3"/>
  <c r="L90" i="3"/>
  <c r="I91" i="3" s="1"/>
  <c r="L80" i="3"/>
  <c r="L128" i="3"/>
  <c r="L117" i="3"/>
  <c r="L52" i="3"/>
  <c r="L81" i="3"/>
  <c r="L82" i="3" s="1"/>
  <c r="L86" i="3"/>
  <c r="L134" i="3"/>
  <c r="L157" i="3"/>
  <c r="L113" i="3"/>
  <c r="L114" i="3"/>
  <c r="L123" i="3"/>
  <c r="L133" i="3"/>
  <c r="L156" i="3"/>
  <c r="AL169" i="2"/>
  <c r="AM169" i="2" s="1"/>
  <c r="AL165" i="2"/>
  <c r="AM165" i="2" s="1"/>
  <c r="AL170" i="2" l="1"/>
  <c r="O170" i="2"/>
  <c r="Z170" i="2"/>
  <c r="I170" i="2"/>
  <c r="AI170" i="2"/>
  <c r="N137" i="3"/>
  <c r="N93" i="3"/>
  <c r="N160" i="3"/>
  <c r="N54" i="3"/>
  <c r="L129" i="3"/>
  <c r="L46" i="3"/>
  <c r="L48" i="3" s="1"/>
  <c r="L115" i="3"/>
  <c r="I119" i="3"/>
  <c r="I82" i="3"/>
  <c r="L91" i="3"/>
  <c r="I129" i="3"/>
  <c r="L119" i="3"/>
  <c r="I121" i="3" s="1"/>
  <c r="I146" i="3"/>
  <c r="L146" i="3"/>
  <c r="L83" i="3"/>
  <c r="I83" i="3"/>
  <c r="I115" i="3"/>
  <c r="BZ170" i="2" l="1"/>
  <c r="CU170" i="2"/>
  <c r="CE170" i="2"/>
  <c r="CN170" i="2"/>
  <c r="CW170" i="2"/>
  <c r="CB170" i="2"/>
  <c r="CI170" i="2"/>
  <c r="DY170" i="2"/>
  <c r="DW170" i="2"/>
  <c r="CA170" i="2"/>
  <c r="CG170" i="2"/>
  <c r="DX170" i="2"/>
  <c r="DO170" i="2"/>
  <c r="CR170" i="2"/>
  <c r="CV170" i="2"/>
  <c r="CK170" i="2"/>
  <c r="CH170" i="2"/>
  <c r="DP170" i="2"/>
  <c r="DU170" i="2"/>
  <c r="CP170" i="2"/>
  <c r="CQ170" i="2"/>
  <c r="CT170" i="2"/>
  <c r="CF170" i="2"/>
  <c r="DT170" i="2"/>
  <c r="AM170" i="2"/>
  <c r="CL170" i="2"/>
  <c r="CD170" i="2"/>
  <c r="DN170" i="2"/>
  <c r="CM170" i="2"/>
  <c r="DS170" i="2"/>
  <c r="CO170" i="2"/>
  <c r="CS170" i="2"/>
  <c r="CC170" i="2"/>
  <c r="CJ170" i="2"/>
  <c r="DV170" i="2"/>
  <c r="DQ170" i="2"/>
  <c r="N284" i="3"/>
  <c r="N286" i="3"/>
  <c r="N204" i="3"/>
  <c r="N281" i="3"/>
  <c r="N206" i="3"/>
  <c r="N283" i="3"/>
  <c r="N208" i="3"/>
  <c r="N279" i="3"/>
  <c r="N282" i="3"/>
  <c r="N207" i="3"/>
  <c r="N285" i="3"/>
  <c r="N203" i="3"/>
  <c r="N245" i="3"/>
  <c r="N246" i="3"/>
  <c r="N247" i="3"/>
  <c r="N242" i="3"/>
  <c r="N243" i="3"/>
  <c r="N205" i="3"/>
  <c r="N244" i="3"/>
  <c r="N280" i="3"/>
  <c r="N241" i="3"/>
  <c r="N278" i="3"/>
  <c r="N239" i="3"/>
  <c r="N200" i="3"/>
  <c r="N240" i="3"/>
  <c r="N276" i="3"/>
  <c r="N277" i="3"/>
  <c r="N199" i="3"/>
  <c r="N238" i="3"/>
  <c r="N236" i="3"/>
  <c r="N237" i="3"/>
  <c r="N198" i="3"/>
  <c r="N197" i="3"/>
  <c r="N275" i="3"/>
  <c r="N201" i="3"/>
  <c r="N202" i="3"/>
  <c r="I48" i="3"/>
  <c r="L194" i="3"/>
  <c r="I149" i="3"/>
  <c r="L121" i="3"/>
  <c r="L122" i="3" s="1"/>
  <c r="I124" i="3" s="1"/>
  <c r="L149" i="3"/>
  <c r="I84" i="3"/>
  <c r="L84" i="3"/>
  <c r="I51" i="3"/>
  <c r="L51" i="3"/>
  <c r="L54" i="3" s="1"/>
  <c r="L205" i="3" l="1"/>
  <c r="O205" i="3" s="1"/>
  <c r="J205" i="3"/>
  <c r="J197" i="3"/>
  <c r="DZ170" i="2"/>
  <c r="CX170" i="2"/>
  <c r="J206" i="3"/>
  <c r="J204" i="3"/>
  <c r="J207" i="3"/>
  <c r="L208" i="3"/>
  <c r="O208" i="3" s="1"/>
  <c r="J203" i="3"/>
  <c r="J208" i="3"/>
  <c r="L203" i="3"/>
  <c r="O203" i="3" s="1"/>
  <c r="L204" i="3"/>
  <c r="O204" i="3" s="1"/>
  <c r="L207" i="3"/>
  <c r="O207" i="3" s="1"/>
  <c r="L206" i="3"/>
  <c r="O206" i="3" s="1"/>
  <c r="L200" i="3"/>
  <c r="O200" i="3" s="1"/>
  <c r="J200" i="3"/>
  <c r="O54" i="3"/>
  <c r="L198" i="3"/>
  <c r="O198" i="3" s="1"/>
  <c r="L178" i="3"/>
  <c r="I154" i="3"/>
  <c r="L154" i="3"/>
  <c r="L202" i="3"/>
  <c r="O202" i="3" s="1"/>
  <c r="J202" i="3"/>
  <c r="L199" i="3"/>
  <c r="O199" i="3" s="1"/>
  <c r="L201" i="3"/>
  <c r="O201" i="3" s="1"/>
  <c r="J198" i="3"/>
  <c r="J199" i="3"/>
  <c r="J201" i="3"/>
  <c r="L197" i="3"/>
  <c r="O197" i="3" s="1"/>
  <c r="L124" i="3"/>
  <c r="I122" i="3"/>
  <c r="I54" i="3"/>
  <c r="I87" i="3"/>
  <c r="L87" i="3"/>
  <c r="I93" i="3" s="1"/>
  <c r="EA170" i="2" l="1"/>
  <c r="L131" i="3"/>
  <c r="I137" i="3" s="1"/>
  <c r="L209" i="3"/>
  <c r="I131" i="3"/>
  <c r="L160" i="3"/>
  <c r="O160" i="3" s="1"/>
  <c r="I160" i="3"/>
  <c r="L93" i="3"/>
  <c r="J244" i="3" l="1"/>
  <c r="J236" i="3"/>
  <c r="J243" i="3"/>
  <c r="J242" i="3"/>
  <c r="J245" i="3"/>
  <c r="L243" i="3"/>
  <c r="O243" i="3" s="1"/>
  <c r="L247" i="3"/>
  <c r="O247" i="3" s="1"/>
  <c r="L242" i="3"/>
  <c r="O242" i="3" s="1"/>
  <c r="L245" i="3"/>
  <c r="O245" i="3" s="1"/>
  <c r="J247" i="3"/>
  <c r="J246" i="3"/>
  <c r="L246" i="3"/>
  <c r="O246" i="3" s="1"/>
  <c r="L239" i="3"/>
  <c r="O239" i="3" s="1"/>
  <c r="J239" i="3"/>
  <c r="O93" i="3"/>
  <c r="L137" i="3"/>
  <c r="L217" i="3"/>
  <c r="L244" i="3"/>
  <c r="O244" i="3" s="1"/>
  <c r="L241" i="3"/>
  <c r="O241" i="3" s="1"/>
  <c r="J241" i="3"/>
  <c r="J237" i="3"/>
  <c r="J240" i="3"/>
  <c r="L236" i="3"/>
  <c r="O236" i="3" s="1"/>
  <c r="J238" i="3"/>
  <c r="L240" i="3"/>
  <c r="O240" i="3" s="1"/>
  <c r="L238" i="3"/>
  <c r="O238" i="3" s="1"/>
  <c r="L237" i="3"/>
  <c r="O237" i="3" s="1"/>
  <c r="L285" i="3" l="1"/>
  <c r="O285" i="3" s="1"/>
  <c r="L281" i="3"/>
  <c r="O281" i="3" s="1"/>
  <c r="L282" i="3"/>
  <c r="O282" i="3" s="1"/>
  <c r="L284" i="3"/>
  <c r="O284" i="3" s="1"/>
  <c r="L286" i="3"/>
  <c r="O286" i="3" s="1"/>
  <c r="J282" i="3"/>
  <c r="J286" i="3"/>
  <c r="J284" i="3"/>
  <c r="J281" i="3"/>
  <c r="J285" i="3"/>
  <c r="J283" i="3"/>
  <c r="L278" i="3"/>
  <c r="O278" i="3" s="1"/>
  <c r="J278" i="3"/>
  <c r="L280" i="3"/>
  <c r="O280" i="3" s="1"/>
  <c r="J280" i="3"/>
  <c r="O137" i="3"/>
  <c r="L276" i="3"/>
  <c r="O276" i="3" s="1"/>
  <c r="J277" i="3"/>
  <c r="L277" i="3"/>
  <c r="O277" i="3" s="1"/>
  <c r="J276" i="3"/>
  <c r="L256" i="3"/>
  <c r="L283" i="3"/>
  <c r="O283" i="3" s="1"/>
  <c r="L279" i="3"/>
  <c r="O279" i="3" s="1"/>
  <c r="L275" i="3"/>
  <c r="O275" i="3" s="1"/>
  <c r="J275" i="3"/>
  <c r="J279" i="3"/>
  <c r="L248" i="3"/>
  <c r="O23" i="3" l="1"/>
  <c r="L287" i="3"/>
</calcChain>
</file>

<file path=xl/comments1.xml><?xml version="1.0" encoding="utf-8"?>
<comments xmlns="http://schemas.openxmlformats.org/spreadsheetml/2006/main">
  <authors>
    <author>Hrachowy, Andreas</author>
  </authors>
  <commentList>
    <comment ref="EF5" authorId="0" shapeId="0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2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5" authorId="0" shapeId="0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V26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8" authorId="0" shapeId="0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38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alt gewichteter Steuerfuss von 87.46 %; neu nur Steuerfuss von Dinhard von 89 %</t>
        </r>
      </text>
    </comment>
    <comment ref="DD38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Rickenbach (25) und Seuzach (19) addiert</t>
        </r>
      </text>
    </comment>
    <comment ref="AV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6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9" authorId="0" shapeId="0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8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60" authorId="0" shapeId="0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82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2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4" authorId="0" shapeId="0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10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6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25" authorId="0" shapeId="0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6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31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6" authorId="0" shapeId="0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7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N14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6" authorId="0" shapeId="0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N155" authorId="0" shapeId="0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9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64" authorId="0" shapeId="0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2.xml><?xml version="1.0" encoding="utf-8"?>
<comments xmlns="http://schemas.openxmlformats.org/spreadsheetml/2006/main">
  <authors>
    <author>Hrachowy, Andreas</author>
  </authors>
  <commentList>
    <comment ref="EF5" authorId="0" shapeId="0">
      <text>
        <r>
          <rPr>
            <b/>
            <sz val="9"/>
            <color indexed="81"/>
            <rFont val="Segoe UI"/>
            <family val="2"/>
          </rPr>
          <t>Beiträge unter Fr. 1'000 werden je Ausgleichsinstrument gemäss § 6 Abs. 2 FAG nicht ausbezahlt.</t>
        </r>
      </text>
    </comment>
    <comment ref="EJ5" authorId="0" shapeId="0">
      <text>
        <r>
          <rPr>
            <b/>
            <sz val="9"/>
            <color indexed="81"/>
            <rFont val="Segoe UI"/>
            <family val="2"/>
          </rPr>
          <t>Der Anteil am demografischen Sonderlastenausgleich entfällt (§ 6 Abs. 2 FAG).</t>
        </r>
      </text>
    </comment>
    <comment ref="AN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2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5" authorId="0" shapeId="0">
      <text>
        <r>
          <rPr>
            <b/>
            <sz val="9"/>
            <color indexed="81"/>
            <rFont val="Segoe UI"/>
            <family val="2"/>
          </rPr>
          <t>Auflösung Primarschulgemeinde Bachenbülach per 1.1.2022</t>
        </r>
      </text>
    </comment>
    <comment ref="AV26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AS38" authorId="0" shapeId="0">
      <text>
        <r>
          <rPr>
            <b/>
            <sz val="9"/>
            <color indexed="81"/>
            <rFont val="Segoe UI"/>
            <family val="2"/>
          </rPr>
          <t>Grenzbereinigung per 1.1.2021: Die Sekundarschulgemeinde Rickenbach umfasst ab 1.1.2021 das ganze Gebiet der politischen Gemeinde Dinhard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38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alt gewichteter Steuerfuss von 87.46 %; neu nur Steuerfuss von Dinhard von 89 %</t>
        </r>
      </text>
    </comment>
    <comment ref="DD38" authorId="0" shapeId="0">
      <text>
        <r>
          <rPr>
            <b/>
            <sz val="9"/>
            <color indexed="81"/>
            <rFont val="Segoe UI"/>
            <charset val="1"/>
          </rPr>
          <t>Hrachowy, Andreas:</t>
        </r>
        <r>
          <rPr>
            <sz val="9"/>
            <color indexed="81"/>
            <rFont val="Segoe UI"/>
            <charset val="1"/>
          </rPr>
          <t xml:space="preserve">
Schülerzahlen Rickenbach (25) und Seuzach (19) addiert</t>
        </r>
      </text>
    </comment>
    <comment ref="AV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46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V49" authorId="0" shapeId="0">
      <text>
        <r>
          <rPr>
            <b/>
            <sz val="9"/>
            <color indexed="81"/>
            <rFont val="Segoe UI"/>
            <family val="2"/>
          </rPr>
          <t>Auflösung Schulgemeinde Fällanden per 1.1.2022</t>
        </r>
      </text>
    </comment>
    <comment ref="AV58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V60" authorId="0" shapeId="0">
      <text>
        <r>
          <rPr>
            <b/>
            <sz val="9"/>
            <color indexed="81"/>
            <rFont val="Segoe UI"/>
            <family val="2"/>
          </rPr>
          <t>Auflösung Schulgemeinde Grüningen per 1.1.2022</t>
        </r>
      </text>
    </comment>
    <comment ref="AV82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AN92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94" authorId="0" shapeId="0">
      <text>
        <r>
          <rPr>
            <b/>
            <sz val="9"/>
            <color indexed="81"/>
            <rFont val="Segoe UI"/>
            <family val="2"/>
          </rPr>
          <t>Auflösung Primarschulgemeinde Neerach per 1.1.2022</t>
        </r>
      </text>
    </comment>
    <comment ref="AN10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AN111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16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25" authorId="0" shapeId="0">
      <text>
        <r>
          <rPr>
            <b/>
            <sz val="9"/>
            <color indexed="81"/>
            <rFont val="Segoe UI"/>
            <family val="2"/>
          </rPr>
          <t>Auflösung Schulgemeinde Rüti per 1.1.2022</t>
        </r>
      </text>
    </comment>
    <comment ref="AV12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Z126" authorId="0" shapeId="0">
      <text>
        <r>
          <rPr>
            <b/>
            <sz val="9"/>
            <color indexed="81"/>
            <rFont val="Segoe UI"/>
            <family val="2"/>
          </rPr>
          <t>Neuer bezogener Gesamtsteuerfuss: Steuerfuss PG plus neuer beschlossener Steuerfuss Schulgemeinde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R131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I136" authorId="0" shapeId="0">
      <text>
        <r>
          <rPr>
            <b/>
            <sz val="9"/>
            <color indexed="81"/>
            <rFont val="Segoe UI"/>
            <family val="2"/>
          </rPr>
          <t>Fusion Schulgemeinde per 1.1.2019 mit politischen Gemeinden (neu: Stammertal)</t>
        </r>
      </text>
    </comment>
    <comment ref="AN137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1.1.2020</t>
        </r>
      </text>
    </comment>
    <comment ref="AN145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AV146" authorId="0" shapeId="0">
      <text>
        <r>
          <rPr>
            <b/>
            <sz val="9"/>
            <color indexed="81"/>
            <rFont val="Segoe UI"/>
            <family val="2"/>
          </rPr>
          <t>Auflösung Schulgemeinde Urdorf per 1.1.2022</t>
        </r>
      </text>
    </comment>
    <comment ref="AN155" authorId="0" shapeId="0">
      <text>
        <r>
          <rPr>
            <b/>
            <sz val="9"/>
            <color indexed="81"/>
            <rFont val="Segoe UI"/>
            <family val="2"/>
          </rPr>
          <t>Auflösung Primarschulgemeinde Weiach per 1.1.2022</t>
        </r>
      </text>
    </comment>
    <comment ref="AR159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AN163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1.1.2021</t>
        </r>
      </text>
    </comment>
    <comment ref="AN164" authorId="0" shapeId="0">
      <text>
        <r>
          <rPr>
            <b/>
            <sz val="9"/>
            <color indexed="81"/>
            <rFont val="Segoe UI"/>
            <family val="2"/>
          </rPr>
          <t>Auflösung Primarschulgemeinde Winkel per 1.1.2022</t>
        </r>
      </text>
    </comment>
  </commentList>
</comments>
</file>

<file path=xl/comments3.xml><?xml version="1.0" encoding="utf-8"?>
<comments xmlns="http://schemas.openxmlformats.org/spreadsheetml/2006/main">
  <authors>
    <author>Cahn, Daniel</author>
    <author>b102pga</author>
    <author>Cahn Daniel</author>
    <author>Hrachowy, Andreas</author>
    <author>Alexander Gulde</author>
  </authors>
  <commentList>
    <comment ref="BU22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1" shapeId="0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3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7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CA93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S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7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S9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9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100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CA102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2012-01-01</t>
        </r>
      </text>
    </comment>
    <comment ref="BS104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1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8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20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22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33" authorId="0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35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36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44" authorId="2" shapeId="0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W146" authorId="3" shapeId="0">
      <text>
        <r>
          <rPr>
            <b/>
            <sz val="9"/>
            <color indexed="81"/>
            <rFont val="Segoe UI"/>
            <family val="2"/>
          </rPr>
          <t>Berechnung neuer beschlossener Steuerfuss neue Schulgemeinde Elsau-Schlatt gewichtet</t>
        </r>
      </text>
    </comment>
    <comment ref="AA146" authorId="3" shapeId="0">
      <text>
        <r>
          <rPr>
            <b/>
            <sz val="9"/>
            <color indexed="81"/>
            <rFont val="Segoe UI"/>
            <family val="2"/>
          </rPr>
          <t>Berechnung neuer beschlossener Steuerfuss neue Schulgemeinde Elsau-Schlatt gewichtet</t>
        </r>
      </text>
    </comment>
    <comment ref="AP146" authorId="3" shapeId="0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46" authorId="3" shapeId="0">
      <text>
        <r>
          <rPr>
            <b/>
            <sz val="9"/>
            <color indexed="81"/>
            <rFont val="Segoe UI"/>
            <family val="2"/>
          </rPr>
          <t>PS Elsau: 335</t>
        </r>
      </text>
    </comment>
    <comment ref="BI146" authorId="3" shapeId="0">
      <text>
        <r>
          <rPr>
            <b/>
            <sz val="9"/>
            <color indexed="81"/>
            <rFont val="Segoe UI"/>
            <family val="2"/>
          </rPr>
          <t>OS Elsau-Schlatt: 106</t>
        </r>
      </text>
    </comment>
    <comment ref="BM146" authorId="3" shapeId="0">
      <text>
        <r>
          <rPr>
            <b/>
            <sz val="9"/>
            <color indexed="81"/>
            <rFont val="Segoe UI"/>
            <family val="2"/>
          </rPr>
          <t xml:space="preserve">Zahl Schülerinnen und Schüler von Elsau 
</t>
        </r>
      </text>
    </comment>
    <comment ref="BS151" authorId="1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W152" authorId="3" shapeId="0">
      <text>
        <r>
          <rPr>
            <b/>
            <sz val="9"/>
            <color indexed="81"/>
            <rFont val="Segoe UI"/>
            <family val="2"/>
          </rPr>
          <t>Wert von Elsau übernommen.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A152" authorId="3" shapeId="0">
      <text>
        <r>
          <rPr>
            <b/>
            <sz val="9"/>
            <color indexed="81"/>
            <rFont val="Segoe UI"/>
            <family val="2"/>
          </rPr>
          <t>Wert von Elsau übernommen.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AP152" authorId="3" shapeId="0">
      <text>
        <r>
          <rPr>
            <b/>
            <sz val="9"/>
            <color indexed="81"/>
            <rFont val="Segoe UI"/>
            <family val="2"/>
          </rPr>
          <t>Absolute Steuerkraft Schulgemeinde Elsau-Schlatt (1.1.19) auf Gebiet der politischen Gemeinden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E152" authorId="3" shapeId="0">
      <text>
        <r>
          <rPr>
            <b/>
            <sz val="9"/>
            <color indexed="81"/>
            <rFont val="Segoe UI"/>
            <family val="2"/>
          </rPr>
          <t>PS Schlatt: 90</t>
        </r>
      </text>
    </comment>
    <comment ref="BI152" authorId="3" shapeId="0">
      <text>
        <r>
          <rPr>
            <b/>
            <sz val="9"/>
            <color indexed="81"/>
            <rFont val="Segoe UI"/>
            <family val="2"/>
          </rPr>
          <t>OS Elsau-Schlatt: 28</t>
        </r>
      </text>
    </comment>
    <comment ref="BM152" authorId="3" shapeId="0">
      <text>
        <r>
          <rPr>
            <b/>
            <sz val="9"/>
            <color indexed="81"/>
            <rFont val="Segoe UI"/>
            <family val="2"/>
          </rPr>
          <t>Zahl Schülerinnen und Schüler von Schlatt</t>
        </r>
      </text>
    </comment>
    <comment ref="BS155" authorId="4" shapeId="0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AP175" authorId="3" shapeId="0">
      <text>
        <r>
          <rPr>
            <b/>
            <sz val="9"/>
            <color indexed="81"/>
            <rFont val="Segoe UI"/>
            <family val="2"/>
          </rPr>
          <t>Korrektur auf absolute Steuerkraft der politischen Gemeinde</t>
        </r>
        <r>
          <rPr>
            <sz val="9"/>
            <color indexed="81"/>
            <rFont val="Segoe UI"/>
            <family val="2"/>
          </rPr>
          <t xml:space="preserve">
</t>
        </r>
        <r>
          <rPr>
            <b/>
            <sz val="9"/>
            <color indexed="81"/>
            <rFont val="Segoe UI"/>
            <family val="2"/>
          </rPr>
          <t>Wert gemäss ursprünglicher Datenlieferung: 16'519'685</t>
        </r>
      </text>
    </comment>
  </commentList>
</comments>
</file>

<file path=xl/comments4.xml><?xml version="1.0" encoding="utf-8"?>
<comments xmlns="http://schemas.openxmlformats.org/spreadsheetml/2006/main">
  <authors>
    <author>Hrachowy, Andreas</author>
    <author>Cahn, Daniel</author>
    <author>b102pga</author>
    <author>Cahn Daniel</author>
    <author>Alexander Gulde</author>
  </authors>
  <commentList>
    <comment ref="BS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0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BS16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S17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1.1.2019</t>
        </r>
      </text>
    </comment>
    <comment ref="BU22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ab 2016 nur nach zwei Primarschulen; Teil Dägerlen aufgelöst</t>
        </r>
      </text>
    </comment>
    <comment ref="CA2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5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28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</t>
        </r>
      </text>
    </comment>
    <comment ref="CA29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S34" authorId="2" shapeId="0">
      <text>
        <r>
          <rPr>
            <b/>
            <sz val="9"/>
            <color indexed="81"/>
            <rFont val="Tahoma"/>
            <family val="2"/>
          </rPr>
          <t>b102pga:
Gemeindezusammenschluss 2008-01-01, im Gemeindegesetz nicht nachgetragen</t>
        </r>
      </text>
    </comment>
    <comment ref="BS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BW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Schulgemeinde auf den 1.1.2015</t>
        </r>
      </text>
    </comment>
    <comment ref="CA5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
</t>
        </r>
      </text>
    </comment>
    <comment ref="BS67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2017 aufgelöst</t>
        </r>
      </text>
    </comment>
    <comment ref="BS7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Jahr 2015</t>
        </r>
      </text>
    </comment>
    <comment ref="BW78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Neuer Namen; ex OS Otelfingen</t>
        </r>
      </text>
    </comment>
    <comment ref="BS80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  <comment ref="CA88" authorId="0" shapeId="0">
      <text>
        <r>
          <rPr>
            <b/>
            <sz val="9"/>
            <color indexed="81"/>
            <rFont val="Segoe UI"/>
            <family val="2"/>
          </rPr>
          <t>Auflösung
Schulgemeinde per 1.1.2018</t>
        </r>
      </text>
    </comment>
    <comment ref="CA9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2014</t>
        </r>
      </text>
    </comment>
    <comment ref="BS91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BW91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2012-01-01</t>
        </r>
      </text>
    </comment>
    <comment ref="CA91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BS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W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CA93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zur vereinigten Schulgemeinde 2011-01-01</t>
        </r>
      </text>
    </comment>
    <comment ref="BS9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poltisicher Gemeinden im Jahr 2015</t>
        </r>
      </text>
    </comment>
    <comment ref="BW95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BS9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W96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BS9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im 2015</t>
        </r>
      </text>
    </comment>
    <comment ref="BW97" authorId="0" shapeId="0">
      <text>
        <r>
          <rPr>
            <b/>
            <sz val="9"/>
            <color indexed="81"/>
            <rFont val="Segoe UI"/>
            <family val="2"/>
          </rPr>
          <t>Auflösung Sekundarschulgemeinde  per 1.1.2018</t>
        </r>
      </text>
    </comment>
    <comment ref="CA10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08" authorId="0" shapeId="0">
      <text>
        <r>
          <rPr>
            <b/>
            <sz val="9"/>
            <color indexed="81"/>
            <rFont val="Segoe UI"/>
            <family val="2"/>
          </rPr>
          <t>Auflösung Schulgemeinde per 1.1.2019</t>
        </r>
      </text>
    </comment>
    <comment ref="CA110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CA11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poltischer Gemeinde im Jahr 2015</t>
        </r>
      </text>
    </comment>
    <comment ref="CA114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CA125" authorId="1" shapeId="0">
      <text>
        <r>
          <rPr>
            <b/>
            <sz val="9"/>
            <color indexed="81"/>
            <rFont val="Segoe UI"/>
            <family val="2"/>
          </rPr>
          <t>Cahn, Daniel:</t>
        </r>
        <r>
          <rPr>
            <sz val="9"/>
            <color indexed="81"/>
            <rFont val="Segoe UI"/>
            <family val="2"/>
          </rPr>
          <t xml:space="preserve">
aufgelöst per 2016
</t>
        </r>
      </text>
    </comment>
    <comment ref="BS127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2011-01-01</t>
        </r>
      </text>
    </comment>
    <comment ref="CA128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 2010-01-01</t>
        </r>
      </text>
    </comment>
    <comment ref="BX136" authorId="3" shapeId="0">
      <text>
        <r>
          <rPr>
            <sz val="9"/>
            <color indexed="81"/>
            <rFont val="Tahoma"/>
            <family val="2"/>
          </rPr>
          <t>Daniel Cahn:
Zusammenschluss mit politischer Gemeinden im Jahr 2015</t>
        </r>
      </text>
    </comment>
    <comment ref="BS140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0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42" authorId="2" shapeId="0">
      <text>
        <r>
          <rPr>
            <b/>
            <sz val="9"/>
            <color indexed="81"/>
            <rFont val="Tahoma"/>
            <family val="2"/>
          </rPr>
          <t>b102pga:</t>
        </r>
        <r>
          <rPr>
            <sz val="9"/>
            <color indexed="81"/>
            <rFont val="Tahoma"/>
            <family val="2"/>
          </rPr>
          <t xml:space="preserve">
Zusammenschluss mit politischer Gemeinden im Jahr 2014</t>
        </r>
      </text>
    </comment>
    <comment ref="BS145" authorId="4" shapeId="0">
      <text>
        <r>
          <rPr>
            <b/>
            <sz val="9"/>
            <color indexed="81"/>
            <rFont val="Tahoma"/>
            <family val="2"/>
          </rPr>
          <t>Alexander Gulde:</t>
        </r>
        <r>
          <rPr>
            <sz val="9"/>
            <color indexed="81"/>
            <rFont val="Tahoma"/>
            <family val="2"/>
          </rPr>
          <t xml:space="preserve">
Zusammenschluss mit politischer Gemeinden im Jahr 2015</t>
        </r>
      </text>
    </comment>
    <comment ref="BS1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W146" authorId="0" shapeId="0">
      <text>
        <r>
          <rPr>
            <b/>
            <sz val="9"/>
            <color indexed="81"/>
            <rFont val="Segoe UI"/>
            <family val="2"/>
          </rPr>
          <t>Schulgemeinde Elsau-Schlatt ab 1.1.2019 (Auflösung PS Elsau, PS Schlatt und OS Elsau-Schlatt)</t>
        </r>
        <r>
          <rPr>
            <sz val="9"/>
            <color indexed="81"/>
            <rFont val="Segoe UI"/>
            <family val="2"/>
          </rPr>
          <t xml:space="preserve">
</t>
        </r>
      </text>
    </comment>
    <comment ref="BS159" authorId="0" shapeId="0">
      <text>
        <r>
          <rPr>
            <b/>
            <sz val="9"/>
            <color indexed="81"/>
            <rFont val="Segoe UI"/>
            <family val="2"/>
          </rPr>
          <t>Auflösung Primarschulgemeinde per 1.1.2018</t>
        </r>
      </text>
    </comment>
  </commentList>
</comments>
</file>

<file path=xl/sharedStrings.xml><?xml version="1.0" encoding="utf-8"?>
<sst xmlns="http://schemas.openxmlformats.org/spreadsheetml/2006/main" count="14489" uniqueCount="459">
  <si>
    <t>Gemeinde</t>
  </si>
  <si>
    <t>BFS-Nr.</t>
  </si>
  <si>
    <t>Aeugst a.A.</t>
  </si>
  <si>
    <t>Affoltern a.A.</t>
  </si>
  <si>
    <t>Bonstetten</t>
  </si>
  <si>
    <t>Hausen a.A.</t>
  </si>
  <si>
    <t>Hedingen</t>
  </si>
  <si>
    <t>Kappel a.A.</t>
  </si>
  <si>
    <t>Knonau</t>
  </si>
  <si>
    <t>Maschwanden</t>
  </si>
  <si>
    <t>Mettmenstetten</t>
  </si>
  <si>
    <t>Obfelden</t>
  </si>
  <si>
    <t>Ottenbach</t>
  </si>
  <si>
    <t>Rifferswil</t>
  </si>
  <si>
    <t>Stallikon</t>
  </si>
  <si>
    <t>Wettswil a.A.</t>
  </si>
  <si>
    <t>Adlikon</t>
  </si>
  <si>
    <t>Andelfingen</t>
  </si>
  <si>
    <t>Benken</t>
  </si>
  <si>
    <t>Berg a.I.</t>
  </si>
  <si>
    <t>Buch a.I.</t>
  </si>
  <si>
    <t>Dachsen</t>
  </si>
  <si>
    <t>Dorf</t>
  </si>
  <si>
    <t>Feuerthalen</t>
  </si>
  <si>
    <t>Flaach</t>
  </si>
  <si>
    <t>Flurlingen</t>
  </si>
  <si>
    <t>Henggart</t>
  </si>
  <si>
    <t>Humlikon</t>
  </si>
  <si>
    <t>Kleinandelfingen</t>
  </si>
  <si>
    <t>Laufen-Uhwiesen</t>
  </si>
  <si>
    <t>Marthalen</t>
  </si>
  <si>
    <t>Ossingen</t>
  </si>
  <si>
    <t>Rheinau</t>
  </si>
  <si>
    <t>Thalheim a.d.Th.</t>
  </si>
  <si>
    <t>Trüllikon</t>
  </si>
  <si>
    <t>Truttikon</t>
  </si>
  <si>
    <t>Volken</t>
  </si>
  <si>
    <t>Bachenbülach</t>
  </si>
  <si>
    <t>Bassersdorf</t>
  </si>
  <si>
    <t>Bülach</t>
  </si>
  <si>
    <t>Dietlikon</t>
  </si>
  <si>
    <t>Eglisau</t>
  </si>
  <si>
    <t>Embrach</t>
  </si>
  <si>
    <t>Freienstein-Teufen</t>
  </si>
  <si>
    <t>Glattfelden</t>
  </si>
  <si>
    <t>Hochfelden</t>
  </si>
  <si>
    <t>Höri</t>
  </si>
  <si>
    <t>Hüntwangen</t>
  </si>
  <si>
    <t>Kloten</t>
  </si>
  <si>
    <t>Lufingen</t>
  </si>
  <si>
    <t>Nürensdorf</t>
  </si>
  <si>
    <t>Oberembrach</t>
  </si>
  <si>
    <t>Opfikon</t>
  </si>
  <si>
    <t>Rafz</t>
  </si>
  <si>
    <t>Rorbas</t>
  </si>
  <si>
    <t>Wallisellen</t>
  </si>
  <si>
    <t>Wasterkingen</t>
  </si>
  <si>
    <t>Wil</t>
  </si>
  <si>
    <t>Winkel</t>
  </si>
  <si>
    <t>Bachs</t>
  </si>
  <si>
    <t>Boppelsen</t>
  </si>
  <si>
    <t>Buchs</t>
  </si>
  <si>
    <t>Dällikon</t>
  </si>
  <si>
    <t>Dänikon</t>
  </si>
  <si>
    <t>Dielsdorf</t>
  </si>
  <si>
    <t>Hüttikon</t>
  </si>
  <si>
    <t>Neerach</t>
  </si>
  <si>
    <t>Niederglatt</t>
  </si>
  <si>
    <t>Niederhasli</t>
  </si>
  <si>
    <t>Niederweningen</t>
  </si>
  <si>
    <t>Oberglatt</t>
  </si>
  <si>
    <t>Oberweningen</t>
  </si>
  <si>
    <t>Otelfingen</t>
  </si>
  <si>
    <t>Regensberg</t>
  </si>
  <si>
    <t>Regensdorf</t>
  </si>
  <si>
    <t>Rümlang</t>
  </si>
  <si>
    <t>Schleinikon</t>
  </si>
  <si>
    <t>Schöfflisdorf</t>
  </si>
  <si>
    <t>Stadel</t>
  </si>
  <si>
    <t>Steinmaur</t>
  </si>
  <si>
    <t>Weiach</t>
  </si>
  <si>
    <t>Aesch</t>
  </si>
  <si>
    <t>Birmensdorf</t>
  </si>
  <si>
    <t>Dietikon</t>
  </si>
  <si>
    <t>Geroldswil</t>
  </si>
  <si>
    <t>Oberengstringen</t>
  </si>
  <si>
    <t>Oetwil a.d.L.</t>
  </si>
  <si>
    <t>Schlieren</t>
  </si>
  <si>
    <t>Uitikon</t>
  </si>
  <si>
    <t>Unterengstringen</t>
  </si>
  <si>
    <t>Urdorf</t>
  </si>
  <si>
    <t>Weiningen</t>
  </si>
  <si>
    <t>Bäretswil</t>
  </si>
  <si>
    <t>Bubikon</t>
  </si>
  <si>
    <t>Dürnten</t>
  </si>
  <si>
    <t>Fischenthal</t>
  </si>
  <si>
    <t>Gossau</t>
  </si>
  <si>
    <t>Grüningen</t>
  </si>
  <si>
    <t>Hinwil</t>
  </si>
  <si>
    <t>Rüti</t>
  </si>
  <si>
    <t>Seegräben</t>
  </si>
  <si>
    <t>Wald</t>
  </si>
  <si>
    <t>Wetzikon</t>
  </si>
  <si>
    <t>Adliswil</t>
  </si>
  <si>
    <t>Horgen</t>
  </si>
  <si>
    <t>Kilchberg</t>
  </si>
  <si>
    <t>Langnau a.A.</t>
  </si>
  <si>
    <t>Oberrieden</t>
  </si>
  <si>
    <t>Richterswil</t>
  </si>
  <si>
    <t>Rüschlikon</t>
  </si>
  <si>
    <t>Thalwil</t>
  </si>
  <si>
    <t>Wädenswil</t>
  </si>
  <si>
    <t>Erlenbach</t>
  </si>
  <si>
    <t>Herrliberg</t>
  </si>
  <si>
    <t>Hombrechtikon</t>
  </si>
  <si>
    <t>Küsnacht</t>
  </si>
  <si>
    <t>Männedorf</t>
  </si>
  <si>
    <t>Meilen</t>
  </si>
  <si>
    <t>Oetwil a.S.</t>
  </si>
  <si>
    <t>Stäfa</t>
  </si>
  <si>
    <t>Uetikon a.S.</t>
  </si>
  <si>
    <t xml:space="preserve">Zollikon </t>
  </si>
  <si>
    <t>Zumikon</t>
  </si>
  <si>
    <t>Bauma</t>
  </si>
  <si>
    <t>Fehraltorf</t>
  </si>
  <si>
    <t>Hittnau</t>
  </si>
  <si>
    <t>Illnau-Effretikon</t>
  </si>
  <si>
    <t>Lindau</t>
  </si>
  <si>
    <t>Pfäffikon</t>
  </si>
  <si>
    <t>Russikon</t>
  </si>
  <si>
    <t>Weisslingen</t>
  </si>
  <si>
    <t>Wila</t>
  </si>
  <si>
    <t>Wildberg</t>
  </si>
  <si>
    <t>Dübendorf</t>
  </si>
  <si>
    <t>Egg</t>
  </si>
  <si>
    <t>Fällanden</t>
  </si>
  <si>
    <t>Greifensee</t>
  </si>
  <si>
    <t>Maur</t>
  </si>
  <si>
    <t>Mönchaltorf</t>
  </si>
  <si>
    <t>Schwerzenbach</t>
  </si>
  <si>
    <t>Uster</t>
  </si>
  <si>
    <t>Volketswil</t>
  </si>
  <si>
    <t>Wangen-Brüttisellen</t>
  </si>
  <si>
    <t>Altikon</t>
  </si>
  <si>
    <t>Brütten</t>
  </si>
  <si>
    <t>Dägerlen</t>
  </si>
  <si>
    <t>Dättlikon</t>
  </si>
  <si>
    <t>Dinhard</t>
  </si>
  <si>
    <t>Elgg</t>
  </si>
  <si>
    <t>Ellikon a.d.Th.</t>
  </si>
  <si>
    <t>Elsau</t>
  </si>
  <si>
    <t>Hagenbuch</t>
  </si>
  <si>
    <t>Hettlingen</t>
  </si>
  <si>
    <t>Neftenbach</t>
  </si>
  <si>
    <t>Pfungen</t>
  </si>
  <si>
    <t>Rickenbach</t>
  </si>
  <si>
    <t>Schlatt</t>
  </si>
  <si>
    <t>Seuzach</t>
  </si>
  <si>
    <t>Turbenthal</t>
  </si>
  <si>
    <t>Wiesendangen</t>
  </si>
  <si>
    <t>Winterthur</t>
  </si>
  <si>
    <t>Zell</t>
  </si>
  <si>
    <t>Zürich</t>
  </si>
  <si>
    <t>Ganzer Kanton</t>
  </si>
  <si>
    <t>Kt. ohne Zürich</t>
  </si>
  <si>
    <t>Kt. ohne Zürich und Winterthur</t>
  </si>
  <si>
    <t>Bezeichnung</t>
  </si>
  <si>
    <t>Politische Gemeinde</t>
  </si>
  <si>
    <t>Stadt</t>
  </si>
  <si>
    <t>Daten ID</t>
  </si>
  <si>
    <t>Datum</t>
  </si>
  <si>
    <t>Einwohnerinnen und Einwohner Kanton</t>
  </si>
  <si>
    <t>Einwohnerinnen und Einwohner unter 20 Jahren Kanton</t>
  </si>
  <si>
    <t>Ausgleichssteuerfuss</t>
  </si>
  <si>
    <t>Absolute Steuerkraft politische Gemeinde</t>
  </si>
  <si>
    <t>Absolute Steuerkraft Primarschulgemeinde A auf Gebiet der politischen Gemeinde</t>
  </si>
  <si>
    <t>Absolute Steuerkraft Primarschulgemeinde B auf Gebiet der politischen Gemeinde</t>
  </si>
  <si>
    <t>Absolute Steuerkraft Primarschulgemeinde C auf Gebiet der politischen Gemeinde</t>
  </si>
  <si>
    <t>Absolute Steuerkraft Primarschulgemeinde D auf Gebiet der politischen Gemeinde</t>
  </si>
  <si>
    <t>Relative Steuerkraft politische Gemeinde</t>
  </si>
  <si>
    <t>Relative Steuerkraft Kantonsmittel</t>
  </si>
  <si>
    <t>Einwohner</t>
  </si>
  <si>
    <t>CHF</t>
  </si>
  <si>
    <t>Einw./km2</t>
  </si>
  <si>
    <t>Schüler</t>
  </si>
  <si>
    <t>Zahl der Schülerinnen und Schüler der Primarschulgemeinde A mit Wohnsitz in politischer Gemeinde</t>
  </si>
  <si>
    <t>Zahl der Schülerinnen und Schüler der Primarschulgemeinde B mit Wohnsitz in politischer Gemeinde</t>
  </si>
  <si>
    <t>Zahl der Schülerinnen und Schüler der Primarschulgemeinde C mit Wohnsitz in politischer Gemeinde</t>
  </si>
  <si>
    <t>Zahl der Schülerinnen und Schüler der Primarschulgemeinde D mit Wohnsitz in politischer Gemeinde</t>
  </si>
  <si>
    <t>Massgebender Gesamtsteuerfuss</t>
  </si>
  <si>
    <t>Berichtigte absolute Steuerkraft politische Gemeinde</t>
  </si>
  <si>
    <t>Berichtigte absolute Steuerkraft Primarschulgemeinde A auf dem Gebiet der politischen Gemeinde</t>
  </si>
  <si>
    <t>Berichtigte absolute Steuerkraft Primarschulgemeinde D auf dem Gebiet der politischen Gemeinde</t>
  </si>
  <si>
    <t>Berichtigte absolute Steuerkraft Primarschulgemeinde C auf dem Gebiet der politischen Gemeinde</t>
  </si>
  <si>
    <t>Berichtigte absolute Steuerkraft Primarschulgemeinde B auf dem Gebiet der politischen Gemeinde</t>
  </si>
  <si>
    <t>Einwohnerinnen und Einwohner unter 20 Jahren Kanton ohne Stadt Zürich</t>
  </si>
  <si>
    <t>Einwohnerinnen und Einwohner Kanton ohne Stadt Zürich</t>
  </si>
  <si>
    <t>km2</t>
  </si>
  <si>
    <t>Anzahl Punkte auf dem Gebiet der poltischen Gemeinde</t>
  </si>
  <si>
    <t>Anzahl Punkte auf dem Gebiet der politischen Gemeinde mit einer Hangneigung grösse 35 %</t>
  </si>
  <si>
    <t>Bezirk</t>
  </si>
  <si>
    <t>%</t>
  </si>
  <si>
    <t>Absolute Steuerkraft Sekundarschulgemeinde A auf Gebiet der politischen Gemeinde</t>
  </si>
  <si>
    <t>Absolute Steuerkraft Sekundarschulgemeinde B auf Gebiet der politischen Gemeinde</t>
  </si>
  <si>
    <t>Absolute Steuerkraft Sekundarschulgemeinde C auf Gebiet der politischen Gemeinde</t>
  </si>
  <si>
    <t>Absolute Steuerkraft Sekundarschulgemeinde D auf Gebiet der politischen Gemeinde</t>
  </si>
  <si>
    <t>Zahl der Schülerinnen und Schüler der Sekundarschulgemeinde A mit Wohnsitz in politischer Gemeinde</t>
  </si>
  <si>
    <t>Zahl der Schülerinnen und Schüler der Sekundarschulgemeinde B mit Wohnsitz in politischer Gemeinde</t>
  </si>
  <si>
    <t>Zahl der Schülerinnen und Schüler der Sekundarschulgemeinde C mit Wohnsitz in politischer Gemeinde</t>
  </si>
  <si>
    <t>Zahl der Schülerinnen und Schüler der Sekundarschulgemeinde D mit Wohnsitz in politischer Gemeinde</t>
  </si>
  <si>
    <t>Berichtigte absolute Steuerkraft Sekundarschulgemeinde A auf dem Gebiet der politischen Gemeinde</t>
  </si>
  <si>
    <t>Berichtigte absolute Steuerkraft Sekundarschulgemeinde B auf dem Gebiet der politischen Gemeinde</t>
  </si>
  <si>
    <t>Berichtigte absolute Steuerkraft Sekundarschulgemeinde C auf dem Gebiet der politischen Gemeinde</t>
  </si>
  <si>
    <t>Berichtigte absolute Steuerkraft Sekundarschulgemeinde D auf dem Gebiet der politischen Gemeinde</t>
  </si>
  <si>
    <t>Punkte</t>
  </si>
  <si>
    <t>Absolute Steuerkraft Schulgemeinde A auf Gebiet der politischen Gemeinde</t>
  </si>
  <si>
    <t>Absolute Steuerkraft Schulgemeinde B auf Gebiet der politischen Gemeinde</t>
  </si>
  <si>
    <t>Absolute Steuerkraft Schulgemeinde C auf Gebiet der politischen Gemeinde</t>
  </si>
  <si>
    <t>Absolute Steuerkraft Schulgemeinde D auf Gebiet der politischen Gemeinde</t>
  </si>
  <si>
    <t>Zahl der Schülerinnen und Schüler der Schulgemeinde A mit Wohnsitz in politischer Gemeinde</t>
  </si>
  <si>
    <t>Zahl der Schülerinnen und Schüler der Schulgemeinde B mit Wohnsitz in politischer Gemeinde</t>
  </si>
  <si>
    <t>Zahl der Schülerinnen und Schüler der Schulgemeinde C mit Wohnsitz in politischer Gemeinde</t>
  </si>
  <si>
    <t>Zahl der Schülerinnen und Schüler der Schulgemeinde D mit Wohnsitz in politischer Gemeinde</t>
  </si>
  <si>
    <t>Bezeichnung Schulgemeinde A</t>
  </si>
  <si>
    <t>Bezeichnung Schulgemeinde B</t>
  </si>
  <si>
    <t>Bezeichnung Schulgemeinde C</t>
  </si>
  <si>
    <t>Bezeichnung Schulgemeinde D</t>
  </si>
  <si>
    <t>Berichtigte absolute Steuerkraft Schulgemeinde A auf dem Gebiet der politischen Gemeinde</t>
  </si>
  <si>
    <t>Berichtigte absolute Steuerkraft Schulgemeinde B auf dem Gebiet der politischen Gemeinde</t>
  </si>
  <si>
    <t>Berichtigte absolute Steuerkraft Schulgemeinde C auf dem Gebiet der politischen Gemeinde</t>
  </si>
  <si>
    <t>Berichtigte absolute Steuerkraft Schulgemeinde D auf dem Gebiet der politischen Gemeinde</t>
  </si>
  <si>
    <t>Übergang</t>
  </si>
  <si>
    <t>Ressourcenzuschuss</t>
  </si>
  <si>
    <t>Ressourcenabschöpfung</t>
  </si>
  <si>
    <t>Voller Beitrag demografischer Sonderlastenausgleich</t>
  </si>
  <si>
    <t>Zentrumslastenausgleich</t>
  </si>
  <si>
    <t>Total Kanton</t>
  </si>
  <si>
    <t>Gesamttotal</t>
  </si>
  <si>
    <t>Geografisch-topografischer Sonderlastenausgleich</t>
  </si>
  <si>
    <t>Ausgleichsgrenze</t>
  </si>
  <si>
    <t>Abschöpfungssatz</t>
  </si>
  <si>
    <t>Abschöpfungsgrenze</t>
  </si>
  <si>
    <t>Demografischer Sonderlastenausgleich</t>
  </si>
  <si>
    <t>Anspruchsgrenze</t>
  </si>
  <si>
    <t>Pauschale</t>
  </si>
  <si>
    <t>Zentrumslastenausgleich Zürich</t>
  </si>
  <si>
    <t>Zentrumslastenausgleich Winterthur</t>
  </si>
  <si>
    <t>Anspruchsgrenze Bevölkerungsdichte</t>
  </si>
  <si>
    <t>Anspruchsgrenze Steigungsindex</t>
  </si>
  <si>
    <t>Konstante</t>
  </si>
  <si>
    <t>Koeffizient Bevölkerungsdichte</t>
  </si>
  <si>
    <t>Koeffizient Steigungsindex</t>
  </si>
  <si>
    <t>Oberre Kürzungsgrenze</t>
  </si>
  <si>
    <t>Kürzungsintervall</t>
  </si>
  <si>
    <t>FAG Basisdaten</t>
  </si>
  <si>
    <t>FAG Berechnungen</t>
  </si>
  <si>
    <t>Ausgleichsjahr</t>
  </si>
  <si>
    <t>BFS Nummer</t>
  </si>
  <si>
    <t>Jahr</t>
  </si>
  <si>
    <t>Status</t>
  </si>
  <si>
    <t>Fr.</t>
  </si>
  <si>
    <t>EW</t>
  </si>
  <si>
    <t>Ausgleichsgrenze:</t>
  </si>
  <si>
    <t>Abschöpfungsgrenze:</t>
  </si>
  <si>
    <t>Einfacher relativer Zuschuss:</t>
  </si>
  <si>
    <t>Einfacher absoluter Zuschuss:</t>
  </si>
  <si>
    <t>Einfache relative Abschöpfung:</t>
  </si>
  <si>
    <t>FAG Planungstool Daten</t>
  </si>
  <si>
    <t>Anteil der Einwohnerinnen und Einwohner unter 20 Jahren Kanton ohne Stadt Zürich:</t>
  </si>
  <si>
    <t>Anspruchsgrenze:</t>
  </si>
  <si>
    <t>Anteil über Anspruchsgrenze:</t>
  </si>
  <si>
    <t>Teuerungsindexierte Pauschale:</t>
  </si>
  <si>
    <t>Voller Beitrag demografischer Sonderlastenausgleich:</t>
  </si>
  <si>
    <t>Voller Beitrag geografisch-topografischer Sonderlastenausgleich:</t>
  </si>
  <si>
    <t>Überhang über Abschöpfungsgrenze</t>
  </si>
  <si>
    <t>(2010)</t>
  </si>
  <si>
    <t>Einfache absolute Abschöpfung:</t>
  </si>
  <si>
    <t>Zahl Einwohnerinnen und Einwohner politische Gemeinde</t>
  </si>
  <si>
    <t>Zahl Einwohnerinnen und Einwohner unter 20 Jahren politische Gemeinde</t>
  </si>
  <si>
    <t>Bevölkerungsdichte politische Gemeinde</t>
  </si>
  <si>
    <t>Steigungsindex politische Gemeinde</t>
  </si>
  <si>
    <t>Voller Beitrag geografisch-topografischer Sonderlastenausgleich</t>
  </si>
  <si>
    <t>Anteil der Einwohnerinnen und Einwohner unter 20 Jahren politische Gemeinde:</t>
  </si>
  <si>
    <t>Anzahl Personen über Anspruchsgrenze:</t>
  </si>
  <si>
    <t>Beitrag pro Einwohnerin und Einwohner:</t>
  </si>
  <si>
    <t>Absoluter Beitrag (ohne Teuerungsanpassung):</t>
  </si>
  <si>
    <r>
      <t>EW / km</t>
    </r>
    <r>
      <rPr>
        <vertAlign val="superscript"/>
        <sz val="10"/>
        <color theme="1"/>
        <rFont val="Arial"/>
        <family val="2"/>
      </rPr>
      <t>2</t>
    </r>
  </si>
  <si>
    <t>Schulgemeinden</t>
  </si>
  <si>
    <t>Schülerinnen und Schüler mit Wohnort in der politischen Gemeinde</t>
  </si>
  <si>
    <t>Anteil der Schulgemeinde</t>
  </si>
  <si>
    <t>Total</t>
  </si>
  <si>
    <t>Bezogener Steuerfuss politische Gemeinde</t>
  </si>
  <si>
    <t>Bezogener Steuerfuss Primarschulgemeinde A</t>
  </si>
  <si>
    <t>Bezogener Steuerfuss Primarschulgemeinde B</t>
  </si>
  <si>
    <t>Bezogener Steuerfuss Primarschulgemeinde C</t>
  </si>
  <si>
    <t>Bezogener Steuerfuss Primarschulgemeinde D</t>
  </si>
  <si>
    <t>Bezogener Steuerfuss Primarschulgemeinde gewogen</t>
  </si>
  <si>
    <t>Bezogener Steuerfuss Sekundarschulgemeinde A</t>
  </si>
  <si>
    <t>Bezogener Steuerfuss Sekundarschulgemeinde B</t>
  </si>
  <si>
    <t>Bezogener Steuerfuss Sekundarschulgemeinde C</t>
  </si>
  <si>
    <t>Bezogener Steuerfuss Sekundarschulgemeinde D</t>
  </si>
  <si>
    <t>Bezogener Steuerfuss Sekundarschulgemeinde gewogen</t>
  </si>
  <si>
    <t>Bezogener Steuerfuss Schulgemeinde A</t>
  </si>
  <si>
    <t>Bezogener Steuerfuss Schulgemeinde B</t>
  </si>
  <si>
    <t>Bezogener Steuerfuss Schulgemeinde C</t>
  </si>
  <si>
    <t>Bezogener Steuerfuss Schulgemeinde D</t>
  </si>
  <si>
    <t>Bezogener Steuerfuss Schulgemeinde gewogen</t>
  </si>
  <si>
    <t>Bezogener Gesamtsteuerfuss</t>
  </si>
  <si>
    <t>Bezogener Gesamtsteuerfuss Kantonmittel</t>
  </si>
  <si>
    <t>Produktive Fläche politische Gemeinde</t>
  </si>
  <si>
    <t>Daten Finanzausgleich</t>
  </si>
  <si>
    <t>Übrige Schülerinnen und Schüler mit Wohnsitz in der politischen Gemeinde</t>
  </si>
  <si>
    <t>Zahl der Schülerinnen und Schüler mit Wohnsitz in politischer Gemeinde</t>
  </si>
  <si>
    <t>Flaachtal</t>
  </si>
  <si>
    <t>Uhwiesen</t>
  </si>
  <si>
    <t>Unteres Rafzerfeld</t>
  </si>
  <si>
    <t>Wehntal</t>
  </si>
  <si>
    <t>Nänikon-Greifensee</t>
  </si>
  <si>
    <t>Demografischer Sonderlastenausgleich Primarschulgemeinde A</t>
  </si>
  <si>
    <t>Demografischer Sonderlastenausgleich Primarschulgemeinde B</t>
  </si>
  <si>
    <t>Demografischer Sonderlastenausgleich Primarschulgemeinde C</t>
  </si>
  <si>
    <t>Demografischer Sonderlastenausgleich Primarschulgemeinde D</t>
  </si>
  <si>
    <t>Demografischer Sonderlastenausgleich Sekundarschulgemeinde A</t>
  </si>
  <si>
    <t>Demografischer Sonderlastenausgleich Sekundarschulgemeinde B</t>
  </si>
  <si>
    <t>Demografischer Sonderlastenausgleich Sekundarschulgemeinde C</t>
  </si>
  <si>
    <t>Demografischer Sonderlastenausgleich Sekundarschulgemeinde D</t>
  </si>
  <si>
    <t>Demografischer Sonderlastenausgleich Schulgemeinde A</t>
  </si>
  <si>
    <t>Demografischer Sonderlastenausgleich Schulgemeinde B</t>
  </si>
  <si>
    <t>Demografischer Sonderlastenausgleich Schulgemeinde C</t>
  </si>
  <si>
    <t>Demografischer Sonderlastenausgleich Schulgemeinde D</t>
  </si>
  <si>
    <t xml:space="preserve"> auf dem Gebiet der politischen Gemeinde</t>
  </si>
  <si>
    <t>provisorische Daten</t>
  </si>
  <si>
    <t>Anteile Schulgemeinden am demografischen Sonderlastenausgleich</t>
  </si>
  <si>
    <t>Legende:</t>
  </si>
  <si>
    <t>Veränderungen durch Gemeindezusammenschlüsse</t>
  </si>
  <si>
    <t>Bezeichnung Primarschul-gemeinde A</t>
  </si>
  <si>
    <t>Bezeichnung Primarschul-gemeinde B</t>
  </si>
  <si>
    <t>Bezeichnung Primarschul-gemeinde C</t>
  </si>
  <si>
    <t>Bezeichnung Primarschul-gemeinde D</t>
  </si>
  <si>
    <t>Anteile Schulgemeinden Gesamttotal</t>
  </si>
  <si>
    <t>(12.2010)</t>
  </si>
  <si>
    <t>A</t>
  </si>
  <si>
    <t>B</t>
  </si>
  <si>
    <t>Text</t>
  </si>
  <si>
    <t>Absolute Steuerkraft</t>
  </si>
  <si>
    <t>Bezeichnung Sekundarschu-lgemeinde A</t>
  </si>
  <si>
    <t>Bezeichnung Sekundarschul-gemeinde B</t>
  </si>
  <si>
    <t>Bezeichnung Sekundarschul-gemeinde C</t>
  </si>
  <si>
    <t>Bezeichnung Sekundarschul-gemeinde D</t>
  </si>
  <si>
    <t>Bemerkungen zu den Berechnungen Seite 1</t>
  </si>
  <si>
    <t>Bemerkungen zu den Berechnungen Seite 2</t>
  </si>
  <si>
    <t>Bemerkungen zu den Berechnungen Seite 3</t>
  </si>
  <si>
    <t>Bemerkungen zu den Berechnungen Seite 4</t>
  </si>
  <si>
    <t>Bemerkungen zu den Berechnungen Seite 5</t>
  </si>
  <si>
    <t>Bemerkungen zu den Berechnungen Seite 6</t>
  </si>
  <si>
    <t>Bemerkungen zu den Berechnungen Seite 7</t>
  </si>
  <si>
    <t>Bemerkungen zu den Berechnungen Seite 8</t>
  </si>
  <si>
    <t>Steuerfussindex (§ 8 lit. i.V.m. § 15 Abs. 2 Satz 1 am Ende FAG):</t>
  </si>
  <si>
    <t>Ressourcenabschöpfung (§§ 14 + 15 FAG, Formel 3 Anhang FAG)</t>
  </si>
  <si>
    <t>Ressourcenzuschuss (§§ 10 - 12 FAG, Formel 1 Anhang FAG)</t>
  </si>
  <si>
    <t>Pauschale bei Inkraftsetung FAG am 1.1.2012</t>
  </si>
  <si>
    <t>Demografischer Sonderlastenausgleich (§§ 17 - 19 FAG, Formel 5a Anhang FAG, §§ 20-23 FAV)</t>
  </si>
  <si>
    <t>Geografisch-topografischer Sonderlastenausgleich (§§ 20 - 22 FAG, Formeln 6a und b Anhang FAG, §§ 24-26 FAV)</t>
  </si>
  <si>
    <t>Anteil der Schulgemeinden am Ressourcenzuschuss (§§ 11 Abs 2 und 12 Abs. 2 FAG, Formel 2 Anhang FAG)</t>
  </si>
  <si>
    <t>Anteil der Schulgemeinden an der Ressourcenabschöpfung (§§ 14 - 16 FAG)</t>
  </si>
  <si>
    <t>Anteil der Schulgemeinden am demografischen Sonderlastenausgleich §§ 18 Abs. 3 und 19 Abs. 4 FAG)</t>
  </si>
  <si>
    <t>Gesamtsteuerfuss Kantonsmittel ohne Zürich zwei Jahre vor Inkraftsetzung FAG</t>
  </si>
  <si>
    <t>Relative Steuerkraft Kantonsmittel ohne Zürich</t>
  </si>
  <si>
    <t>Bezogener Gesamtsteuerfuss Kantonsmittel ohne Zürich</t>
  </si>
  <si>
    <t>Bezogener Gesamtsteuerfuss Kantonmittel ohne Zürich zwei Jahre vor Inkraftsetzung FAG</t>
  </si>
  <si>
    <t>1,3 faches vom</t>
  </si>
  <si>
    <t>ohne Stadt Zürich</t>
  </si>
  <si>
    <t>1,35 faches vom</t>
  </si>
  <si>
    <t>Beschl. Steuerfuss politische Gemeinde</t>
  </si>
  <si>
    <t>Beschl. Steuerfuss Primarschul-gemeinde A</t>
  </si>
  <si>
    <t>Beschl. Steuerfuss Primarschul-gemeinde B</t>
  </si>
  <si>
    <t>Beschl. Steuerfuss Primarschul-gemeinde C</t>
  </si>
  <si>
    <t>Beschl. Steuerfuss Primarschul-gemeinde D</t>
  </si>
  <si>
    <t>Beschl. Steuerfuss Primarschul-gemeinde gewogen</t>
  </si>
  <si>
    <t>Beschl. Steuerfuss Sekundarschul-gemeinde A</t>
  </si>
  <si>
    <t>Beschl. Steuerfuss Sekundarschul-gemeinde B</t>
  </si>
  <si>
    <t>Beschl. Steuerfuss Sekundarschul-gemeinde C</t>
  </si>
  <si>
    <t>Beschl. Steuerfuss Sekundarschul-gemeinde D</t>
  </si>
  <si>
    <t>Beschl. Steuerfuss Sekundarschul-gemeinde gewogen</t>
  </si>
  <si>
    <t>Beschl. Steuerfuss Schulgemeinde A</t>
  </si>
  <si>
    <t>Beschl. Steuerfuss Schulgemeinde B</t>
  </si>
  <si>
    <t>Beschl. Steuerfuss Schulgemeinde C</t>
  </si>
  <si>
    <t>Beschl. Steuerfuss Schulgemeinde D</t>
  </si>
  <si>
    <t>Beschl. Steuerfuss Schulgemeinde gewogen</t>
  </si>
  <si>
    <t>Beschlossener Gesamtsteuerfuss Gemeinde</t>
  </si>
  <si>
    <t>Landesindex der Konsumentenpreise (Basis 2005)</t>
  </si>
  <si>
    <t>Landesindex der Konsumentenpreise zwei Jahre vor Inkraftsetzung FAG (Basis 2005)</t>
  </si>
  <si>
    <t>Affoltern a.A.-Aeugst</t>
  </si>
  <si>
    <t>Obfelden-Ottenbach</t>
  </si>
  <si>
    <t>Rorbas-Freienstein-Teufen</t>
  </si>
  <si>
    <t>Regensdorf-Buchs-Dällikon</t>
  </si>
  <si>
    <t>Dänikon-Hüttikon</t>
  </si>
  <si>
    <t>Niederhasli-Niederglatt</t>
  </si>
  <si>
    <t>Rümlang-Oberglatt</t>
  </si>
  <si>
    <t>Turbenthal-Wildberg</t>
  </si>
  <si>
    <t>Dübendorf-Schwerzenbach</t>
  </si>
  <si>
    <t>Elsau-Schlatt</t>
  </si>
  <si>
    <t>Birmensdorf-Aesch</t>
  </si>
  <si>
    <t>Oetwil-Geroldswil</t>
  </si>
  <si>
    <t>Kt. Mittel</t>
  </si>
  <si>
    <t>(Anspruch wenn Steigungsindex &gt; 15%, § 21 Abs. 1 lit. b FAG)</t>
  </si>
  <si>
    <r>
      <t>(Anspruch wenn Bevölkerungsdichte &lt; 150 EW / km</t>
    </r>
    <r>
      <rPr>
        <vertAlign val="superscript"/>
        <sz val="7"/>
        <color theme="1"/>
        <rFont val="Arial"/>
        <family val="2"/>
      </rPr>
      <t>2</t>
    </r>
    <r>
      <rPr>
        <sz val="7"/>
        <color theme="1"/>
        <rFont val="Arial"/>
        <family val="2"/>
      </rPr>
      <t>, § 21 Abs. 1 lit. a FAG)</t>
    </r>
  </si>
  <si>
    <t/>
  </si>
  <si>
    <t>Unteres Furttal</t>
  </si>
  <si>
    <t>Stammheim</t>
  </si>
  <si>
    <t>Gemeindefusionen: neue Organisation</t>
  </si>
  <si>
    <t>Gemeindefusionen: frühere Organisation</t>
  </si>
  <si>
    <t>Auflösung Schulgemeinden</t>
  </si>
  <si>
    <t>Fusion Schulgemeinden</t>
  </si>
  <si>
    <t>Anteile Schulgemeinden am Ressourcenzuschuss- resp. an den Ressourcen-abschöpfungen</t>
  </si>
  <si>
    <t>Ressourcen-zuschuss Primarschul-gemeinde A</t>
  </si>
  <si>
    <t>Ressourcen-zuschuss Primarschul-gemeinde B</t>
  </si>
  <si>
    <t>Ressourcen-zuschuss Primarschul-gemeinde C</t>
  </si>
  <si>
    <t>Ressourcen-zuschuss Primarschul-gemeinde D</t>
  </si>
  <si>
    <t>Ressourcen-zuschuss Sekundarschul-gemeinde A</t>
  </si>
  <si>
    <t>Ressourcen-zuschuss Sekundarschul-gemeinde B</t>
  </si>
  <si>
    <t>Ressourcen-zuschuss Sekundarschul-gemeinde C</t>
  </si>
  <si>
    <t>Ressourcen-zuschuss Sekundarschul-gemeinde D</t>
  </si>
  <si>
    <t>Ressourcen-zuschuss Schulgemeinde A</t>
  </si>
  <si>
    <t>Ressourcen-zuschuss Schulgemeinde B</t>
  </si>
  <si>
    <t>Ressourcen-zuschuss Schulgemeinde C</t>
  </si>
  <si>
    <t>Ressourcen-zuschuss Schulgemeinde D</t>
  </si>
  <si>
    <t>Ressourcen-abschöpfung Primarschul-gemeinde A</t>
  </si>
  <si>
    <t>Ressourcen-abschöpfung Primarschul-gemeinde B</t>
  </si>
  <si>
    <t>Ressourcen-abschöpfung Primar-schulgemeinde C</t>
  </si>
  <si>
    <t>Ressourcen-abschöpfung Primarschul-gemeinde D</t>
  </si>
  <si>
    <t>Ressourcen-abschöpfung Sekundarschul-gemeinde A</t>
  </si>
  <si>
    <t>Ressourcen-abschöpfung Sekundarschul-gemeinde B</t>
  </si>
  <si>
    <t>Ressourcen-abschöpfung Sekundarschul-gemeinde C</t>
  </si>
  <si>
    <t>Ressourcen-abschöpfung Sekundarschul-gemeinde D</t>
  </si>
  <si>
    <t>Ressourcen-abschöpfung Schulgemeinde A</t>
  </si>
  <si>
    <t>Ressourcen-abschöpfung Schulgemeinde B</t>
  </si>
  <si>
    <t>Ressourcen-abschöpfung Schulgemeinde C</t>
  </si>
  <si>
    <t>Ressourcen-abschöpfung Schulgemeinde D</t>
  </si>
  <si>
    <t>Gesamtsteuerfuss Kantonmittel</t>
  </si>
  <si>
    <t>Gesamtsteuerfuss Kantonsmittel ohne Zürich</t>
  </si>
  <si>
    <t>Zollikon</t>
  </si>
  <si>
    <t>Bezirk Affoltern</t>
  </si>
  <si>
    <t>Bezirk Andelfingen</t>
  </si>
  <si>
    <t>Ossingen-Truttikon</t>
  </si>
  <si>
    <t>Bezirk Bülach</t>
  </si>
  <si>
    <t>Bezirk Dielsdorf</t>
  </si>
  <si>
    <t>Bezirk Hinwil</t>
  </si>
  <si>
    <t>Bezirk Horgen</t>
  </si>
  <si>
    <t>Bezirk Meilen</t>
  </si>
  <si>
    <t>Bezirk Pfäffikon</t>
  </si>
  <si>
    <t>Bezirk Uster</t>
  </si>
  <si>
    <t>Bezirk Winterthur</t>
  </si>
  <si>
    <t>Ellikon an der Thur</t>
  </si>
  <si>
    <t>Bezirk Dietikon</t>
  </si>
  <si>
    <t>Bezirk Zürich</t>
  </si>
  <si>
    <t>Beiträge unter Fr. 1'000 werden je Ausgleichsinstrument gemäss § 6 Abs. 2 FAG nicht ausbezahlt.</t>
  </si>
  <si>
    <t>Der Anteil am demografischen Sonderlastenausgleich entfällt (§ 6 Abs. 2 FAG).</t>
  </si>
  <si>
    <t>Grenzveränderung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</si>
</sst>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5">
    <numFmt numFmtId="41" formatCode="_ * #,##0_ ;_ * \-#,##0_ ;_ * &quot;-&quot;_ ;_ @_ "/>
    <numFmt numFmtId="43" formatCode="_ * #,##0.00_ ;_ * \-#,##0.00_ ;_ * &quot;-&quot;??_ ;_ @_ "/>
    <numFmt numFmtId="164" formatCode="0.000%"/>
    <numFmt numFmtId="165" formatCode="0.0000"/>
    <numFmt numFmtId="166" formatCode="_ * #,##0_ ;_ * \-#,##0_ ;_ * &quot;-&quot;??_ ;_ @_ "/>
    <numFmt numFmtId="167" formatCode="#,##0_ ;\-#,##0\ "/>
    <numFmt numFmtId="168" formatCode="0.000"/>
    <numFmt numFmtId="169" formatCode="#,##0.0000000000"/>
    <numFmt numFmtId="170" formatCode="#,##0.0"/>
    <numFmt numFmtId="171" formatCode="0.00000000_ ;\-0.00000000\ "/>
    <numFmt numFmtId="172" formatCode="#,##0_);\(#,##0\)"/>
    <numFmt numFmtId="173" formatCode="0.0"/>
    <numFmt numFmtId="174" formatCode="#,##0.00_ ;\-#,##0.00\ "/>
    <numFmt numFmtId="175" formatCode="#,##0.0000_ ;\-#,##0.0000\ "/>
    <numFmt numFmtId="176" formatCode="##,##0"/>
  </numFmts>
  <fonts count="34" x14ac:knownFonts="1"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0"/>
      <color theme="1"/>
      <name val="Arial Black"/>
      <family val="2"/>
    </font>
    <font>
      <vertAlign val="superscript"/>
      <sz val="10"/>
      <color theme="1"/>
      <name val="Arial"/>
      <family val="2"/>
    </font>
    <font>
      <sz val="10"/>
      <name val="Arial"/>
      <family val="2"/>
    </font>
    <font>
      <sz val="12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i/>
      <sz val="10"/>
      <color theme="0"/>
      <name val="Arial"/>
      <family val="2"/>
    </font>
    <font>
      <sz val="10"/>
      <color theme="0"/>
      <name val="Arial"/>
      <family val="2"/>
    </font>
    <font>
      <sz val="8"/>
      <name val="Arial"/>
      <family val="2"/>
    </font>
    <font>
      <sz val="11"/>
      <color rgb="FF006100"/>
      <name val="Calibri"/>
      <family val="2"/>
      <scheme val="minor"/>
    </font>
    <font>
      <sz val="10"/>
      <name val="Courier"/>
      <family val="3"/>
    </font>
    <font>
      <sz val="7"/>
      <color theme="1"/>
      <name val="Arial"/>
      <family val="2"/>
    </font>
    <font>
      <vertAlign val="superscript"/>
      <sz val="7"/>
      <color theme="1"/>
      <name val="Arial"/>
      <family val="2"/>
    </font>
    <font>
      <b/>
      <sz val="9"/>
      <color indexed="81"/>
      <name val="Segoe UI"/>
      <family val="2"/>
    </font>
    <font>
      <sz val="9"/>
      <color indexed="81"/>
      <name val="Segoe U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theme="1"/>
      <name val="Arial"/>
      <family val="2"/>
    </font>
    <font>
      <b/>
      <sz val="9"/>
      <name val="Arial"/>
      <family val="2"/>
    </font>
    <font>
      <b/>
      <sz val="9"/>
      <color indexed="8"/>
      <name val="Arial"/>
      <family val="2"/>
    </font>
    <font>
      <sz val="10"/>
      <color rgb="FF00B050"/>
      <name val="Arial"/>
      <family val="2"/>
    </font>
    <font>
      <sz val="11"/>
      <color rgb="FF000000"/>
      <name val="Calibri"/>
    </font>
    <font>
      <sz val="10"/>
      <color rgb="FFFF0000"/>
      <name val="Arial"/>
      <family val="2"/>
    </font>
    <font>
      <sz val="9"/>
      <color indexed="81"/>
      <name val="Segoe UI"/>
      <charset val="1"/>
    </font>
    <font>
      <b/>
      <sz val="9"/>
      <color indexed="81"/>
      <name val="Segoe UI"/>
      <charset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7" tint="0.79998168889431442"/>
        <bgColor indexed="64"/>
      </patternFill>
    </fill>
  </fills>
  <borders count="5">
    <border>
      <left/>
      <right/>
      <top/>
      <bottom/>
      <diagonal/>
    </border>
    <border>
      <left style="thick">
        <color rgb="FF009EE0"/>
      </left>
      <right style="thick">
        <color rgb="FF009EE0"/>
      </right>
      <top style="thick">
        <color rgb="FF009EE0"/>
      </top>
      <bottom style="thick">
        <color rgb="FF009EE0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11">
    <xf numFmtId="0" fontId="0" fillId="0" borderId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7" fillId="0" borderId="0"/>
    <xf numFmtId="0" fontId="18" fillId="4" borderId="0" applyNumberFormat="0" applyBorder="0" applyAlignment="0" applyProtection="0"/>
    <xf numFmtId="43" fontId="9" fillId="0" borderId="0" applyFont="0" applyFill="0" applyBorder="0" applyAlignment="0" applyProtection="0"/>
    <xf numFmtId="0" fontId="3" fillId="0" borderId="0"/>
    <xf numFmtId="0" fontId="19" fillId="0" borderId="0"/>
    <xf numFmtId="172" fontId="19" fillId="0" borderId="0"/>
    <xf numFmtId="0" fontId="24" fillId="5" borderId="0" applyNumberFormat="0" applyBorder="0" applyAlignment="0" applyProtection="0"/>
    <xf numFmtId="0" fontId="25" fillId="8" borderId="0" applyNumberFormat="0" applyBorder="0" applyAlignment="0" applyProtection="0"/>
  </cellStyleXfs>
  <cellXfs count="332">
    <xf numFmtId="0" fontId="0" fillId="0" borderId="0" xfId="0"/>
    <xf numFmtId="0" fontId="1" fillId="0" borderId="0" xfId="0" applyFont="1"/>
    <xf numFmtId="0" fontId="2" fillId="0" borderId="0" xfId="0" applyFont="1"/>
    <xf numFmtId="0" fontId="1" fillId="0" borderId="0" xfId="0" applyFont="1" applyFill="1"/>
    <xf numFmtId="2" fontId="1" fillId="0" borderId="0" xfId="0" applyNumberFormat="1" applyFont="1"/>
    <xf numFmtId="165" fontId="1" fillId="0" borderId="0" xfId="0" applyNumberFormat="1" applyFont="1"/>
    <xf numFmtId="0" fontId="4" fillId="0" borderId="0" xfId="0" applyFont="1"/>
    <xf numFmtId="9" fontId="1" fillId="0" borderId="0" xfId="0" applyNumberFormat="1" applyFont="1"/>
    <xf numFmtId="166" fontId="1" fillId="0" borderId="0" xfId="2" applyNumberFormat="1" applyFont="1"/>
    <xf numFmtId="9" fontId="1" fillId="0" borderId="0" xfId="1" applyFont="1"/>
    <xf numFmtId="167" fontId="1" fillId="0" borderId="0" xfId="2" applyNumberFormat="1" applyFont="1" applyAlignment="1"/>
    <xf numFmtId="3" fontId="1" fillId="0" borderId="0" xfId="0" applyNumberFormat="1" applyFont="1"/>
    <xf numFmtId="14" fontId="1" fillId="0" borderId="0" xfId="0" applyNumberFormat="1" applyFont="1" applyAlignment="1">
      <alignment horizontal="right"/>
    </xf>
    <xf numFmtId="0" fontId="1" fillId="0" borderId="0" xfId="0" applyFont="1" applyAlignment="1">
      <alignment horizontal="right"/>
    </xf>
    <xf numFmtId="0" fontId="1" fillId="0" borderId="0" xfId="0" applyFont="1" applyFill="1" applyAlignment="1">
      <alignment horizontal="right"/>
    </xf>
    <xf numFmtId="0" fontId="1" fillId="2" borderId="0" xfId="0" applyFont="1" applyFill="1" applyProtection="1"/>
    <xf numFmtId="0" fontId="2" fillId="2" borderId="0" xfId="0" applyFont="1" applyFill="1" applyProtection="1"/>
    <xf numFmtId="0" fontId="1" fillId="2" borderId="0" xfId="0" applyFont="1" applyFill="1" applyAlignment="1" applyProtection="1">
      <alignment horizontal="center"/>
    </xf>
    <xf numFmtId="0" fontId="6" fillId="2" borderId="0" xfId="0" applyFont="1" applyFill="1" applyProtection="1"/>
    <xf numFmtId="0" fontId="2" fillId="2" borderId="1" xfId="0" applyFont="1" applyFill="1" applyBorder="1" applyAlignment="1" applyProtection="1">
      <alignment horizontal="center"/>
      <protection locked="0"/>
    </xf>
    <xf numFmtId="0" fontId="1" fillId="2" borderId="2" xfId="0" applyFont="1" applyFill="1" applyBorder="1" applyProtection="1"/>
    <xf numFmtId="3" fontId="1" fillId="2" borderId="0" xfId="0" applyNumberFormat="1" applyFont="1" applyFill="1" applyAlignment="1" applyProtection="1">
      <alignment horizontal="right"/>
    </xf>
    <xf numFmtId="0" fontId="1" fillId="2" borderId="0" xfId="0" applyFont="1" applyFill="1" applyAlignment="1" applyProtection="1">
      <alignment horizontal="right"/>
    </xf>
    <xf numFmtId="4" fontId="1" fillId="2" borderId="0" xfId="0" applyNumberFormat="1" applyFont="1" applyFill="1" applyAlignment="1" applyProtection="1">
      <alignment horizontal="right"/>
    </xf>
    <xf numFmtId="4" fontId="1" fillId="2" borderId="2" xfId="0" applyNumberFormat="1" applyFont="1" applyFill="1" applyBorder="1" applyProtection="1"/>
    <xf numFmtId="4" fontId="1" fillId="2" borderId="0" xfId="0" applyNumberFormat="1" applyFont="1" applyFill="1" applyProtection="1"/>
    <xf numFmtId="10" fontId="1" fillId="2" borderId="0" xfId="1" applyNumberFormat="1" applyFont="1" applyFill="1" applyAlignment="1" applyProtection="1">
      <alignment horizontal="right"/>
    </xf>
    <xf numFmtId="0" fontId="2" fillId="2" borderId="3" xfId="0" applyFont="1" applyFill="1" applyBorder="1" applyProtection="1"/>
    <xf numFmtId="0" fontId="2" fillId="2" borderId="3" xfId="0" applyFont="1" applyFill="1" applyBorder="1" applyAlignment="1" applyProtection="1">
      <alignment horizontal="right"/>
    </xf>
    <xf numFmtId="3" fontId="2" fillId="2" borderId="3" xfId="0" applyNumberFormat="1" applyFont="1" applyFill="1" applyBorder="1" applyProtection="1"/>
    <xf numFmtId="0" fontId="1" fillId="2" borderId="2" xfId="0" applyFont="1" applyFill="1" applyBorder="1" applyAlignment="1" applyProtection="1">
      <alignment horizontal="left"/>
    </xf>
    <xf numFmtId="0" fontId="1" fillId="2" borderId="0" xfId="0" applyFont="1" applyFill="1" applyAlignment="1" applyProtection="1">
      <alignment horizontal="left"/>
    </xf>
    <xf numFmtId="0" fontId="2" fillId="2" borderId="3" xfId="0" applyFont="1" applyFill="1" applyBorder="1" applyAlignment="1" applyProtection="1">
      <alignment horizontal="left"/>
    </xf>
    <xf numFmtId="4" fontId="1" fillId="2" borderId="2" xfId="0" applyNumberFormat="1" applyFont="1" applyFill="1" applyBorder="1" applyAlignment="1" applyProtection="1">
      <alignment horizontal="right"/>
    </xf>
    <xf numFmtId="10" fontId="1" fillId="2" borderId="0" xfId="1" applyNumberFormat="1" applyFont="1" applyFill="1" applyProtection="1"/>
    <xf numFmtId="0" fontId="5" fillId="0" borderId="0" xfId="0" applyFont="1" applyFill="1"/>
    <xf numFmtId="0" fontId="0" fillId="0" borderId="0" xfId="0" applyFill="1"/>
    <xf numFmtId="0" fontId="4" fillId="0" borderId="0" xfId="0" applyFont="1" applyFill="1" applyAlignment="1">
      <alignment horizontal="left"/>
    </xf>
    <xf numFmtId="0" fontId="1" fillId="2" borderId="0" xfId="0" applyFont="1" applyFill="1" applyBorder="1" applyProtection="1"/>
    <xf numFmtId="0" fontId="1" fillId="2" borderId="0" xfId="0" applyFont="1" applyFill="1" applyBorder="1" applyAlignment="1" applyProtection="1">
      <alignment horizontal="left"/>
    </xf>
    <xf numFmtId="0" fontId="1" fillId="2" borderId="0" xfId="0" applyFont="1" applyFill="1" applyBorder="1" applyAlignment="1" applyProtection="1">
      <alignment horizontal="right"/>
    </xf>
    <xf numFmtId="0" fontId="4" fillId="2" borderId="0" xfId="0" applyFont="1" applyFill="1" applyAlignment="1" applyProtection="1">
      <alignment horizontal="left"/>
    </xf>
    <xf numFmtId="0" fontId="1" fillId="2" borderId="4" xfId="0" applyFont="1" applyFill="1" applyBorder="1" applyProtection="1"/>
    <xf numFmtId="0" fontId="1" fillId="2" borderId="4" xfId="0" applyFont="1" applyFill="1" applyBorder="1" applyAlignment="1" applyProtection="1">
      <alignment horizontal="right"/>
    </xf>
    <xf numFmtId="0" fontId="7" fillId="2" borderId="0" xfId="0" applyFont="1" applyFill="1" applyProtection="1"/>
    <xf numFmtId="3" fontId="1" fillId="2" borderId="0" xfId="0" applyNumberFormat="1" applyFont="1" applyFill="1" applyProtection="1"/>
    <xf numFmtId="164" fontId="1" fillId="2" borderId="0" xfId="1" applyNumberFormat="1" applyFont="1" applyFill="1" applyProtection="1"/>
    <xf numFmtId="164" fontId="1" fillId="2" borderId="2" xfId="0" applyNumberFormat="1" applyFont="1" applyFill="1" applyBorder="1" applyProtection="1"/>
    <xf numFmtId="168" fontId="1" fillId="2" borderId="0" xfId="0" applyNumberFormat="1" applyFont="1" applyFill="1" applyProtection="1"/>
    <xf numFmtId="0" fontId="1" fillId="2" borderId="4" xfId="0" applyFont="1" applyFill="1" applyBorder="1" applyAlignment="1" applyProtection="1">
      <alignment horizontal="left"/>
    </xf>
    <xf numFmtId="2" fontId="1" fillId="2" borderId="0" xfId="0" applyNumberFormat="1" applyFont="1" applyFill="1" applyProtection="1"/>
    <xf numFmtId="0" fontId="2" fillId="2" borderId="2" xfId="0" applyFont="1" applyFill="1" applyBorder="1" applyProtection="1"/>
    <xf numFmtId="0" fontId="1" fillId="2" borderId="2" xfId="0" applyFont="1" applyFill="1" applyBorder="1" applyAlignment="1" applyProtection="1">
      <alignment horizontal="right"/>
    </xf>
    <xf numFmtId="0" fontId="2" fillId="2" borderId="4" xfId="0" applyFont="1" applyFill="1" applyBorder="1" applyProtection="1"/>
    <xf numFmtId="0" fontId="2" fillId="2" borderId="4" xfId="0" applyFont="1" applyFill="1" applyBorder="1" applyAlignment="1" applyProtection="1">
      <alignment horizontal="right"/>
    </xf>
    <xf numFmtId="0" fontId="2" fillId="2" borderId="4" xfId="0" applyFont="1" applyFill="1" applyBorder="1" applyAlignment="1" applyProtection="1">
      <alignment horizontal="left"/>
    </xf>
    <xf numFmtId="3" fontId="2" fillId="2" borderId="4" xfId="0" applyNumberFormat="1" applyFont="1" applyFill="1" applyBorder="1" applyProtection="1"/>
    <xf numFmtId="4" fontId="1" fillId="2" borderId="0" xfId="2" applyNumberFormat="1" applyFont="1" applyFill="1" applyProtection="1"/>
    <xf numFmtId="169" fontId="1" fillId="2" borderId="0" xfId="0" applyNumberFormat="1" applyFont="1" applyFill="1" applyProtection="1"/>
    <xf numFmtId="169" fontId="1" fillId="2" borderId="0" xfId="1" applyNumberFormat="1" applyFont="1" applyFill="1" applyProtection="1"/>
    <xf numFmtId="170" fontId="1" fillId="2" borderId="0" xfId="0" applyNumberFormat="1" applyFont="1" applyFill="1" applyProtection="1"/>
    <xf numFmtId="169" fontId="1" fillId="2" borderId="0" xfId="0" applyNumberFormat="1" applyFont="1" applyFill="1" applyBorder="1" applyProtection="1"/>
    <xf numFmtId="0" fontId="7" fillId="2" borderId="0" xfId="0" applyFont="1" applyFill="1" applyBorder="1" applyProtection="1"/>
    <xf numFmtId="171" fontId="1" fillId="2" borderId="0" xfId="2" applyNumberFormat="1" applyFont="1" applyFill="1" applyAlignment="1" applyProtection="1">
      <alignment horizontal="right"/>
    </xf>
    <xf numFmtId="49" fontId="1" fillId="0" borderId="0" xfId="0" applyNumberFormat="1" applyFont="1" applyAlignment="1">
      <alignment horizontal="right"/>
    </xf>
    <xf numFmtId="49" fontId="4" fillId="0" borderId="0" xfId="0" applyNumberFormat="1" applyFont="1" applyAlignment="1">
      <alignment horizontal="right" vertical="top"/>
    </xf>
    <xf numFmtId="49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right" vertical="top"/>
    </xf>
    <xf numFmtId="41" fontId="1" fillId="2" borderId="0" xfId="1" applyNumberFormat="1" applyFont="1" applyFill="1" applyProtection="1"/>
    <xf numFmtId="0" fontId="1" fillId="2" borderId="3" xfId="0" applyFont="1" applyFill="1" applyBorder="1" applyProtection="1"/>
    <xf numFmtId="41" fontId="1" fillId="2" borderId="3" xfId="1" applyNumberFormat="1" applyFont="1" applyFill="1" applyBorder="1" applyProtection="1"/>
    <xf numFmtId="3" fontId="1" fillId="2" borderId="3" xfId="0" applyNumberFormat="1" applyFont="1" applyFill="1" applyBorder="1" applyProtection="1"/>
    <xf numFmtId="41" fontId="1" fillId="2" borderId="0" xfId="0" applyNumberFormat="1" applyFont="1" applyFill="1" applyProtection="1"/>
    <xf numFmtId="41" fontId="1" fillId="2" borderId="4" xfId="0" applyNumberFormat="1" applyFont="1" applyFill="1" applyBorder="1" applyProtection="1"/>
    <xf numFmtId="0" fontId="4" fillId="0" borderId="0" xfId="0" applyFont="1" applyFill="1" applyAlignment="1">
      <alignment vertical="top" wrapText="1"/>
    </xf>
    <xf numFmtId="0" fontId="1" fillId="0" borderId="0" xfId="0" applyFont="1" applyFill="1" applyAlignment="1">
      <alignment vertical="top" wrapText="1"/>
    </xf>
    <xf numFmtId="0" fontId="1" fillId="0" borderId="0" xfId="0" quotePrefix="1" applyFont="1" applyFill="1"/>
    <xf numFmtId="0" fontId="10" fillId="0" borderId="0" xfId="0" applyFont="1" applyFill="1" applyAlignment="1">
      <alignment vertical="top" wrapText="1"/>
    </xf>
    <xf numFmtId="0" fontId="1" fillId="0" borderId="0" xfId="0" applyFont="1" applyFill="1" applyAlignment="1">
      <alignment horizontal="right" vertical="top"/>
    </xf>
    <xf numFmtId="165" fontId="1" fillId="0" borderId="0" xfId="0" applyNumberFormat="1" applyFont="1" applyFill="1"/>
    <xf numFmtId="2" fontId="1" fillId="0" borderId="0" xfId="0" applyNumberFormat="1" applyFont="1" applyFill="1"/>
    <xf numFmtId="1" fontId="1" fillId="0" borderId="0" xfId="0" applyNumberFormat="1" applyFont="1" applyFill="1"/>
    <xf numFmtId="3" fontId="1" fillId="0" borderId="0" xfId="0" applyNumberFormat="1" applyFont="1" applyFill="1"/>
    <xf numFmtId="10" fontId="1" fillId="0" borderId="0" xfId="1" applyNumberFormat="1" applyFont="1" applyFill="1"/>
    <xf numFmtId="0" fontId="1" fillId="0" borderId="0" xfId="0" applyFont="1" applyBorder="1"/>
    <xf numFmtId="172" fontId="12" fillId="0" borderId="0" xfId="0" applyNumberFormat="1" applyFont="1" applyFill="1" applyProtection="1"/>
    <xf numFmtId="0" fontId="1" fillId="0" borderId="0" xfId="0" applyFont="1" applyFill="1" applyBorder="1"/>
    <xf numFmtId="0" fontId="1" fillId="0" borderId="4" xfId="0" applyFont="1" applyFill="1" applyBorder="1"/>
    <xf numFmtId="172" fontId="9" fillId="0" borderId="0" xfId="0" applyNumberFormat="1" applyFont="1" applyProtection="1"/>
    <xf numFmtId="3" fontId="11" fillId="0" borderId="0" xfId="0" applyNumberFormat="1" applyFont="1" applyFill="1" applyProtection="1"/>
    <xf numFmtId="4" fontId="1" fillId="2" borderId="4" xfId="0" applyNumberFormat="1" applyFont="1" applyFill="1" applyBorder="1" applyProtection="1"/>
    <xf numFmtId="0" fontId="1" fillId="3" borderId="0" xfId="0" applyFont="1" applyFill="1"/>
    <xf numFmtId="0" fontId="12" fillId="0" borderId="0" xfId="0" applyFont="1" applyFill="1" applyBorder="1" applyAlignment="1">
      <alignment horizontal="right" wrapText="1"/>
    </xf>
    <xf numFmtId="0" fontId="1" fillId="0" borderId="0" xfId="0" applyFont="1" applyAlignment="1">
      <alignment horizontal="center"/>
    </xf>
    <xf numFmtId="0" fontId="1" fillId="0" borderId="0" xfId="0" applyFont="1" applyFill="1" applyAlignment="1">
      <alignment horizontal="center"/>
    </xf>
    <xf numFmtId="0" fontId="2" fillId="0" borderId="0" xfId="0" applyFont="1" applyFill="1" applyAlignment="1">
      <alignment vertical="top" wrapText="1"/>
    </xf>
    <xf numFmtId="0" fontId="2" fillId="0" borderId="3" xfId="0" applyFont="1" applyBorder="1"/>
    <xf numFmtId="3" fontId="2" fillId="0" borderId="3" xfId="0" applyNumberFormat="1" applyFont="1" applyBorder="1"/>
    <xf numFmtId="3" fontId="2" fillId="0" borderId="3" xfId="0" applyNumberFormat="1" applyFont="1" applyFill="1" applyBorder="1"/>
    <xf numFmtId="0" fontId="4" fillId="0" borderId="4" xfId="0" applyFont="1" applyBorder="1"/>
    <xf numFmtId="0" fontId="1" fillId="0" borderId="4" xfId="0" applyFont="1" applyBorder="1" applyAlignment="1">
      <alignment horizontal="right"/>
    </xf>
    <xf numFmtId="0" fontId="1" fillId="0" borderId="4" xfId="0" applyFont="1" applyFill="1" applyBorder="1" applyAlignment="1">
      <alignment horizontal="right"/>
    </xf>
    <xf numFmtId="0" fontId="2" fillId="0" borderId="4" xfId="0" applyFont="1" applyFill="1" applyBorder="1" applyAlignment="1">
      <alignment horizontal="right"/>
    </xf>
    <xf numFmtId="0" fontId="4" fillId="0" borderId="0" xfId="0" applyFont="1" applyFill="1"/>
    <xf numFmtId="3" fontId="9" fillId="0" borderId="0" xfId="0" applyNumberFormat="1" applyFont="1" applyProtection="1"/>
    <xf numFmtId="3" fontId="9" fillId="0" borderId="0" xfId="0" applyNumberFormat="1" applyFont="1"/>
    <xf numFmtId="172" fontId="9" fillId="0" borderId="0" xfId="0" applyNumberFormat="1" applyFont="1" applyFill="1" applyProtection="1"/>
    <xf numFmtId="0" fontId="2" fillId="0" borderId="0" xfId="0" applyFont="1" applyAlignment="1">
      <alignment horizontal="left"/>
    </xf>
    <xf numFmtId="0" fontId="2" fillId="0" borderId="0" xfId="0" applyNumberFormat="1" applyFont="1" applyFill="1" applyAlignment="1">
      <alignment horizontal="right"/>
    </xf>
    <xf numFmtId="0" fontId="15" fillId="0" borderId="0" xfId="0" applyFont="1" applyFill="1" applyAlignment="1">
      <alignment horizontal="left" vertical="top" wrapText="1"/>
    </xf>
    <xf numFmtId="49" fontId="15" fillId="0" borderId="0" xfId="0" applyNumberFormat="1" applyFont="1" applyAlignment="1">
      <alignment horizontal="left" vertical="top"/>
    </xf>
    <xf numFmtId="0" fontId="1" fillId="0" borderId="0" xfId="0" applyNumberFormat="1" applyFont="1" applyFill="1" applyAlignment="1">
      <alignment horizontal="right"/>
    </xf>
    <xf numFmtId="1" fontId="1" fillId="0" borderId="0" xfId="0" applyNumberFormat="1" applyFont="1" applyFill="1" applyAlignment="1">
      <alignment horizontal="right"/>
    </xf>
    <xf numFmtId="3" fontId="1" fillId="0" borderId="0" xfId="0" applyNumberFormat="1" applyFont="1" applyFill="1" applyAlignment="1">
      <alignment horizontal="right"/>
    </xf>
    <xf numFmtId="49" fontId="1" fillId="0" borderId="0" xfId="0" applyNumberFormat="1" applyFont="1" applyFill="1" applyAlignment="1">
      <alignment horizontal="left"/>
    </xf>
    <xf numFmtId="2" fontId="1" fillId="0" borderId="0" xfId="0" applyNumberFormat="1" applyFont="1" applyFill="1" applyAlignment="1">
      <alignment horizontal="left"/>
    </xf>
    <xf numFmtId="14" fontId="1" fillId="0" borderId="0" xfId="0" applyNumberFormat="1" applyFont="1" applyFill="1" applyAlignment="1">
      <alignment horizontal="right" vertical="top"/>
    </xf>
    <xf numFmtId="2" fontId="1" fillId="0" borderId="3" xfId="0" applyNumberFormat="1" applyFont="1" applyFill="1" applyBorder="1"/>
    <xf numFmtId="4" fontId="1" fillId="0" borderId="0" xfId="0" applyNumberFormat="1" applyFont="1" applyFill="1"/>
    <xf numFmtId="0" fontId="1" fillId="2" borderId="4" xfId="0" applyNumberFormat="1" applyFont="1" applyFill="1" applyBorder="1" applyAlignment="1" applyProtection="1">
      <alignment horizontal="left"/>
    </xf>
    <xf numFmtId="0" fontId="1" fillId="2" borderId="0" xfId="0" applyNumberFormat="1" applyFont="1" applyFill="1" applyBorder="1" applyAlignment="1" applyProtection="1">
      <alignment horizontal="left"/>
    </xf>
    <xf numFmtId="0" fontId="1" fillId="0" borderId="3" xfId="0" applyFont="1" applyBorder="1"/>
    <xf numFmtId="0" fontId="2" fillId="0" borderId="0" xfId="0" applyFont="1" applyFill="1"/>
    <xf numFmtId="173" fontId="1" fillId="0" borderId="0" xfId="0" applyNumberFormat="1" applyFont="1" applyFill="1"/>
    <xf numFmtId="0" fontId="16" fillId="0" borderId="0" xfId="0" applyFont="1" applyFill="1" applyAlignment="1">
      <alignment vertical="top" wrapText="1"/>
    </xf>
    <xf numFmtId="0" fontId="2" fillId="0" borderId="0" xfId="0" applyFont="1" applyFill="1" applyAlignment="1">
      <alignment horizontal="left"/>
    </xf>
    <xf numFmtId="4" fontId="1" fillId="2" borderId="0" xfId="0" applyNumberFormat="1" applyFont="1" applyFill="1" applyBorder="1" applyProtection="1"/>
    <xf numFmtId="3" fontId="9" fillId="0" borderId="0" xfId="0" applyNumberFormat="1" applyFont="1" applyFill="1"/>
    <xf numFmtId="43" fontId="1" fillId="2" borderId="0" xfId="1" applyNumberFormat="1" applyFont="1" applyFill="1" applyAlignment="1" applyProtection="1">
      <alignment horizontal="right"/>
    </xf>
    <xf numFmtId="43" fontId="1" fillId="2" borderId="4" xfId="1" applyNumberFormat="1" applyFont="1" applyFill="1" applyBorder="1" applyAlignment="1" applyProtection="1">
      <alignment horizontal="right"/>
    </xf>
    <xf numFmtId="3" fontId="9" fillId="0" borderId="0" xfId="0" applyNumberFormat="1" applyFont="1" applyFill="1" applyProtection="1"/>
    <xf numFmtId="167" fontId="9" fillId="0" borderId="0" xfId="5" applyNumberFormat="1" applyFont="1"/>
    <xf numFmtId="0" fontId="12" fillId="0" borderId="0" xfId="0" applyFont="1" applyProtection="1"/>
    <xf numFmtId="0" fontId="12" fillId="0" borderId="0" xfId="0" applyFont="1" applyFill="1" applyProtection="1"/>
    <xf numFmtId="0" fontId="20" fillId="2" borderId="0" xfId="0" applyFont="1" applyFill="1" applyProtection="1"/>
    <xf numFmtId="3" fontId="12" fillId="0" borderId="0" xfId="0" applyNumberFormat="1" applyFont="1"/>
    <xf numFmtId="0" fontId="12" fillId="0" borderId="0" xfId="0" applyFont="1"/>
    <xf numFmtId="14" fontId="1" fillId="0" borderId="0" xfId="0" applyNumberFormat="1" applyFont="1" applyFill="1" applyAlignment="1">
      <alignment horizontal="right"/>
    </xf>
    <xf numFmtId="43" fontId="1" fillId="0" borderId="0" xfId="2" applyFont="1"/>
    <xf numFmtId="43" fontId="1" fillId="0" borderId="0" xfId="2" applyFont="1" applyFill="1"/>
    <xf numFmtId="0" fontId="9" fillId="0" borderId="0" xfId="0" applyFont="1" applyFill="1" applyAlignment="1">
      <alignment horizontal="right" vertical="top"/>
    </xf>
    <xf numFmtId="0" fontId="9" fillId="0" borderId="0" xfId="0" applyFont="1" applyFill="1" applyAlignment="1">
      <alignment horizontal="right"/>
    </xf>
    <xf numFmtId="14" fontId="9" fillId="0" borderId="0" xfId="0" applyNumberFormat="1" applyFont="1" applyFill="1" applyAlignment="1">
      <alignment horizontal="right"/>
    </xf>
    <xf numFmtId="49" fontId="9" fillId="0" borderId="0" xfId="0" applyNumberFormat="1" applyFont="1" applyFill="1" applyAlignment="1">
      <alignment horizontal="right" vertical="top"/>
    </xf>
    <xf numFmtId="174" fontId="9" fillId="0" borderId="0" xfId="5" applyNumberFormat="1" applyFont="1" applyFill="1"/>
    <xf numFmtId="167" fontId="9" fillId="0" borderId="0" xfId="5" applyNumberFormat="1" applyFont="1" applyFill="1"/>
    <xf numFmtId="3" fontId="12" fillId="0" borderId="0" xfId="0" applyNumberFormat="1" applyFont="1" applyFill="1"/>
    <xf numFmtId="0" fontId="1" fillId="6" borderId="0" xfId="0" applyFont="1" applyFill="1"/>
    <xf numFmtId="0" fontId="1" fillId="7" borderId="0" xfId="0" applyFont="1" applyFill="1"/>
    <xf numFmtId="0" fontId="1" fillId="9" borderId="0" xfId="10" applyFont="1" applyFill="1"/>
    <xf numFmtId="0" fontId="1" fillId="10" borderId="0" xfId="0" applyFont="1" applyFill="1"/>
    <xf numFmtId="0" fontId="1" fillId="11" borderId="0" xfId="10" applyFont="1" applyFill="1"/>
    <xf numFmtId="0" fontId="1" fillId="11" borderId="0" xfId="0" applyFont="1" applyFill="1"/>
    <xf numFmtId="0" fontId="9" fillId="0" borderId="0" xfId="0" applyFont="1" applyFill="1"/>
    <xf numFmtId="2" fontId="9" fillId="0" borderId="0" xfId="0" applyNumberFormat="1" applyFont="1" applyFill="1"/>
    <xf numFmtId="4" fontId="9" fillId="0" borderId="0" xfId="0" applyNumberFormat="1" applyFont="1" applyFill="1"/>
    <xf numFmtId="165" fontId="9" fillId="0" borderId="0" xfId="0" applyNumberFormat="1" applyFont="1" applyFill="1"/>
    <xf numFmtId="10" fontId="9" fillId="0" borderId="0" xfId="1" applyNumberFormat="1" applyFont="1" applyFill="1"/>
    <xf numFmtId="2" fontId="9" fillId="0" borderId="0" xfId="0" applyNumberFormat="1" applyFont="1" applyFill="1" applyAlignment="1">
      <alignment horizontal="left"/>
    </xf>
    <xf numFmtId="3" fontId="9" fillId="0" borderId="0" xfId="0" applyNumberFormat="1" applyFont="1" applyFill="1" applyAlignment="1">
      <alignment horizontal="right"/>
    </xf>
    <xf numFmtId="2" fontId="1" fillId="0" borderId="0" xfId="4" applyNumberFormat="1" applyFont="1" applyFill="1"/>
    <xf numFmtId="10" fontId="1" fillId="0" borderId="0" xfId="4" applyNumberFormat="1" applyFont="1" applyFill="1"/>
    <xf numFmtId="3" fontId="1" fillId="0" borderId="0" xfId="4" applyNumberFormat="1" applyFont="1" applyFill="1"/>
    <xf numFmtId="0" fontId="1" fillId="0" borderId="0" xfId="10" applyFont="1" applyFill="1"/>
    <xf numFmtId="0" fontId="1" fillId="0" borderId="0" xfId="9" applyFont="1" applyFill="1"/>
    <xf numFmtId="0" fontId="1" fillId="0" borderId="0" xfId="9" applyFont="1" applyFill="1" applyAlignment="1">
      <alignment horizontal="right"/>
    </xf>
    <xf numFmtId="3" fontId="1" fillId="0" borderId="0" xfId="9" applyNumberFormat="1" applyFont="1" applyFill="1"/>
    <xf numFmtId="167" fontId="1" fillId="0" borderId="0" xfId="9" applyNumberFormat="1" applyFont="1" applyFill="1"/>
    <xf numFmtId="0" fontId="1" fillId="0" borderId="0" xfId="9" applyFont="1" applyFill="1" applyProtection="1"/>
    <xf numFmtId="165" fontId="1" fillId="0" borderId="0" xfId="9" applyNumberFormat="1" applyFont="1" applyFill="1"/>
    <xf numFmtId="2" fontId="1" fillId="0" borderId="0" xfId="9" applyNumberFormat="1" applyFont="1" applyFill="1"/>
    <xf numFmtId="1" fontId="1" fillId="0" borderId="0" xfId="9" applyNumberFormat="1" applyFont="1" applyFill="1"/>
    <xf numFmtId="3" fontId="1" fillId="0" borderId="0" xfId="9" applyNumberFormat="1" applyFont="1" applyFill="1" applyProtection="1"/>
    <xf numFmtId="10" fontId="1" fillId="0" borderId="0" xfId="9" applyNumberFormat="1" applyFont="1" applyFill="1"/>
    <xf numFmtId="173" fontId="1" fillId="0" borderId="0" xfId="9" applyNumberFormat="1" applyFont="1" applyFill="1"/>
    <xf numFmtId="0" fontId="1" fillId="0" borderId="0" xfId="9" applyFont="1" applyFill="1" applyBorder="1"/>
    <xf numFmtId="0" fontId="1" fillId="0" borderId="0" xfId="9" applyFont="1" applyFill="1" applyBorder="1" applyAlignment="1">
      <alignment horizontal="right" wrapText="1"/>
    </xf>
    <xf numFmtId="172" fontId="1" fillId="0" borderId="0" xfId="9" applyNumberFormat="1" applyFont="1" applyFill="1" applyProtection="1"/>
    <xf numFmtId="43" fontId="1" fillId="0" borderId="0" xfId="9" applyNumberFormat="1" applyFont="1" applyFill="1"/>
    <xf numFmtId="3" fontId="9" fillId="12" borderId="0" xfId="0" applyNumberFormat="1" applyFont="1" applyFill="1"/>
    <xf numFmtId="0" fontId="26" fillId="0" borderId="0" xfId="0" applyFont="1" applyFill="1"/>
    <xf numFmtId="0" fontId="26" fillId="0" borderId="0" xfId="0" applyFont="1" applyFill="1" applyAlignment="1">
      <alignment horizontal="right"/>
    </xf>
    <xf numFmtId="3" fontId="26" fillId="0" borderId="0" xfId="0" applyNumberFormat="1" applyFont="1" applyFill="1"/>
    <xf numFmtId="174" fontId="27" fillId="0" borderId="0" xfId="5" applyNumberFormat="1" applyFont="1" applyFill="1"/>
    <xf numFmtId="167" fontId="27" fillId="0" borderId="0" xfId="5" applyNumberFormat="1" applyFont="1" applyFill="1"/>
    <xf numFmtId="0" fontId="28" fillId="0" borderId="0" xfId="0" applyFont="1" applyFill="1" applyProtection="1"/>
    <xf numFmtId="165" fontId="26" fillId="0" borderId="0" xfId="0" applyNumberFormat="1" applyFont="1" applyFill="1"/>
    <xf numFmtId="2" fontId="26" fillId="0" borderId="0" xfId="0" applyNumberFormat="1" applyFont="1" applyFill="1"/>
    <xf numFmtId="1" fontId="26" fillId="0" borderId="0" xfId="0" applyNumberFormat="1" applyFont="1" applyFill="1"/>
    <xf numFmtId="3" fontId="27" fillId="0" borderId="0" xfId="0" applyNumberFormat="1" applyFont="1" applyFill="1"/>
    <xf numFmtId="3" fontId="28" fillId="0" borderId="0" xfId="0" applyNumberFormat="1" applyFont="1" applyFill="1"/>
    <xf numFmtId="3" fontId="27" fillId="0" borderId="0" xfId="0" applyNumberFormat="1" applyFont="1" applyFill="1" applyProtection="1"/>
    <xf numFmtId="2" fontId="26" fillId="0" borderId="0" xfId="4" applyNumberFormat="1" applyFont="1" applyFill="1"/>
    <xf numFmtId="4" fontId="26" fillId="0" borderId="0" xfId="0" applyNumberFormat="1" applyFont="1" applyFill="1"/>
    <xf numFmtId="10" fontId="26" fillId="0" borderId="0" xfId="4" applyNumberFormat="1" applyFont="1" applyFill="1"/>
    <xf numFmtId="3" fontId="26" fillId="0" borderId="0" xfId="4" applyNumberFormat="1" applyFont="1" applyFill="1"/>
    <xf numFmtId="173" fontId="26" fillId="0" borderId="0" xfId="0" applyNumberFormat="1" applyFont="1" applyFill="1"/>
    <xf numFmtId="0" fontId="26" fillId="0" borderId="0" xfId="0" applyFont="1" applyFill="1" applyBorder="1"/>
    <xf numFmtId="0" fontId="28" fillId="0" borderId="0" xfId="0" applyFont="1" applyFill="1" applyBorder="1" applyAlignment="1">
      <alignment horizontal="right" wrapText="1"/>
    </xf>
    <xf numFmtId="172" fontId="28" fillId="0" borderId="0" xfId="0" applyNumberFormat="1" applyFont="1" applyFill="1" applyProtection="1"/>
    <xf numFmtId="43" fontId="26" fillId="0" borderId="0" xfId="2" applyFont="1" applyFill="1"/>
    <xf numFmtId="174" fontId="26" fillId="0" borderId="0" xfId="4" applyNumberFormat="1" applyFont="1" applyFill="1"/>
    <xf numFmtId="0" fontId="26" fillId="0" borderId="0" xfId="4" applyFont="1" applyFill="1"/>
    <xf numFmtId="0" fontId="26" fillId="0" borderId="0" xfId="4" applyFont="1" applyFill="1" applyAlignment="1">
      <alignment horizontal="right"/>
    </xf>
    <xf numFmtId="167" fontId="26" fillId="0" borderId="0" xfId="4" applyNumberFormat="1" applyFont="1" applyFill="1"/>
    <xf numFmtId="0" fontId="26" fillId="0" borderId="0" xfId="4" applyFont="1" applyFill="1" applyProtection="1"/>
    <xf numFmtId="165" fontId="26" fillId="0" borderId="0" xfId="4" applyNumberFormat="1" applyFont="1" applyFill="1"/>
    <xf numFmtId="1" fontId="26" fillId="0" borderId="0" xfId="4" applyNumberFormat="1" applyFont="1" applyFill="1"/>
    <xf numFmtId="3" fontId="26" fillId="0" borderId="0" xfId="4" applyNumberFormat="1" applyFont="1" applyFill="1" applyProtection="1"/>
    <xf numFmtId="173" fontId="26" fillId="0" borderId="0" xfId="4" applyNumberFormat="1" applyFont="1" applyFill="1"/>
    <xf numFmtId="0" fontId="26" fillId="0" borderId="0" xfId="4" applyFont="1" applyFill="1" applyBorder="1"/>
    <xf numFmtId="0" fontId="26" fillId="0" borderId="0" xfId="4" applyFont="1" applyFill="1" applyBorder="1" applyAlignment="1">
      <alignment horizontal="right" wrapText="1"/>
    </xf>
    <xf numFmtId="172" fontId="26" fillId="0" borderId="0" xfId="4" applyNumberFormat="1" applyFont="1" applyFill="1" applyProtection="1"/>
    <xf numFmtId="43" fontId="26" fillId="0" borderId="0" xfId="4" applyNumberFormat="1" applyFont="1" applyFill="1"/>
    <xf numFmtId="172" fontId="9" fillId="0" borderId="0" xfId="0" applyNumberFormat="1" applyFont="1" applyFill="1" applyBorder="1" applyProtection="1"/>
    <xf numFmtId="3" fontId="11" fillId="0" borderId="0" xfId="0" applyNumberFormat="1" applyFont="1" applyFill="1" applyBorder="1" applyProtection="1"/>
    <xf numFmtId="0" fontId="26" fillId="0" borderId="0" xfId="0" applyFont="1"/>
    <xf numFmtId="43" fontId="0" fillId="0" borderId="0" xfId="2" applyFont="1"/>
    <xf numFmtId="43" fontId="0" fillId="0" borderId="0" xfId="2" applyFont="1" applyFill="1"/>
    <xf numFmtId="3" fontId="9" fillId="0" borderId="4" xfId="0" applyNumberFormat="1" applyFont="1" applyBorder="1" applyProtection="1"/>
    <xf numFmtId="0" fontId="1" fillId="0" borderId="2" xfId="0" applyFont="1" applyBorder="1"/>
    <xf numFmtId="3" fontId="9" fillId="0" borderId="2" xfId="0" applyNumberFormat="1" applyFont="1" applyFill="1" applyBorder="1" applyProtection="1"/>
    <xf numFmtId="3" fontId="1" fillId="0" borderId="2" xfId="0" applyNumberFormat="1" applyFont="1" applyFill="1" applyBorder="1"/>
    <xf numFmtId="0" fontId="1" fillId="0" borderId="2" xfId="0" applyFont="1" applyFill="1" applyBorder="1"/>
    <xf numFmtId="167" fontId="1" fillId="0" borderId="2" xfId="0" applyNumberFormat="1" applyFont="1" applyFill="1" applyBorder="1"/>
    <xf numFmtId="0" fontId="0" fillId="0" borderId="2" xfId="0" applyBorder="1"/>
    <xf numFmtId="0" fontId="1" fillId="0" borderId="2" xfId="0" applyFont="1" applyFill="1" applyBorder="1" applyAlignment="1">
      <alignment horizontal="right"/>
    </xf>
    <xf numFmtId="3" fontId="29" fillId="0" borderId="2" xfId="0" applyNumberFormat="1" applyFont="1" applyFill="1" applyBorder="1"/>
    <xf numFmtId="2" fontId="29" fillId="0" borderId="2" xfId="0" applyNumberFormat="1" applyFont="1" applyFill="1" applyBorder="1"/>
    <xf numFmtId="10" fontId="1" fillId="0" borderId="2" xfId="0" applyNumberFormat="1" applyFont="1" applyFill="1" applyBorder="1"/>
    <xf numFmtId="167" fontId="29" fillId="0" borderId="2" xfId="0" applyNumberFormat="1" applyFont="1" applyFill="1" applyBorder="1"/>
    <xf numFmtId="3" fontId="9" fillId="0" borderId="0" xfId="0" applyNumberFormat="1" applyFont="1" applyFill="1" applyBorder="1" applyProtection="1"/>
    <xf numFmtId="3" fontId="1" fillId="0" borderId="0" xfId="0" applyNumberFormat="1" applyFont="1" applyFill="1" applyBorder="1"/>
    <xf numFmtId="0" fontId="1" fillId="0" borderId="0" xfId="0" applyFont="1" applyFill="1" applyBorder="1" applyAlignment="1">
      <alignment horizontal="right"/>
    </xf>
    <xf numFmtId="0" fontId="1" fillId="0" borderId="4" xfId="0" applyFont="1" applyBorder="1"/>
    <xf numFmtId="3" fontId="9" fillId="0" borderId="4" xfId="0" applyNumberFormat="1" applyFont="1" applyFill="1" applyBorder="1" applyProtection="1"/>
    <xf numFmtId="3" fontId="1" fillId="0" borderId="4" xfId="0" applyNumberFormat="1" applyFont="1" applyFill="1" applyBorder="1"/>
    <xf numFmtId="0" fontId="12" fillId="0" borderId="0" xfId="0" applyFont="1" applyFill="1"/>
    <xf numFmtId="175" fontId="9" fillId="0" borderId="0" xfId="5" applyNumberFormat="1" applyFont="1" applyFill="1"/>
    <xf numFmtId="0" fontId="1" fillId="11" borderId="0" xfId="0" applyFont="1" applyFill="1" applyAlignment="1">
      <alignment horizontal="right"/>
    </xf>
    <xf numFmtId="3" fontId="1" fillId="11" borderId="0" xfId="0" applyNumberFormat="1" applyFont="1" applyFill="1"/>
    <xf numFmtId="167" fontId="9" fillId="11" borderId="0" xfId="5" applyNumberFormat="1" applyFont="1" applyFill="1"/>
    <xf numFmtId="0" fontId="12" fillId="11" borderId="0" xfId="0" applyFont="1" applyFill="1" applyProtection="1"/>
    <xf numFmtId="165" fontId="1" fillId="11" borderId="0" xfId="0" applyNumberFormat="1" applyFont="1" applyFill="1"/>
    <xf numFmtId="2" fontId="1" fillId="11" borderId="0" xfId="0" applyNumberFormat="1" applyFont="1" applyFill="1"/>
    <xf numFmtId="1" fontId="1" fillId="11" borderId="0" xfId="0" applyNumberFormat="1" applyFont="1" applyFill="1"/>
    <xf numFmtId="3" fontId="9" fillId="11" borderId="0" xfId="0" applyNumberFormat="1" applyFont="1" applyFill="1"/>
    <xf numFmtId="3" fontId="12" fillId="11" borderId="0" xfId="0" applyNumberFormat="1" applyFont="1" applyFill="1"/>
    <xf numFmtId="3" fontId="9" fillId="11" borderId="0" xfId="0" applyNumberFormat="1" applyFont="1" applyFill="1" applyProtection="1"/>
    <xf numFmtId="10" fontId="1" fillId="11" borderId="0" xfId="1" applyNumberFormat="1" applyFont="1" applyFill="1"/>
    <xf numFmtId="173" fontId="1" fillId="11" borderId="0" xfId="0" applyNumberFormat="1" applyFont="1" applyFill="1"/>
    <xf numFmtId="0" fontId="1" fillId="11" borderId="0" xfId="0" applyFont="1" applyFill="1" applyBorder="1"/>
    <xf numFmtId="0" fontId="12" fillId="11" borderId="0" xfId="0" applyFont="1" applyFill="1" applyBorder="1" applyAlignment="1">
      <alignment horizontal="right" wrapText="1"/>
    </xf>
    <xf numFmtId="172" fontId="12" fillId="11" borderId="0" xfId="0" applyNumberFormat="1" applyFont="1" applyFill="1" applyProtection="1"/>
    <xf numFmtId="43" fontId="1" fillId="11" borderId="0" xfId="2" applyFont="1" applyFill="1"/>
    <xf numFmtId="0" fontId="26" fillId="0" borderId="2" xfId="0" applyFont="1" applyFill="1" applyBorder="1"/>
    <xf numFmtId="0" fontId="26" fillId="0" borderId="2" xfId="0" applyFont="1" applyFill="1" applyBorder="1" applyAlignment="1">
      <alignment horizontal="right"/>
    </xf>
    <xf numFmtId="3" fontId="26" fillId="0" borderId="2" xfId="0" applyNumberFormat="1" applyFont="1" applyFill="1" applyBorder="1"/>
    <xf numFmtId="174" fontId="27" fillId="0" borderId="2" xfId="5" applyNumberFormat="1" applyFont="1" applyFill="1" applyBorder="1"/>
    <xf numFmtId="167" fontId="27" fillId="0" borderId="2" xfId="5" applyNumberFormat="1" applyFont="1" applyFill="1" applyBorder="1"/>
    <xf numFmtId="0" fontId="28" fillId="0" borderId="2" xfId="0" applyFont="1" applyFill="1" applyBorder="1" applyProtection="1"/>
    <xf numFmtId="165" fontId="26" fillId="0" borderId="2" xfId="0" applyNumberFormat="1" applyFont="1" applyFill="1" applyBorder="1"/>
    <xf numFmtId="2" fontId="26" fillId="0" borderId="2" xfId="0" applyNumberFormat="1" applyFont="1" applyFill="1" applyBorder="1"/>
    <xf numFmtId="1" fontId="26" fillId="0" borderId="2" xfId="0" applyNumberFormat="1" applyFont="1" applyFill="1" applyBorder="1"/>
    <xf numFmtId="3" fontId="27" fillId="0" borderId="2" xfId="0" applyNumberFormat="1" applyFont="1" applyFill="1" applyBorder="1"/>
    <xf numFmtId="3" fontId="28" fillId="0" borderId="2" xfId="0" applyNumberFormat="1" applyFont="1" applyFill="1" applyBorder="1"/>
    <xf numFmtId="3" fontId="27" fillId="0" borderId="2" xfId="0" applyNumberFormat="1" applyFont="1" applyFill="1" applyBorder="1" applyProtection="1"/>
    <xf numFmtId="10" fontId="26" fillId="0" borderId="2" xfId="1" applyNumberFormat="1" applyFont="1" applyFill="1" applyBorder="1"/>
    <xf numFmtId="173" fontId="26" fillId="0" borderId="2" xfId="0" applyNumberFormat="1" applyFont="1" applyFill="1" applyBorder="1"/>
    <xf numFmtId="43" fontId="26" fillId="0" borderId="2" xfId="2" applyFont="1" applyFill="1" applyBorder="1"/>
    <xf numFmtId="0" fontId="26" fillId="0" borderId="0" xfId="0" applyFont="1" applyFill="1" applyBorder="1" applyAlignment="1">
      <alignment horizontal="right"/>
    </xf>
    <xf numFmtId="3" fontId="26" fillId="0" borderId="0" xfId="0" applyNumberFormat="1" applyFont="1" applyFill="1" applyBorder="1"/>
    <xf numFmtId="167" fontId="27" fillId="0" borderId="0" xfId="5" applyNumberFormat="1" applyFont="1" applyFill="1" applyBorder="1"/>
    <xf numFmtId="0" fontId="28" fillId="0" borderId="0" xfId="0" applyFont="1" applyFill="1" applyBorder="1" applyProtection="1"/>
    <xf numFmtId="165" fontId="26" fillId="0" borderId="0" xfId="0" applyNumberFormat="1" applyFont="1" applyFill="1" applyBorder="1"/>
    <xf numFmtId="2" fontId="26" fillId="0" borderId="0" xfId="0" applyNumberFormat="1" applyFont="1" applyFill="1" applyBorder="1"/>
    <xf numFmtId="1" fontId="26" fillId="0" borderId="0" xfId="0" applyNumberFormat="1" applyFont="1" applyFill="1" applyBorder="1"/>
    <xf numFmtId="3" fontId="27" fillId="0" borderId="0" xfId="0" applyNumberFormat="1" applyFont="1" applyFill="1" applyBorder="1"/>
    <xf numFmtId="3" fontId="28" fillId="0" borderId="0" xfId="0" applyNumberFormat="1" applyFont="1" applyFill="1" applyBorder="1"/>
    <xf numFmtId="3" fontId="27" fillId="0" borderId="0" xfId="0" applyNumberFormat="1" applyFont="1" applyFill="1" applyBorder="1" applyProtection="1"/>
    <xf numFmtId="10" fontId="26" fillId="0" borderId="0" xfId="1" applyNumberFormat="1" applyFont="1" applyFill="1" applyBorder="1"/>
    <xf numFmtId="173" fontId="26" fillId="0" borderId="0" xfId="0" applyNumberFormat="1" applyFont="1" applyFill="1" applyBorder="1"/>
    <xf numFmtId="172" fontId="28" fillId="0" borderId="0" xfId="0" applyNumberFormat="1" applyFont="1" applyFill="1" applyBorder="1" applyProtection="1"/>
    <xf numFmtId="43" fontId="26" fillId="0" borderId="0" xfId="2" applyFont="1" applyFill="1" applyBorder="1"/>
    <xf numFmtId="0" fontId="26" fillId="0" borderId="4" xfId="0" applyFont="1" applyFill="1" applyBorder="1"/>
    <xf numFmtId="0" fontId="26" fillId="0" borderId="4" xfId="0" applyFont="1" applyFill="1" applyBorder="1" applyAlignment="1">
      <alignment horizontal="right"/>
    </xf>
    <xf numFmtId="3" fontId="26" fillId="0" borderId="4" xfId="0" applyNumberFormat="1" applyFont="1" applyFill="1" applyBorder="1"/>
    <xf numFmtId="3" fontId="26" fillId="0" borderId="4" xfId="0" applyNumberFormat="1" applyFont="1" applyBorder="1"/>
    <xf numFmtId="167" fontId="27" fillId="0" borderId="4" xfId="5" applyNumberFormat="1" applyFont="1" applyBorder="1"/>
    <xf numFmtId="0" fontId="28" fillId="0" borderId="4" xfId="0" applyFont="1" applyBorder="1" applyProtection="1"/>
    <xf numFmtId="165" fontId="26" fillId="0" borderId="4" xfId="0" applyNumberFormat="1" applyFont="1" applyFill="1" applyBorder="1"/>
    <xf numFmtId="2" fontId="26" fillId="0" borderId="4" xfId="0" applyNumberFormat="1" applyFont="1" applyFill="1" applyBorder="1"/>
    <xf numFmtId="2" fontId="26" fillId="0" borderId="4" xfId="0" applyNumberFormat="1" applyFont="1" applyBorder="1"/>
    <xf numFmtId="1" fontId="26" fillId="0" borderId="4" xfId="0" applyNumberFormat="1" applyFont="1" applyFill="1" applyBorder="1"/>
    <xf numFmtId="3" fontId="27" fillId="0" borderId="4" xfId="0" applyNumberFormat="1" applyFont="1" applyBorder="1"/>
    <xf numFmtId="3" fontId="28" fillId="0" borderId="4" xfId="0" applyNumberFormat="1" applyFont="1" applyBorder="1"/>
    <xf numFmtId="3" fontId="27" fillId="0" borderId="4" xfId="0" applyNumberFormat="1" applyFont="1" applyBorder="1" applyProtection="1"/>
    <xf numFmtId="10" fontId="26" fillId="0" borderId="4" xfId="1" applyNumberFormat="1" applyFont="1" applyFill="1" applyBorder="1"/>
    <xf numFmtId="173" fontId="26" fillId="0" borderId="4" xfId="0" applyNumberFormat="1" applyFont="1" applyFill="1" applyBorder="1"/>
    <xf numFmtId="0" fontId="28" fillId="0" borderId="4" xfId="0" applyFont="1" applyFill="1" applyBorder="1" applyAlignment="1">
      <alignment horizontal="right" wrapText="1"/>
    </xf>
    <xf numFmtId="172" fontId="28" fillId="0" borderId="4" xfId="0" applyNumberFormat="1" applyFont="1" applyFill="1" applyBorder="1" applyProtection="1"/>
    <xf numFmtId="43" fontId="26" fillId="0" borderId="4" xfId="2" applyFont="1" applyBorder="1"/>
    <xf numFmtId="2" fontId="1" fillId="11" borderId="0" xfId="0" applyNumberFormat="1" applyFont="1" applyFill="1" applyAlignment="1">
      <alignment horizontal="left"/>
    </xf>
    <xf numFmtId="176" fontId="30" fillId="0" borderId="0" xfId="0" applyNumberFormat="1" applyFont="1"/>
    <xf numFmtId="3" fontId="9" fillId="0" borderId="4" xfId="0" applyNumberFormat="1" applyFont="1" applyBorder="1"/>
    <xf numFmtId="0" fontId="9" fillId="0" borderId="0" xfId="0" applyFont="1" applyFill="1" applyAlignment="1">
      <alignment vertical="top" wrapText="1"/>
    </xf>
    <xf numFmtId="3" fontId="9" fillId="0" borderId="2" xfId="0" applyNumberFormat="1" applyFont="1" applyFill="1" applyBorder="1"/>
    <xf numFmtId="3" fontId="9" fillId="0" borderId="0" xfId="0" applyNumberFormat="1" applyFont="1" applyFill="1" applyBorder="1"/>
    <xf numFmtId="0" fontId="9" fillId="0" borderId="2" xfId="0" applyFont="1" applyFill="1" applyBorder="1"/>
    <xf numFmtId="0" fontId="9" fillId="0" borderId="0" xfId="0" applyFont="1" applyFill="1" applyBorder="1"/>
    <xf numFmtId="3" fontId="9" fillId="0" borderId="4" xfId="0" applyNumberFormat="1" applyFont="1" applyFill="1" applyBorder="1"/>
    <xf numFmtId="0" fontId="9" fillId="0" borderId="4" xfId="0" applyFont="1" applyFill="1" applyBorder="1"/>
    <xf numFmtId="3" fontId="31" fillId="0" borderId="0" xfId="0" applyNumberFormat="1" applyFont="1" applyFill="1"/>
    <xf numFmtId="2" fontId="1" fillId="2" borderId="0" xfId="0" applyNumberFormat="1" applyFont="1" applyFill="1"/>
    <xf numFmtId="0" fontId="1" fillId="13" borderId="0" xfId="0" applyFont="1" applyFill="1"/>
    <xf numFmtId="2" fontId="1" fillId="13" borderId="0" xfId="0" applyNumberFormat="1" applyFont="1" applyFill="1" applyAlignment="1">
      <alignment horizontal="left"/>
    </xf>
    <xf numFmtId="2" fontId="1" fillId="13" borderId="0" xfId="0" applyNumberFormat="1" applyFont="1" applyFill="1"/>
    <xf numFmtId="3" fontId="1" fillId="13" borderId="0" xfId="0" applyNumberFormat="1" applyFont="1" applyFill="1"/>
    <xf numFmtId="0" fontId="1" fillId="13" borderId="0" xfId="0" applyFont="1" applyFill="1" applyAlignment="1">
      <alignment horizontal="right"/>
    </xf>
    <xf numFmtId="167" fontId="9" fillId="13" borderId="0" xfId="5" applyNumberFormat="1" applyFont="1" applyFill="1"/>
    <xf numFmtId="0" fontId="12" fillId="13" borderId="0" xfId="0" applyFont="1" applyFill="1" applyProtection="1"/>
    <xf numFmtId="165" fontId="1" fillId="13" borderId="0" xfId="0" applyNumberFormat="1" applyFont="1" applyFill="1"/>
    <xf numFmtId="1" fontId="1" fillId="13" borderId="0" xfId="0" applyNumberFormat="1" applyFont="1" applyFill="1"/>
    <xf numFmtId="3" fontId="9" fillId="13" borderId="0" xfId="0" applyNumberFormat="1" applyFont="1" applyFill="1"/>
    <xf numFmtId="3" fontId="12" fillId="13" borderId="0" xfId="0" applyNumberFormat="1" applyFont="1" applyFill="1"/>
    <xf numFmtId="3" fontId="9" fillId="13" borderId="0" xfId="0" applyNumberFormat="1" applyFont="1" applyFill="1" applyProtection="1"/>
    <xf numFmtId="10" fontId="1" fillId="13" borderId="0" xfId="1" applyNumberFormat="1" applyFont="1" applyFill="1"/>
    <xf numFmtId="173" fontId="1" fillId="13" borderId="0" xfId="0" applyNumberFormat="1" applyFont="1" applyFill="1"/>
    <xf numFmtId="0" fontId="1" fillId="13" borderId="0" xfId="0" applyFont="1" applyFill="1" applyBorder="1"/>
    <xf numFmtId="0" fontId="12" fillId="13" borderId="0" xfId="0" applyFont="1" applyFill="1" applyBorder="1" applyAlignment="1">
      <alignment horizontal="right" wrapText="1"/>
    </xf>
    <xf numFmtId="172" fontId="12" fillId="13" borderId="0" xfId="0" applyNumberFormat="1" applyFont="1" applyFill="1" applyProtection="1"/>
    <xf numFmtId="43" fontId="1" fillId="13" borderId="0" xfId="2" applyFont="1" applyFill="1"/>
  </cellXfs>
  <cellStyles count="11">
    <cellStyle name="Dezimal 2" xfId="5"/>
    <cellStyle name="Gut" xfId="4" builtinId="26"/>
    <cellStyle name="Komma" xfId="2" builtinId="3"/>
    <cellStyle name="Neutral" xfId="10" builtinId="28"/>
    <cellStyle name="Prozent" xfId="1" builtinId="5"/>
    <cellStyle name="Schlecht" xfId="9" builtinId="27"/>
    <cellStyle name="Standard" xfId="0" builtinId="0"/>
    <cellStyle name="Standard 2" xfId="6"/>
    <cellStyle name="Standard 2 2" xfId="7"/>
    <cellStyle name="Standard 3" xfId="3"/>
    <cellStyle name="Standard 4" xfId="8"/>
  </cellStyles>
  <dxfs count="12"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9" defaultPivotStyle="PivotStyleLight16"/>
  <colors>
    <mruColors>
      <color rgb="FFC6EFCE"/>
      <color rgb="FFFFEB9C"/>
      <color rgb="FFFFC7CE"/>
      <color rgb="FFCCFFCC"/>
      <color rgb="FF009EE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35503</xdr:colOff>
      <xdr:row>8</xdr:row>
      <xdr:rowOff>128387</xdr:rowOff>
    </xdr:from>
    <xdr:to>
      <xdr:col>8</xdr:col>
      <xdr:colOff>21353</xdr:colOff>
      <xdr:row>37</xdr:row>
      <xdr:rowOff>147204</xdr:rowOff>
    </xdr:to>
    <xdr:sp macro="" textlink="">
      <xdr:nvSpPr>
        <xdr:cNvPr id="2" name="Dreieck"/>
        <xdr:cNvSpPr/>
      </xdr:nvSpPr>
      <xdr:spPr>
        <a:xfrm>
          <a:off x="226003" y="1470546"/>
          <a:ext cx="4618464" cy="4928522"/>
        </a:xfrm>
        <a:prstGeom prst="rtTriangle">
          <a:avLst/>
        </a:prstGeom>
        <a:solidFill>
          <a:srgbClr val="009EE0"/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wrap="square" rtlCol="0" anchor="ctr"/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lt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endParaRPr lang="de-CH"/>
        </a:p>
      </xdr:txBody>
    </xdr:sp>
    <xdr:clientData/>
  </xdr:twoCellAnchor>
  <xdr:twoCellAnchor>
    <xdr:from>
      <xdr:col>2</xdr:col>
      <xdr:colOff>718909</xdr:colOff>
      <xdr:row>2</xdr:row>
      <xdr:rowOff>131743</xdr:rowOff>
    </xdr:from>
    <xdr:to>
      <xdr:col>8</xdr:col>
      <xdr:colOff>1028700</xdr:colOff>
      <xdr:row>4</xdr:row>
      <xdr:rowOff>84892</xdr:rowOff>
    </xdr:to>
    <xdr:sp macro="" textlink="">
      <xdr:nvSpPr>
        <xdr:cNvPr id="3" name="Kanton"/>
        <xdr:cNvSpPr txBox="1"/>
      </xdr:nvSpPr>
      <xdr:spPr>
        <a:xfrm>
          <a:off x="1671409" y="484168"/>
          <a:ext cx="41197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Kanton Zürich</a:t>
          </a:r>
        </a:p>
      </xdr:txBody>
    </xdr:sp>
    <xdr:clientData/>
  </xdr:twoCellAnchor>
  <xdr:twoCellAnchor editAs="oneCell">
    <xdr:from>
      <xdr:col>1</xdr:col>
      <xdr:colOff>426267</xdr:colOff>
      <xdr:row>1</xdr:row>
      <xdr:rowOff>0</xdr:rowOff>
    </xdr:from>
    <xdr:to>
      <xdr:col>2</xdr:col>
      <xdr:colOff>636267</xdr:colOff>
      <xdr:row>9</xdr:row>
      <xdr:rowOff>5678</xdr:rowOff>
    </xdr:to>
    <xdr:pic>
      <xdr:nvPicPr>
        <xdr:cNvPr id="4" name="Logo" descr="Justiz1.wmf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88267" y="161925"/>
          <a:ext cx="972000" cy="1301078"/>
        </a:xfrm>
        <a:prstGeom prst="rect">
          <a:avLst/>
        </a:prstGeom>
      </xdr:spPr>
    </xdr:pic>
    <xdr:clientData/>
  </xdr:twoCellAnchor>
  <xdr:twoCellAnchor>
    <xdr:from>
      <xdr:col>2</xdr:col>
      <xdr:colOff>718909</xdr:colOff>
      <xdr:row>4</xdr:row>
      <xdr:rowOff>39410</xdr:rowOff>
    </xdr:from>
    <xdr:to>
      <xdr:col>8</xdr:col>
      <xdr:colOff>1466850</xdr:colOff>
      <xdr:row>5</xdr:row>
      <xdr:rowOff>154484</xdr:rowOff>
    </xdr:to>
    <xdr:sp macro="" textlink="">
      <xdr:nvSpPr>
        <xdr:cNvPr id="5" name="Direktion"/>
        <xdr:cNvSpPr txBox="1"/>
      </xdr:nvSpPr>
      <xdr:spPr>
        <a:xfrm>
          <a:off x="1671409" y="715685"/>
          <a:ext cx="455794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Direktion der Justiz und des Innern</a:t>
          </a:r>
        </a:p>
      </xdr:txBody>
    </xdr:sp>
    <xdr:clientData/>
  </xdr:twoCellAnchor>
  <xdr:twoCellAnchor>
    <xdr:from>
      <xdr:col>2</xdr:col>
      <xdr:colOff>718909</xdr:colOff>
      <xdr:row>7</xdr:row>
      <xdr:rowOff>61609</xdr:rowOff>
    </xdr:from>
    <xdr:to>
      <xdr:col>8</xdr:col>
      <xdr:colOff>1333500</xdr:colOff>
      <xdr:row>9</xdr:row>
      <xdr:rowOff>14758</xdr:rowOff>
    </xdr:to>
    <xdr:sp macro="" textlink="">
      <xdr:nvSpPr>
        <xdr:cNvPr id="6" name="Amt"/>
        <xdr:cNvSpPr txBox="1"/>
      </xdr:nvSpPr>
      <xdr:spPr>
        <a:xfrm>
          <a:off x="1671409" y="1223659"/>
          <a:ext cx="4424591" cy="276999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" pitchFamily="34" charset="0"/>
              <a:cs typeface="Arial" pitchFamily="34" charset="0"/>
            </a:rPr>
            <a:t>Abteilung Gemeindefinanzen</a:t>
          </a:r>
        </a:p>
      </xdr:txBody>
    </xdr:sp>
    <xdr:clientData/>
  </xdr:twoCellAnchor>
  <xdr:twoCellAnchor>
    <xdr:from>
      <xdr:col>2</xdr:col>
      <xdr:colOff>714376</xdr:colOff>
      <xdr:row>10</xdr:row>
      <xdr:rowOff>120211</xdr:rowOff>
    </xdr:from>
    <xdr:to>
      <xdr:col>11</xdr:col>
      <xdr:colOff>714376</xdr:colOff>
      <xdr:row>15</xdr:row>
      <xdr:rowOff>53536</xdr:rowOff>
    </xdr:to>
    <xdr:sp macro="" textlink="">
      <xdr:nvSpPr>
        <xdr:cNvPr id="7" name="Direktion"/>
        <xdr:cNvSpPr txBox="1"/>
      </xdr:nvSpPr>
      <xdr:spPr>
        <a:xfrm>
          <a:off x="1666876" y="1788728"/>
          <a:ext cx="6240517" cy="754446"/>
        </a:xfrm>
        <a:prstGeom prst="rect">
          <a:avLst/>
        </a:prstGeom>
        <a:noFill/>
      </xdr:spPr>
      <xdr:txBody>
        <a:bodyPr wrap="square" lIns="72000" tIns="0" rIns="72000" bIns="0" rtlCol="0">
          <a:noAutofit/>
        </a:bodyPr>
        <a:lstStyle>
          <a:defPPr>
            <a:defRPr lang="de-DE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de-CH" sz="1800">
              <a:latin typeface="Arial Black" pitchFamily="34" charset="0"/>
            </a:rPr>
            <a:t>Zürcher Finanzausgleich</a:t>
          </a:r>
        </a:p>
        <a:p>
          <a:r>
            <a:rPr lang="de-CH" sz="1800">
              <a:latin typeface="Arial Black" pitchFamily="34" charset="0"/>
            </a:rPr>
            <a:t>Planungstool</a:t>
          </a:r>
        </a:p>
      </xdr:txBody>
    </xdr:sp>
    <xdr:clientData/>
  </xdr:twoCellAnchor>
  <xdr:oneCellAnchor>
    <xdr:from>
      <xdr:col>0</xdr:col>
      <xdr:colOff>-32339</xdr:colOff>
      <xdr:row>268</xdr:row>
      <xdr:rowOff>118499</xdr:rowOff>
    </xdr:from>
    <xdr:ext cx="9009519" cy="859338"/>
    <xdr:sp macro="" textlink="">
      <xdr:nvSpPr>
        <xdr:cNvPr id="15" name="Textfeld 14"/>
        <xdr:cNvSpPr txBox="1"/>
      </xdr:nvSpPr>
      <xdr:spPr>
        <a:xfrm rot="19598172">
          <a:off x="-32339" y="48089863"/>
          <a:ext cx="9009519" cy="85933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none" rtlCol="0" anchor="t">
          <a:spAutoFit/>
        </a:bodyPr>
        <a:lstStyle/>
        <a:p>
          <a:pPr algn="ctr"/>
          <a:r>
            <a:rPr lang="de-CH" sz="18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unverbindlicher Vorschlag auf der Basis der Schülerzahlen der Bildungsstatistik</a:t>
          </a:r>
        </a:p>
        <a:p>
          <a:endParaRPr lang="de-CH" sz="10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  <a:p>
          <a:pPr algn="ctr"/>
          <a:r>
            <a:rPr lang="de-CH" sz="1200" b="1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Zahl</a:t>
          </a:r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 der Schülerinnen und Schüler der öffentlichen Volksschule inklusive Sonderschule</a:t>
          </a:r>
        </a:p>
        <a:p>
          <a:pPr algn="ctr"/>
          <a:r>
            <a:rPr lang="de-CH" sz="1200" b="1" baseline="0">
              <a:solidFill>
                <a:schemeClr val="bg1">
                  <a:lumMod val="75000"/>
                </a:schemeClr>
              </a:solidFill>
              <a:effectLst/>
              <a:latin typeface="Arial" pitchFamily="34" charset="0"/>
              <a:cs typeface="Arial" pitchFamily="34" charset="0"/>
            </a:rPr>
            <a:t>des Kindergartens, der Grundstufe, der Primarschule und der Oberstufe</a:t>
          </a:r>
          <a:endParaRPr lang="de-CH" sz="1200" b="1">
            <a:solidFill>
              <a:schemeClr val="bg1">
                <a:lumMod val="75000"/>
              </a:schemeClr>
            </a:solidFill>
            <a:effectLst/>
            <a:latin typeface="Arial" pitchFamily="34" charset="0"/>
            <a:cs typeface="Arial" pitchFamily="34" charset="0"/>
          </a:endParaRPr>
        </a:p>
      </xdr:txBody>
    </xdr:sp>
    <xdr:clientData/>
  </xdr:one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90"/>
  <sheetViews>
    <sheetView tabSelected="1" zoomScale="110" zoomScaleNormal="110" workbookViewId="0">
      <selection activeCell="L23" sqref="L23"/>
    </sheetView>
  </sheetViews>
  <sheetFormatPr baseColWidth="10" defaultColWidth="0" defaultRowHeight="12.75" zeroHeight="1" x14ac:dyDescent="0.2"/>
  <cols>
    <col min="1" max="1" width="2.85546875" style="15" customWidth="1"/>
    <col min="2" max="6" width="11.42578125" style="15" customWidth="1"/>
    <col min="7" max="7" width="6.5703125" style="15" customWidth="1"/>
    <col min="8" max="8" width="5.7109375" style="15" customWidth="1"/>
    <col min="9" max="9" width="31.140625" style="15" customWidth="1"/>
    <col min="10" max="10" width="0.7109375" style="15" customWidth="1"/>
    <col min="11" max="11" width="4.28515625" style="22" customWidth="1"/>
    <col min="12" max="12" width="19.42578125" style="15" bestFit="1" customWidth="1"/>
    <col min="13" max="13" width="2.85546875" style="15" customWidth="1"/>
    <col min="14" max="16384" width="11.42578125" style="15" hidden="1"/>
  </cols>
  <sheetData>
    <row r="1" spans="1:15" ht="15" customHeight="1" x14ac:dyDescent="0.2">
      <c r="N1" s="41"/>
      <c r="O1" s="41"/>
    </row>
    <row r="2" spans="1:15" x14ac:dyDescent="0.2">
      <c r="A2" s="16"/>
    </row>
    <row r="3" spans="1:15" x14ac:dyDescent="0.2"/>
    <row r="4" spans="1:15" x14ac:dyDescent="0.2"/>
    <row r="5" spans="1:15" x14ac:dyDescent="0.2"/>
    <row r="6" spans="1:15" x14ac:dyDescent="0.2"/>
    <row r="7" spans="1:15" x14ac:dyDescent="0.2"/>
    <row r="8" spans="1:15" x14ac:dyDescent="0.2"/>
    <row r="9" spans="1:15" x14ac:dyDescent="0.2"/>
    <row r="10" spans="1:15" x14ac:dyDescent="0.2"/>
    <row r="11" spans="1:15" x14ac:dyDescent="0.2"/>
    <row r="12" spans="1:15" x14ac:dyDescent="0.2"/>
    <row r="13" spans="1:15" x14ac:dyDescent="0.2"/>
    <row r="14" spans="1:15" x14ac:dyDescent="0.2"/>
    <row r="15" spans="1:15" x14ac:dyDescent="0.2"/>
    <row r="16" spans="1:15" x14ac:dyDescent="0.2"/>
    <row r="17" spans="9:15" x14ac:dyDescent="0.2"/>
    <row r="18" spans="9:15" x14ac:dyDescent="0.2"/>
    <row r="19" spans="9:15" x14ac:dyDescent="0.2"/>
    <row r="20" spans="9:15" x14ac:dyDescent="0.2"/>
    <row r="21" spans="9:15" x14ac:dyDescent="0.2"/>
    <row r="22" spans="9:15" ht="13.5" thickBot="1" x14ac:dyDescent="0.25">
      <c r="L22" s="17"/>
    </row>
    <row r="23" spans="9:15" ht="17.25" thickTop="1" thickBot="1" x14ac:dyDescent="0.3">
      <c r="I23" s="18" t="s">
        <v>167</v>
      </c>
      <c r="L23" s="19" t="s">
        <v>16</v>
      </c>
      <c r="O23" s="15" t="b">
        <f>AND(O54,O93,O137,O160,O197:O208,O236:O247,O275:O286)</f>
        <v>0</v>
      </c>
    </row>
    <row r="24" spans="9:15" ht="13.5" thickTop="1" x14ac:dyDescent="0.2">
      <c r="I24" s="15" t="s">
        <v>257</v>
      </c>
      <c r="L24" s="17">
        <f>VLOOKUP(L23,FAG_Planungstool_Basisdaten!$A$5:$B$195,2,FALSE)</f>
        <v>21</v>
      </c>
    </row>
    <row r="25" spans="9:15" ht="13.5" thickBot="1" x14ac:dyDescent="0.25"/>
    <row r="26" spans="9:15" ht="17.25" thickTop="1" thickBot="1" x14ac:dyDescent="0.3">
      <c r="I26" s="18" t="s">
        <v>256</v>
      </c>
      <c r="L26" s="19">
        <v>2022</v>
      </c>
    </row>
    <row r="27" spans="9:15" ht="13.5" thickTop="1" x14ac:dyDescent="0.2">
      <c r="I27" s="15" t="s">
        <v>259</v>
      </c>
      <c r="L27" s="17" t="str">
        <f>VLOOKUP(L26,FAG_Planungstool_Basisdaten!$D$4:$E$7,2,FALSE)</f>
        <v>provisorische Daten</v>
      </c>
    </row>
    <row r="28" spans="9:15" x14ac:dyDescent="0.2"/>
    <row r="29" spans="9:15" x14ac:dyDescent="0.2"/>
    <row r="30" spans="9:15" x14ac:dyDescent="0.2"/>
    <row r="31" spans="9:15" x14ac:dyDescent="0.2">
      <c r="I31" s="120" t="str">
        <f>IF(VLOOKUP($L$24,FAG_Berechnungen_2022!$A$1:$GR$190,FAG_Berechnungen_2022!$EC$1,FALSE)=0,"",VLOOKUP($L$24,FAG_Berechnungen_2022!$A$1:$GR$190,FAG_Berechnungen_2022!$EC$1,FALSE))</f>
        <v/>
      </c>
    </row>
    <row r="32" spans="9:15" x14ac:dyDescent="0.2"/>
    <row r="33" spans="2:12" x14ac:dyDescent="0.2"/>
    <row r="34" spans="2:12" x14ac:dyDescent="0.2"/>
    <row r="35" spans="2:12" x14ac:dyDescent="0.2"/>
    <row r="36" spans="2:12" x14ac:dyDescent="0.2"/>
    <row r="37" spans="2:12" x14ac:dyDescent="0.2"/>
    <row r="38" spans="2:12" s="38" customFormat="1" x14ac:dyDescent="0.2">
      <c r="K38" s="40"/>
    </row>
    <row r="39" spans="2:12" s="38" customFormat="1" x14ac:dyDescent="0.2">
      <c r="K39" s="40"/>
    </row>
    <row r="40" spans="2:12" s="38" customFormat="1" x14ac:dyDescent="0.2">
      <c r="K40" s="40"/>
    </row>
    <row r="41" spans="2:12" s="38" customFormat="1" ht="15" x14ac:dyDescent="0.3">
      <c r="B41" s="62" t="s">
        <v>359</v>
      </c>
      <c r="K41" s="40"/>
    </row>
    <row r="42" spans="2:12" s="38" customFormat="1" ht="15" x14ac:dyDescent="0.3">
      <c r="B42" s="62" t="str">
        <f>CONCATENATE(VLOOKUP(L24,FAG_Berechnungen_2022!$A$1:$GR$190,FAG_Berechnungen_2022!$C$1,FALSE)," ",$L$23," ",$L$26," ",$L$27)</f>
        <v>Politische Gemeinde Adlikon 2022 provisorische Daten</v>
      </c>
      <c r="K42" s="40"/>
    </row>
    <row r="43" spans="2:12" s="38" customFormat="1" x14ac:dyDescent="0.2">
      <c r="B43" s="119" t="str">
        <f>IF(VLOOKUP($L$24,FAG_Berechnungen_2022!$A$1:$GR$190,FAG_Berechnungen_2022!$ED$1,FALSE)=0,"",VLOOKUP($L$24,FAG_Berechnungen_2022!$A$1:$GR$190,FAG_Berechnungen_2022!$ED$1,FALSE))</f>
        <v/>
      </c>
      <c r="C43" s="42"/>
      <c r="D43" s="42"/>
      <c r="E43" s="42"/>
      <c r="F43" s="42"/>
      <c r="G43" s="42"/>
      <c r="H43" s="42"/>
      <c r="I43" s="42"/>
      <c r="J43" s="42"/>
      <c r="K43" s="43"/>
      <c r="L43" s="42"/>
    </row>
    <row r="44" spans="2:12" x14ac:dyDescent="0.2">
      <c r="B44" s="38"/>
      <c r="C44" s="38"/>
      <c r="D44" s="38"/>
      <c r="E44" s="38"/>
      <c r="F44" s="38"/>
      <c r="G44" s="38"/>
      <c r="H44" s="38"/>
      <c r="I44" s="38"/>
      <c r="J44" s="38"/>
      <c r="K44" s="39"/>
      <c r="L44" s="38"/>
    </row>
    <row r="45" spans="2:12" ht="18.75" customHeight="1" x14ac:dyDescent="0.2">
      <c r="B45" s="15" t="str">
        <f>CONCATENATE(FAG_Berechnungen_2022!$F$5," ", FAG_Berechnungen_2022!$E$6)</f>
        <v>Relative Steuerkraft Kantonsmittel ohne Zürich 2020</v>
      </c>
      <c r="K45" s="31" t="s">
        <v>260</v>
      </c>
      <c r="L45" s="21">
        <f>VLOOKUP($L$24,FAG_Berechnungen_2022!$A$1:$GR$190,FAG_Berechnungen_2022!$F$1,FALSE)</f>
        <v>3770</v>
      </c>
    </row>
    <row r="46" spans="2:12" ht="18.75" customHeight="1" x14ac:dyDescent="0.2">
      <c r="B46" s="15" t="s">
        <v>262</v>
      </c>
      <c r="I46" s="22" t="str">
        <f>CONCATENATE(TEXT(FAG_Basisdaten!C5,"##%")," x Fr. ",TEXT(L45,"###'###")," =")</f>
        <v>95% x Fr. 3'770 =</v>
      </c>
      <c r="J46" s="22"/>
      <c r="K46" s="31" t="s">
        <v>260</v>
      </c>
      <c r="L46" s="23">
        <f>L45*FAG_Basisdaten!C5</f>
        <v>3581.5</v>
      </c>
    </row>
    <row r="47" spans="2:12" ht="18.75" customHeight="1" x14ac:dyDescent="0.2">
      <c r="B47" s="15" t="str">
        <f>CONCATENATE(FAG_Berechnungen_2022!$E$5, " ", FAG_Berechnungen_2022!$E$6)</f>
        <v>Relative Steuerkraft politische Gemeinde 2020</v>
      </c>
      <c r="K47" s="31" t="s">
        <v>260</v>
      </c>
      <c r="L47" s="21">
        <f>VLOOKUP($L$24,FAG_Berechnungen_2022!$A$1:$GR$190,FAG_Berechnungen_2022!$E$1,FALSE)</f>
        <v>2502</v>
      </c>
    </row>
    <row r="48" spans="2:12" ht="18.75" customHeight="1" x14ac:dyDescent="0.2">
      <c r="B48" s="15" t="s">
        <v>264</v>
      </c>
      <c r="I48" s="22" t="str">
        <f>CONCATENATE("Fr. ",TEXT(L46,"###'##0.00")," - Fr. ",TEXT(L47,"###'###")," =")</f>
        <v>Fr. 3'581.50 - Fr. 2'502 =</v>
      </c>
      <c r="K48" s="30" t="s">
        <v>260</v>
      </c>
      <c r="L48" s="24">
        <f>MAX(L46-L47,0)</f>
        <v>1079.5</v>
      </c>
    </row>
    <row r="49" spans="2:15" x14ac:dyDescent="0.2">
      <c r="K49" s="31"/>
    </row>
    <row r="50" spans="2:15" ht="18.75" customHeight="1" x14ac:dyDescent="0.2">
      <c r="B50" s="15" t="str">
        <f>CONCATENATE(FAG_Berechnungen_2022!$G$5, " am ", TEXT(FAG_Berechnungen_2022!$G$6,"TT.MM.JJJJ"))</f>
        <v>Zahl Einwohnerinnen und Einwohner politische Gemeinde am 31.12.2020</v>
      </c>
      <c r="K50" s="31" t="s">
        <v>261</v>
      </c>
      <c r="L50" s="21">
        <f>VLOOKUP($L$24,FAG_Berechnungen_2022!$A$1:$GR$190,FAG_Berechnungen_2022!$G$1,FALSE)</f>
        <v>689</v>
      </c>
    </row>
    <row r="51" spans="2:15" ht="18.75" customHeight="1" x14ac:dyDescent="0.2">
      <c r="B51" s="15" t="s">
        <v>265</v>
      </c>
      <c r="I51" s="22" t="str">
        <f>CONCATENATE("Fr. ",TEXT(L48,"###'##0.00")," x ",TEXT(L50,"###'##0")," =")</f>
        <v>Fr. 1'079.50 x 689 =</v>
      </c>
      <c r="J51" s="22"/>
      <c r="K51" s="31" t="s">
        <v>260</v>
      </c>
      <c r="L51" s="25">
        <f>L48*L50</f>
        <v>743775.5</v>
      </c>
    </row>
    <row r="52" spans="2:15" ht="18.75" customHeight="1" x14ac:dyDescent="0.2">
      <c r="B52" s="15" t="str">
        <f>CONCATENATE(FAG_Berechnungen_2022!$H$5, "  im Bemessungsjahr ", FAG_Berechnungen_2022!$H$6)</f>
        <v>Bezogener Gesamtsteuerfuss  im Bemessungsjahr 2020</v>
      </c>
      <c r="K52" s="31"/>
      <c r="L52" s="26">
        <f>VLOOKUP($L$24,FAG_Berechnungen_2022!$A$1:$GR$190,FAG_Berechnungen_2022!$H$1,FALSE)/100</f>
        <v>1.2262</v>
      </c>
    </row>
    <row r="53" spans="2:15" x14ac:dyDescent="0.2">
      <c r="K53" s="31"/>
    </row>
    <row r="54" spans="2:15" x14ac:dyDescent="0.2">
      <c r="B54" s="27" t="str">
        <f>CONCATENATE(FAG_Berechnungen_2022!$I$5, " ", FAG_Berechnungen_2022!$I$6,":")</f>
        <v>Ressourcenzuschuss 2022:</v>
      </c>
      <c r="C54" s="27"/>
      <c r="D54" s="27"/>
      <c r="E54" s="27"/>
      <c r="F54" s="27"/>
      <c r="G54" s="27"/>
      <c r="H54" s="27"/>
      <c r="I54" s="28" t="str">
        <f>CONCATENATE("Fr. ",TEXT(L51,"###'##0.00")," x ",TEXT(L52,"###.00%")," =")</f>
        <v>Fr. 743'775.50 x 122.62% =</v>
      </c>
      <c r="J54" s="28"/>
      <c r="K54" s="32" t="s">
        <v>260</v>
      </c>
      <c r="L54" s="29">
        <f>MAX(ROUND(L51*L52,0),0)</f>
        <v>912018</v>
      </c>
      <c r="N54" s="15">
        <f>VLOOKUP($L$24,FAG_Berechnungen_2022!$A:$FB,FAG_Berechnungen_2022!$I$1,FALSE)</f>
        <v>912018</v>
      </c>
      <c r="O54" s="15" t="b">
        <f>L54=N54</f>
        <v>1</v>
      </c>
    </row>
    <row r="55" spans="2:15" x14ac:dyDescent="0.2"/>
    <row r="56" spans="2:15" x14ac:dyDescent="0.2"/>
    <row r="57" spans="2:15" x14ac:dyDescent="0.2"/>
    <row r="58" spans="2:15" x14ac:dyDescent="0.2"/>
    <row r="59" spans="2:15" x14ac:dyDescent="0.2"/>
    <row r="60" spans="2:15" x14ac:dyDescent="0.2"/>
    <row r="61" spans="2:15" x14ac:dyDescent="0.2"/>
    <row r="62" spans="2:15" x14ac:dyDescent="0.2"/>
    <row r="63" spans="2:15" x14ac:dyDescent="0.2"/>
    <row r="64" spans="2:15" x14ac:dyDescent="0.2"/>
    <row r="65" spans="2:12" x14ac:dyDescent="0.2"/>
    <row r="66" spans="2:12" x14ac:dyDescent="0.2"/>
    <row r="67" spans="2:12" x14ac:dyDescent="0.2"/>
    <row r="68" spans="2:12" x14ac:dyDescent="0.2"/>
    <row r="69" spans="2:12" x14ac:dyDescent="0.2"/>
    <row r="70" spans="2:12" x14ac:dyDescent="0.2"/>
    <row r="71" spans="2:12" x14ac:dyDescent="0.2"/>
    <row r="72" spans="2:12" x14ac:dyDescent="0.2"/>
    <row r="73" spans="2:12" x14ac:dyDescent="0.2"/>
    <row r="74" spans="2:12" x14ac:dyDescent="0.2"/>
    <row r="75" spans="2:12" x14ac:dyDescent="0.2"/>
    <row r="76" spans="2:12" ht="15" x14ac:dyDescent="0.3">
      <c r="B76" s="44" t="s">
        <v>358</v>
      </c>
    </row>
    <row r="77" spans="2:12" ht="15" x14ac:dyDescent="0.3">
      <c r="B77" s="62" t="str">
        <f>CONCATENATE(VLOOKUP(L24,FAG_Berechnungen_2022!$A$1:$GR$190,FAG_Berechnungen_2022!$C$1,FALSE)," ",$L$23," ",$L$26," ",$L$27)</f>
        <v>Politische Gemeinde Adlikon 2022 provisorische Daten</v>
      </c>
    </row>
    <row r="78" spans="2:12" x14ac:dyDescent="0.2">
      <c r="B78" s="119" t="str">
        <f>IF(VLOOKUP($L$24,FAG_Berechnungen_2022!$A$1:$GR$190,FAG_Berechnungen_2022!$EE$1,FALSE)=0,"",VLOOKUP($L$24,FAG_Berechnungen_2022!$A$1:$GR$190,FAG_Berechnungen_2022!$EE$1,FALSE))</f>
        <v/>
      </c>
    </row>
    <row r="79" spans="2:12" x14ac:dyDescent="0.2">
      <c r="B79" s="20"/>
      <c r="C79" s="20"/>
      <c r="D79" s="20"/>
      <c r="E79" s="20"/>
      <c r="F79" s="20"/>
      <c r="G79" s="20"/>
      <c r="H79" s="20"/>
      <c r="I79" s="20"/>
      <c r="J79" s="20"/>
      <c r="K79" s="30"/>
      <c r="L79" s="20"/>
    </row>
    <row r="80" spans="2:12" ht="18.75" customHeight="1" x14ac:dyDescent="0.2">
      <c r="B80" s="15" t="str">
        <f>CONCATENATE(FAG_Berechnungen_2022!$J$5, " ", FAG_Berechnungen_2022!$J$6)</f>
        <v>Relative Steuerkraft politische Gemeinde 2020</v>
      </c>
      <c r="K80" s="31" t="s">
        <v>260</v>
      </c>
      <c r="L80" s="21">
        <f>VLOOKUP($L$24,FAG_Berechnungen_2022!$A$1:$GR$190,FAG_Berechnungen_2022!$J$1,FALSE)</f>
        <v>2502</v>
      </c>
    </row>
    <row r="81" spans="2:15" ht="18.75" customHeight="1" x14ac:dyDescent="0.2">
      <c r="B81" s="15" t="str">
        <f>CONCATENATE(FAG_Berechnungen_2022!$K$5," ", FAG_Berechnungen_2022!$K$6)</f>
        <v>Relative Steuerkraft Kantonsmittel ohne Zürich 2020</v>
      </c>
      <c r="K81" s="31" t="s">
        <v>260</v>
      </c>
      <c r="L81" s="21">
        <f>VLOOKUP($L$24,FAG_Berechnungen_2022!$A$1:$GR$190,FAG_Berechnungen_2022!$K$1,FALSE)</f>
        <v>3770</v>
      </c>
    </row>
    <row r="82" spans="2:15" ht="18.75" customHeight="1" x14ac:dyDescent="0.2">
      <c r="B82" s="15" t="s">
        <v>263</v>
      </c>
      <c r="I82" s="22" t="str">
        <f>CONCATENATE(TEXT(FAG_Basisdaten!C8,"##%")," x Fr. ",TEXT(L81,"###'###")," =")</f>
        <v>110% x Fr. 3'770 =</v>
      </c>
      <c r="J82" s="22"/>
      <c r="K82" s="31" t="s">
        <v>260</v>
      </c>
      <c r="L82" s="23">
        <f>L81*FAG_Basisdaten!C8</f>
        <v>4147</v>
      </c>
    </row>
    <row r="83" spans="2:15" ht="18.75" customHeight="1" x14ac:dyDescent="0.2">
      <c r="B83" s="15" t="s">
        <v>274</v>
      </c>
      <c r="I83" s="22" t="str">
        <f>CONCATENATE("Fr. ",TEXT(L80,"###'###")," - Fr. ",TEXT(L82,"###'###.00")," =")</f>
        <v>Fr. 2'502 - Fr. 4'147.00 =</v>
      </c>
      <c r="J83" s="22"/>
      <c r="K83" s="30" t="s">
        <v>260</v>
      </c>
      <c r="L83" s="33">
        <f>MAX(L80-L82,0)</f>
        <v>0</v>
      </c>
    </row>
    <row r="84" spans="2:15" s="38" customFormat="1" ht="18.75" customHeight="1" x14ac:dyDescent="0.2">
      <c r="B84" s="38" t="s">
        <v>266</v>
      </c>
      <c r="I84" s="40" t="str">
        <f>CONCATENATE(TEXT(FAG_Basisdaten!C9,"##%")," x Fr. ",TEXT(L83,"###'##0.00")," =")</f>
        <v>70% x Fr. 0.00 =</v>
      </c>
      <c r="K84" s="39" t="s">
        <v>260</v>
      </c>
      <c r="L84" s="126">
        <f>FAG_Basisdaten!C9*FAG_Planungstool_2022!L83</f>
        <v>0</v>
      </c>
    </row>
    <row r="85" spans="2:15" x14ac:dyDescent="0.2">
      <c r="K85" s="31"/>
    </row>
    <row r="86" spans="2:15" ht="18.75" customHeight="1" x14ac:dyDescent="0.2">
      <c r="B86" s="15" t="str">
        <f>CONCATENATE(FAG_Berechnungen_2022!$L$5, " am ", TEXT(FAG_Berechnungen_2022!$L$6,"TT.MM.JJJJ"))</f>
        <v>Zahl Einwohnerinnen und Einwohner politische Gemeinde am 31.12.2020</v>
      </c>
      <c r="K86" s="31" t="s">
        <v>261</v>
      </c>
      <c r="L86" s="21">
        <f>VLOOKUP($L$24,FAG_Berechnungen_2022!$A$1:$GR$190,FAG_Berechnungen_2022!$L$1,FALSE)</f>
        <v>689</v>
      </c>
    </row>
    <row r="87" spans="2:15" ht="18.75" customHeight="1" x14ac:dyDescent="0.2">
      <c r="B87" s="15" t="s">
        <v>276</v>
      </c>
      <c r="I87" s="22" t="str">
        <f>CONCATENATE("Fr. ",TEXT(L84,"###'##0.00")," x ",TEXT(L86,"###'##0")," =")</f>
        <v>Fr. 0.00 x 689 =</v>
      </c>
      <c r="J87" s="22"/>
      <c r="K87" s="31" t="s">
        <v>260</v>
      </c>
      <c r="L87" s="25">
        <f>L84*L86</f>
        <v>0</v>
      </c>
    </row>
    <row r="88" spans="2:15" ht="18.75" customHeight="1" x14ac:dyDescent="0.2">
      <c r="I88" s="22"/>
      <c r="J88" s="22"/>
      <c r="K88" s="31"/>
      <c r="L88" s="25"/>
    </row>
    <row r="89" spans="2:15" ht="18.75" customHeight="1" x14ac:dyDescent="0.2">
      <c r="B89" s="15" t="str">
        <f>CONCATENATE(FAG_Berechnungen_2022!$M$5," ", FAG_Berechnungen_2022!$M$6)</f>
        <v>Bezogener Gesamtsteuerfuss Kantonsmittel ohne Zürich 2020</v>
      </c>
      <c r="I89" s="22"/>
      <c r="J89" s="22"/>
      <c r="K89" s="31"/>
      <c r="L89" s="34">
        <f>VLOOKUP($L$24,FAG_Berechnungen_2022!$A$1:$GR$190,FAG_Berechnungen_2022!$M$1,FALSE)/100</f>
        <v>0.99670000000000003</v>
      </c>
    </row>
    <row r="90" spans="2:15" ht="18.75" customHeight="1" x14ac:dyDescent="0.2">
      <c r="B90" s="15" t="str">
        <f>CONCATENATE(FAG_Berechnungen_2022!$N$5," ", FAG_Berechnungen_2022!$N$6)</f>
        <v>Bezogener Gesamtsteuerfuss Kantonmittel ohne Zürich zwei Jahre vor Inkraftsetzung FAG (2010)</v>
      </c>
      <c r="I90" s="22"/>
      <c r="J90" s="22"/>
      <c r="K90" s="31"/>
      <c r="L90" s="34">
        <f>VLOOKUP($L$24,FAG_Berechnungen_2022!$A$1:$GR$190,FAG_Berechnungen_2022!$N$1,FALSE)/100</f>
        <v>1.0087000000000002</v>
      </c>
    </row>
    <row r="91" spans="2:15" ht="18.75" customHeight="1" x14ac:dyDescent="0.2">
      <c r="B91" s="15" t="s">
        <v>357</v>
      </c>
      <c r="I91" s="22" t="str">
        <f>CONCATENATE(TEXT(L89,"###.##%")," / ",TEXT(L90,"###.##%")," =")</f>
        <v>99.67% / 100.87% =</v>
      </c>
      <c r="K91" s="31"/>
      <c r="L91" s="63">
        <f>L89/L90</f>
        <v>0.9881034995538811</v>
      </c>
    </row>
    <row r="92" spans="2:15" x14ac:dyDescent="0.2">
      <c r="K92" s="31"/>
    </row>
    <row r="93" spans="2:15" x14ac:dyDescent="0.2">
      <c r="B93" s="27" t="str">
        <f>CONCATENATE(FAG_Berechnungen_2022!$O$5, " ", FAG_Berechnungen_2022!$O$6,":")</f>
        <v>Ressourcenabschöpfung 2022:</v>
      </c>
      <c r="C93" s="27"/>
      <c r="D93" s="27"/>
      <c r="E93" s="27"/>
      <c r="F93" s="27"/>
      <c r="G93" s="27"/>
      <c r="H93" s="27"/>
      <c r="I93" s="28" t="str">
        <f>CONCATENATE("Fr. ",TEXT(L87,"###'##0.00")," x ",TEXT(L91,"#0.00000000")," =")</f>
        <v>Fr. 0.00 x 0.98810350 =</v>
      </c>
      <c r="J93" s="28"/>
      <c r="K93" s="32" t="s">
        <v>260</v>
      </c>
      <c r="L93" s="29">
        <f>MAX(ROUND(L87*L91,0),0)</f>
        <v>0</v>
      </c>
      <c r="N93" s="15">
        <f>VLOOKUP($L$24,FAG_Berechnungen_2022!$A:$FB,FAG_Berechnungen_2022!$O$1,FALSE)</f>
        <v>0</v>
      </c>
      <c r="O93" s="15" t="b">
        <f>L93=N93</f>
        <v>1</v>
      </c>
    </row>
    <row r="94" spans="2:15" x14ac:dyDescent="0.2"/>
    <row r="95" spans="2:15" x14ac:dyDescent="0.2"/>
    <row r="96" spans="2:15" x14ac:dyDescent="0.2"/>
    <row r="97" spans="2:12" x14ac:dyDescent="0.2"/>
    <row r="98" spans="2:12" x14ac:dyDescent="0.2"/>
    <row r="99" spans="2:12" x14ac:dyDescent="0.2"/>
    <row r="100" spans="2:12" x14ac:dyDescent="0.2"/>
    <row r="101" spans="2:12" x14ac:dyDescent="0.2"/>
    <row r="102" spans="2:12" x14ac:dyDescent="0.2"/>
    <row r="103" spans="2:12" x14ac:dyDescent="0.2"/>
    <row r="104" spans="2:12" x14ac:dyDescent="0.2"/>
    <row r="105" spans="2:12" x14ac:dyDescent="0.2"/>
    <row r="106" spans="2:12" x14ac:dyDescent="0.2"/>
    <row r="107" spans="2:12" x14ac:dyDescent="0.2"/>
    <row r="108" spans="2:12" x14ac:dyDescent="0.2"/>
    <row r="109" spans="2:12" ht="15" x14ac:dyDescent="0.3">
      <c r="B109" s="62" t="s">
        <v>361</v>
      </c>
    </row>
    <row r="110" spans="2:12" ht="15" x14ac:dyDescent="0.3">
      <c r="B110" s="62" t="str">
        <f>CONCATENATE(VLOOKUP(L24,FAG_Berechnungen_2022!$A$1:$GR$190,FAG_Berechnungen_2022!$C$1,FALSE)," ",$L$23," ",$L$26," ",$L$27)</f>
        <v>Politische Gemeinde Adlikon 2022 provisorische Daten</v>
      </c>
    </row>
    <row r="111" spans="2:12" x14ac:dyDescent="0.2">
      <c r="B111" s="119" t="str">
        <f>IF(VLOOKUP($L$24,FAG_Berechnungen_2022!$A$1:$GR$190,FAG_Berechnungen_2022!$EF$1,FALSE)=0,"",VLOOKUP($L$24,FAG_Berechnungen_2022!$A$1:$GR$190,FAG_Berechnungen_2022!$EF$1,FALSE))</f>
        <v/>
      </c>
      <c r="C111" s="42"/>
      <c r="D111" s="42"/>
      <c r="E111" s="42"/>
      <c r="F111" s="42"/>
      <c r="G111" s="42"/>
      <c r="H111" s="42"/>
      <c r="I111" s="42"/>
      <c r="J111" s="42"/>
      <c r="K111" s="43"/>
      <c r="L111" s="42"/>
    </row>
    <row r="112" spans="2:12" x14ac:dyDescent="0.2"/>
    <row r="113" spans="2:12" ht="18.75" customHeight="1" x14ac:dyDescent="0.2">
      <c r="B113" s="15" t="str">
        <f>CONCATENATE(FAG_Berechnungen_2022!$P$5, " am ", TEXT(FAG_Berechnungen_2022!$P$6,"TT.MM.JJJ"))</f>
        <v>Zahl Einwohnerinnen und Einwohner unter 20 Jahren politische Gemeinde am 31.12.2020</v>
      </c>
      <c r="K113" s="31" t="s">
        <v>261</v>
      </c>
      <c r="L113" s="45">
        <f>VLOOKUP($L$24,FAG_Berechnungen_2022!$A$1:$GR$190,FAG_Berechnungen_2022!$P$1,FALSE)</f>
        <v>156</v>
      </c>
    </row>
    <row r="114" spans="2:12" ht="18.75" customHeight="1" x14ac:dyDescent="0.2">
      <c r="B114" s="15" t="str">
        <f>CONCATENATE(FAG_Berechnungen_2022!$Q$5, " am ", TEXT(FAG_Berechnungen_2022!$Q$6,"TT.MM.JJJ"))</f>
        <v>Zahl Einwohnerinnen und Einwohner politische Gemeinde am 31.12.2020</v>
      </c>
      <c r="K114" s="31" t="s">
        <v>261</v>
      </c>
      <c r="L114" s="45">
        <f>VLOOKUP($L$24,FAG_Berechnungen_2022!$A$1:$GR$190,FAG_Berechnungen_2022!$Q$1,FALSE)</f>
        <v>689</v>
      </c>
    </row>
    <row r="115" spans="2:12" ht="18.75" customHeight="1" x14ac:dyDescent="0.2">
      <c r="B115" s="15" t="s">
        <v>282</v>
      </c>
      <c r="I115" s="22" t="str">
        <f>CONCATENATE(TEXT(L113,"###'###")," / ",TEXT(L114,"###'###")," =")</f>
        <v>156 / 689 =</v>
      </c>
      <c r="K115" s="31"/>
      <c r="L115" s="46">
        <f>L113/L114</f>
        <v>0.22641509433962265</v>
      </c>
    </row>
    <row r="116" spans="2:12" x14ac:dyDescent="0.2">
      <c r="K116" s="31"/>
    </row>
    <row r="117" spans="2:12" ht="18.75" customHeight="1" x14ac:dyDescent="0.2">
      <c r="B117" s="15" t="str">
        <f>CONCATENATE(FAG_Berechnungen_2022!$R$5, " ", TEXT(FAG_Berechnungen_2022!$R$6,"TT.MM.JJJ"))</f>
        <v>Einwohnerinnen und Einwohner unter 20 Jahren Kanton ohne Stadt Zürich 31.12.2020</v>
      </c>
      <c r="K117" s="31" t="s">
        <v>261</v>
      </c>
      <c r="L117" s="45">
        <f>VLOOKUP($L$24,FAG_Berechnungen_2022!$A$1:$GR$190,FAG_Berechnungen_2022!$R$1,FALSE)</f>
        <v>232131</v>
      </c>
    </row>
    <row r="118" spans="2:12" ht="18.75" customHeight="1" x14ac:dyDescent="0.2">
      <c r="B118" s="15" t="str">
        <f>CONCATENATE(FAG_Berechnungen_2022!$S$5, " ", TEXT(FAG_Berechnungen_2022!$S$6,"TT.MM.JJJ"))</f>
        <v>Einwohnerinnen und Einwohner Kanton ohne Stadt Zürich 31.12.2020</v>
      </c>
      <c r="K118" s="31" t="s">
        <v>261</v>
      </c>
      <c r="L118" s="45">
        <f>VLOOKUP($L$24,FAG_Berechnungen_2022!$A$1:$GR$190,FAG_Berechnungen_2022!$S$1,FALSE)</f>
        <v>1130451</v>
      </c>
    </row>
    <row r="119" spans="2:12" ht="18.75" customHeight="1" x14ac:dyDescent="0.2">
      <c r="B119" s="15" t="s">
        <v>268</v>
      </c>
      <c r="I119" s="22" t="str">
        <f>CONCATENATE(TEXT(L117,"###'###")," / ",TEXT(L118,"###'###")," =")</f>
        <v>232'131 / 1'130'451 =</v>
      </c>
      <c r="K119" s="31"/>
      <c r="L119" s="46">
        <f>L117/L118</f>
        <v>0.20534370795372819</v>
      </c>
    </row>
    <row r="120" spans="2:12" x14ac:dyDescent="0.2">
      <c r="K120" s="31"/>
    </row>
    <row r="121" spans="2:12" ht="18.75" customHeight="1" x14ac:dyDescent="0.2">
      <c r="B121" s="15" t="s">
        <v>269</v>
      </c>
      <c r="I121" s="22" t="str">
        <f>CONCATENATE(TEXT(FAG_Basisdaten!C12,"#.#")," x ",TEXT(FAG_Planungstool_2022!L119,"##.000%")," =")</f>
        <v>1.1 x 20.534% =</v>
      </c>
      <c r="K121" s="31"/>
      <c r="L121" s="46">
        <f>FAG_Basisdaten!C12*FAG_Planungstool_2022!L119</f>
        <v>0.22587807874910104</v>
      </c>
    </row>
    <row r="122" spans="2:12" ht="18.75" customHeight="1" x14ac:dyDescent="0.2">
      <c r="B122" s="15" t="s">
        <v>270</v>
      </c>
      <c r="I122" s="22" t="str">
        <f>CONCATENATE(TEXT(L115,"##.###%")," - ",TEXT(L121,"##.###%")," =")</f>
        <v>22.642% - 22.588% =</v>
      </c>
      <c r="K122" s="30"/>
      <c r="L122" s="47">
        <f>MAX(L115-L121,0)</f>
        <v>5.3701559052160563E-4</v>
      </c>
    </row>
    <row r="123" spans="2:12" ht="18.75" customHeight="1" x14ac:dyDescent="0.2">
      <c r="B123" s="15" t="str">
        <f>CONCATENATE(FAG_Berechnungen_2022!$Q$5, " am ", TEXT(FAG_Berechnungen_2022!$Q$6,"TT.MM.JJJJ"))</f>
        <v>Zahl Einwohnerinnen und Einwohner politische Gemeinde am 31.12.2020</v>
      </c>
      <c r="I123" s="22"/>
      <c r="K123" s="39"/>
      <c r="L123" s="45">
        <f>VLOOKUP($L$24,FAG_Berechnungen_2022!$A$1:$GR$190,FAG_Berechnungen_2022!$Q$1,FALSE)</f>
        <v>689</v>
      </c>
    </row>
    <row r="124" spans="2:12" ht="18.75" customHeight="1" x14ac:dyDescent="0.2">
      <c r="B124" s="15" t="s">
        <v>283</v>
      </c>
      <c r="I124" s="22" t="str">
        <f>CONCATENATE(TEXT(L122,"0.000%")," x ",TEXT(L123,"###'##0")," =")</f>
        <v>0.054% x 689 =</v>
      </c>
      <c r="K124" s="31"/>
      <c r="L124" s="48">
        <f>L122*L123</f>
        <v>0.37000374186938628</v>
      </c>
    </row>
    <row r="125" spans="2:12" x14ac:dyDescent="0.2">
      <c r="K125" s="31"/>
    </row>
    <row r="126" spans="2:12" ht="18.75" customHeight="1" x14ac:dyDescent="0.2">
      <c r="B126" s="15" t="s">
        <v>360</v>
      </c>
      <c r="K126" s="31" t="s">
        <v>260</v>
      </c>
      <c r="L126" s="45">
        <f>FAG_Basisdaten!C13</f>
        <v>12000</v>
      </c>
    </row>
    <row r="127" spans="2:12" ht="18.75" customHeight="1" x14ac:dyDescent="0.2">
      <c r="B127" s="15" t="str">
        <f>CONCATENATE(FAG_Berechnungen_2022!$U$5, " ", TEXT(FAG_Berechnungen_2022!$U$6,"TT.MM.JJJJ"))</f>
        <v>Landesindex der Konsumentenpreise (Basis 2005) 31.12.2020</v>
      </c>
      <c r="K127" s="31"/>
      <c r="L127" s="15">
        <f>VLOOKUP($L$24,FAG_Berechnungen_2022!$A$1:$GR$190,FAG_Berechnungen_2022!$U$1,FALSE)</f>
        <v>102.3</v>
      </c>
    </row>
    <row r="128" spans="2:12" ht="18.75" customHeight="1" x14ac:dyDescent="0.2">
      <c r="B128" s="15" t="str">
        <f>CONCATENATE(FAG_Berechnungen_2022!$V$5," ",FAG_Berechnungen_2022!V6)</f>
        <v>Landesindex der Konsumentenpreise zwei Jahre vor Inkraftsetzung FAG (Basis 2005) (12.2010)</v>
      </c>
      <c r="K128" s="31"/>
      <c r="L128" s="15">
        <f>VLOOKUP($L$24,FAG_Berechnungen_2022!$A$1:$GR$190,FAG_Berechnungen_2022!$V$1,FALSE)</f>
        <v>104.2</v>
      </c>
    </row>
    <row r="129" spans="2:15" ht="18.75" customHeight="1" x14ac:dyDescent="0.2">
      <c r="B129" s="15" t="s">
        <v>271</v>
      </c>
      <c r="I129" s="22" t="str">
        <f>CONCATENATE("Fr. ",TEXT(L126,"###'###")," x ",TEXT(L127,"###.0")," / ",TEXT(L128,"###.0")," =")</f>
        <v>Fr. 12'000 x 102.3 / 104.2 =</v>
      </c>
      <c r="K129" s="31" t="s">
        <v>260</v>
      </c>
      <c r="L129" s="25">
        <f>L126*L127/L128</f>
        <v>11781.190019193858</v>
      </c>
    </row>
    <row r="130" spans="2:15" x14ac:dyDescent="0.2">
      <c r="K130" s="31"/>
    </row>
    <row r="131" spans="2:15" x14ac:dyDescent="0.2">
      <c r="B131" s="42" t="s">
        <v>272</v>
      </c>
      <c r="C131" s="42"/>
      <c r="D131" s="42"/>
      <c r="E131" s="42"/>
      <c r="F131" s="42"/>
      <c r="G131" s="42"/>
      <c r="H131" s="42"/>
      <c r="I131" s="43" t="str">
        <f>CONCATENATE(TEXT(L124,"###'##0.000")," x Fr. ",TEXT(L129,"###'###.00")," =")</f>
        <v>0.370 x Fr. 11'781.19 =</v>
      </c>
      <c r="J131" s="42"/>
      <c r="K131" s="49" t="s">
        <v>260</v>
      </c>
      <c r="L131" s="90">
        <f>MAX(L124*L129,0)</f>
        <v>4359.0843907759945</v>
      </c>
    </row>
    <row r="132" spans="2:15" x14ac:dyDescent="0.2"/>
    <row r="133" spans="2:15" ht="18.75" customHeight="1" x14ac:dyDescent="0.2">
      <c r="B133" s="15" t="str">
        <f>CONCATENATE(FAG_Berechnungen_2022!$X$5," im Bemessungsjahr ", FAG_Berechnungen_2022!$X$6)</f>
        <v>Bezogener Gesamtsteuerfuss im Bemessungsjahr 2020</v>
      </c>
      <c r="L133" s="50">
        <f>VLOOKUP($L$24,FAG_Berechnungen_2022!$A$1:$GR$190,FAG_Berechnungen_2022!$X$1,FALSE)</f>
        <v>122.62</v>
      </c>
    </row>
    <row r="134" spans="2:15" ht="18.75" customHeight="1" x14ac:dyDescent="0.2">
      <c r="B134" s="15" t="str">
        <f>CONCATENATE(FAG_Berechnungen_2022!$Y$5," im Bemessungsjahr ", FAG_Berechnungen_2022!$Y$6)</f>
        <v>Bezogener Gesamtsteuerfuss Kantonsmittel ohne Zürich im Bemessungsjahr 2020</v>
      </c>
      <c r="L134" s="15">
        <f>VLOOKUP($L$24,FAG_Berechnungen_2022!$A$1:$GR$190,FAG_Berechnungen_2022!$Y$1,FALSE)</f>
        <v>99.67</v>
      </c>
    </row>
    <row r="135" spans="2:15" x14ac:dyDescent="0.2"/>
    <row r="136" spans="2:15" x14ac:dyDescent="0.2">
      <c r="B136" s="51" t="str">
        <f>CONCATENATE(FAG_Berechnungen_2022!$Z$5, " ", FAG_Berechnungen_2022!$Z$6,":")</f>
        <v>Demografischer Sonderlastenausgleich 2022:</v>
      </c>
      <c r="C136" s="51"/>
      <c r="D136" s="51"/>
      <c r="E136" s="51"/>
      <c r="F136" s="20"/>
      <c r="G136" s="20"/>
      <c r="H136" s="20"/>
      <c r="I136" s="20"/>
      <c r="J136" s="20"/>
      <c r="K136" s="52"/>
      <c r="L136" s="20"/>
    </row>
    <row r="137" spans="2:15" x14ac:dyDescent="0.2">
      <c r="B137" s="42"/>
      <c r="C137" s="42"/>
      <c r="D137" s="42"/>
      <c r="E137" s="42"/>
      <c r="F137" s="53"/>
      <c r="G137" s="53"/>
      <c r="H137" s="53"/>
      <c r="I137" s="54" t="str">
        <f>IF(L133&lt;0.75*L134,"kein Anspruch",IF(L133&gt;1.3*L134,"voller Anspruch",CONCATENATE("Fr. ",TEXT(L131,"###'##0")," - Fr. ",TEXT(L131,"###'##0")," x (",TEXT(L134,"##0.00")," x ",TEXT(FAG_Basisdaten!$C$15,"0.0")," - ",TEXT(L133,"##0.00"),") / (",TEXT(L134,"###.00")," x ",TEXT(FAG_Basisdaten!$C$14,"0.00"),") =")))</f>
        <v>Fr. 4'359 - Fr. 4'359 x (99.67 x 1.3 - 122.62) / (99.67 x 0.55) =</v>
      </c>
      <c r="J137" s="53"/>
      <c r="K137" s="55" t="s">
        <v>260</v>
      </c>
      <c r="L137" s="56">
        <f>MAX(ROUND(L131-L131*MIN(MAX((L134*1.3-L133)/(L134*0.55),0),1),0),0)</f>
        <v>3806</v>
      </c>
      <c r="N137" s="15">
        <f>VLOOKUP($L$24,FAG_Berechnungen_2022!$A:$FB,FAG_Berechnungen_2022!$Z$1,FALSE)</f>
        <v>3806</v>
      </c>
      <c r="O137" s="15" t="b">
        <f>L137=N137</f>
        <v>1</v>
      </c>
    </row>
    <row r="138" spans="2:15" x14ac:dyDescent="0.2"/>
    <row r="139" spans="2:15" x14ac:dyDescent="0.2"/>
    <row r="140" spans="2:15" ht="15" x14ac:dyDescent="0.3">
      <c r="B140" s="62" t="s">
        <v>362</v>
      </c>
    </row>
    <row r="141" spans="2:15" ht="15" x14ac:dyDescent="0.3">
      <c r="B141" s="62" t="str">
        <f>CONCATENATE(VLOOKUP(L24,FAG_Berechnungen_2022!$A$1:$GR$190,FAG_Berechnungen_2022!$C$1,FALSE)," ",$L$23," ",$L$26," ",$L$27)</f>
        <v>Politische Gemeinde Adlikon 2022 provisorische Daten</v>
      </c>
    </row>
    <row r="142" spans="2:15" x14ac:dyDescent="0.2">
      <c r="B142" s="119" t="str">
        <f>IF(VLOOKUP($L$24,FAG_Berechnungen_2022!$A$1:$GR$190,FAG_Berechnungen_2022!$EG$1,FALSE)=0,"",VLOOKUP($L$24,FAG_Berechnungen_2022!$A$1:$GR$190,FAG_Berechnungen_2022!$EG$1,FALSE))</f>
        <v/>
      </c>
      <c r="C142" s="42"/>
      <c r="D142" s="42"/>
      <c r="E142" s="42"/>
      <c r="F142" s="42"/>
      <c r="G142" s="42"/>
      <c r="H142" s="42"/>
      <c r="I142" s="42"/>
      <c r="J142" s="42"/>
      <c r="K142" s="43"/>
      <c r="L142" s="42"/>
    </row>
    <row r="143" spans="2:15" x14ac:dyDescent="0.2"/>
    <row r="144" spans="2:15" ht="18.75" customHeight="1" x14ac:dyDescent="0.2">
      <c r="B144" s="15" t="str">
        <f>CONCATENATE(FAG_Berechnungen_2022!$AA$5," ", FAG_Berechnungen_2022!$AA6)</f>
        <v>Bevölkerungsdichte politische Gemeinde 2020</v>
      </c>
      <c r="F144" s="134" t="s">
        <v>406</v>
      </c>
      <c r="K144" s="22" t="s">
        <v>286</v>
      </c>
      <c r="L144" s="25">
        <f>VLOOKUP($L$24,FAG_Berechnungen_2022!$A$1:$GR$190,FAG_Berechnungen_2022!$AA$1,FALSE)</f>
        <v>106.53</v>
      </c>
    </row>
    <row r="145" spans="2:15" ht="18.75" customHeight="1" x14ac:dyDescent="0.2">
      <c r="B145" s="15" t="str">
        <f>CONCATENATE(FAG_Berechnungen_2022!$AB$5," ", FAG_Berechnungen_2022!$AB$6)</f>
        <v>Steigungsindex politische Gemeinde 2020</v>
      </c>
      <c r="F145" s="134" t="s">
        <v>405</v>
      </c>
      <c r="K145" s="31"/>
      <c r="L145" s="34">
        <f>VLOOKUP($L$24,FAG_Berechnungen_2022!$A$1:$GR$190,FAG_Berechnungen_2022!$AB$1,FALSE)</f>
        <v>2.8E-3</v>
      </c>
    </row>
    <row r="146" spans="2:15" ht="18.75" customHeight="1" x14ac:dyDescent="0.2">
      <c r="B146" s="15" t="s">
        <v>284</v>
      </c>
      <c r="I146" s="22" t="str">
        <f>CONCATENATE("400 - ",TEXT(L144,"###'##0.00")," + 15 x ",TEXT(L145,"#0.00%")," x 100 =")</f>
        <v>400 - 106.53 + 15 x 0.28% x 100 =</v>
      </c>
      <c r="K146" s="31" t="s">
        <v>260</v>
      </c>
      <c r="L146" s="57">
        <f>IF(OR(L144&lt;150,L145&gt;15%),MAX(400-L144+15*L145*100,0),0)</f>
        <v>297.67</v>
      </c>
    </row>
    <row r="147" spans="2:15" x14ac:dyDescent="0.2">
      <c r="K147" s="31"/>
      <c r="L147" s="58"/>
    </row>
    <row r="148" spans="2:15" ht="18.75" customHeight="1" x14ac:dyDescent="0.2">
      <c r="B148" s="15" t="str">
        <f>CONCATENATE(FAG_Berechnungen_2022!$AC$5, " ", TEXT(FAG_Berechnungen_2022!$AC$6,"TT.MM.JJJ"))</f>
        <v>Zahl Einwohnerinnen und Einwohner politische Gemeinde 31.12.2020</v>
      </c>
      <c r="K148" s="31" t="s">
        <v>261</v>
      </c>
      <c r="L148" s="45">
        <f>VLOOKUP($L$24,FAG_Berechnungen_2022!$A$1:$GR$190,FAG_Berechnungen_2022!$AC$1,FALSE)</f>
        <v>689</v>
      </c>
    </row>
    <row r="149" spans="2:15" ht="18.75" customHeight="1" x14ac:dyDescent="0.2">
      <c r="B149" s="15" t="s">
        <v>285</v>
      </c>
      <c r="I149" s="22" t="str">
        <f>CONCATENATE("Fr. ",TEXT(L146,"###'##0.00")," x ",TEXT(L148,"###'##0")," =")</f>
        <v>Fr. 297.67 x 689 =</v>
      </c>
      <c r="K149" s="31" t="s">
        <v>260</v>
      </c>
      <c r="L149" s="25">
        <f>L146*L148</f>
        <v>205094.63</v>
      </c>
    </row>
    <row r="150" spans="2:15" x14ac:dyDescent="0.2">
      <c r="I150" s="22"/>
      <c r="K150" s="31"/>
      <c r="L150" s="59"/>
    </row>
    <row r="151" spans="2:15" ht="18.75" customHeight="1" x14ac:dyDescent="0.2">
      <c r="B151" s="15" t="str">
        <f>CONCATENATE(FAG_Berechnungen_2022!$U$5," ",TEXT(FAG_Berechnungen_2022!$U$6,"TT.MM.JJJJ"))</f>
        <v>Landesindex der Konsumentenpreise (Basis 2005) 31.12.2020</v>
      </c>
      <c r="K151" s="31"/>
      <c r="L151" s="60">
        <f>VLOOKUP($L$24,FAG_Berechnungen_2022!$A$1:$GR$190,FAG_Berechnungen_2022!$AD$1,FALSE)</f>
        <v>102.3</v>
      </c>
    </row>
    <row r="152" spans="2:15" ht="18.75" customHeight="1" x14ac:dyDescent="0.2">
      <c r="B152" s="15" t="str">
        <f>CONCATENATE(FAG_Berechnungen_2022!$V$5," ",FAG_Berechnungen_2022!V6)</f>
        <v>Landesindex der Konsumentenpreise zwei Jahre vor Inkraftsetzung FAG (Basis 2005) (12.2010)</v>
      </c>
      <c r="I152" s="22"/>
      <c r="K152" s="39"/>
      <c r="L152" s="60">
        <f>VLOOKUP($L$24,FAG_Berechnungen_2022!$A$1:$GR$190,FAG_Berechnungen_2022!$AE$1,FALSE)</f>
        <v>104.2</v>
      </c>
    </row>
    <row r="153" spans="2:15" x14ac:dyDescent="0.2">
      <c r="I153" s="22"/>
      <c r="K153" s="39"/>
      <c r="L153" s="61"/>
    </row>
    <row r="154" spans="2:15" x14ac:dyDescent="0.2">
      <c r="B154" s="42" t="s">
        <v>273</v>
      </c>
      <c r="C154" s="42"/>
      <c r="D154" s="42"/>
      <c r="E154" s="42"/>
      <c r="F154" s="42"/>
      <c r="G154" s="42"/>
      <c r="H154" s="42"/>
      <c r="I154" s="43" t="str">
        <f>CONCATENATE("Fr. ",TEXT(L149,"###'##0.00")," x (",TEXT(L151,"###.0")," / ",TEXT(L152,"###.0"),") =")</f>
        <v>Fr. 205'094.63 x (102.3 / 104.2) =</v>
      </c>
      <c r="J154" s="42"/>
      <c r="K154" s="49" t="s">
        <v>260</v>
      </c>
      <c r="L154" s="90">
        <f>MAX(L149*(L151/L152),0)</f>
        <v>201354.9006621881</v>
      </c>
    </row>
    <row r="155" spans="2:15" x14ac:dyDescent="0.2">
      <c r="L155" s="58"/>
    </row>
    <row r="156" spans="2:15" ht="18.75" customHeight="1" x14ac:dyDescent="0.2">
      <c r="B156" s="15" t="str">
        <f>CONCATENATE(FAG_Berechnungen_2022!$X$5," im Bemessungsjahr ", FAG_Berechnungen_2022!$X$6)</f>
        <v>Bezogener Gesamtsteuerfuss im Bemessungsjahr 2020</v>
      </c>
      <c r="L156" s="34">
        <f>VLOOKUP($L$24,FAG_Berechnungen_2022!$A$1:$GR$190,FAG_Berechnungen_2022!$X$1,FALSE)/100</f>
        <v>1.2262</v>
      </c>
    </row>
    <row r="157" spans="2:15" ht="18.75" customHeight="1" x14ac:dyDescent="0.2">
      <c r="B157" s="15" t="str">
        <f>CONCATENATE(FAG_Berechnungen_2022!$Y$5," im Bemessungsjahr ", FAG_Berechnungen_2022!$Y$6)</f>
        <v>Bezogener Gesamtsteuerfuss Kantonsmittel ohne Zürich im Bemessungsjahr 2020</v>
      </c>
      <c r="L157" s="34">
        <f>VLOOKUP($L$24,FAG_Berechnungen_2022!$A$1:$GR$190,FAG_Berechnungen_2022!$Y$1,FALSE)/100</f>
        <v>0.99670000000000003</v>
      </c>
    </row>
    <row r="158" spans="2:15" x14ac:dyDescent="0.2">
      <c r="L158" s="58"/>
    </row>
    <row r="159" spans="2:15" x14ac:dyDescent="0.2">
      <c r="B159" s="51" t="str">
        <f>CONCATENATE(FAG_Berechnungen_2022!$AI$5, " ", FAG_Berechnungen_2022!$AI$6,":")</f>
        <v>Geografisch-topografischer Sonderlastenausgleich 2022:</v>
      </c>
      <c r="C159" s="51"/>
      <c r="D159" s="51"/>
      <c r="E159" s="51"/>
      <c r="F159" s="51"/>
      <c r="G159" s="51"/>
      <c r="H159" s="51"/>
      <c r="I159" s="20"/>
      <c r="J159" s="20"/>
      <c r="K159" s="52"/>
      <c r="L159" s="20"/>
    </row>
    <row r="160" spans="2:15" x14ac:dyDescent="0.2">
      <c r="B160" s="42"/>
      <c r="C160" s="42"/>
      <c r="D160" s="42"/>
      <c r="E160" s="42"/>
      <c r="F160" s="42"/>
      <c r="G160" s="42"/>
      <c r="H160" s="42"/>
      <c r="I160" s="54" t="str">
        <f>IF(L156&lt;0.75*L157,"kein Anspruch",IF(L156&gt;1.3*L157,"voller Beitrag",CONCATENATE("Fr. ",TEXT(L154,"###'##0")," - Fr. ",TEXT(L154,"###'##0")," x (",TEXT(L157,"###.00%")," x ",TEXT(FAG_Basisdaten!$C$15,"0.0")," - ",TEXT(L156,"###.00%"),") / (",TEXT(L157,"###.00%")," x ",TEXT(FAG_Basisdaten!$C$14,"0.00"),") =")))</f>
        <v>Fr. 201'355 - Fr. 201'355 x (99.67% x 1.3 - 122.62%) / (99.67% x 0.55) =</v>
      </c>
      <c r="J160" s="53"/>
      <c r="K160" s="55" t="s">
        <v>260</v>
      </c>
      <c r="L160" s="56">
        <f>MAX(ROUND(L154-L154*MIN(MAX((L157*1.3-L156)/(L157*0.55),0),1),0),0)</f>
        <v>175823</v>
      </c>
      <c r="N160" s="15">
        <f>VLOOKUP($L$24,FAG_Berechnungen_2022!$A:$FB,FAG_Berechnungen_2022!$AI$1,FALSE)</f>
        <v>175823</v>
      </c>
      <c r="O160" s="15" t="b">
        <f>L160=N160</f>
        <v>1</v>
      </c>
    </row>
    <row r="161" spans="2:12" x14ac:dyDescent="0.2"/>
    <row r="162" spans="2:12" x14ac:dyDescent="0.2"/>
    <row r="163" spans="2:12" x14ac:dyDescent="0.2"/>
    <row r="164" spans="2:12" x14ac:dyDescent="0.2"/>
    <row r="165" spans="2:12" x14ac:dyDescent="0.2"/>
    <row r="166" spans="2:12" x14ac:dyDescent="0.2"/>
    <row r="167" spans="2:12" x14ac:dyDescent="0.2"/>
    <row r="168" spans="2:12" x14ac:dyDescent="0.2"/>
    <row r="169" spans="2:12" x14ac:dyDescent="0.2"/>
    <row r="170" spans="2:12" x14ac:dyDescent="0.2"/>
    <row r="171" spans="2:12" x14ac:dyDescent="0.2"/>
    <row r="172" spans="2:12" x14ac:dyDescent="0.2"/>
    <row r="173" spans="2:12" x14ac:dyDescent="0.2"/>
    <row r="174" spans="2:12" ht="15" x14ac:dyDescent="0.3">
      <c r="B174" s="62" t="s">
        <v>363</v>
      </c>
    </row>
    <row r="175" spans="2:12" ht="15" x14ac:dyDescent="0.3">
      <c r="B175" s="62" t="str">
        <f>CONCATENATE(VLOOKUP(L24,FAG_Berechnungen_2022!$A$1:$GR$190,FAG_Berechnungen_2022!$C$1,FALSE)," ",$L$23," ",$L$26," ",$L$27)</f>
        <v>Politische Gemeinde Adlikon 2022 provisorische Daten</v>
      </c>
    </row>
    <row r="176" spans="2:12" x14ac:dyDescent="0.2">
      <c r="B176" s="119" t="str">
        <f>IF(VLOOKUP($L$24,FAG_Berechnungen_2022!$A$1:$GR$190,FAG_Berechnungen_2022!$EH$1,FALSE)=0,"",VLOOKUP($L$24,FAG_Berechnungen_2022!$A$1:$GR$190,FAG_Berechnungen_2022!$EH$1,FALSE))</f>
        <v/>
      </c>
      <c r="C176" s="42"/>
      <c r="D176" s="42"/>
      <c r="E176" s="42"/>
      <c r="F176" s="42"/>
      <c r="G176" s="42"/>
      <c r="H176" s="42"/>
      <c r="I176" s="42"/>
      <c r="J176" s="42"/>
      <c r="K176" s="43"/>
      <c r="L176" s="42"/>
    </row>
    <row r="177" spans="2:12" x14ac:dyDescent="0.2"/>
    <row r="178" spans="2:12" x14ac:dyDescent="0.2">
      <c r="B178" s="38" t="str">
        <f>CONCATENATE(FAG_Berechnungen_2022!$I$5, " ", FAG_Berechnungen_2022!$I$6)</f>
        <v>Ressourcenzuschuss 2022</v>
      </c>
      <c r="K178" s="31" t="s">
        <v>260</v>
      </c>
      <c r="L178" s="45">
        <f>$L$54</f>
        <v>912018</v>
      </c>
    </row>
    <row r="179" spans="2:12" x14ac:dyDescent="0.2">
      <c r="B179" s="15" t="str">
        <f>CONCATENATE(FAG_Berechnungen_2022!$AZ$5," im Bemessungsjahr ", FAG_Berechnungen_2022!$AZ$6)</f>
        <v>Bezogener Gesamtsteuerfuss im Bemessungsjahr 2020</v>
      </c>
      <c r="K179" s="31" t="s">
        <v>260</v>
      </c>
      <c r="L179" s="34">
        <f>VLOOKUP($L$24,FAG_Berechnungen_2022!$A$1:$GR$190,FAG_Berechnungen_2022!$AZ$1,FALSE)/100</f>
        <v>1.2262</v>
      </c>
    </row>
    <row r="180" spans="2:12" x14ac:dyDescent="0.2">
      <c r="B180" s="15" t="str">
        <f>CONCATENATE(FAG_Berechnungen_2022!$BM$5," im Bemessungsjahr ", FAG_Berechnungen_2022!$BM$6)</f>
        <v>Absolute Steuerkraft politische Gemeinde im Bemessungsjahr 2020</v>
      </c>
      <c r="K180" s="31" t="s">
        <v>260</v>
      </c>
      <c r="L180" s="45">
        <f>VLOOKUP($L$24,FAG_Berechnungen_2022!$A$1:$GR$190,FAG_Berechnungen_2022!$BM$1,FALSE)</f>
        <v>1724205</v>
      </c>
    </row>
    <row r="181" spans="2:12" x14ac:dyDescent="0.2">
      <c r="H181" s="40"/>
      <c r="L181" s="40" t="s">
        <v>344</v>
      </c>
    </row>
    <row r="182" spans="2:12" x14ac:dyDescent="0.2">
      <c r="B182" s="42" t="s">
        <v>287</v>
      </c>
      <c r="C182" s="42"/>
      <c r="D182" s="42"/>
      <c r="E182" s="42"/>
      <c r="F182" s="42"/>
      <c r="G182" s="42"/>
      <c r="H182" s="43" t="str">
        <f>CONCATENATE("Steuerfuss ",FAG_Berechnungen_2022!$AZ$6)</f>
        <v>Steuerfuss 2020</v>
      </c>
      <c r="I182" s="42"/>
      <c r="J182" s="42"/>
      <c r="K182" s="43"/>
      <c r="L182" s="43" t="s">
        <v>330</v>
      </c>
    </row>
    <row r="183" spans="2:12" x14ac:dyDescent="0.2">
      <c r="B183" s="15" t="str">
        <f>IF(VLOOKUP($L$24,FAG_Berechnungen_2022!$A$1:$GR$190,FAG_Berechnungen_2022!$AN$1,FALSE)="","-",CONCATENATE("Primarschulgemeinde ",VLOOKUP($L$24,FAG_Berechnungen_2022!$A$1:$GR$190,FAG_Berechnungen_2022!$AN$1,FALSE)))</f>
        <v>Primarschulgemeinde Adlikon</v>
      </c>
      <c r="G183" s="128">
        <f>VLOOKUP($L$24,FAG_Berechnungen_2022!$A$1:$GR$190,FAG_Berechnungen_2022!$BA$1,FALSE)</f>
        <v>52</v>
      </c>
      <c r="H183" s="15" t="str">
        <f t="shared" ref="H183:H194" si="0">IF(B183="-","","%")</f>
        <v>%</v>
      </c>
      <c r="K183" s="31" t="str">
        <f t="shared" ref="K183:K194" si="1">IF(B183="-","-","Fr.")</f>
        <v>Fr.</v>
      </c>
      <c r="L183" s="72">
        <f>VLOOKUP($L$24,FAG_Berechnungen_2022!$A$1:$GR$190,FAG_Berechnungen_2022!$BN$1,FALSE)</f>
        <v>1384981</v>
      </c>
    </row>
    <row r="184" spans="2:12" x14ac:dyDescent="0.2">
      <c r="B184" s="15" t="str">
        <f>IF(VLOOKUP($L$24,FAG_Berechnungen_2022!$A$1:$GR$190,FAG_Berechnungen_2022!$AO$1,FALSE)="","-",CONCATENATE("Primarschulgemeinde ",VLOOKUP($L$24,FAG_Berechnungen_2022!$A$1:$GR$190,FAG_Berechnungen_2022!$AO$1,FALSE)))</f>
        <v>Primarschulgemeinde Andelfingen</v>
      </c>
      <c r="G184" s="128">
        <f>VLOOKUP($L$24,FAG_Berechnungen_2022!$A$1:$GR$190,FAG_Berechnungen_2022!$BB$1,FALSE)</f>
        <v>45</v>
      </c>
      <c r="H184" s="15" t="str">
        <f t="shared" si="0"/>
        <v>%</v>
      </c>
      <c r="K184" s="31" t="str">
        <f t="shared" si="1"/>
        <v>Fr.</v>
      </c>
      <c r="L184" s="72">
        <f>VLOOKUP($L$24,FAG_Berechnungen_2022!$A$1:$GR$190,FAG_Berechnungen_2022!$BO$1,FALSE)</f>
        <v>339224</v>
      </c>
    </row>
    <row r="185" spans="2:12" x14ac:dyDescent="0.2">
      <c r="B185" s="15" t="str">
        <f>IF(VLOOKUP($L$24,FAG_Berechnungen_2022!$A$1:$GR$190,FAG_Berechnungen_2022!$AP$1,FALSE)="","-",CONCATENATE("Primarschulgemeinde ",VLOOKUP($L$24,FAG_Berechnungen_2022!$A$1:$GR$190,FAG_Berechnungen_2022!$AP$1,FALSE)))</f>
        <v>-</v>
      </c>
      <c r="G185" s="128">
        <f>VLOOKUP($L$24,FAG_Berechnungen_2022!$A$1:$GR$190,FAG_Berechnungen_2022!$BC$1,FALSE)</f>
        <v>0</v>
      </c>
      <c r="H185" s="15" t="str">
        <f t="shared" si="0"/>
        <v/>
      </c>
      <c r="K185" s="31" t="str">
        <f t="shared" si="1"/>
        <v>-</v>
      </c>
      <c r="L185" s="72">
        <f>VLOOKUP($L$24,FAG_Berechnungen_2022!$A$1:$GR$190,FAG_Berechnungen_2022!$BP$1,FALSE)</f>
        <v>0</v>
      </c>
    </row>
    <row r="186" spans="2:12" x14ac:dyDescent="0.2">
      <c r="B186" s="15" t="str">
        <f>IF(VLOOKUP($L$24,FAG_Berechnungen_2022!$A$1:$GR$190,FAG_Berechnungen_2022!$AQ$1,FALSE)="","-",CONCATENATE("Primarschulgemeinde ",VLOOKUP($L$24,FAG_Berechnungen_2022!$A$1:$GR$190,FAG_Berechnungen_2022!$AQ$1,FALSE)))</f>
        <v>-</v>
      </c>
      <c r="G186" s="128" t="str">
        <f>VLOOKUP($L$24,FAG_Berechnungen_2022!$A$1:$GR$190,FAG_Berechnungen_2022!$BD$1,FALSE)</f>
        <v/>
      </c>
      <c r="H186" s="15" t="str">
        <f t="shared" si="0"/>
        <v/>
      </c>
      <c r="K186" s="31" t="str">
        <f t="shared" si="1"/>
        <v>-</v>
      </c>
      <c r="L186" s="72" t="str">
        <f>VLOOKUP($L$24,FAG_Berechnungen_2022!$A$1:$GR$190,FAG_Berechnungen_2022!$BQ$1,FALSE)</f>
        <v/>
      </c>
    </row>
    <row r="187" spans="2:12" x14ac:dyDescent="0.2">
      <c r="B187" s="15" t="str">
        <f>IF(VLOOKUP($L$24,FAG_Berechnungen_2022!$A$1:$GR$190,FAG_Berechnungen_2022!$AR$1,FALSE)="","-",CONCATENATE("Oberstufenschulgemeinde ",VLOOKUP($L$24,FAG_Berechnungen_2022!$A$1:$GR$190,FAG_Berechnungen_2022!$AR$1,FALSE)))</f>
        <v>Oberstufenschulgemeinde Andelfingen</v>
      </c>
      <c r="G187" s="128">
        <f>VLOOKUP($L$24,FAG_Berechnungen_2022!$A$1:$GR$190,FAG_Berechnungen_2022!$BE$1,FALSE)</f>
        <v>20</v>
      </c>
      <c r="H187" s="15" t="str">
        <f t="shared" si="0"/>
        <v>%</v>
      </c>
      <c r="K187" s="31" t="str">
        <f t="shared" si="1"/>
        <v>Fr.</v>
      </c>
      <c r="L187" s="72">
        <f>VLOOKUP($L$24,FAG_Berechnungen_2022!$A$1:$GR$190,FAG_Berechnungen_2022!$BR$1,FALSE)</f>
        <v>1724205</v>
      </c>
    </row>
    <row r="188" spans="2:12" x14ac:dyDescent="0.2">
      <c r="B188" s="15" t="str">
        <f>IF(VLOOKUP($L$24,FAG_Berechnungen_2022!$A$1:$GR$190,FAG_Berechnungen_2022!$AS$1,FALSE)="","-",CONCATENATE("Oberstufenschulgemeinde ",VLOOKUP($L$24,FAG_Berechnungen_2022!$A$1:$GR$190,FAG_Berechnungen_2022!$AS$1,FALSE)))</f>
        <v>-</v>
      </c>
      <c r="G188" s="128">
        <f>VLOOKUP($L$24,FAG_Berechnungen_2022!$A$1:$GR$190,FAG_Berechnungen_2022!$BF$1,FALSE)</f>
        <v>0</v>
      </c>
      <c r="H188" s="15" t="str">
        <f t="shared" si="0"/>
        <v/>
      </c>
      <c r="K188" s="31" t="str">
        <f t="shared" si="1"/>
        <v>-</v>
      </c>
      <c r="L188" s="72">
        <f>VLOOKUP($L$24,FAG_Berechnungen_2022!$A$1:$GR$190,FAG_Berechnungen_2022!$BS$1,FALSE)</f>
        <v>0</v>
      </c>
    </row>
    <row r="189" spans="2:12" x14ac:dyDescent="0.2">
      <c r="B189" s="15" t="str">
        <f>IF(VLOOKUP($L$24,FAG_Berechnungen_2022!$A$1:$GR$190,FAG_Berechnungen_2022!$AT$1,FALSE)="","-",CONCATENATE("Oberstufenschulgemeinde ",VLOOKUP($L$24,FAG_Berechnungen_2022!$A$1:$GR$190,FAG_Berechnungen_2022!$AT$1,FALSE)))</f>
        <v>-</v>
      </c>
      <c r="G189" s="128" t="str">
        <f>VLOOKUP($L$24,FAG_Berechnungen_2022!$A$1:$GR$190,FAG_Berechnungen_2022!$BG$1,FALSE)</f>
        <v/>
      </c>
      <c r="H189" s="15" t="str">
        <f t="shared" si="0"/>
        <v/>
      </c>
      <c r="K189" s="31" t="str">
        <f t="shared" si="1"/>
        <v>-</v>
      </c>
      <c r="L189" s="72" t="str">
        <f>VLOOKUP($L$24,FAG_Berechnungen_2022!$A$1:$GR$190,FAG_Berechnungen_2022!$BT$1,FALSE)</f>
        <v/>
      </c>
    </row>
    <row r="190" spans="2:12" x14ac:dyDescent="0.2">
      <c r="B190" s="15" t="str">
        <f>IF(VLOOKUP($L$24,FAG_Berechnungen_2022!$A$1:$GR$190,FAG_Berechnungen_2022!$AU$1,FALSE)="","-",CONCATENATE("Oberstufenschulgemeinde ",VLOOKUP($L$24,FAG_Berechnungen_2022!$A$1:$GR$190,FAG_Berechnungen_2022!$AU$1,FALSE)))</f>
        <v>-</v>
      </c>
      <c r="G190" s="128" t="str">
        <f>VLOOKUP($L$24,FAG_Berechnungen_2022!$A$1:$GR$190,FAG_Berechnungen_2022!$BH$1,FALSE)</f>
        <v/>
      </c>
      <c r="H190" s="15" t="str">
        <f t="shared" si="0"/>
        <v/>
      </c>
      <c r="K190" s="31" t="str">
        <f t="shared" si="1"/>
        <v>-</v>
      </c>
      <c r="L190" s="72" t="str">
        <f>VLOOKUP($L$24,FAG_Berechnungen_2022!$A$1:$GR$190,FAG_Berechnungen_2022!$BU$1,FALSE)</f>
        <v/>
      </c>
    </row>
    <row r="191" spans="2:12" x14ac:dyDescent="0.2">
      <c r="B191" s="15" t="str">
        <f>IF(VLOOKUP($L$24,FAG_Berechnungen_2022!$A$1:$GR$190,FAG_Berechnungen_2022!$AV$1,FALSE)="","-",CONCATENATE("Vereinigte Schulgemeinde ",VLOOKUP($L$24,FAG_Berechnungen_2022!$A$1:$GR$190,FAG_Berechnungen_2022!$AV$1,FALSE)))</f>
        <v>-</v>
      </c>
      <c r="G191" s="128">
        <f>VLOOKUP($L$24,FAG_Berechnungen_2022!$A$1:$GR$190,FAG_Berechnungen_2022!$BI$1,FALSE)</f>
        <v>0</v>
      </c>
      <c r="H191" s="15" t="str">
        <f t="shared" si="0"/>
        <v/>
      </c>
      <c r="K191" s="31" t="str">
        <f t="shared" si="1"/>
        <v>-</v>
      </c>
      <c r="L191" s="72">
        <f>VLOOKUP($L$24,FAG_Berechnungen_2022!$A$1:$GR$190,FAG_Berechnungen_2022!$BV$1,FALSE)</f>
        <v>0</v>
      </c>
    </row>
    <row r="192" spans="2:12" x14ac:dyDescent="0.2">
      <c r="B192" s="15" t="str">
        <f>IF(VLOOKUP($L$24,FAG_Berechnungen_2022!$A$1:$GR$190,FAG_Berechnungen_2022!$AW$1,FALSE)="","-",CONCATENATE("Vereinigte Schulgemeinde ",VLOOKUP($L$24,FAG_Berechnungen_2022!$A$1:$GR$190,FAG_Berechnungen_2022!$AW$1,FALSE)))</f>
        <v>-</v>
      </c>
      <c r="G192" s="128" t="str">
        <f>VLOOKUP($L$24,FAG_Berechnungen_2022!$A$1:$GR$190,FAG_Berechnungen_2022!$BJ$1,FALSE)</f>
        <v/>
      </c>
      <c r="H192" s="15" t="str">
        <f t="shared" si="0"/>
        <v/>
      </c>
      <c r="K192" s="31" t="str">
        <f t="shared" si="1"/>
        <v>-</v>
      </c>
      <c r="L192" s="72" t="str">
        <f>VLOOKUP($L$24,FAG_Berechnungen_2022!$A$1:$GR$190,FAG_Berechnungen_2022!$BW$1,FALSE)</f>
        <v/>
      </c>
    </row>
    <row r="193" spans="2:15" x14ac:dyDescent="0.2">
      <c r="B193" s="15" t="str">
        <f>IF(VLOOKUP($L$24,FAG_Berechnungen_2022!$A$1:$GR$190,FAG_Berechnungen_2022!$AX$1,FALSE)="","-",CONCATENATE("Vereinigte Schulgemeinde ",VLOOKUP($L$24,FAG_Berechnungen_2022!$A$1:$GR$190,FAG_Berechnungen_2022!$AX$1,FALSE)))</f>
        <v>-</v>
      </c>
      <c r="G193" s="128" t="str">
        <f>VLOOKUP($L$24,FAG_Berechnungen_2022!$A$1:$GR$190,FAG_Berechnungen_2022!$BK$1,FALSE)</f>
        <v/>
      </c>
      <c r="H193" s="15" t="str">
        <f t="shared" si="0"/>
        <v/>
      </c>
      <c r="K193" s="31" t="str">
        <f t="shared" si="1"/>
        <v>-</v>
      </c>
      <c r="L193" s="72" t="str">
        <f>VLOOKUP($L$24,FAG_Berechnungen_2022!$A$1:$GR$190,FAG_Berechnungen_2022!$BX$1,FALSE)</f>
        <v/>
      </c>
    </row>
    <row r="194" spans="2:15" x14ac:dyDescent="0.2">
      <c r="B194" s="42" t="str">
        <f>IF(VLOOKUP($L$24,FAG_Berechnungen_2022!$A$1:$GR$190,FAG_Berechnungen_2022!$AY$1,FALSE)="","-",CONCATENATE("Vereinigte Schulgemeinde ",VLOOKUP($L$24,FAG_Berechnungen_2022!$A$1:$GR$190,FAG_Berechnungen_2022!$AY$1,FALSE)))</f>
        <v>-</v>
      </c>
      <c r="C194" s="42"/>
      <c r="D194" s="42"/>
      <c r="E194" s="42"/>
      <c r="F194" s="42"/>
      <c r="G194" s="129" t="str">
        <f>VLOOKUP($L$24,FAG_Berechnungen_2022!$A$1:$GR$190,FAG_Berechnungen_2022!$BL$1,FALSE)</f>
        <v/>
      </c>
      <c r="H194" s="42" t="str">
        <f t="shared" si="0"/>
        <v/>
      </c>
      <c r="I194" s="42"/>
      <c r="J194" s="42"/>
      <c r="K194" s="49" t="str">
        <f t="shared" si="1"/>
        <v>-</v>
      </c>
      <c r="L194" s="73" t="str">
        <f>VLOOKUP($L$24,FAG_Berechnungen_2022!$A$1:$GR$190,FAG_Berechnungen_2022!$BY$1,FALSE)</f>
        <v/>
      </c>
    </row>
    <row r="195" spans="2:15" x14ac:dyDescent="0.2"/>
    <row r="196" spans="2:15" x14ac:dyDescent="0.2">
      <c r="B196" s="42" t="s">
        <v>232</v>
      </c>
      <c r="C196" s="42"/>
      <c r="D196" s="42"/>
      <c r="E196" s="42"/>
      <c r="F196" s="42"/>
      <c r="G196" s="42"/>
      <c r="H196" s="42"/>
      <c r="I196" s="42"/>
      <c r="J196" s="42"/>
      <c r="K196" s="43"/>
      <c r="L196" s="43" t="s">
        <v>289</v>
      </c>
    </row>
    <row r="197" spans="2:15" x14ac:dyDescent="0.2">
      <c r="B197" s="15" t="str">
        <f>IF(VLOOKUP($L$24,FAG_Berechnungen_2022!$A$1:$GR$190,FAG_Berechnungen_2022!$AN$1,FALSE)="","-",CONCATENATE("Primarschulgemeinde ",VLOOKUP($L$24,FAG_Berechnungen_2022!$A$1:$GR$190,FAG_Berechnungen_2022!$AN$1,FALSE)))</f>
        <v>Primarschulgemeinde Adlikon</v>
      </c>
      <c r="J197" s="22" t="str">
        <f>IF(B197="-","",CONCATENATE("Fr. ",TEXT($L$54,"###'##0")," x (",TEXT(G183,"##0.00")," % / ",TEXT($L$179,"##0.00%"),") x (Fr. ",TEXT(L183,"###'##0")," / Fr. ",TEXT($L$180,"###'##0"),") ="))</f>
        <v>Fr. 912'018 x (52.00 % / 122.62%) x (Fr. 1'384'981 / Fr. 1'724'205) =</v>
      </c>
      <c r="K197" s="31" t="str">
        <f t="shared" ref="K197:K199" si="2">IF(B197="-","-","Fr.")</f>
        <v>Fr.</v>
      </c>
      <c r="L197" s="21">
        <f t="shared" ref="L197:L208" si="3">IF(B197="-","-",ROUND($L$54*((G183/100)/$L$179)*(L183/$L$180),0))</f>
        <v>310671</v>
      </c>
      <c r="N197" s="15">
        <f>IF(VLOOKUP($L$24,FAG_Berechnungen_2022!$A:$FB,FAG_Berechnungen_2022!$BZ$1,FALSE)="","-",VLOOKUP($L$24,FAG_Berechnungen_2022!$A:$FB,FAG_Berechnungen_2022!$BZ$1,FALSE))</f>
        <v>310671</v>
      </c>
      <c r="O197" s="15" t="b">
        <f>L197=N197</f>
        <v>1</v>
      </c>
    </row>
    <row r="198" spans="2:15" x14ac:dyDescent="0.2">
      <c r="B198" s="15" t="str">
        <f>IF(VLOOKUP($L$24,FAG_Berechnungen_2022!$A$1:$GR$190,FAG_Berechnungen_2022!$AO$1,FALSE)="","-",CONCATENATE("Primarschulgemeinde ",VLOOKUP($L$24,FAG_Berechnungen_2022!$A$1:$GR$190,FAG_Berechnungen_2022!$AO$1,FALSE)))</f>
        <v>Primarschulgemeinde Andelfingen</v>
      </c>
      <c r="J198" s="22" t="str">
        <f t="shared" ref="J198:J208" si="4">IF(B198="-","",CONCATENATE("Fr. ",TEXT($L$54,"###'##0")," x (",TEXT(G184,"##0")," % / ",TEXT($L$179,"##0.00%"),") x (Fr. ",TEXT(L184,"###'##0")," / Fr. ",TEXT($L$180,"###'##0"),") ="))</f>
        <v>Fr. 912'018 x (45 % / 122.62%) x (Fr. 339'224 / Fr. 1'724'205) =</v>
      </c>
      <c r="K198" s="31" t="str">
        <f t="shared" si="2"/>
        <v>Fr.</v>
      </c>
      <c r="L198" s="21">
        <f t="shared" si="3"/>
        <v>65849</v>
      </c>
      <c r="N198" s="15">
        <f>IF(VLOOKUP($L$24,FAG_Berechnungen_2022!$A:$FB,FAG_Berechnungen_2022!$CA$1,FALSE)="","-",VLOOKUP($L$24,FAG_Berechnungen_2022!$A:$FB,FAG_Berechnungen_2022!$CA$1,FALSE))</f>
        <v>65849</v>
      </c>
      <c r="O198" s="15" t="b">
        <f t="shared" ref="O198:O208" si="5">L198=N198</f>
        <v>1</v>
      </c>
    </row>
    <row r="199" spans="2:15" x14ac:dyDescent="0.2">
      <c r="B199" s="15" t="str">
        <f>IF(VLOOKUP($L$24,FAG_Berechnungen_2022!$A$1:$GR$190,FAG_Berechnungen_2022!$AP$1,FALSE)="","-",CONCATENATE("Primarschulgemeinde ",VLOOKUP($L$24,FAG_Berechnungen_2022!$A$1:$GR$190,FAG_Berechnungen_2022!$AP$1,FALSE)))</f>
        <v>-</v>
      </c>
      <c r="J199" s="22" t="str">
        <f t="shared" si="4"/>
        <v/>
      </c>
      <c r="K199" s="31" t="str">
        <f t="shared" si="2"/>
        <v>-</v>
      </c>
      <c r="L199" s="21" t="str">
        <f t="shared" si="3"/>
        <v>-</v>
      </c>
      <c r="N199" s="15">
        <f>IF(VLOOKUP($L$24,FAG_Berechnungen_2022!$A:$FB,FAG_Berechnungen_2022!$CB$1,FALSE)="","-",VLOOKUP($L$24,FAG_Berechnungen_2022!$A:$FB,FAG_Berechnungen_2022!$CB$1,FALSE))</f>
        <v>0</v>
      </c>
      <c r="O199" s="15" t="b">
        <f t="shared" si="5"/>
        <v>0</v>
      </c>
    </row>
    <row r="200" spans="2:15" x14ac:dyDescent="0.2">
      <c r="B200" s="15" t="str">
        <f>IF(VLOOKUP($L$24,FAG_Berechnungen_2022!$A$1:$GR$190,FAG_Berechnungen_2022!$AQ$1,FALSE)="","-",CONCATENATE("Primarschulgemeinde ",VLOOKUP($L$24,FAG_Berechnungen_2022!$A$1:$GR$190,FAG_Berechnungen_2022!$AQ$1,FALSE)))</f>
        <v>-</v>
      </c>
      <c r="J200" s="22" t="str">
        <f t="shared" si="4"/>
        <v/>
      </c>
      <c r="K200" s="31" t="str">
        <f>IF(B200="-","-","Fr.")</f>
        <v>-</v>
      </c>
      <c r="L200" s="21" t="str">
        <f t="shared" si="3"/>
        <v>-</v>
      </c>
      <c r="N200" s="15" t="str">
        <f>IF(VLOOKUP($L$24,FAG_Berechnungen_2022!$A:$FB,FAG_Berechnungen_2022!$CC$1,FALSE)="","-",VLOOKUP($L$24,FAG_Berechnungen_2022!$A:$FB,FAG_Berechnungen_2022!$CC$1,FALSE))</f>
        <v>-</v>
      </c>
      <c r="O200" s="15" t="b">
        <f t="shared" si="5"/>
        <v>1</v>
      </c>
    </row>
    <row r="201" spans="2:15" x14ac:dyDescent="0.2">
      <c r="B201" s="15" t="str">
        <f>IF(VLOOKUP($L$24,FAG_Berechnungen_2022!$A$1:$GR$190,FAG_Berechnungen_2022!$AR$1,FALSE)="","-",CONCATENATE("Oberstufenschulgemeinde ",VLOOKUP($L$24,FAG_Berechnungen_2022!$A$1:$GR$190,FAG_Berechnungen_2022!$AR$1,FALSE)))</f>
        <v>Oberstufenschulgemeinde Andelfingen</v>
      </c>
      <c r="J201" s="22" t="str">
        <f t="shared" si="4"/>
        <v>Fr. 912'018 x (20 % / 122.62%) x (Fr. 1'724'205 / Fr. 1'724'205) =</v>
      </c>
      <c r="K201" s="31" t="str">
        <f t="shared" ref="K201:K208" si="6">IF(B201="-","-","Fr.")</f>
        <v>Fr.</v>
      </c>
      <c r="L201" s="21">
        <f t="shared" si="3"/>
        <v>148755</v>
      </c>
      <c r="N201" s="15">
        <f>IF(VLOOKUP($L$24,FAG_Berechnungen_2022!$A:$FB,FAG_Berechnungen_2022!$CD$1,FALSE)="","-",VLOOKUP($L$24,FAG_Berechnungen_2022!$A:$FB,FAG_Berechnungen_2022!$CD$1,FALSE))</f>
        <v>148755</v>
      </c>
      <c r="O201" s="15" t="b">
        <f t="shared" si="5"/>
        <v>1</v>
      </c>
    </row>
    <row r="202" spans="2:15" x14ac:dyDescent="0.2">
      <c r="B202" s="15" t="str">
        <f>IF(VLOOKUP($L$24,FAG_Berechnungen_2022!$A$1:$GR$190,FAG_Berechnungen_2022!$AS$1,FALSE)="","-",CONCATENATE("Oberstufenschulgemeinde ",VLOOKUP($L$24,FAG_Berechnungen_2022!$A$1:$GR$190,FAG_Berechnungen_2022!$AS$1,FALSE)))</f>
        <v>-</v>
      </c>
      <c r="J202" s="22" t="str">
        <f t="shared" si="4"/>
        <v/>
      </c>
      <c r="K202" s="31" t="str">
        <f t="shared" si="6"/>
        <v>-</v>
      </c>
      <c r="L202" s="21" t="str">
        <f t="shared" si="3"/>
        <v>-</v>
      </c>
      <c r="N202" s="15">
        <f>IF(VLOOKUP($L$24,FAG_Berechnungen_2022!$A:$FB,FAG_Berechnungen_2022!$CE$1,FALSE)="","-",VLOOKUP($L$24,FAG_Berechnungen_2022!$A:$FB,FAG_Berechnungen_2022!$CE$1,FALSE))</f>
        <v>0</v>
      </c>
      <c r="O202" s="15" t="b">
        <f t="shared" si="5"/>
        <v>0</v>
      </c>
    </row>
    <row r="203" spans="2:15" x14ac:dyDescent="0.2">
      <c r="B203" s="15" t="str">
        <f>IF(VLOOKUP($L$24,FAG_Berechnungen_2022!$A$1:$GR$190,FAG_Berechnungen_2022!$AT$1,FALSE)="","-",CONCATENATE("Oberstufenschulgemeinde ",VLOOKUP($L$24,FAG_Berechnungen_2022!$A$1:$GR$190,FAG_Berechnungen_2022!$AT$1,FALSE)))</f>
        <v>-</v>
      </c>
      <c r="J203" s="22" t="str">
        <f t="shared" si="4"/>
        <v/>
      </c>
      <c r="K203" s="31" t="str">
        <f t="shared" si="6"/>
        <v>-</v>
      </c>
      <c r="L203" s="21" t="str">
        <f t="shared" si="3"/>
        <v>-</v>
      </c>
      <c r="N203" s="15" t="str">
        <f>IF(VLOOKUP($L$24,FAG_Berechnungen_2022!$A:$FB,FAG_Berechnungen_2022!$CF$1,FALSE)="","-",VLOOKUP($L$24,FAG_Berechnungen_2022!$A:$FB,FAG_Berechnungen_2022!$CF$1,FALSE))</f>
        <v>-</v>
      </c>
      <c r="O203" s="15" t="b">
        <f t="shared" si="5"/>
        <v>1</v>
      </c>
    </row>
    <row r="204" spans="2:15" x14ac:dyDescent="0.2">
      <c r="B204" s="15" t="str">
        <f>IF(VLOOKUP($L$24,FAG_Berechnungen_2022!$A$1:$GR$190,FAG_Berechnungen_2022!$AU$1,FALSE)="","-",CONCATENATE("Oberstufenschulgemeinde ",VLOOKUP($L$24,FAG_Berechnungen_2022!$A$1:$GR$190,FAG_Berechnungen_2022!$AU$1,FALSE)))</f>
        <v>-</v>
      </c>
      <c r="J204" s="22" t="str">
        <f t="shared" si="4"/>
        <v/>
      </c>
      <c r="K204" s="31" t="str">
        <f t="shared" si="6"/>
        <v>-</v>
      </c>
      <c r="L204" s="21" t="str">
        <f t="shared" si="3"/>
        <v>-</v>
      </c>
      <c r="N204" s="15" t="str">
        <f>IF(VLOOKUP($L$24,FAG_Berechnungen_2022!$A:$FB,FAG_Berechnungen_2022!$CG$1,FALSE)="","-",VLOOKUP($L$24,FAG_Berechnungen_2022!$A:$FB,FAG_Berechnungen_2022!$CG$1,FALSE))</f>
        <v>-</v>
      </c>
      <c r="O204" s="15" t="b">
        <f t="shared" si="5"/>
        <v>1</v>
      </c>
    </row>
    <row r="205" spans="2:15" x14ac:dyDescent="0.2">
      <c r="B205" s="15" t="str">
        <f>IF(VLOOKUP($L$24,FAG_Berechnungen_2022!$A$1:$GR$190,FAG_Berechnungen_2022!$AV$1,FALSE)="","-",CONCATENATE("Vereinigte Schulgemeinde ",VLOOKUP($L$24,FAG_Berechnungen_2022!$A$1:$GR$190,FAG_Berechnungen_2022!$AV$1,FALSE)))</f>
        <v>-</v>
      </c>
      <c r="J205" s="22" t="str">
        <f>IF(B205="-","",CONCATENATE("Fr. ",TEXT($L$54,"###'##0")," x (",TEXT(G191,"##0.00")," % / ",TEXT($L$179,"##0.00%"),") x (Fr. ",TEXT(L191,"###'##0")," / Fr. ",TEXT($L$180,"###'##0"),") ="))</f>
        <v/>
      </c>
      <c r="K205" s="31" t="str">
        <f t="shared" si="6"/>
        <v>-</v>
      </c>
      <c r="L205" s="21" t="str">
        <f>IF(B205="-","-",ROUND($L$54*((G191/100)/$L$179)*(L191/$L$180),0))</f>
        <v>-</v>
      </c>
      <c r="N205" s="15">
        <f>IF(VLOOKUP($L$24,FAG_Berechnungen_2022!$A:$FB,FAG_Berechnungen_2022!$CH$1,FALSE)="","-",VLOOKUP($L$24,FAG_Berechnungen_2022!$A:$FB,FAG_Berechnungen_2022!$CH$1,FALSE))</f>
        <v>0</v>
      </c>
      <c r="O205" s="15" t="b">
        <f t="shared" si="5"/>
        <v>0</v>
      </c>
    </row>
    <row r="206" spans="2:15" x14ac:dyDescent="0.2">
      <c r="B206" s="15" t="str">
        <f>IF(VLOOKUP($L$24,FAG_Berechnungen_2022!$A$1:$GR$190,FAG_Berechnungen_2022!$AW$1,FALSE)="","-",CONCATENATE("Vereinigte Schulgemeinde ",VLOOKUP($L$24,FAG_Berechnungen_2022!$A$1:$GR$190,FAG_Berechnungen_2022!$AW$1,FALSE)))</f>
        <v>-</v>
      </c>
      <c r="J206" s="22" t="str">
        <f t="shared" si="4"/>
        <v/>
      </c>
      <c r="K206" s="31" t="str">
        <f t="shared" si="6"/>
        <v>-</v>
      </c>
      <c r="L206" s="21" t="str">
        <f t="shared" si="3"/>
        <v>-</v>
      </c>
      <c r="N206" s="15" t="str">
        <f>IF(VLOOKUP($L$24,FAG_Berechnungen_2022!$A:$FB,FAG_Berechnungen_2022!$CI$1,FALSE)="","-",VLOOKUP($L$24,FAG_Berechnungen_2022!$A:$FB,FAG_Berechnungen_2022!$CI$1,FALSE))</f>
        <v>-</v>
      </c>
      <c r="O206" s="15" t="b">
        <f t="shared" si="5"/>
        <v>1</v>
      </c>
    </row>
    <row r="207" spans="2:15" x14ac:dyDescent="0.2">
      <c r="B207" s="15" t="str">
        <f>IF(VLOOKUP($L$24,FAG_Berechnungen_2022!$A$1:$GR$190,FAG_Berechnungen_2022!$AX$1,FALSE)="","-",CONCATENATE("Vereinigte Schulgemeinde ",VLOOKUP($L$24,FAG_Berechnungen_2022!$A$1:$GR$190,FAG_Berechnungen_2022!$AX$1,FALSE)))</f>
        <v>-</v>
      </c>
      <c r="J207" s="22" t="str">
        <f t="shared" si="4"/>
        <v/>
      </c>
      <c r="K207" s="31" t="str">
        <f t="shared" si="6"/>
        <v>-</v>
      </c>
      <c r="L207" s="21" t="str">
        <f t="shared" si="3"/>
        <v>-</v>
      </c>
      <c r="N207" s="15" t="str">
        <f>IF(VLOOKUP($L$24,FAG_Berechnungen_2022!$A:$FB,FAG_Berechnungen_2022!$CJ$1,FALSE)="","-",VLOOKUP($L$24,FAG_Berechnungen_2022!$A:$FB,FAG_Berechnungen_2022!$CJ$1,FALSE))</f>
        <v>-</v>
      </c>
      <c r="O207" s="15" t="b">
        <f t="shared" si="5"/>
        <v>1</v>
      </c>
    </row>
    <row r="208" spans="2:15" x14ac:dyDescent="0.2">
      <c r="B208" s="42" t="str">
        <f>IF(VLOOKUP($L$24,FAG_Berechnungen_2022!$A$1:$GR$190,FAG_Berechnungen_2022!$AY$1,FALSE)="","-",CONCATENATE("Vereinigte Schulgemeinde ",VLOOKUP($L$24,FAG_Berechnungen_2022!$A$1:$GR$190,FAG_Berechnungen_2022!$AY$1,FALSE)))</f>
        <v>-</v>
      </c>
      <c r="J208" s="22" t="str">
        <f t="shared" si="4"/>
        <v/>
      </c>
      <c r="K208" s="31" t="str">
        <f t="shared" si="6"/>
        <v>-</v>
      </c>
      <c r="L208" s="21" t="str">
        <f t="shared" si="3"/>
        <v>-</v>
      </c>
      <c r="N208" s="15" t="str">
        <f>IF(VLOOKUP($L$24,FAG_Berechnungen_2022!$A:$FB,FAG_Berechnungen_2022!$CK$1,FALSE)="","-",VLOOKUP($L$24,FAG_Berechnungen_2022!$A:$FB,FAG_Berechnungen_2022!$CK$1,FALSE))</f>
        <v>-</v>
      </c>
      <c r="O208" s="15" t="b">
        <f t="shared" si="5"/>
        <v>1</v>
      </c>
    </row>
    <row r="209" spans="2:12" x14ac:dyDescent="0.2">
      <c r="B209" s="69" t="s">
        <v>290</v>
      </c>
      <c r="C209" s="69"/>
      <c r="D209" s="69"/>
      <c r="E209" s="69"/>
      <c r="F209" s="69"/>
      <c r="G209" s="70"/>
      <c r="H209" s="69"/>
      <c r="I209" s="69"/>
      <c r="J209" s="69"/>
      <c r="K209" s="69" t="s">
        <v>260</v>
      </c>
      <c r="L209" s="71">
        <f>SUM(L197:L208)</f>
        <v>525275</v>
      </c>
    </row>
    <row r="210" spans="2:12" x14ac:dyDescent="0.2"/>
    <row r="211" spans="2:12" x14ac:dyDescent="0.2"/>
    <row r="212" spans="2:12" x14ac:dyDescent="0.2"/>
    <row r="213" spans="2:12" ht="15" x14ac:dyDescent="0.3">
      <c r="B213" s="62" t="s">
        <v>364</v>
      </c>
    </row>
    <row r="214" spans="2:12" ht="15" x14ac:dyDescent="0.3">
      <c r="B214" s="62" t="str">
        <f>CONCATENATE(VLOOKUP(L24,FAG_Berechnungen_2022!$A$1:$GR$190,FAG_Berechnungen_2022!$C$1,FALSE)," ",$L$23," ",$L$26," ",$L$27)</f>
        <v>Politische Gemeinde Adlikon 2022 provisorische Daten</v>
      </c>
    </row>
    <row r="215" spans="2:12" x14ac:dyDescent="0.2">
      <c r="B215" s="119" t="str">
        <f>IF(VLOOKUP($L$24,FAG_Berechnungen_2022!$A$1:$GR$190,FAG_Berechnungen_2022!$EI$1,FALSE)=0,"",VLOOKUP($L$24,FAG_Berechnungen_2022!$A$1:$GR$190,FAG_Berechnungen_2022!$EI$1,FALSE))</f>
        <v/>
      </c>
      <c r="C215" s="42"/>
      <c r="D215" s="42"/>
      <c r="E215" s="42"/>
      <c r="F215" s="42"/>
      <c r="G215" s="42"/>
      <c r="H215" s="42"/>
      <c r="I215" s="42"/>
      <c r="J215" s="42"/>
      <c r="K215" s="43"/>
      <c r="L215" s="42"/>
    </row>
    <row r="216" spans="2:12" x14ac:dyDescent="0.2"/>
    <row r="217" spans="2:12" x14ac:dyDescent="0.2">
      <c r="B217" s="38" t="str">
        <f>CONCATENATE(FAG_Berechnungen_2022!$O$5, " ", FAG_Berechnungen_2022!$O$6)</f>
        <v>Ressourcenabschöpfung 2022</v>
      </c>
      <c r="K217" s="31" t="s">
        <v>260</v>
      </c>
      <c r="L217" s="45">
        <f>$L$93</f>
        <v>0</v>
      </c>
    </row>
    <row r="218" spans="2:12" x14ac:dyDescent="0.2">
      <c r="B218" s="15" t="str">
        <f>CONCATENATE(FAG_Berechnungen_2022!$AZ$5," im Bemessungsjahr ", FAG_Berechnungen_2022!$AZ$6)</f>
        <v>Bezogener Gesamtsteuerfuss im Bemessungsjahr 2020</v>
      </c>
      <c r="K218" s="31" t="s">
        <v>260</v>
      </c>
      <c r="L218" s="34">
        <f>VLOOKUP($L$24,FAG_Berechnungen_2022!$A$1:$GR$190,FAG_Berechnungen_2022!$AZ$1,FALSE)/100</f>
        <v>1.2262</v>
      </c>
    </row>
    <row r="219" spans="2:12" x14ac:dyDescent="0.2">
      <c r="B219" s="15" t="str">
        <f>CONCATENATE(FAG_Berechnungen_2022!$BM$5," im Bemessungsjahr ", FAG_Berechnungen_2022!$BM$6)</f>
        <v>Absolute Steuerkraft politische Gemeinde im Bemessungsjahr 2020</v>
      </c>
      <c r="K219" s="31" t="s">
        <v>260</v>
      </c>
      <c r="L219" s="45">
        <f>VLOOKUP($L$24,FAG_Berechnungen_2022!$A$1:$GR$190,FAG_Berechnungen_2022!$BM$1,FALSE)</f>
        <v>1724205</v>
      </c>
    </row>
    <row r="220" spans="2:12" x14ac:dyDescent="0.2">
      <c r="H220" s="40"/>
      <c r="L220" s="40" t="s">
        <v>344</v>
      </c>
    </row>
    <row r="221" spans="2:12" x14ac:dyDescent="0.2">
      <c r="B221" s="42" t="s">
        <v>287</v>
      </c>
      <c r="C221" s="42"/>
      <c r="D221" s="42"/>
      <c r="E221" s="42"/>
      <c r="F221" s="42"/>
      <c r="G221" s="42"/>
      <c r="H221" s="43" t="str">
        <f>CONCATENATE("Steuerfuss ",FAG_Berechnungen_2022!$AZ$6)</f>
        <v>Steuerfuss 2020</v>
      </c>
      <c r="I221" s="42"/>
      <c r="J221" s="42"/>
      <c r="K221" s="43"/>
      <c r="L221" s="43" t="s">
        <v>330</v>
      </c>
    </row>
    <row r="222" spans="2:12" x14ac:dyDescent="0.2">
      <c r="B222" s="15" t="str">
        <f>IF(VLOOKUP($L$24,FAG_Berechnungen_2022!$A$1:$GR$190,FAG_Berechnungen_2022!$AN$1,FALSE)="","-",CONCATENATE("Primarschulgemeinde ",VLOOKUP($L$24,FAG_Berechnungen_2022!$A$1:$GR$190,FAG_Berechnungen_2022!$AN$1,FALSE)))</f>
        <v>Primarschulgemeinde Adlikon</v>
      </c>
      <c r="G222" s="128">
        <f>VLOOKUP($L$24,FAG_Berechnungen_2022!$A$1:$GR$190,FAG_Berechnungen_2022!$BA$1,FALSE)</f>
        <v>52</v>
      </c>
      <c r="H222" s="15" t="str">
        <f t="shared" ref="H222:H233" si="7">IF(B222="-","","%")</f>
        <v>%</v>
      </c>
      <c r="K222" s="31" t="str">
        <f t="shared" ref="K222:K233" si="8">IF(B222="-","-","Fr.")</f>
        <v>Fr.</v>
      </c>
      <c r="L222" s="72">
        <f>VLOOKUP($L$24,FAG_Berechnungen_2022!$A$1:$GR$190,FAG_Berechnungen_2022!$BN$1,FALSE)</f>
        <v>1384981</v>
      </c>
    </row>
    <row r="223" spans="2:12" x14ac:dyDescent="0.2">
      <c r="B223" s="15" t="str">
        <f>IF(VLOOKUP($L$24,FAG_Berechnungen_2022!$A$1:$GR$190,FAG_Berechnungen_2022!$AO$1,FALSE)="","-",CONCATENATE("Primarschulgemeinde ",VLOOKUP($L$24,FAG_Berechnungen_2022!$A$1:$GR$190,FAG_Berechnungen_2022!$AO$1,FALSE)))</f>
        <v>Primarschulgemeinde Andelfingen</v>
      </c>
      <c r="G223" s="128">
        <f>VLOOKUP($L$24,FAG_Berechnungen_2022!$A$1:$GR$190,FAG_Berechnungen_2022!$BB$1,FALSE)</f>
        <v>45</v>
      </c>
      <c r="H223" s="15" t="str">
        <f t="shared" si="7"/>
        <v>%</v>
      </c>
      <c r="K223" s="31" t="str">
        <f t="shared" si="8"/>
        <v>Fr.</v>
      </c>
      <c r="L223" s="72">
        <f>VLOOKUP($L$24,FAG_Berechnungen_2022!$A$1:$GR$190,FAG_Berechnungen_2022!$BO$1,FALSE)</f>
        <v>339224</v>
      </c>
    </row>
    <row r="224" spans="2:12" x14ac:dyDescent="0.2">
      <c r="B224" s="15" t="str">
        <f>IF(VLOOKUP($L$24,FAG_Berechnungen_2022!$A$1:$GR$190,FAG_Berechnungen_2022!$AP$1,FALSE)="","-",CONCATENATE("Primarschulgemeinde ",VLOOKUP($L$24,FAG_Berechnungen_2022!$A$1:$GR$190,FAG_Berechnungen_2022!$AP$1,FALSE)))</f>
        <v>-</v>
      </c>
      <c r="G224" s="128">
        <f>VLOOKUP($L$24,FAG_Berechnungen_2022!$A$1:$GR$190,FAG_Berechnungen_2022!$BC$1,FALSE)</f>
        <v>0</v>
      </c>
      <c r="H224" s="15" t="str">
        <f t="shared" si="7"/>
        <v/>
      </c>
      <c r="K224" s="31" t="str">
        <f t="shared" si="8"/>
        <v>-</v>
      </c>
      <c r="L224" s="72">
        <f>VLOOKUP($L$24,FAG_Berechnungen_2022!$A$1:$GR$190,FAG_Berechnungen_2022!$BP$1,FALSE)</f>
        <v>0</v>
      </c>
    </row>
    <row r="225" spans="2:15" x14ac:dyDescent="0.2">
      <c r="B225" s="15" t="str">
        <f>IF(VLOOKUP($L$24,FAG_Berechnungen_2022!$A$1:$GR$190,FAG_Berechnungen_2022!$AQ$1,FALSE)="","-",CONCATENATE("Primarschulgemeinde ",VLOOKUP($L$24,FAG_Berechnungen_2022!$A$1:$GR$190,FAG_Berechnungen_2022!$AQ$1,FALSE)))</f>
        <v>-</v>
      </c>
      <c r="G225" s="128" t="str">
        <f>VLOOKUP($L$24,FAG_Berechnungen_2022!$A$1:$GR$190,FAG_Berechnungen_2022!$BD$1,FALSE)</f>
        <v/>
      </c>
      <c r="H225" s="15" t="str">
        <f t="shared" si="7"/>
        <v/>
      </c>
      <c r="K225" s="31" t="str">
        <f t="shared" si="8"/>
        <v>-</v>
      </c>
      <c r="L225" s="72" t="str">
        <f>VLOOKUP($L$24,FAG_Berechnungen_2022!$A$1:$GR$190,FAG_Berechnungen_2022!$BQ$1,FALSE)</f>
        <v/>
      </c>
    </row>
    <row r="226" spans="2:15" x14ac:dyDescent="0.2">
      <c r="B226" s="15" t="str">
        <f>IF(VLOOKUP($L$24,FAG_Berechnungen_2022!$A$1:$GR$190,FAG_Berechnungen_2022!$AR$1,FALSE)="","-",CONCATENATE("Oberstufenschulgemeinde ",VLOOKUP($L$24,FAG_Berechnungen_2022!$A$1:$GR$190,FAG_Berechnungen_2022!$AR$1,FALSE)))</f>
        <v>Oberstufenschulgemeinde Andelfingen</v>
      </c>
      <c r="G226" s="128">
        <f>VLOOKUP($L$24,FAG_Berechnungen_2022!$A$1:$GR$190,FAG_Berechnungen_2022!$BE$1,FALSE)</f>
        <v>20</v>
      </c>
      <c r="H226" s="15" t="str">
        <f t="shared" si="7"/>
        <v>%</v>
      </c>
      <c r="K226" s="31" t="str">
        <f t="shared" si="8"/>
        <v>Fr.</v>
      </c>
      <c r="L226" s="72">
        <f>VLOOKUP($L$24,FAG_Berechnungen_2022!$A$1:$GR$190,FAG_Berechnungen_2022!$BR$1,FALSE)</f>
        <v>1724205</v>
      </c>
    </row>
    <row r="227" spans="2:15" x14ac:dyDescent="0.2">
      <c r="B227" s="15" t="str">
        <f>IF(VLOOKUP($L$24,FAG_Berechnungen_2022!$A$1:$GR$190,FAG_Berechnungen_2022!$AS$1,FALSE)="","-",CONCATENATE("Oberstufenschulgemeinde ",VLOOKUP($L$24,FAG_Berechnungen_2022!$A$1:$GR$190,FAG_Berechnungen_2022!$AS$1,FALSE)))</f>
        <v>-</v>
      </c>
      <c r="G227" s="128">
        <f>VLOOKUP($L$24,FAG_Berechnungen_2022!$A$1:$GR$190,FAG_Berechnungen_2022!$BF$1,FALSE)</f>
        <v>0</v>
      </c>
      <c r="H227" s="15" t="str">
        <f t="shared" si="7"/>
        <v/>
      </c>
      <c r="K227" s="31" t="str">
        <f t="shared" si="8"/>
        <v>-</v>
      </c>
      <c r="L227" s="72">
        <f>VLOOKUP($L$24,FAG_Berechnungen_2022!$A$1:$GR$190,FAG_Berechnungen_2022!$BS$1,FALSE)</f>
        <v>0</v>
      </c>
    </row>
    <row r="228" spans="2:15" x14ac:dyDescent="0.2">
      <c r="B228" s="15" t="str">
        <f>IF(VLOOKUP($L$24,FAG_Berechnungen_2022!$A$1:$GR$190,FAG_Berechnungen_2022!$AT$1,FALSE)="","-",CONCATENATE("Oberstufenschulgemeinde ",VLOOKUP($L$24,FAG_Berechnungen_2022!$A$1:$GR$190,FAG_Berechnungen_2022!$AT$1,FALSE)))</f>
        <v>-</v>
      </c>
      <c r="G228" s="128" t="str">
        <f>VLOOKUP($L$24,FAG_Berechnungen_2022!$A$1:$GR$190,FAG_Berechnungen_2022!$BG$1,FALSE)</f>
        <v/>
      </c>
      <c r="H228" s="15" t="str">
        <f t="shared" si="7"/>
        <v/>
      </c>
      <c r="K228" s="31" t="str">
        <f t="shared" si="8"/>
        <v>-</v>
      </c>
      <c r="L228" s="72" t="str">
        <f>VLOOKUP($L$24,FAG_Berechnungen_2022!$A$1:$GR$190,FAG_Berechnungen_2022!$BT$1,FALSE)</f>
        <v/>
      </c>
    </row>
    <row r="229" spans="2:15" x14ac:dyDescent="0.2">
      <c r="B229" s="15" t="str">
        <f>IF(VLOOKUP($L$24,FAG_Berechnungen_2022!$A$1:$GR$190,FAG_Berechnungen_2022!$AU$1,FALSE)="","-",CONCATENATE("Oberstufenschulgemeinde ",VLOOKUP($L$24,FAG_Berechnungen_2022!$A$1:$GR$190,FAG_Berechnungen_2022!$AU$1,FALSE)))</f>
        <v>-</v>
      </c>
      <c r="G229" s="128" t="str">
        <f>VLOOKUP($L$24,FAG_Berechnungen_2022!$A$1:$GR$190,FAG_Berechnungen_2022!$BH$1,FALSE)</f>
        <v/>
      </c>
      <c r="H229" s="15" t="str">
        <f t="shared" si="7"/>
        <v/>
      </c>
      <c r="K229" s="31" t="str">
        <f t="shared" si="8"/>
        <v>-</v>
      </c>
      <c r="L229" s="72" t="str">
        <f>VLOOKUP($L$24,FAG_Berechnungen_2022!$A$1:$GR$190,FAG_Berechnungen_2022!$BU$1,FALSE)</f>
        <v/>
      </c>
    </row>
    <row r="230" spans="2:15" x14ac:dyDescent="0.2">
      <c r="B230" s="15" t="str">
        <f>IF(VLOOKUP($L$24,FAG_Berechnungen_2022!$A$1:$GR$190,FAG_Berechnungen_2022!$AV$1,FALSE)="","-",CONCATENATE("Vereinigte Schulgemeinde ",VLOOKUP($L$24,FAG_Berechnungen_2022!$A$1:$GR$190,FAG_Berechnungen_2022!$AV$1,FALSE)))</f>
        <v>-</v>
      </c>
      <c r="G230" s="128">
        <f>VLOOKUP($L$24,FAG_Berechnungen_2022!$A$1:$GR$190,FAG_Berechnungen_2022!$BI$1,FALSE)</f>
        <v>0</v>
      </c>
      <c r="H230" s="15" t="str">
        <f t="shared" si="7"/>
        <v/>
      </c>
      <c r="K230" s="31" t="str">
        <f t="shared" si="8"/>
        <v>-</v>
      </c>
      <c r="L230" s="72">
        <f>VLOOKUP($L$24,FAG_Berechnungen_2022!$A$1:$GR$190,FAG_Berechnungen_2022!$BV$1,FALSE)</f>
        <v>0</v>
      </c>
    </row>
    <row r="231" spans="2:15" x14ac:dyDescent="0.2">
      <c r="B231" s="15" t="str">
        <f>IF(VLOOKUP($L$24,FAG_Berechnungen_2022!$A$1:$GR$190,FAG_Berechnungen_2022!$AW$1,FALSE)="","-",CONCATENATE("Vereinigte Schulgemeinde ",VLOOKUP($L$24,FAG_Berechnungen_2022!$A$1:$GR$190,FAG_Berechnungen_2022!$AW$1,FALSE)))</f>
        <v>-</v>
      </c>
      <c r="G231" s="128" t="str">
        <f>VLOOKUP($L$24,FAG_Berechnungen_2022!$A$1:$GR$190,FAG_Berechnungen_2022!$BJ$1,FALSE)</f>
        <v/>
      </c>
      <c r="H231" s="15" t="str">
        <f t="shared" si="7"/>
        <v/>
      </c>
      <c r="K231" s="31" t="str">
        <f t="shared" si="8"/>
        <v>-</v>
      </c>
      <c r="L231" s="72" t="str">
        <f>VLOOKUP($L$24,FAG_Berechnungen_2022!$A$1:$GR$190,FAG_Berechnungen_2022!$BW$1,FALSE)</f>
        <v/>
      </c>
    </row>
    <row r="232" spans="2:15" x14ac:dyDescent="0.2">
      <c r="B232" s="15" t="str">
        <f>IF(VLOOKUP($L$24,FAG_Berechnungen_2022!$A$1:$GR$190,FAG_Berechnungen_2022!$AX$1,FALSE)="","-",CONCATENATE("Vereinigte Schulgemeinde ",VLOOKUP($L$24,FAG_Berechnungen_2022!$A$1:$GR$190,FAG_Berechnungen_2022!$AX$1,FALSE)))</f>
        <v>-</v>
      </c>
      <c r="G232" s="128" t="str">
        <f>VLOOKUP($L$24,FAG_Berechnungen_2022!$A$1:$GR$190,FAG_Berechnungen_2022!$BK$1,FALSE)</f>
        <v/>
      </c>
      <c r="H232" s="15" t="str">
        <f t="shared" si="7"/>
        <v/>
      </c>
      <c r="K232" s="31" t="str">
        <f t="shared" si="8"/>
        <v>-</v>
      </c>
      <c r="L232" s="72" t="str">
        <f>VLOOKUP($L$24,FAG_Berechnungen_2022!$A$1:$GR$190,FAG_Berechnungen_2022!$BX$1,FALSE)</f>
        <v/>
      </c>
    </row>
    <row r="233" spans="2:15" x14ac:dyDescent="0.2">
      <c r="B233" s="42" t="str">
        <f>IF(VLOOKUP($L$24,FAG_Berechnungen_2022!$A$1:$GR$190,FAG_Berechnungen_2022!$AY$1,FALSE)="","-",CONCATENATE("Vereinigte Schulgemeinde ",VLOOKUP($L$24,FAG_Berechnungen_2022!$A$1:$GR$190,FAG_Berechnungen_2022!$AY$1,FALSE)))</f>
        <v>-</v>
      </c>
      <c r="C233" s="42"/>
      <c r="D233" s="42"/>
      <c r="E233" s="42"/>
      <c r="F233" s="42"/>
      <c r="G233" s="129" t="str">
        <f>VLOOKUP($L$24,FAG_Berechnungen_2022!$A$1:$GR$190,FAG_Berechnungen_2022!$BL$1,FALSE)</f>
        <v/>
      </c>
      <c r="H233" s="42" t="str">
        <f t="shared" si="7"/>
        <v/>
      </c>
      <c r="I233" s="42"/>
      <c r="J233" s="42"/>
      <c r="K233" s="49" t="str">
        <f t="shared" si="8"/>
        <v>-</v>
      </c>
      <c r="L233" s="73" t="str">
        <f>VLOOKUP($L$24,FAG_Berechnungen_2022!$A$1:$GR$190,FAG_Berechnungen_2022!$BY$1,FALSE)</f>
        <v/>
      </c>
    </row>
    <row r="234" spans="2:15" x14ac:dyDescent="0.2">
      <c r="G234" s="68"/>
      <c r="K234" s="15"/>
      <c r="L234" s="45"/>
    </row>
    <row r="235" spans="2:15" x14ac:dyDescent="0.2">
      <c r="B235" s="42" t="s">
        <v>233</v>
      </c>
      <c r="C235" s="42"/>
      <c r="D235" s="42"/>
      <c r="E235" s="42"/>
      <c r="F235" s="42"/>
      <c r="G235" s="42"/>
      <c r="H235" s="42"/>
      <c r="I235" s="42"/>
      <c r="J235" s="42"/>
      <c r="K235" s="43"/>
      <c r="L235" s="43" t="s">
        <v>289</v>
      </c>
    </row>
    <row r="236" spans="2:15" x14ac:dyDescent="0.2">
      <c r="B236" s="15" t="str">
        <f>IF(VLOOKUP($L$24,FAG_Berechnungen_2022!$A$1:$GR$190,FAG_Berechnungen_2022!$AN$1,FALSE)="","-",CONCATENATE("Primarschulgemeinde ",VLOOKUP($L$24,FAG_Berechnungen_2022!$A$1:$GR$190,FAG_Berechnungen_2022!$AN$1,FALSE)))</f>
        <v>Primarschulgemeinde Adlikon</v>
      </c>
      <c r="J236" s="22" t="str">
        <f>IF(B236="-","",CONCATENATE("Fr. ",TEXT($L$93,"###'##0")," x (",TEXT(G222,"##0.00")," % / ",TEXT($L$179,"##0.00%"),") x (Fr. ",TEXT(L222,"###'##0")," / Fr. ",TEXT($L$180,"###'##0"),") ="))</f>
        <v>Fr. 0 x (52.00 % / 122.62%) x (Fr. 1'384'981 / Fr. 1'724'205) =</v>
      </c>
      <c r="K236" s="31" t="str">
        <f t="shared" ref="K236:K247" si="9">IF(B236="-","-","Fr.")</f>
        <v>Fr.</v>
      </c>
      <c r="L236" s="21">
        <f t="shared" ref="L236:L247" si="10">IF(B236="-","-",ROUND($L$93*((G222/100)/$L$218)*(L222/$L$219),0))</f>
        <v>0</v>
      </c>
      <c r="N236" s="15">
        <f>IF(VLOOKUP($L$24,FAG_Berechnungen_2022!$A:$FB,FAG_Berechnungen_2022!$CL$1,FALSE)="","-",VLOOKUP($L$24,FAG_Berechnungen_2022!$A:$FB,FAG_Berechnungen_2022!$CL$1,FALSE))</f>
        <v>0</v>
      </c>
      <c r="O236" s="15" t="b">
        <f>L236=N236</f>
        <v>1</v>
      </c>
    </row>
    <row r="237" spans="2:15" x14ac:dyDescent="0.2">
      <c r="B237" s="15" t="str">
        <f>IF(VLOOKUP($L$24,FAG_Berechnungen_2022!$A$1:$GR$190,FAG_Berechnungen_2022!$AO$1,FALSE)="","-",CONCATENATE("Primarschulgemeinde ",VLOOKUP($L$24,FAG_Berechnungen_2022!$A$1:$GR$190,FAG_Berechnungen_2022!$AO$1,FALSE)))</f>
        <v>Primarschulgemeinde Andelfingen</v>
      </c>
      <c r="J237" s="22" t="str">
        <f t="shared" ref="J237:J247" si="11">IF(B237="-","",CONCATENATE("Fr. ",TEXT($L$93,"###'##0")," x (",TEXT(G223,"##0")," % / ",TEXT($L$179,"##0.00%"),") x (Fr. ",TEXT(L223,"###'##0")," / Fr. ",TEXT($L$180,"###'##0"),") ="))</f>
        <v>Fr. 0 x (45 % / 122.62%) x (Fr. 339'224 / Fr. 1'724'205) =</v>
      </c>
      <c r="K237" s="31" t="str">
        <f t="shared" si="9"/>
        <v>Fr.</v>
      </c>
      <c r="L237" s="21">
        <f t="shared" si="10"/>
        <v>0</v>
      </c>
      <c r="N237" s="15">
        <f>IF(VLOOKUP($L$24,FAG_Berechnungen_2022!$A:$FB,FAG_Berechnungen_2022!$CM$1,FALSE)="","-",VLOOKUP($L$24,FAG_Berechnungen_2022!$A:$FB,FAG_Berechnungen_2022!$CM$1,FALSE))</f>
        <v>0</v>
      </c>
      <c r="O237" s="15" t="b">
        <f t="shared" ref="O237:O247" si="12">L237=N237</f>
        <v>1</v>
      </c>
    </row>
    <row r="238" spans="2:15" x14ac:dyDescent="0.2">
      <c r="B238" s="15" t="str">
        <f>IF(VLOOKUP($L$24,FAG_Berechnungen_2022!$A$1:$GR$190,FAG_Berechnungen_2022!$AP$1,FALSE)="","-",CONCATENATE("Primarschulgemeinde ",VLOOKUP($L$24,FAG_Berechnungen_2022!$A$1:$GR$190,FAG_Berechnungen_2022!$AP$1,FALSE)))</f>
        <v>-</v>
      </c>
      <c r="J238" s="22" t="str">
        <f t="shared" si="11"/>
        <v/>
      </c>
      <c r="K238" s="31" t="str">
        <f t="shared" si="9"/>
        <v>-</v>
      </c>
      <c r="L238" s="21" t="str">
        <f t="shared" si="10"/>
        <v>-</v>
      </c>
      <c r="N238" s="15">
        <f>IF(VLOOKUP($L$24,FAG_Berechnungen_2022!$A:$FB,FAG_Berechnungen_2022!$CN$1,FALSE)="","-",VLOOKUP($L$24,FAG_Berechnungen_2022!$A:$FB,FAG_Berechnungen_2022!$CN$1,FALSE))</f>
        <v>0</v>
      </c>
      <c r="O238" s="15" t="b">
        <f t="shared" si="12"/>
        <v>0</v>
      </c>
    </row>
    <row r="239" spans="2:15" x14ac:dyDescent="0.2">
      <c r="B239" s="15" t="str">
        <f>IF(VLOOKUP($L$24,FAG_Berechnungen_2022!$A$1:$GR$190,FAG_Berechnungen_2022!$AQ$1,FALSE)="","-",CONCATENATE("Primarschulgemeinde ",VLOOKUP($L$24,FAG_Berechnungen_2022!$A$1:$GR$190,FAG_Berechnungen_2022!$AQ$1,FALSE)))</f>
        <v>-</v>
      </c>
      <c r="J239" s="22" t="str">
        <f t="shared" si="11"/>
        <v/>
      </c>
      <c r="K239" s="31" t="str">
        <f t="shared" si="9"/>
        <v>-</v>
      </c>
      <c r="L239" s="21" t="str">
        <f t="shared" si="10"/>
        <v>-</v>
      </c>
      <c r="N239" s="15" t="str">
        <f>IF(VLOOKUP($L$24,FAG_Berechnungen_2022!$A:$FB,FAG_Berechnungen_2022!$CO$1,FALSE)="","-",VLOOKUP($L$24,FAG_Berechnungen_2022!$A:$FB,FAG_Berechnungen_2022!$CO$1,FALSE))</f>
        <v>-</v>
      </c>
      <c r="O239" s="15" t="b">
        <f t="shared" si="12"/>
        <v>1</v>
      </c>
    </row>
    <row r="240" spans="2:15" x14ac:dyDescent="0.2">
      <c r="B240" s="15" t="str">
        <f>IF(VLOOKUP($L$24,FAG_Berechnungen_2022!$A$1:$GR$190,FAG_Berechnungen_2022!$AR$1,FALSE)="","-",CONCATENATE("Oberstufenschulgemeinde ",VLOOKUP($L$24,FAG_Berechnungen_2022!$A$1:$GR$190,FAG_Berechnungen_2022!$AR$1,FALSE)))</f>
        <v>Oberstufenschulgemeinde Andelfingen</v>
      </c>
      <c r="J240" s="22" t="str">
        <f t="shared" si="11"/>
        <v>Fr. 0 x (20 % / 122.62%) x (Fr. 1'724'205 / Fr. 1'724'205) =</v>
      </c>
      <c r="K240" s="31" t="str">
        <f t="shared" si="9"/>
        <v>Fr.</v>
      </c>
      <c r="L240" s="21">
        <f t="shared" si="10"/>
        <v>0</v>
      </c>
      <c r="N240" s="15">
        <f>IF(VLOOKUP($L$24,FAG_Berechnungen_2022!$A:$FB,FAG_Berechnungen_2022!$CP$1,FALSE)="","-",VLOOKUP($L$24,FAG_Berechnungen_2022!$A:$FB,FAG_Berechnungen_2022!$CP$1,FALSE))</f>
        <v>0</v>
      </c>
      <c r="O240" s="15" t="b">
        <f t="shared" si="12"/>
        <v>1</v>
      </c>
    </row>
    <row r="241" spans="2:15" x14ac:dyDescent="0.2">
      <c r="B241" s="15" t="str">
        <f>IF(VLOOKUP($L$24,FAG_Berechnungen_2022!$A$1:$GR$190,FAG_Berechnungen_2022!$AS$1,FALSE)="","-",CONCATENATE("Oberstufenschulgemeinde ",VLOOKUP($L$24,FAG_Berechnungen_2022!$A$1:$GR$190,FAG_Berechnungen_2022!$AS$1,FALSE)))</f>
        <v>-</v>
      </c>
      <c r="J241" s="22" t="str">
        <f t="shared" si="11"/>
        <v/>
      </c>
      <c r="K241" s="31" t="str">
        <f t="shared" si="9"/>
        <v>-</v>
      </c>
      <c r="L241" s="21" t="str">
        <f t="shared" si="10"/>
        <v>-</v>
      </c>
      <c r="N241" s="15">
        <f>IF(VLOOKUP($L$24,FAG_Berechnungen_2022!$A:$FB,FAG_Berechnungen_2022!$CQ$1,FALSE)="","-",VLOOKUP($L$24,FAG_Berechnungen_2022!$A:$FB,FAG_Berechnungen_2022!$CQ$1,FALSE))</f>
        <v>0</v>
      </c>
      <c r="O241" s="15" t="b">
        <f t="shared" si="12"/>
        <v>0</v>
      </c>
    </row>
    <row r="242" spans="2:15" x14ac:dyDescent="0.2">
      <c r="B242" s="15" t="str">
        <f>IF(VLOOKUP($L$24,FAG_Berechnungen_2022!$A$1:$GR$190,FAG_Berechnungen_2022!$AT$1,FALSE)="","-",CONCATENATE("Oberstufenschulgemeinde ",VLOOKUP($L$24,FAG_Berechnungen_2022!$A$1:$GR$190,FAG_Berechnungen_2022!$AT$1,FALSE)))</f>
        <v>-</v>
      </c>
      <c r="J242" s="22" t="str">
        <f t="shared" si="11"/>
        <v/>
      </c>
      <c r="K242" s="31" t="str">
        <f t="shared" si="9"/>
        <v>-</v>
      </c>
      <c r="L242" s="21" t="str">
        <f t="shared" si="10"/>
        <v>-</v>
      </c>
      <c r="N242" s="15" t="str">
        <f>IF(VLOOKUP($L$24,FAG_Berechnungen_2022!$A:$FB,FAG_Berechnungen_2022!$CR$1,FALSE)="","-",VLOOKUP($L$24,FAG_Berechnungen_2022!$A:$FB,FAG_Berechnungen_2022!$CR$1,FALSE))</f>
        <v>-</v>
      </c>
      <c r="O242" s="15" t="b">
        <f t="shared" si="12"/>
        <v>1</v>
      </c>
    </row>
    <row r="243" spans="2:15" x14ac:dyDescent="0.2">
      <c r="B243" s="15" t="str">
        <f>IF(VLOOKUP($L$24,FAG_Berechnungen_2022!$A$1:$GR$190,FAG_Berechnungen_2022!$AU$1,FALSE)="","-",CONCATENATE("Oberstufenschulgemeinde ",VLOOKUP($L$24,FAG_Berechnungen_2022!$A$1:$GR$190,FAG_Berechnungen_2022!$AU$1,FALSE)))</f>
        <v>-</v>
      </c>
      <c r="J243" s="22" t="str">
        <f t="shared" si="11"/>
        <v/>
      </c>
      <c r="K243" s="31" t="str">
        <f t="shared" si="9"/>
        <v>-</v>
      </c>
      <c r="L243" s="21" t="str">
        <f t="shared" si="10"/>
        <v>-</v>
      </c>
      <c r="N243" s="15" t="str">
        <f>IF(VLOOKUP($L$24,FAG_Berechnungen_2022!$A:$FB,FAG_Berechnungen_2022!$CS$1,FALSE)="","-",VLOOKUP($L$24,FAG_Berechnungen_2022!$A:$FB,FAG_Berechnungen_2022!$CS$1,FALSE))</f>
        <v>-</v>
      </c>
      <c r="O243" s="15" t="b">
        <f t="shared" si="12"/>
        <v>1</v>
      </c>
    </row>
    <row r="244" spans="2:15" x14ac:dyDescent="0.2">
      <c r="B244" s="15" t="str">
        <f>IF(VLOOKUP($L$24,FAG_Berechnungen_2022!$A$1:$GR$190,FAG_Berechnungen_2022!$AV$1,FALSE)="","-",CONCATENATE("Vereinigte Schulgemeinde ",VLOOKUP($L$24,FAG_Berechnungen_2022!$A$1:$GR$190,FAG_Berechnungen_2022!$AV$1,FALSE)))</f>
        <v>-</v>
      </c>
      <c r="J244" s="22" t="str">
        <f>IF(B244="-","",CONCATENATE("Fr. ",TEXT($L$93,"###'##0")," x (",TEXT(G230,"##0.00")," % / ",TEXT($L$179,"##0.00%"),") x (Fr. ",TEXT(L230,"###'##0")," / Fr. ",TEXT($L$180,"###'##0"),") ="))</f>
        <v/>
      </c>
      <c r="K244" s="31" t="str">
        <f t="shared" si="9"/>
        <v>-</v>
      </c>
      <c r="L244" s="21" t="str">
        <f t="shared" si="10"/>
        <v>-</v>
      </c>
      <c r="N244" s="15">
        <f>IF(VLOOKUP($L$24,FAG_Berechnungen_2022!$A:$FB,FAG_Berechnungen_2022!$CT$1,FALSE)="","-",VLOOKUP($L$24,FAG_Berechnungen_2022!$A:$FB,FAG_Berechnungen_2022!$CT$1,FALSE))</f>
        <v>0</v>
      </c>
      <c r="O244" s="15" t="b">
        <f t="shared" si="12"/>
        <v>0</v>
      </c>
    </row>
    <row r="245" spans="2:15" x14ac:dyDescent="0.2">
      <c r="B245" s="15" t="str">
        <f>IF(VLOOKUP($L$24,FAG_Berechnungen_2022!$A$1:$GR$190,FAG_Berechnungen_2022!$AW$1,FALSE)="","-",CONCATENATE("Vereinigte Schulgemeinde ",VLOOKUP($L$24,FAG_Berechnungen_2022!$A$1:$GR$190,FAG_Berechnungen_2022!$AW$1,FALSE)))</f>
        <v>-</v>
      </c>
      <c r="J245" s="22" t="str">
        <f t="shared" si="11"/>
        <v/>
      </c>
      <c r="K245" s="31" t="str">
        <f t="shared" si="9"/>
        <v>-</v>
      </c>
      <c r="L245" s="21" t="str">
        <f t="shared" si="10"/>
        <v>-</v>
      </c>
      <c r="N245" s="15" t="str">
        <f>IF(VLOOKUP($L$24,FAG_Berechnungen_2022!$A:$FB,FAG_Berechnungen_2022!$CU$1,FALSE)="","-",VLOOKUP($L$24,FAG_Berechnungen_2022!$A:$FB,FAG_Berechnungen_2022!$CU$1,FALSE))</f>
        <v>-</v>
      </c>
      <c r="O245" s="15" t="b">
        <f t="shared" si="12"/>
        <v>1</v>
      </c>
    </row>
    <row r="246" spans="2:15" x14ac:dyDescent="0.2">
      <c r="B246" s="15" t="str">
        <f>IF(VLOOKUP($L$24,FAG_Berechnungen_2022!$A$1:$GR$190,FAG_Berechnungen_2022!$AX$1,FALSE)="","-",CONCATENATE("Vereinigte Schulgemeinde ",VLOOKUP($L$24,FAG_Berechnungen_2022!$A$1:$GR$190,FAG_Berechnungen_2022!$AX$1,FALSE)))</f>
        <v>-</v>
      </c>
      <c r="J246" s="22" t="str">
        <f t="shared" si="11"/>
        <v/>
      </c>
      <c r="K246" s="31" t="str">
        <f t="shared" si="9"/>
        <v>-</v>
      </c>
      <c r="L246" s="21" t="str">
        <f t="shared" si="10"/>
        <v>-</v>
      </c>
      <c r="N246" s="15" t="str">
        <f>IF(VLOOKUP($L$24,FAG_Berechnungen_2022!$A:$FB,FAG_Berechnungen_2022!$CV$1,FALSE)="","-",VLOOKUP($L$24,FAG_Berechnungen_2022!$A:$FB,FAG_Berechnungen_2022!$CV$1,FALSE))</f>
        <v>-</v>
      </c>
      <c r="O246" s="15" t="b">
        <f t="shared" si="12"/>
        <v>1</v>
      </c>
    </row>
    <row r="247" spans="2:15" x14ac:dyDescent="0.2">
      <c r="B247" s="42" t="str">
        <f>IF(VLOOKUP($L$24,FAG_Berechnungen_2022!$A$1:$GR$190,FAG_Berechnungen_2022!$AY$1,FALSE)="","-",CONCATENATE("Vereinigte Schulgemeinde ",VLOOKUP($L$24,FAG_Berechnungen_2022!$A$1:$GR$190,FAG_Berechnungen_2022!$AY$1,FALSE)))</f>
        <v>-</v>
      </c>
      <c r="J247" s="22" t="str">
        <f t="shared" si="11"/>
        <v/>
      </c>
      <c r="K247" s="31" t="str">
        <f t="shared" si="9"/>
        <v>-</v>
      </c>
      <c r="L247" s="21" t="str">
        <f t="shared" si="10"/>
        <v>-</v>
      </c>
      <c r="N247" s="15" t="str">
        <f>IF(VLOOKUP($L$24,FAG_Berechnungen_2022!$A:$FB,FAG_Berechnungen_2022!$CW$1,FALSE)="","-",VLOOKUP($L$24,FAG_Berechnungen_2022!$A:$FB,FAG_Berechnungen_2022!$CW$1,FALSE))</f>
        <v>-</v>
      </c>
      <c r="O247" s="15" t="b">
        <f t="shared" si="12"/>
        <v>1</v>
      </c>
    </row>
    <row r="248" spans="2:15" x14ac:dyDescent="0.2">
      <c r="B248" s="69" t="s">
        <v>290</v>
      </c>
      <c r="C248" s="69"/>
      <c r="D248" s="69"/>
      <c r="E248" s="69"/>
      <c r="F248" s="69"/>
      <c r="G248" s="70"/>
      <c r="H248" s="69"/>
      <c r="I248" s="69"/>
      <c r="J248" s="69"/>
      <c r="K248" s="69" t="s">
        <v>260</v>
      </c>
      <c r="L248" s="71">
        <f>SUM(L236:L247)</f>
        <v>0</v>
      </c>
    </row>
    <row r="249" spans="2:15" x14ac:dyDescent="0.2"/>
    <row r="250" spans="2:15" x14ac:dyDescent="0.2"/>
    <row r="251" spans="2:15" x14ac:dyDescent="0.2"/>
    <row r="252" spans="2:15" ht="15" x14ac:dyDescent="0.3">
      <c r="B252" s="62" t="s">
        <v>365</v>
      </c>
    </row>
    <row r="253" spans="2:15" ht="15" x14ac:dyDescent="0.3">
      <c r="B253" s="62" t="str">
        <f>CONCATENATE(VLOOKUP(L24,FAG_Berechnungen_2022!$A$1:$GR$190,FAG_Berechnungen_2022!$C$1,FALSE)," ",$L$23," ",$L$26," ",$L$27)</f>
        <v>Politische Gemeinde Adlikon 2022 provisorische Daten</v>
      </c>
    </row>
    <row r="254" spans="2:15" x14ac:dyDescent="0.2">
      <c r="B254" s="119" t="str">
        <f>IF(VLOOKUP($L$24,FAG_Berechnungen_2022!$A$1:$GR$190,FAG_Berechnungen_2022!$EJ$1,FALSE)=0,"",VLOOKUP($L$24,FAG_Berechnungen_2022!$A$1:$GR$190,FAG_Berechnungen_2022!$EJ$1,FALSE))</f>
        <v/>
      </c>
      <c r="C254" s="42"/>
      <c r="D254" s="42"/>
      <c r="E254" s="42"/>
      <c r="F254" s="42"/>
      <c r="G254" s="42"/>
      <c r="H254" s="42"/>
      <c r="I254" s="42"/>
      <c r="J254" s="42"/>
      <c r="K254" s="43"/>
      <c r="L254" s="42"/>
    </row>
    <row r="255" spans="2:15" x14ac:dyDescent="0.2"/>
    <row r="256" spans="2:15" x14ac:dyDescent="0.2">
      <c r="B256" s="38" t="str">
        <f>CONCATENATE(FAG_Berechnungen_2022!$Z$5, " ", FAG_Berechnungen_2022!$Z$6)</f>
        <v>Demografischer Sonderlastenausgleich 2022</v>
      </c>
      <c r="K256" s="31" t="s">
        <v>260</v>
      </c>
      <c r="L256" s="45">
        <f>$L$137</f>
        <v>3806</v>
      </c>
    </row>
    <row r="257" spans="2:12" x14ac:dyDescent="0.2">
      <c r="B257" s="15" t="str">
        <f>CONCATENATE(FAG_Berechnungen_2022!$P$5, " am ", TEXT(FAG_Berechnungen_2022!$P$6,"TT.MM.JJJ"))</f>
        <v>Zahl Einwohnerinnen und Einwohner unter 20 Jahren politische Gemeinde am 31.12.2020</v>
      </c>
      <c r="K257" s="31" t="s">
        <v>261</v>
      </c>
      <c r="L257" s="45">
        <f>VLOOKUP($L$24,FAG_Berechnungen_2022!$A$1:$GR$190,FAG_Berechnungen_2022!$P$1,FALSE)</f>
        <v>156</v>
      </c>
    </row>
    <row r="258" spans="2:12" x14ac:dyDescent="0.2">
      <c r="K258" s="31"/>
      <c r="L258" s="45"/>
    </row>
    <row r="259" spans="2:12" x14ac:dyDescent="0.2"/>
    <row r="260" spans="2:12" x14ac:dyDescent="0.2">
      <c r="B260" s="42" t="s">
        <v>287</v>
      </c>
      <c r="C260" s="42"/>
      <c r="D260" s="42"/>
      <c r="E260" s="42"/>
      <c r="F260" s="42"/>
      <c r="G260" s="42"/>
      <c r="H260" s="42"/>
      <c r="I260" s="42"/>
      <c r="J260" s="42"/>
      <c r="K260" s="43"/>
      <c r="L260" s="43" t="s">
        <v>288</v>
      </c>
    </row>
    <row r="261" spans="2:12" x14ac:dyDescent="0.2">
      <c r="B261" s="15" t="str">
        <f>IF(VLOOKUP($L$24,FAG_Berechnungen_2022!$A$1:$GR$190,FAG_Berechnungen_2022!$AN$1,FALSE)="","-",CONCATENATE("Primarschulgemeinde ",VLOOKUP($L$24,FAG_Berechnungen_2022!$A$1:$GR$190,FAG_Berechnungen_2022!$AN$1,FALSE)))</f>
        <v>Primarschulgemeinde Adlikon</v>
      </c>
      <c r="K261" s="22" t="str">
        <f t="shared" ref="K261:K272" si="13">IF(B261="-","-","Schüler")</f>
        <v>Schüler</v>
      </c>
      <c r="L261" s="72">
        <f>VLOOKUP($L$24,FAG_Berechnungen_2022!$A$1:$GR$190,FAG_Berechnungen_2022!$CZ$1,FALSE)</f>
        <v>54</v>
      </c>
    </row>
    <row r="262" spans="2:12" x14ac:dyDescent="0.2">
      <c r="B262" s="15" t="str">
        <f>IF(VLOOKUP($L$24,FAG_Berechnungen_2022!$A$1:$GR$190,FAG_Berechnungen_2022!$AO$1,FALSE)="","-",CONCATENATE("Primarschulgemeinde ",VLOOKUP($L$24,FAG_Berechnungen_2022!$A$1:$GR$190,FAG_Berechnungen_2022!$AO$1,FALSE)))</f>
        <v>Primarschulgemeinde Andelfingen</v>
      </c>
      <c r="K262" s="22" t="str">
        <f t="shared" si="13"/>
        <v>Schüler</v>
      </c>
      <c r="L262" s="72">
        <f>VLOOKUP($L$24,FAG_Berechnungen_2022!$A$1:$GR$190,FAG_Berechnungen_2022!$DA$1,FALSE)</f>
        <v>15</v>
      </c>
    </row>
    <row r="263" spans="2:12" x14ac:dyDescent="0.2">
      <c r="B263" s="15" t="str">
        <f>IF(VLOOKUP($L$24,FAG_Berechnungen_2022!$A$1:$GR$190,FAG_Berechnungen_2022!$AP$1,FALSE)="","-",CONCATENATE("Primarschulgemeinde ",VLOOKUP($L$24,FAG_Berechnungen_2022!$A$1:$GR$190,FAG_Berechnungen_2022!$AP$1,FALSE)))</f>
        <v>-</v>
      </c>
      <c r="K263" s="22" t="str">
        <f t="shared" si="13"/>
        <v>-</v>
      </c>
      <c r="L263" s="72" t="str">
        <f>VLOOKUP($L$24,FAG_Berechnungen_2022!$A$1:$GR$190,FAG_Berechnungen_2022!$DB$1,FALSE)</f>
        <v/>
      </c>
    </row>
    <row r="264" spans="2:12" x14ac:dyDescent="0.2">
      <c r="B264" s="15" t="str">
        <f>IF(VLOOKUP($L$24,FAG_Berechnungen_2022!$A$1:$GR$190,FAG_Berechnungen_2022!$AQ$1,FALSE)="","-",CONCATENATE("Primarschulgemeinde ",VLOOKUP($L$24,FAG_Berechnungen_2022!$A$1:$GR$190,FAG_Berechnungen_2022!$AQ$1,FALSE)))</f>
        <v>-</v>
      </c>
      <c r="K264" s="22" t="str">
        <f t="shared" si="13"/>
        <v>-</v>
      </c>
      <c r="L264" s="72" t="str">
        <f>VLOOKUP($L$24,FAG_Berechnungen_2022!$A$1:$GR$190,FAG_Berechnungen_2022!$DC$1,FALSE)</f>
        <v/>
      </c>
    </row>
    <row r="265" spans="2:12" x14ac:dyDescent="0.2">
      <c r="B265" s="15" t="str">
        <f>IF(VLOOKUP($L$24,FAG_Berechnungen_2022!$A$1:$GR$190,FAG_Berechnungen_2022!$AR$1,FALSE)="","-",CONCATENATE("Oberstufenschulgemeinde ",VLOOKUP($L$24,FAG_Berechnungen_2022!$A$1:$GR$190,FAG_Berechnungen_2022!$AR$1,FALSE)))</f>
        <v>Oberstufenschulgemeinde Andelfingen</v>
      </c>
      <c r="K265" s="22" t="str">
        <f t="shared" si="13"/>
        <v>Schüler</v>
      </c>
      <c r="L265" s="72">
        <f>VLOOKUP($L$24,FAG_Berechnungen_2022!$A$1:$GR$190,FAG_Berechnungen_2022!$DD$1,FALSE)</f>
        <v>19</v>
      </c>
    </row>
    <row r="266" spans="2:12" x14ac:dyDescent="0.2">
      <c r="B266" s="15" t="str">
        <f>IF(VLOOKUP($L$24,FAG_Berechnungen_2022!$A$1:$GR$190,FAG_Berechnungen_2022!$AS$1,FALSE)="","-",CONCATENATE("Oberstufenschulgemeinde ",VLOOKUP($L$24,FAG_Berechnungen_2022!$A$1:$GR$190,FAG_Berechnungen_2022!$AS$1,FALSE)))</f>
        <v>-</v>
      </c>
      <c r="K266" s="22" t="str">
        <f t="shared" si="13"/>
        <v>-</v>
      </c>
      <c r="L266" s="72" t="str">
        <f>VLOOKUP($L$24,FAG_Berechnungen_2022!$A$1:$GR$190,FAG_Berechnungen_2022!$DE$1,FALSE)</f>
        <v/>
      </c>
    </row>
    <row r="267" spans="2:12" x14ac:dyDescent="0.2">
      <c r="B267" s="15" t="str">
        <f>IF(VLOOKUP($L$24,FAG_Berechnungen_2022!$A$1:$GR$190,FAG_Berechnungen_2022!$AT$1,FALSE)="","-",CONCATENATE("Oberstufenschulgemeinde ",VLOOKUP($L$24,FAG_Berechnungen_2022!$A$1:$GR$190,FAG_Berechnungen_2022!$AT$1,FALSE)))</f>
        <v>-</v>
      </c>
      <c r="K267" s="22" t="str">
        <f t="shared" si="13"/>
        <v>-</v>
      </c>
      <c r="L267" s="72" t="str">
        <f>VLOOKUP($L$24,FAG_Berechnungen_2022!$A$1:$GR$190,FAG_Berechnungen_2022!$DF$1,FALSE)</f>
        <v/>
      </c>
    </row>
    <row r="268" spans="2:12" x14ac:dyDescent="0.2">
      <c r="B268" s="15" t="str">
        <f>IF(VLOOKUP($L$24,FAG_Berechnungen_2022!$A$1:$GR$190,FAG_Berechnungen_2022!$AU$1,FALSE)="","-",CONCATENATE("Oberstufenschulgemeinde ",VLOOKUP($L$24,FAG_Berechnungen_2022!$A$1:$GR$190,FAG_Berechnungen_2022!$AU$1,FALSE)))</f>
        <v>-</v>
      </c>
      <c r="K268" s="22" t="str">
        <f t="shared" si="13"/>
        <v>-</v>
      </c>
      <c r="L268" s="72" t="str">
        <f>VLOOKUP($L$24,FAG_Berechnungen_2022!$A$1:$GR$190,FAG_Berechnungen_2022!$DG$1,FALSE)</f>
        <v/>
      </c>
    </row>
    <row r="269" spans="2:12" x14ac:dyDescent="0.2">
      <c r="B269" s="15" t="str">
        <f>IF(VLOOKUP($L$24,FAG_Berechnungen_2022!$A$1:$GR$190,FAG_Berechnungen_2022!$AV$1,FALSE)="","-",CONCATENATE("Vereinigte Schulgemeinde ",VLOOKUP($L$24,FAG_Berechnungen_2022!$A$1:$GR$190,FAG_Berechnungen_2022!$AV$1,FALSE)))</f>
        <v>-</v>
      </c>
      <c r="K269" s="22" t="str">
        <f t="shared" si="13"/>
        <v>-</v>
      </c>
      <c r="L269" s="72" t="str">
        <f>VLOOKUP($L$24,FAG_Berechnungen_2022!$A$1:$GR$190,FAG_Berechnungen_2022!$DH$1,FALSE)</f>
        <v/>
      </c>
    </row>
    <row r="270" spans="2:12" x14ac:dyDescent="0.2">
      <c r="B270" s="15" t="str">
        <f>IF(VLOOKUP($L$24,FAG_Berechnungen_2022!$A$1:$GR$190,FAG_Berechnungen_2022!$AW$1,FALSE)="","-",CONCATENATE("Vereinigte Schulgemeinde ",VLOOKUP($L$24,FAG_Berechnungen_2022!$A$1:$GR$190,FAG_Berechnungen_2022!$AW$1,FALSE)))</f>
        <v>-</v>
      </c>
      <c r="K270" s="22" t="str">
        <f t="shared" si="13"/>
        <v>-</v>
      </c>
      <c r="L270" s="72" t="str">
        <f>VLOOKUP($L$24,FAG_Berechnungen_2022!$A$1:$GR$190,FAG_Berechnungen_2022!$DI$1,FALSE)</f>
        <v/>
      </c>
    </row>
    <row r="271" spans="2:12" x14ac:dyDescent="0.2">
      <c r="B271" s="15" t="str">
        <f>IF(VLOOKUP($L$24,FAG_Berechnungen_2022!$A$1:$GR$190,FAG_Berechnungen_2022!$AX$1,FALSE)="","-",CONCATENATE("Vereinigte Schulgemeinde ",VLOOKUP($L$24,FAG_Berechnungen_2022!$A$1:$GR$190,FAG_Berechnungen_2022!$AX$1,FALSE)))</f>
        <v>-</v>
      </c>
      <c r="K271" s="22" t="str">
        <f t="shared" si="13"/>
        <v>-</v>
      </c>
      <c r="L271" s="72" t="str">
        <f>VLOOKUP($L$24,FAG_Berechnungen_2022!$A$1:$GR$190,FAG_Berechnungen_2022!$DJ$1,FALSE)</f>
        <v/>
      </c>
    </row>
    <row r="272" spans="2:12" x14ac:dyDescent="0.2">
      <c r="B272" s="42" t="str">
        <f>IF(VLOOKUP($L$24,FAG_Berechnungen_2022!$A$1:$GR$190,FAG_Berechnungen_2022!$AY$1,FALSE)="","-",CONCATENATE("Vereinigte Schulgemeinde ",VLOOKUP($L$24,FAG_Berechnungen_2022!$A$1:$GR$190,FAG_Berechnungen_2022!$AY$1,FALSE)))</f>
        <v>-</v>
      </c>
      <c r="C272" s="42"/>
      <c r="D272" s="42"/>
      <c r="E272" s="42"/>
      <c r="F272" s="42"/>
      <c r="G272" s="42"/>
      <c r="H272" s="42"/>
      <c r="I272" s="42"/>
      <c r="J272" s="42"/>
      <c r="K272" s="43" t="str">
        <f t="shared" si="13"/>
        <v>-</v>
      </c>
      <c r="L272" s="73" t="str">
        <f>VLOOKUP($L$24,FAG_Berechnungen_2022!$A$1:$GR$190,FAG_Berechnungen_2022!$DK$1,FALSE)</f>
        <v/>
      </c>
    </row>
    <row r="273" spans="2:15" x14ac:dyDescent="0.2">
      <c r="K273" s="31"/>
      <c r="L273" s="25"/>
    </row>
    <row r="274" spans="2:15" x14ac:dyDescent="0.2">
      <c r="B274" s="42" t="s">
        <v>242</v>
      </c>
      <c r="C274" s="42"/>
      <c r="D274" s="42"/>
      <c r="E274" s="42"/>
      <c r="F274" s="42"/>
      <c r="G274" s="42"/>
      <c r="H274" s="42"/>
      <c r="I274" s="42"/>
      <c r="J274" s="42"/>
      <c r="K274" s="43"/>
      <c r="L274" s="43" t="s">
        <v>289</v>
      </c>
    </row>
    <row r="275" spans="2:15" x14ac:dyDescent="0.2">
      <c r="B275" s="15" t="str">
        <f>IF(VLOOKUP($L$24,FAG_Berechnungen_2022!$A$1:$GR$190,FAG_Berechnungen_2022!$AN$1,FALSE)="","-",CONCATENATE("Primarschulgemeinde ",VLOOKUP($L$24,FAG_Berechnungen_2022!$A$1:$GR$190,FAG_Berechnungen_2022!$AN$1,FALSE)))</f>
        <v>Primarschulgemeinde Adlikon</v>
      </c>
      <c r="J275" s="22" t="str">
        <f t="shared" ref="J275:J286" si="14">IF(B275="-","",CONCATENATE("Fr. ",TEXT($L$137,"###'##0")," x (",TEXT(L261,"###'##0")," / ",TEXT($L$257,"###'##0"),") ="))</f>
        <v>Fr. 3'806 x (54 / 156) =</v>
      </c>
      <c r="K275" s="31" t="str">
        <f t="shared" ref="K275:K286" si="15">IF(B275="-","-","Fr.")</f>
        <v>Fr.</v>
      </c>
      <c r="L275" s="21">
        <f t="shared" ref="L275:L286" si="16">IF(B275="-","-",ROUND($L$137*(L261/$L$257),0))</f>
        <v>1317</v>
      </c>
      <c r="N275" s="15">
        <f>IF(VLOOKUP($L$24,FAG_Berechnungen_2022!$A:$FB,FAG_Berechnungen_2022!$DN$1,FALSE)="","-",VLOOKUP($L$24,FAG_Berechnungen_2022!$A:$FB,FAG_Berechnungen_2022!$DN$1,FALSE))</f>
        <v>1317</v>
      </c>
      <c r="O275" s="15" t="b">
        <f>L275=N275</f>
        <v>1</v>
      </c>
    </row>
    <row r="276" spans="2:15" x14ac:dyDescent="0.2">
      <c r="B276" s="15" t="str">
        <f>IF(VLOOKUP($L$24,FAG_Berechnungen_2022!$A$1:$GR$190,FAG_Berechnungen_2022!$AO$1,FALSE)="","-",CONCATENATE("Primarschulgemeinde ",VLOOKUP($L$24,FAG_Berechnungen_2022!$A$1:$GR$190,FAG_Berechnungen_2022!$AO$1,FALSE)))</f>
        <v>Primarschulgemeinde Andelfingen</v>
      </c>
      <c r="J276" s="22" t="str">
        <f t="shared" si="14"/>
        <v>Fr. 3'806 x (15 / 156) =</v>
      </c>
      <c r="K276" s="31" t="str">
        <f t="shared" si="15"/>
        <v>Fr.</v>
      </c>
      <c r="L276" s="21">
        <f t="shared" si="16"/>
        <v>366</v>
      </c>
      <c r="N276" s="15">
        <f>IF(VLOOKUP($L$24,FAG_Berechnungen_2022!$A:$FB,FAG_Berechnungen_2022!$DO$1,FALSE)="","-",VLOOKUP($L$24,FAG_Berechnungen_2022!$A:$FB,FAG_Berechnungen_2022!$DO$1,FALSE))</f>
        <v>366</v>
      </c>
      <c r="O276" s="15" t="b">
        <f t="shared" ref="O276:O286" si="17">L276=N276</f>
        <v>1</v>
      </c>
    </row>
    <row r="277" spans="2:15" x14ac:dyDescent="0.2">
      <c r="B277" s="15" t="str">
        <f>IF(VLOOKUP($L$24,FAG_Berechnungen_2022!$A$1:$GR$190,FAG_Berechnungen_2022!$AP$1,FALSE)="","-",CONCATENATE("Primarschulgemeinde ",VLOOKUP($L$24,FAG_Berechnungen_2022!$A$1:$GR$190,FAG_Berechnungen_2022!$AP$1,FALSE)))</f>
        <v>-</v>
      </c>
      <c r="J277" s="22" t="str">
        <f t="shared" si="14"/>
        <v/>
      </c>
      <c r="K277" s="31" t="str">
        <f t="shared" si="15"/>
        <v>-</v>
      </c>
      <c r="L277" s="21" t="str">
        <f t="shared" si="16"/>
        <v>-</v>
      </c>
      <c r="N277" s="15" t="str">
        <f>IF(VLOOKUP($L$24,FAG_Berechnungen_2022!$A:$FB,FAG_Berechnungen_2022!$DP$1,FALSE)="","-",VLOOKUP($L$24,FAG_Berechnungen_2022!$A:$FB,FAG_Berechnungen_2022!$DP$1,FALSE))</f>
        <v>-</v>
      </c>
      <c r="O277" s="15" t="b">
        <f t="shared" si="17"/>
        <v>1</v>
      </c>
    </row>
    <row r="278" spans="2:15" x14ac:dyDescent="0.2">
      <c r="B278" s="15" t="str">
        <f>IF(VLOOKUP($L$24,FAG_Berechnungen_2022!$A$1:$GR$190,FAG_Berechnungen_2022!$AQ$1,FALSE)="","-",CONCATENATE("Primarschulgemeinde ",VLOOKUP($L$24,FAG_Berechnungen_2022!$A$1:$GR$190,FAG_Berechnungen_2022!$AQ$1,FALSE)))</f>
        <v>-</v>
      </c>
      <c r="J278" s="22" t="str">
        <f t="shared" si="14"/>
        <v/>
      </c>
      <c r="K278" s="31" t="str">
        <f t="shared" si="15"/>
        <v>-</v>
      </c>
      <c r="L278" s="21" t="str">
        <f t="shared" si="16"/>
        <v>-</v>
      </c>
      <c r="N278" s="15" t="str">
        <f>IF(VLOOKUP($L$24,FAG_Berechnungen_2022!$A:$FB,FAG_Berechnungen_2022!$DQ$1,FALSE)="","-",VLOOKUP($L$24,FAG_Berechnungen_2022!$A:$FB,FAG_Berechnungen_2022!$DQ$1,FALSE))</f>
        <v>-</v>
      </c>
      <c r="O278" s="15" t="b">
        <f t="shared" si="17"/>
        <v>1</v>
      </c>
    </row>
    <row r="279" spans="2:15" x14ac:dyDescent="0.2">
      <c r="B279" s="15" t="str">
        <f>IF(VLOOKUP($L$24,FAG_Berechnungen_2022!$A$1:$GR$190,FAG_Berechnungen_2022!$AR$1,FALSE)="","-",CONCATENATE("Oberstufenschulgemeinde ",VLOOKUP($L$24,FAG_Berechnungen_2022!$A$1:$GR$190,FAG_Berechnungen_2022!$AR$1,FALSE)))</f>
        <v>Oberstufenschulgemeinde Andelfingen</v>
      </c>
      <c r="J279" s="22" t="str">
        <f t="shared" si="14"/>
        <v>Fr. 3'806 x (19 / 156) =</v>
      </c>
      <c r="K279" s="31" t="str">
        <f t="shared" si="15"/>
        <v>Fr.</v>
      </c>
      <c r="L279" s="21">
        <f t="shared" si="16"/>
        <v>464</v>
      </c>
      <c r="N279" s="15">
        <f>IF(VLOOKUP($L$24,FAG_Berechnungen_2022!$A:$FB,FAG_Berechnungen_2022!$DR$1,FALSE)="","-",VLOOKUP($L$24,FAG_Berechnungen_2022!$A:$FB,FAG_Berechnungen_2022!$DR$1,FALSE))</f>
        <v>464</v>
      </c>
      <c r="O279" s="15" t="b">
        <f t="shared" si="17"/>
        <v>1</v>
      </c>
    </row>
    <row r="280" spans="2:15" x14ac:dyDescent="0.2">
      <c r="B280" s="15" t="str">
        <f>IF(VLOOKUP($L$24,FAG_Berechnungen_2022!$A$1:$GR$190,FAG_Berechnungen_2022!$AS$1,FALSE)="","-",CONCATENATE("Oberstufenschulgemeinde ",VLOOKUP($L$24,FAG_Berechnungen_2022!$A$1:$GR$190,FAG_Berechnungen_2022!$AS$1,FALSE)))</f>
        <v>-</v>
      </c>
      <c r="J280" s="22" t="str">
        <f t="shared" si="14"/>
        <v/>
      </c>
      <c r="K280" s="31" t="str">
        <f t="shared" si="15"/>
        <v>-</v>
      </c>
      <c r="L280" s="21" t="str">
        <f t="shared" si="16"/>
        <v>-</v>
      </c>
      <c r="N280" s="15" t="str">
        <f>IF(VLOOKUP($L$24,FAG_Berechnungen_2022!$A:$FB,FAG_Berechnungen_2022!$DS$1,FALSE)="","-",VLOOKUP($L$24,FAG_Berechnungen_2022!$A:$FB,FAG_Berechnungen_2022!$DS$1,FALSE))</f>
        <v>-</v>
      </c>
      <c r="O280" s="15" t="b">
        <f t="shared" si="17"/>
        <v>1</v>
      </c>
    </row>
    <row r="281" spans="2:15" x14ac:dyDescent="0.2">
      <c r="B281" s="15" t="str">
        <f>IF(VLOOKUP($L$24,FAG_Berechnungen_2022!$A$1:$GR$190,FAG_Berechnungen_2022!$AT$1,FALSE)="","-",CONCATENATE("Oberstufenschulgemeinde ",VLOOKUP($L$24,FAG_Berechnungen_2022!$A$1:$GR$190,FAG_Berechnungen_2022!$AT$1,FALSE)))</f>
        <v>-</v>
      </c>
      <c r="J281" s="22" t="str">
        <f t="shared" si="14"/>
        <v/>
      </c>
      <c r="K281" s="31" t="str">
        <f t="shared" si="15"/>
        <v>-</v>
      </c>
      <c r="L281" s="21" t="str">
        <f t="shared" si="16"/>
        <v>-</v>
      </c>
      <c r="N281" s="15" t="str">
        <f>IF(VLOOKUP($L$24,FAG_Berechnungen_2022!$A:$FB,FAG_Berechnungen_2022!$DT$1,FALSE)="","-",VLOOKUP($L$24,FAG_Berechnungen_2022!$A:$FB,FAG_Berechnungen_2022!$DT$1,FALSE))</f>
        <v>-</v>
      </c>
      <c r="O281" s="15" t="b">
        <f t="shared" si="17"/>
        <v>1</v>
      </c>
    </row>
    <row r="282" spans="2:15" x14ac:dyDescent="0.2">
      <c r="B282" s="15" t="str">
        <f>IF(VLOOKUP($L$24,FAG_Berechnungen_2022!$A$1:$GR$190,FAG_Berechnungen_2022!$AU$1,FALSE)="","-",CONCATENATE("Oberstufenschulgemeinde ",VLOOKUP($L$24,FAG_Berechnungen_2022!$A$1:$GR$190,FAG_Berechnungen_2022!$AU$1,FALSE)))</f>
        <v>-</v>
      </c>
      <c r="J282" s="22" t="str">
        <f t="shared" si="14"/>
        <v/>
      </c>
      <c r="K282" s="31" t="str">
        <f t="shared" si="15"/>
        <v>-</v>
      </c>
      <c r="L282" s="21" t="str">
        <f t="shared" si="16"/>
        <v>-</v>
      </c>
      <c r="N282" s="15" t="str">
        <f>IF(VLOOKUP($L$24,FAG_Berechnungen_2022!$A:$FB,FAG_Berechnungen_2022!$DU$1,FALSE)="","-",VLOOKUP($L$24,FAG_Berechnungen_2022!$A:$FB,FAG_Berechnungen_2022!$DU$1,FALSE))</f>
        <v>-</v>
      </c>
      <c r="O282" s="15" t="b">
        <f t="shared" si="17"/>
        <v>1</v>
      </c>
    </row>
    <row r="283" spans="2:15" x14ac:dyDescent="0.2">
      <c r="B283" s="15" t="str">
        <f>IF(VLOOKUP($L$24,FAG_Berechnungen_2022!$A$1:$GR$190,FAG_Berechnungen_2022!$AV$1,FALSE)="","-",CONCATENATE("Vereinigte Schulgemeinde ",VLOOKUP($L$24,FAG_Berechnungen_2022!$A$1:$GR$190,FAG_Berechnungen_2022!$AV$1,FALSE)))</f>
        <v>-</v>
      </c>
      <c r="J283" s="22" t="str">
        <f t="shared" si="14"/>
        <v/>
      </c>
      <c r="K283" s="31" t="str">
        <f t="shared" si="15"/>
        <v>-</v>
      </c>
      <c r="L283" s="21" t="str">
        <f t="shared" si="16"/>
        <v>-</v>
      </c>
      <c r="N283" s="15" t="str">
        <f>IF(VLOOKUP($L$24,FAG_Berechnungen_2022!$A:$FB,FAG_Berechnungen_2022!$DV$1,FALSE)="","-",VLOOKUP($L$24,FAG_Berechnungen_2022!$A:$FB,FAG_Berechnungen_2022!$DV$1,FALSE))</f>
        <v>-</v>
      </c>
      <c r="O283" s="15" t="b">
        <f t="shared" si="17"/>
        <v>1</v>
      </c>
    </row>
    <row r="284" spans="2:15" x14ac:dyDescent="0.2">
      <c r="B284" s="15" t="str">
        <f>IF(VLOOKUP($L$24,FAG_Berechnungen_2022!$A$1:$GR$190,FAG_Berechnungen_2022!$AW$1,FALSE)="","-",CONCATENATE("Vereinigte Schulgemeinde ",VLOOKUP($L$24,FAG_Berechnungen_2022!$A$1:$GR$190,FAG_Berechnungen_2022!$AW$1,FALSE)))</f>
        <v>-</v>
      </c>
      <c r="J284" s="22" t="str">
        <f t="shared" si="14"/>
        <v/>
      </c>
      <c r="K284" s="31" t="str">
        <f t="shared" si="15"/>
        <v>-</v>
      </c>
      <c r="L284" s="21" t="str">
        <f t="shared" si="16"/>
        <v>-</v>
      </c>
      <c r="N284" s="15" t="str">
        <f>IF(VLOOKUP($L$24,FAG_Berechnungen_2022!$A:$FB,FAG_Berechnungen_2022!$DW$1,FALSE)="","-",VLOOKUP($L$24,FAG_Berechnungen_2022!$A:$FB,FAG_Berechnungen_2022!$DW$1,FALSE))</f>
        <v>-</v>
      </c>
      <c r="O284" s="15" t="b">
        <f t="shared" si="17"/>
        <v>1</v>
      </c>
    </row>
    <row r="285" spans="2:15" x14ac:dyDescent="0.2">
      <c r="B285" s="15" t="str">
        <f>IF(VLOOKUP($L$24,FAG_Berechnungen_2022!$A$1:$GR$190,FAG_Berechnungen_2022!$AX$1,FALSE)="","-",CONCATENATE("Vereinigte Schulgemeinde ",VLOOKUP($L$24,FAG_Berechnungen_2022!$A$1:$GR$190,FAG_Berechnungen_2022!$AX$1,FALSE)))</f>
        <v>-</v>
      </c>
      <c r="J285" s="22" t="str">
        <f t="shared" si="14"/>
        <v/>
      </c>
      <c r="K285" s="31" t="str">
        <f t="shared" si="15"/>
        <v>-</v>
      </c>
      <c r="L285" s="21" t="str">
        <f t="shared" si="16"/>
        <v>-</v>
      </c>
      <c r="N285" s="15" t="str">
        <f>IF(VLOOKUP($L$24,FAG_Berechnungen_2022!$A:$FB,FAG_Berechnungen_2022!$DX$1,FALSE)="","-",VLOOKUP($L$24,FAG_Berechnungen_2022!$A:$FB,FAG_Berechnungen_2022!$DX$1,FALSE))</f>
        <v>-</v>
      </c>
      <c r="O285" s="15" t="b">
        <f t="shared" si="17"/>
        <v>1</v>
      </c>
    </row>
    <row r="286" spans="2:15" x14ac:dyDescent="0.2">
      <c r="B286" s="42" t="str">
        <f>IF(VLOOKUP($L$24,FAG_Berechnungen_2022!$A$1:$GR$190,FAG_Berechnungen_2022!$AY$1,FALSE)="","-",CONCATENATE("Vereinigte Schulgemeinde ",VLOOKUP($L$24,FAG_Berechnungen_2022!$A$1:$GR$190,FAG_Berechnungen_2022!$AY$1,FALSE)))</f>
        <v>-</v>
      </c>
      <c r="J286" s="22" t="str">
        <f t="shared" si="14"/>
        <v/>
      </c>
      <c r="K286" s="31" t="str">
        <f t="shared" si="15"/>
        <v>-</v>
      </c>
      <c r="L286" s="21" t="str">
        <f t="shared" si="16"/>
        <v>-</v>
      </c>
      <c r="N286" s="15" t="str">
        <f>IF(VLOOKUP($L$24,FAG_Berechnungen_2022!$A:$FB,FAG_Berechnungen_2022!$DY$1,FALSE)="","-",VLOOKUP($L$24,FAG_Berechnungen_2022!$A:$FB,FAG_Berechnungen_2022!$DY$1,FALSE))</f>
        <v>-</v>
      </c>
      <c r="O286" s="15" t="b">
        <f t="shared" si="17"/>
        <v>1</v>
      </c>
    </row>
    <row r="287" spans="2:15" x14ac:dyDescent="0.2">
      <c r="B287" s="69" t="s">
        <v>290</v>
      </c>
      <c r="C287" s="69"/>
      <c r="D287" s="69"/>
      <c r="E287" s="69"/>
      <c r="F287" s="69"/>
      <c r="G287" s="70"/>
      <c r="H287" s="69"/>
      <c r="I287" s="69"/>
      <c r="J287" s="69"/>
      <c r="K287" s="69" t="s">
        <v>260</v>
      </c>
      <c r="L287" s="71">
        <f>SUM(L275:L286)</f>
        <v>2147</v>
      </c>
    </row>
    <row r="288" spans="2:15" x14ac:dyDescent="0.2"/>
    <row r="289" hidden="1" x14ac:dyDescent="0.2"/>
    <row r="290" hidden="1" x14ac:dyDescent="0.2"/>
  </sheetData>
  <sheetProtection algorithmName="SHA-512" hashValue="cR1Dq1+ggQvlg0wbkF38iStOABD0lfA1yT0jBnuyRM+ZF9WFNMCYHqyxRx5iqRw1cAhOnUYg7NdUTlQqyKBI+g==" saltValue="JSl1M2P6b0p6m7LxgdPINw==" spinCount="100000" sheet="1" selectLockedCells="1"/>
  <conditionalFormatting sqref="B43">
    <cfRule type="cellIs" dxfId="11" priority="12" operator="notEqual">
      <formula>""""""</formula>
    </cfRule>
  </conditionalFormatting>
  <conditionalFormatting sqref="B78">
    <cfRule type="cellIs" dxfId="10" priority="11" operator="notEqual">
      <formula>""""""</formula>
    </cfRule>
  </conditionalFormatting>
  <conditionalFormatting sqref="B111">
    <cfRule type="cellIs" dxfId="9" priority="10" operator="notEqual">
      <formula>""""""</formula>
    </cfRule>
  </conditionalFormatting>
  <conditionalFormatting sqref="B142">
    <cfRule type="cellIs" dxfId="8" priority="9" operator="notEqual">
      <formula>""""""</formula>
    </cfRule>
  </conditionalFormatting>
  <conditionalFormatting sqref="B176">
    <cfRule type="cellIs" dxfId="7" priority="8" operator="notEqual">
      <formula>""""""</formula>
    </cfRule>
  </conditionalFormatting>
  <conditionalFormatting sqref="B215">
    <cfRule type="cellIs" dxfId="6" priority="7" operator="notEqual">
      <formula>""""""</formula>
    </cfRule>
  </conditionalFormatting>
  <conditionalFormatting sqref="B254">
    <cfRule type="cellIs" dxfId="5" priority="6" operator="notEqual">
      <formula>""""""</formula>
    </cfRule>
  </conditionalFormatting>
  <conditionalFormatting sqref="I31">
    <cfRule type="cellIs" dxfId="4" priority="5" operator="notEqual">
      <formula>""""""</formula>
    </cfRule>
  </conditionalFormatting>
  <conditionalFormatting sqref="B111">
    <cfRule type="cellIs" dxfId="3" priority="4" operator="notEqual">
      <formula>""""""</formula>
    </cfRule>
  </conditionalFormatting>
  <conditionalFormatting sqref="B142">
    <cfRule type="cellIs" dxfId="2" priority="3" operator="notEqual">
      <formula>""""""</formula>
    </cfRule>
  </conditionalFormatting>
  <conditionalFormatting sqref="B142">
    <cfRule type="cellIs" dxfId="1" priority="2" operator="notEqual">
      <formula>""""""</formula>
    </cfRule>
  </conditionalFormatting>
  <conditionalFormatting sqref="B111">
    <cfRule type="cellIs" dxfId="0" priority="1" operator="notEqual">
      <formula>""""""</formula>
    </cfRule>
  </conditionalFormatting>
  <dataValidations count="2">
    <dataValidation type="list" allowBlank="1" showInputMessage="1" showErrorMessage="1" sqref="L23">
      <formula1>Gemeinde</formula1>
    </dataValidation>
    <dataValidation type="list" allowBlank="1" showInputMessage="1" showErrorMessage="1" sqref="L26">
      <formula1>Jahr</formula1>
    </dataValidation>
  </dataValidations>
  <pageMargins left="0.7" right="0.7" top="0.75" bottom="0.75" header="0.3" footer="0.3"/>
  <pageSetup paperSize="9" orientation="landscape" r:id="rId1"/>
  <rowBreaks count="5" manualBreakCount="5">
    <brk id="38" max="16383" man="1"/>
    <brk id="73" max="16383" man="1"/>
    <brk id="106" max="16383" man="1"/>
    <brk id="137" max="16383" man="1"/>
    <brk id="171" max="16383" man="1"/>
  </rowBreaks>
  <drawing r:id="rId2"/>
  <picture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303"/>
  <sheetViews>
    <sheetView zoomScale="80" zoomScaleNormal="8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4.7109375" style="1" customWidth="1"/>
    <col min="5" max="8" width="23.28515625" style="1" hidden="1" customWidth="1" outlineLevel="1"/>
    <col min="9" max="9" width="25.7109375" style="1" customWidth="1" collapsed="1"/>
    <col min="10" max="14" width="20" style="1" hidden="1" customWidth="1" outlineLevel="1"/>
    <col min="15" max="15" width="25.7109375" style="1" customWidth="1" collapsed="1"/>
    <col min="16" max="25" width="21.5703125" style="1" hidden="1" customWidth="1" outlineLevel="1"/>
    <col min="26" max="26" width="25.7109375" style="3" customWidth="1" collapsed="1"/>
    <col min="27" max="27" width="21.7109375" style="1" hidden="1" customWidth="1" outlineLevel="1"/>
    <col min="28" max="28" width="16.28515625" style="1" hidden="1" customWidth="1" outlineLevel="1"/>
    <col min="29" max="29" width="22.42578125" style="1" hidden="1" customWidth="1" outlineLevel="1"/>
    <col min="30" max="30" width="20.5703125" style="1" hidden="1" customWidth="1" outlineLevel="1"/>
    <col min="31" max="31" width="26.42578125" style="1" hidden="1" customWidth="1" outlineLevel="1"/>
    <col min="32" max="32" width="24.140625" style="1" hidden="1" customWidth="1" outlineLevel="1"/>
    <col min="33" max="33" width="19.140625" style="1" hidden="1" customWidth="1" outlineLevel="1"/>
    <col min="34" max="34" width="18.42578125" style="1" hidden="1" customWidth="1" outlineLevel="1"/>
    <col min="35" max="35" width="25.7109375" style="1" customWidth="1" collapsed="1"/>
    <col min="36" max="37" width="19.42578125" style="1" hidden="1" customWidth="1" outlineLevel="1"/>
    <col min="38" max="38" width="26.85546875" style="3" customWidth="1" collapsed="1"/>
    <col min="39" max="39" width="25.7109375" style="1" customWidth="1"/>
    <col min="40" max="51" width="24.5703125" style="1" hidden="1" customWidth="1" outlineLevel="1"/>
    <col min="52" max="52" width="17.140625" style="1" hidden="1" customWidth="1" outlineLevel="1"/>
    <col min="53" max="65" width="24.7109375" style="1" hidden="1" customWidth="1" outlineLevel="1"/>
    <col min="66" max="77" width="23.140625" style="1" hidden="1" customWidth="1" outlineLevel="1"/>
    <col min="78" max="101" width="16" style="1" hidden="1" customWidth="1" outlineLevel="1"/>
    <col min="102" max="102" width="27.140625" style="1" customWidth="1" collapsed="1"/>
    <col min="103" max="117" width="25" style="1" hidden="1" customWidth="1" outlineLevel="1"/>
    <col min="118" max="129" width="26.85546875" style="1" hidden="1" customWidth="1" outlineLevel="1"/>
    <col min="130" max="130" width="25.7109375" style="1" customWidth="1" collapsed="1"/>
    <col min="131" max="131" width="25.7109375" style="1" customWidth="1"/>
    <col min="132" max="132" width="2.85546875" style="1" customWidth="1"/>
    <col min="133" max="137" width="25.7109375" style="1" customWidth="1"/>
    <col min="138" max="16384" width="25.7109375" style="1"/>
  </cols>
  <sheetData>
    <row r="1" spans="1:143" s="93" customFormat="1" hidden="1" x14ac:dyDescent="0.2">
      <c r="B1" s="93">
        <v>2</v>
      </c>
      <c r="C1" s="93">
        <v>3</v>
      </c>
      <c r="D1" s="93">
        <v>4</v>
      </c>
      <c r="E1" s="93">
        <v>5</v>
      </c>
      <c r="F1" s="93">
        <v>6</v>
      </c>
      <c r="G1" s="93">
        <v>7</v>
      </c>
      <c r="H1" s="93">
        <v>8</v>
      </c>
      <c r="I1" s="93">
        <v>9</v>
      </c>
      <c r="J1" s="93">
        <v>10</v>
      </c>
      <c r="K1" s="93">
        <v>11</v>
      </c>
      <c r="L1" s="93">
        <v>12</v>
      </c>
      <c r="M1" s="93">
        <v>13</v>
      </c>
      <c r="N1" s="93">
        <v>14</v>
      </c>
      <c r="O1" s="93">
        <v>15</v>
      </c>
      <c r="P1" s="93">
        <v>16</v>
      </c>
      <c r="Q1" s="93">
        <v>17</v>
      </c>
      <c r="R1" s="93">
        <v>18</v>
      </c>
      <c r="S1" s="93">
        <v>19</v>
      </c>
      <c r="T1" s="93">
        <v>20</v>
      </c>
      <c r="U1" s="93">
        <v>21</v>
      </c>
      <c r="V1" s="93">
        <v>22</v>
      </c>
      <c r="W1" s="93">
        <v>23</v>
      </c>
      <c r="X1" s="93">
        <v>24</v>
      </c>
      <c r="Y1" s="93">
        <v>25</v>
      </c>
      <c r="Z1" s="94">
        <v>26</v>
      </c>
      <c r="AA1" s="93">
        <v>27</v>
      </c>
      <c r="AB1" s="93">
        <v>28</v>
      </c>
      <c r="AC1" s="93">
        <v>29</v>
      </c>
      <c r="AD1" s="93">
        <v>30</v>
      </c>
      <c r="AE1" s="93">
        <v>31</v>
      </c>
      <c r="AF1" s="93">
        <v>32</v>
      </c>
      <c r="AG1" s="93">
        <v>33</v>
      </c>
      <c r="AH1" s="93">
        <v>34</v>
      </c>
      <c r="AI1" s="93">
        <v>35</v>
      </c>
      <c r="AJ1" s="93">
        <v>36</v>
      </c>
      <c r="AK1" s="93">
        <v>37</v>
      </c>
      <c r="AL1" s="94">
        <v>38</v>
      </c>
      <c r="AM1" s="93">
        <v>39</v>
      </c>
      <c r="AN1" s="94">
        <v>40</v>
      </c>
      <c r="AO1" s="94">
        <v>41</v>
      </c>
      <c r="AP1" s="94">
        <v>42</v>
      </c>
      <c r="AQ1" s="94">
        <v>43</v>
      </c>
      <c r="AR1" s="94">
        <v>44</v>
      </c>
      <c r="AS1" s="94">
        <v>45</v>
      </c>
      <c r="AT1" s="94">
        <v>46</v>
      </c>
      <c r="AU1" s="94">
        <v>47</v>
      </c>
      <c r="AV1" s="94">
        <v>48</v>
      </c>
      <c r="AW1" s="94">
        <v>49</v>
      </c>
      <c r="AX1" s="94">
        <v>50</v>
      </c>
      <c r="AY1" s="94">
        <v>51</v>
      </c>
      <c r="AZ1" s="94">
        <v>52</v>
      </c>
      <c r="BA1" s="94">
        <v>53</v>
      </c>
      <c r="BB1" s="94">
        <v>54</v>
      </c>
      <c r="BC1" s="94">
        <v>55</v>
      </c>
      <c r="BD1" s="94">
        <v>56</v>
      </c>
      <c r="BE1" s="94">
        <v>57</v>
      </c>
      <c r="BF1" s="94">
        <v>58</v>
      </c>
      <c r="BG1" s="94">
        <v>59</v>
      </c>
      <c r="BH1" s="94">
        <v>60</v>
      </c>
      <c r="BI1" s="94">
        <v>61</v>
      </c>
      <c r="BJ1" s="94">
        <v>62</v>
      </c>
      <c r="BK1" s="94">
        <v>63</v>
      </c>
      <c r="BL1" s="94">
        <v>64</v>
      </c>
      <c r="BM1" s="94">
        <v>65</v>
      </c>
      <c r="BN1" s="94">
        <v>66</v>
      </c>
      <c r="BO1" s="94">
        <v>67</v>
      </c>
      <c r="BP1" s="94">
        <v>68</v>
      </c>
      <c r="BQ1" s="94">
        <v>69</v>
      </c>
      <c r="BR1" s="94">
        <v>70</v>
      </c>
      <c r="BS1" s="94">
        <v>71</v>
      </c>
      <c r="BT1" s="94">
        <v>72</v>
      </c>
      <c r="BU1" s="94">
        <v>73</v>
      </c>
      <c r="BV1" s="94">
        <v>74</v>
      </c>
      <c r="BW1" s="94">
        <v>75</v>
      </c>
      <c r="BX1" s="94">
        <v>76</v>
      </c>
      <c r="BY1" s="94">
        <v>77</v>
      </c>
      <c r="BZ1" s="94">
        <v>78</v>
      </c>
      <c r="CA1" s="94">
        <v>79</v>
      </c>
      <c r="CB1" s="94">
        <v>80</v>
      </c>
      <c r="CC1" s="94">
        <v>81</v>
      </c>
      <c r="CD1" s="94">
        <v>82</v>
      </c>
      <c r="CE1" s="94">
        <v>83</v>
      </c>
      <c r="CF1" s="94">
        <v>84</v>
      </c>
      <c r="CG1" s="94">
        <v>85</v>
      </c>
      <c r="CH1" s="94">
        <v>86</v>
      </c>
      <c r="CI1" s="94">
        <v>87</v>
      </c>
      <c r="CJ1" s="94">
        <v>88</v>
      </c>
      <c r="CK1" s="94">
        <v>89</v>
      </c>
      <c r="CL1" s="94">
        <v>90</v>
      </c>
      <c r="CM1" s="94">
        <v>91</v>
      </c>
      <c r="CN1" s="94">
        <v>92</v>
      </c>
      <c r="CO1" s="94">
        <v>93</v>
      </c>
      <c r="CP1" s="94">
        <v>94</v>
      </c>
      <c r="CQ1" s="94">
        <v>95</v>
      </c>
      <c r="CR1" s="94">
        <v>96</v>
      </c>
      <c r="CS1" s="94">
        <v>97</v>
      </c>
      <c r="CT1" s="94">
        <v>98</v>
      </c>
      <c r="CU1" s="94">
        <v>99</v>
      </c>
      <c r="CV1" s="94">
        <v>100</v>
      </c>
      <c r="CW1" s="94">
        <v>101</v>
      </c>
      <c r="CX1" s="94">
        <v>102</v>
      </c>
      <c r="CY1" s="94">
        <v>103</v>
      </c>
      <c r="CZ1" s="94">
        <v>104</v>
      </c>
      <c r="DA1" s="94">
        <v>105</v>
      </c>
      <c r="DB1" s="94">
        <v>106</v>
      </c>
      <c r="DC1" s="94">
        <v>107</v>
      </c>
      <c r="DD1" s="94">
        <v>108</v>
      </c>
      <c r="DE1" s="94">
        <v>109</v>
      </c>
      <c r="DF1" s="94">
        <v>110</v>
      </c>
      <c r="DG1" s="94">
        <v>111</v>
      </c>
      <c r="DH1" s="94">
        <v>112</v>
      </c>
      <c r="DI1" s="94">
        <v>113</v>
      </c>
      <c r="DJ1" s="94">
        <v>114</v>
      </c>
      <c r="DK1" s="94">
        <v>115</v>
      </c>
      <c r="DL1" s="94">
        <v>116</v>
      </c>
      <c r="DM1" s="94">
        <v>117</v>
      </c>
      <c r="DN1" s="94">
        <v>118</v>
      </c>
      <c r="DO1" s="94">
        <v>119</v>
      </c>
      <c r="DP1" s="94">
        <v>120</v>
      </c>
      <c r="DQ1" s="94">
        <v>121</v>
      </c>
      <c r="DR1" s="94">
        <v>122</v>
      </c>
      <c r="DS1" s="94">
        <v>123</v>
      </c>
      <c r="DT1" s="94">
        <v>124</v>
      </c>
      <c r="DU1" s="94">
        <v>125</v>
      </c>
      <c r="DV1" s="94">
        <v>126</v>
      </c>
      <c r="DW1" s="94">
        <v>127</v>
      </c>
      <c r="DX1" s="94">
        <v>128</v>
      </c>
      <c r="DY1" s="94">
        <v>129</v>
      </c>
      <c r="DZ1" s="94">
        <v>130</v>
      </c>
      <c r="EA1" s="94">
        <v>131</v>
      </c>
      <c r="EB1" s="94">
        <v>132</v>
      </c>
      <c r="EC1" s="94">
        <v>133</v>
      </c>
      <c r="ED1" s="94">
        <v>134</v>
      </c>
      <c r="EE1" s="94">
        <v>135</v>
      </c>
      <c r="EF1" s="94">
        <v>136</v>
      </c>
      <c r="EG1" s="94">
        <v>137</v>
      </c>
      <c r="EH1" s="94">
        <v>138</v>
      </c>
      <c r="EI1" s="94">
        <v>139</v>
      </c>
      <c r="EJ1" s="94">
        <v>140</v>
      </c>
    </row>
    <row r="2" spans="1:143" x14ac:dyDescent="0.2">
      <c r="A2" s="2" t="s">
        <v>255</v>
      </c>
      <c r="B2" s="107"/>
      <c r="C2" s="107">
        <f>FAG_Daten_2022!C2</f>
        <v>2022</v>
      </c>
      <c r="D2" s="107"/>
      <c r="E2" s="3"/>
      <c r="F2" s="3"/>
      <c r="G2" s="3"/>
      <c r="H2" s="3"/>
      <c r="I2" s="93"/>
      <c r="J2" s="3"/>
      <c r="K2" s="3"/>
      <c r="L2" s="3"/>
      <c r="M2" s="3"/>
      <c r="N2" s="3"/>
      <c r="O2" s="93"/>
      <c r="P2" s="3"/>
      <c r="Q2" s="3"/>
      <c r="R2" s="3"/>
      <c r="S2" s="3"/>
      <c r="T2" s="3"/>
      <c r="U2" s="3"/>
      <c r="V2" s="3"/>
      <c r="W2" s="3"/>
      <c r="X2" s="3"/>
      <c r="Y2" s="3"/>
      <c r="Z2" s="93"/>
      <c r="AA2" s="3"/>
      <c r="AB2" s="3"/>
      <c r="AC2" s="3"/>
      <c r="AD2" s="3"/>
      <c r="AE2" s="3"/>
      <c r="AF2" s="3"/>
      <c r="AG2" s="3"/>
      <c r="AH2" s="3"/>
      <c r="AI2" s="93"/>
      <c r="AJ2" s="3"/>
      <c r="AK2" s="3"/>
      <c r="AL2" s="94"/>
      <c r="AM2" s="9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94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94"/>
      <c r="EA2" s="3"/>
      <c r="EB2" s="3"/>
      <c r="EC2" s="3"/>
    </row>
    <row r="3" spans="1:143" x14ac:dyDescent="0.2">
      <c r="A3" s="2"/>
      <c r="E3" s="3"/>
      <c r="F3" s="3"/>
      <c r="G3" s="3"/>
      <c r="H3" s="3"/>
      <c r="I3" s="93"/>
      <c r="J3" s="3"/>
      <c r="K3" s="3"/>
      <c r="L3" s="3"/>
      <c r="M3" s="3"/>
      <c r="N3" s="3"/>
      <c r="O3" s="93"/>
      <c r="P3" s="3"/>
      <c r="Q3" s="3"/>
      <c r="R3" s="3"/>
      <c r="S3" s="3"/>
      <c r="T3" s="3"/>
      <c r="U3" s="3"/>
      <c r="V3" s="3"/>
      <c r="W3" s="3"/>
      <c r="X3" s="3"/>
      <c r="Y3" s="3"/>
      <c r="Z3" s="93"/>
      <c r="AA3" s="3"/>
      <c r="AB3" s="3"/>
      <c r="AC3" s="3"/>
      <c r="AD3" s="3"/>
      <c r="AE3" s="3"/>
      <c r="AF3" s="3"/>
      <c r="AG3" s="3"/>
      <c r="AH3" s="3"/>
      <c r="AI3" s="93"/>
      <c r="AJ3" s="3"/>
      <c r="AK3" s="3"/>
      <c r="AL3" s="94"/>
      <c r="AM3" s="9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94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94"/>
      <c r="EA3" s="3"/>
      <c r="EB3" s="3"/>
      <c r="EC3" s="3"/>
    </row>
    <row r="4" spans="1:143" x14ac:dyDescent="0.2">
      <c r="A4" s="6" t="str">
        <f>VLOOKUP(FAG_Planungstool_2022!L26,FAG_Planungstool_Basisdaten!$D$4:$E$7,2,FALSE)</f>
        <v>provisorische Daten</v>
      </c>
      <c r="B4" s="6"/>
      <c r="C4" s="6"/>
      <c r="D4" s="6"/>
      <c r="E4" s="3"/>
      <c r="F4" s="3"/>
      <c r="G4" s="3"/>
      <c r="H4" s="3"/>
      <c r="I4" s="3"/>
      <c r="J4" s="3"/>
      <c r="K4" s="3"/>
      <c r="L4" s="3"/>
      <c r="M4" s="3"/>
      <c r="N4" s="7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AA4" s="76"/>
      <c r="AB4" s="76"/>
      <c r="AC4" s="3"/>
      <c r="AD4" s="3"/>
      <c r="AE4" s="3"/>
      <c r="AF4" s="3"/>
      <c r="AG4" s="3"/>
      <c r="AH4" s="3"/>
      <c r="AI4" s="3"/>
      <c r="AJ4" s="3"/>
      <c r="AK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</row>
    <row r="5" spans="1:143" s="3" customFormat="1" ht="66.75" customHeight="1" x14ac:dyDescent="0.2">
      <c r="A5" s="109" t="s">
        <v>341</v>
      </c>
      <c r="B5" s="74"/>
      <c r="C5" s="74"/>
      <c r="D5" s="74" t="s">
        <v>166</v>
      </c>
      <c r="E5" s="75" t="str">
        <f>VLOOKUP(A5,FAG_Daten_2022!A$1:$FK$206,FAG_Daten_2022!$AT$1,FALSE)</f>
        <v>Relative Steuerkraft politische Gemeinde</v>
      </c>
      <c r="F5" s="75" t="str">
        <f>VLOOKUP(A5,FAG_Daten_2022!A$1:$FK$206,FAG_Daten_2022!$AV$1,FALSE)</f>
        <v>Relative Steuerkraft Kantonsmittel ohne Zürich</v>
      </c>
      <c r="G5" s="75" t="str">
        <f>VLOOKUP(A5,FAG_Daten_2022!A$1:$FK$206,FAG_Daten_2022!$F$1,FALSE)</f>
        <v>Zahl Einwohnerinnen und Einwohner politische Gemeinde</v>
      </c>
      <c r="H5" s="75" t="str">
        <f>VLOOKUP(A5,FAG_Daten_2022!A$1:$FK$206,FAG_Daten_2022!$DH$1,FALSE)</f>
        <v>Bezogener Gesamtsteuerfuss</v>
      </c>
      <c r="I5" s="95" t="s">
        <v>232</v>
      </c>
      <c r="J5" s="75" t="str">
        <f>VLOOKUP(A5,FAG_Daten_2022!A$1:$FK$206,FAG_Daten_2022!$AT$1,FALSE)</f>
        <v>Relative Steuerkraft politische Gemeinde</v>
      </c>
      <c r="K5" s="75" t="str">
        <f>VLOOKUP(A5,FAG_Daten_2022!A$1:$FK$206,FAG_Daten_2022!$AV$1,FALSE)</f>
        <v>Relative Steuerkraft Kantonsmittel ohne Zürich</v>
      </c>
      <c r="L5" s="75" t="str">
        <f>VLOOKUP(A5,FAG_Daten_2022!A$1:$FK$206,FAG_Daten_2022!$F$1,FALSE)</f>
        <v>Zahl Einwohnerinnen und Einwohner politische Gemeinde</v>
      </c>
      <c r="M5" s="75" t="str">
        <f>VLOOKUP(A5,FAG_Daten_2022!A$1:$FK$206,FAG_Daten_2022!DJ$1,FALSE)</f>
        <v>Bezogener Gesamtsteuerfuss Kantonsmittel ohne Zürich</v>
      </c>
      <c r="N5" s="75" t="str">
        <f>VLOOKUP(A5,FAG_Daten_2022!A$1:$FK$206,FAG_Daten_2022!$DK$1,FALSE)</f>
        <v>Bezogener Gesamtsteuerfuss Kantonmittel ohne Zürich zwei Jahre vor Inkraftsetzung FAG</v>
      </c>
      <c r="O5" s="95" t="s">
        <v>233</v>
      </c>
      <c r="P5" s="75" t="str">
        <f>VLOOKUP(A5,FAG_Daten_2022!A$1:$FK$206,FAG_Daten_2022!$I$1,FALSE)</f>
        <v>Zahl Einwohnerinnen und Einwohner unter 20 Jahren politische Gemeinde</v>
      </c>
      <c r="Q5" s="75" t="str">
        <f>VLOOKUP(A5,FAG_Daten_2022!A$1:$FK$206,FAG_Daten_2022!$F$1,FALSE)</f>
        <v>Zahl Einwohnerinnen und Einwohner politische Gemeinde</v>
      </c>
      <c r="R5" s="75" t="str">
        <f>VLOOKUP(A5,FAG_Daten_2022!A$1:$FK$206,FAG_Daten_2022!$K$1,FALSE)</f>
        <v>Einwohnerinnen und Einwohner unter 20 Jahren Kanton ohne Stadt Zürich</v>
      </c>
      <c r="S5" s="75" t="str">
        <f>VLOOKUP(A5,FAG_Daten_2022!A$1:$FK$206,FAG_Daten_2022!$H$1,FALSE)</f>
        <v>Einwohnerinnen und Einwohner Kanton ohne Stadt Zürich</v>
      </c>
      <c r="T5" s="75" t="str">
        <f>VLOOKUP(A5,FAG_Daten_2022!A$1:$FK$206,FAG_Daten_2022!$F$1,FALSE)</f>
        <v>Zahl Einwohnerinnen und Einwohner politische Gemeinde</v>
      </c>
      <c r="U5" s="75" t="str">
        <f>VLOOKUP(A5,FAG_Daten_2022!A$1:$FK$206,FAG_Daten_2022!$BC$1,FALSE)</f>
        <v>Landesindex der Konsumentenpreise (Basis 2005)</v>
      </c>
      <c r="V5" s="75" t="str">
        <f>VLOOKUP(A5,FAG_Daten_2022!A$1:$FK$206,FAG_Daten_2022!$BD$1,FALSE)</f>
        <v>Landesindex der Konsumentenpreise zwei Jahre vor Inkraftsetzung FAG (Basis 2005)</v>
      </c>
      <c r="W5" s="75" t="s">
        <v>234</v>
      </c>
      <c r="X5" s="75" t="str">
        <f>VLOOKUP(A5,FAG_Daten_2022!A$1:$FK$206,FAG_Daten_2022!$DH$1,FALSE)</f>
        <v>Bezogener Gesamtsteuerfuss</v>
      </c>
      <c r="Y5" s="75" t="str">
        <f>VLOOKUP(A5,FAG_Daten_2022!A$1:$FK$206,FAG_Daten_2022!$DJ$1,FALSE)</f>
        <v>Bezogener Gesamtsteuerfuss Kantonsmittel ohne Zürich</v>
      </c>
      <c r="Z5" s="95" t="s">
        <v>242</v>
      </c>
      <c r="AA5" s="75" t="str">
        <f>VLOOKUP(A5,FAG_Daten_2022!A$1:$FK$206,FAG_Daten_2022!$AW$1,FALSE)</f>
        <v>Bevölkerungsdichte politische Gemeinde</v>
      </c>
      <c r="AB5" s="75" t="str">
        <f>VLOOKUP(A5,FAG_Daten_2022!A$1:$FK$206,FAG_Daten_2022!$AZ$1,FALSE)</f>
        <v>Steigungsindex politische Gemeinde</v>
      </c>
      <c r="AC5" s="75" t="str">
        <f>VLOOKUP(A5,FAG_Daten_2022!A$1:$FK$206,FAG_Daten_2022!$F$1,FALSE)</f>
        <v>Zahl Einwohnerinnen und Einwohner politische Gemeinde</v>
      </c>
      <c r="AD5" s="75" t="str">
        <f>VLOOKUP(A5,FAG_Daten_2022!A$1:$FK$206,FAG_Daten_2022!$BC$1,FALSE)</f>
        <v>Landesindex der Konsumentenpreise (Basis 2005)</v>
      </c>
      <c r="AE5" s="75" t="str">
        <f>VLOOKUP(A5,FAG_Daten_2022!A$1:$FK$206,FAG_Daten_2022!$BD$1,FALSE)</f>
        <v>Landesindex der Konsumentenpreise zwei Jahre vor Inkraftsetzung FAG (Basis 2005)</v>
      </c>
      <c r="AF5" s="75" t="s">
        <v>281</v>
      </c>
      <c r="AG5" s="75" t="str">
        <f>VLOOKUP(A5,FAG_Daten_2022!A$1:$FK$206,FAG_Daten_2022!$DH$1,FALSE)</f>
        <v>Bezogener Gesamtsteuerfuss</v>
      </c>
      <c r="AH5" s="75" t="str">
        <f>VLOOKUP(A5,FAG_Daten_2022!A$1:$FK$206,FAG_Daten_2022!$DJ$1,FALSE)</f>
        <v>Bezogener Gesamtsteuerfuss Kantonsmittel ohne Zürich</v>
      </c>
      <c r="AI5" s="95" t="s">
        <v>238</v>
      </c>
      <c r="AJ5" s="75" t="str">
        <f>VLOOKUP(A5,FAG_Daten_2022!$A$1:$FK$206,FAG_Daten_2022!$BC$1,FALSE)</f>
        <v>Landesindex der Konsumentenpreise (Basis 2005)</v>
      </c>
      <c r="AK5" s="75" t="str">
        <f>VLOOKUP(A5,FAG_Daten_2022!$A$1:$FK$206,FAG_Daten_2022!$BD$1,FALSE)</f>
        <v>Landesindex der Konsumentenpreise zwei Jahre vor Inkraftsetzung FAG (Basis 2005)</v>
      </c>
      <c r="AL5" s="95" t="s">
        <v>235</v>
      </c>
      <c r="AM5" s="95" t="s">
        <v>237</v>
      </c>
      <c r="AN5" s="75" t="str">
        <f>IF(VLOOKUP($A5,FAG_Daten_2022!$A$1:$FK$206,FAG_Daten_2022!BS$1,FALSE)="","",VLOOKUP($A5,FAG_Daten_2022!$A$1:$FK$206,FAG_Daten_2022!BS$1,FALSE))</f>
        <v>Bezeichnung Primarschul-gemeinde A</v>
      </c>
      <c r="AO5" s="75" t="str">
        <f>IF(VLOOKUP($A5,FAG_Daten_2022!$A$1:$FK$206,FAG_Daten_2022!BT$1,FALSE)="","",VLOOKUP($A5,FAG_Daten_2022!$A$1:$FK$206,FAG_Daten_2022!BT$1,FALSE))</f>
        <v>Bezeichnung Primarschul-gemeinde B</v>
      </c>
      <c r="AP5" s="75" t="str">
        <f>IF(VLOOKUP($A5,FAG_Daten_2022!$A$1:$FK$206,FAG_Daten_2022!BU$1,FALSE)="","",VLOOKUP($A5,FAG_Daten_2022!$A$1:$FK$206,FAG_Daten_2022!BU$1,FALSE))</f>
        <v>Bezeichnung Primarschul-gemeinde C</v>
      </c>
      <c r="AQ5" s="75" t="str">
        <f>IF(VLOOKUP($A5,FAG_Daten_2022!$A$1:$FK$206,FAG_Daten_2022!BV$1,FALSE)="","",VLOOKUP($A5,FAG_Daten_2022!$A$1:$FK$206,FAG_Daten_2022!BV$1,FALSE))</f>
        <v>Bezeichnung Primarschul-gemeinde D</v>
      </c>
      <c r="AR5" s="75" t="str">
        <f>IF(VLOOKUP($A5,FAG_Daten_2022!$A$1:$FK$206,FAG_Daten_2022!BW$1,FALSE)="","",VLOOKUP($A5,FAG_Daten_2022!$A$1:$FK$206,FAG_Daten_2022!BW$1,FALSE))</f>
        <v>Bezeichnung Sekundarschu-lgemeinde A</v>
      </c>
      <c r="AS5" s="75" t="str">
        <f>IF(VLOOKUP($A5,FAG_Daten_2022!$A$1:$FK$206,FAG_Daten_2022!BX$1,FALSE)="","",VLOOKUP($A5,FAG_Daten_2022!$A$1:$FK$206,FAG_Daten_2022!BX$1,FALSE))</f>
        <v>Bezeichnung Sekundarschul-gemeinde B</v>
      </c>
      <c r="AT5" s="75" t="str">
        <f>IF(VLOOKUP($A5,FAG_Daten_2022!$A$1:$FK$206,FAG_Daten_2022!BY$1,FALSE)="","",VLOOKUP($A5,FAG_Daten_2022!$A$1:$FK$206,FAG_Daten_2022!BY$1,FALSE))</f>
        <v>Bezeichnung Sekundarschul-gemeinde C</v>
      </c>
      <c r="AU5" s="75" t="str">
        <f>IF(VLOOKUP($A5,FAG_Daten_2022!$A$1:$FK$206,FAG_Daten_2022!BZ$1,FALSE)="","",VLOOKUP($A5,FAG_Daten_2022!$A$1:$FK$206,FAG_Daten_2022!BZ$1,FALSE))</f>
        <v>Bezeichnung Sekundarschul-gemeinde D</v>
      </c>
      <c r="AV5" s="75" t="str">
        <f>IF(VLOOKUP($A5,FAG_Daten_2022!$A$1:$FK$206,FAG_Daten_2022!CA$1,FALSE)="","",VLOOKUP($A5,FAG_Daten_2022!$A$1:$FK$206,FAG_Daten_2022!CA$1,FALSE))</f>
        <v>Bezeichnung Schulgemeinde A</v>
      </c>
      <c r="AW5" s="75" t="str">
        <f>IF(VLOOKUP($A5,FAG_Daten_2022!$A$1:$FK$206,FAG_Daten_2022!CB$1,FALSE)="","",VLOOKUP($A5,FAG_Daten_2022!$A$1:$FK$206,FAG_Daten_2022!CB$1,FALSE))</f>
        <v>Bezeichnung Schulgemeinde B</v>
      </c>
      <c r="AX5" s="75" t="str">
        <f>IF(VLOOKUP($A5,FAG_Daten_2022!$A$1:$FK$206,FAG_Daten_2022!CC$1,FALSE)="","",VLOOKUP($A5,FAG_Daten_2022!$A$1:$FK$206,FAG_Daten_2022!CC$1,FALSE))</f>
        <v>Bezeichnung Schulgemeinde C</v>
      </c>
      <c r="AY5" s="75" t="str">
        <f>IF(VLOOKUP($A5,FAG_Daten_2022!$A$1:$FK$206,FAG_Daten_2022!CD$1,FALSE)="","",VLOOKUP($A5,FAG_Daten_2022!$A$1:$FK$206,FAG_Daten_2022!CD$1,FALSE))</f>
        <v>Bezeichnung Schulgemeinde D</v>
      </c>
      <c r="AZ5" s="75" t="str">
        <f>VLOOKUP($A5,FAG_Daten_2022!$A$1:$FK$206,FAG_Daten_2022!$DH$1,FALSE)</f>
        <v>Bezogener Gesamtsteuerfuss</v>
      </c>
      <c r="BA5" s="75" t="str">
        <f>IF(VLOOKUP($A5,FAG_Daten_2022!$A$1:$FK$206,FAG_Daten_2022!M$1,FALSE)="","",VLOOKUP($A5,FAG_Daten_2022!$A$1:$FK$206,FAG_Daten_2022!M$1,FALSE))</f>
        <v>Beschl. Steuerfuss Primarschul-gemeinde A</v>
      </c>
      <c r="BB5" s="75" t="str">
        <f>IF(VLOOKUP($A5,FAG_Daten_2022!$A$1:$FK$206,FAG_Daten_2022!N$1,FALSE)="","",VLOOKUP($A5,FAG_Daten_2022!$A$1:$FK$206,FAG_Daten_2022!N$1,FALSE))</f>
        <v>Beschl. Steuerfuss Primarschul-gemeinde B</v>
      </c>
      <c r="BC5" s="75" t="str">
        <f>IF(VLOOKUP($A5,FAG_Daten_2022!$A$1:$FK$206,FAG_Daten_2022!O$1,FALSE)="","",VLOOKUP($A5,FAG_Daten_2022!$A$1:$FK$206,FAG_Daten_2022!O$1,FALSE))</f>
        <v>Beschl. Steuerfuss Primarschul-gemeinde C</v>
      </c>
      <c r="BD5" s="75" t="str">
        <f>IF(VLOOKUP($A5,FAG_Daten_2022!$A$1:$FK$206,FAG_Daten_2022!P$1,FALSE)="","",VLOOKUP($A5,FAG_Daten_2022!$A$1:$FK$206,FAG_Daten_2022!P$1,FALSE))</f>
        <v>Beschl. Steuerfuss Primarschul-gemeinde D</v>
      </c>
      <c r="BE5" s="75" t="str">
        <f>IF(VLOOKUP($A5,FAG_Daten_2022!$A$1:$FK$206,FAG_Daten_2022!R$1,FALSE)="","",VLOOKUP($A5,FAG_Daten_2022!$A$1:$FK$206,FAG_Daten_2022!R$1,FALSE))</f>
        <v>Beschl. Steuerfuss Sekundarschul-gemeinde A</v>
      </c>
      <c r="BF5" s="75" t="str">
        <f>IF(VLOOKUP($A5,FAG_Daten_2022!$A$1:$FK$206,FAG_Daten_2022!S$1,FALSE)="","",VLOOKUP($A5,FAG_Daten_2022!$A$1:$FK$206,FAG_Daten_2022!S$1,FALSE))</f>
        <v>Beschl. Steuerfuss Sekundarschul-gemeinde B</v>
      </c>
      <c r="BG5" s="75" t="str">
        <f>IF(VLOOKUP($A5,FAG_Daten_2022!$A$1:$FK$206,FAG_Daten_2022!T$1,FALSE)="","",VLOOKUP($A5,FAG_Daten_2022!$A$1:$FK$206,FAG_Daten_2022!T$1,FALSE))</f>
        <v>Beschl. Steuerfuss Sekundarschul-gemeinde C</v>
      </c>
      <c r="BH5" s="75" t="str">
        <f>IF(VLOOKUP($A5,FAG_Daten_2022!$A$1:$FK$206,FAG_Daten_2022!U$1,FALSE)="","",VLOOKUP($A5,FAG_Daten_2022!$A$1:$FK$206,FAG_Daten_2022!U$1,FALSE))</f>
        <v>Beschl. Steuerfuss Sekundarschul-gemeinde D</v>
      </c>
      <c r="BI5" s="75" t="str">
        <f>IF(VLOOKUP($A5,FAG_Daten_2022!$A$1:$FK$206,FAG_Daten_2022!W$1,FALSE)="","",VLOOKUP($A5,FAG_Daten_2022!$A$1:$FK$206,FAG_Daten_2022!W$1,FALSE))</f>
        <v>Beschl. Steuerfuss Schulgemeinde A</v>
      </c>
      <c r="BJ5" s="75" t="str">
        <f>IF(VLOOKUP($A5,FAG_Daten_2022!$A$1:$FK$206,FAG_Daten_2022!X$1,FALSE)="","",VLOOKUP($A5,FAG_Daten_2022!$A$1:$FK$206,FAG_Daten_2022!X$1,FALSE))</f>
        <v>Beschl. Steuerfuss Schulgemeinde B</v>
      </c>
      <c r="BK5" s="75" t="str">
        <f>IF(VLOOKUP($A5,FAG_Daten_2022!$A$1:$FK$206,FAG_Daten_2022!Y$1,FALSE)="","",VLOOKUP($A5,FAG_Daten_2022!$A$1:$FK$206,FAG_Daten_2022!Y$1,FALSE))</f>
        <v>Beschl. Steuerfuss Schulgemeinde C</v>
      </c>
      <c r="BL5" s="75" t="str">
        <f>IF(VLOOKUP($A5,FAG_Daten_2022!$A$1:$FK$206,FAG_Daten_2022!Z$1,FALSE)="","",VLOOKUP($A5,FAG_Daten_2022!$A$1:$FK$206,FAG_Daten_2022!Z$1,FALSE))</f>
        <v>Beschl. Steuerfuss Schulgemeinde D</v>
      </c>
      <c r="BM5" s="75" t="str">
        <f>IF(VLOOKUP($A5,FAG_Daten_2022!$A$1:$FK$206,FAG_Daten_2022!AG$1,FALSE)="","",VLOOKUP($A5,FAG_Daten_2022!$A$1:$FK$206,FAG_Daten_2022!AG$1,FALSE))</f>
        <v>Absolute Steuerkraft politische Gemeinde</v>
      </c>
      <c r="BN5" s="75" t="str">
        <f>IF(VLOOKUP($A5,FAG_Daten_2022!$A$1:$FK$206,FAG_Daten_2022!AH$1,FALSE)="","",VLOOKUP($A5,FAG_Daten_2022!$A$1:$FK$206,FAG_Daten_2022!AH$1,FALSE))</f>
        <v>Absolute Steuerkraft Primarschulgemeinde A auf Gebiet der politischen Gemeinde</v>
      </c>
      <c r="BO5" s="75" t="str">
        <f>IF(VLOOKUP($A5,FAG_Daten_2022!$A$1:$FK$206,FAG_Daten_2022!AI$1,FALSE)="","",VLOOKUP($A5,FAG_Daten_2022!$A$1:$FK$206,FAG_Daten_2022!AI$1,FALSE))</f>
        <v>Absolute Steuerkraft Primarschulgemeinde B auf Gebiet der politischen Gemeinde</v>
      </c>
      <c r="BP5" s="75" t="str">
        <f>IF(VLOOKUP($A5,FAG_Daten_2022!$A$1:$FK$206,FAG_Daten_2022!AJ$1,FALSE)="","",VLOOKUP($A5,FAG_Daten_2022!$A$1:$FK$206,FAG_Daten_2022!AJ$1,FALSE))</f>
        <v>Absolute Steuerkraft Primarschulgemeinde C auf Gebiet der politischen Gemeinde</v>
      </c>
      <c r="BQ5" s="75" t="str">
        <f>IF(VLOOKUP($A5,FAG_Daten_2022!$A$1:$FK$206,FAG_Daten_2022!AK$1,FALSE)="","",VLOOKUP($A5,FAG_Daten_2022!$A$1:$FK$206,FAG_Daten_2022!AK$1,FALSE))</f>
        <v>Absolute Steuerkraft Primarschulgemeinde D auf Gebiet der politischen Gemeinde</v>
      </c>
      <c r="BR5" s="75" t="str">
        <f>IF(VLOOKUP($A5,FAG_Daten_2022!$A$1:$FK$206,FAG_Daten_2022!AL$1,FALSE)="","",VLOOKUP($A5,FAG_Daten_2022!$A$1:$FK$206,FAG_Daten_2022!AL$1,FALSE))</f>
        <v>Absolute Steuerkraft Sekundarschulgemeinde A auf Gebiet der politischen Gemeinde</v>
      </c>
      <c r="BS5" s="75" t="str">
        <f>IF(VLOOKUP($A5,FAG_Daten_2022!$A$1:$FK$206,FAG_Daten_2022!AM$1,FALSE)="","",VLOOKUP($A5,FAG_Daten_2022!$A$1:$FK$206,FAG_Daten_2022!AM$1,FALSE))</f>
        <v>Absolute Steuerkraft Sekundarschulgemeinde B auf Gebiet der politischen Gemeinde</v>
      </c>
      <c r="BT5" s="75" t="str">
        <f>IF(VLOOKUP($A5,FAG_Daten_2022!$A$1:$FK$206,FAG_Daten_2022!AN$1,FALSE)="","",VLOOKUP($A5,FAG_Daten_2022!$A$1:$FK$206,FAG_Daten_2022!AN$1,FALSE))</f>
        <v>Absolute Steuerkraft Sekundarschulgemeinde C auf Gebiet der politischen Gemeinde</v>
      </c>
      <c r="BU5" s="75" t="str">
        <f>IF(VLOOKUP($A5,FAG_Daten_2022!$A$1:$FK$206,FAG_Daten_2022!AO$1,FALSE)="","",VLOOKUP($A5,FAG_Daten_2022!$A$1:$FK$206,FAG_Daten_2022!AO$1,FALSE))</f>
        <v>Absolute Steuerkraft Sekundarschulgemeinde D auf Gebiet der politischen Gemeinde</v>
      </c>
      <c r="BV5" s="75" t="str">
        <f>IF(VLOOKUP($A5,FAG_Daten_2022!$A$1:$FK$206,FAG_Daten_2022!AP$1,FALSE)="","",VLOOKUP($A5,FAG_Daten_2022!$A$1:$FK$206,FAG_Daten_2022!AP$1,FALSE))</f>
        <v>Absolute Steuerkraft Schulgemeinde A auf Gebiet der politischen Gemeinde</v>
      </c>
      <c r="BW5" s="75" t="str">
        <f>IF(VLOOKUP($A5,FAG_Daten_2022!$A$1:$FK$206,FAG_Daten_2022!AQ$1,FALSE)="","",VLOOKUP($A5,FAG_Daten_2022!$A$1:$FK$206,FAG_Daten_2022!AQ$1,FALSE))</f>
        <v>Absolute Steuerkraft Schulgemeinde B auf Gebiet der politischen Gemeinde</v>
      </c>
      <c r="BX5" s="75" t="str">
        <f>IF(VLOOKUP($A5,FAG_Daten_2022!$A$1:$FK$206,FAG_Daten_2022!AR$1,FALSE)="","",VLOOKUP($A5,FAG_Daten_2022!$A$1:$FK$206,FAG_Daten_2022!AR$1,FALSE))</f>
        <v>Absolute Steuerkraft Schulgemeinde C auf Gebiet der politischen Gemeinde</v>
      </c>
      <c r="BY5" s="75" t="str">
        <f>IF(VLOOKUP($A5,FAG_Daten_2022!$A$1:$FK$206,FAG_Daten_2022!AS$1,FALSE)="","",VLOOKUP($A5,FAG_Daten_2022!$A$1:$FK$206,FAG_Daten_2022!AS$1,FALSE))</f>
        <v>Absolute Steuerkraft Schulgemeinde D auf Gebiet der politischen Gemeinde</v>
      </c>
      <c r="BZ5" s="95" t="s">
        <v>415</v>
      </c>
      <c r="CA5" s="95" t="s">
        <v>416</v>
      </c>
      <c r="CB5" s="95" t="s">
        <v>417</v>
      </c>
      <c r="CC5" s="95" t="s">
        <v>418</v>
      </c>
      <c r="CD5" s="95" t="s">
        <v>419</v>
      </c>
      <c r="CE5" s="95" t="s">
        <v>420</v>
      </c>
      <c r="CF5" s="95" t="s">
        <v>421</v>
      </c>
      <c r="CG5" s="95" t="s">
        <v>422</v>
      </c>
      <c r="CH5" s="95" t="s">
        <v>423</v>
      </c>
      <c r="CI5" s="95" t="s">
        <v>424</v>
      </c>
      <c r="CJ5" s="95" t="s">
        <v>425</v>
      </c>
      <c r="CK5" s="95" t="s">
        <v>426</v>
      </c>
      <c r="CL5" s="95" t="s">
        <v>427</v>
      </c>
      <c r="CM5" s="95" t="s">
        <v>428</v>
      </c>
      <c r="CN5" s="95" t="s">
        <v>429</v>
      </c>
      <c r="CO5" s="95" t="s">
        <v>430</v>
      </c>
      <c r="CP5" s="95" t="s">
        <v>431</v>
      </c>
      <c r="CQ5" s="95" t="s">
        <v>432</v>
      </c>
      <c r="CR5" s="95" t="s">
        <v>433</v>
      </c>
      <c r="CS5" s="95" t="s">
        <v>434</v>
      </c>
      <c r="CT5" s="95" t="s">
        <v>435</v>
      </c>
      <c r="CU5" s="95" t="s">
        <v>436</v>
      </c>
      <c r="CV5" s="95" t="s">
        <v>437</v>
      </c>
      <c r="CW5" s="95" t="s">
        <v>438</v>
      </c>
      <c r="CX5" s="95" t="s">
        <v>414</v>
      </c>
      <c r="CY5" s="75" t="str">
        <f>VLOOKUP($A5,FAG_Daten_2022!$A$1:$FK$206,FAG_Daten_2022!I$1,FALSE)</f>
        <v>Zahl Einwohnerinnen und Einwohner unter 20 Jahren politische Gemeinde</v>
      </c>
      <c r="CZ5" s="75" t="str">
        <f>IF(VLOOKUP($A5,FAG_Daten_2022!$A$1:$FK$206,FAG_Daten_2022!BE$1,FALSE)="","",VLOOKUP($A5,FAG_Daten_2022!$A$1:$FK$206,FAG_Daten_2022!BE$1,FALSE))</f>
        <v>Zahl der Schülerinnen und Schüler der Primarschulgemeinde A mit Wohnsitz in politischer Gemeinde</v>
      </c>
      <c r="DA5" s="75" t="str">
        <f>IF(VLOOKUP($A5,FAG_Daten_2022!$A$1:$FK$206,FAG_Daten_2022!BF$1,FALSE)="","",VLOOKUP($A5,FAG_Daten_2022!$A$1:$FK$206,FAG_Daten_2022!BF$1,FALSE))</f>
        <v>Zahl der Schülerinnen und Schüler der Primarschulgemeinde B mit Wohnsitz in politischer Gemeinde</v>
      </c>
      <c r="DB5" s="75" t="str">
        <f>IF(VLOOKUP($A5,FAG_Daten_2022!$A$1:$FK$206,FAG_Daten_2022!BG$1,FALSE)="","",VLOOKUP($A5,FAG_Daten_2022!$A$1:$FK$206,FAG_Daten_2022!BG$1,FALSE))</f>
        <v>Zahl der Schülerinnen und Schüler der Primarschulgemeinde C mit Wohnsitz in politischer Gemeinde</v>
      </c>
      <c r="DC5" s="75" t="str">
        <f>IF(VLOOKUP($A5,FAG_Daten_2022!$A$1:$FK$206,FAG_Daten_2022!BH$1,FALSE)="","",VLOOKUP($A5,FAG_Daten_2022!$A$1:$FK$206,FAG_Daten_2022!BH$1,FALSE))</f>
        <v>Zahl der Schülerinnen und Schüler der Primarschulgemeinde D mit Wohnsitz in politischer Gemeinde</v>
      </c>
      <c r="DD5" s="75" t="str">
        <f>IF(VLOOKUP($A5,FAG_Daten_2022!$A$1:$FK$206,FAG_Daten_2022!BI$1,FALSE)="","",VLOOKUP($A5,FAG_Daten_2022!$A$1:$FK$206,FAG_Daten_2022!BI$1,FALSE))</f>
        <v>Zahl der Schülerinnen und Schüler der Sekundarschulgemeinde A mit Wohnsitz in politischer Gemeinde</v>
      </c>
      <c r="DE5" s="75" t="str">
        <f>IF(VLOOKUP($A5,FAG_Daten_2022!$A$1:$FK$206,FAG_Daten_2022!BJ$1,FALSE)="","",VLOOKUP($A5,FAG_Daten_2022!$A$1:$FK$206,FAG_Daten_2022!BJ$1,FALSE))</f>
        <v>Zahl der Schülerinnen und Schüler der Sekundarschulgemeinde B mit Wohnsitz in politischer Gemeinde</v>
      </c>
      <c r="DF5" s="75" t="str">
        <f>IF(VLOOKUP($A5,FAG_Daten_2022!$A$1:$FK$206,FAG_Daten_2022!BK$1,FALSE)="","",VLOOKUP($A5,FAG_Daten_2022!$A$1:$FK$206,FAG_Daten_2022!BK$1,FALSE))</f>
        <v>Zahl der Schülerinnen und Schüler der Sekundarschulgemeinde C mit Wohnsitz in politischer Gemeinde</v>
      </c>
      <c r="DG5" s="75" t="str">
        <f>IF(VLOOKUP($A5,FAG_Daten_2022!$A$1:$FK$206,FAG_Daten_2022!BL$1,FALSE)="","",VLOOKUP($A5,FAG_Daten_2022!$A$1:$FK$206,FAG_Daten_2022!BL$1,FALSE))</f>
        <v>Zahl der Schülerinnen und Schüler der Sekundarschulgemeinde D mit Wohnsitz in politischer Gemeinde</v>
      </c>
      <c r="DH5" s="75" t="str">
        <f>IF(VLOOKUP($A5,FAG_Daten_2022!$A$1:$FK$206,FAG_Daten_2022!BM$1,FALSE)="","",VLOOKUP($A5,FAG_Daten_2022!$A$1:$FK$206,FAG_Daten_2022!BM$1,FALSE))</f>
        <v>Zahl der Schülerinnen und Schüler der Schulgemeinde A mit Wohnsitz in politischer Gemeinde</v>
      </c>
      <c r="DI5" s="75" t="str">
        <f>IF(VLOOKUP($A5,FAG_Daten_2022!$A$1:$FK$206,FAG_Daten_2022!BN$1,FALSE)="","",VLOOKUP($A5,FAG_Daten_2022!$A$1:$FK$206,FAG_Daten_2022!BN$1,FALSE))</f>
        <v>Zahl der Schülerinnen und Schüler der Schulgemeinde B mit Wohnsitz in politischer Gemeinde</v>
      </c>
      <c r="DJ5" s="75" t="str">
        <f>IF(VLOOKUP($A5,FAG_Daten_2022!$A$1:$FK$206,FAG_Daten_2022!BO$1,FALSE)="","",VLOOKUP($A5,FAG_Daten_2022!$A$1:$FK$206,FAG_Daten_2022!BO$1,FALSE))</f>
        <v>Zahl der Schülerinnen und Schüler der Schulgemeinde C mit Wohnsitz in politischer Gemeinde</v>
      </c>
      <c r="DK5" s="75" t="str">
        <f>IF(VLOOKUP($A5,FAG_Daten_2022!$A$1:$FK$206,FAG_Daten_2022!BP$1,FALSE)="","",VLOOKUP($A5,FAG_Daten_2022!$A$1:$FK$206,FAG_Daten_2022!BP$1,FALSE))</f>
        <v>Zahl der Schülerinnen und Schüler der Schulgemeinde D mit Wohnsitz in politischer Gemeinde</v>
      </c>
      <c r="DL5" s="75" t="str">
        <f>IF(VLOOKUP($A5,FAG_Daten_2022!$A$1:$FK$206,FAG_Daten_2022!BQ$1,FALSE)="","",VLOOKUP($A5,FAG_Daten_2022!$A$1:$FK$206,FAG_Daten_2022!BQ$1,FALSE))</f>
        <v>Übrige Schülerinnen und Schüler mit Wohnsitz in der politischen Gemeinde</v>
      </c>
      <c r="DM5" s="75" t="str">
        <f>IF(VLOOKUP($A5,FAG_Daten_2022!$A$1:$FK$206,FAG_Daten_2022!BR$1,FALSE)="","",VLOOKUP($A5,FAG_Daten_2022!$A$1:$FK$206,FAG_Daten_2022!BR$1,FALSE))</f>
        <v>Zahl der Schülerinnen und Schüler mit Wohnsitz in politischer Gemeinde</v>
      </c>
      <c r="DN5" s="95" t="s">
        <v>318</v>
      </c>
      <c r="DO5" s="95" t="s">
        <v>319</v>
      </c>
      <c r="DP5" s="95" t="s">
        <v>320</v>
      </c>
      <c r="DQ5" s="95" t="s">
        <v>321</v>
      </c>
      <c r="DR5" s="95" t="s">
        <v>322</v>
      </c>
      <c r="DS5" s="95" t="s">
        <v>323</v>
      </c>
      <c r="DT5" s="95" t="s">
        <v>324</v>
      </c>
      <c r="DU5" s="95" t="s">
        <v>325</v>
      </c>
      <c r="DV5" s="95" t="s">
        <v>326</v>
      </c>
      <c r="DW5" s="95" t="s">
        <v>327</v>
      </c>
      <c r="DX5" s="95" t="s">
        <v>328</v>
      </c>
      <c r="DY5" s="95" t="s">
        <v>329</v>
      </c>
      <c r="DZ5" s="95" t="s">
        <v>332</v>
      </c>
      <c r="EA5" s="95" t="s">
        <v>339</v>
      </c>
      <c r="EB5" s="95"/>
      <c r="EC5" s="95" t="s">
        <v>349</v>
      </c>
      <c r="ED5" s="95" t="s">
        <v>350</v>
      </c>
      <c r="EE5" s="95" t="s">
        <v>351</v>
      </c>
      <c r="EF5" s="95" t="s">
        <v>352</v>
      </c>
      <c r="EG5" s="95" t="s">
        <v>353</v>
      </c>
      <c r="EH5" s="95" t="s">
        <v>354</v>
      </c>
      <c r="EI5" s="95" t="s">
        <v>355</v>
      </c>
      <c r="EJ5" s="95" t="s">
        <v>356</v>
      </c>
      <c r="EK5" s="75"/>
      <c r="EL5" s="75"/>
      <c r="EM5" s="75"/>
    </row>
    <row r="6" spans="1:143" s="64" customFormat="1" x14ac:dyDescent="0.2">
      <c r="A6" s="110" t="s">
        <v>342</v>
      </c>
      <c r="B6" s="65"/>
      <c r="C6" s="65"/>
      <c r="D6" s="65" t="s">
        <v>170</v>
      </c>
      <c r="E6" s="67">
        <f>VLOOKUP(A6,FAG_Daten_2022!A$1:$FK$206,FAG_Daten_2022!$AT$1,FALSE)</f>
        <v>2020</v>
      </c>
      <c r="F6" s="67">
        <f>VLOOKUP(A6,FAG_Daten_2022!A$1:$FK$206,FAG_Daten_2022!$AV$1,FALSE)</f>
        <v>2020</v>
      </c>
      <c r="G6" s="12">
        <f>VLOOKUP(A6,FAG_Daten_2022!A$1:$FK$206,FAG_Daten_2022!$F$1,FALSE)</f>
        <v>44196</v>
      </c>
      <c r="H6" s="67">
        <f>VLOOKUP(A6,FAG_Daten_2022!A$1:$FK$206,FAG_Daten_2022!$DH$1,FALSE)</f>
        <v>2020</v>
      </c>
      <c r="I6" s="108">
        <f>$C$2</f>
        <v>2022</v>
      </c>
      <c r="J6" s="67">
        <f>VLOOKUP(A6,FAG_Daten_2022!A$1:$FK$206,FAG_Daten_2022!$AT$1,FALSE)</f>
        <v>2020</v>
      </c>
      <c r="K6" s="67">
        <f>VLOOKUP(A6,FAG_Daten_2022!A$1:$FK$206,FAG_Daten_2022!$AV$1,FALSE)</f>
        <v>2020</v>
      </c>
      <c r="L6" s="12">
        <f>VLOOKUP(A6,FAG_Daten_2022!A$1:$FK$206,FAG_Daten_2022!$F$1,FALSE)</f>
        <v>44196</v>
      </c>
      <c r="M6" s="67">
        <f>VLOOKUP(A6,FAG_Daten_2022!A$1:$FK$206,FAG_Daten_2022!DJ$1,FALSE)</f>
        <v>2020</v>
      </c>
      <c r="N6" s="67" t="str">
        <f>VLOOKUP(A6,FAG_Daten_2022!A$1:$FK$206,FAG_Daten_2022!$DK$1,FALSE)</f>
        <v>(2010)</v>
      </c>
      <c r="O6" s="108">
        <f>$C$2</f>
        <v>2022</v>
      </c>
      <c r="P6" s="12">
        <f>VLOOKUP(A6,FAG_Daten_2022!A$1:$FK$206,FAG_Daten_2022!$I$1,FALSE)</f>
        <v>44196</v>
      </c>
      <c r="Q6" s="12">
        <f>VLOOKUP(A6,FAG_Daten_2022!A$1:$FK$206,FAG_Daten_2022!$F$1,FALSE)</f>
        <v>44196</v>
      </c>
      <c r="R6" s="12">
        <f>VLOOKUP(A6,FAG_Daten_2022!A$1:$FK$206,FAG_Daten_2022!$K$1,FALSE)</f>
        <v>44196</v>
      </c>
      <c r="S6" s="12">
        <f>VLOOKUP(A6,FAG_Daten_2022!A$1:$FK$206,FAG_Daten_2022!$H$1,FALSE)</f>
        <v>44196</v>
      </c>
      <c r="T6" s="12">
        <f>VLOOKUP(A6,FAG_Daten_2022!A$1:$FK$206,FAG_Daten_2022!$F$1,FALSE)</f>
        <v>44196</v>
      </c>
      <c r="U6" s="66">
        <f>VLOOKUP(A6,FAG_Daten_2022!A$1:$FK$206,FAG_Daten_2022!$BC$1,FALSE)</f>
        <v>44196</v>
      </c>
      <c r="V6" s="66" t="str">
        <f>VLOOKUP(A6,FAG_Daten_2022!A$1:$FK$206,FAG_Daten_2022!$BD$1,FALSE)</f>
        <v>(12.2010)</v>
      </c>
      <c r="W6" s="111">
        <f>$C$2</f>
        <v>2022</v>
      </c>
      <c r="X6" s="64">
        <f>VLOOKUP(A6,FAG_Daten_2022!A$1:$FK$206,FAG_Daten_2022!$DH$1,FALSE)</f>
        <v>2020</v>
      </c>
      <c r="Y6" s="64">
        <f>VLOOKUP(A6,FAG_Daten_2022!A$1:$FK$206,FAG_Daten_2022!$DJ$1,FALSE)</f>
        <v>2020</v>
      </c>
      <c r="Z6" s="108">
        <f>$C$2</f>
        <v>2022</v>
      </c>
      <c r="AA6" s="64">
        <f>VLOOKUP(A6,FAG_Daten_2022!A$1:$FK$206,FAG_Daten_2022!$AW$1,FALSE)</f>
        <v>2020</v>
      </c>
      <c r="AB6" s="64">
        <f>VLOOKUP(A6,FAG_Daten_2022!A$1:$FK$206,FAG_Daten_2022!$AZ$1,FALSE)</f>
        <v>2020</v>
      </c>
      <c r="AC6" s="12">
        <f>VLOOKUP(A6,FAG_Daten_2022!A$1:$FK$206,FAG_Daten_2022!$F$1,FALSE)</f>
        <v>44196</v>
      </c>
      <c r="AD6" s="64">
        <f>VLOOKUP(A6,FAG_Daten_2022!A$1:$FK$206,FAG_Daten_2022!$BC$1,FALSE)</f>
        <v>44196</v>
      </c>
      <c r="AE6" s="64" t="str">
        <f>VLOOKUP(A6,FAG_Daten_2022!A$1:$FK$206,FAG_Daten_2022!$BD$1,FALSE)</f>
        <v>(12.2010)</v>
      </c>
      <c r="AF6" s="111">
        <f>$C$2</f>
        <v>2022</v>
      </c>
      <c r="AG6" s="111">
        <f>VLOOKUP(A6,FAG_Daten_2022!A$1:$FK$206,FAG_Daten_2022!$DH$1,FALSE)</f>
        <v>2020</v>
      </c>
      <c r="AH6" s="111">
        <f>VLOOKUP(A6,FAG_Daten_2022!A$1:$FK$206,FAG_Daten_2022!$DJ$1,FALSE)</f>
        <v>2020</v>
      </c>
      <c r="AI6" s="108">
        <f>$C$2</f>
        <v>2022</v>
      </c>
      <c r="AJ6" s="111">
        <f>VLOOKUP(A6,FAG_Daten_2022!$A$1:$FK$206,FAG_Daten_2022!$BC$1,FALSE)</f>
        <v>44196</v>
      </c>
      <c r="AK6" s="111" t="str">
        <f>VLOOKUP(A6,FAG_Daten_2022!$A$1:$FK$206,FAG_Daten_2022!$BD$1,FALSE)</f>
        <v>(12.2010)</v>
      </c>
      <c r="AL6" s="108">
        <f>$C$2</f>
        <v>2022</v>
      </c>
      <c r="AM6" s="108">
        <f>$C$2</f>
        <v>2022</v>
      </c>
      <c r="AN6" s="114">
        <f>IF(VLOOKUP($A6,FAG_Daten_2022!$A$1:$FK$206,FAG_Daten_2022!BS$1,FALSE)="","",VLOOKUP($A6,FAG_Daten_2022!$A$1:$FK$206,FAG_Daten_2022!BS$1,FALSE))</f>
        <v>2020</v>
      </c>
      <c r="AO6" s="114">
        <f>IF(VLOOKUP($A6,FAG_Daten_2022!$A$1:$FK$206,FAG_Daten_2022!BT$1,FALSE)="","",VLOOKUP($A6,FAG_Daten_2022!$A$1:$FK$206,FAG_Daten_2022!BT$1,FALSE))</f>
        <v>2020</v>
      </c>
      <c r="AP6" s="114">
        <f>IF(VLOOKUP($A6,FAG_Daten_2022!$A$1:$FK$206,FAG_Daten_2022!BU$1,FALSE)="","",VLOOKUP($A6,FAG_Daten_2022!$A$1:$FK$206,FAG_Daten_2022!BU$1,FALSE))</f>
        <v>2020</v>
      </c>
      <c r="AQ6" s="114">
        <f>IF(VLOOKUP($A6,FAG_Daten_2022!$A$1:$FK$206,FAG_Daten_2022!BV$1,FALSE)="","",VLOOKUP($A6,FAG_Daten_2022!$A$1:$FK$206,FAG_Daten_2022!BV$1,FALSE))</f>
        <v>2020</v>
      </c>
      <c r="AR6" s="114">
        <f>IF(VLOOKUP($A6,FAG_Daten_2022!$A$1:$FK$206,FAG_Daten_2022!BW$1,FALSE)="","",VLOOKUP($A6,FAG_Daten_2022!$A$1:$FK$206,FAG_Daten_2022!BW$1,FALSE))</f>
        <v>2020</v>
      </c>
      <c r="AS6" s="114">
        <f>IF(VLOOKUP($A6,FAG_Daten_2022!$A$1:$FK$206,FAG_Daten_2022!BX$1,FALSE)="","",VLOOKUP($A6,FAG_Daten_2022!$A$1:$FK$206,FAG_Daten_2022!BX$1,FALSE))</f>
        <v>2020</v>
      </c>
      <c r="AT6" s="114">
        <f>IF(VLOOKUP($A6,FAG_Daten_2022!$A$1:$FK$206,FAG_Daten_2022!BY$1,FALSE)="","",VLOOKUP($A6,FAG_Daten_2022!$A$1:$FK$206,FAG_Daten_2022!BY$1,FALSE))</f>
        <v>2020</v>
      </c>
      <c r="AU6" s="114">
        <f>IF(VLOOKUP($A6,FAG_Daten_2022!$A$1:$FK$206,FAG_Daten_2022!BZ$1,FALSE)="","",VLOOKUP($A6,FAG_Daten_2022!$A$1:$FK$206,FAG_Daten_2022!BZ$1,FALSE))</f>
        <v>2020</v>
      </c>
      <c r="AV6" s="114">
        <f>IF(VLOOKUP($A6,FAG_Daten_2022!$A$1:$FK$206,FAG_Daten_2022!CA$1,FALSE)="","",VLOOKUP($A6,FAG_Daten_2022!$A$1:$FK$206,FAG_Daten_2022!CA$1,FALSE))</f>
        <v>2020</v>
      </c>
      <c r="AW6" s="114">
        <f>IF(VLOOKUP($A6,FAG_Daten_2022!$A$1:$FK$206,FAG_Daten_2022!CB$1,FALSE)="","",VLOOKUP($A6,FAG_Daten_2022!$A$1:$FK$206,FAG_Daten_2022!CB$1,FALSE))</f>
        <v>2020</v>
      </c>
      <c r="AX6" s="114">
        <f>IF(VLOOKUP($A6,FAG_Daten_2022!$A$1:$FK$206,FAG_Daten_2022!CC$1,FALSE)="","",VLOOKUP($A6,FAG_Daten_2022!$A$1:$FK$206,FAG_Daten_2022!CC$1,FALSE))</f>
        <v>2020</v>
      </c>
      <c r="AY6" s="114">
        <f>IF(VLOOKUP($A6,FAG_Daten_2022!$A$1:$FK$206,FAG_Daten_2022!CD$1,FALSE)="","",VLOOKUP($A6,FAG_Daten_2022!$A$1:$FK$206,FAG_Daten_2022!CD$1,FALSE))</f>
        <v>2020</v>
      </c>
      <c r="AZ6" s="114">
        <f>VLOOKUP($A6,FAG_Daten_2022!$A$1:$FK$206,FAG_Daten_2022!$DH$1,FALSE)</f>
        <v>2020</v>
      </c>
      <c r="BA6" s="114">
        <f>IF(VLOOKUP($A6,FAG_Daten_2022!$A$1:$FK$206,FAG_Daten_2022!M$1,FALSE)="","",VLOOKUP($A6,FAG_Daten_2022!$A$1:$FK$206,FAG_Daten_2022!M$1,FALSE))</f>
        <v>2020</v>
      </c>
      <c r="BB6" s="114">
        <f>IF(VLOOKUP($A6,FAG_Daten_2022!$A$1:$FK$206,FAG_Daten_2022!N$1,FALSE)="","",VLOOKUP($A6,FAG_Daten_2022!$A$1:$FK$206,FAG_Daten_2022!N$1,FALSE))</f>
        <v>2020</v>
      </c>
      <c r="BC6" s="114">
        <f>IF(VLOOKUP($A6,FAG_Daten_2022!$A$1:$FK$206,FAG_Daten_2022!O$1,FALSE)="","",VLOOKUP($A6,FAG_Daten_2022!$A$1:$FK$206,FAG_Daten_2022!O$1,FALSE))</f>
        <v>2020</v>
      </c>
      <c r="BD6" s="114">
        <f>IF(VLOOKUP($A6,FAG_Daten_2022!$A$1:$FK$206,FAG_Daten_2022!P$1,FALSE)="","",VLOOKUP($A6,FAG_Daten_2022!$A$1:$FK$206,FAG_Daten_2022!P$1,FALSE))</f>
        <v>2020</v>
      </c>
      <c r="BE6" s="114">
        <f>IF(VLOOKUP($A6,FAG_Daten_2022!$A$1:$FK$206,FAG_Daten_2022!R$1,FALSE)="","",VLOOKUP($A6,FAG_Daten_2022!$A$1:$FK$206,FAG_Daten_2022!R$1,FALSE))</f>
        <v>2020</v>
      </c>
      <c r="BF6" s="114">
        <f>IF(VLOOKUP($A6,FAG_Daten_2022!$A$1:$FK$206,FAG_Daten_2022!S$1,FALSE)="","",VLOOKUP($A6,FAG_Daten_2022!$A$1:$FK$206,FAG_Daten_2022!S$1,FALSE))</f>
        <v>2020</v>
      </c>
      <c r="BG6" s="114">
        <f>IF(VLOOKUP($A6,FAG_Daten_2022!$A$1:$FK$206,FAG_Daten_2022!T$1,FALSE)="","",VLOOKUP($A6,FAG_Daten_2022!$A$1:$FK$206,FAG_Daten_2022!T$1,FALSE))</f>
        <v>2020</v>
      </c>
      <c r="BH6" s="114">
        <f>IF(VLOOKUP($A6,FAG_Daten_2022!$A$1:$FK$206,FAG_Daten_2022!U$1,FALSE)="","",VLOOKUP($A6,FAG_Daten_2022!$A$1:$FK$206,FAG_Daten_2022!U$1,FALSE))</f>
        <v>2020</v>
      </c>
      <c r="BI6" s="114">
        <f>IF(VLOOKUP($A6,FAG_Daten_2022!$A$1:$FK$206,FAG_Daten_2022!W$1,FALSE)="","",VLOOKUP($A6,FAG_Daten_2022!$A$1:$FK$206,FAG_Daten_2022!W$1,FALSE))</f>
        <v>2020</v>
      </c>
      <c r="BJ6" s="114">
        <f>IF(VLOOKUP($A6,FAG_Daten_2022!$A$1:$FK$206,FAG_Daten_2022!X$1,FALSE)="","",VLOOKUP($A6,FAG_Daten_2022!$A$1:$FK$206,FAG_Daten_2022!X$1,FALSE))</f>
        <v>2020</v>
      </c>
      <c r="BK6" s="114">
        <f>IF(VLOOKUP($A6,FAG_Daten_2022!$A$1:$FK$206,FAG_Daten_2022!Y$1,FALSE)="","",VLOOKUP($A6,FAG_Daten_2022!$A$1:$FK$206,FAG_Daten_2022!Y$1,FALSE))</f>
        <v>2020</v>
      </c>
      <c r="BL6" s="114">
        <f>IF(VLOOKUP($A6,FAG_Daten_2022!$A$1:$FK$206,FAG_Daten_2022!Z$1,FALSE)="","",VLOOKUP($A6,FAG_Daten_2022!$A$1:$FK$206,FAG_Daten_2022!Z$1,FALSE))</f>
        <v>2020</v>
      </c>
      <c r="BM6" s="81">
        <f>IF(VLOOKUP($A6,FAG_Daten_2022!$A$1:$FK$206,FAG_Daten_2022!AG$1,FALSE)="","",VLOOKUP($A6,FAG_Daten_2022!$A$1:$FK$206,FAG_Daten_2022!AG$1,FALSE))</f>
        <v>2020</v>
      </c>
      <c r="BN6" s="81">
        <f>IF(VLOOKUP($A6,FAG_Daten_2022!$A$1:$FK$206,FAG_Daten_2022!AH$1,FALSE)="","",VLOOKUP($A6,FAG_Daten_2022!$A$1:$FK$206,FAG_Daten_2022!AH$1,FALSE))</f>
        <v>2020</v>
      </c>
      <c r="BO6" s="81">
        <f>IF(VLOOKUP($A6,FAG_Daten_2022!$A$1:$FK$206,FAG_Daten_2022!AI$1,FALSE)="","",VLOOKUP($A6,FAG_Daten_2022!$A$1:$FK$206,FAG_Daten_2022!AI$1,FALSE))</f>
        <v>2020</v>
      </c>
      <c r="BP6" s="81">
        <f>IF(VLOOKUP($A6,FAG_Daten_2022!$A$1:$FK$206,FAG_Daten_2022!AJ$1,FALSE)="","",VLOOKUP($A6,FAG_Daten_2022!$A$1:$FK$206,FAG_Daten_2022!AJ$1,FALSE))</f>
        <v>2020</v>
      </c>
      <c r="BQ6" s="81">
        <f>IF(VLOOKUP($A6,FAG_Daten_2022!$A$1:$FK$206,FAG_Daten_2022!AK$1,FALSE)="","",VLOOKUP($A6,FAG_Daten_2022!$A$1:$FK$206,FAG_Daten_2022!AK$1,FALSE))</f>
        <v>2020</v>
      </c>
      <c r="BR6" s="81">
        <f>IF(VLOOKUP($A6,FAG_Daten_2022!$A$1:$FK$206,FAG_Daten_2022!AL$1,FALSE)="","",VLOOKUP($A6,FAG_Daten_2022!$A$1:$FK$206,FAG_Daten_2022!AL$1,FALSE))</f>
        <v>2020</v>
      </c>
      <c r="BS6" s="81">
        <f>IF(VLOOKUP($A6,FAG_Daten_2022!$A$1:$FK$206,FAG_Daten_2022!AM$1,FALSE)="","",VLOOKUP($A6,FAG_Daten_2022!$A$1:$FK$206,FAG_Daten_2022!AM$1,FALSE))</f>
        <v>2020</v>
      </c>
      <c r="BT6" s="81">
        <f>IF(VLOOKUP($A6,FAG_Daten_2022!$A$1:$FK$206,FAG_Daten_2022!AN$1,FALSE)="","",VLOOKUP($A6,FAG_Daten_2022!$A$1:$FK$206,FAG_Daten_2022!AN$1,FALSE))</f>
        <v>2020</v>
      </c>
      <c r="BU6" s="81">
        <f>IF(VLOOKUP($A6,FAG_Daten_2022!$A$1:$FK$206,FAG_Daten_2022!AO$1,FALSE)="","",VLOOKUP($A6,FAG_Daten_2022!$A$1:$FK$206,FAG_Daten_2022!AO$1,FALSE))</f>
        <v>2020</v>
      </c>
      <c r="BV6" s="81">
        <f>IF(VLOOKUP($A6,FAG_Daten_2022!$A$1:$FK$206,FAG_Daten_2022!AP$1,FALSE)="","",VLOOKUP($A6,FAG_Daten_2022!$A$1:$FK$206,FAG_Daten_2022!AP$1,FALSE))</f>
        <v>2020</v>
      </c>
      <c r="BW6" s="81">
        <f>IF(VLOOKUP($A6,FAG_Daten_2022!$A$1:$FK$206,FAG_Daten_2022!AQ$1,FALSE)="","",VLOOKUP($A6,FAG_Daten_2022!$A$1:$FK$206,FAG_Daten_2022!AQ$1,FALSE))</f>
        <v>2020</v>
      </c>
      <c r="BX6" s="81">
        <f>IF(VLOOKUP($A6,FAG_Daten_2022!$A$1:$FK$206,FAG_Daten_2022!AR$1,FALSE)="","",VLOOKUP($A6,FAG_Daten_2022!$A$1:$FK$206,FAG_Daten_2022!AR$1,FALSE))</f>
        <v>2020</v>
      </c>
      <c r="BY6" s="81">
        <f>IF(VLOOKUP($A6,FAG_Daten_2022!$A$1:$FK$206,FAG_Daten_2022!AS$1,FALSE)="","",VLOOKUP($A6,FAG_Daten_2022!$A$1:$FK$206,FAG_Daten_2022!AS$1,FALSE))</f>
        <v>2020</v>
      </c>
      <c r="BZ6" s="108">
        <f t="shared" ref="BZ6:CX6" si="0">$C$2</f>
        <v>2022</v>
      </c>
      <c r="CA6" s="108">
        <f t="shared" si="0"/>
        <v>2022</v>
      </c>
      <c r="CB6" s="108">
        <f t="shared" si="0"/>
        <v>2022</v>
      </c>
      <c r="CC6" s="108">
        <f t="shared" si="0"/>
        <v>2022</v>
      </c>
      <c r="CD6" s="108">
        <f t="shared" si="0"/>
        <v>2022</v>
      </c>
      <c r="CE6" s="108">
        <f t="shared" si="0"/>
        <v>2022</v>
      </c>
      <c r="CF6" s="108">
        <f t="shared" si="0"/>
        <v>2022</v>
      </c>
      <c r="CG6" s="108">
        <f t="shared" si="0"/>
        <v>2022</v>
      </c>
      <c r="CH6" s="108">
        <f t="shared" si="0"/>
        <v>2022</v>
      </c>
      <c r="CI6" s="108">
        <f t="shared" si="0"/>
        <v>2022</v>
      </c>
      <c r="CJ6" s="108">
        <f t="shared" si="0"/>
        <v>2022</v>
      </c>
      <c r="CK6" s="108">
        <f t="shared" si="0"/>
        <v>2022</v>
      </c>
      <c r="CL6" s="108">
        <f t="shared" si="0"/>
        <v>2022</v>
      </c>
      <c r="CM6" s="108">
        <f t="shared" si="0"/>
        <v>2022</v>
      </c>
      <c r="CN6" s="108">
        <f t="shared" si="0"/>
        <v>2022</v>
      </c>
      <c r="CO6" s="108">
        <f t="shared" si="0"/>
        <v>2022</v>
      </c>
      <c r="CP6" s="108">
        <f t="shared" si="0"/>
        <v>2022</v>
      </c>
      <c r="CQ6" s="108">
        <f t="shared" si="0"/>
        <v>2022</v>
      </c>
      <c r="CR6" s="108">
        <f t="shared" si="0"/>
        <v>2022</v>
      </c>
      <c r="CS6" s="108">
        <f t="shared" si="0"/>
        <v>2022</v>
      </c>
      <c r="CT6" s="108">
        <f t="shared" si="0"/>
        <v>2022</v>
      </c>
      <c r="CU6" s="108">
        <f t="shared" si="0"/>
        <v>2022</v>
      </c>
      <c r="CV6" s="108">
        <f t="shared" si="0"/>
        <v>2022</v>
      </c>
      <c r="CW6" s="108">
        <f t="shared" si="0"/>
        <v>2022</v>
      </c>
      <c r="CX6" s="108">
        <f t="shared" si="0"/>
        <v>2022</v>
      </c>
      <c r="CY6" s="116">
        <f>VLOOKUP($A6,FAG_Daten_2022!$A$1:$FK$206,FAG_Daten_2022!I$1,FALSE)</f>
        <v>44196</v>
      </c>
      <c r="CZ6" s="78">
        <f>IF(VLOOKUP($A6,FAG_Daten_2022!$A$1:$FK$206,FAG_Daten_2022!BE$1,FALSE)="","",VLOOKUP($A6,FAG_Daten_2022!$A$1:$FK$206,FAG_Daten_2022!BE$1,FALSE))</f>
        <v>2020</v>
      </c>
      <c r="DA6" s="78">
        <f>IF(VLOOKUP($A6,FAG_Daten_2022!$A$1:$FK$206,FAG_Daten_2022!BF$1,FALSE)="","",VLOOKUP($A6,FAG_Daten_2022!$A$1:$FK$206,FAG_Daten_2022!BF$1,FALSE))</f>
        <v>2020</v>
      </c>
      <c r="DB6" s="78">
        <f>IF(VLOOKUP($A6,FAG_Daten_2022!$A$1:$FK$206,FAG_Daten_2022!BG$1,FALSE)="","",VLOOKUP($A6,FAG_Daten_2022!$A$1:$FK$206,FAG_Daten_2022!BG$1,FALSE))</f>
        <v>2020</v>
      </c>
      <c r="DC6" s="78">
        <f>IF(VLOOKUP($A6,FAG_Daten_2022!$A$1:$FK$206,FAG_Daten_2022!BH$1,FALSE)="","",VLOOKUP($A6,FAG_Daten_2022!$A$1:$FK$206,FAG_Daten_2022!BH$1,FALSE))</f>
        <v>2020</v>
      </c>
      <c r="DD6" s="78">
        <f>IF(VLOOKUP($A6,FAG_Daten_2022!$A$1:$FK$206,FAG_Daten_2022!BI$1,FALSE)="","",VLOOKUP($A6,FAG_Daten_2022!$A$1:$FK$206,FAG_Daten_2022!BI$1,FALSE))</f>
        <v>2020</v>
      </c>
      <c r="DE6" s="78">
        <f>IF(VLOOKUP($A6,FAG_Daten_2022!$A$1:$FK$206,FAG_Daten_2022!BJ$1,FALSE)="","",VLOOKUP($A6,FAG_Daten_2022!$A$1:$FK$206,FAG_Daten_2022!BJ$1,FALSE))</f>
        <v>2020</v>
      </c>
      <c r="DF6" s="78">
        <f>IF(VLOOKUP($A6,FAG_Daten_2022!$A$1:$FK$206,FAG_Daten_2022!BK$1,FALSE)="","",VLOOKUP($A6,FAG_Daten_2022!$A$1:$FK$206,FAG_Daten_2022!BK$1,FALSE))</f>
        <v>2020</v>
      </c>
      <c r="DG6" s="78">
        <f>IF(VLOOKUP($A6,FAG_Daten_2022!$A$1:$FK$206,FAG_Daten_2022!BL$1,FALSE)="","",VLOOKUP($A6,FAG_Daten_2022!$A$1:$FK$206,FAG_Daten_2022!BL$1,FALSE))</f>
        <v>2020</v>
      </c>
      <c r="DH6" s="78">
        <f>IF(VLOOKUP($A6,FAG_Daten_2022!$A$1:$FK$206,FAG_Daten_2022!BM$1,FALSE)="","",VLOOKUP($A6,FAG_Daten_2022!$A$1:$FK$206,FAG_Daten_2022!BM$1,FALSE))</f>
        <v>2020</v>
      </c>
      <c r="DI6" s="78">
        <f>IF(VLOOKUP($A6,FAG_Daten_2022!$A$1:$FK$206,FAG_Daten_2022!BN$1,FALSE)="","",VLOOKUP($A6,FAG_Daten_2022!$A$1:$FK$206,FAG_Daten_2022!BN$1,FALSE))</f>
        <v>2020</v>
      </c>
      <c r="DJ6" s="78">
        <f>IF(VLOOKUP($A6,FAG_Daten_2022!$A$1:$FK$206,FAG_Daten_2022!BO$1,FALSE)="","",VLOOKUP($A6,FAG_Daten_2022!$A$1:$FK$206,FAG_Daten_2022!BO$1,FALSE))</f>
        <v>2020</v>
      </c>
      <c r="DK6" s="78">
        <f>IF(VLOOKUP($A6,FAG_Daten_2022!$A$1:$FK$206,FAG_Daten_2022!BP$1,FALSE)="","",VLOOKUP($A6,FAG_Daten_2022!$A$1:$FK$206,FAG_Daten_2022!BP$1,FALSE))</f>
        <v>2020</v>
      </c>
      <c r="DL6" s="78">
        <f>IF(VLOOKUP($A6,FAG_Daten_2022!$A$1:$FK$206,FAG_Daten_2022!BQ$1,FALSE)="","",VLOOKUP($A6,FAG_Daten_2022!$A$1:$FK$206,FAG_Daten_2022!BQ$1,FALSE))</f>
        <v>2012</v>
      </c>
      <c r="DM6" s="78">
        <f>IF(VLOOKUP($A6,FAG_Daten_2022!$A$1:$FK$206,FAG_Daten_2022!BR$1,FALSE)="","",VLOOKUP($A6,FAG_Daten_2022!$A$1:$FK$206,FAG_Daten_2022!BR$1,FALSE))</f>
        <v>2015</v>
      </c>
      <c r="DN6" s="108">
        <f t="shared" ref="DN6:EA6" si="1">$C$2</f>
        <v>2022</v>
      </c>
      <c r="DO6" s="108">
        <f t="shared" si="1"/>
        <v>2022</v>
      </c>
      <c r="DP6" s="108">
        <f t="shared" si="1"/>
        <v>2022</v>
      </c>
      <c r="DQ6" s="108">
        <f t="shared" si="1"/>
        <v>2022</v>
      </c>
      <c r="DR6" s="108">
        <f t="shared" si="1"/>
        <v>2022</v>
      </c>
      <c r="DS6" s="108">
        <f t="shared" si="1"/>
        <v>2022</v>
      </c>
      <c r="DT6" s="108">
        <f t="shared" si="1"/>
        <v>2022</v>
      </c>
      <c r="DU6" s="108">
        <f t="shared" si="1"/>
        <v>2022</v>
      </c>
      <c r="DV6" s="108">
        <f t="shared" si="1"/>
        <v>2022</v>
      </c>
      <c r="DW6" s="108">
        <f t="shared" si="1"/>
        <v>2022</v>
      </c>
      <c r="DX6" s="108">
        <f t="shared" si="1"/>
        <v>2022</v>
      </c>
      <c r="DY6" s="108">
        <f t="shared" si="1"/>
        <v>2022</v>
      </c>
      <c r="DZ6" s="108">
        <f t="shared" si="1"/>
        <v>2022</v>
      </c>
      <c r="EA6" s="108">
        <f t="shared" si="1"/>
        <v>2022</v>
      </c>
      <c r="EB6" s="108"/>
      <c r="EC6" s="108">
        <v>2019</v>
      </c>
      <c r="ED6" s="108">
        <v>2019</v>
      </c>
      <c r="EE6" s="108">
        <v>2019</v>
      </c>
      <c r="EF6" s="108">
        <v>2019</v>
      </c>
      <c r="EG6" s="108">
        <v>2019</v>
      </c>
      <c r="EH6" s="108">
        <v>2019</v>
      </c>
      <c r="EI6" s="108">
        <v>2019</v>
      </c>
      <c r="EJ6" s="108">
        <v>2019</v>
      </c>
    </row>
    <row r="7" spans="1:143" x14ac:dyDescent="0.2">
      <c r="A7" s="99" t="s">
        <v>1</v>
      </c>
      <c r="B7" s="99" t="s">
        <v>0</v>
      </c>
      <c r="C7" s="99" t="s">
        <v>166</v>
      </c>
      <c r="D7" s="99" t="s">
        <v>200</v>
      </c>
      <c r="E7" s="101" t="str">
        <f>VLOOKUP(A7,FAG_Daten_2022!A$1:$FK$206,FAG_Daten_2022!$AT$1,FALSE)</f>
        <v>CHF</v>
      </c>
      <c r="F7" s="101" t="str">
        <f>VLOOKUP(A7,FAG_Daten_2022!A$1:$FK$206,FAG_Daten_2022!$AV$1,FALSE)</f>
        <v>CHF</v>
      </c>
      <c r="G7" s="101" t="str">
        <f>VLOOKUP(A7,FAG_Daten_2022!A$1:$FK$206,FAG_Daten_2022!$F$1,FALSE)</f>
        <v>Einwohner</v>
      </c>
      <c r="H7" s="101" t="str">
        <f>VLOOKUP(A7,FAG_Daten_2022!A$1:$FK$206,FAG_Daten_2022!$DH$1,FALSE)</f>
        <v>%</v>
      </c>
      <c r="I7" s="102" t="s">
        <v>182</v>
      </c>
      <c r="J7" s="101" t="str">
        <f>VLOOKUP(A7,FAG_Daten_2022!A$1:$FK$206,FAG_Daten_2022!$AT$1,FALSE)</f>
        <v>CHF</v>
      </c>
      <c r="K7" s="101" t="str">
        <f>VLOOKUP(A7,FAG_Daten_2022!A$1:$FK$206,FAG_Daten_2022!$AV$1,FALSE)</f>
        <v>CHF</v>
      </c>
      <c r="L7" s="101" t="str">
        <f>VLOOKUP(A7,FAG_Daten_2022!A$1:$FK$206,FAG_Daten_2022!$F$1,FALSE)</f>
        <v>Einwohner</v>
      </c>
      <c r="M7" s="101" t="str">
        <f>VLOOKUP(A7,FAG_Daten_2022!A$1:$FK$206,FAG_Daten_2022!DJ$1,FALSE)</f>
        <v>%</v>
      </c>
      <c r="N7" s="101" t="str">
        <f>VLOOKUP(A7,FAG_Daten_2022!A$1:$FK$206,FAG_Daten_2022!$DK$1,FALSE)</f>
        <v>%</v>
      </c>
      <c r="O7" s="102" t="s">
        <v>182</v>
      </c>
      <c r="P7" s="100" t="str">
        <f>VLOOKUP(A7,FAG_Daten_2022!A$1:$FK$206,FAG_Daten_2022!$I$1,FALSE)</f>
        <v>Einwohner</v>
      </c>
      <c r="Q7" s="100" t="str">
        <f>VLOOKUP(A7,FAG_Daten_2022!A$1:$FK$206,FAG_Daten_2022!$F$1,FALSE)</f>
        <v>Einwohner</v>
      </c>
      <c r="R7" s="100" t="str">
        <f>VLOOKUP(A7,FAG_Daten_2022!A$1:$FK$206,FAG_Daten_2022!$K$1,FALSE)</f>
        <v>Einwohner</v>
      </c>
      <c r="S7" s="100" t="str">
        <f>VLOOKUP(A7,FAG_Daten_2022!A$1:$FK$206,FAG_Daten_2022!$H$1,FALSE)</f>
        <v>Einwohner</v>
      </c>
      <c r="T7" s="100" t="str">
        <f>VLOOKUP(A7,FAG_Daten_2022!A$1:$FK$206,FAG_Daten_2022!$F$1,FALSE)</f>
        <v>Einwohner</v>
      </c>
      <c r="U7" s="100">
        <f>VLOOKUP(A7,FAG_Daten_2022!A$1:$FK$206,FAG_Daten_2022!$BC$1,FALSE)</f>
        <v>0</v>
      </c>
      <c r="V7" s="100">
        <f>VLOOKUP(A7,FAG_Daten_2022!A$1:$FK$206,FAG_Daten_2022!$BD$1,FALSE)</f>
        <v>0</v>
      </c>
      <c r="W7" s="101" t="s">
        <v>182</v>
      </c>
      <c r="X7" s="101" t="str">
        <f>VLOOKUP(A7,FAG_Daten_2022!A$1:$FK$206,FAG_Daten_2022!$DH$1,FALSE)</f>
        <v>%</v>
      </c>
      <c r="Y7" s="101" t="str">
        <f>VLOOKUP(A7,FAG_Daten_2022!A$1:$FK$206,FAG_Daten_2022!$DJ$1,FALSE)</f>
        <v>%</v>
      </c>
      <c r="Z7" s="102" t="s">
        <v>182</v>
      </c>
      <c r="AA7" s="100" t="str">
        <f>VLOOKUP(A7,FAG_Daten_2022!A$1:$FK$206,FAG_Daten_2022!$AW$1,FALSE)</f>
        <v>Einw./km2</v>
      </c>
      <c r="AB7" s="100">
        <f>VLOOKUP(A7,FAG_Daten_2022!A$1:$FK$206,FAG_Daten_2022!$AZ$1,FALSE)</f>
        <v>0</v>
      </c>
      <c r="AC7" s="100" t="str">
        <f>VLOOKUP(A7,FAG_Daten_2022!A$1:$FK$206,FAG_Daten_2022!$F$1,FALSE)</f>
        <v>Einwohner</v>
      </c>
      <c r="AD7" s="100">
        <f>VLOOKUP(A7,FAG_Daten_2022!A$1:$FK$206,FAG_Daten_2022!$BC$1,FALSE)</f>
        <v>0</v>
      </c>
      <c r="AE7" s="100">
        <f>VLOOKUP(A7,FAG_Daten_2022!A$1:$FK$206,FAG_Daten_2022!$BD$1,FALSE)</f>
        <v>0</v>
      </c>
      <c r="AF7" s="100" t="s">
        <v>182</v>
      </c>
      <c r="AG7" s="100" t="str">
        <f>VLOOKUP(A7,FAG_Daten_2022!A$1:$FK$206,FAG_Daten_2022!$DH$1,FALSE)</f>
        <v>%</v>
      </c>
      <c r="AH7" s="100" t="str">
        <f>VLOOKUP(A7,FAG_Daten_2022!A$1:$FK$206,FAG_Daten_2022!$DJ$1,FALSE)</f>
        <v>%</v>
      </c>
      <c r="AI7" s="102" t="s">
        <v>182</v>
      </c>
      <c r="AJ7" s="100">
        <f>VLOOKUP(A7,FAG_Daten_2022!$A$1:$FK$206,FAG_Daten_2022!$BC$1,FALSE)</f>
        <v>0</v>
      </c>
      <c r="AK7" s="100">
        <f>VLOOKUP(A7,FAG_Daten_2022!$A$1:$FK$206,FAG_Daten_2022!$BD$1,FALSE)</f>
        <v>0</v>
      </c>
      <c r="AL7" s="102" t="s">
        <v>182</v>
      </c>
      <c r="AM7" s="102" t="s">
        <v>182</v>
      </c>
      <c r="AN7" s="115" t="str">
        <f>IF(VLOOKUP($A7,FAG_Daten_2022!$A$1:$FK$206,FAG_Daten_2022!BS$1,FALSE)="","",VLOOKUP($A7,FAG_Daten_2022!$A$1:$FK$206,FAG_Daten_2022!BS$1,FALSE))</f>
        <v/>
      </c>
      <c r="AO7" s="115" t="str">
        <f>IF(VLOOKUP($A7,FAG_Daten_2022!$A$1:$FK$206,FAG_Daten_2022!BT$1,FALSE)="","",VLOOKUP($A7,FAG_Daten_2022!$A$1:$FK$206,FAG_Daten_2022!BT$1,FALSE))</f>
        <v/>
      </c>
      <c r="AP7" s="115" t="str">
        <f>IF(VLOOKUP($A7,FAG_Daten_2022!$A$1:$FK$206,FAG_Daten_2022!BU$1,FALSE)="","",VLOOKUP($A7,FAG_Daten_2022!$A$1:$FK$206,FAG_Daten_2022!BU$1,FALSE))</f>
        <v/>
      </c>
      <c r="AQ7" s="115" t="str">
        <f>IF(VLOOKUP($A7,FAG_Daten_2022!$A$1:$FK$206,FAG_Daten_2022!BV$1,FALSE)="","",VLOOKUP($A7,FAG_Daten_2022!$A$1:$FK$206,FAG_Daten_2022!BV$1,FALSE))</f>
        <v/>
      </c>
      <c r="AR7" s="115" t="str">
        <f>IF(VLOOKUP($A7,FAG_Daten_2022!$A$1:$FK$206,FAG_Daten_2022!BW$1,FALSE)="","",VLOOKUP($A7,FAG_Daten_2022!$A$1:$FK$206,FAG_Daten_2022!BW$1,FALSE))</f>
        <v/>
      </c>
      <c r="AS7" s="115" t="str">
        <f>IF(VLOOKUP($A7,FAG_Daten_2022!$A$1:$FK$206,FAG_Daten_2022!BX$1,FALSE)="","",VLOOKUP($A7,FAG_Daten_2022!$A$1:$FK$206,FAG_Daten_2022!BX$1,FALSE))</f>
        <v/>
      </c>
      <c r="AT7" s="115" t="str">
        <f>IF(VLOOKUP($A7,FAG_Daten_2022!$A$1:$FK$206,FAG_Daten_2022!BY$1,FALSE)="","",VLOOKUP($A7,FAG_Daten_2022!$A$1:$FK$206,FAG_Daten_2022!BY$1,FALSE))</f>
        <v/>
      </c>
      <c r="AU7" s="115" t="str">
        <f>IF(VLOOKUP($A7,FAG_Daten_2022!$A$1:$FK$206,FAG_Daten_2022!BZ$1,FALSE)="","",VLOOKUP($A7,FAG_Daten_2022!$A$1:$FK$206,FAG_Daten_2022!BZ$1,FALSE))</f>
        <v/>
      </c>
      <c r="AV7" s="115" t="str">
        <f>IF(VLOOKUP($A7,FAG_Daten_2022!$A$1:$FK$206,FAG_Daten_2022!CA$1,FALSE)="","",VLOOKUP($A7,FAG_Daten_2022!$A$1:$FK$206,FAG_Daten_2022!CA$1,FALSE))</f>
        <v/>
      </c>
      <c r="AW7" s="115" t="str">
        <f>IF(VLOOKUP($A7,FAG_Daten_2022!$A$1:$FK$206,FAG_Daten_2022!CB$1,FALSE)="","",VLOOKUP($A7,FAG_Daten_2022!$A$1:$FK$206,FAG_Daten_2022!CB$1,FALSE))</f>
        <v/>
      </c>
      <c r="AX7" s="115" t="str">
        <f>IF(VLOOKUP($A7,FAG_Daten_2022!$A$1:$FK$206,FAG_Daten_2022!CC$1,FALSE)="","",VLOOKUP($A7,FAG_Daten_2022!$A$1:$FK$206,FAG_Daten_2022!CC$1,FALSE))</f>
        <v/>
      </c>
      <c r="AY7" s="115" t="str">
        <f>IF(VLOOKUP($A7,FAG_Daten_2022!$A$1:$FK$206,FAG_Daten_2022!CD$1,FALSE)="","",VLOOKUP($A7,FAG_Daten_2022!$A$1:$FK$206,FAG_Daten_2022!CD$1,FALSE))</f>
        <v/>
      </c>
      <c r="AZ7" s="115" t="str">
        <f>VLOOKUP($A7,FAG_Daten_2022!$A$1:$FK$206,FAG_Daten_2022!$DH$1,FALSE)</f>
        <v>%</v>
      </c>
      <c r="BA7" s="115" t="str">
        <f>IF(VLOOKUP($A7,FAG_Daten_2022!$A$1:$FK$206,FAG_Daten_2022!M$1,FALSE)="","",VLOOKUP($A7,FAG_Daten_2022!$A$1:$FK$206,FAG_Daten_2022!M$1,FALSE))</f>
        <v>%</v>
      </c>
      <c r="BB7" s="115" t="str">
        <f>IF(VLOOKUP($A7,FAG_Daten_2022!$A$1:$FK$206,FAG_Daten_2022!N$1,FALSE)="","",VLOOKUP($A7,FAG_Daten_2022!$A$1:$FK$206,FAG_Daten_2022!N$1,FALSE))</f>
        <v>%</v>
      </c>
      <c r="BC7" s="115" t="str">
        <f>IF(VLOOKUP($A7,FAG_Daten_2022!$A$1:$FK$206,FAG_Daten_2022!O$1,FALSE)="","",VLOOKUP($A7,FAG_Daten_2022!$A$1:$FK$206,FAG_Daten_2022!O$1,FALSE))</f>
        <v>%</v>
      </c>
      <c r="BD7" s="115" t="str">
        <f>IF(VLOOKUP($A7,FAG_Daten_2022!$A$1:$FK$206,FAG_Daten_2022!P$1,FALSE)="","",VLOOKUP($A7,FAG_Daten_2022!$A$1:$FK$206,FAG_Daten_2022!P$1,FALSE))</f>
        <v>%</v>
      </c>
      <c r="BE7" s="115" t="str">
        <f>IF(VLOOKUP($A7,FAG_Daten_2022!$A$1:$FK$206,FAG_Daten_2022!R$1,FALSE)="","",VLOOKUP($A7,FAG_Daten_2022!$A$1:$FK$206,FAG_Daten_2022!R$1,FALSE))</f>
        <v>%</v>
      </c>
      <c r="BF7" s="115" t="str">
        <f>IF(VLOOKUP($A7,FAG_Daten_2022!$A$1:$FK$206,FAG_Daten_2022!S$1,FALSE)="","",VLOOKUP($A7,FAG_Daten_2022!$A$1:$FK$206,FAG_Daten_2022!S$1,FALSE))</f>
        <v>%</v>
      </c>
      <c r="BG7" s="115" t="str">
        <f>IF(VLOOKUP($A7,FAG_Daten_2022!$A$1:$FK$206,FAG_Daten_2022!T$1,FALSE)="","",VLOOKUP($A7,FAG_Daten_2022!$A$1:$FK$206,FAG_Daten_2022!T$1,FALSE))</f>
        <v>%</v>
      </c>
      <c r="BH7" s="115" t="str">
        <f>IF(VLOOKUP($A7,FAG_Daten_2022!$A$1:$FK$206,FAG_Daten_2022!U$1,FALSE)="","",VLOOKUP($A7,FAG_Daten_2022!$A$1:$FK$206,FAG_Daten_2022!U$1,FALSE))</f>
        <v>%</v>
      </c>
      <c r="BI7" s="115" t="str">
        <f>IF(VLOOKUP($A7,FAG_Daten_2022!$A$1:$FK$206,FAG_Daten_2022!W$1,FALSE)="","",VLOOKUP($A7,FAG_Daten_2022!$A$1:$FK$206,FAG_Daten_2022!W$1,FALSE))</f>
        <v>%</v>
      </c>
      <c r="BJ7" s="115" t="str">
        <f>IF(VLOOKUP($A7,FAG_Daten_2022!$A$1:$FK$206,FAG_Daten_2022!X$1,FALSE)="","",VLOOKUP($A7,FAG_Daten_2022!$A$1:$FK$206,FAG_Daten_2022!X$1,FALSE))</f>
        <v>%</v>
      </c>
      <c r="BK7" s="115" t="str">
        <f>IF(VLOOKUP($A7,FAG_Daten_2022!$A$1:$FK$206,FAG_Daten_2022!Y$1,FALSE)="","",VLOOKUP($A7,FAG_Daten_2022!$A$1:$FK$206,FAG_Daten_2022!Y$1,FALSE))</f>
        <v>%</v>
      </c>
      <c r="BL7" s="115" t="str">
        <f>IF(VLOOKUP($A7,FAG_Daten_2022!$A$1:$FK$206,FAG_Daten_2022!Z$1,FALSE)="","",VLOOKUP($A7,FAG_Daten_2022!$A$1:$FK$206,FAG_Daten_2022!Z$1,FALSE))</f>
        <v>%</v>
      </c>
      <c r="BM7" s="81" t="str">
        <f>IF(VLOOKUP($A7,FAG_Daten_2022!$A$1:$FK$206,FAG_Daten_2022!AG$1,FALSE)="","",VLOOKUP($A7,FAG_Daten_2022!$A$1:$FK$206,FAG_Daten_2022!AG$1,FALSE))</f>
        <v>CHF</v>
      </c>
      <c r="BN7" s="112" t="str">
        <f>IF(VLOOKUP($A7,FAG_Daten_2022!$A$1:$FK$206,FAG_Daten_2022!AH$1,FALSE)="","",VLOOKUP($A7,FAG_Daten_2022!$A$1:$FK$206,FAG_Daten_2022!AH$1,FALSE))</f>
        <v>CHF</v>
      </c>
      <c r="BO7" s="112" t="str">
        <f>IF(VLOOKUP($A7,FAG_Daten_2022!$A$1:$FK$206,FAG_Daten_2022!AI$1,FALSE)="","",VLOOKUP($A7,FAG_Daten_2022!$A$1:$FK$206,FAG_Daten_2022!AI$1,FALSE))</f>
        <v>CHF</v>
      </c>
      <c r="BP7" s="112" t="str">
        <f>IF(VLOOKUP($A7,FAG_Daten_2022!$A$1:$FK$206,FAG_Daten_2022!AJ$1,FALSE)="","",VLOOKUP($A7,FAG_Daten_2022!$A$1:$FK$206,FAG_Daten_2022!AJ$1,FALSE))</f>
        <v>CHF</v>
      </c>
      <c r="BQ7" s="112" t="str">
        <f>IF(VLOOKUP($A7,FAG_Daten_2022!$A$1:$FK$206,FAG_Daten_2022!AK$1,FALSE)="","",VLOOKUP($A7,FAG_Daten_2022!$A$1:$FK$206,FAG_Daten_2022!AK$1,FALSE))</f>
        <v>CHF</v>
      </c>
      <c r="BR7" s="112" t="str">
        <f>IF(VLOOKUP($A7,FAG_Daten_2022!$A$1:$FK$206,FAG_Daten_2022!AL$1,FALSE)="","",VLOOKUP($A7,FAG_Daten_2022!$A$1:$FK$206,FAG_Daten_2022!AL$1,FALSE))</f>
        <v>CHF</v>
      </c>
      <c r="BS7" s="112" t="str">
        <f>IF(VLOOKUP($A7,FAG_Daten_2022!$A$1:$FK$206,FAG_Daten_2022!AM$1,FALSE)="","",VLOOKUP($A7,FAG_Daten_2022!$A$1:$FK$206,FAG_Daten_2022!AM$1,FALSE))</f>
        <v>CHF</v>
      </c>
      <c r="BT7" s="112" t="str">
        <f>IF(VLOOKUP($A7,FAG_Daten_2022!$A$1:$FK$206,FAG_Daten_2022!AN$1,FALSE)="","",VLOOKUP($A7,FAG_Daten_2022!$A$1:$FK$206,FAG_Daten_2022!AN$1,FALSE))</f>
        <v>CHF</v>
      </c>
      <c r="BU7" s="112" t="str">
        <f>IF(VLOOKUP($A7,FAG_Daten_2022!$A$1:$FK$206,FAG_Daten_2022!AO$1,FALSE)="","",VLOOKUP($A7,FAG_Daten_2022!$A$1:$FK$206,FAG_Daten_2022!AO$1,FALSE))</f>
        <v>CHF</v>
      </c>
      <c r="BV7" s="112" t="str">
        <f>IF(VLOOKUP($A7,FAG_Daten_2022!$A$1:$FK$206,FAG_Daten_2022!AP$1,FALSE)="","",VLOOKUP($A7,FAG_Daten_2022!$A$1:$FK$206,FAG_Daten_2022!AP$1,FALSE))</f>
        <v>CHF</v>
      </c>
      <c r="BW7" s="112" t="str">
        <f>IF(VLOOKUP($A7,FAG_Daten_2022!$A$1:$FK$206,FAG_Daten_2022!AQ$1,FALSE)="","",VLOOKUP($A7,FAG_Daten_2022!$A$1:$FK$206,FAG_Daten_2022!AQ$1,FALSE))</f>
        <v>CHF</v>
      </c>
      <c r="BX7" s="112" t="str">
        <f>IF(VLOOKUP($A7,FAG_Daten_2022!$A$1:$FK$206,FAG_Daten_2022!AR$1,FALSE)="","",VLOOKUP($A7,FAG_Daten_2022!$A$1:$FK$206,FAG_Daten_2022!AR$1,FALSE))</f>
        <v>CHF</v>
      </c>
      <c r="BY7" s="112" t="str">
        <f>IF(VLOOKUP($A7,FAG_Daten_2022!$A$1:$FK$206,FAG_Daten_2022!AS$1,FALSE)="","",VLOOKUP($A7,FAG_Daten_2022!$A$1:$FK$206,FAG_Daten_2022!AS$1,FALSE))</f>
        <v>CHF</v>
      </c>
      <c r="BZ7" s="102" t="s">
        <v>182</v>
      </c>
      <c r="CA7" s="102" t="s">
        <v>182</v>
      </c>
      <c r="CB7" s="102" t="s">
        <v>182</v>
      </c>
      <c r="CC7" s="102" t="s">
        <v>182</v>
      </c>
      <c r="CD7" s="102" t="s">
        <v>182</v>
      </c>
      <c r="CE7" s="102" t="s">
        <v>182</v>
      </c>
      <c r="CF7" s="102" t="s">
        <v>182</v>
      </c>
      <c r="CG7" s="102" t="s">
        <v>182</v>
      </c>
      <c r="CH7" s="102" t="s">
        <v>182</v>
      </c>
      <c r="CI7" s="102" t="s">
        <v>182</v>
      </c>
      <c r="CJ7" s="102" t="s">
        <v>182</v>
      </c>
      <c r="CK7" s="102" t="s">
        <v>182</v>
      </c>
      <c r="CL7" s="102" t="s">
        <v>182</v>
      </c>
      <c r="CM7" s="102" t="s">
        <v>182</v>
      </c>
      <c r="CN7" s="102" t="s">
        <v>182</v>
      </c>
      <c r="CO7" s="102" t="s">
        <v>182</v>
      </c>
      <c r="CP7" s="102" t="s">
        <v>182</v>
      </c>
      <c r="CQ7" s="102" t="s">
        <v>182</v>
      </c>
      <c r="CR7" s="102" t="s">
        <v>182</v>
      </c>
      <c r="CS7" s="102" t="s">
        <v>182</v>
      </c>
      <c r="CT7" s="102" t="s">
        <v>182</v>
      </c>
      <c r="CU7" s="102" t="s">
        <v>182</v>
      </c>
      <c r="CV7" s="102" t="s">
        <v>182</v>
      </c>
      <c r="CW7" s="102" t="s">
        <v>182</v>
      </c>
      <c r="CX7" s="102" t="s">
        <v>182</v>
      </c>
      <c r="CY7" s="101" t="str">
        <f>VLOOKUP($A7,FAG_Daten_2022!$A$1:$FK$206,FAG_Daten_2022!I$1,FALSE)</f>
        <v>Einwohner</v>
      </c>
      <c r="CZ7" s="101" t="str">
        <f>IF(VLOOKUP($A7,FAG_Daten_2022!$A$1:$FK$206,FAG_Daten_2022!BE$1,FALSE)="","",VLOOKUP($A7,FAG_Daten_2022!$A$1:$FK$206,FAG_Daten_2022!BE$1,FALSE))</f>
        <v>Schüler</v>
      </c>
      <c r="DA7" s="101" t="str">
        <f>IF(VLOOKUP($A7,FAG_Daten_2022!$A$1:$FK$206,FAG_Daten_2022!BF$1,FALSE)="","",VLOOKUP($A7,FAG_Daten_2022!$A$1:$FK$206,FAG_Daten_2022!BF$1,FALSE))</f>
        <v>Schüler</v>
      </c>
      <c r="DB7" s="101" t="str">
        <f>IF(VLOOKUP($A7,FAG_Daten_2022!$A$1:$FK$206,FAG_Daten_2022!BG$1,FALSE)="","",VLOOKUP($A7,FAG_Daten_2022!$A$1:$FK$206,FAG_Daten_2022!BG$1,FALSE))</f>
        <v>Schüler</v>
      </c>
      <c r="DC7" s="101" t="str">
        <f>IF(VLOOKUP($A7,FAG_Daten_2022!$A$1:$FK$206,FAG_Daten_2022!BH$1,FALSE)="","",VLOOKUP($A7,FAG_Daten_2022!$A$1:$FK$206,FAG_Daten_2022!BH$1,FALSE))</f>
        <v>Schüler</v>
      </c>
      <c r="DD7" s="101" t="str">
        <f>IF(VLOOKUP($A7,FAG_Daten_2022!$A$1:$FK$206,FAG_Daten_2022!BI$1,FALSE)="","",VLOOKUP($A7,FAG_Daten_2022!$A$1:$FK$206,FAG_Daten_2022!BI$1,FALSE))</f>
        <v>Schüler</v>
      </c>
      <c r="DE7" s="101" t="str">
        <f>IF(VLOOKUP($A7,FAG_Daten_2022!$A$1:$FK$206,FAG_Daten_2022!BJ$1,FALSE)="","",VLOOKUP($A7,FAG_Daten_2022!$A$1:$FK$206,FAG_Daten_2022!BJ$1,FALSE))</f>
        <v>Schüler</v>
      </c>
      <c r="DF7" s="101" t="str">
        <f>IF(VLOOKUP($A7,FAG_Daten_2022!$A$1:$FK$206,FAG_Daten_2022!BK$1,FALSE)="","",VLOOKUP($A7,FAG_Daten_2022!$A$1:$FK$206,FAG_Daten_2022!BK$1,FALSE))</f>
        <v>Schüler</v>
      </c>
      <c r="DG7" s="101" t="str">
        <f>IF(VLOOKUP($A7,FAG_Daten_2022!$A$1:$FK$206,FAG_Daten_2022!BL$1,FALSE)="","",VLOOKUP($A7,FAG_Daten_2022!$A$1:$FK$206,FAG_Daten_2022!BL$1,FALSE))</f>
        <v>Schüler</v>
      </c>
      <c r="DH7" s="101" t="str">
        <f>IF(VLOOKUP($A7,FAG_Daten_2022!$A$1:$FK$206,FAG_Daten_2022!BM$1,FALSE)="","",VLOOKUP($A7,FAG_Daten_2022!$A$1:$FK$206,FAG_Daten_2022!BM$1,FALSE))</f>
        <v>Schüler</v>
      </c>
      <c r="DI7" s="101" t="str">
        <f>IF(VLOOKUP($A7,FAG_Daten_2022!$A$1:$FK$206,FAG_Daten_2022!BN$1,FALSE)="","",VLOOKUP($A7,FAG_Daten_2022!$A$1:$FK$206,FAG_Daten_2022!BN$1,FALSE))</f>
        <v>Schüler</v>
      </c>
      <c r="DJ7" s="101" t="str">
        <f>IF(VLOOKUP($A7,FAG_Daten_2022!$A$1:$FK$206,FAG_Daten_2022!BO$1,FALSE)="","",VLOOKUP($A7,FAG_Daten_2022!$A$1:$FK$206,FAG_Daten_2022!BO$1,FALSE))</f>
        <v>Schüler</v>
      </c>
      <c r="DK7" s="101" t="str">
        <f>IF(VLOOKUP($A7,FAG_Daten_2022!$A$1:$FK$206,FAG_Daten_2022!BP$1,FALSE)="","",VLOOKUP($A7,FAG_Daten_2022!$A$1:$FK$206,FAG_Daten_2022!BP$1,FALSE))</f>
        <v>Schüler</v>
      </c>
      <c r="DL7" s="101" t="str">
        <f>IF(VLOOKUP($A7,FAG_Daten_2022!$A$1:$FK$206,FAG_Daten_2022!BQ$1,FALSE)="","",VLOOKUP($A7,FAG_Daten_2022!$A$1:$FK$206,FAG_Daten_2022!BQ$1,FALSE))</f>
        <v>Schüler</v>
      </c>
      <c r="DM7" s="101" t="str">
        <f>IF(VLOOKUP($A7,FAG_Daten_2022!$A$1:$FK$206,FAG_Daten_2022!BR$1,FALSE)="","",VLOOKUP($A7,FAG_Daten_2022!$A$1:$FK$206,FAG_Daten_2022!BR$1,FALSE))</f>
        <v>Schüler</v>
      </c>
      <c r="DN7" s="102" t="s">
        <v>182</v>
      </c>
      <c r="DO7" s="102" t="s">
        <v>182</v>
      </c>
      <c r="DP7" s="102" t="s">
        <v>182</v>
      </c>
      <c r="DQ7" s="102" t="s">
        <v>182</v>
      </c>
      <c r="DR7" s="102" t="s">
        <v>182</v>
      </c>
      <c r="DS7" s="102" t="s">
        <v>182</v>
      </c>
      <c r="DT7" s="102" t="s">
        <v>182</v>
      </c>
      <c r="DU7" s="102" t="s">
        <v>182</v>
      </c>
      <c r="DV7" s="102" t="s">
        <v>182</v>
      </c>
      <c r="DW7" s="102" t="s">
        <v>182</v>
      </c>
      <c r="DX7" s="102" t="s">
        <v>182</v>
      </c>
      <c r="DY7" s="102" t="s">
        <v>182</v>
      </c>
      <c r="DZ7" s="102" t="s">
        <v>182</v>
      </c>
      <c r="EA7" s="102" t="s">
        <v>182</v>
      </c>
      <c r="EB7" s="102"/>
      <c r="EC7" s="102" t="s">
        <v>343</v>
      </c>
      <c r="ED7" s="102" t="s">
        <v>343</v>
      </c>
      <c r="EE7" s="102" t="s">
        <v>343</v>
      </c>
      <c r="EF7" s="102" t="s">
        <v>343</v>
      </c>
      <c r="EG7" s="102" t="s">
        <v>343</v>
      </c>
      <c r="EH7" s="102" t="s">
        <v>343</v>
      </c>
      <c r="EI7" s="102" t="s">
        <v>343</v>
      </c>
      <c r="EJ7" s="102" t="s">
        <v>343</v>
      </c>
      <c r="EK7" s="13"/>
      <c r="EL7" s="13"/>
      <c r="EM7" s="13"/>
    </row>
    <row r="8" spans="1:143" outlineLevel="1" x14ac:dyDescent="0.2">
      <c r="A8" s="3">
        <v>21</v>
      </c>
      <c r="B8" s="3" t="str">
        <f>VLOOKUP(A8,FAG_Daten_2022!A$1:$FK$206,FAG_Daten_2022!$B$1,FALSE)</f>
        <v>Adlikon</v>
      </c>
      <c r="C8" s="3" t="str">
        <f>VLOOKUP(A8,FAG_Daten_2022!A$1:$FK$206,FAG_Daten_2022!$C$1,FALSE)</f>
        <v>Politische Gemeinde</v>
      </c>
      <c r="D8" s="3" t="str">
        <f>VLOOKUP(A8,FAG_Daten_2022!A$1:$FK$206,FAG_Daten_2022!$D$1,FALSE)</f>
        <v>Bezirk Andelfingen</v>
      </c>
      <c r="E8" s="82">
        <f>VLOOKUP(A8,FAG_Daten_2022!A$1:$FK$206,FAG_Daten_2022!$AT$1,FALSE)</f>
        <v>2502</v>
      </c>
      <c r="F8" s="82">
        <f>VLOOKUP(A8,FAG_Daten_2022!A$1:$FK$206,FAG_Daten_2022!$AV$1,FALSE)</f>
        <v>3770</v>
      </c>
      <c r="G8" s="82">
        <f>VLOOKUP(A8,FAG_Daten_2022!A$1:$FK$206,FAG_Daten_2022!$F$1,FALSE)</f>
        <v>689</v>
      </c>
      <c r="H8" s="80">
        <f>VLOOKUP(A8,FAG_Daten_2022!A$1:$FK$206,FAG_Daten_2022!$DH$1,FALSE)</f>
        <v>122.62</v>
      </c>
      <c r="I8" s="82">
        <f>ROUND(IF(E8&lt;FAG_Basisdaten!$C$5*F8,(FAG_Basisdaten!$C$5*F8-E8)*G8*H8/100,0),0)</f>
        <v>912018</v>
      </c>
      <c r="J8" s="82">
        <f>VLOOKUP(A8,FAG_Daten_2022!A$1:$FK$206,FAG_Daten_2022!$AT$1,FALSE)</f>
        <v>2502</v>
      </c>
      <c r="K8" s="82">
        <f>VLOOKUP(A8,FAG_Daten_2022!A$1:$FK$206,FAG_Daten_2022!$AV$1,FALSE)</f>
        <v>3770</v>
      </c>
      <c r="L8" s="3">
        <f>VLOOKUP(A8,FAG_Daten_2022!A$1:$FK$206,FAG_Daten_2022!$F$1,FALSE)</f>
        <v>689</v>
      </c>
      <c r="M8" s="3">
        <f>VLOOKUP(A8,FAG_Daten_2022!A$1:$FK$206,FAG_Daten_2022!DJ$1,FALSE)</f>
        <v>99.67</v>
      </c>
      <c r="N8" s="3">
        <f>VLOOKUP(A8,FAG_Daten_2022!A$1:$FK$206,FAG_Daten_2022!$DK$1,FALSE)</f>
        <v>100.87</v>
      </c>
      <c r="O8" s="82">
        <f>ROUND(IF(J8&gt;K8*FAG_Basisdaten!$C$8,(J8-K8*FAG_Basisdaten!$C$8)*FAG_Basisdaten!$C$9*L8*(M8/N8),0),0)</f>
        <v>0</v>
      </c>
      <c r="P8" s="82">
        <f>VLOOKUP(A8,FAG_Daten_2022!A$1:$FK$206,FAG_Daten_2022!$I$1,FALSE)</f>
        <v>156</v>
      </c>
      <c r="Q8" s="82">
        <f>VLOOKUP(A8,FAG_Daten_2022!A$1:$FK$206,FAG_Daten_2022!$F$1,FALSE)</f>
        <v>689</v>
      </c>
      <c r="R8" s="82">
        <f>VLOOKUP(A8,FAG_Daten_2022!A$1:$FK$206,FAG_Daten_2022!$K$1,FALSE)</f>
        <v>232131</v>
      </c>
      <c r="S8" s="82">
        <f>VLOOKUP(A8,FAG_Daten_2022!A$1:$FK$206,FAG_Daten_2022!$H$1,FALSE)</f>
        <v>1130451</v>
      </c>
      <c r="T8" s="82">
        <f>VLOOKUP(A8,FAG_Daten_2022!A$1:$FK$206,FAG_Daten_2022!$F$1,FALSE)</f>
        <v>689</v>
      </c>
      <c r="U8" s="3">
        <f>VLOOKUP(A8,FAG_Daten_2022!A$1:$FK$206,FAG_Daten_2022!$BC$1,FALSE)</f>
        <v>102.3</v>
      </c>
      <c r="V8" s="3">
        <f>VLOOKUP(A8,FAG_Daten_2022!A$1:$FK$206,FAG_Daten_2022!$BD$1,FALSE)</f>
        <v>104.2</v>
      </c>
      <c r="W8" s="118">
        <f>IF((P8/Q8)&gt;(R8/S8)*FAG_Basisdaten!$C$12,((P8/Q8)-(R8/S8)*FAG_Basisdaten!$C$12)*T8*FAG_Basisdaten!$C$13*(U8/V8),0)</f>
        <v>4359.0843907759936</v>
      </c>
      <c r="X8" s="3">
        <f>VLOOKUP(A8,FAG_Daten_2022!A$1:$FK$206,FAG_Daten_2022!$DH$1,FALSE)</f>
        <v>122.62</v>
      </c>
      <c r="Y8" s="3">
        <f>VLOOKUP(A8,FAG_Daten_2022!A$1:$FK$206,FAG_Daten_2022!$DJ$1,FALSE)</f>
        <v>99.67</v>
      </c>
      <c r="Z8" s="82">
        <f>ROUND(W8-W8*MIN(MAX((Y8*FAG_Basisdaten!$C$15-X8)/(Y8*FAG_Basisdaten!$C$14),0),1),0)</f>
        <v>3806</v>
      </c>
      <c r="AA8" s="79">
        <f>VLOOKUP(A8,FAG_Daten_2022!A$1:$FK$206,FAG_Daten_2022!$AW$1,FALSE)</f>
        <v>106.53</v>
      </c>
      <c r="AB8" s="83">
        <f>VLOOKUP(A8,FAG_Daten_2022!A$1:$FK$206,FAG_Daten_2022!$AZ$1,FALSE)</f>
        <v>2.8E-3</v>
      </c>
      <c r="AC8" s="3">
        <f>VLOOKUP(A8,FAG_Daten_2022!A$1:$FK$206,FAG_Daten_2022!$F$1,FALSE)</f>
        <v>689</v>
      </c>
      <c r="AD8" s="3">
        <f>VLOOKUP(A8,FAG_Daten_2022!A$1:$FK$206,FAG_Daten_2022!$BC$1,FALSE)</f>
        <v>102.3</v>
      </c>
      <c r="AE8" s="3">
        <f>VLOOKUP(A8,FAG_Daten_2022!A$1:$FK$206,FAG_Daten_2022!$BD$1,FALSE)</f>
        <v>104.2</v>
      </c>
      <c r="AF8" s="80">
        <f>IF(OR(AA8&lt;FAG_Basisdaten!$C$18,AB8&gt;FAG_Basisdaten!$C$19),MAX((FAG_Basisdaten!$C$20+FAG_Basisdaten!$C$21*AA8+FAG_Basisdaten!$C$22*AB8*100)*AC8*(AD8/AE8),0),0)</f>
        <v>201354.9006621881</v>
      </c>
      <c r="AG8" s="3">
        <f>VLOOKUP(A8,FAG_Daten_2022!A$1:$FK$206,FAG_Daten_2022!$DH$1,FALSE)</f>
        <v>122.62</v>
      </c>
      <c r="AH8" s="3">
        <f>VLOOKUP(A8,FAG_Daten_2022!A$1:$FK$206,FAG_Daten_2022!$DJ$1,FALSE)</f>
        <v>99.67</v>
      </c>
      <c r="AI8" s="82">
        <f>ROUND(AF8-AF8*MIN(MAX((AH8*FAG_Basisdaten!$C$24-AG8)/(AH8*FAG_Basisdaten!$C$23),0),1),0)</f>
        <v>175823</v>
      </c>
      <c r="AJ8" s="3">
        <f>VLOOKUP(A8,FAG_Daten_2022!$A$1:$FK$206,FAG_Daten_2022!$BC$1,FALSE)</f>
        <v>102.3</v>
      </c>
      <c r="AK8" s="3">
        <f>VLOOKUP(A8,FAG_Daten_2022!$A$1:$FK$206,FAG_Daten_2022!$BD$1,FALSE)</f>
        <v>104.2</v>
      </c>
      <c r="AL8" s="82">
        <v>0</v>
      </c>
      <c r="AM8" s="82">
        <f t="shared" ref="AM8:AM71" si="2">SUM(I8,-O8,Z8,AI8,AL8)</f>
        <v>1091647</v>
      </c>
      <c r="AN8" s="115" t="str">
        <f>IF(VLOOKUP($A8,FAG_Daten_2022!$A$1:$FK$206,FAG_Daten_2022!BS$1,FALSE)="","",VLOOKUP($A8,FAG_Daten_2022!$A$1:$FK$206,FAG_Daten_2022!BS$1,FALSE))</f>
        <v>Adlikon</v>
      </c>
      <c r="AO8" s="115" t="str">
        <f>IF(VLOOKUP($A8,FAG_Daten_2022!$A$1:$FK$206,FAG_Daten_2022!BT$1,FALSE)="","",VLOOKUP($A8,FAG_Daten_2022!$A$1:$FK$206,FAG_Daten_2022!BT$1,FALSE))</f>
        <v>Andelfingen</v>
      </c>
      <c r="AP8" s="115" t="str">
        <f>IF(VLOOKUP($A8,FAG_Daten_2022!$A$1:$FK$206,FAG_Daten_2022!BU$1,FALSE)="","",VLOOKUP($A8,FAG_Daten_2022!$A$1:$FK$206,FAG_Daten_2022!BU$1,FALSE))</f>
        <v/>
      </c>
      <c r="AQ8" s="115" t="str">
        <f>IF(VLOOKUP($A8,FAG_Daten_2022!$A$1:$FK$206,FAG_Daten_2022!BV$1,FALSE)="","",VLOOKUP($A8,FAG_Daten_2022!$A$1:$FK$206,FAG_Daten_2022!BV$1,FALSE))</f>
        <v/>
      </c>
      <c r="AR8" s="115" t="str">
        <f>IF(VLOOKUP($A8,FAG_Daten_2022!$A$1:$FK$206,FAG_Daten_2022!BW$1,FALSE)="","",VLOOKUP($A8,FAG_Daten_2022!$A$1:$FK$206,FAG_Daten_2022!BW$1,FALSE))</f>
        <v>Andelfingen</v>
      </c>
      <c r="AS8" s="115" t="str">
        <f>IF(VLOOKUP($A8,FAG_Daten_2022!$A$1:$FK$206,FAG_Daten_2022!BX$1,FALSE)="","",VLOOKUP($A8,FAG_Daten_2022!$A$1:$FK$206,FAG_Daten_2022!BX$1,FALSE))</f>
        <v/>
      </c>
      <c r="AT8" s="115" t="str">
        <f>IF(VLOOKUP($A8,FAG_Daten_2022!$A$1:$FK$206,FAG_Daten_2022!BY$1,FALSE)="","",VLOOKUP($A8,FAG_Daten_2022!$A$1:$FK$206,FAG_Daten_2022!BY$1,FALSE))</f>
        <v/>
      </c>
      <c r="AU8" s="115" t="str">
        <f>IF(VLOOKUP($A8,FAG_Daten_2022!$A$1:$FK$206,FAG_Daten_2022!BZ$1,FALSE)="","",VLOOKUP($A8,FAG_Daten_2022!$A$1:$FK$206,FAG_Daten_2022!BZ$1,FALSE))</f>
        <v/>
      </c>
      <c r="AV8" s="115" t="str">
        <f>IF(VLOOKUP($A8,FAG_Daten_2022!$A$1:$FK$206,FAG_Daten_2022!CA$1,FALSE)="","",VLOOKUP($A8,FAG_Daten_2022!$A$1:$FK$206,FAG_Daten_2022!CA$1,FALSE))</f>
        <v/>
      </c>
      <c r="AW8" s="115" t="str">
        <f>IF(VLOOKUP($A8,FAG_Daten_2022!$A$1:$FK$206,FAG_Daten_2022!CB$1,FALSE)="","",VLOOKUP($A8,FAG_Daten_2022!$A$1:$FK$206,FAG_Daten_2022!CB$1,FALSE))</f>
        <v/>
      </c>
      <c r="AX8" s="115" t="str">
        <f>IF(VLOOKUP($A8,FAG_Daten_2022!$A$1:$FK$206,FAG_Daten_2022!CC$1,FALSE)="","",VLOOKUP($A8,FAG_Daten_2022!$A$1:$FK$206,FAG_Daten_2022!CC$1,FALSE))</f>
        <v/>
      </c>
      <c r="AY8" s="115" t="str">
        <f>IF(VLOOKUP($A8,FAG_Daten_2022!$A$1:$FK$206,FAG_Daten_2022!CD$1,FALSE)="","",VLOOKUP($A8,FAG_Daten_2022!$A$1:$FK$206,FAG_Daten_2022!CD$1,FALSE))</f>
        <v/>
      </c>
      <c r="AZ8" s="313">
        <f>ROUND(FAG_Daten_2022!CR22+FAG_Daten_2022!CX22+(FAG_Daten_2022!CS22*FAG_Daten_2022!AH22+FAG_Daten_2022!CT22*FAG_Daten_2022!AI22)/(FAG_Daten_2022!AG22),2)</f>
        <v>122.62</v>
      </c>
      <c r="BA8" s="80">
        <f>IF(VLOOKUP($A8,FAG_Daten_2022!$A$1:$FK$206,FAG_Daten_2022!M$1,FALSE)="","",VLOOKUP($A8,FAG_Daten_2022!$A$1:$FK$206,FAG_Daten_2022!M$1,FALSE))</f>
        <v>52</v>
      </c>
      <c r="BB8" s="80">
        <f>IF(VLOOKUP($A8,FAG_Daten_2022!$A$1:$FK$206,FAG_Daten_2022!N$1,FALSE)="","",VLOOKUP($A8,FAG_Daten_2022!$A$1:$FK$206,FAG_Daten_2022!N$1,FALSE))</f>
        <v>45</v>
      </c>
      <c r="BC8" s="80">
        <f>IF(VLOOKUP($A8,FAG_Daten_2022!$A$1:$FK$206,FAG_Daten_2022!O$1,FALSE)="","",VLOOKUP($A8,FAG_Daten_2022!$A$1:$FK$206,FAG_Daten_2022!O$1,FALSE))</f>
        <v>0</v>
      </c>
      <c r="BD8" s="80" t="str">
        <f>IF(VLOOKUP($A8,FAG_Daten_2022!$A$1:$FK$206,FAG_Daten_2022!P$1,FALSE)="","",VLOOKUP($A8,FAG_Daten_2022!$A$1:$FK$206,FAG_Daten_2022!P$1,FALSE))</f>
        <v/>
      </c>
      <c r="BE8" s="80">
        <f>IF(VLOOKUP($A8,FAG_Daten_2022!$A$1:$FK$206,FAG_Daten_2022!R$1,FALSE)="","",VLOOKUP($A8,FAG_Daten_2022!$A$1:$FK$206,FAG_Daten_2022!R$1,FALSE))</f>
        <v>20</v>
      </c>
      <c r="BF8" s="80">
        <f>IF(VLOOKUP($A8,FAG_Daten_2022!$A$1:$FK$206,FAG_Daten_2022!S$1,FALSE)="","",VLOOKUP($A8,FAG_Daten_2022!$A$1:$FK$206,FAG_Daten_2022!S$1,FALSE))</f>
        <v>0</v>
      </c>
      <c r="BG8" s="80" t="str">
        <f>IF(VLOOKUP($A8,FAG_Daten_2022!$A$1:$FK$206,FAG_Daten_2022!T$1,FALSE)="","",VLOOKUP($A8,FAG_Daten_2022!$A$1:$FK$206,FAG_Daten_2022!T$1,FALSE))</f>
        <v/>
      </c>
      <c r="BH8" s="80" t="str">
        <f>IF(VLOOKUP($A8,FAG_Daten_2022!$A$1:$FK$206,FAG_Daten_2022!U$1,FALSE)="","",VLOOKUP($A8,FAG_Daten_2022!$A$1:$FK$206,FAG_Daten_2022!U$1,FALSE))</f>
        <v/>
      </c>
      <c r="BI8" s="80">
        <f>IF(VLOOKUP($A8,FAG_Daten_2022!$A$1:$FK$206,FAG_Daten_2022!W$1,FALSE)="","",VLOOKUP($A8,FAG_Daten_2022!$A$1:$FK$206,FAG_Daten_2022!W$1,FALSE))</f>
        <v>0</v>
      </c>
      <c r="BJ8" s="80" t="str">
        <f>IF(VLOOKUP($A8,FAG_Daten_2022!$A$1:$FK$206,FAG_Daten_2022!X$1,FALSE)="","",VLOOKUP($A8,FAG_Daten_2022!$A$1:$FK$206,FAG_Daten_2022!X$1,FALSE))</f>
        <v/>
      </c>
      <c r="BK8" s="80" t="str">
        <f>IF(VLOOKUP($A8,FAG_Daten_2022!$A$1:$FK$206,FAG_Daten_2022!Y$1,FALSE)="","",VLOOKUP($A8,FAG_Daten_2022!$A$1:$FK$206,FAG_Daten_2022!Y$1,FALSE))</f>
        <v/>
      </c>
      <c r="BL8" s="80" t="str">
        <f>IF(VLOOKUP($A8,FAG_Daten_2022!$A$1:$FK$206,FAG_Daten_2022!Z$1,FALSE)="","",VLOOKUP($A8,FAG_Daten_2022!$A$1:$FK$206,FAG_Daten_2022!Z$1,FALSE))</f>
        <v/>
      </c>
      <c r="BM8" s="82">
        <f>IF(VLOOKUP($A8,FAG_Daten_2022!$A$1:$FK$206,FAG_Daten_2022!AG$1,FALSE)="","",VLOOKUP($A8,FAG_Daten_2022!$A$1:$FK$206,FAG_Daten_2022!AG$1,FALSE))</f>
        <v>1724205</v>
      </c>
      <c r="BN8" s="82">
        <f>IF(VLOOKUP($A8,FAG_Daten_2022!$A$1:$FK$206,FAG_Daten_2022!AH$1,FALSE)="","",VLOOKUP($A8,FAG_Daten_2022!$A$1:$FK$206,FAG_Daten_2022!AH$1,FALSE))</f>
        <v>1384981</v>
      </c>
      <c r="BO8" s="82">
        <f>IF(VLOOKUP($A8,FAG_Daten_2022!$A$1:$FK$206,FAG_Daten_2022!AI$1,FALSE)="","",VLOOKUP($A8,FAG_Daten_2022!$A$1:$FK$206,FAG_Daten_2022!AI$1,FALSE))</f>
        <v>339224</v>
      </c>
      <c r="BP8" s="113">
        <f>IF(VLOOKUP($A8,FAG_Daten_2022!$A$1:$FK$206,FAG_Daten_2022!AJ$1,FALSE)="","",VLOOKUP($A8,FAG_Daten_2022!$A$1:$FK$206,FAG_Daten_2022!AJ$1,FALSE))</f>
        <v>0</v>
      </c>
      <c r="BQ8" s="82" t="str">
        <f>IF(VLOOKUP($A8,FAG_Daten_2022!$A$1:$FK$206,FAG_Daten_2022!AK$1,FALSE)="","",VLOOKUP($A8,FAG_Daten_2022!$A$1:$FK$206,FAG_Daten_2022!AK$1,FALSE))</f>
        <v/>
      </c>
      <c r="BR8" s="82">
        <f>IF(VLOOKUP($A8,FAG_Daten_2022!$A$1:$FK$206,FAG_Daten_2022!AL$1,FALSE)="","",VLOOKUP($A8,FAG_Daten_2022!$A$1:$FK$206,FAG_Daten_2022!AL$1,FALSE))</f>
        <v>1724205</v>
      </c>
      <c r="BS8" s="82">
        <f>IF(VLOOKUP($A8,FAG_Daten_2022!$A$1:$FK$206,FAG_Daten_2022!AM$1,FALSE)="","",VLOOKUP($A8,FAG_Daten_2022!$A$1:$FK$206,FAG_Daten_2022!AM$1,FALSE))</f>
        <v>0</v>
      </c>
      <c r="BT8" s="82" t="str">
        <f>IF(VLOOKUP($A8,FAG_Daten_2022!$A$1:$FK$206,FAG_Daten_2022!AN$1,FALSE)="","",VLOOKUP($A8,FAG_Daten_2022!$A$1:$FK$206,FAG_Daten_2022!AN$1,FALSE))</f>
        <v/>
      </c>
      <c r="BU8" s="82" t="str">
        <f>IF(VLOOKUP($A8,FAG_Daten_2022!$A$1:$FK$206,FAG_Daten_2022!AO$1,FALSE)="","",VLOOKUP($A8,FAG_Daten_2022!$A$1:$FK$206,FAG_Daten_2022!AO$1,FALSE))</f>
        <v/>
      </c>
      <c r="BV8" s="82">
        <f>IF(VLOOKUP($A8,FAG_Daten_2022!$A$1:$FK$206,FAG_Daten_2022!AP$1,FALSE)="","",VLOOKUP($A8,FAG_Daten_2022!$A$1:$FK$206,FAG_Daten_2022!AP$1,FALSE))</f>
        <v>0</v>
      </c>
      <c r="BW8" s="82" t="str">
        <f>IF(VLOOKUP($A8,FAG_Daten_2022!$A$1:$FK$206,FAG_Daten_2022!AQ$1,FALSE)="","",VLOOKUP($A8,FAG_Daten_2022!$A$1:$FK$206,FAG_Daten_2022!AQ$1,FALSE))</f>
        <v/>
      </c>
      <c r="BX8" s="82" t="str">
        <f>IF(VLOOKUP($A8,FAG_Daten_2022!$A$1:$FK$206,FAG_Daten_2022!AR$1,FALSE)="","",VLOOKUP($A8,FAG_Daten_2022!$A$1:$FK$206,FAG_Daten_2022!AR$1,FALSE))</f>
        <v/>
      </c>
      <c r="BY8" s="82" t="str">
        <f>IF(VLOOKUP($A8,FAG_Daten_2022!$A$1:$FK$206,FAG_Daten_2022!AS$1,FALSE)="","",VLOOKUP($A8,FAG_Daten_2022!$A$1:$FK$206,FAG_Daten_2022!AS$1,FALSE))</f>
        <v/>
      </c>
      <c r="BZ8" s="82">
        <f t="shared" ref="BZ8:CK23" si="3">IF(BN8="","",ROUND(((BA8/100)*BN8)/(($AZ8/100)*$BM8)*$I8,0))</f>
        <v>310671</v>
      </c>
      <c r="CA8" s="82">
        <f t="shared" si="3"/>
        <v>65849</v>
      </c>
      <c r="CB8" s="82">
        <f t="shared" si="3"/>
        <v>0</v>
      </c>
      <c r="CC8" s="82" t="str">
        <f t="shared" si="3"/>
        <v/>
      </c>
      <c r="CD8" s="82">
        <f t="shared" si="3"/>
        <v>148755</v>
      </c>
      <c r="CE8" s="82">
        <f t="shared" si="3"/>
        <v>0</v>
      </c>
      <c r="CF8" s="82" t="str">
        <f t="shared" si="3"/>
        <v/>
      </c>
      <c r="CG8" s="82" t="str">
        <f t="shared" si="3"/>
        <v/>
      </c>
      <c r="CH8" s="82">
        <f t="shared" si="3"/>
        <v>0</v>
      </c>
      <c r="CI8" s="82" t="str">
        <f t="shared" si="3"/>
        <v/>
      </c>
      <c r="CJ8" s="82" t="str">
        <f t="shared" si="3"/>
        <v/>
      </c>
      <c r="CK8" s="82" t="str">
        <f t="shared" si="3"/>
        <v/>
      </c>
      <c r="CL8" s="82">
        <f t="shared" ref="CL8:CW23" si="4">IF(BN8="","",ROUND(((BA8/100)*BN8)/(($AZ8/100)*$BM8)*$O8,0))</f>
        <v>0</v>
      </c>
      <c r="CM8" s="82">
        <f t="shared" si="4"/>
        <v>0</v>
      </c>
      <c r="CN8" s="82">
        <f t="shared" si="4"/>
        <v>0</v>
      </c>
      <c r="CO8" s="82" t="str">
        <f t="shared" si="4"/>
        <v/>
      </c>
      <c r="CP8" s="82">
        <f t="shared" si="4"/>
        <v>0</v>
      </c>
      <c r="CQ8" s="82">
        <f t="shared" si="4"/>
        <v>0</v>
      </c>
      <c r="CR8" s="82" t="str">
        <f t="shared" si="4"/>
        <v/>
      </c>
      <c r="CS8" s="82" t="str">
        <f t="shared" si="4"/>
        <v/>
      </c>
      <c r="CT8" s="82">
        <f t="shared" si="4"/>
        <v>0</v>
      </c>
      <c r="CU8" s="82" t="str">
        <f t="shared" si="4"/>
        <v/>
      </c>
      <c r="CV8" s="82" t="str">
        <f t="shared" si="4"/>
        <v/>
      </c>
      <c r="CW8" s="82" t="str">
        <f t="shared" si="4"/>
        <v/>
      </c>
      <c r="CX8" s="82">
        <f t="shared" ref="CX8:CX71" si="5">SUM(BZ8:CK8)-SUM(CL8:CW8)</f>
        <v>525275</v>
      </c>
      <c r="CY8" s="82">
        <f>VLOOKUP($A8,FAG_Daten_2022!$A$1:$FK$206,FAG_Daten_2022!I$1,FALSE)</f>
        <v>156</v>
      </c>
      <c r="CZ8" s="82">
        <f>IF(VLOOKUP($A8,FAG_Daten_2022!$A$1:$FK$206,FAG_Daten_2022!BE$1,FALSE)="","",VLOOKUP($A8,FAG_Daten_2022!$A$1:$FK$206,FAG_Daten_2022!BE$1,FALSE))</f>
        <v>54</v>
      </c>
      <c r="DA8" s="82">
        <f>IF(VLOOKUP($A8,FAG_Daten_2022!$A$1:$FK$206,FAG_Daten_2022!BF$1,FALSE)="","",VLOOKUP($A8,FAG_Daten_2022!$A$1:$FK$206,FAG_Daten_2022!BF$1,FALSE))</f>
        <v>15</v>
      </c>
      <c r="DB8" s="82" t="str">
        <f>IF(VLOOKUP($A8,FAG_Daten_2022!$A$1:$FK$206,FAG_Daten_2022!BG$1,FALSE)="","",VLOOKUP($A8,FAG_Daten_2022!$A$1:$FK$206,FAG_Daten_2022!BG$1,FALSE))</f>
        <v/>
      </c>
      <c r="DC8" s="82" t="str">
        <f>IF(VLOOKUP($A8,FAG_Daten_2022!$A$1:$FK$206,FAG_Daten_2022!BH$1,FALSE)="","",VLOOKUP($A8,FAG_Daten_2022!$A$1:$FK$206,FAG_Daten_2022!BH$1,FALSE))</f>
        <v/>
      </c>
      <c r="DD8" s="82">
        <f>IF(VLOOKUP($A8,FAG_Daten_2022!$A$1:$FK$206,FAG_Daten_2022!BI$1,FALSE)="","",VLOOKUP($A8,FAG_Daten_2022!$A$1:$FK$206,FAG_Daten_2022!BI$1,FALSE))</f>
        <v>19</v>
      </c>
      <c r="DE8" s="82" t="str">
        <f>IF(VLOOKUP($A8,FAG_Daten_2022!$A$1:$FK$206,FAG_Daten_2022!BJ$1,FALSE)="","",VLOOKUP($A8,FAG_Daten_2022!$A$1:$FK$206,FAG_Daten_2022!BJ$1,FALSE))</f>
        <v/>
      </c>
      <c r="DF8" s="82" t="str">
        <f>IF(VLOOKUP($A8,FAG_Daten_2022!$A$1:$FK$206,FAG_Daten_2022!BK$1,FALSE)="","",VLOOKUP($A8,FAG_Daten_2022!$A$1:$FK$206,FAG_Daten_2022!BK$1,FALSE))</f>
        <v/>
      </c>
      <c r="DG8" s="82" t="str">
        <f>IF(VLOOKUP($A8,FAG_Daten_2022!$A$1:$FK$206,FAG_Daten_2022!BL$1,FALSE)="","",VLOOKUP($A8,FAG_Daten_2022!$A$1:$FK$206,FAG_Daten_2022!BL$1,FALSE))</f>
        <v/>
      </c>
      <c r="DH8" s="82" t="str">
        <f>IF(VLOOKUP($A8,FAG_Daten_2022!$A$1:$FK$206,FAG_Daten_2022!BM$1,FALSE)="","",VLOOKUP($A8,FAG_Daten_2022!$A$1:$FK$206,FAG_Daten_2022!BM$1,FALSE))</f>
        <v/>
      </c>
      <c r="DI8" s="82" t="str">
        <f>IF(VLOOKUP($A8,FAG_Daten_2022!$A$1:$FK$206,FAG_Daten_2022!BN$1,FALSE)="","",VLOOKUP($A8,FAG_Daten_2022!$A$1:$FK$206,FAG_Daten_2022!BN$1,FALSE))</f>
        <v/>
      </c>
      <c r="DJ8" s="82" t="str">
        <f>IF(VLOOKUP($A8,FAG_Daten_2022!$A$1:$FK$206,FAG_Daten_2022!BO$1,FALSE)="","",VLOOKUP($A8,FAG_Daten_2022!$A$1:$FK$206,FAG_Daten_2022!BO$1,FALSE))</f>
        <v/>
      </c>
      <c r="DK8" s="82" t="str">
        <f>IF(VLOOKUP($A8,FAG_Daten_2022!$A$1:$FK$206,FAG_Daten_2022!BP$1,FALSE)="","",VLOOKUP($A8,FAG_Daten_2022!$A$1:$FK$206,FAG_Daten_2022!BP$1,FALSE))</f>
        <v/>
      </c>
      <c r="DL8" s="82" t="str">
        <f>IF(VLOOKUP($A8,FAG_Daten_2022!$A$1:$FK$206,FAG_Daten_2022!BQ$1,FALSE)="","",VLOOKUP($A8,FAG_Daten_2022!$A$1:$FK$206,FAG_Daten_2022!BQ$1,FALSE))</f>
        <v/>
      </c>
      <c r="DM8" s="82" t="str">
        <f>IF(VLOOKUP($A8,FAG_Daten_2022!$A$1:$FK$206,FAG_Daten_2022!BR$1,FALSE)="","",VLOOKUP($A8,FAG_Daten_2022!$A$1:$FK$206,FAG_Daten_2022!BR$1,FALSE))</f>
        <v/>
      </c>
      <c r="DN8" s="82">
        <f t="shared" ref="DN8:DY23" si="6">IF(CZ8="","",ROUND($Z8*(CZ8/$CY8),0))</f>
        <v>1317</v>
      </c>
      <c r="DO8" s="82">
        <f t="shared" si="6"/>
        <v>366</v>
      </c>
      <c r="DP8" s="82" t="str">
        <f t="shared" si="6"/>
        <v/>
      </c>
      <c r="DQ8" s="82" t="str">
        <f t="shared" si="6"/>
        <v/>
      </c>
      <c r="DR8" s="82">
        <f t="shared" si="6"/>
        <v>464</v>
      </c>
      <c r="DS8" s="82" t="str">
        <f t="shared" si="6"/>
        <v/>
      </c>
      <c r="DT8" s="82" t="str">
        <f t="shared" si="6"/>
        <v/>
      </c>
      <c r="DU8" s="82" t="str">
        <f t="shared" si="6"/>
        <v/>
      </c>
      <c r="DV8" s="82" t="str">
        <f t="shared" si="6"/>
        <v/>
      </c>
      <c r="DW8" s="82" t="str">
        <f t="shared" si="6"/>
        <v/>
      </c>
      <c r="DX8" s="82" t="str">
        <f t="shared" si="6"/>
        <v/>
      </c>
      <c r="DY8" s="82" t="str">
        <f t="shared" si="6"/>
        <v/>
      </c>
      <c r="DZ8" s="82">
        <f t="shared" ref="DZ8:DZ71" si="7">SUM(DN8:DY8)</f>
        <v>2147</v>
      </c>
      <c r="EA8" s="82">
        <f t="shared" ref="EA8:EA71" si="8">SUM(CX8,DZ8)</f>
        <v>527422</v>
      </c>
      <c r="EB8" s="82"/>
      <c r="EC8" s="82"/>
      <c r="ED8" s="82"/>
      <c r="EE8" s="82"/>
      <c r="EF8" s="82"/>
      <c r="EG8" s="82"/>
      <c r="EH8" s="82"/>
      <c r="EI8" s="82"/>
      <c r="EJ8" s="82"/>
      <c r="EL8" s="11"/>
    </row>
    <row r="9" spans="1:143" outlineLevel="1" x14ac:dyDescent="0.2">
      <c r="A9" s="3">
        <v>131</v>
      </c>
      <c r="B9" s="3" t="str">
        <f>VLOOKUP(A9,FAG_Daten_2022!A$1:$FK$206,FAG_Daten_2022!$B$1,FALSE)</f>
        <v>Adliswil</v>
      </c>
      <c r="C9" s="3" t="str">
        <f>VLOOKUP(A9,FAG_Daten_2022!A$1:$FK$206,FAG_Daten_2022!$C$1,FALSE)</f>
        <v>Stadt</v>
      </c>
      <c r="D9" s="3" t="str">
        <f>VLOOKUP(A9,FAG_Daten_2022!A$1:$FK$206,FAG_Daten_2022!$D$1,FALSE)</f>
        <v>Bezirk Horgen</v>
      </c>
      <c r="E9" s="82">
        <f>VLOOKUP(A9,FAG_Daten_2022!A$1:$FK$206,FAG_Daten_2022!$AT$1,FALSE)</f>
        <v>3232</v>
      </c>
      <c r="F9" s="82">
        <f>VLOOKUP(A9,FAG_Daten_2022!A$1:$FK$206,FAG_Daten_2022!$AV$1,FALSE)</f>
        <v>3770</v>
      </c>
      <c r="G9" s="82">
        <f>VLOOKUP(A9,FAG_Daten_2022!A$1:$FK$206,FAG_Daten_2022!$F$1,FALSE)</f>
        <v>19004</v>
      </c>
      <c r="H9" s="80">
        <f>VLOOKUP(A9,FAG_Daten_2022!A$1:$FK$206,FAG_Daten_2022!$DH$1,FALSE)</f>
        <v>100</v>
      </c>
      <c r="I9" s="82">
        <f>ROUND(IF(E9&lt;FAG_Basisdaten!$C$5*F9,(FAG_Basisdaten!$C$5*F9-E9)*G9*H9/100,0),0)</f>
        <v>6641898</v>
      </c>
      <c r="J9" s="82">
        <f>VLOOKUP(A9,FAG_Daten_2022!A$1:$FK$206,FAG_Daten_2022!$AT$1,FALSE)</f>
        <v>3232</v>
      </c>
      <c r="K9" s="82">
        <f>VLOOKUP(A9,FAG_Daten_2022!A$1:$FK$206,FAG_Daten_2022!$AV$1,FALSE)</f>
        <v>3770</v>
      </c>
      <c r="L9" s="3">
        <f>VLOOKUP(A9,FAG_Daten_2022!A$1:$FK$206,FAG_Daten_2022!$F$1,FALSE)</f>
        <v>19004</v>
      </c>
      <c r="M9" s="3">
        <f>VLOOKUP(A9,FAG_Daten_2022!A$1:$FK$206,FAG_Daten_2022!DJ$1,FALSE)</f>
        <v>99.67</v>
      </c>
      <c r="N9" s="3">
        <f>VLOOKUP(A9,FAG_Daten_2022!A$1:$FK$206,FAG_Daten_2022!$DK$1,FALSE)</f>
        <v>100.87</v>
      </c>
      <c r="O9" s="82">
        <f>ROUND(IF(J9&gt;K9*FAG_Basisdaten!$C$8,(J9-K9*FAG_Basisdaten!$C$8)*FAG_Basisdaten!$C$9*L9*(M9/N9),0),0)</f>
        <v>0</v>
      </c>
      <c r="P9" s="82">
        <f>VLOOKUP(A9,FAG_Daten_2022!A$1:$FK$206,FAG_Daten_2022!$I$1,FALSE)</f>
        <v>3861</v>
      </c>
      <c r="Q9" s="82">
        <f>VLOOKUP(A9,FAG_Daten_2022!A$1:$FK$206,FAG_Daten_2022!$F$1,FALSE)</f>
        <v>19004</v>
      </c>
      <c r="R9" s="82">
        <f>VLOOKUP(A9,FAG_Daten_2022!A$1:$FK$206,FAG_Daten_2022!$K$1,FALSE)</f>
        <v>232131</v>
      </c>
      <c r="S9" s="82">
        <f>VLOOKUP(A9,FAG_Daten_2022!A$1:$FK$206,FAG_Daten_2022!$H$1,FALSE)</f>
        <v>1130451</v>
      </c>
      <c r="T9" s="82">
        <f>VLOOKUP(A9,FAG_Daten_2022!A$1:$FK$206,FAG_Daten_2022!$F$1,FALSE)</f>
        <v>19004</v>
      </c>
      <c r="U9" s="3">
        <f>VLOOKUP(A9,FAG_Daten_2022!A$1:$FK$206,FAG_Daten_2022!$BC$1,FALSE)</f>
        <v>102.3</v>
      </c>
      <c r="V9" s="3">
        <f>VLOOKUP(A9,FAG_Daten_2022!A$1:$FK$206,FAG_Daten_2022!$BD$1,FALSE)</f>
        <v>104.2</v>
      </c>
      <c r="W9" s="118">
        <f>IF((P9/Q9)&gt;(R9/S9)*FAG_Basisdaten!$C$12,((P9/Q9)-(R9/S9)*FAG_Basisdaten!$C$12)*T9*FAG_Basisdaten!$C$13*(U9/V9),0)</f>
        <v>0</v>
      </c>
      <c r="X9" s="3">
        <f>VLOOKUP(A9,FAG_Daten_2022!A$1:$FK$206,FAG_Daten_2022!$DH$1,FALSE)</f>
        <v>100</v>
      </c>
      <c r="Y9" s="3">
        <f>VLOOKUP(A9,FAG_Daten_2022!A$1:$FK$206,FAG_Daten_2022!$DJ$1,FALSE)</f>
        <v>99.67</v>
      </c>
      <c r="Z9" s="82">
        <f>ROUND(W9-W9*MIN(MAX((Y9*FAG_Basisdaten!$C$15-X9)/(Y9*FAG_Basisdaten!$C$14),0),1),0)</f>
        <v>0</v>
      </c>
      <c r="AA9" s="79">
        <f>VLOOKUP(A9,FAG_Daten_2022!A$1:$FK$206,FAG_Daten_2022!$AW$1,FALSE)</f>
        <v>2485.7399999999998</v>
      </c>
      <c r="AB9" s="83">
        <f>VLOOKUP(A9,FAG_Daten_2022!A$1:$FK$206,FAG_Daten_2022!$AZ$1,FALSE)</f>
        <v>0.17749999999999999</v>
      </c>
      <c r="AC9" s="3">
        <f>VLOOKUP(A9,FAG_Daten_2022!A$1:$FK$206,FAG_Daten_2022!$F$1,FALSE)</f>
        <v>19004</v>
      </c>
      <c r="AD9" s="3">
        <f>VLOOKUP(A9,FAG_Daten_2022!A$1:$FK$206,FAG_Daten_2022!$BC$1,FALSE)</f>
        <v>102.3</v>
      </c>
      <c r="AE9" s="3">
        <f>VLOOKUP(A9,FAG_Daten_2022!A$1:$FK$206,FAG_Daten_2022!$BD$1,FALSE)</f>
        <v>104.2</v>
      </c>
      <c r="AF9" s="80">
        <f>IF(OR(AA9&lt;FAG_Basisdaten!$C$18,AB9&gt;FAG_Basisdaten!$C$19),MAX((FAG_Basisdaten!$C$20+FAG_Basisdaten!$C$21*AA9+FAG_Basisdaten!$C$22*AB9*100)*AC9*(AD9/AE9),0),0)</f>
        <v>0</v>
      </c>
      <c r="AG9" s="3">
        <f>VLOOKUP(A9,FAG_Daten_2022!A$1:$FK$206,FAG_Daten_2022!$DH$1,FALSE)</f>
        <v>100</v>
      </c>
      <c r="AH9" s="3">
        <f>VLOOKUP(A9,FAG_Daten_2022!A$1:$FK$206,FAG_Daten_2022!$DJ$1,FALSE)</f>
        <v>99.67</v>
      </c>
      <c r="AI9" s="82">
        <f>ROUND(AF9-AF9*MIN(MAX((AH9*FAG_Basisdaten!$C$24-AG9)/(AH9*FAG_Basisdaten!$C$23),0),1),0)</f>
        <v>0</v>
      </c>
      <c r="AJ9" s="3">
        <f>VLOOKUP(A9,FAG_Daten_2022!$A$1:$FK$206,FAG_Daten_2022!$BC$1,FALSE)</f>
        <v>102.3</v>
      </c>
      <c r="AK9" s="3">
        <f>VLOOKUP(A9,FAG_Daten_2022!$A$1:$FK$206,FAG_Daten_2022!$BD$1,FALSE)</f>
        <v>104.2</v>
      </c>
      <c r="AL9" s="82">
        <v>0</v>
      </c>
      <c r="AM9" s="82">
        <f t="shared" si="2"/>
        <v>6641898</v>
      </c>
      <c r="AN9" s="115" t="str">
        <f>IF(VLOOKUP($A9,FAG_Daten_2022!$A$1:$FK$206,FAG_Daten_2022!BS$1,FALSE)="","",VLOOKUP($A9,FAG_Daten_2022!$A$1:$FK$206,FAG_Daten_2022!BS$1,FALSE))</f>
        <v/>
      </c>
      <c r="AO9" s="115" t="str">
        <f>IF(VLOOKUP($A9,FAG_Daten_2022!$A$1:$FK$206,FAG_Daten_2022!BT$1,FALSE)="","",VLOOKUP($A9,FAG_Daten_2022!$A$1:$FK$206,FAG_Daten_2022!BT$1,FALSE))</f>
        <v/>
      </c>
      <c r="AP9" s="115" t="str">
        <f>IF(VLOOKUP($A9,FAG_Daten_2022!$A$1:$FK$206,FAG_Daten_2022!BU$1,FALSE)="","",VLOOKUP($A9,FAG_Daten_2022!$A$1:$FK$206,FAG_Daten_2022!BU$1,FALSE))</f>
        <v/>
      </c>
      <c r="AQ9" s="115" t="str">
        <f>IF(VLOOKUP($A9,FAG_Daten_2022!$A$1:$FK$206,FAG_Daten_2022!BV$1,FALSE)="","",VLOOKUP($A9,FAG_Daten_2022!$A$1:$FK$206,FAG_Daten_2022!BV$1,FALSE))</f>
        <v/>
      </c>
      <c r="AR9" s="115" t="str">
        <f>IF(VLOOKUP($A9,FAG_Daten_2022!$A$1:$FK$206,FAG_Daten_2022!BW$1,FALSE)="","",VLOOKUP($A9,FAG_Daten_2022!$A$1:$FK$206,FAG_Daten_2022!BW$1,FALSE))</f>
        <v/>
      </c>
      <c r="AS9" s="115" t="str">
        <f>IF(VLOOKUP($A9,FAG_Daten_2022!$A$1:$FK$206,FAG_Daten_2022!BX$1,FALSE)="","",VLOOKUP($A9,FAG_Daten_2022!$A$1:$FK$206,FAG_Daten_2022!BX$1,FALSE))</f>
        <v/>
      </c>
      <c r="AT9" s="115" t="str">
        <f>IF(VLOOKUP($A9,FAG_Daten_2022!$A$1:$FK$206,FAG_Daten_2022!BY$1,FALSE)="","",VLOOKUP($A9,FAG_Daten_2022!$A$1:$FK$206,FAG_Daten_2022!BY$1,FALSE))</f>
        <v/>
      </c>
      <c r="AU9" s="115" t="str">
        <f>IF(VLOOKUP($A9,FAG_Daten_2022!$A$1:$FK$206,FAG_Daten_2022!BZ$1,FALSE)="","",VLOOKUP($A9,FAG_Daten_2022!$A$1:$FK$206,FAG_Daten_2022!BZ$1,FALSE))</f>
        <v/>
      </c>
      <c r="AV9" s="115" t="str">
        <f>IF(VLOOKUP($A9,FAG_Daten_2022!$A$1:$FK$206,FAG_Daten_2022!CA$1,FALSE)="","",VLOOKUP($A9,FAG_Daten_2022!$A$1:$FK$206,FAG_Daten_2022!CA$1,FALSE))</f>
        <v/>
      </c>
      <c r="AW9" s="115" t="str">
        <f>IF(VLOOKUP($A9,FAG_Daten_2022!$A$1:$FK$206,FAG_Daten_2022!CB$1,FALSE)="","",VLOOKUP($A9,FAG_Daten_2022!$A$1:$FK$206,FAG_Daten_2022!CB$1,FALSE))</f>
        <v/>
      </c>
      <c r="AX9" s="115" t="str">
        <f>IF(VLOOKUP($A9,FAG_Daten_2022!$A$1:$FK$206,FAG_Daten_2022!CC$1,FALSE)="","",VLOOKUP($A9,FAG_Daten_2022!$A$1:$FK$206,FAG_Daten_2022!CC$1,FALSE))</f>
        <v/>
      </c>
      <c r="AY9" s="115" t="str">
        <f>IF(VLOOKUP($A9,FAG_Daten_2022!$A$1:$FK$206,FAG_Daten_2022!CD$1,FALSE)="","",VLOOKUP($A9,FAG_Daten_2022!$A$1:$FK$206,FAG_Daten_2022!CD$1,FALSE))</f>
        <v/>
      </c>
      <c r="AZ9" s="80">
        <f>VLOOKUP($A9,FAG_Daten_2022!$A$1:$FK$206,FAG_Daten_2022!$DH$1,FALSE)</f>
        <v>100</v>
      </c>
      <c r="BA9" s="80">
        <f>IF(VLOOKUP($A9,FAG_Daten_2022!$A$1:$FK$206,FAG_Daten_2022!M$1,FALSE)="","",VLOOKUP($A9,FAG_Daten_2022!$A$1:$FK$206,FAG_Daten_2022!M$1,FALSE))</f>
        <v>0</v>
      </c>
      <c r="BB9" s="80">
        <f>IF(VLOOKUP($A9,FAG_Daten_2022!$A$1:$FK$206,FAG_Daten_2022!N$1,FALSE)="","",VLOOKUP($A9,FAG_Daten_2022!$A$1:$FK$206,FAG_Daten_2022!N$1,FALSE))</f>
        <v>0</v>
      </c>
      <c r="BC9" s="80">
        <f>IF(VLOOKUP($A9,FAG_Daten_2022!$A$1:$FK$206,FAG_Daten_2022!O$1,FALSE)="","",VLOOKUP($A9,FAG_Daten_2022!$A$1:$FK$206,FAG_Daten_2022!O$1,FALSE))</f>
        <v>0</v>
      </c>
      <c r="BD9" s="80" t="str">
        <f>IF(VLOOKUP($A9,FAG_Daten_2022!$A$1:$FK$206,FAG_Daten_2022!P$1,FALSE)="","",VLOOKUP($A9,FAG_Daten_2022!$A$1:$FK$206,FAG_Daten_2022!P$1,FALSE))</f>
        <v/>
      </c>
      <c r="BE9" s="80">
        <f>IF(VLOOKUP($A9,FAG_Daten_2022!$A$1:$FK$206,FAG_Daten_2022!R$1,FALSE)="","",VLOOKUP($A9,FAG_Daten_2022!$A$1:$FK$206,FAG_Daten_2022!R$1,FALSE))</f>
        <v>0</v>
      </c>
      <c r="BF9" s="80">
        <f>IF(VLOOKUP($A9,FAG_Daten_2022!$A$1:$FK$206,FAG_Daten_2022!S$1,FALSE)="","",VLOOKUP($A9,FAG_Daten_2022!$A$1:$FK$206,FAG_Daten_2022!S$1,FALSE))</f>
        <v>0</v>
      </c>
      <c r="BG9" s="80" t="str">
        <f>IF(VLOOKUP($A9,FAG_Daten_2022!$A$1:$FK$206,FAG_Daten_2022!T$1,FALSE)="","",VLOOKUP($A9,FAG_Daten_2022!$A$1:$FK$206,FAG_Daten_2022!T$1,FALSE))</f>
        <v/>
      </c>
      <c r="BH9" s="80" t="str">
        <f>IF(VLOOKUP($A9,FAG_Daten_2022!$A$1:$FK$206,FAG_Daten_2022!U$1,FALSE)="","",VLOOKUP($A9,FAG_Daten_2022!$A$1:$FK$206,FAG_Daten_2022!U$1,FALSE))</f>
        <v/>
      </c>
      <c r="BI9" s="80">
        <f>IF(VLOOKUP($A9,FAG_Daten_2022!$A$1:$FK$206,FAG_Daten_2022!W$1,FALSE)="","",VLOOKUP($A9,FAG_Daten_2022!$A$1:$FK$206,FAG_Daten_2022!W$1,FALSE))</f>
        <v>0</v>
      </c>
      <c r="BJ9" s="80" t="str">
        <f>IF(VLOOKUP($A9,FAG_Daten_2022!$A$1:$FK$206,FAG_Daten_2022!X$1,FALSE)="","",VLOOKUP($A9,FAG_Daten_2022!$A$1:$FK$206,FAG_Daten_2022!X$1,FALSE))</f>
        <v/>
      </c>
      <c r="BK9" s="80" t="str">
        <f>IF(VLOOKUP($A9,FAG_Daten_2022!$A$1:$FK$206,FAG_Daten_2022!Y$1,FALSE)="","",VLOOKUP($A9,FAG_Daten_2022!$A$1:$FK$206,FAG_Daten_2022!Y$1,FALSE))</f>
        <v/>
      </c>
      <c r="BL9" s="80" t="str">
        <f>IF(VLOOKUP($A9,FAG_Daten_2022!$A$1:$FK$206,FAG_Daten_2022!Z$1,FALSE)="","",VLOOKUP($A9,FAG_Daten_2022!$A$1:$FK$206,FAG_Daten_2022!Z$1,FALSE))</f>
        <v/>
      </c>
      <c r="BM9" s="82">
        <f>IF(VLOOKUP($A9,FAG_Daten_2022!$A$1:$FK$206,FAG_Daten_2022!AG$1,FALSE)="","",VLOOKUP($A9,FAG_Daten_2022!$A$1:$FK$206,FAG_Daten_2022!AG$1,FALSE))</f>
        <v>61419036</v>
      </c>
      <c r="BN9" s="82">
        <f>IF(VLOOKUP($A9,FAG_Daten_2022!$A$1:$FK$206,FAG_Daten_2022!AH$1,FALSE)="","",VLOOKUP($A9,FAG_Daten_2022!$A$1:$FK$206,FAG_Daten_2022!AH$1,FALSE))</f>
        <v>0</v>
      </c>
      <c r="BO9" s="82">
        <f>IF(VLOOKUP($A9,FAG_Daten_2022!$A$1:$FK$206,FAG_Daten_2022!AI$1,FALSE)="","",VLOOKUP($A9,FAG_Daten_2022!$A$1:$FK$206,FAG_Daten_2022!AI$1,FALSE))</f>
        <v>0</v>
      </c>
      <c r="BP9" s="113">
        <f>IF(VLOOKUP($A9,FAG_Daten_2022!$A$1:$FK$206,FAG_Daten_2022!AJ$1,FALSE)="","",VLOOKUP($A9,FAG_Daten_2022!$A$1:$FK$206,FAG_Daten_2022!AJ$1,FALSE))</f>
        <v>0</v>
      </c>
      <c r="BQ9" s="82" t="str">
        <f>IF(VLOOKUP($A9,FAG_Daten_2022!$A$1:$FK$206,FAG_Daten_2022!AK$1,FALSE)="","",VLOOKUP($A9,FAG_Daten_2022!$A$1:$FK$206,FAG_Daten_2022!AK$1,FALSE))</f>
        <v/>
      </c>
      <c r="BR9" s="82">
        <f>IF(VLOOKUP($A9,FAG_Daten_2022!$A$1:$FK$206,FAG_Daten_2022!AL$1,FALSE)="","",VLOOKUP($A9,FAG_Daten_2022!$A$1:$FK$206,FAG_Daten_2022!AL$1,FALSE))</f>
        <v>0</v>
      </c>
      <c r="BS9" s="82">
        <f>IF(VLOOKUP($A9,FAG_Daten_2022!$A$1:$FK$206,FAG_Daten_2022!AM$1,FALSE)="","",VLOOKUP($A9,FAG_Daten_2022!$A$1:$FK$206,FAG_Daten_2022!AM$1,FALSE))</f>
        <v>0</v>
      </c>
      <c r="BT9" s="82" t="str">
        <f>IF(VLOOKUP($A9,FAG_Daten_2022!$A$1:$FK$206,FAG_Daten_2022!AN$1,FALSE)="","",VLOOKUP($A9,FAG_Daten_2022!$A$1:$FK$206,FAG_Daten_2022!AN$1,FALSE))</f>
        <v/>
      </c>
      <c r="BU9" s="82" t="str">
        <f>IF(VLOOKUP($A9,FAG_Daten_2022!$A$1:$FK$206,FAG_Daten_2022!AO$1,FALSE)="","",VLOOKUP($A9,FAG_Daten_2022!$A$1:$FK$206,FAG_Daten_2022!AO$1,FALSE))</f>
        <v/>
      </c>
      <c r="BV9" s="82">
        <f>IF(VLOOKUP($A9,FAG_Daten_2022!$A$1:$FK$206,FAG_Daten_2022!AP$1,FALSE)="","",VLOOKUP($A9,FAG_Daten_2022!$A$1:$FK$206,FAG_Daten_2022!AP$1,FALSE))</f>
        <v>0</v>
      </c>
      <c r="BW9" s="82" t="str">
        <f>IF(VLOOKUP($A9,FAG_Daten_2022!$A$1:$FK$206,FAG_Daten_2022!AQ$1,FALSE)="","",VLOOKUP($A9,FAG_Daten_2022!$A$1:$FK$206,FAG_Daten_2022!AQ$1,FALSE))</f>
        <v/>
      </c>
      <c r="BX9" s="82" t="str">
        <f>IF(VLOOKUP($A9,FAG_Daten_2022!$A$1:$FK$206,FAG_Daten_2022!AR$1,FALSE)="","",VLOOKUP($A9,FAG_Daten_2022!$A$1:$FK$206,FAG_Daten_2022!AR$1,FALSE))</f>
        <v/>
      </c>
      <c r="BY9" s="82" t="str">
        <f>IF(VLOOKUP($A9,FAG_Daten_2022!$A$1:$FK$206,FAG_Daten_2022!AS$1,FALSE)="","",VLOOKUP($A9,FAG_Daten_2022!$A$1:$FK$206,FAG_Daten_2022!AS$1,FALSE))</f>
        <v/>
      </c>
      <c r="BZ9" s="82">
        <f t="shared" si="3"/>
        <v>0</v>
      </c>
      <c r="CA9" s="82">
        <f t="shared" si="3"/>
        <v>0</v>
      </c>
      <c r="CB9" s="82">
        <f t="shared" si="3"/>
        <v>0</v>
      </c>
      <c r="CC9" s="82" t="str">
        <f t="shared" si="3"/>
        <v/>
      </c>
      <c r="CD9" s="82">
        <f t="shared" si="3"/>
        <v>0</v>
      </c>
      <c r="CE9" s="82">
        <f t="shared" si="3"/>
        <v>0</v>
      </c>
      <c r="CF9" s="82" t="str">
        <f t="shared" si="3"/>
        <v/>
      </c>
      <c r="CG9" s="82" t="str">
        <f t="shared" si="3"/>
        <v/>
      </c>
      <c r="CH9" s="82">
        <f t="shared" si="3"/>
        <v>0</v>
      </c>
      <c r="CI9" s="82" t="str">
        <f t="shared" si="3"/>
        <v/>
      </c>
      <c r="CJ9" s="82" t="str">
        <f t="shared" si="3"/>
        <v/>
      </c>
      <c r="CK9" s="82" t="str">
        <f t="shared" si="3"/>
        <v/>
      </c>
      <c r="CL9" s="82">
        <f t="shared" si="4"/>
        <v>0</v>
      </c>
      <c r="CM9" s="82">
        <f t="shared" si="4"/>
        <v>0</v>
      </c>
      <c r="CN9" s="82">
        <f t="shared" si="4"/>
        <v>0</v>
      </c>
      <c r="CO9" s="82" t="str">
        <f t="shared" si="4"/>
        <v/>
      </c>
      <c r="CP9" s="82">
        <f t="shared" si="4"/>
        <v>0</v>
      </c>
      <c r="CQ9" s="82">
        <f t="shared" si="4"/>
        <v>0</v>
      </c>
      <c r="CR9" s="82" t="str">
        <f t="shared" si="4"/>
        <v/>
      </c>
      <c r="CS9" s="82" t="str">
        <f t="shared" si="4"/>
        <v/>
      </c>
      <c r="CT9" s="82">
        <f t="shared" si="4"/>
        <v>0</v>
      </c>
      <c r="CU9" s="82" t="str">
        <f t="shared" si="4"/>
        <v/>
      </c>
      <c r="CV9" s="82" t="str">
        <f t="shared" si="4"/>
        <v/>
      </c>
      <c r="CW9" s="82" t="str">
        <f t="shared" si="4"/>
        <v/>
      </c>
      <c r="CX9" s="82">
        <f t="shared" si="5"/>
        <v>0</v>
      </c>
      <c r="CY9" s="82">
        <f>VLOOKUP($A9,FAG_Daten_2022!$A$1:$FK$206,FAG_Daten_2022!I$1,FALSE)</f>
        <v>3861</v>
      </c>
      <c r="CZ9" s="82" t="str">
        <f>IF(VLOOKUP($A9,FAG_Daten_2022!$A$1:$FK$206,FAG_Daten_2022!BE$1,FALSE)="","",VLOOKUP($A9,FAG_Daten_2022!$A$1:$FK$206,FAG_Daten_2022!BE$1,FALSE))</f>
        <v/>
      </c>
      <c r="DA9" s="82" t="str">
        <f>IF(VLOOKUP($A9,FAG_Daten_2022!$A$1:$FK$206,FAG_Daten_2022!BF$1,FALSE)="","",VLOOKUP($A9,FAG_Daten_2022!$A$1:$FK$206,FAG_Daten_2022!BF$1,FALSE))</f>
        <v/>
      </c>
      <c r="DB9" s="82" t="str">
        <f>IF(VLOOKUP($A9,FAG_Daten_2022!$A$1:$FK$206,FAG_Daten_2022!BG$1,FALSE)="","",VLOOKUP($A9,FAG_Daten_2022!$A$1:$FK$206,FAG_Daten_2022!BG$1,FALSE))</f>
        <v/>
      </c>
      <c r="DC9" s="82" t="str">
        <f>IF(VLOOKUP($A9,FAG_Daten_2022!$A$1:$FK$206,FAG_Daten_2022!BH$1,FALSE)="","",VLOOKUP($A9,FAG_Daten_2022!$A$1:$FK$206,FAG_Daten_2022!BH$1,FALSE))</f>
        <v/>
      </c>
      <c r="DD9" s="82" t="str">
        <f>IF(VLOOKUP($A9,FAG_Daten_2022!$A$1:$FK$206,FAG_Daten_2022!BI$1,FALSE)="","",VLOOKUP($A9,FAG_Daten_2022!$A$1:$FK$206,FAG_Daten_2022!BI$1,FALSE))</f>
        <v/>
      </c>
      <c r="DE9" s="82" t="str">
        <f>IF(VLOOKUP($A9,FAG_Daten_2022!$A$1:$FK$206,FAG_Daten_2022!BJ$1,FALSE)="","",VLOOKUP($A9,FAG_Daten_2022!$A$1:$FK$206,FAG_Daten_2022!BJ$1,FALSE))</f>
        <v/>
      </c>
      <c r="DF9" s="82" t="str">
        <f>IF(VLOOKUP($A9,FAG_Daten_2022!$A$1:$FK$206,FAG_Daten_2022!BK$1,FALSE)="","",VLOOKUP($A9,FAG_Daten_2022!$A$1:$FK$206,FAG_Daten_2022!BK$1,FALSE))</f>
        <v/>
      </c>
      <c r="DG9" s="82" t="str">
        <f>IF(VLOOKUP($A9,FAG_Daten_2022!$A$1:$FK$206,FAG_Daten_2022!BL$1,FALSE)="","",VLOOKUP($A9,FAG_Daten_2022!$A$1:$FK$206,FAG_Daten_2022!BL$1,FALSE))</f>
        <v/>
      </c>
      <c r="DH9" s="82" t="str">
        <f>IF(VLOOKUP($A9,FAG_Daten_2022!$A$1:$FK$206,FAG_Daten_2022!BM$1,FALSE)="","",VLOOKUP($A9,FAG_Daten_2022!$A$1:$FK$206,FAG_Daten_2022!BM$1,FALSE))</f>
        <v/>
      </c>
      <c r="DI9" s="82" t="str">
        <f>IF(VLOOKUP($A9,FAG_Daten_2022!$A$1:$FK$206,FAG_Daten_2022!BN$1,FALSE)="","",VLOOKUP($A9,FAG_Daten_2022!$A$1:$FK$206,FAG_Daten_2022!BN$1,FALSE))</f>
        <v/>
      </c>
      <c r="DJ9" s="82" t="str">
        <f>IF(VLOOKUP($A9,FAG_Daten_2022!$A$1:$FK$206,FAG_Daten_2022!BO$1,FALSE)="","",VLOOKUP($A9,FAG_Daten_2022!$A$1:$FK$206,FAG_Daten_2022!BO$1,FALSE))</f>
        <v/>
      </c>
      <c r="DK9" s="82" t="str">
        <f>IF(VLOOKUP($A9,FAG_Daten_2022!$A$1:$FK$206,FAG_Daten_2022!BP$1,FALSE)="","",VLOOKUP($A9,FAG_Daten_2022!$A$1:$FK$206,FAG_Daten_2022!BP$1,FALSE))</f>
        <v/>
      </c>
      <c r="DL9" s="82" t="str">
        <f>IF(VLOOKUP($A9,FAG_Daten_2022!$A$1:$FK$206,FAG_Daten_2022!BQ$1,FALSE)="","",VLOOKUP($A9,FAG_Daten_2022!$A$1:$FK$206,FAG_Daten_2022!BQ$1,FALSE))</f>
        <v/>
      </c>
      <c r="DM9" s="82" t="str">
        <f>IF(VLOOKUP($A9,FAG_Daten_2022!$A$1:$FK$206,FAG_Daten_2022!BR$1,FALSE)="","",VLOOKUP($A9,FAG_Daten_2022!$A$1:$FK$206,FAG_Daten_2022!BR$1,FALSE))</f>
        <v/>
      </c>
      <c r="DN9" s="82" t="str">
        <f t="shared" si="6"/>
        <v/>
      </c>
      <c r="DO9" s="82" t="str">
        <f t="shared" si="6"/>
        <v/>
      </c>
      <c r="DP9" s="82" t="str">
        <f t="shared" si="6"/>
        <v/>
      </c>
      <c r="DQ9" s="82" t="str">
        <f t="shared" si="6"/>
        <v/>
      </c>
      <c r="DR9" s="82" t="str">
        <f t="shared" si="6"/>
        <v/>
      </c>
      <c r="DS9" s="82" t="str">
        <f t="shared" si="6"/>
        <v/>
      </c>
      <c r="DT9" s="82" t="str">
        <f t="shared" si="6"/>
        <v/>
      </c>
      <c r="DU9" s="82" t="str">
        <f t="shared" si="6"/>
        <v/>
      </c>
      <c r="DV9" s="82" t="str">
        <f t="shared" si="6"/>
        <v/>
      </c>
      <c r="DW9" s="82" t="str">
        <f t="shared" si="6"/>
        <v/>
      </c>
      <c r="DX9" s="82" t="str">
        <f t="shared" si="6"/>
        <v/>
      </c>
      <c r="DY9" s="82" t="str">
        <f t="shared" si="6"/>
        <v/>
      </c>
      <c r="DZ9" s="82">
        <f t="shared" si="7"/>
        <v>0</v>
      </c>
      <c r="EA9" s="82">
        <f t="shared" si="8"/>
        <v>0</v>
      </c>
      <c r="EB9" s="82"/>
      <c r="EC9" s="82"/>
      <c r="ED9" s="82"/>
      <c r="EE9" s="82"/>
      <c r="EF9" s="82"/>
      <c r="EG9" s="82"/>
      <c r="EH9" s="82"/>
      <c r="EI9" s="82"/>
      <c r="EJ9" s="82"/>
      <c r="EK9" s="3"/>
      <c r="EL9" s="82"/>
      <c r="EM9" s="3"/>
    </row>
    <row r="10" spans="1:143" outlineLevel="1" x14ac:dyDescent="0.2">
      <c r="A10" s="1">
        <v>241</v>
      </c>
      <c r="B10" s="3" t="str">
        <f>VLOOKUP(A10,FAG_Daten_2022!A$1:$FK$206,FAG_Daten_2022!$B$1,FALSE)</f>
        <v>Aesch</v>
      </c>
      <c r="C10" s="3" t="str">
        <f>VLOOKUP(A10,FAG_Daten_2022!A$1:$FK$206,FAG_Daten_2022!$C$1,FALSE)</f>
        <v>Politische Gemeinde</v>
      </c>
      <c r="D10" s="3" t="str">
        <f>VLOOKUP(A10,FAG_Daten_2022!A$1:$FK$206,FAG_Daten_2022!$D$1,FALSE)</f>
        <v>Bezirk Dietikon</v>
      </c>
      <c r="E10" s="82">
        <f>VLOOKUP(A10,FAG_Daten_2022!A$1:$FK$206,FAG_Daten_2022!$AT$1,FALSE)</f>
        <v>3859</v>
      </c>
      <c r="F10" s="82">
        <f>VLOOKUP(A10,FAG_Daten_2022!A$1:$FK$206,FAG_Daten_2022!$AV$1,FALSE)</f>
        <v>3770</v>
      </c>
      <c r="G10" s="82">
        <f>VLOOKUP(A10,FAG_Daten_2022!A$1:$FK$206,FAG_Daten_2022!$F$1,FALSE)</f>
        <v>1707</v>
      </c>
      <c r="H10" s="80">
        <f>VLOOKUP(A10,FAG_Daten_2022!A$1:$FK$206,FAG_Daten_2022!$DH$1,FALSE)</f>
        <v>87</v>
      </c>
      <c r="I10" s="82">
        <f>ROUND(IF(E10&lt;FAG_Basisdaten!$C$5*F10,(FAG_Basisdaten!$C$5*F10-E10)*G10*H10/100,0),0)</f>
        <v>0</v>
      </c>
      <c r="J10" s="82">
        <f>VLOOKUP(A10,FAG_Daten_2022!A$1:$FK$206,FAG_Daten_2022!$AT$1,FALSE)</f>
        <v>3859</v>
      </c>
      <c r="K10" s="82">
        <f>VLOOKUP(A10,FAG_Daten_2022!A$1:$FK$206,FAG_Daten_2022!$AV$1,FALSE)</f>
        <v>3770</v>
      </c>
      <c r="L10" s="3">
        <f>VLOOKUP(A10,FAG_Daten_2022!A$1:$FK$206,FAG_Daten_2022!$F$1,FALSE)</f>
        <v>1707</v>
      </c>
      <c r="M10" s="3">
        <f>VLOOKUP(A10,FAG_Daten_2022!A$1:$FK$206,FAG_Daten_2022!DJ$1,FALSE)</f>
        <v>99.67</v>
      </c>
      <c r="N10" s="3">
        <f>VLOOKUP(A10,FAG_Daten_2022!A$1:$FK$206,FAG_Daten_2022!$DK$1,FALSE)</f>
        <v>100.87</v>
      </c>
      <c r="O10" s="82">
        <f>ROUND(IF(J10&gt;K10*FAG_Basisdaten!$C$8,(J10-K10*FAG_Basisdaten!$C$8)*FAG_Basisdaten!$C$9*L10*(M10/N10),0),0)</f>
        <v>0</v>
      </c>
      <c r="P10" s="82">
        <f>VLOOKUP(A10,FAG_Daten_2022!A$1:$FK$206,FAG_Daten_2022!$I$1,FALSE)</f>
        <v>384</v>
      </c>
      <c r="Q10" s="82">
        <f>VLOOKUP(A10,FAG_Daten_2022!A$1:$FK$206,FAG_Daten_2022!$F$1,FALSE)</f>
        <v>1707</v>
      </c>
      <c r="R10" s="82">
        <f>VLOOKUP(A10,FAG_Daten_2022!A$1:$FK$206,FAG_Daten_2022!$K$1,FALSE)</f>
        <v>232131</v>
      </c>
      <c r="S10" s="82">
        <f>VLOOKUP(A10,FAG_Daten_2022!A$1:$FK$206,FAG_Daten_2022!$H$1,FALSE)</f>
        <v>1130451</v>
      </c>
      <c r="T10" s="82">
        <f>VLOOKUP(A10,FAG_Daten_2022!A$1:$FK$206,FAG_Daten_2022!$F$1,FALSE)</f>
        <v>1707</v>
      </c>
      <c r="U10" s="3">
        <f>VLOOKUP(A10,FAG_Daten_2022!A$1:$FK$206,FAG_Daten_2022!$BC$1,FALSE)</f>
        <v>102.3</v>
      </c>
      <c r="V10" s="3">
        <f>VLOOKUP(A10,FAG_Daten_2022!A$1:$FK$206,FAG_Daten_2022!$BD$1,FALSE)</f>
        <v>104.2</v>
      </c>
      <c r="W10" s="118">
        <f>IF((P10/Q10)&gt;(R10/S10)*FAG_Basisdaten!$C$12,((P10/Q10)-(R10/S10)*FAG_Basisdaten!$C$12)*T10*FAG_Basisdaten!$C$13*(U10/V10),0)</f>
        <v>0</v>
      </c>
      <c r="X10" s="3">
        <f>VLOOKUP(A10,FAG_Daten_2022!A$1:$FK$206,FAG_Daten_2022!$DH$1,FALSE)</f>
        <v>87</v>
      </c>
      <c r="Y10" s="3">
        <f>VLOOKUP(A10,FAG_Daten_2022!A$1:$FK$206,FAG_Daten_2022!$DJ$1,FALSE)</f>
        <v>99.67</v>
      </c>
      <c r="Z10" s="82">
        <f>ROUND(W10-W10*MIN(MAX((Y10*FAG_Basisdaten!$C$15-X10)/(Y10*FAG_Basisdaten!$C$14),0),1),0)</f>
        <v>0</v>
      </c>
      <c r="AA10" s="79">
        <f>VLOOKUP(A10,FAG_Daten_2022!A$1:$FK$206,FAG_Daten_2022!$AW$1,FALSE)</f>
        <v>326.18</v>
      </c>
      <c r="AB10" s="83">
        <f>VLOOKUP(A10,FAG_Daten_2022!A$1:$FK$206,FAG_Daten_2022!$AZ$1,FALSE)</f>
        <v>6.4000000000000003E-3</v>
      </c>
      <c r="AC10" s="3">
        <f>VLOOKUP(A10,FAG_Daten_2022!A$1:$FK$206,FAG_Daten_2022!$F$1,FALSE)</f>
        <v>1707</v>
      </c>
      <c r="AD10" s="3">
        <f>VLOOKUP(A10,FAG_Daten_2022!A$1:$FK$206,FAG_Daten_2022!$BC$1,FALSE)</f>
        <v>102.3</v>
      </c>
      <c r="AE10" s="3">
        <f>VLOOKUP(A10,FAG_Daten_2022!A$1:$FK$206,FAG_Daten_2022!$BD$1,FALSE)</f>
        <v>104.2</v>
      </c>
      <c r="AF10" s="80">
        <f>IF(OR(AA10&lt;FAG_Basisdaten!$C$18,AB10&gt;FAG_Basisdaten!$C$19),MAX((FAG_Basisdaten!$C$20+FAG_Basisdaten!$C$21*AA10+FAG_Basisdaten!$C$22*AB10*100)*AC10*(AD10/AE10),0),0)</f>
        <v>0</v>
      </c>
      <c r="AG10" s="3">
        <f>VLOOKUP(A10,FAG_Daten_2022!A$1:$FK$206,FAG_Daten_2022!$DH$1,FALSE)</f>
        <v>87</v>
      </c>
      <c r="AH10" s="3">
        <f>VLOOKUP(A10,FAG_Daten_2022!A$1:$FK$206,FAG_Daten_2022!$DJ$1,FALSE)</f>
        <v>99.67</v>
      </c>
      <c r="AI10" s="82">
        <f>ROUND(AF10-AF10*MIN(MAX((AH10*FAG_Basisdaten!$C$24-AG10)/(AH10*FAG_Basisdaten!$C$23),0),1),0)</f>
        <v>0</v>
      </c>
      <c r="AJ10" s="3">
        <f>VLOOKUP(A10,FAG_Daten_2022!$A$1:$FK$206,FAG_Daten_2022!$BC$1,FALSE)</f>
        <v>102.3</v>
      </c>
      <c r="AK10" s="3">
        <f>VLOOKUP(A10,FAG_Daten_2022!$A$1:$FK$206,FAG_Daten_2022!$BD$1,FALSE)</f>
        <v>104.2</v>
      </c>
      <c r="AL10" s="82">
        <v>0</v>
      </c>
      <c r="AM10" s="82">
        <f t="shared" si="2"/>
        <v>0</v>
      </c>
      <c r="AN10" s="115" t="str">
        <f>IF(VLOOKUP($A10,FAG_Daten_2022!$A$1:$FK$206,FAG_Daten_2022!BS$1,FALSE)="","",VLOOKUP($A10,FAG_Daten_2022!$A$1:$FK$206,FAG_Daten_2022!BS$1,FALSE))</f>
        <v>Aesch</v>
      </c>
      <c r="AO10" s="115" t="str">
        <f>IF(VLOOKUP($A10,FAG_Daten_2022!$A$1:$FK$206,FAG_Daten_2022!BT$1,FALSE)="","",VLOOKUP($A10,FAG_Daten_2022!$A$1:$FK$206,FAG_Daten_2022!BT$1,FALSE))</f>
        <v/>
      </c>
      <c r="AP10" s="115" t="str">
        <f>IF(VLOOKUP($A10,FAG_Daten_2022!$A$1:$FK$206,FAG_Daten_2022!BU$1,FALSE)="","",VLOOKUP($A10,FAG_Daten_2022!$A$1:$FK$206,FAG_Daten_2022!BU$1,FALSE))</f>
        <v/>
      </c>
      <c r="AQ10" s="115" t="str">
        <f>IF(VLOOKUP($A10,FAG_Daten_2022!$A$1:$FK$206,FAG_Daten_2022!BV$1,FALSE)="","",VLOOKUP($A10,FAG_Daten_2022!$A$1:$FK$206,FAG_Daten_2022!BV$1,FALSE))</f>
        <v/>
      </c>
      <c r="AR10" s="115" t="str">
        <f>IF(VLOOKUP($A10,FAG_Daten_2022!$A$1:$FK$206,FAG_Daten_2022!BW$1,FALSE)="","",VLOOKUP($A10,FAG_Daten_2022!$A$1:$FK$206,FAG_Daten_2022!BW$1,FALSE))</f>
        <v>Birmensdorf-Aesch</v>
      </c>
      <c r="AS10" s="115" t="str">
        <f>IF(VLOOKUP($A10,FAG_Daten_2022!$A$1:$FK$206,FAG_Daten_2022!BX$1,FALSE)="","",VLOOKUP($A10,FAG_Daten_2022!$A$1:$FK$206,FAG_Daten_2022!BX$1,FALSE))</f>
        <v/>
      </c>
      <c r="AT10" s="115" t="str">
        <f>IF(VLOOKUP($A10,FAG_Daten_2022!$A$1:$FK$206,FAG_Daten_2022!BY$1,FALSE)="","",VLOOKUP($A10,FAG_Daten_2022!$A$1:$FK$206,FAG_Daten_2022!BY$1,FALSE))</f>
        <v/>
      </c>
      <c r="AU10" s="115" t="str">
        <f>IF(VLOOKUP($A10,FAG_Daten_2022!$A$1:$FK$206,FAG_Daten_2022!BZ$1,FALSE)="","",VLOOKUP($A10,FAG_Daten_2022!$A$1:$FK$206,FAG_Daten_2022!BZ$1,FALSE))</f>
        <v/>
      </c>
      <c r="AV10" s="115" t="str">
        <f>IF(VLOOKUP($A10,FAG_Daten_2022!$A$1:$FK$206,FAG_Daten_2022!CA$1,FALSE)="","",VLOOKUP($A10,FAG_Daten_2022!$A$1:$FK$206,FAG_Daten_2022!CA$1,FALSE))</f>
        <v/>
      </c>
      <c r="AW10" s="115" t="str">
        <f>IF(VLOOKUP($A10,FAG_Daten_2022!$A$1:$FK$206,FAG_Daten_2022!CB$1,FALSE)="","",VLOOKUP($A10,FAG_Daten_2022!$A$1:$FK$206,FAG_Daten_2022!CB$1,FALSE))</f>
        <v/>
      </c>
      <c r="AX10" s="115" t="str">
        <f>IF(VLOOKUP($A10,FAG_Daten_2022!$A$1:$FK$206,FAG_Daten_2022!CC$1,FALSE)="","",VLOOKUP($A10,FAG_Daten_2022!$A$1:$FK$206,FAG_Daten_2022!CC$1,FALSE))</f>
        <v/>
      </c>
      <c r="AY10" s="115" t="str">
        <f>IF(VLOOKUP($A10,FAG_Daten_2022!$A$1:$FK$206,FAG_Daten_2022!CD$1,FALSE)="","",VLOOKUP($A10,FAG_Daten_2022!$A$1:$FK$206,FAG_Daten_2022!CD$1,FALSE))</f>
        <v/>
      </c>
      <c r="AZ10" s="80">
        <f>VLOOKUP($A10,FAG_Daten_2022!$A$1:$FK$206,FAG_Daten_2022!$DH$1,FALSE)</f>
        <v>87</v>
      </c>
      <c r="BA10" s="80">
        <f>IF(VLOOKUP($A10,FAG_Daten_2022!$A$1:$FK$206,FAG_Daten_2022!M$1,FALSE)="","",VLOOKUP($A10,FAG_Daten_2022!$A$1:$FK$206,FAG_Daten_2022!M$1,FALSE))</f>
        <v>38</v>
      </c>
      <c r="BB10" s="80">
        <f>IF(VLOOKUP($A10,FAG_Daten_2022!$A$1:$FK$206,FAG_Daten_2022!N$1,FALSE)="","",VLOOKUP($A10,FAG_Daten_2022!$A$1:$FK$206,FAG_Daten_2022!N$1,FALSE))</f>
        <v>0</v>
      </c>
      <c r="BC10" s="80">
        <f>IF(VLOOKUP($A10,FAG_Daten_2022!$A$1:$FK$206,FAG_Daten_2022!O$1,FALSE)="","",VLOOKUP($A10,FAG_Daten_2022!$A$1:$FK$206,FAG_Daten_2022!O$1,FALSE))</f>
        <v>0</v>
      </c>
      <c r="BD10" s="80" t="str">
        <f>IF(VLOOKUP($A10,FAG_Daten_2022!$A$1:$FK$206,FAG_Daten_2022!P$1,FALSE)="","",VLOOKUP($A10,FAG_Daten_2022!$A$1:$FK$206,FAG_Daten_2022!P$1,FALSE))</f>
        <v/>
      </c>
      <c r="BE10" s="80">
        <f>IF(VLOOKUP($A10,FAG_Daten_2022!$A$1:$FK$206,FAG_Daten_2022!R$1,FALSE)="","",VLOOKUP($A10,FAG_Daten_2022!$A$1:$FK$206,FAG_Daten_2022!R$1,FALSE))</f>
        <v>21</v>
      </c>
      <c r="BF10" s="80">
        <f>IF(VLOOKUP($A10,FAG_Daten_2022!$A$1:$FK$206,FAG_Daten_2022!S$1,FALSE)="","",VLOOKUP($A10,FAG_Daten_2022!$A$1:$FK$206,FAG_Daten_2022!S$1,FALSE))</f>
        <v>0</v>
      </c>
      <c r="BG10" s="80" t="str">
        <f>IF(VLOOKUP($A10,FAG_Daten_2022!$A$1:$FK$206,FAG_Daten_2022!T$1,FALSE)="","",VLOOKUP($A10,FAG_Daten_2022!$A$1:$FK$206,FAG_Daten_2022!T$1,FALSE))</f>
        <v/>
      </c>
      <c r="BH10" s="80" t="str">
        <f>IF(VLOOKUP($A10,FAG_Daten_2022!$A$1:$FK$206,FAG_Daten_2022!U$1,FALSE)="","",VLOOKUP($A10,FAG_Daten_2022!$A$1:$FK$206,FAG_Daten_2022!U$1,FALSE))</f>
        <v/>
      </c>
      <c r="BI10" s="80">
        <f>IF(VLOOKUP($A10,FAG_Daten_2022!$A$1:$FK$206,FAG_Daten_2022!W$1,FALSE)="","",VLOOKUP($A10,FAG_Daten_2022!$A$1:$FK$206,FAG_Daten_2022!W$1,FALSE))</f>
        <v>0</v>
      </c>
      <c r="BJ10" s="80" t="str">
        <f>IF(VLOOKUP($A10,FAG_Daten_2022!$A$1:$FK$206,FAG_Daten_2022!X$1,FALSE)="","",VLOOKUP($A10,FAG_Daten_2022!$A$1:$FK$206,FAG_Daten_2022!X$1,FALSE))</f>
        <v/>
      </c>
      <c r="BK10" s="80" t="str">
        <f>IF(VLOOKUP($A10,FAG_Daten_2022!$A$1:$FK$206,FAG_Daten_2022!Y$1,FALSE)="","",VLOOKUP($A10,FAG_Daten_2022!$A$1:$FK$206,FAG_Daten_2022!Y$1,FALSE))</f>
        <v/>
      </c>
      <c r="BL10" s="80" t="str">
        <f>IF(VLOOKUP($A10,FAG_Daten_2022!$A$1:$FK$206,FAG_Daten_2022!Z$1,FALSE)="","",VLOOKUP($A10,FAG_Daten_2022!$A$1:$FK$206,FAG_Daten_2022!Z$1,FALSE))</f>
        <v/>
      </c>
      <c r="BM10" s="82">
        <f>IF(VLOOKUP($A10,FAG_Daten_2022!$A$1:$FK$206,FAG_Daten_2022!AG$1,FALSE)="","",VLOOKUP($A10,FAG_Daten_2022!$A$1:$FK$206,FAG_Daten_2022!AG$1,FALSE))</f>
        <v>6586980</v>
      </c>
      <c r="BN10" s="82">
        <f>IF(VLOOKUP($A10,FAG_Daten_2022!$A$1:$FK$206,FAG_Daten_2022!AH$1,FALSE)="","",VLOOKUP($A10,FAG_Daten_2022!$A$1:$FK$206,FAG_Daten_2022!AH$1,FALSE))</f>
        <v>6586980</v>
      </c>
      <c r="BO10" s="82">
        <f>IF(VLOOKUP($A10,FAG_Daten_2022!$A$1:$FK$206,FAG_Daten_2022!AI$1,FALSE)="","",VLOOKUP($A10,FAG_Daten_2022!$A$1:$FK$206,FAG_Daten_2022!AI$1,FALSE))</f>
        <v>0</v>
      </c>
      <c r="BP10" s="113">
        <f>IF(VLOOKUP($A10,FAG_Daten_2022!$A$1:$FK$206,FAG_Daten_2022!AJ$1,FALSE)="","",VLOOKUP($A10,FAG_Daten_2022!$A$1:$FK$206,FAG_Daten_2022!AJ$1,FALSE))</f>
        <v>0</v>
      </c>
      <c r="BQ10" s="82" t="str">
        <f>IF(VLOOKUP($A10,FAG_Daten_2022!$A$1:$FK$206,FAG_Daten_2022!AK$1,FALSE)="","",VLOOKUP($A10,FAG_Daten_2022!$A$1:$FK$206,FAG_Daten_2022!AK$1,FALSE))</f>
        <v/>
      </c>
      <c r="BR10" s="82">
        <f>IF(VLOOKUP($A10,FAG_Daten_2022!$A$1:$FK$206,FAG_Daten_2022!AL$1,FALSE)="","",VLOOKUP($A10,FAG_Daten_2022!$A$1:$FK$206,FAG_Daten_2022!AL$1,FALSE))</f>
        <v>6586980</v>
      </c>
      <c r="BS10" s="82">
        <f>IF(VLOOKUP($A10,FAG_Daten_2022!$A$1:$FK$206,FAG_Daten_2022!AM$1,FALSE)="","",VLOOKUP($A10,FAG_Daten_2022!$A$1:$FK$206,FAG_Daten_2022!AM$1,FALSE))</f>
        <v>0</v>
      </c>
      <c r="BT10" s="82" t="str">
        <f>IF(VLOOKUP($A10,FAG_Daten_2022!$A$1:$FK$206,FAG_Daten_2022!AN$1,FALSE)="","",VLOOKUP($A10,FAG_Daten_2022!$A$1:$FK$206,FAG_Daten_2022!AN$1,FALSE))</f>
        <v/>
      </c>
      <c r="BU10" s="82" t="str">
        <f>IF(VLOOKUP($A10,FAG_Daten_2022!$A$1:$FK$206,FAG_Daten_2022!AO$1,FALSE)="","",VLOOKUP($A10,FAG_Daten_2022!$A$1:$FK$206,FAG_Daten_2022!AO$1,FALSE))</f>
        <v/>
      </c>
      <c r="BV10" s="82">
        <f>IF(VLOOKUP($A10,FAG_Daten_2022!$A$1:$FK$206,FAG_Daten_2022!AP$1,FALSE)="","",VLOOKUP($A10,FAG_Daten_2022!$A$1:$FK$206,FAG_Daten_2022!AP$1,FALSE))</f>
        <v>0</v>
      </c>
      <c r="BW10" s="82" t="str">
        <f>IF(VLOOKUP($A10,FAG_Daten_2022!$A$1:$FK$206,FAG_Daten_2022!AQ$1,FALSE)="","",VLOOKUP($A10,FAG_Daten_2022!$A$1:$FK$206,FAG_Daten_2022!AQ$1,FALSE))</f>
        <v/>
      </c>
      <c r="BX10" s="82" t="str">
        <f>IF(VLOOKUP($A10,FAG_Daten_2022!$A$1:$FK$206,FAG_Daten_2022!AR$1,FALSE)="","",VLOOKUP($A10,FAG_Daten_2022!$A$1:$FK$206,FAG_Daten_2022!AR$1,FALSE))</f>
        <v/>
      </c>
      <c r="BY10" s="82" t="str">
        <f>IF(VLOOKUP($A10,FAG_Daten_2022!$A$1:$FK$206,FAG_Daten_2022!AS$1,FALSE)="","",VLOOKUP($A10,FAG_Daten_2022!$A$1:$FK$206,FAG_Daten_2022!AS$1,FALSE))</f>
        <v/>
      </c>
      <c r="BZ10" s="82">
        <f t="shared" si="3"/>
        <v>0</v>
      </c>
      <c r="CA10" s="82">
        <f t="shared" si="3"/>
        <v>0</v>
      </c>
      <c r="CB10" s="82">
        <f t="shared" si="3"/>
        <v>0</v>
      </c>
      <c r="CC10" s="82" t="str">
        <f t="shared" si="3"/>
        <v/>
      </c>
      <c r="CD10" s="82">
        <f t="shared" si="3"/>
        <v>0</v>
      </c>
      <c r="CE10" s="82">
        <f t="shared" si="3"/>
        <v>0</v>
      </c>
      <c r="CF10" s="82" t="str">
        <f t="shared" si="3"/>
        <v/>
      </c>
      <c r="CG10" s="82" t="str">
        <f t="shared" si="3"/>
        <v/>
      </c>
      <c r="CH10" s="82">
        <f t="shared" si="3"/>
        <v>0</v>
      </c>
      <c r="CI10" s="82" t="str">
        <f t="shared" si="3"/>
        <v/>
      </c>
      <c r="CJ10" s="82" t="str">
        <f t="shared" si="3"/>
        <v/>
      </c>
      <c r="CK10" s="82" t="str">
        <f t="shared" si="3"/>
        <v/>
      </c>
      <c r="CL10" s="82">
        <f t="shared" si="4"/>
        <v>0</v>
      </c>
      <c r="CM10" s="82">
        <f t="shared" si="4"/>
        <v>0</v>
      </c>
      <c r="CN10" s="82">
        <f t="shared" si="4"/>
        <v>0</v>
      </c>
      <c r="CO10" s="82" t="str">
        <f t="shared" si="4"/>
        <v/>
      </c>
      <c r="CP10" s="82">
        <f>IF(BR10="","",ROUND(((BE10/100)*BR10)/(($AZ10/100)*$BM10)*$O10,0))</f>
        <v>0</v>
      </c>
      <c r="CQ10" s="82">
        <f t="shared" si="4"/>
        <v>0</v>
      </c>
      <c r="CR10" s="82" t="str">
        <f t="shared" si="4"/>
        <v/>
      </c>
      <c r="CS10" s="82" t="str">
        <f t="shared" si="4"/>
        <v/>
      </c>
      <c r="CT10" s="82">
        <f t="shared" si="4"/>
        <v>0</v>
      </c>
      <c r="CU10" s="82" t="str">
        <f t="shared" si="4"/>
        <v/>
      </c>
      <c r="CV10" s="82" t="str">
        <f t="shared" si="4"/>
        <v/>
      </c>
      <c r="CW10" s="82" t="str">
        <f t="shared" si="4"/>
        <v/>
      </c>
      <c r="CX10" s="82">
        <f t="shared" si="5"/>
        <v>0</v>
      </c>
      <c r="CY10" s="82">
        <f>VLOOKUP($A10,FAG_Daten_2022!$A$1:$FK$206,FAG_Daten_2022!I$1,FALSE)</f>
        <v>384</v>
      </c>
      <c r="CZ10" s="82">
        <f>IF(VLOOKUP($A10,FAG_Daten_2022!$A$1:$FK$206,FAG_Daten_2022!BE$1,FALSE)="","",VLOOKUP($A10,FAG_Daten_2022!$A$1:$FK$206,FAG_Daten_2022!BE$1,FALSE))</f>
        <v>158</v>
      </c>
      <c r="DA10" s="82" t="str">
        <f>IF(VLOOKUP($A10,FAG_Daten_2022!$A$1:$FK$206,FAG_Daten_2022!BF$1,FALSE)="","",VLOOKUP($A10,FAG_Daten_2022!$A$1:$FK$206,FAG_Daten_2022!BF$1,FALSE))</f>
        <v/>
      </c>
      <c r="DB10" s="82" t="str">
        <f>IF(VLOOKUP($A10,FAG_Daten_2022!$A$1:$FK$206,FAG_Daten_2022!BG$1,FALSE)="","",VLOOKUP($A10,FAG_Daten_2022!$A$1:$FK$206,FAG_Daten_2022!BG$1,FALSE))</f>
        <v/>
      </c>
      <c r="DC10" s="82" t="str">
        <f>IF(VLOOKUP($A10,FAG_Daten_2022!$A$1:$FK$206,FAG_Daten_2022!BH$1,FALSE)="","",VLOOKUP($A10,FAG_Daten_2022!$A$1:$FK$206,FAG_Daten_2022!BH$1,FALSE))</f>
        <v/>
      </c>
      <c r="DD10" s="82">
        <f>IF(VLOOKUP($A10,FAG_Daten_2022!$A$1:$FK$206,FAG_Daten_2022!BI$1,FALSE)="","",VLOOKUP($A10,FAG_Daten_2022!$A$1:$FK$206,FAG_Daten_2022!BI$1,FALSE))</f>
        <v>24</v>
      </c>
      <c r="DE10" s="82" t="str">
        <f>IF(VLOOKUP($A10,FAG_Daten_2022!$A$1:$FK$206,FAG_Daten_2022!BJ$1,FALSE)="","",VLOOKUP($A10,FAG_Daten_2022!$A$1:$FK$206,FAG_Daten_2022!BJ$1,FALSE))</f>
        <v/>
      </c>
      <c r="DF10" s="82" t="str">
        <f>IF(VLOOKUP($A10,FAG_Daten_2022!$A$1:$FK$206,FAG_Daten_2022!BK$1,FALSE)="","",VLOOKUP($A10,FAG_Daten_2022!$A$1:$FK$206,FAG_Daten_2022!BK$1,FALSE))</f>
        <v/>
      </c>
      <c r="DG10" s="82" t="str">
        <f>IF(VLOOKUP($A10,FAG_Daten_2022!$A$1:$FK$206,FAG_Daten_2022!BL$1,FALSE)="","",VLOOKUP($A10,FAG_Daten_2022!$A$1:$FK$206,FAG_Daten_2022!BL$1,FALSE))</f>
        <v/>
      </c>
      <c r="DH10" s="82" t="str">
        <f>IF(VLOOKUP($A10,FAG_Daten_2022!$A$1:$FK$206,FAG_Daten_2022!BM$1,FALSE)="","",VLOOKUP($A10,FAG_Daten_2022!$A$1:$FK$206,FAG_Daten_2022!BM$1,FALSE))</f>
        <v/>
      </c>
      <c r="DI10" s="82" t="str">
        <f>IF(VLOOKUP($A10,FAG_Daten_2022!$A$1:$FK$206,FAG_Daten_2022!BN$1,FALSE)="","",VLOOKUP($A10,FAG_Daten_2022!$A$1:$FK$206,FAG_Daten_2022!BN$1,FALSE))</f>
        <v/>
      </c>
      <c r="DJ10" s="82" t="str">
        <f>IF(VLOOKUP($A10,FAG_Daten_2022!$A$1:$FK$206,FAG_Daten_2022!BO$1,FALSE)="","",VLOOKUP($A10,FAG_Daten_2022!$A$1:$FK$206,FAG_Daten_2022!BO$1,FALSE))</f>
        <v/>
      </c>
      <c r="DK10" s="82" t="str">
        <f>IF(VLOOKUP($A10,FAG_Daten_2022!$A$1:$FK$206,FAG_Daten_2022!BP$1,FALSE)="","",VLOOKUP($A10,FAG_Daten_2022!$A$1:$FK$206,FAG_Daten_2022!BP$1,FALSE))</f>
        <v/>
      </c>
      <c r="DL10" s="82" t="str">
        <f>IF(VLOOKUP($A10,FAG_Daten_2022!$A$1:$FK$206,FAG_Daten_2022!BQ$1,FALSE)="","",VLOOKUP($A10,FAG_Daten_2022!$A$1:$FK$206,FAG_Daten_2022!BQ$1,FALSE))</f>
        <v/>
      </c>
      <c r="DM10" s="82" t="str">
        <f>IF(VLOOKUP($A10,FAG_Daten_2022!$A$1:$FK$206,FAG_Daten_2022!BR$1,FALSE)="","",VLOOKUP($A10,FAG_Daten_2022!$A$1:$FK$206,FAG_Daten_2022!BR$1,FALSE))</f>
        <v/>
      </c>
      <c r="DN10" s="82">
        <f t="shared" si="6"/>
        <v>0</v>
      </c>
      <c r="DO10" s="82" t="str">
        <f t="shared" si="6"/>
        <v/>
      </c>
      <c r="DP10" s="82" t="str">
        <f t="shared" si="6"/>
        <v/>
      </c>
      <c r="DQ10" s="82" t="str">
        <f t="shared" si="6"/>
        <v/>
      </c>
      <c r="DR10" s="82">
        <f t="shared" si="6"/>
        <v>0</v>
      </c>
      <c r="DS10" s="82" t="str">
        <f t="shared" si="6"/>
        <v/>
      </c>
      <c r="DT10" s="82" t="str">
        <f t="shared" si="6"/>
        <v/>
      </c>
      <c r="DU10" s="82" t="str">
        <f t="shared" si="6"/>
        <v/>
      </c>
      <c r="DV10" s="82" t="str">
        <f t="shared" si="6"/>
        <v/>
      </c>
      <c r="DW10" s="82" t="str">
        <f t="shared" si="6"/>
        <v/>
      </c>
      <c r="DX10" s="82" t="str">
        <f t="shared" si="6"/>
        <v/>
      </c>
      <c r="DY10" s="82" t="str">
        <f t="shared" si="6"/>
        <v/>
      </c>
      <c r="DZ10" s="82">
        <f t="shared" si="7"/>
        <v>0</v>
      </c>
      <c r="EA10" s="82">
        <f t="shared" si="8"/>
        <v>0</v>
      </c>
      <c r="EB10" s="82"/>
      <c r="EC10" s="82"/>
      <c r="ED10" s="82"/>
      <c r="EE10" s="82"/>
      <c r="EF10" s="82"/>
      <c r="EG10" s="82"/>
      <c r="EH10" s="82"/>
      <c r="EI10" s="82"/>
      <c r="EJ10" s="82"/>
      <c r="EL10" s="11"/>
    </row>
    <row r="11" spans="1:143" s="3" customFormat="1" outlineLevel="1" x14ac:dyDescent="0.2">
      <c r="A11" s="3">
        <v>1</v>
      </c>
      <c r="B11" s="3" t="str">
        <f>VLOOKUP(A11,FAG_Daten_2022!A$1:$FK$206,FAG_Daten_2022!$B$1,FALSE)</f>
        <v>Aeugst a.A.</v>
      </c>
      <c r="C11" s="3" t="str">
        <f>VLOOKUP(A11,FAG_Daten_2022!A$1:$FK$206,FAG_Daten_2022!$C$1,FALSE)</f>
        <v>Politische Gemeinde</v>
      </c>
      <c r="D11" s="3" t="str">
        <f>VLOOKUP(A11,FAG_Daten_2022!A$1:$FK$206,FAG_Daten_2022!$D$1,FALSE)</f>
        <v>Bezirk Affoltern</v>
      </c>
      <c r="E11" s="82">
        <f>VLOOKUP(A11,FAG_Daten_2022!A$1:$FK$206,FAG_Daten_2022!$AT$1,FALSE)</f>
        <v>4405</v>
      </c>
      <c r="F11" s="82">
        <f>VLOOKUP(A11,FAG_Daten_2022!A$1:$FK$206,FAG_Daten_2022!$AV$1,FALSE)</f>
        <v>3770</v>
      </c>
      <c r="G11" s="82">
        <f>VLOOKUP(A11,FAG_Daten_2022!A$1:$FK$206,FAG_Daten_2022!$F$1,FALSE)</f>
        <v>2011</v>
      </c>
      <c r="H11" s="80">
        <f>VLOOKUP(A11,FAG_Daten_2022!A$1:$FK$206,FAG_Daten_2022!$DH$1,FALSE)</f>
        <v>95</v>
      </c>
      <c r="I11" s="82">
        <f>ROUND(IF(E11&lt;FAG_Basisdaten!$C$5*F11,(FAG_Basisdaten!$C$5*F11-E11)*G11*H11/100,0),0)</f>
        <v>0</v>
      </c>
      <c r="J11" s="82">
        <f>VLOOKUP(A11,FAG_Daten_2022!A$1:$FK$206,FAG_Daten_2022!$AT$1,FALSE)</f>
        <v>4405</v>
      </c>
      <c r="K11" s="82">
        <f>VLOOKUP(A11,FAG_Daten_2022!A$1:$FK$206,FAG_Daten_2022!$AV$1,FALSE)</f>
        <v>3770</v>
      </c>
      <c r="L11" s="3">
        <f>VLOOKUP(A11,FAG_Daten_2022!A$1:$FK$206,FAG_Daten_2022!$F$1,FALSE)</f>
        <v>2011</v>
      </c>
      <c r="M11" s="3">
        <f>VLOOKUP(A11,FAG_Daten_2022!A$1:$FK$206,FAG_Daten_2022!DJ$1,FALSE)</f>
        <v>99.67</v>
      </c>
      <c r="N11" s="3">
        <f>VLOOKUP(A11,FAG_Daten_2022!A$1:$FK$206,FAG_Daten_2022!$DK$1,FALSE)</f>
        <v>100.87</v>
      </c>
      <c r="O11" s="82">
        <f>ROUND(IF(J11&gt;K11*FAG_Basisdaten!$C$8,(J11-K11*FAG_Basisdaten!$C$8)*FAG_Basisdaten!$C$9*L11*(M11/N11),0),0)</f>
        <v>358866</v>
      </c>
      <c r="P11" s="82">
        <f>VLOOKUP(A11,FAG_Daten_2022!A$1:$FK$206,FAG_Daten_2022!$I$1,FALSE)</f>
        <v>380</v>
      </c>
      <c r="Q11" s="82">
        <f>VLOOKUP(A11,FAG_Daten_2022!A$1:$FK$206,FAG_Daten_2022!$F$1,FALSE)</f>
        <v>2011</v>
      </c>
      <c r="R11" s="82">
        <f>VLOOKUP(A11,FAG_Daten_2022!A$1:$FK$206,FAG_Daten_2022!$K$1,FALSE)</f>
        <v>232131</v>
      </c>
      <c r="S11" s="82">
        <f>VLOOKUP(A11,FAG_Daten_2022!A$1:$FK$206,FAG_Daten_2022!$H$1,FALSE)</f>
        <v>1130451</v>
      </c>
      <c r="T11" s="82">
        <f>VLOOKUP(A11,FAG_Daten_2022!A$1:$FK$206,FAG_Daten_2022!$F$1,FALSE)</f>
        <v>2011</v>
      </c>
      <c r="U11" s="3">
        <f>VLOOKUP(A11,FAG_Daten_2022!A$1:$FK$206,FAG_Daten_2022!$BC$1,FALSE)</f>
        <v>102.3</v>
      </c>
      <c r="V11" s="3">
        <f>VLOOKUP(A11,FAG_Daten_2022!A$1:$FK$206,FAG_Daten_2022!$BD$1,FALSE)</f>
        <v>104.2</v>
      </c>
      <c r="W11" s="118">
        <f>IF((P11/Q11)&gt;(R11/S11)*FAG_Basisdaten!$C$12,((P11/Q11)-(R11/S11)*FAG_Basisdaten!$C$12)*T11*FAG_Basisdaten!$C$13*(U11/V11),0)</f>
        <v>0</v>
      </c>
      <c r="X11" s="3">
        <f>VLOOKUP(A11,FAG_Daten_2022!A$1:$FK$206,FAG_Daten_2022!$DH$1,FALSE)</f>
        <v>95</v>
      </c>
      <c r="Y11" s="3">
        <f>VLOOKUP(A11,FAG_Daten_2022!A$1:$FK$206,FAG_Daten_2022!$DJ$1,FALSE)</f>
        <v>99.67</v>
      </c>
      <c r="Z11" s="82">
        <f>ROUND(W11-W11*MIN(MAX((Y11*FAG_Basisdaten!$C$15-X11)/(Y11*FAG_Basisdaten!$C$14),0),1),0)</f>
        <v>0</v>
      </c>
      <c r="AA11" s="79">
        <f>VLOOKUP(A11,FAG_Daten_2022!A$1:$FK$206,FAG_Daten_2022!$AW$1,FALSE)</f>
        <v>264.02999999999997</v>
      </c>
      <c r="AB11" s="83">
        <f>VLOOKUP(A11,FAG_Daten_2022!A$1:$FK$206,FAG_Daten_2022!$AZ$1,FALSE)</f>
        <v>0.13170000000000001</v>
      </c>
      <c r="AC11" s="3">
        <f>VLOOKUP(A11,FAG_Daten_2022!A$1:$FK$206,FAG_Daten_2022!$F$1,FALSE)</f>
        <v>2011</v>
      </c>
      <c r="AD11" s="3">
        <f>VLOOKUP(A11,FAG_Daten_2022!A$1:$FK$206,FAG_Daten_2022!$BC$1,FALSE)</f>
        <v>102.3</v>
      </c>
      <c r="AE11" s="3">
        <f>VLOOKUP(A11,FAG_Daten_2022!A$1:$FK$206,FAG_Daten_2022!$BD$1,FALSE)</f>
        <v>104.2</v>
      </c>
      <c r="AF11" s="80">
        <f>IF(OR(AA11&lt;FAG_Basisdaten!$C$18,AB11&gt;FAG_Basisdaten!$C$19),MAX((FAG_Basisdaten!$C$20+FAG_Basisdaten!$C$21*AA11+FAG_Basisdaten!$C$22*AB11*100)*AC11*(AD11/AE11),0),0)</f>
        <v>0</v>
      </c>
      <c r="AG11" s="3">
        <f>VLOOKUP(A11,FAG_Daten_2022!A$1:$FK$206,FAG_Daten_2022!$DH$1,FALSE)</f>
        <v>95</v>
      </c>
      <c r="AH11" s="3">
        <f>VLOOKUP(A11,FAG_Daten_2022!A$1:$FK$206,FAG_Daten_2022!$DJ$1,FALSE)</f>
        <v>99.67</v>
      </c>
      <c r="AI11" s="82">
        <f>ROUND(AF11-AF11*MIN(MAX((AH11*FAG_Basisdaten!$C$24-AG11)/(AH11*FAG_Basisdaten!$C$23),0),1),0)</f>
        <v>0</v>
      </c>
      <c r="AJ11" s="3">
        <f>VLOOKUP(A11,FAG_Daten_2022!$A$1:$FK$206,FAG_Daten_2022!$BC$1,FALSE)</f>
        <v>102.3</v>
      </c>
      <c r="AK11" s="3">
        <f>VLOOKUP(A11,FAG_Daten_2022!$A$1:$FK$206,FAG_Daten_2022!$BD$1,FALSE)</f>
        <v>104.2</v>
      </c>
      <c r="AL11" s="82">
        <v>0</v>
      </c>
      <c r="AM11" s="82">
        <f t="shared" si="2"/>
        <v>-358866</v>
      </c>
      <c r="AN11" s="115"/>
      <c r="AO11" s="115" t="str">
        <f>IF(VLOOKUP($A11,FAG_Daten_2022!$A$1:$FK$206,FAG_Daten_2022!BT$1,FALSE)="","",VLOOKUP($A11,FAG_Daten_2022!$A$1:$FK$206,FAG_Daten_2022!BT$1,FALSE))</f>
        <v/>
      </c>
      <c r="AP11" s="115" t="str">
        <f>IF(VLOOKUP($A11,FAG_Daten_2022!$A$1:$FK$206,FAG_Daten_2022!BU$1,FALSE)="","",VLOOKUP($A11,FAG_Daten_2022!$A$1:$FK$206,FAG_Daten_2022!BU$1,FALSE))</f>
        <v/>
      </c>
      <c r="AQ11" s="115" t="str">
        <f>IF(VLOOKUP($A11,FAG_Daten_2022!$A$1:$FK$206,FAG_Daten_2022!BV$1,FALSE)="","",VLOOKUP($A11,FAG_Daten_2022!$A$1:$FK$206,FAG_Daten_2022!BV$1,FALSE))</f>
        <v/>
      </c>
      <c r="AR11" s="115" t="str">
        <f>IF(VLOOKUP($A11,FAG_Daten_2022!$A$1:$FK$206,FAG_Daten_2022!BW$1,FALSE)="","",VLOOKUP($A11,FAG_Daten_2022!$A$1:$FK$206,FAG_Daten_2022!BW$1,FALSE))</f>
        <v>Affoltern a.A.-Aeugst</v>
      </c>
      <c r="AS11" s="115" t="str">
        <f>IF(VLOOKUP($A11,FAG_Daten_2022!$A$1:$FK$206,FAG_Daten_2022!BX$1,FALSE)="","",VLOOKUP($A11,FAG_Daten_2022!$A$1:$FK$206,FAG_Daten_2022!BX$1,FALSE))</f>
        <v/>
      </c>
      <c r="AT11" s="115" t="str">
        <f>IF(VLOOKUP($A11,FAG_Daten_2022!$A$1:$FK$206,FAG_Daten_2022!BY$1,FALSE)="","",VLOOKUP($A11,FAG_Daten_2022!$A$1:$FK$206,FAG_Daten_2022!BY$1,FALSE))</f>
        <v/>
      </c>
      <c r="AU11" s="115" t="str">
        <f>IF(VLOOKUP($A11,FAG_Daten_2022!$A$1:$FK$206,FAG_Daten_2022!BZ$1,FALSE)="","",VLOOKUP($A11,FAG_Daten_2022!$A$1:$FK$206,FAG_Daten_2022!BZ$1,FALSE))</f>
        <v/>
      </c>
      <c r="AV11" s="115" t="str">
        <f>IF(VLOOKUP($A11,FAG_Daten_2022!$A$1:$FK$206,FAG_Daten_2022!CA$1,FALSE)="","",VLOOKUP($A11,FAG_Daten_2022!$A$1:$FK$206,FAG_Daten_2022!CA$1,FALSE))</f>
        <v/>
      </c>
      <c r="AW11" s="115" t="str">
        <f>IF(VLOOKUP($A11,FAG_Daten_2022!$A$1:$FK$206,FAG_Daten_2022!CB$1,FALSE)="","",VLOOKUP($A11,FAG_Daten_2022!$A$1:$FK$206,FAG_Daten_2022!CB$1,FALSE))</f>
        <v/>
      </c>
      <c r="AX11" s="115" t="str">
        <f>IF(VLOOKUP($A11,FAG_Daten_2022!$A$1:$FK$206,FAG_Daten_2022!CC$1,FALSE)="","",VLOOKUP($A11,FAG_Daten_2022!$A$1:$FK$206,FAG_Daten_2022!CC$1,FALSE))</f>
        <v/>
      </c>
      <c r="AY11" s="115" t="str">
        <f>IF(VLOOKUP($A11,FAG_Daten_2022!$A$1:$FK$206,FAG_Daten_2022!CD$1,FALSE)="","",VLOOKUP($A11,FAG_Daten_2022!$A$1:$FK$206,FAG_Daten_2022!CD$1,FALSE))</f>
        <v/>
      </c>
      <c r="AZ11" s="80">
        <f>VLOOKUP($A11,FAG_Daten_2022!$A$1:$FK$206,FAG_Daten_2022!$DH$1,FALSE)</f>
        <v>95</v>
      </c>
      <c r="BA11" s="80"/>
      <c r="BB11" s="80">
        <f>IF(VLOOKUP($A11,FAG_Daten_2022!$A$1:$FK$206,FAG_Daten_2022!N$1,FALSE)="","",VLOOKUP($A11,FAG_Daten_2022!$A$1:$FK$206,FAG_Daten_2022!N$1,FALSE))</f>
        <v>0</v>
      </c>
      <c r="BC11" s="80">
        <f>IF(VLOOKUP($A11,FAG_Daten_2022!$A$1:$FK$206,FAG_Daten_2022!O$1,FALSE)="","",VLOOKUP($A11,FAG_Daten_2022!$A$1:$FK$206,FAG_Daten_2022!O$1,FALSE))</f>
        <v>0</v>
      </c>
      <c r="BD11" s="80" t="str">
        <f>IF(VLOOKUP($A11,FAG_Daten_2022!$A$1:$FK$206,FAG_Daten_2022!P$1,FALSE)="","",VLOOKUP($A11,FAG_Daten_2022!$A$1:$FK$206,FAG_Daten_2022!P$1,FALSE))</f>
        <v/>
      </c>
      <c r="BE11" s="80">
        <f>IF(VLOOKUP($A11,FAG_Daten_2022!$A$1:$FK$206,FAG_Daten_2022!R$1,FALSE)="","",VLOOKUP($A11,FAG_Daten_2022!$A$1:$FK$206,FAG_Daten_2022!R$1,FALSE))</f>
        <v>17</v>
      </c>
      <c r="BF11" s="80">
        <f>IF(VLOOKUP($A11,FAG_Daten_2022!$A$1:$FK$206,FAG_Daten_2022!S$1,FALSE)="","",VLOOKUP($A11,FAG_Daten_2022!$A$1:$FK$206,FAG_Daten_2022!S$1,FALSE))</f>
        <v>0</v>
      </c>
      <c r="BG11" s="80" t="str">
        <f>IF(VLOOKUP($A11,FAG_Daten_2022!$A$1:$FK$206,FAG_Daten_2022!T$1,FALSE)="","",VLOOKUP($A11,FAG_Daten_2022!$A$1:$FK$206,FAG_Daten_2022!T$1,FALSE))</f>
        <v/>
      </c>
      <c r="BH11" s="80" t="str">
        <f>IF(VLOOKUP($A11,FAG_Daten_2022!$A$1:$FK$206,FAG_Daten_2022!U$1,FALSE)="","",VLOOKUP($A11,FAG_Daten_2022!$A$1:$FK$206,FAG_Daten_2022!U$1,FALSE))</f>
        <v/>
      </c>
      <c r="BI11" s="80">
        <f>IF(VLOOKUP($A11,FAG_Daten_2022!$A$1:$FK$206,FAG_Daten_2022!W$1,FALSE)="","",VLOOKUP($A11,FAG_Daten_2022!$A$1:$FK$206,FAG_Daten_2022!W$1,FALSE))</f>
        <v>0</v>
      </c>
      <c r="BJ11" s="80" t="str">
        <f>IF(VLOOKUP($A11,FAG_Daten_2022!$A$1:$FK$206,FAG_Daten_2022!X$1,FALSE)="","",VLOOKUP($A11,FAG_Daten_2022!$A$1:$FK$206,FAG_Daten_2022!X$1,FALSE))</f>
        <v/>
      </c>
      <c r="BK11" s="80" t="str">
        <f>IF(VLOOKUP($A11,FAG_Daten_2022!$A$1:$FK$206,FAG_Daten_2022!Y$1,FALSE)="","",VLOOKUP($A11,FAG_Daten_2022!$A$1:$FK$206,FAG_Daten_2022!Y$1,FALSE))</f>
        <v/>
      </c>
      <c r="BL11" s="80" t="str">
        <f>IF(VLOOKUP($A11,FAG_Daten_2022!$A$1:$FK$206,FAG_Daten_2022!Z$1,FALSE)="","",VLOOKUP($A11,FAG_Daten_2022!$A$1:$FK$206,FAG_Daten_2022!Z$1,FALSE))</f>
        <v/>
      </c>
      <c r="BM11" s="82">
        <f>IF(VLOOKUP($A11,FAG_Daten_2022!$A$1:$FK$206,FAG_Daten_2022!AG$1,FALSE)="","",VLOOKUP($A11,FAG_Daten_2022!$A$1:$FK$206,FAG_Daten_2022!AG$1,FALSE))</f>
        <v>8858579</v>
      </c>
      <c r="BN11" s="82"/>
      <c r="BO11" s="82">
        <f>IF(VLOOKUP($A11,FAG_Daten_2022!$A$1:$FK$206,FAG_Daten_2022!AI$1,FALSE)="","",VLOOKUP($A11,FAG_Daten_2022!$A$1:$FK$206,FAG_Daten_2022!AI$1,FALSE))</f>
        <v>0</v>
      </c>
      <c r="BP11" s="113">
        <f>IF(VLOOKUP($A11,FAG_Daten_2022!$A$1:$FK$206,FAG_Daten_2022!AJ$1,FALSE)="","",VLOOKUP($A11,FAG_Daten_2022!$A$1:$FK$206,FAG_Daten_2022!AJ$1,FALSE))</f>
        <v>0</v>
      </c>
      <c r="BQ11" s="82" t="str">
        <f>IF(VLOOKUP($A11,FAG_Daten_2022!$A$1:$FK$206,FAG_Daten_2022!AK$1,FALSE)="","",VLOOKUP($A11,FAG_Daten_2022!$A$1:$FK$206,FAG_Daten_2022!AK$1,FALSE))</f>
        <v/>
      </c>
      <c r="BR11" s="82">
        <f>IF(VLOOKUP($A11,FAG_Daten_2022!$A$1:$FK$206,FAG_Daten_2022!AL$1,FALSE)="","",VLOOKUP($A11,FAG_Daten_2022!$A$1:$FK$206,FAG_Daten_2022!AL$1,FALSE))</f>
        <v>8858579</v>
      </c>
      <c r="BS11" s="82">
        <f>IF(VLOOKUP($A11,FAG_Daten_2022!$A$1:$FK$206,FAG_Daten_2022!AM$1,FALSE)="","",VLOOKUP($A11,FAG_Daten_2022!$A$1:$FK$206,FAG_Daten_2022!AM$1,FALSE))</f>
        <v>0</v>
      </c>
      <c r="BT11" s="82" t="str">
        <f>IF(VLOOKUP($A11,FAG_Daten_2022!$A$1:$FK$206,FAG_Daten_2022!AN$1,FALSE)="","",VLOOKUP($A11,FAG_Daten_2022!$A$1:$FK$206,FAG_Daten_2022!AN$1,FALSE))</f>
        <v/>
      </c>
      <c r="BU11" s="82" t="str">
        <f>IF(VLOOKUP($A11,FAG_Daten_2022!$A$1:$FK$206,FAG_Daten_2022!AO$1,FALSE)="","",VLOOKUP($A11,FAG_Daten_2022!$A$1:$FK$206,FAG_Daten_2022!AO$1,FALSE))</f>
        <v/>
      </c>
      <c r="BV11" s="82">
        <f>IF(VLOOKUP($A11,FAG_Daten_2022!$A$1:$FK$206,FAG_Daten_2022!AP$1,FALSE)="","",VLOOKUP($A11,FAG_Daten_2022!$A$1:$FK$206,FAG_Daten_2022!AP$1,FALSE))</f>
        <v>0</v>
      </c>
      <c r="BW11" s="82" t="str">
        <f>IF(VLOOKUP($A11,FAG_Daten_2022!$A$1:$FK$206,FAG_Daten_2022!AQ$1,FALSE)="","",VLOOKUP($A11,FAG_Daten_2022!$A$1:$FK$206,FAG_Daten_2022!AQ$1,FALSE))</f>
        <v/>
      </c>
      <c r="BX11" s="82" t="str">
        <f>IF(VLOOKUP($A11,FAG_Daten_2022!$A$1:$FK$206,FAG_Daten_2022!AR$1,FALSE)="","",VLOOKUP($A11,FAG_Daten_2022!$A$1:$FK$206,FAG_Daten_2022!AR$1,FALSE))</f>
        <v/>
      </c>
      <c r="BY11" s="82" t="str">
        <f>IF(VLOOKUP($A11,FAG_Daten_2022!$A$1:$FK$206,FAG_Daten_2022!AS$1,FALSE)="","",VLOOKUP($A11,FAG_Daten_2022!$A$1:$FK$206,FAG_Daten_2022!AS$1,FALSE))</f>
        <v/>
      </c>
      <c r="BZ11" s="82" t="str">
        <f t="shared" si="3"/>
        <v/>
      </c>
      <c r="CA11" s="82">
        <f t="shared" si="3"/>
        <v>0</v>
      </c>
      <c r="CB11" s="82">
        <f t="shared" si="3"/>
        <v>0</v>
      </c>
      <c r="CC11" s="82" t="str">
        <f t="shared" si="3"/>
        <v/>
      </c>
      <c r="CD11" s="82">
        <f t="shared" si="3"/>
        <v>0</v>
      </c>
      <c r="CE11" s="82">
        <f t="shared" si="3"/>
        <v>0</v>
      </c>
      <c r="CF11" s="82" t="str">
        <f t="shared" si="3"/>
        <v/>
      </c>
      <c r="CG11" s="82" t="str">
        <f t="shared" si="3"/>
        <v/>
      </c>
      <c r="CH11" s="82">
        <f t="shared" si="3"/>
        <v>0</v>
      </c>
      <c r="CI11" s="82" t="str">
        <f t="shared" si="3"/>
        <v/>
      </c>
      <c r="CJ11" s="82" t="str">
        <f t="shared" si="3"/>
        <v/>
      </c>
      <c r="CK11" s="82" t="str">
        <f t="shared" si="3"/>
        <v/>
      </c>
      <c r="CL11" s="82" t="str">
        <f t="shared" si="4"/>
        <v/>
      </c>
      <c r="CM11" s="82">
        <f t="shared" si="4"/>
        <v>0</v>
      </c>
      <c r="CN11" s="82">
        <f t="shared" si="4"/>
        <v>0</v>
      </c>
      <c r="CO11" s="82" t="str">
        <f t="shared" si="4"/>
        <v/>
      </c>
      <c r="CP11" s="82">
        <f t="shared" si="4"/>
        <v>64218</v>
      </c>
      <c r="CQ11" s="82">
        <f t="shared" si="4"/>
        <v>0</v>
      </c>
      <c r="CR11" s="82" t="str">
        <f t="shared" si="4"/>
        <v/>
      </c>
      <c r="CS11" s="82" t="str">
        <f t="shared" si="4"/>
        <v/>
      </c>
      <c r="CT11" s="82">
        <f t="shared" si="4"/>
        <v>0</v>
      </c>
      <c r="CU11" s="82" t="str">
        <f t="shared" si="4"/>
        <v/>
      </c>
      <c r="CV11" s="82" t="str">
        <f t="shared" si="4"/>
        <v/>
      </c>
      <c r="CW11" s="82" t="str">
        <f t="shared" si="4"/>
        <v/>
      </c>
      <c r="CX11" s="82">
        <f t="shared" si="5"/>
        <v>-64218</v>
      </c>
      <c r="CY11" s="82">
        <f>VLOOKUP($A11,FAG_Daten_2022!$A$1:$FK$206,FAG_Daten_2022!I$1,FALSE)</f>
        <v>380</v>
      </c>
      <c r="CZ11" s="82"/>
      <c r="DA11" s="82" t="str">
        <f>IF(VLOOKUP($A11,FAG_Daten_2022!$A$1:$FK$206,FAG_Daten_2022!BF$1,FALSE)="","",VLOOKUP($A11,FAG_Daten_2022!$A$1:$FK$206,FAG_Daten_2022!BF$1,FALSE))</f>
        <v/>
      </c>
      <c r="DB11" s="82" t="str">
        <f>IF(VLOOKUP($A11,FAG_Daten_2022!$A$1:$FK$206,FAG_Daten_2022!BG$1,FALSE)="","",VLOOKUP($A11,FAG_Daten_2022!$A$1:$FK$206,FAG_Daten_2022!BG$1,FALSE))</f>
        <v/>
      </c>
      <c r="DC11" s="82" t="str">
        <f>IF(VLOOKUP($A11,FAG_Daten_2022!$A$1:$FK$206,FAG_Daten_2022!BH$1,FALSE)="","",VLOOKUP($A11,FAG_Daten_2022!$A$1:$FK$206,FAG_Daten_2022!BH$1,FALSE))</f>
        <v/>
      </c>
      <c r="DD11" s="82">
        <f>IF(VLOOKUP($A11,FAG_Daten_2022!$A$1:$FK$206,FAG_Daten_2022!BI$1,FALSE)="","",VLOOKUP($A11,FAG_Daten_2022!$A$1:$FK$206,FAG_Daten_2022!BI$1,FALSE))</f>
        <v>35</v>
      </c>
      <c r="DE11" s="82" t="str">
        <f>IF(VLOOKUP($A11,FAG_Daten_2022!$A$1:$FK$206,FAG_Daten_2022!BJ$1,FALSE)="","",VLOOKUP($A11,FAG_Daten_2022!$A$1:$FK$206,FAG_Daten_2022!BJ$1,FALSE))</f>
        <v/>
      </c>
      <c r="DF11" s="82" t="str">
        <f>IF(VLOOKUP($A11,FAG_Daten_2022!$A$1:$FK$206,FAG_Daten_2022!BK$1,FALSE)="","",VLOOKUP($A11,FAG_Daten_2022!$A$1:$FK$206,FAG_Daten_2022!BK$1,FALSE))</f>
        <v/>
      </c>
      <c r="DG11" s="82" t="str">
        <f>IF(VLOOKUP($A11,FAG_Daten_2022!$A$1:$FK$206,FAG_Daten_2022!BL$1,FALSE)="","",VLOOKUP($A11,FAG_Daten_2022!$A$1:$FK$206,FAG_Daten_2022!BL$1,FALSE))</f>
        <v/>
      </c>
      <c r="DH11" s="82" t="str">
        <f>IF(VLOOKUP($A11,FAG_Daten_2022!$A$1:$FK$206,FAG_Daten_2022!BM$1,FALSE)="","",VLOOKUP($A11,FAG_Daten_2022!$A$1:$FK$206,FAG_Daten_2022!BM$1,FALSE))</f>
        <v/>
      </c>
      <c r="DI11" s="82" t="str">
        <f>IF(VLOOKUP($A11,FAG_Daten_2022!$A$1:$FK$206,FAG_Daten_2022!BN$1,FALSE)="","",VLOOKUP($A11,FAG_Daten_2022!$A$1:$FK$206,FAG_Daten_2022!BN$1,FALSE))</f>
        <v/>
      </c>
      <c r="DJ11" s="82" t="str">
        <f>IF(VLOOKUP($A11,FAG_Daten_2022!$A$1:$FK$206,FAG_Daten_2022!BO$1,FALSE)="","",VLOOKUP($A11,FAG_Daten_2022!$A$1:$FK$206,FAG_Daten_2022!BO$1,FALSE))</f>
        <v/>
      </c>
      <c r="DK11" s="82" t="str">
        <f>IF(VLOOKUP($A11,FAG_Daten_2022!$A$1:$FK$206,FAG_Daten_2022!BP$1,FALSE)="","",VLOOKUP($A11,FAG_Daten_2022!$A$1:$FK$206,FAG_Daten_2022!BP$1,FALSE))</f>
        <v/>
      </c>
      <c r="DL11" s="82" t="str">
        <f>IF(VLOOKUP($A11,FAG_Daten_2022!$A$1:$FK$206,FAG_Daten_2022!BQ$1,FALSE)="","",VLOOKUP($A11,FAG_Daten_2022!$A$1:$FK$206,FAG_Daten_2022!BQ$1,FALSE))</f>
        <v/>
      </c>
      <c r="DM11" s="82" t="str">
        <f>IF(VLOOKUP($A11,FAG_Daten_2022!$A$1:$FK$206,FAG_Daten_2022!BR$1,FALSE)="","",VLOOKUP($A11,FAG_Daten_2022!$A$1:$FK$206,FAG_Daten_2022!BR$1,FALSE))</f>
        <v/>
      </c>
      <c r="DN11" s="82" t="str">
        <f t="shared" si="6"/>
        <v/>
      </c>
      <c r="DO11" s="82" t="str">
        <f t="shared" si="6"/>
        <v/>
      </c>
      <c r="DP11" s="82" t="str">
        <f t="shared" si="6"/>
        <v/>
      </c>
      <c r="DQ11" s="82" t="str">
        <f t="shared" si="6"/>
        <v/>
      </c>
      <c r="DR11" s="82">
        <f t="shared" si="6"/>
        <v>0</v>
      </c>
      <c r="DS11" s="82" t="str">
        <f t="shared" si="6"/>
        <v/>
      </c>
      <c r="DT11" s="82" t="str">
        <f t="shared" si="6"/>
        <v/>
      </c>
      <c r="DU11" s="82" t="str">
        <f t="shared" si="6"/>
        <v/>
      </c>
      <c r="DV11" s="82" t="str">
        <f t="shared" si="6"/>
        <v/>
      </c>
      <c r="DW11" s="82" t="str">
        <f t="shared" si="6"/>
        <v/>
      </c>
      <c r="DX11" s="82" t="str">
        <f t="shared" si="6"/>
        <v/>
      </c>
      <c r="DY11" s="82" t="str">
        <f t="shared" si="6"/>
        <v/>
      </c>
      <c r="DZ11" s="82">
        <f t="shared" si="7"/>
        <v>0</v>
      </c>
      <c r="EA11" s="82">
        <f t="shared" si="8"/>
        <v>-64218</v>
      </c>
      <c r="EB11" s="82"/>
      <c r="EC11" s="82"/>
      <c r="ED11" s="82"/>
      <c r="EE11" s="82"/>
      <c r="EF11" s="82"/>
      <c r="EG11" s="82"/>
      <c r="EH11" s="82"/>
      <c r="EI11" s="82"/>
      <c r="EJ11" s="82"/>
      <c r="EL11" s="82"/>
    </row>
    <row r="12" spans="1:143" s="3" customFormat="1" outlineLevel="1" x14ac:dyDescent="0.2">
      <c r="A12" s="3">
        <v>2</v>
      </c>
      <c r="B12" s="3" t="str">
        <f>VLOOKUP(A12,FAG_Daten_2022!A$1:$FK$206,FAG_Daten_2022!$B$1,FALSE)</f>
        <v>Affoltern a.A.</v>
      </c>
      <c r="C12" s="3" t="str">
        <f>VLOOKUP(A12,FAG_Daten_2022!A$1:$FK$206,FAG_Daten_2022!$C$1,FALSE)</f>
        <v>Stadt</v>
      </c>
      <c r="D12" s="3" t="str">
        <f>VLOOKUP(A12,FAG_Daten_2022!A$1:$FK$206,FAG_Daten_2022!$D$1,FALSE)</f>
        <v>Bezirk Affoltern</v>
      </c>
      <c r="E12" s="82">
        <f>VLOOKUP(A12,FAG_Daten_2022!A$1:$FK$206,FAG_Daten_2022!$AT$1,FALSE)</f>
        <v>2609</v>
      </c>
      <c r="F12" s="82">
        <f>VLOOKUP(A12,FAG_Daten_2022!A$1:$FK$206,FAG_Daten_2022!$AV$1,FALSE)</f>
        <v>3770</v>
      </c>
      <c r="G12" s="82">
        <f>VLOOKUP(A12,FAG_Daten_2022!A$1:$FK$206,FAG_Daten_2022!$F$1,FALSE)</f>
        <v>12246</v>
      </c>
      <c r="H12" s="80">
        <f>VLOOKUP(A12,FAG_Daten_2022!A$1:$FK$206,FAG_Daten_2022!$DH$1,FALSE)</f>
        <v>124</v>
      </c>
      <c r="I12" s="82">
        <f>ROUND(IF(E12&lt;FAG_Basisdaten!$C$5*F12,(FAG_Basisdaten!$C$5*F12-E12)*G12*H12/100,0),0)</f>
        <v>14767451</v>
      </c>
      <c r="J12" s="82">
        <f>VLOOKUP(A12,FAG_Daten_2022!A$1:$FK$206,FAG_Daten_2022!$AT$1,FALSE)</f>
        <v>2609</v>
      </c>
      <c r="K12" s="82">
        <f>VLOOKUP(A12,FAG_Daten_2022!A$1:$FK$206,FAG_Daten_2022!$AV$1,FALSE)</f>
        <v>3770</v>
      </c>
      <c r="L12" s="3">
        <f>VLOOKUP(A12,FAG_Daten_2022!A$1:$FK$206,FAG_Daten_2022!$F$1,FALSE)</f>
        <v>12246</v>
      </c>
      <c r="M12" s="3">
        <f>VLOOKUP(A12,FAG_Daten_2022!A$1:$FK$206,FAG_Daten_2022!DJ$1,FALSE)</f>
        <v>99.67</v>
      </c>
      <c r="N12" s="3">
        <f>VLOOKUP(A12,FAG_Daten_2022!A$1:$FK$206,FAG_Daten_2022!$DK$1,FALSE)</f>
        <v>100.87</v>
      </c>
      <c r="O12" s="82">
        <f>ROUND(IF(J12&gt;K12*FAG_Basisdaten!$C$8,(J12-K12*FAG_Basisdaten!$C$8)*FAG_Basisdaten!$C$9*L12*(M12/N12),0),0)</f>
        <v>0</v>
      </c>
      <c r="P12" s="82">
        <f>VLOOKUP(A12,FAG_Daten_2022!A$1:$FK$206,FAG_Daten_2022!$I$1,FALSE)</f>
        <v>2444</v>
      </c>
      <c r="Q12" s="82">
        <f>VLOOKUP(A12,FAG_Daten_2022!A$1:$FK$206,FAG_Daten_2022!$F$1,FALSE)</f>
        <v>12246</v>
      </c>
      <c r="R12" s="82">
        <f>VLOOKUP(A12,FAG_Daten_2022!A$1:$FK$206,FAG_Daten_2022!$K$1,FALSE)</f>
        <v>232131</v>
      </c>
      <c r="S12" s="82">
        <f>VLOOKUP(A12,FAG_Daten_2022!A$1:$FK$206,FAG_Daten_2022!$H$1,FALSE)</f>
        <v>1130451</v>
      </c>
      <c r="T12" s="82">
        <f>VLOOKUP(A12,FAG_Daten_2022!A$1:$FK$206,FAG_Daten_2022!$F$1,FALSE)</f>
        <v>12246</v>
      </c>
      <c r="U12" s="3">
        <f>VLOOKUP(A12,FAG_Daten_2022!A$1:$FK$206,FAG_Daten_2022!$BC$1,FALSE)</f>
        <v>102.3</v>
      </c>
      <c r="V12" s="3">
        <f>VLOOKUP(A12,FAG_Daten_2022!A$1:$FK$206,FAG_Daten_2022!$BD$1,FALSE)</f>
        <v>104.2</v>
      </c>
      <c r="W12" s="118">
        <f>IF((P12/Q12)&gt;(R12/S12)*FAG_Basisdaten!$C$12,((P12/Q12)-(R12/S12)*FAG_Basisdaten!$C$12)*T12*FAG_Basisdaten!$C$13*(U12/V12),0)</f>
        <v>0</v>
      </c>
      <c r="X12" s="3">
        <f>VLOOKUP(A12,FAG_Daten_2022!A$1:$FK$206,FAG_Daten_2022!$DH$1,FALSE)</f>
        <v>124</v>
      </c>
      <c r="Y12" s="3">
        <f>VLOOKUP(A12,FAG_Daten_2022!A$1:$FK$206,FAG_Daten_2022!$DJ$1,FALSE)</f>
        <v>99.67</v>
      </c>
      <c r="Z12" s="82">
        <f>ROUND(W12-W12*MIN(MAX((Y12*FAG_Basisdaten!$C$15-X12)/(Y12*FAG_Basisdaten!$C$14),0),1),0)</f>
        <v>0</v>
      </c>
      <c r="AA12" s="79">
        <f>VLOOKUP(A12,FAG_Daten_2022!A$1:$FK$206,FAG_Daten_2022!$AW$1,FALSE)</f>
        <v>1164.25</v>
      </c>
      <c r="AB12" s="83">
        <f>VLOOKUP(A12,FAG_Daten_2022!A$1:$FK$206,FAG_Daten_2022!$AZ$1,FALSE)</f>
        <v>4.1999999999999997E-3</v>
      </c>
      <c r="AC12" s="3">
        <f>VLOOKUP(A12,FAG_Daten_2022!A$1:$FK$206,FAG_Daten_2022!$F$1,FALSE)</f>
        <v>12246</v>
      </c>
      <c r="AD12" s="3">
        <f>VLOOKUP(A12,FAG_Daten_2022!A$1:$FK$206,FAG_Daten_2022!$BC$1,FALSE)</f>
        <v>102.3</v>
      </c>
      <c r="AE12" s="3">
        <f>VLOOKUP(A12,FAG_Daten_2022!A$1:$FK$206,FAG_Daten_2022!$BD$1,FALSE)</f>
        <v>104.2</v>
      </c>
      <c r="AF12" s="80">
        <f>IF(OR(AA12&lt;FAG_Basisdaten!$C$18,AB12&gt;FAG_Basisdaten!$C$19),MAX((FAG_Basisdaten!$C$20+FAG_Basisdaten!$C$21*AA12+FAG_Basisdaten!$C$22*AB12*100)*AC12*(AD12/AE12),0),0)</f>
        <v>0</v>
      </c>
      <c r="AG12" s="3">
        <f>VLOOKUP(A12,FAG_Daten_2022!A$1:$FK$206,FAG_Daten_2022!$DH$1,FALSE)</f>
        <v>124</v>
      </c>
      <c r="AH12" s="3">
        <f>VLOOKUP(A12,FAG_Daten_2022!A$1:$FK$206,FAG_Daten_2022!$DJ$1,FALSE)</f>
        <v>99.67</v>
      </c>
      <c r="AI12" s="82">
        <f>ROUND(AF12-AF12*MIN(MAX((AH12*FAG_Basisdaten!$C$24-AG12)/(AH12*FAG_Basisdaten!$C$23),0),1),0)</f>
        <v>0</v>
      </c>
      <c r="AJ12" s="3">
        <f>VLOOKUP(A12,FAG_Daten_2022!$A$1:$FK$206,FAG_Daten_2022!$BC$1,FALSE)</f>
        <v>102.3</v>
      </c>
      <c r="AK12" s="3">
        <f>VLOOKUP(A12,FAG_Daten_2022!$A$1:$FK$206,FAG_Daten_2022!$BD$1,FALSE)</f>
        <v>104.2</v>
      </c>
      <c r="AL12" s="82">
        <v>0</v>
      </c>
      <c r="AM12" s="82">
        <f t="shared" si="2"/>
        <v>14767451</v>
      </c>
      <c r="AN12" s="115"/>
      <c r="AO12" s="115" t="str">
        <f>IF(VLOOKUP($A12,FAG_Daten_2022!$A$1:$FK$206,FAG_Daten_2022!BT$1,FALSE)="","",VLOOKUP($A12,FAG_Daten_2022!$A$1:$FK$206,FAG_Daten_2022!BT$1,FALSE))</f>
        <v/>
      </c>
      <c r="AP12" s="115" t="str">
        <f>IF(VLOOKUP($A12,FAG_Daten_2022!$A$1:$FK$206,FAG_Daten_2022!BU$1,FALSE)="","",VLOOKUP($A12,FAG_Daten_2022!$A$1:$FK$206,FAG_Daten_2022!BU$1,FALSE))</f>
        <v/>
      </c>
      <c r="AQ12" s="115" t="str">
        <f>IF(VLOOKUP($A12,FAG_Daten_2022!$A$1:$FK$206,FAG_Daten_2022!BV$1,FALSE)="","",VLOOKUP($A12,FAG_Daten_2022!$A$1:$FK$206,FAG_Daten_2022!BV$1,FALSE))</f>
        <v/>
      </c>
      <c r="AR12" s="115" t="str">
        <f>IF(VLOOKUP($A12,FAG_Daten_2022!$A$1:$FK$206,FAG_Daten_2022!BW$1,FALSE)="","",VLOOKUP($A12,FAG_Daten_2022!$A$1:$FK$206,FAG_Daten_2022!BW$1,FALSE))</f>
        <v>Affoltern a.A.-Aeugst</v>
      </c>
      <c r="AS12" s="115" t="str">
        <f>IF(VLOOKUP($A12,FAG_Daten_2022!$A$1:$FK$206,FAG_Daten_2022!BX$1,FALSE)="","",VLOOKUP($A12,FAG_Daten_2022!$A$1:$FK$206,FAG_Daten_2022!BX$1,FALSE))</f>
        <v/>
      </c>
      <c r="AT12" s="115" t="str">
        <f>IF(VLOOKUP($A12,FAG_Daten_2022!$A$1:$FK$206,FAG_Daten_2022!BY$1,FALSE)="","",VLOOKUP($A12,FAG_Daten_2022!$A$1:$FK$206,FAG_Daten_2022!BY$1,FALSE))</f>
        <v/>
      </c>
      <c r="AU12" s="115" t="str">
        <f>IF(VLOOKUP($A12,FAG_Daten_2022!$A$1:$FK$206,FAG_Daten_2022!BZ$1,FALSE)="","",VLOOKUP($A12,FAG_Daten_2022!$A$1:$FK$206,FAG_Daten_2022!BZ$1,FALSE))</f>
        <v/>
      </c>
      <c r="AV12" s="115" t="str">
        <f>IF(VLOOKUP($A12,FAG_Daten_2022!$A$1:$FK$206,FAG_Daten_2022!CA$1,FALSE)="","",VLOOKUP($A12,FAG_Daten_2022!$A$1:$FK$206,FAG_Daten_2022!CA$1,FALSE))</f>
        <v/>
      </c>
      <c r="AW12" s="115" t="str">
        <f>IF(VLOOKUP($A12,FAG_Daten_2022!$A$1:$FK$206,FAG_Daten_2022!CB$1,FALSE)="","",VLOOKUP($A12,FAG_Daten_2022!$A$1:$FK$206,FAG_Daten_2022!CB$1,FALSE))</f>
        <v/>
      </c>
      <c r="AX12" s="115" t="str">
        <f>IF(VLOOKUP($A12,FAG_Daten_2022!$A$1:$FK$206,FAG_Daten_2022!CC$1,FALSE)="","",VLOOKUP($A12,FAG_Daten_2022!$A$1:$FK$206,FAG_Daten_2022!CC$1,FALSE))</f>
        <v/>
      </c>
      <c r="AY12" s="115" t="str">
        <f>IF(VLOOKUP($A12,FAG_Daten_2022!$A$1:$FK$206,FAG_Daten_2022!CD$1,FALSE)="","",VLOOKUP($A12,FAG_Daten_2022!$A$1:$FK$206,FAG_Daten_2022!CD$1,FALSE))</f>
        <v/>
      </c>
      <c r="AZ12" s="80">
        <f>VLOOKUP($A12,FAG_Daten_2022!$A$1:$FK$206,FAG_Daten_2022!$DH$1,FALSE)</f>
        <v>124</v>
      </c>
      <c r="BA12" s="80"/>
      <c r="BB12" s="80">
        <f>IF(VLOOKUP($A12,FAG_Daten_2022!$A$1:$FK$206,FAG_Daten_2022!N$1,FALSE)="","",VLOOKUP($A12,FAG_Daten_2022!$A$1:$FK$206,FAG_Daten_2022!N$1,FALSE))</f>
        <v>0</v>
      </c>
      <c r="BC12" s="80">
        <f>IF(VLOOKUP($A12,FAG_Daten_2022!$A$1:$FK$206,FAG_Daten_2022!O$1,FALSE)="","",VLOOKUP($A12,FAG_Daten_2022!$A$1:$FK$206,FAG_Daten_2022!O$1,FALSE))</f>
        <v>0</v>
      </c>
      <c r="BD12" s="80" t="str">
        <f>IF(VLOOKUP($A12,FAG_Daten_2022!$A$1:$FK$206,FAG_Daten_2022!P$1,FALSE)="","",VLOOKUP($A12,FAG_Daten_2022!$A$1:$FK$206,FAG_Daten_2022!P$1,FALSE))</f>
        <v/>
      </c>
      <c r="BE12" s="80">
        <f>IF(VLOOKUP($A12,FAG_Daten_2022!$A$1:$FK$206,FAG_Daten_2022!R$1,FALSE)="","",VLOOKUP($A12,FAG_Daten_2022!$A$1:$FK$206,FAG_Daten_2022!R$1,FALSE))</f>
        <v>17</v>
      </c>
      <c r="BF12" s="80">
        <f>IF(VLOOKUP($A12,FAG_Daten_2022!$A$1:$FK$206,FAG_Daten_2022!S$1,FALSE)="","",VLOOKUP($A12,FAG_Daten_2022!$A$1:$FK$206,FAG_Daten_2022!S$1,FALSE))</f>
        <v>0</v>
      </c>
      <c r="BG12" s="80" t="str">
        <f>IF(VLOOKUP($A12,FAG_Daten_2022!$A$1:$FK$206,FAG_Daten_2022!T$1,FALSE)="","",VLOOKUP($A12,FAG_Daten_2022!$A$1:$FK$206,FAG_Daten_2022!T$1,FALSE))</f>
        <v/>
      </c>
      <c r="BH12" s="80" t="str">
        <f>IF(VLOOKUP($A12,FAG_Daten_2022!$A$1:$FK$206,FAG_Daten_2022!U$1,FALSE)="","",VLOOKUP($A12,FAG_Daten_2022!$A$1:$FK$206,FAG_Daten_2022!U$1,FALSE))</f>
        <v/>
      </c>
      <c r="BI12" s="80">
        <f>IF(VLOOKUP($A12,FAG_Daten_2022!$A$1:$FK$206,FAG_Daten_2022!W$1,FALSE)="","",VLOOKUP($A12,FAG_Daten_2022!$A$1:$FK$206,FAG_Daten_2022!W$1,FALSE))</f>
        <v>0</v>
      </c>
      <c r="BJ12" s="80" t="str">
        <f>IF(VLOOKUP($A12,FAG_Daten_2022!$A$1:$FK$206,FAG_Daten_2022!X$1,FALSE)="","",VLOOKUP($A12,FAG_Daten_2022!$A$1:$FK$206,FAG_Daten_2022!X$1,FALSE))</f>
        <v/>
      </c>
      <c r="BK12" s="80" t="str">
        <f>IF(VLOOKUP($A12,FAG_Daten_2022!$A$1:$FK$206,FAG_Daten_2022!Y$1,FALSE)="","",VLOOKUP($A12,FAG_Daten_2022!$A$1:$FK$206,FAG_Daten_2022!Y$1,FALSE))</f>
        <v/>
      </c>
      <c r="BL12" s="80" t="str">
        <f>IF(VLOOKUP($A12,FAG_Daten_2022!$A$1:$FK$206,FAG_Daten_2022!Z$1,FALSE)="","",VLOOKUP($A12,FAG_Daten_2022!$A$1:$FK$206,FAG_Daten_2022!Z$1,FALSE))</f>
        <v/>
      </c>
      <c r="BM12" s="82">
        <f>IF(VLOOKUP($A12,FAG_Daten_2022!$A$1:$FK$206,FAG_Daten_2022!AG$1,FALSE)="","",VLOOKUP($A12,FAG_Daten_2022!$A$1:$FK$206,FAG_Daten_2022!AG$1,FALSE))</f>
        <v>31949205</v>
      </c>
      <c r="BN12" s="82"/>
      <c r="BO12" s="82">
        <f>IF(VLOOKUP($A12,FAG_Daten_2022!$A$1:$FK$206,FAG_Daten_2022!AI$1,FALSE)="","",VLOOKUP($A12,FAG_Daten_2022!$A$1:$FK$206,FAG_Daten_2022!AI$1,FALSE))</f>
        <v>0</v>
      </c>
      <c r="BP12" s="113">
        <f>IF(VLOOKUP($A12,FAG_Daten_2022!$A$1:$FK$206,FAG_Daten_2022!AJ$1,FALSE)="","",VLOOKUP($A12,FAG_Daten_2022!$A$1:$FK$206,FAG_Daten_2022!AJ$1,FALSE))</f>
        <v>0</v>
      </c>
      <c r="BQ12" s="82" t="str">
        <f>IF(VLOOKUP($A12,FAG_Daten_2022!$A$1:$FK$206,FAG_Daten_2022!AK$1,FALSE)="","",VLOOKUP($A12,FAG_Daten_2022!$A$1:$FK$206,FAG_Daten_2022!AK$1,FALSE))</f>
        <v/>
      </c>
      <c r="BR12" s="82">
        <f>IF(VLOOKUP($A12,FAG_Daten_2022!$A$1:$FK$206,FAG_Daten_2022!AL$1,FALSE)="","",VLOOKUP($A12,FAG_Daten_2022!$A$1:$FK$206,FAG_Daten_2022!AL$1,FALSE))</f>
        <v>31949205</v>
      </c>
      <c r="BS12" s="82">
        <f>IF(VLOOKUP($A12,FAG_Daten_2022!$A$1:$FK$206,FAG_Daten_2022!AM$1,FALSE)="","",VLOOKUP($A12,FAG_Daten_2022!$A$1:$FK$206,FAG_Daten_2022!AM$1,FALSE))</f>
        <v>0</v>
      </c>
      <c r="BT12" s="82" t="str">
        <f>IF(VLOOKUP($A12,FAG_Daten_2022!$A$1:$FK$206,FAG_Daten_2022!AN$1,FALSE)="","",VLOOKUP($A12,FAG_Daten_2022!$A$1:$FK$206,FAG_Daten_2022!AN$1,FALSE))</f>
        <v/>
      </c>
      <c r="BU12" s="82" t="str">
        <f>IF(VLOOKUP($A12,FAG_Daten_2022!$A$1:$FK$206,FAG_Daten_2022!AO$1,FALSE)="","",VLOOKUP($A12,FAG_Daten_2022!$A$1:$FK$206,FAG_Daten_2022!AO$1,FALSE))</f>
        <v/>
      </c>
      <c r="BV12" s="82">
        <f>IF(VLOOKUP($A12,FAG_Daten_2022!$A$1:$FK$206,FAG_Daten_2022!AP$1,FALSE)="","",VLOOKUP($A12,FAG_Daten_2022!$A$1:$FK$206,FAG_Daten_2022!AP$1,FALSE))</f>
        <v>0</v>
      </c>
      <c r="BW12" s="82" t="str">
        <f>IF(VLOOKUP($A12,FAG_Daten_2022!$A$1:$FK$206,FAG_Daten_2022!AQ$1,FALSE)="","",VLOOKUP($A12,FAG_Daten_2022!$A$1:$FK$206,FAG_Daten_2022!AQ$1,FALSE))</f>
        <v/>
      </c>
      <c r="BX12" s="82" t="str">
        <f>IF(VLOOKUP($A12,FAG_Daten_2022!$A$1:$FK$206,FAG_Daten_2022!AR$1,FALSE)="","",VLOOKUP($A12,FAG_Daten_2022!$A$1:$FK$206,FAG_Daten_2022!AR$1,FALSE))</f>
        <v/>
      </c>
      <c r="BY12" s="82" t="str">
        <f>IF(VLOOKUP($A12,FAG_Daten_2022!$A$1:$FK$206,FAG_Daten_2022!AS$1,FALSE)="","",VLOOKUP($A12,FAG_Daten_2022!$A$1:$FK$206,FAG_Daten_2022!AS$1,FALSE))</f>
        <v/>
      </c>
      <c r="BZ12" s="82" t="str">
        <f t="shared" si="3"/>
        <v/>
      </c>
      <c r="CA12" s="82">
        <f t="shared" si="3"/>
        <v>0</v>
      </c>
      <c r="CB12" s="82">
        <f t="shared" si="3"/>
        <v>0</v>
      </c>
      <c r="CC12" s="82" t="str">
        <f t="shared" si="3"/>
        <v/>
      </c>
      <c r="CD12" s="82">
        <f t="shared" si="3"/>
        <v>2024570</v>
      </c>
      <c r="CE12" s="82">
        <f t="shared" si="3"/>
        <v>0</v>
      </c>
      <c r="CF12" s="82" t="str">
        <f t="shared" si="3"/>
        <v/>
      </c>
      <c r="CG12" s="82" t="str">
        <f t="shared" si="3"/>
        <v/>
      </c>
      <c r="CH12" s="82">
        <f t="shared" si="3"/>
        <v>0</v>
      </c>
      <c r="CI12" s="82" t="str">
        <f t="shared" si="3"/>
        <v/>
      </c>
      <c r="CJ12" s="82" t="str">
        <f t="shared" si="3"/>
        <v/>
      </c>
      <c r="CK12" s="82" t="str">
        <f t="shared" si="3"/>
        <v/>
      </c>
      <c r="CL12" s="82" t="str">
        <f t="shared" si="4"/>
        <v/>
      </c>
      <c r="CM12" s="82">
        <f t="shared" si="4"/>
        <v>0</v>
      </c>
      <c r="CN12" s="82">
        <f t="shared" si="4"/>
        <v>0</v>
      </c>
      <c r="CO12" s="82" t="str">
        <f t="shared" si="4"/>
        <v/>
      </c>
      <c r="CP12" s="82">
        <f t="shared" si="4"/>
        <v>0</v>
      </c>
      <c r="CQ12" s="82">
        <f t="shared" si="4"/>
        <v>0</v>
      </c>
      <c r="CR12" s="82" t="str">
        <f t="shared" si="4"/>
        <v/>
      </c>
      <c r="CS12" s="82" t="str">
        <f t="shared" si="4"/>
        <v/>
      </c>
      <c r="CT12" s="82">
        <f t="shared" si="4"/>
        <v>0</v>
      </c>
      <c r="CU12" s="82" t="str">
        <f t="shared" si="4"/>
        <v/>
      </c>
      <c r="CV12" s="82" t="str">
        <f t="shared" si="4"/>
        <v/>
      </c>
      <c r="CW12" s="82" t="str">
        <f t="shared" si="4"/>
        <v/>
      </c>
      <c r="CX12" s="82">
        <f t="shared" si="5"/>
        <v>2024570</v>
      </c>
      <c r="CY12" s="82">
        <f>VLOOKUP($A12,FAG_Daten_2022!$A$1:$FK$206,FAG_Daten_2022!I$1,FALSE)</f>
        <v>2444</v>
      </c>
      <c r="CZ12" s="82"/>
      <c r="DA12" s="82" t="str">
        <f>IF(VLOOKUP($A12,FAG_Daten_2022!$A$1:$FK$206,FAG_Daten_2022!BF$1,FALSE)="","",VLOOKUP($A12,FAG_Daten_2022!$A$1:$FK$206,FAG_Daten_2022!BF$1,FALSE))</f>
        <v/>
      </c>
      <c r="DB12" s="82" t="str">
        <f>IF(VLOOKUP($A12,FAG_Daten_2022!$A$1:$FK$206,FAG_Daten_2022!BG$1,FALSE)="","",VLOOKUP($A12,FAG_Daten_2022!$A$1:$FK$206,FAG_Daten_2022!BG$1,FALSE))</f>
        <v/>
      </c>
      <c r="DC12" s="82" t="str">
        <f>IF(VLOOKUP($A12,FAG_Daten_2022!$A$1:$FK$206,FAG_Daten_2022!BH$1,FALSE)="","",VLOOKUP($A12,FAG_Daten_2022!$A$1:$FK$206,FAG_Daten_2022!BH$1,FALSE))</f>
        <v/>
      </c>
      <c r="DD12" s="82">
        <f>IF(VLOOKUP($A12,FAG_Daten_2022!$A$1:$FK$206,FAG_Daten_2022!BI$1,FALSE)="","",VLOOKUP($A12,FAG_Daten_2022!$A$1:$FK$206,FAG_Daten_2022!BI$1,FALSE))</f>
        <v>276</v>
      </c>
      <c r="DE12" s="82" t="str">
        <f>IF(VLOOKUP($A12,FAG_Daten_2022!$A$1:$FK$206,FAG_Daten_2022!BJ$1,FALSE)="","",VLOOKUP($A12,FAG_Daten_2022!$A$1:$FK$206,FAG_Daten_2022!BJ$1,FALSE))</f>
        <v/>
      </c>
      <c r="DF12" s="82" t="str">
        <f>IF(VLOOKUP($A12,FAG_Daten_2022!$A$1:$FK$206,FAG_Daten_2022!BK$1,FALSE)="","",VLOOKUP($A12,FAG_Daten_2022!$A$1:$FK$206,FAG_Daten_2022!BK$1,FALSE))</f>
        <v/>
      </c>
      <c r="DG12" s="82" t="str">
        <f>IF(VLOOKUP($A12,FAG_Daten_2022!$A$1:$FK$206,FAG_Daten_2022!BL$1,FALSE)="","",VLOOKUP($A12,FAG_Daten_2022!$A$1:$FK$206,FAG_Daten_2022!BL$1,FALSE))</f>
        <v/>
      </c>
      <c r="DH12" s="82" t="str">
        <f>IF(VLOOKUP($A12,FAG_Daten_2022!$A$1:$FK$206,FAG_Daten_2022!BM$1,FALSE)="","",VLOOKUP($A12,FAG_Daten_2022!$A$1:$FK$206,FAG_Daten_2022!BM$1,FALSE))</f>
        <v/>
      </c>
      <c r="DI12" s="82" t="str">
        <f>IF(VLOOKUP($A12,FAG_Daten_2022!$A$1:$FK$206,FAG_Daten_2022!BN$1,FALSE)="","",VLOOKUP($A12,FAG_Daten_2022!$A$1:$FK$206,FAG_Daten_2022!BN$1,FALSE))</f>
        <v/>
      </c>
      <c r="DJ12" s="82" t="str">
        <f>IF(VLOOKUP($A12,FAG_Daten_2022!$A$1:$FK$206,FAG_Daten_2022!BO$1,FALSE)="","",VLOOKUP($A12,FAG_Daten_2022!$A$1:$FK$206,FAG_Daten_2022!BO$1,FALSE))</f>
        <v/>
      </c>
      <c r="DK12" s="82" t="str">
        <f>IF(VLOOKUP($A12,FAG_Daten_2022!$A$1:$FK$206,FAG_Daten_2022!BP$1,FALSE)="","",VLOOKUP($A12,FAG_Daten_2022!$A$1:$FK$206,FAG_Daten_2022!BP$1,FALSE))</f>
        <v/>
      </c>
      <c r="DL12" s="82" t="str">
        <f>IF(VLOOKUP($A12,FAG_Daten_2022!$A$1:$FK$206,FAG_Daten_2022!BQ$1,FALSE)="","",VLOOKUP($A12,FAG_Daten_2022!$A$1:$FK$206,FAG_Daten_2022!BQ$1,FALSE))</f>
        <v/>
      </c>
      <c r="DM12" s="82" t="str">
        <f>IF(VLOOKUP($A12,FAG_Daten_2022!$A$1:$FK$206,FAG_Daten_2022!BR$1,FALSE)="","",VLOOKUP($A12,FAG_Daten_2022!$A$1:$FK$206,FAG_Daten_2022!BR$1,FALSE))</f>
        <v/>
      </c>
      <c r="DN12" s="82" t="str">
        <f t="shared" si="6"/>
        <v/>
      </c>
      <c r="DO12" s="82" t="str">
        <f t="shared" si="6"/>
        <v/>
      </c>
      <c r="DP12" s="82" t="str">
        <f t="shared" si="6"/>
        <v/>
      </c>
      <c r="DQ12" s="82" t="str">
        <f t="shared" si="6"/>
        <v/>
      </c>
      <c r="DR12" s="82">
        <f t="shared" si="6"/>
        <v>0</v>
      </c>
      <c r="DS12" s="82" t="str">
        <f t="shared" si="6"/>
        <v/>
      </c>
      <c r="DT12" s="82" t="str">
        <f t="shared" si="6"/>
        <v/>
      </c>
      <c r="DU12" s="82" t="str">
        <f t="shared" si="6"/>
        <v/>
      </c>
      <c r="DV12" s="82" t="str">
        <f t="shared" si="6"/>
        <v/>
      </c>
      <c r="DW12" s="82" t="str">
        <f t="shared" si="6"/>
        <v/>
      </c>
      <c r="DX12" s="82" t="str">
        <f t="shared" si="6"/>
        <v/>
      </c>
      <c r="DY12" s="82" t="str">
        <f t="shared" si="6"/>
        <v/>
      </c>
      <c r="DZ12" s="82">
        <f t="shared" si="7"/>
        <v>0</v>
      </c>
      <c r="EA12" s="82">
        <f t="shared" si="8"/>
        <v>2024570</v>
      </c>
      <c r="EB12" s="82"/>
      <c r="EC12" s="82"/>
      <c r="ED12" s="82"/>
      <c r="EE12" s="82"/>
      <c r="EF12" s="82"/>
      <c r="EG12" s="82"/>
      <c r="EH12" s="82"/>
      <c r="EI12" s="82"/>
      <c r="EJ12" s="82"/>
      <c r="EL12" s="82"/>
    </row>
    <row r="13" spans="1:143" outlineLevel="1" x14ac:dyDescent="0.2">
      <c r="A13" s="3">
        <v>211</v>
      </c>
      <c r="B13" s="3" t="str">
        <f>VLOOKUP(A13,FAG_Daten_2022!A$1:$FK$206,FAG_Daten_2022!$B$1,FALSE)</f>
        <v>Altikon</v>
      </c>
      <c r="C13" s="3" t="str">
        <f>VLOOKUP(A13,FAG_Daten_2022!A$1:$FK$206,FAG_Daten_2022!$C$1,FALSE)</f>
        <v>Politische Gemeinde</v>
      </c>
      <c r="D13" s="3" t="str">
        <f>VLOOKUP(A13,FAG_Daten_2022!A$1:$FK$206,FAG_Daten_2022!$D$1,FALSE)</f>
        <v>Bezirk Winterthur</v>
      </c>
      <c r="E13" s="82">
        <f>VLOOKUP(A13,FAG_Daten_2022!A$1:$FK$206,FAG_Daten_2022!$AT$1,FALSE)</f>
        <v>2040</v>
      </c>
      <c r="F13" s="82">
        <f>VLOOKUP(A13,FAG_Daten_2022!A$1:$FK$206,FAG_Daten_2022!$AV$1,FALSE)</f>
        <v>3770</v>
      </c>
      <c r="G13" s="82">
        <f>VLOOKUP(A13,FAG_Daten_2022!A$1:$FK$206,FAG_Daten_2022!$F$1,FALSE)</f>
        <v>702</v>
      </c>
      <c r="H13" s="80">
        <f>VLOOKUP(A13,FAG_Daten_2022!A$1:$FK$206,FAG_Daten_2022!$DH$1,FALSE)</f>
        <v>114</v>
      </c>
      <c r="I13" s="82">
        <f>ROUND(IF(E13&lt;FAG_Basisdaten!$C$5*F13,(FAG_Basisdaten!$C$5*F13-E13)*G13*H13/100,0),0)</f>
        <v>1233632</v>
      </c>
      <c r="J13" s="82">
        <f>VLOOKUP(A13,FAG_Daten_2022!A$1:$FK$206,FAG_Daten_2022!$AT$1,FALSE)</f>
        <v>2040</v>
      </c>
      <c r="K13" s="82">
        <f>VLOOKUP(A13,FAG_Daten_2022!A$1:$FK$206,FAG_Daten_2022!$AV$1,FALSE)</f>
        <v>3770</v>
      </c>
      <c r="L13" s="3">
        <f>VLOOKUP(A13,FAG_Daten_2022!A$1:$FK$206,FAG_Daten_2022!$F$1,FALSE)</f>
        <v>702</v>
      </c>
      <c r="M13" s="3">
        <f>VLOOKUP(A13,FAG_Daten_2022!A$1:$FK$206,FAG_Daten_2022!DJ$1,FALSE)</f>
        <v>99.67</v>
      </c>
      <c r="N13" s="3">
        <f>VLOOKUP(A13,FAG_Daten_2022!A$1:$FK$206,FAG_Daten_2022!$DK$1,FALSE)</f>
        <v>100.87</v>
      </c>
      <c r="O13" s="82">
        <f>ROUND(IF(J13&gt;K13*FAG_Basisdaten!$C$8,(J13-K13*FAG_Basisdaten!$C$8)*FAG_Basisdaten!$C$9*L13*(M13/N13),0),0)</f>
        <v>0</v>
      </c>
      <c r="P13" s="82">
        <f>VLOOKUP(A13,FAG_Daten_2022!A$1:$FK$206,FAG_Daten_2022!$I$1,FALSE)</f>
        <v>152</v>
      </c>
      <c r="Q13" s="82">
        <f>VLOOKUP(A13,FAG_Daten_2022!A$1:$FK$206,FAG_Daten_2022!$F$1,FALSE)</f>
        <v>702</v>
      </c>
      <c r="R13" s="82">
        <f>VLOOKUP(A13,FAG_Daten_2022!A$1:$FK$206,FAG_Daten_2022!$K$1,FALSE)</f>
        <v>232131</v>
      </c>
      <c r="S13" s="82">
        <f>VLOOKUP(A13,FAG_Daten_2022!A$1:$FK$206,FAG_Daten_2022!$H$1,FALSE)</f>
        <v>1130451</v>
      </c>
      <c r="T13" s="82">
        <f>VLOOKUP(A13,FAG_Daten_2022!A$1:$FK$206,FAG_Daten_2022!$F$1,FALSE)</f>
        <v>702</v>
      </c>
      <c r="U13" s="3">
        <f>VLOOKUP(A13,FAG_Daten_2022!A$1:$FK$206,FAG_Daten_2022!$BC$1,FALSE)</f>
        <v>102.3</v>
      </c>
      <c r="V13" s="3">
        <f>VLOOKUP(A13,FAG_Daten_2022!A$1:$FK$206,FAG_Daten_2022!$BD$1,FALSE)</f>
        <v>104.2</v>
      </c>
      <c r="W13" s="118">
        <f>IF((P13/Q13)&gt;(R13/S13)*FAG_Basisdaten!$C$12,((P13/Q13)-(R13/S13)*FAG_Basisdaten!$C$12)*T13*FAG_Basisdaten!$C$13*(U13/V13),0)</f>
        <v>0</v>
      </c>
      <c r="X13" s="3">
        <f>VLOOKUP(A13,FAG_Daten_2022!A$1:$FK$206,FAG_Daten_2022!$DH$1,FALSE)</f>
        <v>114</v>
      </c>
      <c r="Y13" s="3">
        <f>VLOOKUP(A13,FAG_Daten_2022!A$1:$FK$206,FAG_Daten_2022!$DJ$1,FALSE)</f>
        <v>99.67</v>
      </c>
      <c r="Z13" s="82">
        <f>ROUND(W13-W13*MIN(MAX((Y13*FAG_Basisdaten!$C$15-X13)/(Y13*FAG_Basisdaten!$C$14),0),1),0)</f>
        <v>0</v>
      </c>
      <c r="AA13" s="79">
        <f>VLOOKUP(A13,FAG_Daten_2022!A$1:$FK$206,FAG_Daten_2022!$AW$1,FALSE)</f>
        <v>93.49</v>
      </c>
      <c r="AB13" s="83">
        <f>VLOOKUP(A13,FAG_Daten_2022!A$1:$FK$206,FAG_Daten_2022!$AZ$1,FALSE)</f>
        <v>0</v>
      </c>
      <c r="AC13" s="3">
        <f>VLOOKUP(A13,FAG_Daten_2022!A$1:$FK$206,FAG_Daten_2022!$F$1,FALSE)</f>
        <v>702</v>
      </c>
      <c r="AD13" s="3">
        <f>VLOOKUP(A13,FAG_Daten_2022!A$1:$FK$206,FAG_Daten_2022!$BC$1,FALSE)</f>
        <v>102.3</v>
      </c>
      <c r="AE13" s="3">
        <f>VLOOKUP(A13,FAG_Daten_2022!A$1:$FK$206,FAG_Daten_2022!$BD$1,FALSE)</f>
        <v>104.2</v>
      </c>
      <c r="AF13" s="80">
        <f>IF(OR(AA13&lt;FAG_Basisdaten!$C$18,AB13&gt;FAG_Basisdaten!$C$19),MAX((FAG_Basisdaten!$C$20+FAG_Basisdaten!$C$21*AA13+FAG_Basisdaten!$C$22*AB13*100)*AC13*(AD13/AE13),0),0)</f>
        <v>211246.57433781188</v>
      </c>
      <c r="AG13" s="3">
        <f>VLOOKUP(A13,FAG_Daten_2022!A$1:$FK$206,FAG_Daten_2022!$DH$1,FALSE)</f>
        <v>114</v>
      </c>
      <c r="AH13" s="3">
        <f>VLOOKUP(A13,FAG_Daten_2022!A$1:$FK$206,FAG_Daten_2022!$DJ$1,FALSE)</f>
        <v>99.67</v>
      </c>
      <c r="AI13" s="82">
        <f>ROUND(AF13-AF13*MIN(MAX((AH13*FAG_Basisdaten!$C$24-AG13)/(AH13*FAG_Basisdaten!$C$23),0),1),0)</f>
        <v>151243</v>
      </c>
      <c r="AJ13" s="3">
        <f>VLOOKUP(A13,FAG_Daten_2022!$A$1:$FK$206,FAG_Daten_2022!$BC$1,FALSE)</f>
        <v>102.3</v>
      </c>
      <c r="AK13" s="3">
        <f>VLOOKUP(A13,FAG_Daten_2022!$A$1:$FK$206,FAG_Daten_2022!$BD$1,FALSE)</f>
        <v>104.2</v>
      </c>
      <c r="AL13" s="82">
        <v>0</v>
      </c>
      <c r="AM13" s="82">
        <f t="shared" si="2"/>
        <v>1384875</v>
      </c>
      <c r="AN13" s="115" t="str">
        <f>IF(VLOOKUP($A13,FAG_Daten_2022!$A$1:$FK$206,FAG_Daten_2022!BS$1,FALSE)="","",VLOOKUP($A13,FAG_Daten_2022!$A$1:$FK$206,FAG_Daten_2022!BS$1,FALSE))</f>
        <v/>
      </c>
      <c r="AO13" s="115" t="str">
        <f>IF(VLOOKUP($A13,FAG_Daten_2022!$A$1:$FK$206,FAG_Daten_2022!BT$1,FALSE)="","",VLOOKUP($A13,FAG_Daten_2022!$A$1:$FK$206,FAG_Daten_2022!BT$1,FALSE))</f>
        <v/>
      </c>
      <c r="AP13" s="115" t="str">
        <f>IF(VLOOKUP($A13,FAG_Daten_2022!$A$1:$FK$206,FAG_Daten_2022!BU$1,FALSE)="","",VLOOKUP($A13,FAG_Daten_2022!$A$1:$FK$206,FAG_Daten_2022!BU$1,FALSE))</f>
        <v/>
      </c>
      <c r="AQ13" s="115" t="str">
        <f>IF(VLOOKUP($A13,FAG_Daten_2022!$A$1:$FK$206,FAG_Daten_2022!BV$1,FALSE)="","",VLOOKUP($A13,FAG_Daten_2022!$A$1:$FK$206,FAG_Daten_2022!BV$1,FALSE))</f>
        <v/>
      </c>
      <c r="AR13" s="115" t="str">
        <f>IF(VLOOKUP($A13,FAG_Daten_2022!$A$1:$FK$206,FAG_Daten_2022!BW$1,FALSE)="","",VLOOKUP($A13,FAG_Daten_2022!$A$1:$FK$206,FAG_Daten_2022!BW$1,FALSE))</f>
        <v>Rickenbach</v>
      </c>
      <c r="AS13" s="115" t="str">
        <f>IF(VLOOKUP($A13,FAG_Daten_2022!$A$1:$FK$206,FAG_Daten_2022!BX$1,FALSE)="","",VLOOKUP($A13,FAG_Daten_2022!$A$1:$FK$206,FAG_Daten_2022!BX$1,FALSE))</f>
        <v/>
      </c>
      <c r="AT13" s="115" t="str">
        <f>IF(VLOOKUP($A13,FAG_Daten_2022!$A$1:$FK$206,FAG_Daten_2022!BY$1,FALSE)="","",VLOOKUP($A13,FAG_Daten_2022!$A$1:$FK$206,FAG_Daten_2022!BY$1,FALSE))</f>
        <v/>
      </c>
      <c r="AU13" s="115" t="str">
        <f>IF(VLOOKUP($A13,FAG_Daten_2022!$A$1:$FK$206,FAG_Daten_2022!BZ$1,FALSE)="","",VLOOKUP($A13,FAG_Daten_2022!$A$1:$FK$206,FAG_Daten_2022!BZ$1,FALSE))</f>
        <v/>
      </c>
      <c r="AV13" s="115" t="str">
        <f>IF(VLOOKUP($A13,FAG_Daten_2022!$A$1:$FK$206,FAG_Daten_2022!CA$1,FALSE)="","",VLOOKUP($A13,FAG_Daten_2022!$A$1:$FK$206,FAG_Daten_2022!CA$1,FALSE))</f>
        <v/>
      </c>
      <c r="AW13" s="115" t="str">
        <f>IF(VLOOKUP($A13,FAG_Daten_2022!$A$1:$FK$206,FAG_Daten_2022!CB$1,FALSE)="","",VLOOKUP($A13,FAG_Daten_2022!$A$1:$FK$206,FAG_Daten_2022!CB$1,FALSE))</f>
        <v/>
      </c>
      <c r="AX13" s="115" t="str">
        <f>IF(VLOOKUP($A13,FAG_Daten_2022!$A$1:$FK$206,FAG_Daten_2022!CC$1,FALSE)="","",VLOOKUP($A13,FAG_Daten_2022!$A$1:$FK$206,FAG_Daten_2022!CC$1,FALSE))</f>
        <v/>
      </c>
      <c r="AY13" s="115" t="str">
        <f>IF(VLOOKUP($A13,FAG_Daten_2022!$A$1:$FK$206,FAG_Daten_2022!CD$1,FALSE)="","",VLOOKUP($A13,FAG_Daten_2022!$A$1:$FK$206,FAG_Daten_2022!CD$1,FALSE))</f>
        <v/>
      </c>
      <c r="AZ13" s="80">
        <f>VLOOKUP($A13,FAG_Daten_2022!$A$1:$FK$206,FAG_Daten_2022!$DH$1,FALSE)</f>
        <v>114</v>
      </c>
      <c r="BA13" s="80">
        <f>IF(VLOOKUP($A13,FAG_Daten_2022!$A$1:$FK$206,FAG_Daten_2022!M$1,FALSE)="","",VLOOKUP($A13,FAG_Daten_2022!$A$1:$FK$206,FAG_Daten_2022!M$1,FALSE))</f>
        <v>0</v>
      </c>
      <c r="BB13" s="80">
        <f>IF(VLOOKUP($A13,FAG_Daten_2022!$A$1:$FK$206,FAG_Daten_2022!N$1,FALSE)="","",VLOOKUP($A13,FAG_Daten_2022!$A$1:$FK$206,FAG_Daten_2022!N$1,FALSE))</f>
        <v>0</v>
      </c>
      <c r="BC13" s="80">
        <f>IF(VLOOKUP($A13,FAG_Daten_2022!$A$1:$FK$206,FAG_Daten_2022!O$1,FALSE)="","",VLOOKUP($A13,FAG_Daten_2022!$A$1:$FK$206,FAG_Daten_2022!O$1,FALSE))</f>
        <v>0</v>
      </c>
      <c r="BD13" s="80" t="str">
        <f>IF(VLOOKUP($A13,FAG_Daten_2022!$A$1:$FK$206,FAG_Daten_2022!P$1,FALSE)="","",VLOOKUP($A13,FAG_Daten_2022!$A$1:$FK$206,FAG_Daten_2022!P$1,FALSE))</f>
        <v/>
      </c>
      <c r="BE13" s="80">
        <f>IF(VLOOKUP($A13,FAG_Daten_2022!$A$1:$FK$206,FAG_Daten_2022!R$1,FALSE)="","",VLOOKUP($A13,FAG_Daten_2022!$A$1:$FK$206,FAG_Daten_2022!R$1,FALSE))</f>
        <v>22</v>
      </c>
      <c r="BF13" s="80">
        <f>IF(VLOOKUP($A13,FAG_Daten_2022!$A$1:$FK$206,FAG_Daten_2022!S$1,FALSE)="","",VLOOKUP($A13,FAG_Daten_2022!$A$1:$FK$206,FAG_Daten_2022!S$1,FALSE))</f>
        <v>0</v>
      </c>
      <c r="BG13" s="80" t="str">
        <f>IF(VLOOKUP($A13,FAG_Daten_2022!$A$1:$FK$206,FAG_Daten_2022!T$1,FALSE)="","",VLOOKUP($A13,FAG_Daten_2022!$A$1:$FK$206,FAG_Daten_2022!T$1,FALSE))</f>
        <v/>
      </c>
      <c r="BH13" s="80" t="str">
        <f>IF(VLOOKUP($A13,FAG_Daten_2022!$A$1:$FK$206,FAG_Daten_2022!U$1,FALSE)="","",VLOOKUP($A13,FAG_Daten_2022!$A$1:$FK$206,FAG_Daten_2022!U$1,FALSE))</f>
        <v/>
      </c>
      <c r="BI13" s="80">
        <f>IF(VLOOKUP($A13,FAG_Daten_2022!$A$1:$FK$206,FAG_Daten_2022!W$1,FALSE)="","",VLOOKUP($A13,FAG_Daten_2022!$A$1:$FK$206,FAG_Daten_2022!W$1,FALSE))</f>
        <v>0</v>
      </c>
      <c r="BJ13" s="80" t="str">
        <f>IF(VLOOKUP($A13,FAG_Daten_2022!$A$1:$FK$206,FAG_Daten_2022!X$1,FALSE)="","",VLOOKUP($A13,FAG_Daten_2022!$A$1:$FK$206,FAG_Daten_2022!X$1,FALSE))</f>
        <v/>
      </c>
      <c r="BK13" s="80" t="str">
        <f>IF(VLOOKUP($A13,FAG_Daten_2022!$A$1:$FK$206,FAG_Daten_2022!Y$1,FALSE)="","",VLOOKUP($A13,FAG_Daten_2022!$A$1:$FK$206,FAG_Daten_2022!Y$1,FALSE))</f>
        <v/>
      </c>
      <c r="BL13" s="80" t="str">
        <f>IF(VLOOKUP($A13,FAG_Daten_2022!$A$1:$FK$206,FAG_Daten_2022!Z$1,FALSE)="","",VLOOKUP($A13,FAG_Daten_2022!$A$1:$FK$206,FAG_Daten_2022!Z$1,FALSE))</f>
        <v/>
      </c>
      <c r="BM13" s="82">
        <f>IF(VLOOKUP($A13,FAG_Daten_2022!$A$1:$FK$206,FAG_Daten_2022!AG$1,FALSE)="","",VLOOKUP($A13,FAG_Daten_2022!$A$1:$FK$206,FAG_Daten_2022!AG$1,FALSE))</f>
        <v>1431852</v>
      </c>
      <c r="BN13" s="82">
        <f>IF(VLOOKUP($A13,FAG_Daten_2022!$A$1:$FK$206,FAG_Daten_2022!AH$1,FALSE)="","",VLOOKUP($A13,FAG_Daten_2022!$A$1:$FK$206,FAG_Daten_2022!AH$1,FALSE))</f>
        <v>0</v>
      </c>
      <c r="BO13" s="82">
        <f>IF(VLOOKUP($A13,FAG_Daten_2022!$A$1:$FK$206,FAG_Daten_2022!AI$1,FALSE)="","",VLOOKUP($A13,FAG_Daten_2022!$A$1:$FK$206,FAG_Daten_2022!AI$1,FALSE))</f>
        <v>0</v>
      </c>
      <c r="BP13" s="113">
        <f>IF(VLOOKUP($A13,FAG_Daten_2022!$A$1:$FK$206,FAG_Daten_2022!AJ$1,FALSE)="","",VLOOKUP($A13,FAG_Daten_2022!$A$1:$FK$206,FAG_Daten_2022!AJ$1,FALSE))</f>
        <v>0</v>
      </c>
      <c r="BQ13" s="82" t="str">
        <f>IF(VLOOKUP($A13,FAG_Daten_2022!$A$1:$FK$206,FAG_Daten_2022!AK$1,FALSE)="","",VLOOKUP($A13,FAG_Daten_2022!$A$1:$FK$206,FAG_Daten_2022!AK$1,FALSE))</f>
        <v/>
      </c>
      <c r="BR13" s="82">
        <f>IF(VLOOKUP($A13,FAG_Daten_2022!$A$1:$FK$206,FAG_Daten_2022!AL$1,FALSE)="","",VLOOKUP($A13,FAG_Daten_2022!$A$1:$FK$206,FAG_Daten_2022!AL$1,FALSE))</f>
        <v>1431852</v>
      </c>
      <c r="BS13" s="82">
        <f>IF(VLOOKUP($A13,FAG_Daten_2022!$A$1:$FK$206,FAG_Daten_2022!AM$1,FALSE)="","",VLOOKUP($A13,FAG_Daten_2022!$A$1:$FK$206,FAG_Daten_2022!AM$1,FALSE))</f>
        <v>0</v>
      </c>
      <c r="BT13" s="82" t="str">
        <f>IF(VLOOKUP($A13,FAG_Daten_2022!$A$1:$FK$206,FAG_Daten_2022!AN$1,FALSE)="","",VLOOKUP($A13,FAG_Daten_2022!$A$1:$FK$206,FAG_Daten_2022!AN$1,FALSE))</f>
        <v/>
      </c>
      <c r="BU13" s="82" t="str">
        <f>IF(VLOOKUP($A13,FAG_Daten_2022!$A$1:$FK$206,FAG_Daten_2022!AO$1,FALSE)="","",VLOOKUP($A13,FAG_Daten_2022!$A$1:$FK$206,FAG_Daten_2022!AO$1,FALSE))</f>
        <v/>
      </c>
      <c r="BV13" s="82">
        <f>IF(VLOOKUP($A13,FAG_Daten_2022!$A$1:$FK$206,FAG_Daten_2022!AP$1,FALSE)="","",VLOOKUP($A13,FAG_Daten_2022!$A$1:$FK$206,FAG_Daten_2022!AP$1,FALSE))</f>
        <v>0</v>
      </c>
      <c r="BW13" s="82" t="str">
        <f>IF(VLOOKUP($A13,FAG_Daten_2022!$A$1:$FK$206,FAG_Daten_2022!AQ$1,FALSE)="","",VLOOKUP($A13,FAG_Daten_2022!$A$1:$FK$206,FAG_Daten_2022!AQ$1,FALSE))</f>
        <v/>
      </c>
      <c r="BX13" s="82" t="str">
        <f>IF(VLOOKUP($A13,FAG_Daten_2022!$A$1:$FK$206,FAG_Daten_2022!AR$1,FALSE)="","",VLOOKUP($A13,FAG_Daten_2022!$A$1:$FK$206,FAG_Daten_2022!AR$1,FALSE))</f>
        <v/>
      </c>
      <c r="BY13" s="82" t="str">
        <f>IF(VLOOKUP($A13,FAG_Daten_2022!$A$1:$FK$206,FAG_Daten_2022!AS$1,FALSE)="","",VLOOKUP($A13,FAG_Daten_2022!$A$1:$FK$206,FAG_Daten_2022!AS$1,FALSE))</f>
        <v/>
      </c>
      <c r="BZ13" s="82">
        <f t="shared" si="3"/>
        <v>0</v>
      </c>
      <c r="CA13" s="82">
        <f t="shared" si="3"/>
        <v>0</v>
      </c>
      <c r="CB13" s="82">
        <f t="shared" si="3"/>
        <v>0</v>
      </c>
      <c r="CC13" s="82" t="str">
        <f t="shared" si="3"/>
        <v/>
      </c>
      <c r="CD13" s="82">
        <f t="shared" si="3"/>
        <v>238069</v>
      </c>
      <c r="CE13" s="82">
        <f t="shared" si="3"/>
        <v>0</v>
      </c>
      <c r="CF13" s="82" t="str">
        <f t="shared" si="3"/>
        <v/>
      </c>
      <c r="CG13" s="82" t="str">
        <f t="shared" si="3"/>
        <v/>
      </c>
      <c r="CH13" s="82">
        <f t="shared" si="3"/>
        <v>0</v>
      </c>
      <c r="CI13" s="82" t="str">
        <f t="shared" si="3"/>
        <v/>
      </c>
      <c r="CJ13" s="82" t="str">
        <f t="shared" si="3"/>
        <v/>
      </c>
      <c r="CK13" s="82" t="str">
        <f t="shared" si="3"/>
        <v/>
      </c>
      <c r="CL13" s="82">
        <f t="shared" si="4"/>
        <v>0</v>
      </c>
      <c r="CM13" s="82">
        <f t="shared" si="4"/>
        <v>0</v>
      </c>
      <c r="CN13" s="82">
        <f t="shared" si="4"/>
        <v>0</v>
      </c>
      <c r="CO13" s="82" t="str">
        <f t="shared" si="4"/>
        <v/>
      </c>
      <c r="CP13" s="82">
        <f t="shared" si="4"/>
        <v>0</v>
      </c>
      <c r="CQ13" s="82">
        <f t="shared" si="4"/>
        <v>0</v>
      </c>
      <c r="CR13" s="82" t="str">
        <f t="shared" si="4"/>
        <v/>
      </c>
      <c r="CS13" s="82" t="str">
        <f t="shared" si="4"/>
        <v/>
      </c>
      <c r="CT13" s="82">
        <f t="shared" si="4"/>
        <v>0</v>
      </c>
      <c r="CU13" s="82" t="str">
        <f t="shared" si="4"/>
        <v/>
      </c>
      <c r="CV13" s="82" t="str">
        <f t="shared" si="4"/>
        <v/>
      </c>
      <c r="CW13" s="82" t="str">
        <f t="shared" si="4"/>
        <v/>
      </c>
      <c r="CX13" s="82">
        <f t="shared" si="5"/>
        <v>238069</v>
      </c>
      <c r="CY13" s="82">
        <f>VLOOKUP($A13,FAG_Daten_2022!$A$1:$FK$206,FAG_Daten_2022!I$1,FALSE)</f>
        <v>152</v>
      </c>
      <c r="CZ13" s="82" t="str">
        <f>IF(VLOOKUP($A13,FAG_Daten_2022!$A$1:$FK$206,FAG_Daten_2022!BE$1,FALSE)="","",VLOOKUP($A13,FAG_Daten_2022!$A$1:$FK$206,FAG_Daten_2022!BE$1,FALSE))</f>
        <v/>
      </c>
      <c r="DA13" s="82" t="str">
        <f>IF(VLOOKUP($A13,FAG_Daten_2022!$A$1:$FK$206,FAG_Daten_2022!BF$1,FALSE)="","",VLOOKUP($A13,FAG_Daten_2022!$A$1:$FK$206,FAG_Daten_2022!BF$1,FALSE))</f>
        <v/>
      </c>
      <c r="DB13" s="82" t="str">
        <f>IF(VLOOKUP($A13,FAG_Daten_2022!$A$1:$FK$206,FAG_Daten_2022!BG$1,FALSE)="","",VLOOKUP($A13,FAG_Daten_2022!$A$1:$FK$206,FAG_Daten_2022!BG$1,FALSE))</f>
        <v/>
      </c>
      <c r="DC13" s="82" t="str">
        <f>IF(VLOOKUP($A13,FAG_Daten_2022!$A$1:$FK$206,FAG_Daten_2022!BH$1,FALSE)="","",VLOOKUP($A13,FAG_Daten_2022!$A$1:$FK$206,FAG_Daten_2022!BH$1,FALSE))</f>
        <v/>
      </c>
      <c r="DD13" s="82">
        <f>IF(VLOOKUP($A13,FAG_Daten_2022!$A$1:$FK$206,FAG_Daten_2022!BI$1,FALSE)="","",VLOOKUP($A13,FAG_Daten_2022!$A$1:$FK$206,FAG_Daten_2022!BI$1,FALSE))</f>
        <v>19</v>
      </c>
      <c r="DE13" s="82" t="str">
        <f>IF(VLOOKUP($A13,FAG_Daten_2022!$A$1:$FK$206,FAG_Daten_2022!BJ$1,FALSE)="","",VLOOKUP($A13,FAG_Daten_2022!$A$1:$FK$206,FAG_Daten_2022!BJ$1,FALSE))</f>
        <v/>
      </c>
      <c r="DF13" s="82" t="str">
        <f>IF(VLOOKUP($A13,FAG_Daten_2022!$A$1:$FK$206,FAG_Daten_2022!BK$1,FALSE)="","",VLOOKUP($A13,FAG_Daten_2022!$A$1:$FK$206,FAG_Daten_2022!BK$1,FALSE))</f>
        <v/>
      </c>
      <c r="DG13" s="82" t="str">
        <f>IF(VLOOKUP($A13,FAG_Daten_2022!$A$1:$FK$206,FAG_Daten_2022!BL$1,FALSE)="","",VLOOKUP($A13,FAG_Daten_2022!$A$1:$FK$206,FAG_Daten_2022!BL$1,FALSE))</f>
        <v/>
      </c>
      <c r="DH13" s="82" t="str">
        <f>IF(VLOOKUP($A13,FAG_Daten_2022!$A$1:$FK$206,FAG_Daten_2022!BM$1,FALSE)="","",VLOOKUP($A13,FAG_Daten_2022!$A$1:$FK$206,FAG_Daten_2022!BM$1,FALSE))</f>
        <v/>
      </c>
      <c r="DI13" s="82" t="str">
        <f>IF(VLOOKUP($A13,FAG_Daten_2022!$A$1:$FK$206,FAG_Daten_2022!BN$1,FALSE)="","",VLOOKUP($A13,FAG_Daten_2022!$A$1:$FK$206,FAG_Daten_2022!BN$1,FALSE))</f>
        <v/>
      </c>
      <c r="DJ13" s="82" t="str">
        <f>IF(VLOOKUP($A13,FAG_Daten_2022!$A$1:$FK$206,FAG_Daten_2022!BO$1,FALSE)="","",VLOOKUP($A13,FAG_Daten_2022!$A$1:$FK$206,FAG_Daten_2022!BO$1,FALSE))</f>
        <v/>
      </c>
      <c r="DK13" s="82" t="str">
        <f>IF(VLOOKUP($A13,FAG_Daten_2022!$A$1:$FK$206,FAG_Daten_2022!BP$1,FALSE)="","",VLOOKUP($A13,FAG_Daten_2022!$A$1:$FK$206,FAG_Daten_2022!BP$1,FALSE))</f>
        <v/>
      </c>
      <c r="DL13" s="82" t="str">
        <f>IF(VLOOKUP($A13,FAG_Daten_2022!$A$1:$FK$206,FAG_Daten_2022!BQ$1,FALSE)="","",VLOOKUP($A13,FAG_Daten_2022!$A$1:$FK$206,FAG_Daten_2022!BQ$1,FALSE))</f>
        <v/>
      </c>
      <c r="DM13" s="82" t="str">
        <f>IF(VLOOKUP($A13,FAG_Daten_2022!$A$1:$FK$206,FAG_Daten_2022!BR$1,FALSE)="","",VLOOKUP($A13,FAG_Daten_2022!$A$1:$FK$206,FAG_Daten_2022!BR$1,FALSE))</f>
        <v/>
      </c>
      <c r="DN13" s="82" t="str">
        <f t="shared" si="6"/>
        <v/>
      </c>
      <c r="DO13" s="82" t="str">
        <f t="shared" si="6"/>
        <v/>
      </c>
      <c r="DP13" s="82" t="str">
        <f t="shared" si="6"/>
        <v/>
      </c>
      <c r="DQ13" s="82" t="str">
        <f t="shared" si="6"/>
        <v/>
      </c>
      <c r="DR13" s="82">
        <f t="shared" si="6"/>
        <v>0</v>
      </c>
      <c r="DS13" s="82" t="str">
        <f t="shared" si="6"/>
        <v/>
      </c>
      <c r="DT13" s="82" t="str">
        <f t="shared" si="6"/>
        <v/>
      </c>
      <c r="DU13" s="82" t="str">
        <f t="shared" si="6"/>
        <v/>
      </c>
      <c r="DV13" s="82" t="str">
        <f t="shared" si="6"/>
        <v/>
      </c>
      <c r="DW13" s="82" t="str">
        <f t="shared" si="6"/>
        <v/>
      </c>
      <c r="DX13" s="82" t="str">
        <f t="shared" si="6"/>
        <v/>
      </c>
      <c r="DY13" s="82" t="str">
        <f t="shared" si="6"/>
        <v/>
      </c>
      <c r="DZ13" s="82">
        <f t="shared" si="7"/>
        <v>0</v>
      </c>
      <c r="EA13" s="82">
        <f t="shared" si="8"/>
        <v>238069</v>
      </c>
      <c r="EB13" s="82"/>
      <c r="EC13" s="82"/>
      <c r="ED13" s="82"/>
      <c r="EE13" s="82"/>
      <c r="EF13" s="82"/>
      <c r="EG13" s="82"/>
      <c r="EH13" s="82"/>
      <c r="EI13" s="82"/>
      <c r="EJ13" s="82"/>
      <c r="EK13" s="3"/>
      <c r="EL13" s="82"/>
      <c r="EM13" s="3"/>
    </row>
    <row r="14" spans="1:143" s="3" customFormat="1" outlineLevel="1" x14ac:dyDescent="0.2">
      <c r="A14" s="3">
        <v>30</v>
      </c>
      <c r="B14" s="3" t="str">
        <f>VLOOKUP(A14,FAG_Daten_2022!A$1:$FK$206,FAG_Daten_2022!$B$1,FALSE)</f>
        <v>Andelfingen</v>
      </c>
      <c r="C14" s="3" t="str">
        <f>VLOOKUP(A14,FAG_Daten_2022!A$1:$FK$206,FAG_Daten_2022!$C$1,FALSE)</f>
        <v>Politische Gemeinde</v>
      </c>
      <c r="D14" s="3" t="str">
        <f>VLOOKUP(A14,FAG_Daten_2022!A$1:$FK$206,FAG_Daten_2022!$D$1,FALSE)</f>
        <v>Bezirk Andelfingen</v>
      </c>
      <c r="E14" s="82">
        <f>VLOOKUP(A14,FAG_Daten_2022!A$1:$FK$206,FAG_Daten_2022!$AT$1,FALSE)</f>
        <v>3630</v>
      </c>
      <c r="F14" s="82">
        <f>VLOOKUP(A14,FAG_Daten_2022!A$1:$FK$206,FAG_Daten_2022!$AV$1,FALSE)</f>
        <v>3770</v>
      </c>
      <c r="G14" s="82">
        <f>VLOOKUP(A14,FAG_Daten_2022!A$1:$FK$206,FAG_Daten_2022!$F$1,FALSE)</f>
        <v>2227</v>
      </c>
      <c r="H14" s="80">
        <f>VLOOKUP(A14,FAG_Daten_2022!A$1:$FK$206,FAG_Daten_2022!$DH$1,FALSE)</f>
        <v>112</v>
      </c>
      <c r="I14" s="82">
        <f>ROUND(IF(E14&lt;FAG_Basisdaten!$C$5*F14,(FAG_Basisdaten!$C$5*F14-E14)*G14*H14/100,0),0)</f>
        <v>0</v>
      </c>
      <c r="J14" s="82">
        <f>VLOOKUP(A14,FAG_Daten_2022!A$1:$FK$206,FAG_Daten_2022!$AT$1,FALSE)</f>
        <v>3630</v>
      </c>
      <c r="K14" s="82">
        <f>VLOOKUP(A14,FAG_Daten_2022!A$1:$FK$206,FAG_Daten_2022!$AV$1,FALSE)</f>
        <v>3770</v>
      </c>
      <c r="L14" s="3">
        <f>VLOOKUP(A14,FAG_Daten_2022!A$1:$FK$206,FAG_Daten_2022!$F$1,FALSE)</f>
        <v>2227</v>
      </c>
      <c r="M14" s="3">
        <f>VLOOKUP(A14,FAG_Daten_2022!A$1:$FK$206,FAG_Daten_2022!DJ$1,FALSE)</f>
        <v>99.67</v>
      </c>
      <c r="N14" s="3">
        <f>VLOOKUP(A14,FAG_Daten_2022!A$1:$FK$206,FAG_Daten_2022!$DK$1,FALSE)</f>
        <v>100.87</v>
      </c>
      <c r="O14" s="82">
        <f>ROUND(IF(J14&gt;K14*FAG_Basisdaten!$C$8,(J14-K14*FAG_Basisdaten!$C$8)*FAG_Basisdaten!$C$9*L14*(M14/N14),0),0)</f>
        <v>0</v>
      </c>
      <c r="P14" s="82">
        <f>VLOOKUP(A14,FAG_Daten_2022!A$1:$FK$206,FAG_Daten_2022!$I$1,FALSE)</f>
        <v>514</v>
      </c>
      <c r="Q14" s="82">
        <f>VLOOKUP(A14,FAG_Daten_2022!A$1:$FK$206,FAG_Daten_2022!$F$1,FALSE)</f>
        <v>2227</v>
      </c>
      <c r="R14" s="82">
        <f>VLOOKUP(A14,FAG_Daten_2022!A$1:$FK$206,FAG_Daten_2022!$K$1,FALSE)</f>
        <v>232131</v>
      </c>
      <c r="S14" s="82">
        <f>VLOOKUP(A14,FAG_Daten_2022!A$1:$FK$206,FAG_Daten_2022!$H$1,FALSE)</f>
        <v>1130451</v>
      </c>
      <c r="T14" s="82">
        <f>VLOOKUP(A14,FAG_Daten_2022!A$1:$FK$206,FAG_Daten_2022!$F$1,FALSE)</f>
        <v>2227</v>
      </c>
      <c r="U14" s="3">
        <f>VLOOKUP(A14,FAG_Daten_2022!A$1:$FK$206,FAG_Daten_2022!$BC$1,FALSE)</f>
        <v>102.3</v>
      </c>
      <c r="V14" s="3">
        <f>VLOOKUP(A14,FAG_Daten_2022!A$1:$FK$206,FAG_Daten_2022!$BD$1,FALSE)</f>
        <v>104.2</v>
      </c>
      <c r="W14" s="118">
        <f>IF((P14/Q14)&gt;(R14/S14)*FAG_Basisdaten!$C$12,((P14/Q14)-(R14/S14)*FAG_Basisdaten!$C$12)*T14*FAG_Basisdaten!$C$13*(U14/V14),0)</f>
        <v>129233.98334907074</v>
      </c>
      <c r="X14" s="3">
        <f>VLOOKUP(A14,FAG_Daten_2022!A$1:$FK$206,FAG_Daten_2022!$DH$1,FALSE)</f>
        <v>112</v>
      </c>
      <c r="Y14" s="3">
        <f>VLOOKUP(A14,FAG_Daten_2022!A$1:$FK$206,FAG_Daten_2022!$DJ$1,FALSE)</f>
        <v>99.67</v>
      </c>
      <c r="Z14" s="82">
        <f>ROUND(W14-W14*MIN(MAX((Y14*FAG_Basisdaten!$C$15-X14)/(Y14*FAG_Basisdaten!$C$14),0),1),0)</f>
        <v>87811</v>
      </c>
      <c r="AA14" s="79">
        <f>VLOOKUP(A14,FAG_Daten_2022!A$1:$FK$206,FAG_Daten_2022!$AW$1,FALSE)</f>
        <v>341.64</v>
      </c>
      <c r="AB14" s="83">
        <f>VLOOKUP(A14,FAG_Daten_2022!A$1:$FK$206,FAG_Daten_2022!$AZ$1,FALSE)</f>
        <v>3.7100000000000001E-2</v>
      </c>
      <c r="AC14" s="3">
        <f>VLOOKUP(A14,FAG_Daten_2022!A$1:$FK$206,FAG_Daten_2022!$F$1,FALSE)</f>
        <v>2227</v>
      </c>
      <c r="AD14" s="3">
        <f>VLOOKUP(A14,FAG_Daten_2022!A$1:$FK$206,FAG_Daten_2022!$BC$1,FALSE)</f>
        <v>102.3</v>
      </c>
      <c r="AE14" s="3">
        <f>VLOOKUP(A14,FAG_Daten_2022!A$1:$FK$206,FAG_Daten_2022!$BD$1,FALSE)</f>
        <v>104.2</v>
      </c>
      <c r="AF14" s="80">
        <f>IF(OR(AA14&lt;FAG_Basisdaten!$C$18,AB14&gt;FAG_Basisdaten!$C$19),MAX((FAG_Basisdaten!$C$20+FAG_Basisdaten!$C$21*AA14+FAG_Basisdaten!$C$22*AB14*100)*AC14*(AD14/AE14),0),0)</f>
        <v>0</v>
      </c>
      <c r="AG14" s="3">
        <f>VLOOKUP(A14,FAG_Daten_2022!A$1:$FK$206,FAG_Daten_2022!$DH$1,FALSE)</f>
        <v>112</v>
      </c>
      <c r="AH14" s="3">
        <f>VLOOKUP(A14,FAG_Daten_2022!A$1:$FK$206,FAG_Daten_2022!$DJ$1,FALSE)</f>
        <v>99.67</v>
      </c>
      <c r="AI14" s="82">
        <f>ROUND(AF14-AF14*MIN(MAX((AH14*FAG_Basisdaten!$C$24-AG14)/(AH14*FAG_Basisdaten!$C$23),0),1),0)</f>
        <v>0</v>
      </c>
      <c r="AJ14" s="3">
        <f>VLOOKUP(A14,FAG_Daten_2022!$A$1:$FK$206,FAG_Daten_2022!$BC$1,FALSE)</f>
        <v>102.3</v>
      </c>
      <c r="AK14" s="3">
        <f>VLOOKUP(A14,FAG_Daten_2022!$A$1:$FK$206,FAG_Daten_2022!$BD$1,FALSE)</f>
        <v>104.2</v>
      </c>
      <c r="AL14" s="82">
        <v>0</v>
      </c>
      <c r="AM14" s="82">
        <f t="shared" si="2"/>
        <v>87811</v>
      </c>
      <c r="AN14" s="115" t="str">
        <f>IF(VLOOKUP($A14,FAG_Daten_2022!$A$1:$FK$206,FAG_Daten_2022!BS$1,FALSE)="","",VLOOKUP($A14,FAG_Daten_2022!$A$1:$FK$206,FAG_Daten_2022!BS$1,FALSE))</f>
        <v>Andelfingen</v>
      </c>
      <c r="AO14" s="115" t="str">
        <f>IF(VLOOKUP($A14,FAG_Daten_2022!$A$1:$FK$206,FAG_Daten_2022!BT$1,FALSE)="","",VLOOKUP($A14,FAG_Daten_2022!$A$1:$FK$206,FAG_Daten_2022!BT$1,FALSE))</f>
        <v/>
      </c>
      <c r="AP14" s="115" t="str">
        <f>IF(VLOOKUP($A14,FAG_Daten_2022!$A$1:$FK$206,FAG_Daten_2022!BU$1,FALSE)="","",VLOOKUP($A14,FAG_Daten_2022!$A$1:$FK$206,FAG_Daten_2022!BU$1,FALSE))</f>
        <v/>
      </c>
      <c r="AQ14" s="115" t="str">
        <f>IF(VLOOKUP($A14,FAG_Daten_2022!$A$1:$FK$206,FAG_Daten_2022!BV$1,FALSE)="","",VLOOKUP($A14,FAG_Daten_2022!$A$1:$FK$206,FAG_Daten_2022!BV$1,FALSE))</f>
        <v/>
      </c>
      <c r="AR14" s="115" t="str">
        <f>IF(VLOOKUP($A14,FAG_Daten_2022!$A$1:$FK$206,FAG_Daten_2022!BW$1,FALSE)="","",VLOOKUP($A14,FAG_Daten_2022!$A$1:$FK$206,FAG_Daten_2022!BW$1,FALSE))</f>
        <v>Andelfingen</v>
      </c>
      <c r="AS14" s="115" t="str">
        <f>IF(VLOOKUP($A14,FAG_Daten_2022!$A$1:$FK$206,FAG_Daten_2022!BX$1,FALSE)="","",VLOOKUP($A14,FAG_Daten_2022!$A$1:$FK$206,FAG_Daten_2022!BX$1,FALSE))</f>
        <v/>
      </c>
      <c r="AT14" s="115" t="str">
        <f>IF(VLOOKUP($A14,FAG_Daten_2022!$A$1:$FK$206,FAG_Daten_2022!BY$1,FALSE)="","",VLOOKUP($A14,FAG_Daten_2022!$A$1:$FK$206,FAG_Daten_2022!BY$1,FALSE))</f>
        <v/>
      </c>
      <c r="AU14" s="115" t="str">
        <f>IF(VLOOKUP($A14,FAG_Daten_2022!$A$1:$FK$206,FAG_Daten_2022!BZ$1,FALSE)="","",VLOOKUP($A14,FAG_Daten_2022!$A$1:$FK$206,FAG_Daten_2022!BZ$1,FALSE))</f>
        <v/>
      </c>
      <c r="AV14" s="115" t="str">
        <f>IF(VLOOKUP($A14,FAG_Daten_2022!$A$1:$FK$206,FAG_Daten_2022!CA$1,FALSE)="","",VLOOKUP($A14,FAG_Daten_2022!$A$1:$FK$206,FAG_Daten_2022!CA$1,FALSE))</f>
        <v/>
      </c>
      <c r="AW14" s="115" t="str">
        <f>IF(VLOOKUP($A14,FAG_Daten_2022!$A$1:$FK$206,FAG_Daten_2022!CB$1,FALSE)="","",VLOOKUP($A14,FAG_Daten_2022!$A$1:$FK$206,FAG_Daten_2022!CB$1,FALSE))</f>
        <v/>
      </c>
      <c r="AX14" s="115" t="str">
        <f>IF(VLOOKUP($A14,FAG_Daten_2022!$A$1:$FK$206,FAG_Daten_2022!CC$1,FALSE)="","",VLOOKUP($A14,FAG_Daten_2022!$A$1:$FK$206,FAG_Daten_2022!CC$1,FALSE))</f>
        <v/>
      </c>
      <c r="AY14" s="115" t="str">
        <f>IF(VLOOKUP($A14,FAG_Daten_2022!$A$1:$FK$206,FAG_Daten_2022!CD$1,FALSE)="","",VLOOKUP($A14,FAG_Daten_2022!$A$1:$FK$206,FAG_Daten_2022!CD$1,FALSE))</f>
        <v/>
      </c>
      <c r="AZ14" s="80">
        <f>VLOOKUP($A14,FAG_Daten_2022!$A$1:$FK$206,FAG_Daten_2022!$DH$1,FALSE)</f>
        <v>112</v>
      </c>
      <c r="BA14" s="80">
        <f>IF(VLOOKUP($A14,FAG_Daten_2022!$A$1:$FK$206,FAG_Daten_2022!M$1,FALSE)="","",VLOOKUP($A14,FAG_Daten_2022!$A$1:$FK$206,FAG_Daten_2022!M$1,FALSE))</f>
        <v>45</v>
      </c>
      <c r="BB14" s="80">
        <f>IF(VLOOKUP($A14,FAG_Daten_2022!$A$1:$FK$206,FAG_Daten_2022!N$1,FALSE)="","",VLOOKUP($A14,FAG_Daten_2022!$A$1:$FK$206,FAG_Daten_2022!N$1,FALSE))</f>
        <v>0</v>
      </c>
      <c r="BC14" s="80">
        <f>IF(VLOOKUP($A14,FAG_Daten_2022!$A$1:$FK$206,FAG_Daten_2022!O$1,FALSE)="","",VLOOKUP($A14,FAG_Daten_2022!$A$1:$FK$206,FAG_Daten_2022!O$1,FALSE))</f>
        <v>0</v>
      </c>
      <c r="BD14" s="80" t="str">
        <f>IF(VLOOKUP($A14,FAG_Daten_2022!$A$1:$FK$206,FAG_Daten_2022!P$1,FALSE)="","",VLOOKUP($A14,FAG_Daten_2022!$A$1:$FK$206,FAG_Daten_2022!P$1,FALSE))</f>
        <v/>
      </c>
      <c r="BE14" s="80">
        <f>IF(VLOOKUP($A14,FAG_Daten_2022!$A$1:$FK$206,FAG_Daten_2022!R$1,FALSE)="","",VLOOKUP($A14,FAG_Daten_2022!$A$1:$FK$206,FAG_Daten_2022!R$1,FALSE))</f>
        <v>20</v>
      </c>
      <c r="BF14" s="80">
        <f>IF(VLOOKUP($A14,FAG_Daten_2022!$A$1:$FK$206,FAG_Daten_2022!S$1,FALSE)="","",VLOOKUP($A14,FAG_Daten_2022!$A$1:$FK$206,FAG_Daten_2022!S$1,FALSE))</f>
        <v>0</v>
      </c>
      <c r="BG14" s="80" t="str">
        <f>IF(VLOOKUP($A14,FAG_Daten_2022!$A$1:$FK$206,FAG_Daten_2022!T$1,FALSE)="","",VLOOKUP($A14,FAG_Daten_2022!$A$1:$FK$206,FAG_Daten_2022!T$1,FALSE))</f>
        <v/>
      </c>
      <c r="BH14" s="80" t="str">
        <f>IF(VLOOKUP($A14,FAG_Daten_2022!$A$1:$FK$206,FAG_Daten_2022!U$1,FALSE)="","",VLOOKUP($A14,FAG_Daten_2022!$A$1:$FK$206,FAG_Daten_2022!U$1,FALSE))</f>
        <v/>
      </c>
      <c r="BI14" s="80">
        <f>IF(VLOOKUP($A14,FAG_Daten_2022!$A$1:$FK$206,FAG_Daten_2022!W$1,FALSE)="","",VLOOKUP($A14,FAG_Daten_2022!$A$1:$FK$206,FAG_Daten_2022!W$1,FALSE))</f>
        <v>0</v>
      </c>
      <c r="BJ14" s="80" t="str">
        <f>IF(VLOOKUP($A14,FAG_Daten_2022!$A$1:$FK$206,FAG_Daten_2022!X$1,FALSE)="","",VLOOKUP($A14,FAG_Daten_2022!$A$1:$FK$206,FAG_Daten_2022!X$1,FALSE))</f>
        <v/>
      </c>
      <c r="BK14" s="80" t="str">
        <f>IF(VLOOKUP($A14,FAG_Daten_2022!$A$1:$FK$206,FAG_Daten_2022!Y$1,FALSE)="","",VLOOKUP($A14,FAG_Daten_2022!$A$1:$FK$206,FAG_Daten_2022!Y$1,FALSE))</f>
        <v/>
      </c>
      <c r="BL14" s="80" t="str">
        <f>IF(VLOOKUP($A14,FAG_Daten_2022!$A$1:$FK$206,FAG_Daten_2022!Z$1,FALSE)="","",VLOOKUP($A14,FAG_Daten_2022!$A$1:$FK$206,FAG_Daten_2022!Z$1,FALSE))</f>
        <v/>
      </c>
      <c r="BM14" s="82">
        <f>IF(VLOOKUP($A14,FAG_Daten_2022!$A$1:$FK$206,FAG_Daten_2022!AG$1,FALSE)="","",VLOOKUP($A14,FAG_Daten_2022!$A$1:$FK$206,FAG_Daten_2022!AG$1,FALSE))</f>
        <v>8082899</v>
      </c>
      <c r="BN14" s="82">
        <f>IF(VLOOKUP($A14,FAG_Daten_2022!$A$1:$FK$206,FAG_Daten_2022!AH$1,FALSE)="","",VLOOKUP($A14,FAG_Daten_2022!$A$1:$FK$206,FAG_Daten_2022!AH$1,FALSE))</f>
        <v>8082899</v>
      </c>
      <c r="BO14" s="82">
        <f>IF(VLOOKUP($A14,FAG_Daten_2022!$A$1:$FK$206,FAG_Daten_2022!AI$1,FALSE)="","",VLOOKUP($A14,FAG_Daten_2022!$A$1:$FK$206,FAG_Daten_2022!AI$1,FALSE))</f>
        <v>0</v>
      </c>
      <c r="BP14" s="113">
        <f>IF(VLOOKUP($A14,FAG_Daten_2022!$A$1:$FK$206,FAG_Daten_2022!AJ$1,FALSE)="","",VLOOKUP($A14,FAG_Daten_2022!$A$1:$FK$206,FAG_Daten_2022!AJ$1,FALSE))</f>
        <v>0</v>
      </c>
      <c r="BQ14" s="82" t="str">
        <f>IF(VLOOKUP($A14,FAG_Daten_2022!$A$1:$FK$206,FAG_Daten_2022!AK$1,FALSE)="","",VLOOKUP($A14,FAG_Daten_2022!$A$1:$FK$206,FAG_Daten_2022!AK$1,FALSE))</f>
        <v/>
      </c>
      <c r="BR14" s="82">
        <f>IF(VLOOKUP($A14,FAG_Daten_2022!$A$1:$FK$206,FAG_Daten_2022!AL$1,FALSE)="","",VLOOKUP($A14,FAG_Daten_2022!$A$1:$FK$206,FAG_Daten_2022!AL$1,FALSE))</f>
        <v>8082899</v>
      </c>
      <c r="BS14" s="82">
        <f>IF(VLOOKUP($A14,FAG_Daten_2022!$A$1:$FK$206,FAG_Daten_2022!AM$1,FALSE)="","",VLOOKUP($A14,FAG_Daten_2022!$A$1:$FK$206,FAG_Daten_2022!AM$1,FALSE))</f>
        <v>0</v>
      </c>
      <c r="BT14" s="82" t="str">
        <f>IF(VLOOKUP($A14,FAG_Daten_2022!$A$1:$FK$206,FAG_Daten_2022!AN$1,FALSE)="","",VLOOKUP($A14,FAG_Daten_2022!$A$1:$FK$206,FAG_Daten_2022!AN$1,FALSE))</f>
        <v/>
      </c>
      <c r="BU14" s="82" t="str">
        <f>IF(VLOOKUP($A14,FAG_Daten_2022!$A$1:$FK$206,FAG_Daten_2022!AO$1,FALSE)="","",VLOOKUP($A14,FAG_Daten_2022!$A$1:$FK$206,FAG_Daten_2022!AO$1,FALSE))</f>
        <v/>
      </c>
      <c r="BV14" s="82">
        <f>IF(VLOOKUP($A14,FAG_Daten_2022!$A$1:$FK$206,FAG_Daten_2022!AP$1,FALSE)="","",VLOOKUP($A14,FAG_Daten_2022!$A$1:$FK$206,FAG_Daten_2022!AP$1,FALSE))</f>
        <v>0</v>
      </c>
      <c r="BW14" s="82" t="str">
        <f>IF(VLOOKUP($A14,FAG_Daten_2022!$A$1:$FK$206,FAG_Daten_2022!AQ$1,FALSE)="","",VLOOKUP($A14,FAG_Daten_2022!$A$1:$FK$206,FAG_Daten_2022!AQ$1,FALSE))</f>
        <v/>
      </c>
      <c r="BX14" s="82" t="str">
        <f>IF(VLOOKUP($A14,FAG_Daten_2022!$A$1:$FK$206,FAG_Daten_2022!AR$1,FALSE)="","",VLOOKUP($A14,FAG_Daten_2022!$A$1:$FK$206,FAG_Daten_2022!AR$1,FALSE))</f>
        <v/>
      </c>
      <c r="BY14" s="82" t="str">
        <f>IF(VLOOKUP($A14,FAG_Daten_2022!$A$1:$FK$206,FAG_Daten_2022!AS$1,FALSE)="","",VLOOKUP($A14,FAG_Daten_2022!$A$1:$FK$206,FAG_Daten_2022!AS$1,FALSE))</f>
        <v/>
      </c>
      <c r="BZ14" s="82">
        <f t="shared" si="3"/>
        <v>0</v>
      </c>
      <c r="CA14" s="82">
        <f t="shared" si="3"/>
        <v>0</v>
      </c>
      <c r="CB14" s="82">
        <f t="shared" si="3"/>
        <v>0</v>
      </c>
      <c r="CC14" s="82" t="str">
        <f t="shared" si="3"/>
        <v/>
      </c>
      <c r="CD14" s="82">
        <f t="shared" si="3"/>
        <v>0</v>
      </c>
      <c r="CE14" s="82">
        <f t="shared" si="3"/>
        <v>0</v>
      </c>
      <c r="CF14" s="82" t="str">
        <f t="shared" si="3"/>
        <v/>
      </c>
      <c r="CG14" s="82" t="str">
        <f t="shared" si="3"/>
        <v/>
      </c>
      <c r="CH14" s="82">
        <f t="shared" si="3"/>
        <v>0</v>
      </c>
      <c r="CI14" s="82" t="str">
        <f t="shared" si="3"/>
        <v/>
      </c>
      <c r="CJ14" s="82" t="str">
        <f t="shared" si="3"/>
        <v/>
      </c>
      <c r="CK14" s="82" t="str">
        <f t="shared" si="3"/>
        <v/>
      </c>
      <c r="CL14" s="82">
        <f t="shared" si="4"/>
        <v>0</v>
      </c>
      <c r="CM14" s="82">
        <f t="shared" si="4"/>
        <v>0</v>
      </c>
      <c r="CN14" s="82">
        <f t="shared" si="4"/>
        <v>0</v>
      </c>
      <c r="CO14" s="82" t="str">
        <f t="shared" si="4"/>
        <v/>
      </c>
      <c r="CP14" s="82">
        <f t="shared" si="4"/>
        <v>0</v>
      </c>
      <c r="CQ14" s="82">
        <f t="shared" si="4"/>
        <v>0</v>
      </c>
      <c r="CR14" s="82" t="str">
        <f t="shared" si="4"/>
        <v/>
      </c>
      <c r="CS14" s="82" t="str">
        <f t="shared" si="4"/>
        <v/>
      </c>
      <c r="CT14" s="82">
        <f t="shared" si="4"/>
        <v>0</v>
      </c>
      <c r="CU14" s="82" t="str">
        <f t="shared" si="4"/>
        <v/>
      </c>
      <c r="CV14" s="82" t="str">
        <f t="shared" si="4"/>
        <v/>
      </c>
      <c r="CW14" s="82" t="str">
        <f t="shared" si="4"/>
        <v/>
      </c>
      <c r="CX14" s="82">
        <f t="shared" si="5"/>
        <v>0</v>
      </c>
      <c r="CY14" s="82">
        <f>VLOOKUP($A14,FAG_Daten_2022!$A$1:$FK$206,FAG_Daten_2022!I$1,FALSE)</f>
        <v>514</v>
      </c>
      <c r="CZ14" s="82">
        <f>IF(VLOOKUP($A14,FAG_Daten_2022!$A$1:$FK$206,FAG_Daten_2022!BE$1,FALSE)="","",VLOOKUP($A14,FAG_Daten_2022!$A$1:$FK$206,FAG_Daten_2022!BE$1,FALSE))</f>
        <v>244</v>
      </c>
      <c r="DA14" s="82" t="str">
        <f>IF(VLOOKUP($A14,FAG_Daten_2022!$A$1:$FK$206,FAG_Daten_2022!BF$1,FALSE)="","",VLOOKUP($A14,FAG_Daten_2022!$A$1:$FK$206,FAG_Daten_2022!BF$1,FALSE))</f>
        <v/>
      </c>
      <c r="DB14" s="82" t="str">
        <f>IF(VLOOKUP($A14,FAG_Daten_2022!$A$1:$FK$206,FAG_Daten_2022!BG$1,FALSE)="","",VLOOKUP($A14,FAG_Daten_2022!$A$1:$FK$206,FAG_Daten_2022!BG$1,FALSE))</f>
        <v/>
      </c>
      <c r="DC14" s="82" t="str">
        <f>IF(VLOOKUP($A14,FAG_Daten_2022!$A$1:$FK$206,FAG_Daten_2022!BH$1,FALSE)="","",VLOOKUP($A14,FAG_Daten_2022!$A$1:$FK$206,FAG_Daten_2022!BH$1,FALSE))</f>
        <v/>
      </c>
      <c r="DD14" s="82">
        <f>IF(VLOOKUP($A14,FAG_Daten_2022!$A$1:$FK$206,FAG_Daten_2022!BI$1,FALSE)="","",VLOOKUP($A14,FAG_Daten_2022!$A$1:$FK$206,FAG_Daten_2022!BI$1,FALSE))</f>
        <v>65</v>
      </c>
      <c r="DE14" s="82" t="str">
        <f>IF(VLOOKUP($A14,FAG_Daten_2022!$A$1:$FK$206,FAG_Daten_2022!BJ$1,FALSE)="","",VLOOKUP($A14,FAG_Daten_2022!$A$1:$FK$206,FAG_Daten_2022!BJ$1,FALSE))</f>
        <v/>
      </c>
      <c r="DF14" s="82" t="str">
        <f>IF(VLOOKUP($A14,FAG_Daten_2022!$A$1:$FK$206,FAG_Daten_2022!BK$1,FALSE)="","",VLOOKUP($A14,FAG_Daten_2022!$A$1:$FK$206,FAG_Daten_2022!BK$1,FALSE))</f>
        <v/>
      </c>
      <c r="DG14" s="82" t="str">
        <f>IF(VLOOKUP($A14,FAG_Daten_2022!$A$1:$FK$206,FAG_Daten_2022!BL$1,FALSE)="","",VLOOKUP($A14,FAG_Daten_2022!$A$1:$FK$206,FAG_Daten_2022!BL$1,FALSE))</f>
        <v/>
      </c>
      <c r="DH14" s="82" t="str">
        <f>IF(VLOOKUP($A14,FAG_Daten_2022!$A$1:$FK$206,FAG_Daten_2022!BM$1,FALSE)="","",VLOOKUP($A14,FAG_Daten_2022!$A$1:$FK$206,FAG_Daten_2022!BM$1,FALSE))</f>
        <v/>
      </c>
      <c r="DI14" s="82" t="str">
        <f>IF(VLOOKUP($A14,FAG_Daten_2022!$A$1:$FK$206,FAG_Daten_2022!BN$1,FALSE)="","",VLOOKUP($A14,FAG_Daten_2022!$A$1:$FK$206,FAG_Daten_2022!BN$1,FALSE))</f>
        <v/>
      </c>
      <c r="DJ14" s="82" t="str">
        <f>IF(VLOOKUP($A14,FAG_Daten_2022!$A$1:$FK$206,FAG_Daten_2022!BO$1,FALSE)="","",VLOOKUP($A14,FAG_Daten_2022!$A$1:$FK$206,FAG_Daten_2022!BO$1,FALSE))</f>
        <v/>
      </c>
      <c r="DK14" s="82" t="str">
        <f>IF(VLOOKUP($A14,FAG_Daten_2022!$A$1:$FK$206,FAG_Daten_2022!BP$1,FALSE)="","",VLOOKUP($A14,FAG_Daten_2022!$A$1:$FK$206,FAG_Daten_2022!BP$1,FALSE))</f>
        <v/>
      </c>
      <c r="DL14" s="82" t="str">
        <f>IF(VLOOKUP($A14,FAG_Daten_2022!$A$1:$FK$206,FAG_Daten_2022!BQ$1,FALSE)="","",VLOOKUP($A14,FAG_Daten_2022!$A$1:$FK$206,FAG_Daten_2022!BQ$1,FALSE))</f>
        <v/>
      </c>
      <c r="DM14" s="82" t="str">
        <f>IF(VLOOKUP($A14,FAG_Daten_2022!$A$1:$FK$206,FAG_Daten_2022!BR$1,FALSE)="","",VLOOKUP($A14,FAG_Daten_2022!$A$1:$FK$206,FAG_Daten_2022!BR$1,FALSE))</f>
        <v/>
      </c>
      <c r="DN14" s="82">
        <f t="shared" si="6"/>
        <v>41685</v>
      </c>
      <c r="DO14" s="82" t="str">
        <f t="shared" si="6"/>
        <v/>
      </c>
      <c r="DP14" s="82" t="str">
        <f t="shared" si="6"/>
        <v/>
      </c>
      <c r="DQ14" s="82" t="str">
        <f t="shared" si="6"/>
        <v/>
      </c>
      <c r="DR14" s="82">
        <f t="shared" si="6"/>
        <v>11105</v>
      </c>
      <c r="DS14" s="82" t="str">
        <f t="shared" si="6"/>
        <v/>
      </c>
      <c r="DT14" s="82" t="str">
        <f t="shared" si="6"/>
        <v/>
      </c>
      <c r="DU14" s="82" t="str">
        <f t="shared" si="6"/>
        <v/>
      </c>
      <c r="DV14" s="82" t="str">
        <f t="shared" si="6"/>
        <v/>
      </c>
      <c r="DW14" s="82" t="str">
        <f t="shared" si="6"/>
        <v/>
      </c>
      <c r="DX14" s="82" t="str">
        <f t="shared" si="6"/>
        <v/>
      </c>
      <c r="DY14" s="82" t="str">
        <f t="shared" si="6"/>
        <v/>
      </c>
      <c r="DZ14" s="82">
        <f t="shared" si="7"/>
        <v>52790</v>
      </c>
      <c r="EA14" s="82">
        <f t="shared" si="8"/>
        <v>52790</v>
      </c>
      <c r="EB14" s="82"/>
      <c r="EC14" s="82"/>
      <c r="ED14" s="82"/>
      <c r="EE14" s="82"/>
      <c r="EF14" s="82"/>
      <c r="EG14" s="82"/>
      <c r="EH14" s="82"/>
      <c r="EI14" s="82"/>
      <c r="EJ14" s="82"/>
      <c r="EL14" s="82"/>
    </row>
    <row r="15" spans="1:143" outlineLevel="1" x14ac:dyDescent="0.2">
      <c r="A15" s="152">
        <v>51</v>
      </c>
      <c r="B15" s="152" t="str">
        <f>VLOOKUP(A15,FAG_Daten_2022!A$1:$FK$206,FAG_Daten_2022!$B$1,FALSE)</f>
        <v>Bachenbülach</v>
      </c>
      <c r="C15" s="152" t="str">
        <f>VLOOKUP(A15,FAG_Daten_2022!A$1:$FK$206,FAG_Daten_2022!$C$1,FALSE)</f>
        <v>Politische Gemeinde</v>
      </c>
      <c r="D15" s="152" t="str">
        <f>VLOOKUP(A15,FAG_Daten_2022!A$1:$FK$206,FAG_Daten_2022!$D$1,FALSE)</f>
        <v>Bezirk Bülach</v>
      </c>
      <c r="E15" s="82">
        <f>VLOOKUP(A15,FAG_Daten_2022!A$1:$FK$206,FAG_Daten_2022!$AT$1,FALSE)</f>
        <v>2753</v>
      </c>
      <c r="F15" s="82">
        <f>VLOOKUP(A15,FAG_Daten_2022!A$1:$FK$206,FAG_Daten_2022!$AV$1,FALSE)</f>
        <v>3770</v>
      </c>
      <c r="G15" s="82">
        <f>VLOOKUP(A15,FAG_Daten_2022!A$1:$FK$206,FAG_Daten_2022!$F$1,FALSE)</f>
        <v>4203</v>
      </c>
      <c r="H15" s="80">
        <f>VLOOKUP(A15,FAG_Daten_2022!A$1:$FK$206,FAG_Daten_2022!$DH$1,FALSE)</f>
        <v>106</v>
      </c>
      <c r="I15" s="82">
        <f>ROUND(IF(E15&lt;FAG_Basisdaten!$C$5*F15,(FAG_Basisdaten!$C$5*F15-E15)*G15*H15/100,0),0)</f>
        <v>3691117</v>
      </c>
      <c r="J15" s="82">
        <f>VLOOKUP(A15,FAG_Daten_2022!A$1:$FK$206,FAG_Daten_2022!$AT$1,FALSE)</f>
        <v>2753</v>
      </c>
      <c r="K15" s="82">
        <f>VLOOKUP(A15,FAG_Daten_2022!A$1:$FK$206,FAG_Daten_2022!$AV$1,FALSE)</f>
        <v>3770</v>
      </c>
      <c r="L15" s="3">
        <f>VLOOKUP(A15,FAG_Daten_2022!A$1:$FK$206,FAG_Daten_2022!$F$1,FALSE)</f>
        <v>4203</v>
      </c>
      <c r="M15" s="3">
        <f>VLOOKUP(A15,FAG_Daten_2022!A$1:$FK$206,FAG_Daten_2022!DJ$1,FALSE)</f>
        <v>99.67</v>
      </c>
      <c r="N15" s="3">
        <f>VLOOKUP(A15,FAG_Daten_2022!A$1:$FK$206,FAG_Daten_2022!$DK$1,FALSE)</f>
        <v>100.87</v>
      </c>
      <c r="O15" s="82">
        <f>ROUND(IF(J15&gt;K15*FAG_Basisdaten!$C$8,(J15-K15*FAG_Basisdaten!$C$8)*FAG_Basisdaten!$C$9*L15*(M15/N15),0),0)</f>
        <v>0</v>
      </c>
      <c r="P15" s="82">
        <f>VLOOKUP(A15,FAG_Daten_2022!A$1:$FK$206,FAG_Daten_2022!$I$1,FALSE)</f>
        <v>881</v>
      </c>
      <c r="Q15" s="82">
        <f>VLOOKUP(A15,FAG_Daten_2022!A$1:$FK$206,FAG_Daten_2022!$F$1,FALSE)</f>
        <v>4203</v>
      </c>
      <c r="R15" s="82">
        <f>VLOOKUP(A15,FAG_Daten_2022!A$1:$FK$206,FAG_Daten_2022!$K$1,FALSE)</f>
        <v>232131</v>
      </c>
      <c r="S15" s="82">
        <f>VLOOKUP(A15,FAG_Daten_2022!A$1:$FK$206,FAG_Daten_2022!$H$1,FALSE)</f>
        <v>1130451</v>
      </c>
      <c r="T15" s="82">
        <f>VLOOKUP(A15,FAG_Daten_2022!A$1:$FK$206,FAG_Daten_2022!$F$1,FALSE)</f>
        <v>4203</v>
      </c>
      <c r="U15" s="3">
        <f>VLOOKUP(A15,FAG_Daten_2022!A$1:$FK$206,FAG_Daten_2022!$BC$1,FALSE)</f>
        <v>102.3</v>
      </c>
      <c r="V15" s="3">
        <f>VLOOKUP(A15,FAG_Daten_2022!A$1:$FK$206,FAG_Daten_2022!$BD$1,FALSE)</f>
        <v>104.2</v>
      </c>
      <c r="W15" s="118">
        <f>IF((P15/Q15)&gt;(R15/S15)*FAG_Basisdaten!$C$12,((P15/Q15)-(R15/S15)*FAG_Basisdaten!$C$12)*T15*FAG_Basisdaten!$C$13*(U15/V15),0)</f>
        <v>0</v>
      </c>
      <c r="X15" s="3">
        <f>VLOOKUP(A15,FAG_Daten_2022!A$1:$FK$206,FAG_Daten_2022!$DH$1,FALSE)</f>
        <v>106</v>
      </c>
      <c r="Y15" s="3">
        <f>VLOOKUP(A15,FAG_Daten_2022!A$1:$FK$206,FAG_Daten_2022!$DJ$1,FALSE)</f>
        <v>99.67</v>
      </c>
      <c r="Z15" s="82">
        <f>ROUND(W15-W15*MIN(MAX((Y15*FAG_Basisdaten!$C$15-X15)/(Y15*FAG_Basisdaten!$C$14),0),1),0)</f>
        <v>0</v>
      </c>
      <c r="AA15" s="79">
        <f>VLOOKUP(A15,FAG_Daten_2022!A$1:$FK$206,FAG_Daten_2022!$AW$1,FALSE)</f>
        <v>975.98</v>
      </c>
      <c r="AB15" s="83">
        <f>VLOOKUP(A15,FAG_Daten_2022!A$1:$FK$206,FAG_Daten_2022!$AZ$1,FALSE)</f>
        <v>4.4999999999999997E-3</v>
      </c>
      <c r="AC15" s="3">
        <f>VLOOKUP(A15,FAG_Daten_2022!A$1:$FK$206,FAG_Daten_2022!$F$1,FALSE)</f>
        <v>4203</v>
      </c>
      <c r="AD15" s="3">
        <f>VLOOKUP(A15,FAG_Daten_2022!A$1:$FK$206,FAG_Daten_2022!$BC$1,FALSE)</f>
        <v>102.3</v>
      </c>
      <c r="AE15" s="3">
        <f>VLOOKUP(A15,FAG_Daten_2022!A$1:$FK$206,FAG_Daten_2022!$BD$1,FALSE)</f>
        <v>104.2</v>
      </c>
      <c r="AF15" s="80">
        <f>IF(OR(AA15&lt;FAG_Basisdaten!$C$18,AB15&gt;FAG_Basisdaten!$C$19),MAX((FAG_Basisdaten!$C$20+FAG_Basisdaten!$C$21*AA15+FAG_Basisdaten!$C$22*AB15*100)*AC15*(AD15/AE15),0),0)</f>
        <v>0</v>
      </c>
      <c r="AG15" s="3">
        <f>VLOOKUP(A15,FAG_Daten_2022!A$1:$FK$206,FAG_Daten_2022!$DH$1,FALSE)</f>
        <v>106</v>
      </c>
      <c r="AH15" s="3">
        <f>VLOOKUP(A15,FAG_Daten_2022!A$1:$FK$206,FAG_Daten_2022!$DJ$1,FALSE)</f>
        <v>99.67</v>
      </c>
      <c r="AI15" s="82">
        <f>ROUND(AF15-AF15*MIN(MAX((AH15*FAG_Basisdaten!$C$24-AG15)/(AH15*FAG_Basisdaten!$C$23),0),1),0)</f>
        <v>0</v>
      </c>
      <c r="AJ15" s="3">
        <f>VLOOKUP(A15,FAG_Daten_2022!$A$1:$FK$206,FAG_Daten_2022!$BC$1,FALSE)</f>
        <v>102.3</v>
      </c>
      <c r="AK15" s="3">
        <f>VLOOKUP(A15,FAG_Daten_2022!$A$1:$FK$206,FAG_Daten_2022!$BD$1,FALSE)</f>
        <v>104.2</v>
      </c>
      <c r="AL15" s="82">
        <v>0</v>
      </c>
      <c r="AM15" s="82">
        <f t="shared" si="2"/>
        <v>3691117</v>
      </c>
      <c r="AN15" s="302"/>
      <c r="AO15" s="115" t="str">
        <f>IF(VLOOKUP($A15,FAG_Daten_2022!$A$1:$FK$206,FAG_Daten_2022!BT$1,FALSE)="","",VLOOKUP($A15,FAG_Daten_2022!$A$1:$FK$206,FAG_Daten_2022!BT$1,FALSE))</f>
        <v/>
      </c>
      <c r="AP15" s="115" t="str">
        <f>IF(VLOOKUP($A15,FAG_Daten_2022!$A$1:$FK$206,FAG_Daten_2022!BU$1,FALSE)="","",VLOOKUP($A15,FAG_Daten_2022!$A$1:$FK$206,FAG_Daten_2022!BU$1,FALSE))</f>
        <v/>
      </c>
      <c r="AQ15" s="115" t="str">
        <f>IF(VLOOKUP($A15,FAG_Daten_2022!$A$1:$FK$206,FAG_Daten_2022!BV$1,FALSE)="","",VLOOKUP($A15,FAG_Daten_2022!$A$1:$FK$206,FAG_Daten_2022!BV$1,FALSE))</f>
        <v/>
      </c>
      <c r="AR15" s="115" t="str">
        <f>IF(VLOOKUP($A15,FAG_Daten_2022!$A$1:$FK$206,FAG_Daten_2022!BW$1,FALSE)="","",VLOOKUP($A15,FAG_Daten_2022!$A$1:$FK$206,FAG_Daten_2022!BW$1,FALSE))</f>
        <v>Bülach</v>
      </c>
      <c r="AS15" s="115" t="str">
        <f>IF(VLOOKUP($A15,FAG_Daten_2022!$A$1:$FK$206,FAG_Daten_2022!BX$1,FALSE)="","",VLOOKUP($A15,FAG_Daten_2022!$A$1:$FK$206,FAG_Daten_2022!BX$1,FALSE))</f>
        <v/>
      </c>
      <c r="AT15" s="115" t="str">
        <f>IF(VLOOKUP($A15,FAG_Daten_2022!$A$1:$FK$206,FAG_Daten_2022!BY$1,FALSE)="","",VLOOKUP($A15,FAG_Daten_2022!$A$1:$FK$206,FAG_Daten_2022!BY$1,FALSE))</f>
        <v/>
      </c>
      <c r="AU15" s="115" t="str">
        <f>IF(VLOOKUP($A15,FAG_Daten_2022!$A$1:$FK$206,FAG_Daten_2022!BZ$1,FALSE)="","",VLOOKUP($A15,FAG_Daten_2022!$A$1:$FK$206,FAG_Daten_2022!BZ$1,FALSE))</f>
        <v/>
      </c>
      <c r="AV15" s="115" t="str">
        <f>IF(VLOOKUP($A15,FAG_Daten_2022!$A$1:$FK$206,FAG_Daten_2022!CA$1,FALSE)="","",VLOOKUP($A15,FAG_Daten_2022!$A$1:$FK$206,FAG_Daten_2022!CA$1,FALSE))</f>
        <v/>
      </c>
      <c r="AW15" s="115" t="str">
        <f>IF(VLOOKUP($A15,FAG_Daten_2022!$A$1:$FK$206,FAG_Daten_2022!CB$1,FALSE)="","",VLOOKUP($A15,FAG_Daten_2022!$A$1:$FK$206,FAG_Daten_2022!CB$1,FALSE))</f>
        <v/>
      </c>
      <c r="AX15" s="115" t="str">
        <f>IF(VLOOKUP($A15,FAG_Daten_2022!$A$1:$FK$206,FAG_Daten_2022!CC$1,FALSE)="","",VLOOKUP($A15,FAG_Daten_2022!$A$1:$FK$206,FAG_Daten_2022!CC$1,FALSE))</f>
        <v/>
      </c>
      <c r="AY15" s="115" t="str">
        <f>IF(VLOOKUP($A15,FAG_Daten_2022!$A$1:$FK$206,FAG_Daten_2022!CD$1,FALSE)="","",VLOOKUP($A15,FAG_Daten_2022!$A$1:$FK$206,FAG_Daten_2022!CD$1,FALSE))</f>
        <v/>
      </c>
      <c r="AZ15" s="80">
        <f>VLOOKUP($A15,FAG_Daten_2022!$A$1:$FK$206,FAG_Daten_2022!$DH$1,FALSE)</f>
        <v>106</v>
      </c>
      <c r="BA15" s="244"/>
      <c r="BB15" s="80">
        <f>IF(VLOOKUP($A15,FAG_Daten_2022!$A$1:$FK$206,FAG_Daten_2022!N$1,FALSE)="","",VLOOKUP($A15,FAG_Daten_2022!$A$1:$FK$206,FAG_Daten_2022!N$1,FALSE))</f>
        <v>0</v>
      </c>
      <c r="BC15" s="80">
        <f>IF(VLOOKUP($A15,FAG_Daten_2022!$A$1:$FK$206,FAG_Daten_2022!O$1,FALSE)="","",VLOOKUP($A15,FAG_Daten_2022!$A$1:$FK$206,FAG_Daten_2022!O$1,FALSE))</f>
        <v>0</v>
      </c>
      <c r="BD15" s="80" t="str">
        <f>IF(VLOOKUP($A15,FAG_Daten_2022!$A$1:$FK$206,FAG_Daten_2022!P$1,FALSE)="","",VLOOKUP($A15,FAG_Daten_2022!$A$1:$FK$206,FAG_Daten_2022!P$1,FALSE))</f>
        <v/>
      </c>
      <c r="BE15" s="80">
        <f>IF(VLOOKUP($A15,FAG_Daten_2022!$A$1:$FK$206,FAG_Daten_2022!R$1,FALSE)="","",VLOOKUP($A15,FAG_Daten_2022!$A$1:$FK$206,FAG_Daten_2022!R$1,FALSE))</f>
        <v>18</v>
      </c>
      <c r="BF15" s="80">
        <f>IF(VLOOKUP($A15,FAG_Daten_2022!$A$1:$FK$206,FAG_Daten_2022!S$1,FALSE)="","",VLOOKUP($A15,FAG_Daten_2022!$A$1:$FK$206,FAG_Daten_2022!S$1,FALSE))</f>
        <v>0</v>
      </c>
      <c r="BG15" s="80" t="str">
        <f>IF(VLOOKUP($A15,FAG_Daten_2022!$A$1:$FK$206,FAG_Daten_2022!T$1,FALSE)="","",VLOOKUP($A15,FAG_Daten_2022!$A$1:$FK$206,FAG_Daten_2022!T$1,FALSE))</f>
        <v/>
      </c>
      <c r="BH15" s="80" t="str">
        <f>IF(VLOOKUP($A15,FAG_Daten_2022!$A$1:$FK$206,FAG_Daten_2022!U$1,FALSE)="","",VLOOKUP($A15,FAG_Daten_2022!$A$1:$FK$206,FAG_Daten_2022!U$1,FALSE))</f>
        <v/>
      </c>
      <c r="BI15" s="80">
        <f>IF(VLOOKUP($A15,FAG_Daten_2022!$A$1:$FK$206,FAG_Daten_2022!W$1,FALSE)="","",VLOOKUP($A15,FAG_Daten_2022!$A$1:$FK$206,FAG_Daten_2022!W$1,FALSE))</f>
        <v>0</v>
      </c>
      <c r="BJ15" s="80" t="str">
        <f>IF(VLOOKUP($A15,FAG_Daten_2022!$A$1:$FK$206,FAG_Daten_2022!X$1,FALSE)="","",VLOOKUP($A15,FAG_Daten_2022!$A$1:$FK$206,FAG_Daten_2022!X$1,FALSE))</f>
        <v/>
      </c>
      <c r="BK15" s="80" t="str">
        <f>IF(VLOOKUP($A15,FAG_Daten_2022!$A$1:$FK$206,FAG_Daten_2022!Y$1,FALSE)="","",VLOOKUP($A15,FAG_Daten_2022!$A$1:$FK$206,FAG_Daten_2022!Y$1,FALSE))</f>
        <v/>
      </c>
      <c r="BL15" s="80" t="str">
        <f>IF(VLOOKUP($A15,FAG_Daten_2022!$A$1:$FK$206,FAG_Daten_2022!Z$1,FALSE)="","",VLOOKUP($A15,FAG_Daten_2022!$A$1:$FK$206,FAG_Daten_2022!Z$1,FALSE))</f>
        <v/>
      </c>
      <c r="BM15" s="82">
        <f>IF(VLOOKUP($A15,FAG_Daten_2022!$A$1:$FK$206,FAG_Daten_2022!AG$1,FALSE)="","",VLOOKUP($A15,FAG_Daten_2022!$A$1:$FK$206,FAG_Daten_2022!AG$1,FALSE))</f>
        <v>11569263</v>
      </c>
      <c r="BN15" s="240"/>
      <c r="BO15" s="82">
        <f>IF(VLOOKUP($A15,FAG_Daten_2022!$A$1:$FK$206,FAG_Daten_2022!AI$1,FALSE)="","",VLOOKUP($A15,FAG_Daten_2022!$A$1:$FK$206,FAG_Daten_2022!AI$1,FALSE))</f>
        <v>0</v>
      </c>
      <c r="BP15" s="113">
        <f>IF(VLOOKUP($A15,FAG_Daten_2022!$A$1:$FK$206,FAG_Daten_2022!AJ$1,FALSE)="","",VLOOKUP($A15,FAG_Daten_2022!$A$1:$FK$206,FAG_Daten_2022!AJ$1,FALSE))</f>
        <v>0</v>
      </c>
      <c r="BQ15" s="82" t="str">
        <f>IF(VLOOKUP($A15,FAG_Daten_2022!$A$1:$FK$206,FAG_Daten_2022!AK$1,FALSE)="","",VLOOKUP($A15,FAG_Daten_2022!$A$1:$FK$206,FAG_Daten_2022!AK$1,FALSE))</f>
        <v/>
      </c>
      <c r="BR15" s="82">
        <f>IF(VLOOKUP($A15,FAG_Daten_2022!$A$1:$FK$206,FAG_Daten_2022!AL$1,FALSE)="","",VLOOKUP($A15,FAG_Daten_2022!$A$1:$FK$206,FAG_Daten_2022!AL$1,FALSE))</f>
        <v>11569263</v>
      </c>
      <c r="BS15" s="82">
        <f>IF(VLOOKUP($A15,FAG_Daten_2022!$A$1:$FK$206,FAG_Daten_2022!AM$1,FALSE)="","",VLOOKUP($A15,FAG_Daten_2022!$A$1:$FK$206,FAG_Daten_2022!AM$1,FALSE))</f>
        <v>0</v>
      </c>
      <c r="BT15" s="82" t="str">
        <f>IF(VLOOKUP($A15,FAG_Daten_2022!$A$1:$FK$206,FAG_Daten_2022!AN$1,FALSE)="","",VLOOKUP($A15,FAG_Daten_2022!$A$1:$FK$206,FAG_Daten_2022!AN$1,FALSE))</f>
        <v/>
      </c>
      <c r="BU15" s="82" t="str">
        <f>IF(VLOOKUP($A15,FAG_Daten_2022!$A$1:$FK$206,FAG_Daten_2022!AO$1,FALSE)="","",VLOOKUP($A15,FAG_Daten_2022!$A$1:$FK$206,FAG_Daten_2022!AO$1,FALSE))</f>
        <v/>
      </c>
      <c r="BV15" s="82">
        <f>IF(VLOOKUP($A15,FAG_Daten_2022!$A$1:$FK$206,FAG_Daten_2022!AP$1,FALSE)="","",VLOOKUP($A15,FAG_Daten_2022!$A$1:$FK$206,FAG_Daten_2022!AP$1,FALSE))</f>
        <v>0</v>
      </c>
      <c r="BW15" s="82" t="str">
        <f>IF(VLOOKUP($A15,FAG_Daten_2022!$A$1:$FK$206,FAG_Daten_2022!AQ$1,FALSE)="","",VLOOKUP($A15,FAG_Daten_2022!$A$1:$FK$206,FAG_Daten_2022!AQ$1,FALSE))</f>
        <v/>
      </c>
      <c r="BX15" s="82" t="str">
        <f>IF(VLOOKUP($A15,FAG_Daten_2022!$A$1:$FK$206,FAG_Daten_2022!AR$1,FALSE)="","",VLOOKUP($A15,FAG_Daten_2022!$A$1:$FK$206,FAG_Daten_2022!AR$1,FALSE))</f>
        <v/>
      </c>
      <c r="BY15" s="82" t="str">
        <f>IF(VLOOKUP($A15,FAG_Daten_2022!$A$1:$FK$206,FAG_Daten_2022!AS$1,FALSE)="","",VLOOKUP($A15,FAG_Daten_2022!$A$1:$FK$206,FAG_Daten_2022!AS$1,FALSE))</f>
        <v/>
      </c>
      <c r="BZ15" s="82" t="str">
        <f t="shared" si="3"/>
        <v/>
      </c>
      <c r="CA15" s="82">
        <f t="shared" si="3"/>
        <v>0</v>
      </c>
      <c r="CB15" s="82">
        <f t="shared" si="3"/>
        <v>0</v>
      </c>
      <c r="CC15" s="82" t="str">
        <f t="shared" si="3"/>
        <v/>
      </c>
      <c r="CD15" s="82">
        <f t="shared" si="3"/>
        <v>626793</v>
      </c>
      <c r="CE15" s="82">
        <f t="shared" si="3"/>
        <v>0</v>
      </c>
      <c r="CF15" s="82" t="str">
        <f t="shared" si="3"/>
        <v/>
      </c>
      <c r="CG15" s="82" t="str">
        <f t="shared" si="3"/>
        <v/>
      </c>
      <c r="CH15" s="82">
        <f t="shared" si="3"/>
        <v>0</v>
      </c>
      <c r="CI15" s="82" t="str">
        <f t="shared" si="3"/>
        <v/>
      </c>
      <c r="CJ15" s="82" t="str">
        <f t="shared" si="3"/>
        <v/>
      </c>
      <c r="CK15" s="82" t="str">
        <f t="shared" si="3"/>
        <v/>
      </c>
      <c r="CL15" s="82" t="str">
        <f t="shared" si="4"/>
        <v/>
      </c>
      <c r="CM15" s="82">
        <f t="shared" si="4"/>
        <v>0</v>
      </c>
      <c r="CN15" s="82">
        <f t="shared" si="4"/>
        <v>0</v>
      </c>
      <c r="CO15" s="82" t="str">
        <f t="shared" si="4"/>
        <v/>
      </c>
      <c r="CP15" s="82">
        <f t="shared" si="4"/>
        <v>0</v>
      </c>
      <c r="CQ15" s="82">
        <f t="shared" si="4"/>
        <v>0</v>
      </c>
      <c r="CR15" s="82" t="str">
        <f t="shared" si="4"/>
        <v/>
      </c>
      <c r="CS15" s="82" t="str">
        <f t="shared" si="4"/>
        <v/>
      </c>
      <c r="CT15" s="82">
        <f t="shared" si="4"/>
        <v>0</v>
      </c>
      <c r="CU15" s="82" t="str">
        <f t="shared" si="4"/>
        <v/>
      </c>
      <c r="CV15" s="82" t="str">
        <f t="shared" si="4"/>
        <v/>
      </c>
      <c r="CW15" s="82" t="str">
        <f t="shared" si="4"/>
        <v/>
      </c>
      <c r="CX15" s="82">
        <f t="shared" si="5"/>
        <v>626793</v>
      </c>
      <c r="CY15" s="82">
        <f>VLOOKUP($A15,FAG_Daten_2022!$A$1:$FK$206,FAG_Daten_2022!I$1,FALSE)</f>
        <v>881</v>
      </c>
      <c r="CZ15" s="240"/>
      <c r="DA15" s="82" t="str">
        <f>IF(VLOOKUP($A15,FAG_Daten_2022!$A$1:$FK$206,FAG_Daten_2022!BF$1,FALSE)="","",VLOOKUP($A15,FAG_Daten_2022!$A$1:$FK$206,FAG_Daten_2022!BF$1,FALSE))</f>
        <v/>
      </c>
      <c r="DB15" s="82" t="str">
        <f>IF(VLOOKUP($A15,FAG_Daten_2022!$A$1:$FK$206,FAG_Daten_2022!BG$1,FALSE)="","",VLOOKUP($A15,FAG_Daten_2022!$A$1:$FK$206,FAG_Daten_2022!BG$1,FALSE))</f>
        <v/>
      </c>
      <c r="DC15" s="82" t="str">
        <f>IF(VLOOKUP($A15,FAG_Daten_2022!$A$1:$FK$206,FAG_Daten_2022!BH$1,FALSE)="","",VLOOKUP($A15,FAG_Daten_2022!$A$1:$FK$206,FAG_Daten_2022!BH$1,FALSE))</f>
        <v/>
      </c>
      <c r="DD15" s="82">
        <f>IF(VLOOKUP($A15,FAG_Daten_2022!$A$1:$FK$206,FAG_Daten_2022!BI$1,FALSE)="","",VLOOKUP($A15,FAG_Daten_2022!$A$1:$FK$206,FAG_Daten_2022!BI$1,FALSE))</f>
        <v>128</v>
      </c>
      <c r="DE15" s="82" t="str">
        <f>IF(VLOOKUP($A15,FAG_Daten_2022!$A$1:$FK$206,FAG_Daten_2022!BJ$1,FALSE)="","",VLOOKUP($A15,FAG_Daten_2022!$A$1:$FK$206,FAG_Daten_2022!BJ$1,FALSE))</f>
        <v/>
      </c>
      <c r="DF15" s="82" t="str">
        <f>IF(VLOOKUP($A15,FAG_Daten_2022!$A$1:$FK$206,FAG_Daten_2022!BK$1,FALSE)="","",VLOOKUP($A15,FAG_Daten_2022!$A$1:$FK$206,FAG_Daten_2022!BK$1,FALSE))</f>
        <v/>
      </c>
      <c r="DG15" s="82" t="str">
        <f>IF(VLOOKUP($A15,FAG_Daten_2022!$A$1:$FK$206,FAG_Daten_2022!BL$1,FALSE)="","",VLOOKUP($A15,FAG_Daten_2022!$A$1:$FK$206,FAG_Daten_2022!BL$1,FALSE))</f>
        <v/>
      </c>
      <c r="DH15" s="82" t="str">
        <f>IF(VLOOKUP($A15,FAG_Daten_2022!$A$1:$FK$206,FAG_Daten_2022!BM$1,FALSE)="","",VLOOKUP($A15,FAG_Daten_2022!$A$1:$FK$206,FAG_Daten_2022!BM$1,FALSE))</f>
        <v/>
      </c>
      <c r="DI15" s="82" t="str">
        <f>IF(VLOOKUP($A15,FAG_Daten_2022!$A$1:$FK$206,FAG_Daten_2022!BN$1,FALSE)="","",VLOOKUP($A15,FAG_Daten_2022!$A$1:$FK$206,FAG_Daten_2022!BN$1,FALSE))</f>
        <v/>
      </c>
      <c r="DJ15" s="82" t="str">
        <f>IF(VLOOKUP($A15,FAG_Daten_2022!$A$1:$FK$206,FAG_Daten_2022!BO$1,FALSE)="","",VLOOKUP($A15,FAG_Daten_2022!$A$1:$FK$206,FAG_Daten_2022!BO$1,FALSE))</f>
        <v/>
      </c>
      <c r="DK15" s="82" t="str">
        <f>IF(VLOOKUP($A15,FAG_Daten_2022!$A$1:$FK$206,FAG_Daten_2022!BP$1,FALSE)="","",VLOOKUP($A15,FAG_Daten_2022!$A$1:$FK$206,FAG_Daten_2022!BP$1,FALSE))</f>
        <v/>
      </c>
      <c r="DL15" s="82" t="str">
        <f>IF(VLOOKUP($A15,FAG_Daten_2022!$A$1:$FK$206,FAG_Daten_2022!BQ$1,FALSE)="","",VLOOKUP($A15,FAG_Daten_2022!$A$1:$FK$206,FAG_Daten_2022!BQ$1,FALSE))</f>
        <v/>
      </c>
      <c r="DM15" s="82" t="str">
        <f>IF(VLOOKUP($A15,FAG_Daten_2022!$A$1:$FK$206,FAG_Daten_2022!BR$1,FALSE)="","",VLOOKUP($A15,FAG_Daten_2022!$A$1:$FK$206,FAG_Daten_2022!BR$1,FALSE))</f>
        <v/>
      </c>
      <c r="DN15" s="82" t="str">
        <f t="shared" si="6"/>
        <v/>
      </c>
      <c r="DO15" s="82" t="str">
        <f t="shared" si="6"/>
        <v/>
      </c>
      <c r="DP15" s="82" t="str">
        <f t="shared" si="6"/>
        <v/>
      </c>
      <c r="DQ15" s="82" t="str">
        <f t="shared" si="6"/>
        <v/>
      </c>
      <c r="DR15" s="82">
        <f t="shared" si="6"/>
        <v>0</v>
      </c>
      <c r="DS15" s="82" t="str">
        <f t="shared" si="6"/>
        <v/>
      </c>
      <c r="DT15" s="82" t="str">
        <f t="shared" si="6"/>
        <v/>
      </c>
      <c r="DU15" s="82" t="str">
        <f t="shared" si="6"/>
        <v/>
      </c>
      <c r="DV15" s="82" t="str">
        <f t="shared" si="6"/>
        <v/>
      </c>
      <c r="DW15" s="82" t="str">
        <f t="shared" si="6"/>
        <v/>
      </c>
      <c r="DX15" s="82" t="str">
        <f t="shared" si="6"/>
        <v/>
      </c>
      <c r="DY15" s="82" t="str">
        <f t="shared" si="6"/>
        <v/>
      </c>
      <c r="DZ15" s="82">
        <f t="shared" si="7"/>
        <v>0</v>
      </c>
      <c r="EA15" s="82">
        <f t="shared" si="8"/>
        <v>626793</v>
      </c>
      <c r="EB15" s="82"/>
      <c r="EC15" s="82"/>
      <c r="ED15" s="82"/>
      <c r="EE15" s="82"/>
      <c r="EF15" s="82"/>
      <c r="EG15" s="82"/>
      <c r="EH15" s="82"/>
      <c r="EI15" s="82"/>
      <c r="EJ15" s="82"/>
      <c r="EK15" s="3"/>
      <c r="EL15" s="82"/>
      <c r="EM15" s="3"/>
    </row>
    <row r="16" spans="1:143" outlineLevel="1" x14ac:dyDescent="0.2">
      <c r="A16" s="3">
        <v>81</v>
      </c>
      <c r="B16" s="3" t="str">
        <f>VLOOKUP(A16,FAG_Daten_2022!A$1:$FK$206,FAG_Daten_2022!$B$1,FALSE)</f>
        <v>Bachs</v>
      </c>
      <c r="C16" s="3" t="str">
        <f>VLOOKUP(A16,FAG_Daten_2022!A$1:$FK$206,FAG_Daten_2022!$C$1,FALSE)</f>
        <v>Politische Gemeinde</v>
      </c>
      <c r="D16" s="3" t="str">
        <f>VLOOKUP(A16,FAG_Daten_2022!A$1:$FK$206,FAG_Daten_2022!$D$1,FALSE)</f>
        <v>Bezirk Dielsdorf</v>
      </c>
      <c r="E16" s="82">
        <f>VLOOKUP(A16,FAG_Daten_2022!A$1:$FK$206,FAG_Daten_2022!$AT$1,FALSE)</f>
        <v>2356</v>
      </c>
      <c r="F16" s="82">
        <f>VLOOKUP(A16,FAG_Daten_2022!A$1:$FK$206,FAG_Daten_2022!$AV$1,FALSE)</f>
        <v>3770</v>
      </c>
      <c r="G16" s="82">
        <f>VLOOKUP(A16,FAG_Daten_2022!A$1:$FK$206,FAG_Daten_2022!$F$1,FALSE)</f>
        <v>615</v>
      </c>
      <c r="H16" s="80">
        <f>VLOOKUP(A16,FAG_Daten_2022!A$1:$FK$206,FAG_Daten_2022!$DH$1,FALSE)</f>
        <v>127</v>
      </c>
      <c r="I16" s="82">
        <f>ROUND(IF(E16&lt;FAG_Basisdaten!$C$5*F16,(FAG_Basisdaten!$C$5*F16-E16)*G16*H16/100,0),0)</f>
        <v>957177</v>
      </c>
      <c r="J16" s="82">
        <f>VLOOKUP(A16,FAG_Daten_2022!A$1:$FK$206,FAG_Daten_2022!$AT$1,FALSE)</f>
        <v>2356</v>
      </c>
      <c r="K16" s="82">
        <f>VLOOKUP(A16,FAG_Daten_2022!A$1:$FK$206,FAG_Daten_2022!$AV$1,FALSE)</f>
        <v>3770</v>
      </c>
      <c r="L16" s="3">
        <f>VLOOKUP(A16,FAG_Daten_2022!A$1:$FK$206,FAG_Daten_2022!$F$1,FALSE)</f>
        <v>615</v>
      </c>
      <c r="M16" s="3">
        <f>VLOOKUP(A16,FAG_Daten_2022!A$1:$FK$206,FAG_Daten_2022!DJ$1,FALSE)</f>
        <v>99.67</v>
      </c>
      <c r="N16" s="3">
        <f>VLOOKUP(A16,FAG_Daten_2022!A$1:$FK$206,FAG_Daten_2022!$DK$1,FALSE)</f>
        <v>100.87</v>
      </c>
      <c r="O16" s="82">
        <f>ROUND(IF(J16&gt;K16*FAG_Basisdaten!$C$8,(J16-K16*FAG_Basisdaten!$C$8)*FAG_Basisdaten!$C$9*L16*(M16/N16),0),0)</f>
        <v>0</v>
      </c>
      <c r="P16" s="82">
        <f>VLOOKUP(A16,FAG_Daten_2022!A$1:$FK$206,FAG_Daten_2022!$I$1,FALSE)</f>
        <v>111</v>
      </c>
      <c r="Q16" s="82">
        <f>VLOOKUP(A16,FAG_Daten_2022!A$1:$FK$206,FAG_Daten_2022!$F$1,FALSE)</f>
        <v>615</v>
      </c>
      <c r="R16" s="82">
        <f>VLOOKUP(A16,FAG_Daten_2022!A$1:$FK$206,FAG_Daten_2022!$K$1,FALSE)</f>
        <v>232131</v>
      </c>
      <c r="S16" s="82">
        <f>VLOOKUP(A16,FAG_Daten_2022!A$1:$FK$206,FAG_Daten_2022!$H$1,FALSE)</f>
        <v>1130451</v>
      </c>
      <c r="T16" s="82">
        <f>VLOOKUP(A16,FAG_Daten_2022!A$1:$FK$206,FAG_Daten_2022!$F$1,FALSE)</f>
        <v>615</v>
      </c>
      <c r="U16" s="3">
        <f>VLOOKUP(A16,FAG_Daten_2022!A$1:$FK$206,FAG_Daten_2022!$BC$1,FALSE)</f>
        <v>102.3</v>
      </c>
      <c r="V16" s="3">
        <f>VLOOKUP(A16,FAG_Daten_2022!A$1:$FK$206,FAG_Daten_2022!$BD$1,FALSE)</f>
        <v>104.2</v>
      </c>
      <c r="W16" s="118">
        <f>IF((P16/Q16)&gt;(R16/S16)*FAG_Basisdaten!$C$12,((P16/Q16)-(R16/S16)*FAG_Basisdaten!$C$12)*T16*FAG_Basisdaten!$C$13*(U16/V16),0)</f>
        <v>0</v>
      </c>
      <c r="X16" s="3">
        <f>VLOOKUP(A16,FAG_Daten_2022!A$1:$FK$206,FAG_Daten_2022!$DH$1,FALSE)</f>
        <v>127</v>
      </c>
      <c r="Y16" s="3">
        <f>VLOOKUP(A16,FAG_Daten_2022!A$1:$FK$206,FAG_Daten_2022!$DJ$1,FALSE)</f>
        <v>99.67</v>
      </c>
      <c r="Z16" s="82">
        <f>ROUND(W16-W16*MIN(MAX((Y16*FAG_Basisdaten!$C$15-X16)/(Y16*FAG_Basisdaten!$C$14),0),1),0)</f>
        <v>0</v>
      </c>
      <c r="AA16" s="79">
        <f>VLOOKUP(A16,FAG_Daten_2022!A$1:$FK$206,FAG_Daten_2022!$AW$1,FALSE)</f>
        <v>67.540000000000006</v>
      </c>
      <c r="AB16" s="83">
        <f>VLOOKUP(A16,FAG_Daten_2022!A$1:$FK$206,FAG_Daten_2022!$AZ$1,FALSE)</f>
        <v>6.4100000000000004E-2</v>
      </c>
      <c r="AC16" s="3">
        <f>VLOOKUP(A16,FAG_Daten_2022!A$1:$FK$206,FAG_Daten_2022!$F$1,FALSE)</f>
        <v>615</v>
      </c>
      <c r="AD16" s="3">
        <f>VLOOKUP(A16,FAG_Daten_2022!A$1:$FK$206,FAG_Daten_2022!$BC$1,FALSE)</f>
        <v>102.3</v>
      </c>
      <c r="AE16" s="3">
        <f>VLOOKUP(A16,FAG_Daten_2022!A$1:$FK$206,FAG_Daten_2022!$BD$1,FALSE)</f>
        <v>104.2</v>
      </c>
      <c r="AF16" s="80">
        <f>IF(OR(AA16&lt;FAG_Basisdaten!$C$18,AB16&gt;FAG_Basisdaten!$C$19),MAX((FAG_Basisdaten!$C$20+FAG_Basisdaten!$C$21*AA16+FAG_Basisdaten!$C$22*AB16*100)*AC16*(AD16/AE16),0),0)</f>
        <v>258788.71252399232</v>
      </c>
      <c r="AG16" s="3">
        <f>VLOOKUP(A16,FAG_Daten_2022!A$1:$FK$206,FAG_Daten_2022!$DH$1,FALSE)</f>
        <v>127</v>
      </c>
      <c r="AH16" s="3">
        <f>VLOOKUP(A16,FAG_Daten_2022!A$1:$FK$206,FAG_Daten_2022!$DJ$1,FALSE)</f>
        <v>99.67</v>
      </c>
      <c r="AI16" s="82">
        <f>ROUND(AF16-AF16*MIN(MAX((AH16*FAG_Basisdaten!$C$24-AG16)/(AH16*FAG_Basisdaten!$C$23),0),1),0)</f>
        <v>246651</v>
      </c>
      <c r="AJ16" s="3">
        <f>VLOOKUP(A16,FAG_Daten_2022!$A$1:$FK$206,FAG_Daten_2022!$BC$1,FALSE)</f>
        <v>102.3</v>
      </c>
      <c r="AK16" s="3">
        <f>VLOOKUP(A16,FAG_Daten_2022!$A$1:$FK$206,FAG_Daten_2022!$BD$1,FALSE)</f>
        <v>104.2</v>
      </c>
      <c r="AL16" s="82">
        <v>0</v>
      </c>
      <c r="AM16" s="82">
        <f t="shared" si="2"/>
        <v>1203828</v>
      </c>
      <c r="AN16" s="115" t="str">
        <f>IF(VLOOKUP($A16,FAG_Daten_2022!$A$1:$FK$206,FAG_Daten_2022!BS$1,FALSE)="","",VLOOKUP($A16,FAG_Daten_2022!$A$1:$FK$206,FAG_Daten_2022!BS$1,FALSE))</f>
        <v>Bachs</v>
      </c>
      <c r="AO16" s="115" t="str">
        <f>IF(VLOOKUP($A16,FAG_Daten_2022!$A$1:$FK$206,FAG_Daten_2022!BT$1,FALSE)="","",VLOOKUP($A16,FAG_Daten_2022!$A$1:$FK$206,FAG_Daten_2022!BT$1,FALSE))</f>
        <v/>
      </c>
      <c r="AP16" s="115" t="str">
        <f>IF(VLOOKUP($A16,FAG_Daten_2022!$A$1:$FK$206,FAG_Daten_2022!BU$1,FALSE)="","",VLOOKUP($A16,FAG_Daten_2022!$A$1:$FK$206,FAG_Daten_2022!BU$1,FALSE))</f>
        <v/>
      </c>
      <c r="AQ16" s="115" t="str">
        <f>IF(VLOOKUP($A16,FAG_Daten_2022!$A$1:$FK$206,FAG_Daten_2022!BV$1,FALSE)="","",VLOOKUP($A16,FAG_Daten_2022!$A$1:$FK$206,FAG_Daten_2022!BV$1,FALSE))</f>
        <v/>
      </c>
      <c r="AR16" s="115" t="str">
        <f>IF(VLOOKUP($A16,FAG_Daten_2022!$A$1:$FK$206,FAG_Daten_2022!BW$1,FALSE)="","",VLOOKUP($A16,FAG_Daten_2022!$A$1:$FK$206,FAG_Daten_2022!BW$1,FALSE))</f>
        <v>Stadel</v>
      </c>
      <c r="AS16" s="115" t="str">
        <f>IF(VLOOKUP($A16,FAG_Daten_2022!$A$1:$FK$206,FAG_Daten_2022!BX$1,FALSE)="","",VLOOKUP($A16,FAG_Daten_2022!$A$1:$FK$206,FAG_Daten_2022!BX$1,FALSE))</f>
        <v/>
      </c>
      <c r="AT16" s="115" t="str">
        <f>IF(VLOOKUP($A16,FAG_Daten_2022!$A$1:$FK$206,FAG_Daten_2022!BY$1,FALSE)="","",VLOOKUP($A16,FAG_Daten_2022!$A$1:$FK$206,FAG_Daten_2022!BY$1,FALSE))</f>
        <v/>
      </c>
      <c r="AU16" s="115" t="str">
        <f>IF(VLOOKUP($A16,FAG_Daten_2022!$A$1:$FK$206,FAG_Daten_2022!BZ$1,FALSE)="","",VLOOKUP($A16,FAG_Daten_2022!$A$1:$FK$206,FAG_Daten_2022!BZ$1,FALSE))</f>
        <v/>
      </c>
      <c r="AV16" s="115" t="str">
        <f>IF(VLOOKUP($A16,FAG_Daten_2022!$A$1:$FK$206,FAG_Daten_2022!CA$1,FALSE)="","",VLOOKUP($A16,FAG_Daten_2022!$A$1:$FK$206,FAG_Daten_2022!CA$1,FALSE))</f>
        <v/>
      </c>
      <c r="AW16" s="115" t="str">
        <f>IF(VLOOKUP($A16,FAG_Daten_2022!$A$1:$FK$206,FAG_Daten_2022!CB$1,FALSE)="","",VLOOKUP($A16,FAG_Daten_2022!$A$1:$FK$206,FAG_Daten_2022!CB$1,FALSE))</f>
        <v/>
      </c>
      <c r="AX16" s="115" t="str">
        <f>IF(VLOOKUP($A16,FAG_Daten_2022!$A$1:$FK$206,FAG_Daten_2022!CC$1,FALSE)="","",VLOOKUP($A16,FAG_Daten_2022!$A$1:$FK$206,FAG_Daten_2022!CC$1,FALSE))</f>
        <v/>
      </c>
      <c r="AY16" s="115" t="str">
        <f>IF(VLOOKUP($A16,FAG_Daten_2022!$A$1:$FK$206,FAG_Daten_2022!CD$1,FALSE)="","",VLOOKUP($A16,FAG_Daten_2022!$A$1:$FK$206,FAG_Daten_2022!CD$1,FALSE))</f>
        <v/>
      </c>
      <c r="AZ16" s="80">
        <f>VLOOKUP($A16,FAG_Daten_2022!$A$1:$FK$206,FAG_Daten_2022!$DH$1,FALSE)</f>
        <v>127</v>
      </c>
      <c r="BA16" s="80">
        <f>IF(VLOOKUP($A16,FAG_Daten_2022!$A$1:$FK$206,FAG_Daten_2022!M$1,FALSE)="","",VLOOKUP($A16,FAG_Daten_2022!$A$1:$FK$206,FAG_Daten_2022!M$1,FALSE))</f>
        <v>61</v>
      </c>
      <c r="BB16" s="80">
        <f>IF(VLOOKUP($A16,FAG_Daten_2022!$A$1:$FK$206,FAG_Daten_2022!N$1,FALSE)="","",VLOOKUP($A16,FAG_Daten_2022!$A$1:$FK$206,FAG_Daten_2022!N$1,FALSE))</f>
        <v>0</v>
      </c>
      <c r="BC16" s="80">
        <f>IF(VLOOKUP($A16,FAG_Daten_2022!$A$1:$FK$206,FAG_Daten_2022!O$1,FALSE)="","",VLOOKUP($A16,FAG_Daten_2022!$A$1:$FK$206,FAG_Daten_2022!O$1,FALSE))</f>
        <v>0</v>
      </c>
      <c r="BD16" s="80" t="str">
        <f>IF(VLOOKUP($A16,FAG_Daten_2022!$A$1:$FK$206,FAG_Daten_2022!P$1,FALSE)="","",VLOOKUP($A16,FAG_Daten_2022!$A$1:$FK$206,FAG_Daten_2022!P$1,FALSE))</f>
        <v/>
      </c>
      <c r="BE16" s="80">
        <f>IF(VLOOKUP($A16,FAG_Daten_2022!$A$1:$FK$206,FAG_Daten_2022!R$1,FALSE)="","",VLOOKUP($A16,FAG_Daten_2022!$A$1:$FK$206,FAG_Daten_2022!R$1,FALSE))</f>
        <v>22</v>
      </c>
      <c r="BF16" s="80">
        <f>IF(VLOOKUP($A16,FAG_Daten_2022!$A$1:$FK$206,FAG_Daten_2022!S$1,FALSE)="","",VLOOKUP($A16,FAG_Daten_2022!$A$1:$FK$206,FAG_Daten_2022!S$1,FALSE))</f>
        <v>0</v>
      </c>
      <c r="BG16" s="80" t="str">
        <f>IF(VLOOKUP($A16,FAG_Daten_2022!$A$1:$FK$206,FAG_Daten_2022!T$1,FALSE)="","",VLOOKUP($A16,FAG_Daten_2022!$A$1:$FK$206,FAG_Daten_2022!T$1,FALSE))</f>
        <v/>
      </c>
      <c r="BH16" s="80" t="str">
        <f>IF(VLOOKUP($A16,FAG_Daten_2022!$A$1:$FK$206,FAG_Daten_2022!U$1,FALSE)="","",VLOOKUP($A16,FAG_Daten_2022!$A$1:$FK$206,FAG_Daten_2022!U$1,FALSE))</f>
        <v/>
      </c>
      <c r="BI16" s="80">
        <f>IF(VLOOKUP($A16,FAG_Daten_2022!$A$1:$FK$206,FAG_Daten_2022!W$1,FALSE)="","",VLOOKUP($A16,FAG_Daten_2022!$A$1:$FK$206,FAG_Daten_2022!W$1,FALSE))</f>
        <v>0</v>
      </c>
      <c r="BJ16" s="80" t="str">
        <f>IF(VLOOKUP($A16,FAG_Daten_2022!$A$1:$FK$206,FAG_Daten_2022!X$1,FALSE)="","",VLOOKUP($A16,FAG_Daten_2022!$A$1:$FK$206,FAG_Daten_2022!X$1,FALSE))</f>
        <v/>
      </c>
      <c r="BK16" s="80" t="str">
        <f>IF(VLOOKUP($A16,FAG_Daten_2022!$A$1:$FK$206,FAG_Daten_2022!Y$1,FALSE)="","",VLOOKUP($A16,FAG_Daten_2022!$A$1:$FK$206,FAG_Daten_2022!Y$1,FALSE))</f>
        <v/>
      </c>
      <c r="BL16" s="80" t="str">
        <f>IF(VLOOKUP($A16,FAG_Daten_2022!$A$1:$FK$206,FAG_Daten_2022!Z$1,FALSE)="","",VLOOKUP($A16,FAG_Daten_2022!$A$1:$FK$206,FAG_Daten_2022!Z$1,FALSE))</f>
        <v/>
      </c>
      <c r="BM16" s="82">
        <f>IF(VLOOKUP($A16,FAG_Daten_2022!$A$1:$FK$206,FAG_Daten_2022!AG$1,FALSE)="","",VLOOKUP($A16,FAG_Daten_2022!$A$1:$FK$206,FAG_Daten_2022!AG$1,FALSE))</f>
        <v>1449108</v>
      </c>
      <c r="BN16" s="82">
        <f>IF(VLOOKUP($A16,FAG_Daten_2022!$A$1:$FK$206,FAG_Daten_2022!AH$1,FALSE)="","",VLOOKUP($A16,FAG_Daten_2022!$A$1:$FK$206,FAG_Daten_2022!AH$1,FALSE))</f>
        <v>1449108</v>
      </c>
      <c r="BO16" s="82">
        <f>IF(VLOOKUP($A16,FAG_Daten_2022!$A$1:$FK$206,FAG_Daten_2022!AI$1,FALSE)="","",VLOOKUP($A16,FAG_Daten_2022!$A$1:$FK$206,FAG_Daten_2022!AI$1,FALSE))</f>
        <v>0</v>
      </c>
      <c r="BP16" s="113">
        <f>IF(VLOOKUP($A16,FAG_Daten_2022!$A$1:$FK$206,FAG_Daten_2022!AJ$1,FALSE)="","",VLOOKUP($A16,FAG_Daten_2022!$A$1:$FK$206,FAG_Daten_2022!AJ$1,FALSE))</f>
        <v>0</v>
      </c>
      <c r="BQ16" s="82" t="str">
        <f>IF(VLOOKUP($A16,FAG_Daten_2022!$A$1:$FK$206,FAG_Daten_2022!AK$1,FALSE)="","",VLOOKUP($A16,FAG_Daten_2022!$A$1:$FK$206,FAG_Daten_2022!AK$1,FALSE))</f>
        <v/>
      </c>
      <c r="BR16" s="82">
        <f>IF(VLOOKUP($A16,FAG_Daten_2022!$A$1:$FK$206,FAG_Daten_2022!AL$1,FALSE)="","",VLOOKUP($A16,FAG_Daten_2022!$A$1:$FK$206,FAG_Daten_2022!AL$1,FALSE))</f>
        <v>1449108</v>
      </c>
      <c r="BS16" s="82">
        <f>IF(VLOOKUP($A16,FAG_Daten_2022!$A$1:$FK$206,FAG_Daten_2022!AM$1,FALSE)="","",VLOOKUP($A16,FAG_Daten_2022!$A$1:$FK$206,FAG_Daten_2022!AM$1,FALSE))</f>
        <v>0</v>
      </c>
      <c r="BT16" s="82" t="str">
        <f>IF(VLOOKUP($A16,FAG_Daten_2022!$A$1:$FK$206,FAG_Daten_2022!AN$1,FALSE)="","",VLOOKUP($A16,FAG_Daten_2022!$A$1:$FK$206,FAG_Daten_2022!AN$1,FALSE))</f>
        <v/>
      </c>
      <c r="BU16" s="82" t="str">
        <f>IF(VLOOKUP($A16,FAG_Daten_2022!$A$1:$FK$206,FAG_Daten_2022!AO$1,FALSE)="","",VLOOKUP($A16,FAG_Daten_2022!$A$1:$FK$206,FAG_Daten_2022!AO$1,FALSE))</f>
        <v/>
      </c>
      <c r="BV16" s="82">
        <f>IF(VLOOKUP($A16,FAG_Daten_2022!$A$1:$FK$206,FAG_Daten_2022!AP$1,FALSE)="","",VLOOKUP($A16,FAG_Daten_2022!$A$1:$FK$206,FAG_Daten_2022!AP$1,FALSE))</f>
        <v>0</v>
      </c>
      <c r="BW16" s="82" t="str">
        <f>IF(VLOOKUP($A16,FAG_Daten_2022!$A$1:$FK$206,FAG_Daten_2022!AQ$1,FALSE)="","",VLOOKUP($A16,FAG_Daten_2022!$A$1:$FK$206,FAG_Daten_2022!AQ$1,FALSE))</f>
        <v/>
      </c>
      <c r="BX16" s="82" t="str">
        <f>IF(VLOOKUP($A16,FAG_Daten_2022!$A$1:$FK$206,FAG_Daten_2022!AR$1,FALSE)="","",VLOOKUP($A16,FAG_Daten_2022!$A$1:$FK$206,FAG_Daten_2022!AR$1,FALSE))</f>
        <v/>
      </c>
      <c r="BY16" s="82" t="str">
        <f>IF(VLOOKUP($A16,FAG_Daten_2022!$A$1:$FK$206,FAG_Daten_2022!AS$1,FALSE)="","",VLOOKUP($A16,FAG_Daten_2022!$A$1:$FK$206,FAG_Daten_2022!AS$1,FALSE))</f>
        <v/>
      </c>
      <c r="BZ16" s="82">
        <f t="shared" si="3"/>
        <v>459746</v>
      </c>
      <c r="CA16" s="82">
        <f t="shared" si="3"/>
        <v>0</v>
      </c>
      <c r="CB16" s="82">
        <f t="shared" si="3"/>
        <v>0</v>
      </c>
      <c r="CC16" s="82" t="str">
        <f t="shared" si="3"/>
        <v/>
      </c>
      <c r="CD16" s="82">
        <f t="shared" si="3"/>
        <v>165810</v>
      </c>
      <c r="CE16" s="82">
        <f t="shared" si="3"/>
        <v>0</v>
      </c>
      <c r="CF16" s="82" t="str">
        <f t="shared" si="3"/>
        <v/>
      </c>
      <c r="CG16" s="82" t="str">
        <f t="shared" si="3"/>
        <v/>
      </c>
      <c r="CH16" s="82">
        <f t="shared" si="3"/>
        <v>0</v>
      </c>
      <c r="CI16" s="82" t="str">
        <f t="shared" si="3"/>
        <v/>
      </c>
      <c r="CJ16" s="82" t="str">
        <f t="shared" si="3"/>
        <v/>
      </c>
      <c r="CK16" s="82" t="str">
        <f t="shared" si="3"/>
        <v/>
      </c>
      <c r="CL16" s="82">
        <f t="shared" si="4"/>
        <v>0</v>
      </c>
      <c r="CM16" s="82">
        <f t="shared" si="4"/>
        <v>0</v>
      </c>
      <c r="CN16" s="82">
        <f t="shared" si="4"/>
        <v>0</v>
      </c>
      <c r="CO16" s="82" t="str">
        <f t="shared" si="4"/>
        <v/>
      </c>
      <c r="CP16" s="82">
        <f t="shared" si="4"/>
        <v>0</v>
      </c>
      <c r="CQ16" s="82">
        <f t="shared" si="4"/>
        <v>0</v>
      </c>
      <c r="CR16" s="82" t="str">
        <f t="shared" si="4"/>
        <v/>
      </c>
      <c r="CS16" s="82" t="str">
        <f t="shared" si="4"/>
        <v/>
      </c>
      <c r="CT16" s="82">
        <f t="shared" si="4"/>
        <v>0</v>
      </c>
      <c r="CU16" s="82" t="str">
        <f t="shared" si="4"/>
        <v/>
      </c>
      <c r="CV16" s="82" t="str">
        <f t="shared" si="4"/>
        <v/>
      </c>
      <c r="CW16" s="82" t="str">
        <f t="shared" si="4"/>
        <v/>
      </c>
      <c r="CX16" s="82">
        <f t="shared" si="5"/>
        <v>625556</v>
      </c>
      <c r="CY16" s="82">
        <f>VLOOKUP($A16,FAG_Daten_2022!$A$1:$FK$206,FAG_Daten_2022!I$1,FALSE)</f>
        <v>111</v>
      </c>
      <c r="CZ16" s="82">
        <f>IF(VLOOKUP($A16,FAG_Daten_2022!$A$1:$FK$206,FAG_Daten_2022!BE$1,FALSE)="","",VLOOKUP($A16,FAG_Daten_2022!$A$1:$FK$206,FAG_Daten_2022!BE$1,FALSE))</f>
        <v>54</v>
      </c>
      <c r="DA16" s="82" t="str">
        <f>IF(VLOOKUP($A16,FAG_Daten_2022!$A$1:$FK$206,FAG_Daten_2022!BF$1,FALSE)="","",VLOOKUP($A16,FAG_Daten_2022!$A$1:$FK$206,FAG_Daten_2022!BF$1,FALSE))</f>
        <v/>
      </c>
      <c r="DB16" s="82" t="str">
        <f>IF(VLOOKUP($A16,FAG_Daten_2022!$A$1:$FK$206,FAG_Daten_2022!BG$1,FALSE)="","",VLOOKUP($A16,FAG_Daten_2022!$A$1:$FK$206,FAG_Daten_2022!BG$1,FALSE))</f>
        <v/>
      </c>
      <c r="DC16" s="82" t="str">
        <f>IF(VLOOKUP($A16,FAG_Daten_2022!$A$1:$FK$206,FAG_Daten_2022!BH$1,FALSE)="","",VLOOKUP($A16,FAG_Daten_2022!$A$1:$FK$206,FAG_Daten_2022!BH$1,FALSE))</f>
        <v/>
      </c>
      <c r="DD16" s="82">
        <f>IF(VLOOKUP($A16,FAG_Daten_2022!$A$1:$FK$206,FAG_Daten_2022!BI$1,FALSE)="","",VLOOKUP($A16,FAG_Daten_2022!$A$1:$FK$206,FAG_Daten_2022!BI$1,FALSE))</f>
        <v>12</v>
      </c>
      <c r="DE16" s="82" t="str">
        <f>IF(VLOOKUP($A16,FAG_Daten_2022!$A$1:$FK$206,FAG_Daten_2022!BJ$1,FALSE)="","",VLOOKUP($A16,FAG_Daten_2022!$A$1:$FK$206,FAG_Daten_2022!BJ$1,FALSE))</f>
        <v/>
      </c>
      <c r="DF16" s="82" t="str">
        <f>IF(VLOOKUP($A16,FAG_Daten_2022!$A$1:$FK$206,FAG_Daten_2022!BK$1,FALSE)="","",VLOOKUP($A16,FAG_Daten_2022!$A$1:$FK$206,FAG_Daten_2022!BK$1,FALSE))</f>
        <v/>
      </c>
      <c r="DG16" s="82" t="str">
        <f>IF(VLOOKUP($A16,FAG_Daten_2022!$A$1:$FK$206,FAG_Daten_2022!BL$1,FALSE)="","",VLOOKUP($A16,FAG_Daten_2022!$A$1:$FK$206,FAG_Daten_2022!BL$1,FALSE))</f>
        <v/>
      </c>
      <c r="DH16" s="82" t="str">
        <f>IF(VLOOKUP($A16,FAG_Daten_2022!$A$1:$FK$206,FAG_Daten_2022!BM$1,FALSE)="","",VLOOKUP($A16,FAG_Daten_2022!$A$1:$FK$206,FAG_Daten_2022!BM$1,FALSE))</f>
        <v/>
      </c>
      <c r="DI16" s="82" t="str">
        <f>IF(VLOOKUP($A16,FAG_Daten_2022!$A$1:$FK$206,FAG_Daten_2022!BN$1,FALSE)="","",VLOOKUP($A16,FAG_Daten_2022!$A$1:$FK$206,FAG_Daten_2022!BN$1,FALSE))</f>
        <v/>
      </c>
      <c r="DJ16" s="82" t="str">
        <f>IF(VLOOKUP($A16,FAG_Daten_2022!$A$1:$FK$206,FAG_Daten_2022!BO$1,FALSE)="","",VLOOKUP($A16,FAG_Daten_2022!$A$1:$FK$206,FAG_Daten_2022!BO$1,FALSE))</f>
        <v/>
      </c>
      <c r="DK16" s="82" t="str">
        <f>IF(VLOOKUP($A16,FAG_Daten_2022!$A$1:$FK$206,FAG_Daten_2022!BP$1,FALSE)="","",VLOOKUP($A16,FAG_Daten_2022!$A$1:$FK$206,FAG_Daten_2022!BP$1,FALSE))</f>
        <v/>
      </c>
      <c r="DL16" s="82" t="str">
        <f>IF(VLOOKUP($A16,FAG_Daten_2022!$A$1:$FK$206,FAG_Daten_2022!BQ$1,FALSE)="","",VLOOKUP($A16,FAG_Daten_2022!$A$1:$FK$206,FAG_Daten_2022!BQ$1,FALSE))</f>
        <v/>
      </c>
      <c r="DM16" s="82" t="str">
        <f>IF(VLOOKUP($A16,FAG_Daten_2022!$A$1:$FK$206,FAG_Daten_2022!BR$1,FALSE)="","",VLOOKUP($A16,FAG_Daten_2022!$A$1:$FK$206,FAG_Daten_2022!BR$1,FALSE))</f>
        <v/>
      </c>
      <c r="DN16" s="82">
        <f t="shared" si="6"/>
        <v>0</v>
      </c>
      <c r="DO16" s="82" t="str">
        <f t="shared" si="6"/>
        <v/>
      </c>
      <c r="DP16" s="82" t="str">
        <f t="shared" si="6"/>
        <v/>
      </c>
      <c r="DQ16" s="82" t="str">
        <f t="shared" si="6"/>
        <v/>
      </c>
      <c r="DR16" s="82">
        <f t="shared" si="6"/>
        <v>0</v>
      </c>
      <c r="DS16" s="82" t="str">
        <f t="shared" si="6"/>
        <v/>
      </c>
      <c r="DT16" s="82" t="str">
        <f t="shared" si="6"/>
        <v/>
      </c>
      <c r="DU16" s="82" t="str">
        <f t="shared" si="6"/>
        <v/>
      </c>
      <c r="DV16" s="82" t="str">
        <f t="shared" si="6"/>
        <v/>
      </c>
      <c r="DW16" s="82" t="str">
        <f t="shared" si="6"/>
        <v/>
      </c>
      <c r="DX16" s="82" t="str">
        <f t="shared" si="6"/>
        <v/>
      </c>
      <c r="DY16" s="82" t="str">
        <f t="shared" si="6"/>
        <v/>
      </c>
      <c r="DZ16" s="82">
        <f t="shared" si="7"/>
        <v>0</v>
      </c>
      <c r="EA16" s="82">
        <f t="shared" si="8"/>
        <v>625556</v>
      </c>
      <c r="EB16" s="82"/>
      <c r="EC16" s="82"/>
      <c r="ED16" s="82"/>
      <c r="EE16" s="82"/>
      <c r="EF16" s="82"/>
      <c r="EG16" s="82"/>
      <c r="EH16" s="82"/>
      <c r="EI16" s="82"/>
      <c r="EJ16" s="82"/>
      <c r="EL16" s="11"/>
    </row>
    <row r="17" spans="1:143" outlineLevel="1" x14ac:dyDescent="0.2">
      <c r="A17" s="3">
        <v>111</v>
      </c>
      <c r="B17" s="3" t="str">
        <f>VLOOKUP(A17,FAG_Daten_2022!A$1:$FK$206,FAG_Daten_2022!$B$1,FALSE)</f>
        <v>Bäretswil</v>
      </c>
      <c r="C17" s="3" t="str">
        <f>VLOOKUP(A17,FAG_Daten_2022!A$1:$FK$206,FAG_Daten_2022!$C$1,FALSE)</f>
        <v>Politische Gemeinde</v>
      </c>
      <c r="D17" s="3" t="str">
        <f>VLOOKUP(A17,FAG_Daten_2022!A$1:$FK$206,FAG_Daten_2022!$D$1,FALSE)</f>
        <v>Bezirk Hinwil</v>
      </c>
      <c r="E17" s="82">
        <f>VLOOKUP(A17,FAG_Daten_2022!A$1:$FK$206,FAG_Daten_2022!$AT$1,FALSE)</f>
        <v>2314</v>
      </c>
      <c r="F17" s="82">
        <f>VLOOKUP(A17,FAG_Daten_2022!A$1:$FK$206,FAG_Daten_2022!$AV$1,FALSE)</f>
        <v>3770</v>
      </c>
      <c r="G17" s="82">
        <f>VLOOKUP(A17,FAG_Daten_2022!A$1:$FK$206,FAG_Daten_2022!$F$1,FALSE)</f>
        <v>5049</v>
      </c>
      <c r="H17" s="80">
        <f>VLOOKUP(A17,FAG_Daten_2022!A$1:$FK$206,FAG_Daten_2022!$DH$1,FALSE)</f>
        <v>102</v>
      </c>
      <c r="I17" s="82">
        <f>ROUND(IF(E17&lt;FAG_Basisdaten!$C$5*F17,(FAG_Basisdaten!$C$5*F17-E17)*G17*H17/100,0),0)</f>
        <v>6527600</v>
      </c>
      <c r="J17" s="82">
        <f>VLOOKUP(A17,FAG_Daten_2022!A$1:$FK$206,FAG_Daten_2022!$AT$1,FALSE)</f>
        <v>2314</v>
      </c>
      <c r="K17" s="82">
        <f>VLOOKUP(A17,FAG_Daten_2022!A$1:$FK$206,FAG_Daten_2022!$AV$1,FALSE)</f>
        <v>3770</v>
      </c>
      <c r="L17" s="3">
        <f>VLOOKUP(A17,FAG_Daten_2022!A$1:$FK$206,FAG_Daten_2022!$F$1,FALSE)</f>
        <v>5049</v>
      </c>
      <c r="M17" s="3">
        <f>VLOOKUP(A17,FAG_Daten_2022!A$1:$FK$206,FAG_Daten_2022!DJ$1,FALSE)</f>
        <v>99.67</v>
      </c>
      <c r="N17" s="3">
        <f>VLOOKUP(A17,FAG_Daten_2022!A$1:$FK$206,FAG_Daten_2022!$DK$1,FALSE)</f>
        <v>100.87</v>
      </c>
      <c r="O17" s="82">
        <f>ROUND(IF(J17&gt;K17*FAG_Basisdaten!$C$8,(J17-K17*FAG_Basisdaten!$C$8)*FAG_Basisdaten!$C$9*L17*(M17/N17),0),0)</f>
        <v>0</v>
      </c>
      <c r="P17" s="82">
        <f>VLOOKUP(A17,FAG_Daten_2022!A$1:$FK$206,FAG_Daten_2022!$I$1,FALSE)</f>
        <v>1077</v>
      </c>
      <c r="Q17" s="82">
        <f>VLOOKUP(A17,FAG_Daten_2022!A$1:$FK$206,FAG_Daten_2022!$F$1,FALSE)</f>
        <v>5049</v>
      </c>
      <c r="R17" s="82">
        <f>VLOOKUP(A17,FAG_Daten_2022!A$1:$FK$206,FAG_Daten_2022!$K$1,FALSE)</f>
        <v>232131</v>
      </c>
      <c r="S17" s="82">
        <f>VLOOKUP(A17,FAG_Daten_2022!A$1:$FK$206,FAG_Daten_2022!$H$1,FALSE)</f>
        <v>1130451</v>
      </c>
      <c r="T17" s="82">
        <f>VLOOKUP(A17,FAG_Daten_2022!A$1:$FK$206,FAG_Daten_2022!$F$1,FALSE)</f>
        <v>5049</v>
      </c>
      <c r="U17" s="3">
        <f>VLOOKUP(A17,FAG_Daten_2022!A$1:$FK$206,FAG_Daten_2022!$BC$1,FALSE)</f>
        <v>102.3</v>
      </c>
      <c r="V17" s="3">
        <f>VLOOKUP(A17,FAG_Daten_2022!A$1:$FK$206,FAG_Daten_2022!$BD$1,FALSE)</f>
        <v>104.2</v>
      </c>
      <c r="W17" s="118">
        <f>IF((P17/Q17)&gt;(R17/S17)*FAG_Basisdaten!$C$12,((P17/Q17)-(R17/S17)*FAG_Basisdaten!$C$12)*T17*FAG_Basisdaten!$C$13*(U17/V17),0)</f>
        <v>0</v>
      </c>
      <c r="X17" s="3">
        <f>VLOOKUP(A17,FAG_Daten_2022!A$1:$FK$206,FAG_Daten_2022!$DH$1,FALSE)</f>
        <v>102</v>
      </c>
      <c r="Y17" s="3">
        <f>VLOOKUP(A17,FAG_Daten_2022!A$1:$FK$206,FAG_Daten_2022!$DJ$1,FALSE)</f>
        <v>99.67</v>
      </c>
      <c r="Z17" s="82">
        <f>ROUND(W17-W17*MIN(MAX((Y17*FAG_Basisdaten!$C$15-X17)/(Y17*FAG_Basisdaten!$C$14),0),1),0)</f>
        <v>0</v>
      </c>
      <c r="AA17" s="79">
        <f>VLOOKUP(A17,FAG_Daten_2022!A$1:$FK$206,FAG_Daten_2022!$AW$1,FALSE)</f>
        <v>228.8</v>
      </c>
      <c r="AB17" s="83">
        <f>VLOOKUP(A17,FAG_Daten_2022!A$1:$FK$206,FAG_Daten_2022!$AZ$1,FALSE)</f>
        <v>0.21179999999999999</v>
      </c>
      <c r="AC17" s="3">
        <f>VLOOKUP(A17,FAG_Daten_2022!A$1:$FK$206,FAG_Daten_2022!$F$1,FALSE)</f>
        <v>5049</v>
      </c>
      <c r="AD17" s="3">
        <f>VLOOKUP(A17,FAG_Daten_2022!A$1:$FK$206,FAG_Daten_2022!$BC$1,FALSE)</f>
        <v>102.3</v>
      </c>
      <c r="AE17" s="3">
        <f>VLOOKUP(A17,FAG_Daten_2022!A$1:$FK$206,FAG_Daten_2022!$BD$1,FALSE)</f>
        <v>104.2</v>
      </c>
      <c r="AF17" s="80">
        <f>IF(OR(AA17&lt;FAG_Basisdaten!$C$18,AB17&gt;FAG_Basisdaten!$C$19),MAX((FAG_Basisdaten!$C$20+FAG_Basisdaten!$C$21*AA17+FAG_Basisdaten!$C$22*AB17*100)*AC17*(AD17/AE17),0),0)</f>
        <v>2423445.8640115159</v>
      </c>
      <c r="AG17" s="3">
        <f>VLOOKUP(A17,FAG_Daten_2022!A$1:$FK$206,FAG_Daten_2022!$DH$1,FALSE)</f>
        <v>102</v>
      </c>
      <c r="AH17" s="3">
        <f>VLOOKUP(A17,FAG_Daten_2022!A$1:$FK$206,FAG_Daten_2022!$DJ$1,FALSE)</f>
        <v>99.67</v>
      </c>
      <c r="AI17" s="82">
        <f>ROUND(AF17-AF17*MIN(MAX((AH17*FAG_Basisdaten!$C$24-AG17)/(AH17*FAG_Basisdaten!$C$23),0),1),0)</f>
        <v>1204572</v>
      </c>
      <c r="AJ17" s="3">
        <f>VLOOKUP(A17,FAG_Daten_2022!$A$1:$FK$206,FAG_Daten_2022!$BC$1,FALSE)</f>
        <v>102.3</v>
      </c>
      <c r="AK17" s="3">
        <f>VLOOKUP(A17,FAG_Daten_2022!$A$1:$FK$206,FAG_Daten_2022!$BD$1,FALSE)</f>
        <v>104.2</v>
      </c>
      <c r="AL17" s="82">
        <v>0</v>
      </c>
      <c r="AM17" s="82">
        <f t="shared" si="2"/>
        <v>7732172</v>
      </c>
      <c r="AN17" s="115" t="str">
        <f>IF(VLOOKUP($A17,FAG_Daten_2022!$A$1:$FK$206,FAG_Daten_2022!BS$1,FALSE)="","",VLOOKUP($A17,FAG_Daten_2022!$A$1:$FK$206,FAG_Daten_2022!BS$1,FALSE))</f>
        <v/>
      </c>
      <c r="AO17" s="115" t="str">
        <f>IF(VLOOKUP($A17,FAG_Daten_2022!$A$1:$FK$206,FAG_Daten_2022!BT$1,FALSE)="","",VLOOKUP($A17,FAG_Daten_2022!$A$1:$FK$206,FAG_Daten_2022!BT$1,FALSE))</f>
        <v/>
      </c>
      <c r="AP17" s="115" t="str">
        <f>IF(VLOOKUP($A17,FAG_Daten_2022!$A$1:$FK$206,FAG_Daten_2022!BU$1,FALSE)="","",VLOOKUP($A17,FAG_Daten_2022!$A$1:$FK$206,FAG_Daten_2022!BU$1,FALSE))</f>
        <v/>
      </c>
      <c r="AQ17" s="115" t="str">
        <f>IF(VLOOKUP($A17,FAG_Daten_2022!$A$1:$FK$206,FAG_Daten_2022!BV$1,FALSE)="","",VLOOKUP($A17,FAG_Daten_2022!$A$1:$FK$206,FAG_Daten_2022!BV$1,FALSE))</f>
        <v/>
      </c>
      <c r="AR17" s="115" t="str">
        <f>IF(VLOOKUP($A17,FAG_Daten_2022!$A$1:$FK$206,FAG_Daten_2022!BW$1,FALSE)="","",VLOOKUP($A17,FAG_Daten_2022!$A$1:$FK$206,FAG_Daten_2022!BW$1,FALSE))</f>
        <v/>
      </c>
      <c r="AS17" s="115" t="str">
        <f>IF(VLOOKUP($A17,FAG_Daten_2022!$A$1:$FK$206,FAG_Daten_2022!BX$1,FALSE)="","",VLOOKUP($A17,FAG_Daten_2022!$A$1:$FK$206,FAG_Daten_2022!BX$1,FALSE))</f>
        <v/>
      </c>
      <c r="AT17" s="115" t="str">
        <f>IF(VLOOKUP($A17,FAG_Daten_2022!$A$1:$FK$206,FAG_Daten_2022!BY$1,FALSE)="","",VLOOKUP($A17,FAG_Daten_2022!$A$1:$FK$206,FAG_Daten_2022!BY$1,FALSE))</f>
        <v/>
      </c>
      <c r="AU17" s="115" t="str">
        <f>IF(VLOOKUP($A17,FAG_Daten_2022!$A$1:$FK$206,FAG_Daten_2022!BZ$1,FALSE)="","",VLOOKUP($A17,FAG_Daten_2022!$A$1:$FK$206,FAG_Daten_2022!BZ$1,FALSE))</f>
        <v/>
      </c>
      <c r="AV17" s="115" t="str">
        <f>IF(VLOOKUP($A17,FAG_Daten_2022!$A$1:$FK$206,FAG_Daten_2022!CA$1,FALSE)="","",VLOOKUP($A17,FAG_Daten_2022!$A$1:$FK$206,FAG_Daten_2022!CA$1,FALSE))</f>
        <v/>
      </c>
      <c r="AW17" s="115" t="str">
        <f>IF(VLOOKUP($A17,FAG_Daten_2022!$A$1:$FK$206,FAG_Daten_2022!CB$1,FALSE)="","",VLOOKUP($A17,FAG_Daten_2022!$A$1:$FK$206,FAG_Daten_2022!CB$1,FALSE))</f>
        <v/>
      </c>
      <c r="AX17" s="115" t="str">
        <f>IF(VLOOKUP($A17,FAG_Daten_2022!$A$1:$FK$206,FAG_Daten_2022!CC$1,FALSE)="","",VLOOKUP($A17,FAG_Daten_2022!$A$1:$FK$206,FAG_Daten_2022!CC$1,FALSE))</f>
        <v/>
      </c>
      <c r="AY17" s="115" t="str">
        <f>IF(VLOOKUP($A17,FAG_Daten_2022!$A$1:$FK$206,FAG_Daten_2022!CD$1,FALSE)="","",VLOOKUP($A17,FAG_Daten_2022!$A$1:$FK$206,FAG_Daten_2022!CD$1,FALSE))</f>
        <v/>
      </c>
      <c r="AZ17" s="80">
        <f>VLOOKUP($A17,FAG_Daten_2022!$A$1:$FK$206,FAG_Daten_2022!$DH$1,FALSE)</f>
        <v>102</v>
      </c>
      <c r="BA17" s="80">
        <f>IF(VLOOKUP($A17,FAG_Daten_2022!$A$1:$FK$206,FAG_Daten_2022!M$1,FALSE)="","",VLOOKUP($A17,FAG_Daten_2022!$A$1:$FK$206,FAG_Daten_2022!M$1,FALSE))</f>
        <v>0</v>
      </c>
      <c r="BB17" s="80">
        <f>IF(VLOOKUP($A17,FAG_Daten_2022!$A$1:$FK$206,FAG_Daten_2022!N$1,FALSE)="","",VLOOKUP($A17,FAG_Daten_2022!$A$1:$FK$206,FAG_Daten_2022!N$1,FALSE))</f>
        <v>0</v>
      </c>
      <c r="BC17" s="80">
        <f>IF(VLOOKUP($A17,FAG_Daten_2022!$A$1:$FK$206,FAG_Daten_2022!O$1,FALSE)="","",VLOOKUP($A17,FAG_Daten_2022!$A$1:$FK$206,FAG_Daten_2022!O$1,FALSE))</f>
        <v>0</v>
      </c>
      <c r="BD17" s="80" t="str">
        <f>IF(VLOOKUP($A17,FAG_Daten_2022!$A$1:$FK$206,FAG_Daten_2022!P$1,FALSE)="","",VLOOKUP($A17,FAG_Daten_2022!$A$1:$FK$206,FAG_Daten_2022!P$1,FALSE))</f>
        <v/>
      </c>
      <c r="BE17" s="80">
        <f>IF(VLOOKUP($A17,FAG_Daten_2022!$A$1:$FK$206,FAG_Daten_2022!R$1,FALSE)="","",VLOOKUP($A17,FAG_Daten_2022!$A$1:$FK$206,FAG_Daten_2022!R$1,FALSE))</f>
        <v>0</v>
      </c>
      <c r="BF17" s="80">
        <f>IF(VLOOKUP($A17,FAG_Daten_2022!$A$1:$FK$206,FAG_Daten_2022!S$1,FALSE)="","",VLOOKUP($A17,FAG_Daten_2022!$A$1:$FK$206,FAG_Daten_2022!S$1,FALSE))</f>
        <v>0</v>
      </c>
      <c r="BG17" s="80" t="str">
        <f>IF(VLOOKUP($A17,FAG_Daten_2022!$A$1:$FK$206,FAG_Daten_2022!T$1,FALSE)="","",VLOOKUP($A17,FAG_Daten_2022!$A$1:$FK$206,FAG_Daten_2022!T$1,FALSE))</f>
        <v/>
      </c>
      <c r="BH17" s="80" t="str">
        <f>IF(VLOOKUP($A17,FAG_Daten_2022!$A$1:$FK$206,FAG_Daten_2022!U$1,FALSE)="","",VLOOKUP($A17,FAG_Daten_2022!$A$1:$FK$206,FAG_Daten_2022!U$1,FALSE))</f>
        <v/>
      </c>
      <c r="BI17" s="80">
        <f>IF(VLOOKUP($A17,FAG_Daten_2022!$A$1:$FK$206,FAG_Daten_2022!W$1,FALSE)="","",VLOOKUP($A17,FAG_Daten_2022!$A$1:$FK$206,FAG_Daten_2022!W$1,FALSE))</f>
        <v>0</v>
      </c>
      <c r="BJ17" s="80" t="str">
        <f>IF(VLOOKUP($A17,FAG_Daten_2022!$A$1:$FK$206,FAG_Daten_2022!X$1,FALSE)="","",VLOOKUP($A17,FAG_Daten_2022!$A$1:$FK$206,FAG_Daten_2022!X$1,FALSE))</f>
        <v/>
      </c>
      <c r="BK17" s="80" t="str">
        <f>IF(VLOOKUP($A17,FAG_Daten_2022!$A$1:$FK$206,FAG_Daten_2022!Y$1,FALSE)="","",VLOOKUP($A17,FAG_Daten_2022!$A$1:$FK$206,FAG_Daten_2022!Y$1,FALSE))</f>
        <v/>
      </c>
      <c r="BL17" s="80" t="str">
        <f>IF(VLOOKUP($A17,FAG_Daten_2022!$A$1:$FK$206,FAG_Daten_2022!Z$1,FALSE)="","",VLOOKUP($A17,FAG_Daten_2022!$A$1:$FK$206,FAG_Daten_2022!Z$1,FALSE))</f>
        <v/>
      </c>
      <c r="BM17" s="82">
        <f>IF(VLOOKUP($A17,FAG_Daten_2022!$A$1:$FK$206,FAG_Daten_2022!AG$1,FALSE)="","",VLOOKUP($A17,FAG_Daten_2022!$A$1:$FK$206,FAG_Daten_2022!AG$1,FALSE))</f>
        <v>11685247</v>
      </c>
      <c r="BN17" s="82">
        <f>IF(VLOOKUP($A17,FAG_Daten_2022!$A$1:$FK$206,FAG_Daten_2022!AH$1,FALSE)="","",VLOOKUP($A17,FAG_Daten_2022!$A$1:$FK$206,FAG_Daten_2022!AH$1,FALSE))</f>
        <v>0</v>
      </c>
      <c r="BO17" s="82">
        <f>IF(VLOOKUP($A17,FAG_Daten_2022!$A$1:$FK$206,FAG_Daten_2022!AI$1,FALSE)="","",VLOOKUP($A17,FAG_Daten_2022!$A$1:$FK$206,FAG_Daten_2022!AI$1,FALSE))</f>
        <v>0</v>
      </c>
      <c r="BP17" s="113">
        <f>IF(VLOOKUP($A17,FAG_Daten_2022!$A$1:$FK$206,FAG_Daten_2022!AJ$1,FALSE)="","",VLOOKUP($A17,FAG_Daten_2022!$A$1:$FK$206,FAG_Daten_2022!AJ$1,FALSE))</f>
        <v>0</v>
      </c>
      <c r="BQ17" s="82" t="str">
        <f>IF(VLOOKUP($A17,FAG_Daten_2022!$A$1:$FK$206,FAG_Daten_2022!AK$1,FALSE)="","",VLOOKUP($A17,FAG_Daten_2022!$A$1:$FK$206,FAG_Daten_2022!AK$1,FALSE))</f>
        <v/>
      </c>
      <c r="BR17" s="82">
        <f>IF(VLOOKUP($A17,FAG_Daten_2022!$A$1:$FK$206,FAG_Daten_2022!AL$1,FALSE)="","",VLOOKUP($A17,FAG_Daten_2022!$A$1:$FK$206,FAG_Daten_2022!AL$1,FALSE))</f>
        <v>0</v>
      </c>
      <c r="BS17" s="82">
        <f>IF(VLOOKUP($A17,FAG_Daten_2022!$A$1:$FK$206,FAG_Daten_2022!AM$1,FALSE)="","",VLOOKUP($A17,FAG_Daten_2022!$A$1:$FK$206,FAG_Daten_2022!AM$1,FALSE))</f>
        <v>0</v>
      </c>
      <c r="BT17" s="82" t="str">
        <f>IF(VLOOKUP($A17,FAG_Daten_2022!$A$1:$FK$206,FAG_Daten_2022!AN$1,FALSE)="","",VLOOKUP($A17,FAG_Daten_2022!$A$1:$FK$206,FAG_Daten_2022!AN$1,FALSE))</f>
        <v/>
      </c>
      <c r="BU17" s="82" t="str">
        <f>IF(VLOOKUP($A17,FAG_Daten_2022!$A$1:$FK$206,FAG_Daten_2022!AO$1,FALSE)="","",VLOOKUP($A17,FAG_Daten_2022!$A$1:$FK$206,FAG_Daten_2022!AO$1,FALSE))</f>
        <v/>
      </c>
      <c r="BV17" s="82">
        <f>IF(VLOOKUP($A17,FAG_Daten_2022!$A$1:$FK$206,FAG_Daten_2022!AP$1,FALSE)="","",VLOOKUP($A17,FAG_Daten_2022!$A$1:$FK$206,FAG_Daten_2022!AP$1,FALSE))</f>
        <v>0</v>
      </c>
      <c r="BW17" s="82" t="str">
        <f>IF(VLOOKUP($A17,FAG_Daten_2022!$A$1:$FK$206,FAG_Daten_2022!AQ$1,FALSE)="","",VLOOKUP($A17,FAG_Daten_2022!$A$1:$FK$206,FAG_Daten_2022!AQ$1,FALSE))</f>
        <v/>
      </c>
      <c r="BX17" s="82" t="str">
        <f>IF(VLOOKUP($A17,FAG_Daten_2022!$A$1:$FK$206,FAG_Daten_2022!AR$1,FALSE)="","",VLOOKUP($A17,FAG_Daten_2022!$A$1:$FK$206,FAG_Daten_2022!AR$1,FALSE))</f>
        <v/>
      </c>
      <c r="BY17" s="82" t="str">
        <f>IF(VLOOKUP($A17,FAG_Daten_2022!$A$1:$FK$206,FAG_Daten_2022!AS$1,FALSE)="","",VLOOKUP($A17,FAG_Daten_2022!$A$1:$FK$206,FAG_Daten_2022!AS$1,FALSE))</f>
        <v/>
      </c>
      <c r="BZ17" s="82">
        <f t="shared" si="3"/>
        <v>0</v>
      </c>
      <c r="CA17" s="82">
        <f t="shared" si="3"/>
        <v>0</v>
      </c>
      <c r="CB17" s="82">
        <f t="shared" si="3"/>
        <v>0</v>
      </c>
      <c r="CC17" s="82" t="str">
        <f t="shared" si="3"/>
        <v/>
      </c>
      <c r="CD17" s="82">
        <f t="shared" si="3"/>
        <v>0</v>
      </c>
      <c r="CE17" s="82">
        <f t="shared" si="3"/>
        <v>0</v>
      </c>
      <c r="CF17" s="82" t="str">
        <f t="shared" si="3"/>
        <v/>
      </c>
      <c r="CG17" s="82" t="str">
        <f t="shared" si="3"/>
        <v/>
      </c>
      <c r="CH17" s="82">
        <f t="shared" si="3"/>
        <v>0</v>
      </c>
      <c r="CI17" s="82" t="str">
        <f t="shared" si="3"/>
        <v/>
      </c>
      <c r="CJ17" s="82" t="str">
        <f t="shared" si="3"/>
        <v/>
      </c>
      <c r="CK17" s="82" t="str">
        <f t="shared" si="3"/>
        <v/>
      </c>
      <c r="CL17" s="82">
        <f t="shared" si="4"/>
        <v>0</v>
      </c>
      <c r="CM17" s="82">
        <f t="shared" si="4"/>
        <v>0</v>
      </c>
      <c r="CN17" s="82">
        <f t="shared" si="4"/>
        <v>0</v>
      </c>
      <c r="CO17" s="82" t="str">
        <f t="shared" si="4"/>
        <v/>
      </c>
      <c r="CP17" s="82">
        <f t="shared" si="4"/>
        <v>0</v>
      </c>
      <c r="CQ17" s="82">
        <f t="shared" si="4"/>
        <v>0</v>
      </c>
      <c r="CR17" s="82" t="str">
        <f t="shared" si="4"/>
        <v/>
      </c>
      <c r="CS17" s="82" t="str">
        <f t="shared" si="4"/>
        <v/>
      </c>
      <c r="CT17" s="82">
        <f t="shared" si="4"/>
        <v>0</v>
      </c>
      <c r="CU17" s="82" t="str">
        <f t="shared" si="4"/>
        <v/>
      </c>
      <c r="CV17" s="82" t="str">
        <f t="shared" si="4"/>
        <v/>
      </c>
      <c r="CW17" s="82" t="str">
        <f t="shared" si="4"/>
        <v/>
      </c>
      <c r="CX17" s="82">
        <f t="shared" si="5"/>
        <v>0</v>
      </c>
      <c r="CY17" s="82">
        <f>VLOOKUP($A17,FAG_Daten_2022!$A$1:$FK$206,FAG_Daten_2022!I$1,FALSE)</f>
        <v>1077</v>
      </c>
      <c r="CZ17" s="82" t="str">
        <f>IF(VLOOKUP($A17,FAG_Daten_2022!$A$1:$FK$206,FAG_Daten_2022!BE$1,FALSE)="","",VLOOKUP($A17,FAG_Daten_2022!$A$1:$FK$206,FAG_Daten_2022!BE$1,FALSE))</f>
        <v/>
      </c>
      <c r="DA17" s="82" t="str">
        <f>IF(VLOOKUP($A17,FAG_Daten_2022!$A$1:$FK$206,FAG_Daten_2022!BF$1,FALSE)="","",VLOOKUP($A17,FAG_Daten_2022!$A$1:$FK$206,FAG_Daten_2022!BF$1,FALSE))</f>
        <v/>
      </c>
      <c r="DB17" s="82" t="str">
        <f>IF(VLOOKUP($A17,FAG_Daten_2022!$A$1:$FK$206,FAG_Daten_2022!BG$1,FALSE)="","",VLOOKUP($A17,FAG_Daten_2022!$A$1:$FK$206,FAG_Daten_2022!BG$1,FALSE))</f>
        <v/>
      </c>
      <c r="DC17" s="82" t="str">
        <f>IF(VLOOKUP($A17,FAG_Daten_2022!$A$1:$FK$206,FAG_Daten_2022!BH$1,FALSE)="","",VLOOKUP($A17,FAG_Daten_2022!$A$1:$FK$206,FAG_Daten_2022!BH$1,FALSE))</f>
        <v/>
      </c>
      <c r="DD17" s="82" t="str">
        <f>IF(VLOOKUP($A17,FAG_Daten_2022!$A$1:$FK$206,FAG_Daten_2022!BI$1,FALSE)="","",VLOOKUP($A17,FAG_Daten_2022!$A$1:$FK$206,FAG_Daten_2022!BI$1,FALSE))</f>
        <v/>
      </c>
      <c r="DE17" s="82" t="str">
        <f>IF(VLOOKUP($A17,FAG_Daten_2022!$A$1:$FK$206,FAG_Daten_2022!BJ$1,FALSE)="","",VLOOKUP($A17,FAG_Daten_2022!$A$1:$FK$206,FAG_Daten_2022!BJ$1,FALSE))</f>
        <v/>
      </c>
      <c r="DF17" s="82" t="str">
        <f>IF(VLOOKUP($A17,FAG_Daten_2022!$A$1:$FK$206,FAG_Daten_2022!BK$1,FALSE)="","",VLOOKUP($A17,FAG_Daten_2022!$A$1:$FK$206,FAG_Daten_2022!BK$1,FALSE))</f>
        <v/>
      </c>
      <c r="DG17" s="82" t="str">
        <f>IF(VLOOKUP($A17,FAG_Daten_2022!$A$1:$FK$206,FAG_Daten_2022!BL$1,FALSE)="","",VLOOKUP($A17,FAG_Daten_2022!$A$1:$FK$206,FAG_Daten_2022!BL$1,FALSE))</f>
        <v/>
      </c>
      <c r="DH17" s="82" t="str">
        <f>IF(VLOOKUP($A17,FAG_Daten_2022!$A$1:$FK$206,FAG_Daten_2022!BM$1,FALSE)="","",VLOOKUP($A17,FAG_Daten_2022!$A$1:$FK$206,FAG_Daten_2022!BM$1,FALSE))</f>
        <v/>
      </c>
      <c r="DI17" s="82" t="str">
        <f>IF(VLOOKUP($A17,FAG_Daten_2022!$A$1:$FK$206,FAG_Daten_2022!BN$1,FALSE)="","",VLOOKUP($A17,FAG_Daten_2022!$A$1:$FK$206,FAG_Daten_2022!BN$1,FALSE))</f>
        <v/>
      </c>
      <c r="DJ17" s="82" t="str">
        <f>IF(VLOOKUP($A17,FAG_Daten_2022!$A$1:$FK$206,FAG_Daten_2022!BO$1,FALSE)="","",VLOOKUP($A17,FAG_Daten_2022!$A$1:$FK$206,FAG_Daten_2022!BO$1,FALSE))</f>
        <v/>
      </c>
      <c r="DK17" s="82" t="str">
        <f>IF(VLOOKUP($A17,FAG_Daten_2022!$A$1:$FK$206,FAG_Daten_2022!BP$1,FALSE)="","",VLOOKUP($A17,FAG_Daten_2022!$A$1:$FK$206,FAG_Daten_2022!BP$1,FALSE))</f>
        <v/>
      </c>
      <c r="DL17" s="82" t="str">
        <f>IF(VLOOKUP($A17,FAG_Daten_2022!$A$1:$FK$206,FAG_Daten_2022!BQ$1,FALSE)="","",VLOOKUP($A17,FAG_Daten_2022!$A$1:$FK$206,FAG_Daten_2022!BQ$1,FALSE))</f>
        <v/>
      </c>
      <c r="DM17" s="82" t="str">
        <f>IF(VLOOKUP($A17,FAG_Daten_2022!$A$1:$FK$206,FAG_Daten_2022!BR$1,FALSE)="","",VLOOKUP($A17,FAG_Daten_2022!$A$1:$FK$206,FAG_Daten_2022!BR$1,FALSE))</f>
        <v/>
      </c>
      <c r="DN17" s="82" t="str">
        <f t="shared" si="6"/>
        <v/>
      </c>
      <c r="DO17" s="82" t="str">
        <f t="shared" si="6"/>
        <v/>
      </c>
      <c r="DP17" s="82" t="str">
        <f t="shared" si="6"/>
        <v/>
      </c>
      <c r="DQ17" s="82" t="str">
        <f t="shared" si="6"/>
        <v/>
      </c>
      <c r="DR17" s="82" t="str">
        <f t="shared" si="6"/>
        <v/>
      </c>
      <c r="DS17" s="82" t="str">
        <f t="shared" si="6"/>
        <v/>
      </c>
      <c r="DT17" s="82" t="str">
        <f t="shared" si="6"/>
        <v/>
      </c>
      <c r="DU17" s="82" t="str">
        <f t="shared" si="6"/>
        <v/>
      </c>
      <c r="DV17" s="82" t="str">
        <f t="shared" si="6"/>
        <v/>
      </c>
      <c r="DW17" s="82" t="str">
        <f t="shared" si="6"/>
        <v/>
      </c>
      <c r="DX17" s="82" t="str">
        <f t="shared" si="6"/>
        <v/>
      </c>
      <c r="DY17" s="82" t="str">
        <f t="shared" si="6"/>
        <v/>
      </c>
      <c r="DZ17" s="82">
        <f t="shared" si="7"/>
        <v>0</v>
      </c>
      <c r="EA17" s="82">
        <f t="shared" si="8"/>
        <v>0</v>
      </c>
      <c r="EB17" s="82"/>
      <c r="EC17" s="82"/>
      <c r="ED17" s="82"/>
      <c r="EE17" s="82"/>
      <c r="EF17" s="82"/>
      <c r="EG17" s="82"/>
      <c r="EH17" s="82"/>
      <c r="EI17" s="82"/>
      <c r="EJ17" s="82"/>
      <c r="EK17" s="3"/>
      <c r="EL17" s="82"/>
      <c r="EM17" s="3"/>
    </row>
    <row r="18" spans="1:143" outlineLevel="1" x14ac:dyDescent="0.2">
      <c r="A18" s="3">
        <v>52</v>
      </c>
      <c r="B18" s="3" t="str">
        <f>VLOOKUP(A18,FAG_Daten_2022!A$1:$FK$206,FAG_Daten_2022!$B$1,FALSE)</f>
        <v>Bassersdorf</v>
      </c>
      <c r="C18" s="3" t="str">
        <f>VLOOKUP(A18,FAG_Daten_2022!A$1:$FK$206,FAG_Daten_2022!$C$1,FALSE)</f>
        <v>Politische Gemeinde</v>
      </c>
      <c r="D18" s="3" t="str">
        <f>VLOOKUP(A18,FAG_Daten_2022!A$1:$FK$206,FAG_Daten_2022!$D$1,FALSE)</f>
        <v>Bezirk Bülach</v>
      </c>
      <c r="E18" s="82">
        <f>VLOOKUP(A18,FAG_Daten_2022!A$1:$FK$206,FAG_Daten_2022!$AT$1,FALSE)</f>
        <v>2686</v>
      </c>
      <c r="F18" s="82">
        <f>VLOOKUP(A18,FAG_Daten_2022!A$1:$FK$206,FAG_Daten_2022!$AV$1,FALSE)</f>
        <v>3770</v>
      </c>
      <c r="G18" s="82">
        <f>VLOOKUP(A18,FAG_Daten_2022!A$1:$FK$206,FAG_Daten_2022!$F$1,FALSE)</f>
        <v>11931</v>
      </c>
      <c r="H18" s="80">
        <f>VLOOKUP(A18,FAG_Daten_2022!A$1:$FK$206,FAG_Daten_2022!$DH$1,FALSE)</f>
        <v>109</v>
      </c>
      <c r="I18" s="82">
        <f>ROUND(IF(E18&lt;FAG_Basisdaten!$C$5*F18,(FAG_Basisdaten!$C$5*F18-E18)*G18*H18/100,0),0)</f>
        <v>11645789</v>
      </c>
      <c r="J18" s="82">
        <f>VLOOKUP(A18,FAG_Daten_2022!A$1:$FK$206,FAG_Daten_2022!$AT$1,FALSE)</f>
        <v>2686</v>
      </c>
      <c r="K18" s="82">
        <f>VLOOKUP(A18,FAG_Daten_2022!A$1:$FK$206,FAG_Daten_2022!$AV$1,FALSE)</f>
        <v>3770</v>
      </c>
      <c r="L18" s="3">
        <f>VLOOKUP(A18,FAG_Daten_2022!A$1:$FK$206,FAG_Daten_2022!$F$1,FALSE)</f>
        <v>11931</v>
      </c>
      <c r="M18" s="3">
        <f>VLOOKUP(A18,FAG_Daten_2022!A$1:$FK$206,FAG_Daten_2022!DJ$1,FALSE)</f>
        <v>99.67</v>
      </c>
      <c r="N18" s="3">
        <f>VLOOKUP(A18,FAG_Daten_2022!A$1:$FK$206,FAG_Daten_2022!$DK$1,FALSE)</f>
        <v>100.87</v>
      </c>
      <c r="O18" s="82">
        <f>ROUND(IF(J18&gt;K18*FAG_Basisdaten!$C$8,(J18-K18*FAG_Basisdaten!$C$8)*FAG_Basisdaten!$C$9*L18*(M18/N18),0),0)</f>
        <v>0</v>
      </c>
      <c r="P18" s="82">
        <f>VLOOKUP(A18,FAG_Daten_2022!A$1:$FK$206,FAG_Daten_2022!$I$1,FALSE)</f>
        <v>2496</v>
      </c>
      <c r="Q18" s="82">
        <f>VLOOKUP(A18,FAG_Daten_2022!A$1:$FK$206,FAG_Daten_2022!$F$1,FALSE)</f>
        <v>11931</v>
      </c>
      <c r="R18" s="82">
        <f>VLOOKUP(A18,FAG_Daten_2022!A$1:$FK$206,FAG_Daten_2022!$K$1,FALSE)</f>
        <v>232131</v>
      </c>
      <c r="S18" s="82">
        <f>VLOOKUP(A18,FAG_Daten_2022!A$1:$FK$206,FAG_Daten_2022!$H$1,FALSE)</f>
        <v>1130451</v>
      </c>
      <c r="T18" s="82">
        <f>VLOOKUP(A18,FAG_Daten_2022!A$1:$FK$206,FAG_Daten_2022!$F$1,FALSE)</f>
        <v>11931</v>
      </c>
      <c r="U18" s="3">
        <f>VLOOKUP(A18,FAG_Daten_2022!A$1:$FK$206,FAG_Daten_2022!$BC$1,FALSE)</f>
        <v>102.3</v>
      </c>
      <c r="V18" s="3">
        <f>VLOOKUP(A18,FAG_Daten_2022!A$1:$FK$206,FAG_Daten_2022!$BD$1,FALSE)</f>
        <v>104.2</v>
      </c>
      <c r="W18" s="118">
        <f>IF((P18/Q18)&gt;(R18/S18)*FAG_Basisdaten!$C$12,((P18/Q18)-(R18/S18)*FAG_Basisdaten!$C$12)*T18*FAG_Basisdaten!$C$13*(U18/V18),0)</f>
        <v>0</v>
      </c>
      <c r="X18" s="3">
        <f>VLOOKUP(A18,FAG_Daten_2022!A$1:$FK$206,FAG_Daten_2022!$DH$1,FALSE)</f>
        <v>109</v>
      </c>
      <c r="Y18" s="3">
        <f>VLOOKUP(A18,FAG_Daten_2022!A$1:$FK$206,FAG_Daten_2022!$DJ$1,FALSE)</f>
        <v>99.67</v>
      </c>
      <c r="Z18" s="82">
        <f>ROUND(W18-W18*MIN(MAX((Y18*FAG_Basisdaten!$C$15-X18)/(Y18*FAG_Basisdaten!$C$14),0),1),0)</f>
        <v>0</v>
      </c>
      <c r="AA18" s="79">
        <f>VLOOKUP(A18,FAG_Daten_2022!A$1:$FK$206,FAG_Daten_2022!$AW$1,FALSE)</f>
        <v>1325.51</v>
      </c>
      <c r="AB18" s="83">
        <f>VLOOKUP(A18,FAG_Daten_2022!A$1:$FK$206,FAG_Daten_2022!$AZ$1,FALSE)</f>
        <v>1E-3</v>
      </c>
      <c r="AC18" s="3">
        <f>VLOOKUP(A18,FAG_Daten_2022!A$1:$FK$206,FAG_Daten_2022!$F$1,FALSE)</f>
        <v>11931</v>
      </c>
      <c r="AD18" s="3">
        <f>VLOOKUP(A18,FAG_Daten_2022!A$1:$FK$206,FAG_Daten_2022!$BC$1,FALSE)</f>
        <v>102.3</v>
      </c>
      <c r="AE18" s="3">
        <f>VLOOKUP(A18,FAG_Daten_2022!A$1:$FK$206,FAG_Daten_2022!$BD$1,FALSE)</f>
        <v>104.2</v>
      </c>
      <c r="AF18" s="80">
        <f>IF(OR(AA18&lt;FAG_Basisdaten!$C$18,AB18&gt;FAG_Basisdaten!$C$19),MAX((FAG_Basisdaten!$C$20+FAG_Basisdaten!$C$21*AA18+FAG_Basisdaten!$C$22*AB18*100)*AC18*(AD18/AE18),0),0)</f>
        <v>0</v>
      </c>
      <c r="AG18" s="3">
        <f>VLOOKUP(A18,FAG_Daten_2022!A$1:$FK$206,FAG_Daten_2022!$DH$1,FALSE)</f>
        <v>109</v>
      </c>
      <c r="AH18" s="3">
        <f>VLOOKUP(A18,FAG_Daten_2022!A$1:$FK$206,FAG_Daten_2022!$DJ$1,FALSE)</f>
        <v>99.67</v>
      </c>
      <c r="AI18" s="82">
        <f>ROUND(AF18-AF18*MIN(MAX((AH18*FAG_Basisdaten!$C$24-AG18)/(AH18*FAG_Basisdaten!$C$23),0),1),0)</f>
        <v>0</v>
      </c>
      <c r="AJ18" s="3">
        <f>VLOOKUP(A18,FAG_Daten_2022!$A$1:$FK$206,FAG_Daten_2022!$BC$1,FALSE)</f>
        <v>102.3</v>
      </c>
      <c r="AK18" s="3">
        <f>VLOOKUP(A18,FAG_Daten_2022!$A$1:$FK$206,FAG_Daten_2022!$BD$1,FALSE)</f>
        <v>104.2</v>
      </c>
      <c r="AL18" s="82">
        <v>0</v>
      </c>
      <c r="AM18" s="82">
        <f t="shared" si="2"/>
        <v>11645789</v>
      </c>
      <c r="AN18" s="115" t="str">
        <f>IF(VLOOKUP($A18,FAG_Daten_2022!$A$1:$FK$206,FAG_Daten_2022!BS$1,FALSE)="","",VLOOKUP($A18,FAG_Daten_2022!$A$1:$FK$206,FAG_Daten_2022!BS$1,FALSE))</f>
        <v/>
      </c>
      <c r="AO18" s="115" t="str">
        <f>IF(VLOOKUP($A18,FAG_Daten_2022!$A$1:$FK$206,FAG_Daten_2022!BT$1,FALSE)="","",VLOOKUP($A18,FAG_Daten_2022!$A$1:$FK$206,FAG_Daten_2022!BT$1,FALSE))</f>
        <v/>
      </c>
      <c r="AP18" s="115" t="str">
        <f>IF(VLOOKUP($A18,FAG_Daten_2022!$A$1:$FK$206,FAG_Daten_2022!BU$1,FALSE)="","",VLOOKUP($A18,FAG_Daten_2022!$A$1:$FK$206,FAG_Daten_2022!BU$1,FALSE))</f>
        <v/>
      </c>
      <c r="AQ18" s="115" t="str">
        <f>IF(VLOOKUP($A18,FAG_Daten_2022!$A$1:$FK$206,FAG_Daten_2022!BV$1,FALSE)="","",VLOOKUP($A18,FAG_Daten_2022!$A$1:$FK$206,FAG_Daten_2022!BV$1,FALSE))</f>
        <v/>
      </c>
      <c r="AR18" s="115" t="str">
        <f>IF(VLOOKUP($A18,FAG_Daten_2022!$A$1:$FK$206,FAG_Daten_2022!BW$1,FALSE)="","",VLOOKUP($A18,FAG_Daten_2022!$A$1:$FK$206,FAG_Daten_2022!BW$1,FALSE))</f>
        <v/>
      </c>
      <c r="AS18" s="115" t="str">
        <f>IF(VLOOKUP($A18,FAG_Daten_2022!$A$1:$FK$206,FAG_Daten_2022!BX$1,FALSE)="","",VLOOKUP($A18,FAG_Daten_2022!$A$1:$FK$206,FAG_Daten_2022!BX$1,FALSE))</f>
        <v/>
      </c>
      <c r="AT18" s="115" t="str">
        <f>IF(VLOOKUP($A18,FAG_Daten_2022!$A$1:$FK$206,FAG_Daten_2022!BY$1,FALSE)="","",VLOOKUP($A18,FAG_Daten_2022!$A$1:$FK$206,FAG_Daten_2022!BY$1,FALSE))</f>
        <v/>
      </c>
      <c r="AU18" s="115" t="str">
        <f>IF(VLOOKUP($A18,FAG_Daten_2022!$A$1:$FK$206,FAG_Daten_2022!BZ$1,FALSE)="","",VLOOKUP($A18,FAG_Daten_2022!$A$1:$FK$206,FAG_Daten_2022!BZ$1,FALSE))</f>
        <v/>
      </c>
      <c r="AV18" s="115" t="str">
        <f>IF(VLOOKUP($A18,FAG_Daten_2022!$A$1:$FK$206,FAG_Daten_2022!CA$1,FALSE)="","",VLOOKUP($A18,FAG_Daten_2022!$A$1:$FK$206,FAG_Daten_2022!CA$1,FALSE))</f>
        <v/>
      </c>
      <c r="AW18" s="115" t="str">
        <f>IF(VLOOKUP($A18,FAG_Daten_2022!$A$1:$FK$206,FAG_Daten_2022!CB$1,FALSE)="","",VLOOKUP($A18,FAG_Daten_2022!$A$1:$FK$206,FAG_Daten_2022!CB$1,FALSE))</f>
        <v/>
      </c>
      <c r="AX18" s="115" t="str">
        <f>IF(VLOOKUP($A18,FAG_Daten_2022!$A$1:$FK$206,FAG_Daten_2022!CC$1,FALSE)="","",VLOOKUP($A18,FAG_Daten_2022!$A$1:$FK$206,FAG_Daten_2022!CC$1,FALSE))</f>
        <v/>
      </c>
      <c r="AY18" s="115" t="str">
        <f>IF(VLOOKUP($A18,FAG_Daten_2022!$A$1:$FK$206,FAG_Daten_2022!CD$1,FALSE)="","",VLOOKUP($A18,FAG_Daten_2022!$A$1:$FK$206,FAG_Daten_2022!CD$1,FALSE))</f>
        <v/>
      </c>
      <c r="AZ18" s="80">
        <f>VLOOKUP($A18,FAG_Daten_2022!$A$1:$FK$206,FAG_Daten_2022!$DH$1,FALSE)</f>
        <v>109</v>
      </c>
      <c r="BA18" s="80">
        <f>IF(VLOOKUP($A18,FAG_Daten_2022!$A$1:$FK$206,FAG_Daten_2022!M$1,FALSE)="","",VLOOKUP($A18,FAG_Daten_2022!$A$1:$FK$206,FAG_Daten_2022!M$1,FALSE))</f>
        <v>0</v>
      </c>
      <c r="BB18" s="80">
        <f>IF(VLOOKUP($A18,FAG_Daten_2022!$A$1:$FK$206,FAG_Daten_2022!N$1,FALSE)="","",VLOOKUP($A18,FAG_Daten_2022!$A$1:$FK$206,FAG_Daten_2022!N$1,FALSE))</f>
        <v>0</v>
      </c>
      <c r="BC18" s="80">
        <f>IF(VLOOKUP($A18,FAG_Daten_2022!$A$1:$FK$206,FAG_Daten_2022!O$1,FALSE)="","",VLOOKUP($A18,FAG_Daten_2022!$A$1:$FK$206,FAG_Daten_2022!O$1,FALSE))</f>
        <v>0</v>
      </c>
      <c r="BD18" s="80" t="str">
        <f>IF(VLOOKUP($A18,FAG_Daten_2022!$A$1:$FK$206,FAG_Daten_2022!P$1,FALSE)="","",VLOOKUP($A18,FAG_Daten_2022!$A$1:$FK$206,FAG_Daten_2022!P$1,FALSE))</f>
        <v/>
      </c>
      <c r="BE18" s="80">
        <f>IF(VLOOKUP($A18,FAG_Daten_2022!$A$1:$FK$206,FAG_Daten_2022!R$1,FALSE)="","",VLOOKUP($A18,FAG_Daten_2022!$A$1:$FK$206,FAG_Daten_2022!R$1,FALSE))</f>
        <v>0</v>
      </c>
      <c r="BF18" s="80">
        <f>IF(VLOOKUP($A18,FAG_Daten_2022!$A$1:$FK$206,FAG_Daten_2022!S$1,FALSE)="","",VLOOKUP($A18,FAG_Daten_2022!$A$1:$FK$206,FAG_Daten_2022!S$1,FALSE))</f>
        <v>0</v>
      </c>
      <c r="BG18" s="80" t="str">
        <f>IF(VLOOKUP($A18,FAG_Daten_2022!$A$1:$FK$206,FAG_Daten_2022!T$1,FALSE)="","",VLOOKUP($A18,FAG_Daten_2022!$A$1:$FK$206,FAG_Daten_2022!T$1,FALSE))</f>
        <v/>
      </c>
      <c r="BH18" s="80" t="str">
        <f>IF(VLOOKUP($A18,FAG_Daten_2022!$A$1:$FK$206,FAG_Daten_2022!U$1,FALSE)="","",VLOOKUP($A18,FAG_Daten_2022!$A$1:$FK$206,FAG_Daten_2022!U$1,FALSE))</f>
        <v/>
      </c>
      <c r="BI18" s="80">
        <f>IF(VLOOKUP($A18,FAG_Daten_2022!$A$1:$FK$206,FAG_Daten_2022!W$1,FALSE)="","",VLOOKUP($A18,FAG_Daten_2022!$A$1:$FK$206,FAG_Daten_2022!W$1,FALSE))</f>
        <v>0</v>
      </c>
      <c r="BJ18" s="80" t="str">
        <f>IF(VLOOKUP($A18,FAG_Daten_2022!$A$1:$FK$206,FAG_Daten_2022!X$1,FALSE)="","",VLOOKUP($A18,FAG_Daten_2022!$A$1:$FK$206,FAG_Daten_2022!X$1,FALSE))</f>
        <v/>
      </c>
      <c r="BK18" s="80" t="str">
        <f>IF(VLOOKUP($A18,FAG_Daten_2022!$A$1:$FK$206,FAG_Daten_2022!Y$1,FALSE)="","",VLOOKUP($A18,FAG_Daten_2022!$A$1:$FK$206,FAG_Daten_2022!Y$1,FALSE))</f>
        <v/>
      </c>
      <c r="BL18" s="80" t="str">
        <f>IF(VLOOKUP($A18,FAG_Daten_2022!$A$1:$FK$206,FAG_Daten_2022!Z$1,FALSE)="","",VLOOKUP($A18,FAG_Daten_2022!$A$1:$FK$206,FAG_Daten_2022!Z$1,FALSE))</f>
        <v/>
      </c>
      <c r="BM18" s="82">
        <f>IF(VLOOKUP($A18,FAG_Daten_2022!$A$1:$FK$206,FAG_Daten_2022!AG$1,FALSE)="","",VLOOKUP($A18,FAG_Daten_2022!$A$1:$FK$206,FAG_Daten_2022!AG$1,FALSE))</f>
        <v>32044373</v>
      </c>
      <c r="BN18" s="82">
        <f>IF(VLOOKUP($A18,FAG_Daten_2022!$A$1:$FK$206,FAG_Daten_2022!AH$1,FALSE)="","",VLOOKUP($A18,FAG_Daten_2022!$A$1:$FK$206,FAG_Daten_2022!AH$1,FALSE))</f>
        <v>0</v>
      </c>
      <c r="BO18" s="82">
        <f>IF(VLOOKUP($A18,FAG_Daten_2022!$A$1:$FK$206,FAG_Daten_2022!AI$1,FALSE)="","",VLOOKUP($A18,FAG_Daten_2022!$A$1:$FK$206,FAG_Daten_2022!AI$1,FALSE))</f>
        <v>0</v>
      </c>
      <c r="BP18" s="113">
        <f>IF(VLOOKUP($A18,FAG_Daten_2022!$A$1:$FK$206,FAG_Daten_2022!AJ$1,FALSE)="","",VLOOKUP($A18,FAG_Daten_2022!$A$1:$FK$206,FAG_Daten_2022!AJ$1,FALSE))</f>
        <v>0</v>
      </c>
      <c r="BQ18" s="82" t="str">
        <f>IF(VLOOKUP($A18,FAG_Daten_2022!$A$1:$FK$206,FAG_Daten_2022!AK$1,FALSE)="","",VLOOKUP($A18,FAG_Daten_2022!$A$1:$FK$206,FAG_Daten_2022!AK$1,FALSE))</f>
        <v/>
      </c>
      <c r="BR18" s="82">
        <f>IF(VLOOKUP($A18,FAG_Daten_2022!$A$1:$FK$206,FAG_Daten_2022!AL$1,FALSE)="","",VLOOKUP($A18,FAG_Daten_2022!$A$1:$FK$206,FAG_Daten_2022!AL$1,FALSE))</f>
        <v>0</v>
      </c>
      <c r="BS18" s="82">
        <f>IF(VLOOKUP($A18,FAG_Daten_2022!$A$1:$FK$206,FAG_Daten_2022!AM$1,FALSE)="","",VLOOKUP($A18,FAG_Daten_2022!$A$1:$FK$206,FAG_Daten_2022!AM$1,FALSE))</f>
        <v>0</v>
      </c>
      <c r="BT18" s="82" t="str">
        <f>IF(VLOOKUP($A18,FAG_Daten_2022!$A$1:$FK$206,FAG_Daten_2022!AN$1,FALSE)="","",VLOOKUP($A18,FAG_Daten_2022!$A$1:$FK$206,FAG_Daten_2022!AN$1,FALSE))</f>
        <v/>
      </c>
      <c r="BU18" s="82" t="str">
        <f>IF(VLOOKUP($A18,FAG_Daten_2022!$A$1:$FK$206,FAG_Daten_2022!AO$1,FALSE)="","",VLOOKUP($A18,FAG_Daten_2022!$A$1:$FK$206,FAG_Daten_2022!AO$1,FALSE))</f>
        <v/>
      </c>
      <c r="BV18" s="82">
        <f>IF(VLOOKUP($A18,FAG_Daten_2022!$A$1:$FK$206,FAG_Daten_2022!AP$1,FALSE)="","",VLOOKUP($A18,FAG_Daten_2022!$A$1:$FK$206,FAG_Daten_2022!AP$1,FALSE))</f>
        <v>0</v>
      </c>
      <c r="BW18" s="82" t="str">
        <f>IF(VLOOKUP($A18,FAG_Daten_2022!$A$1:$FK$206,FAG_Daten_2022!AQ$1,FALSE)="","",VLOOKUP($A18,FAG_Daten_2022!$A$1:$FK$206,FAG_Daten_2022!AQ$1,FALSE))</f>
        <v/>
      </c>
      <c r="BX18" s="82" t="str">
        <f>IF(VLOOKUP($A18,FAG_Daten_2022!$A$1:$FK$206,FAG_Daten_2022!AR$1,FALSE)="","",VLOOKUP($A18,FAG_Daten_2022!$A$1:$FK$206,FAG_Daten_2022!AR$1,FALSE))</f>
        <v/>
      </c>
      <c r="BY18" s="82" t="str">
        <f>IF(VLOOKUP($A18,FAG_Daten_2022!$A$1:$FK$206,FAG_Daten_2022!AS$1,FALSE)="","",VLOOKUP($A18,FAG_Daten_2022!$A$1:$FK$206,FAG_Daten_2022!AS$1,FALSE))</f>
        <v/>
      </c>
      <c r="BZ18" s="82">
        <f t="shared" si="3"/>
        <v>0</v>
      </c>
      <c r="CA18" s="82">
        <f t="shared" si="3"/>
        <v>0</v>
      </c>
      <c r="CB18" s="82">
        <f t="shared" si="3"/>
        <v>0</v>
      </c>
      <c r="CC18" s="82" t="str">
        <f t="shared" si="3"/>
        <v/>
      </c>
      <c r="CD18" s="82">
        <f t="shared" si="3"/>
        <v>0</v>
      </c>
      <c r="CE18" s="82">
        <f t="shared" si="3"/>
        <v>0</v>
      </c>
      <c r="CF18" s="82" t="str">
        <f t="shared" si="3"/>
        <v/>
      </c>
      <c r="CG18" s="82" t="str">
        <f t="shared" si="3"/>
        <v/>
      </c>
      <c r="CH18" s="82">
        <f t="shared" si="3"/>
        <v>0</v>
      </c>
      <c r="CI18" s="82" t="str">
        <f t="shared" si="3"/>
        <v/>
      </c>
      <c r="CJ18" s="82" t="str">
        <f t="shared" si="3"/>
        <v/>
      </c>
      <c r="CK18" s="82" t="str">
        <f t="shared" si="3"/>
        <v/>
      </c>
      <c r="CL18" s="82">
        <f t="shared" si="4"/>
        <v>0</v>
      </c>
      <c r="CM18" s="82">
        <f t="shared" si="4"/>
        <v>0</v>
      </c>
      <c r="CN18" s="82">
        <f t="shared" si="4"/>
        <v>0</v>
      </c>
      <c r="CO18" s="82" t="str">
        <f t="shared" si="4"/>
        <v/>
      </c>
      <c r="CP18" s="82">
        <f t="shared" si="4"/>
        <v>0</v>
      </c>
      <c r="CQ18" s="82">
        <f t="shared" si="4"/>
        <v>0</v>
      </c>
      <c r="CR18" s="82" t="str">
        <f t="shared" si="4"/>
        <v/>
      </c>
      <c r="CS18" s="82" t="str">
        <f t="shared" si="4"/>
        <v/>
      </c>
      <c r="CT18" s="82">
        <f t="shared" si="4"/>
        <v>0</v>
      </c>
      <c r="CU18" s="82" t="str">
        <f t="shared" si="4"/>
        <v/>
      </c>
      <c r="CV18" s="82" t="str">
        <f t="shared" si="4"/>
        <v/>
      </c>
      <c r="CW18" s="82" t="str">
        <f t="shared" si="4"/>
        <v/>
      </c>
      <c r="CX18" s="82">
        <f t="shared" si="5"/>
        <v>0</v>
      </c>
      <c r="CY18" s="82">
        <f>VLOOKUP($A18,FAG_Daten_2022!$A$1:$FK$206,FAG_Daten_2022!I$1,FALSE)</f>
        <v>2496</v>
      </c>
      <c r="CZ18" s="82" t="str">
        <f>IF(VLOOKUP($A18,FAG_Daten_2022!$A$1:$FK$206,FAG_Daten_2022!BE$1,FALSE)="","",VLOOKUP($A18,FAG_Daten_2022!$A$1:$FK$206,FAG_Daten_2022!BE$1,FALSE))</f>
        <v/>
      </c>
      <c r="DA18" s="82" t="str">
        <f>IF(VLOOKUP($A18,FAG_Daten_2022!$A$1:$FK$206,FAG_Daten_2022!BF$1,FALSE)="","",VLOOKUP($A18,FAG_Daten_2022!$A$1:$FK$206,FAG_Daten_2022!BF$1,FALSE))</f>
        <v/>
      </c>
      <c r="DB18" s="82" t="str">
        <f>IF(VLOOKUP($A18,FAG_Daten_2022!$A$1:$FK$206,FAG_Daten_2022!BG$1,FALSE)="","",VLOOKUP($A18,FAG_Daten_2022!$A$1:$FK$206,FAG_Daten_2022!BG$1,FALSE))</f>
        <v/>
      </c>
      <c r="DC18" s="82" t="str">
        <f>IF(VLOOKUP($A18,FAG_Daten_2022!$A$1:$FK$206,FAG_Daten_2022!BH$1,FALSE)="","",VLOOKUP($A18,FAG_Daten_2022!$A$1:$FK$206,FAG_Daten_2022!BH$1,FALSE))</f>
        <v/>
      </c>
      <c r="DD18" s="82" t="str">
        <f>IF(VLOOKUP($A18,FAG_Daten_2022!$A$1:$FK$206,FAG_Daten_2022!BI$1,FALSE)="","",VLOOKUP($A18,FAG_Daten_2022!$A$1:$FK$206,FAG_Daten_2022!BI$1,FALSE))</f>
        <v/>
      </c>
      <c r="DE18" s="82" t="str">
        <f>IF(VLOOKUP($A18,FAG_Daten_2022!$A$1:$FK$206,FAG_Daten_2022!BJ$1,FALSE)="","",VLOOKUP($A18,FAG_Daten_2022!$A$1:$FK$206,FAG_Daten_2022!BJ$1,FALSE))</f>
        <v/>
      </c>
      <c r="DF18" s="82" t="str">
        <f>IF(VLOOKUP($A18,FAG_Daten_2022!$A$1:$FK$206,FAG_Daten_2022!BK$1,FALSE)="","",VLOOKUP($A18,FAG_Daten_2022!$A$1:$FK$206,FAG_Daten_2022!BK$1,FALSE))</f>
        <v/>
      </c>
      <c r="DG18" s="82" t="str">
        <f>IF(VLOOKUP($A18,FAG_Daten_2022!$A$1:$FK$206,FAG_Daten_2022!BL$1,FALSE)="","",VLOOKUP($A18,FAG_Daten_2022!$A$1:$FK$206,FAG_Daten_2022!BL$1,FALSE))</f>
        <v/>
      </c>
      <c r="DH18" s="82" t="str">
        <f>IF(VLOOKUP($A18,FAG_Daten_2022!$A$1:$FK$206,FAG_Daten_2022!BM$1,FALSE)="","",VLOOKUP($A18,FAG_Daten_2022!$A$1:$FK$206,FAG_Daten_2022!BM$1,FALSE))</f>
        <v/>
      </c>
      <c r="DI18" s="82" t="str">
        <f>IF(VLOOKUP($A18,FAG_Daten_2022!$A$1:$FK$206,FAG_Daten_2022!BN$1,FALSE)="","",VLOOKUP($A18,FAG_Daten_2022!$A$1:$FK$206,FAG_Daten_2022!BN$1,FALSE))</f>
        <v/>
      </c>
      <c r="DJ18" s="82" t="str">
        <f>IF(VLOOKUP($A18,FAG_Daten_2022!$A$1:$FK$206,FAG_Daten_2022!BO$1,FALSE)="","",VLOOKUP($A18,FAG_Daten_2022!$A$1:$FK$206,FAG_Daten_2022!BO$1,FALSE))</f>
        <v/>
      </c>
      <c r="DK18" s="82" t="str">
        <f>IF(VLOOKUP($A18,FAG_Daten_2022!$A$1:$FK$206,FAG_Daten_2022!BP$1,FALSE)="","",VLOOKUP($A18,FAG_Daten_2022!$A$1:$FK$206,FAG_Daten_2022!BP$1,FALSE))</f>
        <v/>
      </c>
      <c r="DL18" s="82" t="str">
        <f>IF(VLOOKUP($A18,FAG_Daten_2022!$A$1:$FK$206,FAG_Daten_2022!BQ$1,FALSE)="","",VLOOKUP($A18,FAG_Daten_2022!$A$1:$FK$206,FAG_Daten_2022!BQ$1,FALSE))</f>
        <v/>
      </c>
      <c r="DM18" s="82" t="str">
        <f>IF(VLOOKUP($A18,FAG_Daten_2022!$A$1:$FK$206,FAG_Daten_2022!BR$1,FALSE)="","",VLOOKUP($A18,FAG_Daten_2022!$A$1:$FK$206,FAG_Daten_2022!BR$1,FALSE))</f>
        <v/>
      </c>
      <c r="DN18" s="82" t="str">
        <f t="shared" si="6"/>
        <v/>
      </c>
      <c r="DO18" s="82" t="str">
        <f t="shared" si="6"/>
        <v/>
      </c>
      <c r="DP18" s="82" t="str">
        <f t="shared" si="6"/>
        <v/>
      </c>
      <c r="DQ18" s="82" t="str">
        <f t="shared" si="6"/>
        <v/>
      </c>
      <c r="DR18" s="82" t="str">
        <f t="shared" si="6"/>
        <v/>
      </c>
      <c r="DS18" s="82" t="str">
        <f t="shared" si="6"/>
        <v/>
      </c>
      <c r="DT18" s="82" t="str">
        <f t="shared" si="6"/>
        <v/>
      </c>
      <c r="DU18" s="82" t="str">
        <f t="shared" si="6"/>
        <v/>
      </c>
      <c r="DV18" s="82" t="str">
        <f t="shared" si="6"/>
        <v/>
      </c>
      <c r="DW18" s="82" t="str">
        <f t="shared" si="6"/>
        <v/>
      </c>
      <c r="DX18" s="82" t="str">
        <f t="shared" si="6"/>
        <v/>
      </c>
      <c r="DY18" s="82" t="str">
        <f t="shared" si="6"/>
        <v/>
      </c>
      <c r="DZ18" s="82">
        <f t="shared" si="7"/>
        <v>0</v>
      </c>
      <c r="EA18" s="82">
        <f t="shared" si="8"/>
        <v>0</v>
      </c>
      <c r="EB18" s="82"/>
      <c r="EC18" s="82"/>
      <c r="ED18" s="82"/>
      <c r="EE18" s="82"/>
      <c r="EF18" s="82"/>
      <c r="EG18" s="82"/>
      <c r="EH18" s="82"/>
      <c r="EI18" s="82"/>
      <c r="EJ18" s="82"/>
      <c r="EK18" s="3"/>
      <c r="EL18" s="82"/>
      <c r="EM18" s="3"/>
    </row>
    <row r="19" spans="1:143" outlineLevel="1" x14ac:dyDescent="0.2">
      <c r="A19" s="3">
        <v>297</v>
      </c>
      <c r="B19" s="3" t="str">
        <f>VLOOKUP(A19,FAG_Daten_2022!A$1:$FK$206,FAG_Daten_2022!$B$1,FALSE)</f>
        <v>Bauma</v>
      </c>
      <c r="C19" s="3" t="str">
        <f>VLOOKUP(A19,FAG_Daten_2022!A$1:$FK$206,FAG_Daten_2022!$C$1,FALSE)</f>
        <v>Politische Gemeinde</v>
      </c>
      <c r="D19" s="3" t="str">
        <f>VLOOKUP(A19,FAG_Daten_2022!A$1:$FK$206,FAG_Daten_2022!$D$1,FALSE)</f>
        <v>Bezirk Pfäffikon</v>
      </c>
      <c r="E19" s="82">
        <f>VLOOKUP(A19,FAG_Daten_2022!A$1:$FK$206,FAG_Daten_2022!$AT$1,FALSE)</f>
        <v>2079</v>
      </c>
      <c r="F19" s="82">
        <f>VLOOKUP(A19,FAG_Daten_2022!A$1:$FK$206,FAG_Daten_2022!$AV$1,FALSE)</f>
        <v>3770</v>
      </c>
      <c r="G19" s="82">
        <f>VLOOKUP(A19,FAG_Daten_2022!A$1:$FK$206,FAG_Daten_2022!$F$1,FALSE)</f>
        <v>4879</v>
      </c>
      <c r="H19" s="80">
        <f>VLOOKUP(A19,FAG_Daten_2022!A$1:$FK$206,FAG_Daten_2022!$DH$1,FALSE)</f>
        <v>120</v>
      </c>
      <c r="I19" s="82">
        <f>ROUND(IF(E19&lt;FAG_Basisdaten!$C$5*F19,(FAG_Basisdaten!$C$5*F19-E19)*G19*H19/100,0),0)</f>
        <v>8796837</v>
      </c>
      <c r="J19" s="82">
        <f>VLOOKUP(A19,FAG_Daten_2022!A$1:$FK$206,FAG_Daten_2022!$AT$1,FALSE)</f>
        <v>2079</v>
      </c>
      <c r="K19" s="82">
        <f>VLOOKUP(A19,FAG_Daten_2022!A$1:$FK$206,FAG_Daten_2022!$AV$1,FALSE)</f>
        <v>3770</v>
      </c>
      <c r="L19" s="3">
        <f>VLOOKUP(A19,FAG_Daten_2022!A$1:$FK$206,FAG_Daten_2022!$F$1,FALSE)</f>
        <v>4879</v>
      </c>
      <c r="M19" s="3">
        <f>VLOOKUP(A19,FAG_Daten_2022!A$1:$FK$206,FAG_Daten_2022!DJ$1,FALSE)</f>
        <v>99.67</v>
      </c>
      <c r="N19" s="3">
        <f>VLOOKUP(A19,FAG_Daten_2022!A$1:$FK$206,FAG_Daten_2022!$DK$1,FALSE)</f>
        <v>100.87</v>
      </c>
      <c r="O19" s="82">
        <f>ROUND(IF(J19&gt;K19*FAG_Basisdaten!$C$8,(J19-K19*FAG_Basisdaten!$C$8)*FAG_Basisdaten!$C$9*L19*(M19/N19),0),0)</f>
        <v>0</v>
      </c>
      <c r="P19" s="82">
        <f>VLOOKUP(A19,FAG_Daten_2022!A$1:$FK$206,FAG_Daten_2022!$I$1,FALSE)</f>
        <v>977</v>
      </c>
      <c r="Q19" s="82">
        <f>VLOOKUP(A19,FAG_Daten_2022!A$1:$FK$206,FAG_Daten_2022!$F$1,FALSE)</f>
        <v>4879</v>
      </c>
      <c r="R19" s="82">
        <f>VLOOKUP(A19,FAG_Daten_2022!A$1:$FK$206,FAG_Daten_2022!$K$1,FALSE)</f>
        <v>232131</v>
      </c>
      <c r="S19" s="82">
        <f>VLOOKUP(A19,FAG_Daten_2022!A$1:$FK$206,FAG_Daten_2022!$H$1,FALSE)</f>
        <v>1130451</v>
      </c>
      <c r="T19" s="82">
        <f>VLOOKUP(A19,FAG_Daten_2022!A$1:$FK$206,FAG_Daten_2022!$F$1,FALSE)</f>
        <v>4879</v>
      </c>
      <c r="U19" s="3">
        <f>VLOOKUP(A19,FAG_Daten_2022!A$1:$FK$206,FAG_Daten_2022!$BC$1,FALSE)</f>
        <v>102.3</v>
      </c>
      <c r="V19" s="3">
        <f>VLOOKUP(A19,FAG_Daten_2022!A$1:$FK$206,FAG_Daten_2022!$BD$1,FALSE)</f>
        <v>104.2</v>
      </c>
      <c r="W19" s="118">
        <f>IF((P19/Q19)&gt;(R19/S19)*FAG_Basisdaten!$C$12,((P19/Q19)-(R19/S19)*FAG_Basisdaten!$C$12)*T19*FAG_Basisdaten!$C$13*(U19/V19),0)</f>
        <v>0</v>
      </c>
      <c r="X19" s="3">
        <f>VLOOKUP(A19,FAG_Daten_2022!A$1:$FK$206,FAG_Daten_2022!$DH$1,FALSE)</f>
        <v>120</v>
      </c>
      <c r="Y19" s="3">
        <f>VLOOKUP(A19,FAG_Daten_2022!A$1:$FK$206,FAG_Daten_2022!$DJ$1,FALSE)</f>
        <v>99.67</v>
      </c>
      <c r="Z19" s="82">
        <f>ROUND(W19-W19*MIN(MAX((Y19*FAG_Basisdaten!$C$15-X19)/(Y19*FAG_Basisdaten!$C$14),0),1),0)</f>
        <v>0</v>
      </c>
      <c r="AA19" s="79">
        <f>VLOOKUP(A19,FAG_Daten_2022!A$1:$FK$206,FAG_Daten_2022!$AW$1,FALSE)</f>
        <v>167.09</v>
      </c>
      <c r="AB19" s="83">
        <f>VLOOKUP(A19,FAG_Daten_2022!A$1:$FK$206,FAG_Daten_2022!$AZ$1,FALSE)</f>
        <v>0.3634</v>
      </c>
      <c r="AC19" s="3">
        <f>VLOOKUP(A19,FAG_Daten_2022!A$1:$FK$206,FAG_Daten_2022!$F$1,FALSE)</f>
        <v>4879</v>
      </c>
      <c r="AD19" s="3">
        <f>VLOOKUP(A19,FAG_Daten_2022!A$1:$FK$206,FAG_Daten_2022!$BC$1,FALSE)</f>
        <v>102.3</v>
      </c>
      <c r="AE19" s="3">
        <f>VLOOKUP(A19,FAG_Daten_2022!A$1:$FK$206,FAG_Daten_2022!$BD$1,FALSE)</f>
        <v>104.2</v>
      </c>
      <c r="AF19" s="80">
        <f>IF(OR(AA19&lt;FAG_Basisdaten!$C$18,AB19&gt;FAG_Basisdaten!$C$19),MAX((FAG_Basisdaten!$C$20+FAG_Basisdaten!$C$21*AA19+FAG_Basisdaten!$C$22*AB19*100)*AC19*(AD19/AE19),0),0)</f>
        <v>3726695.5260748556</v>
      </c>
      <c r="AG19" s="3">
        <f>VLOOKUP(A19,FAG_Daten_2022!A$1:$FK$206,FAG_Daten_2022!$DH$1,FALSE)</f>
        <v>120</v>
      </c>
      <c r="AH19" s="3">
        <f>VLOOKUP(A19,FAG_Daten_2022!A$1:$FK$206,FAG_Daten_2022!$DJ$1,FALSE)</f>
        <v>99.67</v>
      </c>
      <c r="AI19" s="82">
        <f>ROUND(AF19-AF19*MIN(MAX((AH19*FAG_Basisdaten!$C$24-AG19)/(AH19*FAG_Basisdaten!$C$23),0),1),0)</f>
        <v>3076036</v>
      </c>
      <c r="AJ19" s="3">
        <f>VLOOKUP(A19,FAG_Daten_2022!$A$1:$FK$206,FAG_Daten_2022!$BC$1,FALSE)</f>
        <v>102.3</v>
      </c>
      <c r="AK19" s="3">
        <f>VLOOKUP(A19,FAG_Daten_2022!$A$1:$FK$206,FAG_Daten_2022!$BD$1,FALSE)</f>
        <v>104.2</v>
      </c>
      <c r="AL19" s="82">
        <v>0</v>
      </c>
      <c r="AM19" s="82">
        <f t="shared" si="2"/>
        <v>11872873</v>
      </c>
      <c r="AN19" s="115" t="str">
        <f>IF(VLOOKUP($A19,FAG_Daten_2022!$A$1:$FK$206,FAG_Daten_2022!BS$1,FALSE)="","",VLOOKUP($A19,FAG_Daten_2022!$A$1:$FK$206,FAG_Daten_2022!BS$1,FALSE))</f>
        <v/>
      </c>
      <c r="AO19" s="115" t="str">
        <f>IF(VLOOKUP($A19,FAG_Daten_2022!$A$1:$FK$206,FAG_Daten_2022!BT$1,FALSE)="","",VLOOKUP($A19,FAG_Daten_2022!$A$1:$FK$206,FAG_Daten_2022!BT$1,FALSE))</f>
        <v/>
      </c>
      <c r="AP19" s="115" t="str">
        <f>IF(VLOOKUP($A19,FAG_Daten_2022!$A$1:$FK$206,FAG_Daten_2022!BU$1,FALSE)="","",VLOOKUP($A19,FAG_Daten_2022!$A$1:$FK$206,FAG_Daten_2022!BU$1,FALSE))</f>
        <v/>
      </c>
      <c r="AQ19" s="115" t="str">
        <f>IF(VLOOKUP($A19,FAG_Daten_2022!$A$1:$FK$206,FAG_Daten_2022!BV$1,FALSE)="","",VLOOKUP($A19,FAG_Daten_2022!$A$1:$FK$206,FAG_Daten_2022!BV$1,FALSE))</f>
        <v/>
      </c>
      <c r="AR19" s="115" t="str">
        <f>IF(VLOOKUP($A19,FAG_Daten_2022!$A$1:$FK$206,FAG_Daten_2022!BW$1,FALSE)="","",VLOOKUP($A19,FAG_Daten_2022!$A$1:$FK$206,FAG_Daten_2022!BW$1,FALSE))</f>
        <v/>
      </c>
      <c r="AS19" s="115" t="str">
        <f>IF(VLOOKUP($A19,FAG_Daten_2022!$A$1:$FK$206,FAG_Daten_2022!BX$1,FALSE)="","",VLOOKUP($A19,FAG_Daten_2022!$A$1:$FK$206,FAG_Daten_2022!BX$1,FALSE))</f>
        <v/>
      </c>
      <c r="AT19" s="115" t="str">
        <f>IF(VLOOKUP($A19,FAG_Daten_2022!$A$1:$FK$206,FAG_Daten_2022!BY$1,FALSE)="","",VLOOKUP($A19,FAG_Daten_2022!$A$1:$FK$206,FAG_Daten_2022!BY$1,FALSE))</f>
        <v/>
      </c>
      <c r="AU19" s="115" t="str">
        <f>IF(VLOOKUP($A19,FAG_Daten_2022!$A$1:$FK$206,FAG_Daten_2022!BZ$1,FALSE)="","",VLOOKUP($A19,FAG_Daten_2022!$A$1:$FK$206,FAG_Daten_2022!BZ$1,FALSE))</f>
        <v/>
      </c>
      <c r="AV19" s="115" t="str">
        <f>IF(VLOOKUP($A19,FAG_Daten_2022!$A$1:$FK$206,FAG_Daten_2022!CA$1,FALSE)="","",VLOOKUP($A19,FAG_Daten_2022!$A$1:$FK$206,FAG_Daten_2022!CA$1,FALSE))</f>
        <v/>
      </c>
      <c r="AW19" s="115" t="str">
        <f>IF(VLOOKUP($A19,FAG_Daten_2022!$A$1:$FK$206,FAG_Daten_2022!CB$1,FALSE)="","",VLOOKUP($A19,FAG_Daten_2022!$A$1:$FK$206,FAG_Daten_2022!CB$1,FALSE))</f>
        <v/>
      </c>
      <c r="AX19" s="115" t="str">
        <f>IF(VLOOKUP($A19,FAG_Daten_2022!$A$1:$FK$206,FAG_Daten_2022!CC$1,FALSE)="","",VLOOKUP($A19,FAG_Daten_2022!$A$1:$FK$206,FAG_Daten_2022!CC$1,FALSE))</f>
        <v/>
      </c>
      <c r="AY19" s="115" t="str">
        <f>IF(VLOOKUP($A19,FAG_Daten_2022!$A$1:$FK$206,FAG_Daten_2022!CD$1,FALSE)="","",VLOOKUP($A19,FAG_Daten_2022!$A$1:$FK$206,FAG_Daten_2022!CD$1,FALSE))</f>
        <v/>
      </c>
      <c r="AZ19" s="80">
        <f>VLOOKUP($A19,FAG_Daten_2022!$A$1:$FK$206,FAG_Daten_2022!$DH$1,FALSE)</f>
        <v>120</v>
      </c>
      <c r="BA19" s="80">
        <f>IF(VLOOKUP($A19,FAG_Daten_2022!$A$1:$FK$206,FAG_Daten_2022!M$1,FALSE)="","",VLOOKUP($A19,FAG_Daten_2022!$A$1:$FK$206,FAG_Daten_2022!M$1,FALSE))</f>
        <v>0</v>
      </c>
      <c r="BB19" s="80">
        <f>IF(VLOOKUP($A19,FAG_Daten_2022!$A$1:$FK$206,FAG_Daten_2022!N$1,FALSE)="","",VLOOKUP($A19,FAG_Daten_2022!$A$1:$FK$206,FAG_Daten_2022!N$1,FALSE))</f>
        <v>0</v>
      </c>
      <c r="BC19" s="80">
        <f>IF(VLOOKUP($A19,FAG_Daten_2022!$A$1:$FK$206,FAG_Daten_2022!O$1,FALSE)="","",VLOOKUP($A19,FAG_Daten_2022!$A$1:$FK$206,FAG_Daten_2022!O$1,FALSE))</f>
        <v>0</v>
      </c>
      <c r="BD19" s="80" t="str">
        <f>IF(VLOOKUP($A19,FAG_Daten_2022!$A$1:$FK$206,FAG_Daten_2022!P$1,FALSE)="","",VLOOKUP($A19,FAG_Daten_2022!$A$1:$FK$206,FAG_Daten_2022!P$1,FALSE))</f>
        <v/>
      </c>
      <c r="BE19" s="80">
        <f>IF(VLOOKUP($A19,FAG_Daten_2022!$A$1:$FK$206,FAG_Daten_2022!R$1,FALSE)="","",VLOOKUP($A19,FAG_Daten_2022!$A$1:$FK$206,FAG_Daten_2022!R$1,FALSE))</f>
        <v>0</v>
      </c>
      <c r="BF19" s="80">
        <f>IF(VLOOKUP($A19,FAG_Daten_2022!$A$1:$FK$206,FAG_Daten_2022!S$1,FALSE)="","",VLOOKUP($A19,FAG_Daten_2022!$A$1:$FK$206,FAG_Daten_2022!S$1,FALSE))</f>
        <v>0</v>
      </c>
      <c r="BG19" s="80" t="str">
        <f>IF(VLOOKUP($A19,FAG_Daten_2022!$A$1:$FK$206,FAG_Daten_2022!T$1,FALSE)="","",VLOOKUP($A19,FAG_Daten_2022!$A$1:$FK$206,FAG_Daten_2022!T$1,FALSE))</f>
        <v/>
      </c>
      <c r="BH19" s="80" t="str">
        <f>IF(VLOOKUP($A19,FAG_Daten_2022!$A$1:$FK$206,FAG_Daten_2022!U$1,FALSE)="","",VLOOKUP($A19,FAG_Daten_2022!$A$1:$FK$206,FAG_Daten_2022!U$1,FALSE))</f>
        <v/>
      </c>
      <c r="BI19" s="80">
        <f>IF(VLOOKUP($A19,FAG_Daten_2022!$A$1:$FK$206,FAG_Daten_2022!W$1,FALSE)="","",VLOOKUP($A19,FAG_Daten_2022!$A$1:$FK$206,FAG_Daten_2022!W$1,FALSE))</f>
        <v>0</v>
      </c>
      <c r="BJ19" s="80" t="str">
        <f>IF(VLOOKUP($A19,FAG_Daten_2022!$A$1:$FK$206,FAG_Daten_2022!X$1,FALSE)="","",VLOOKUP($A19,FAG_Daten_2022!$A$1:$FK$206,FAG_Daten_2022!X$1,FALSE))</f>
        <v/>
      </c>
      <c r="BK19" s="80" t="str">
        <f>IF(VLOOKUP($A19,FAG_Daten_2022!$A$1:$FK$206,FAG_Daten_2022!Y$1,FALSE)="","",VLOOKUP($A19,FAG_Daten_2022!$A$1:$FK$206,FAG_Daten_2022!Y$1,FALSE))</f>
        <v/>
      </c>
      <c r="BL19" s="80" t="str">
        <f>IF(VLOOKUP($A19,FAG_Daten_2022!$A$1:$FK$206,FAG_Daten_2022!Z$1,FALSE)="","",VLOOKUP($A19,FAG_Daten_2022!$A$1:$FK$206,FAG_Daten_2022!Z$1,FALSE))</f>
        <v/>
      </c>
      <c r="BM19" s="82">
        <f>IF(VLOOKUP($A19,FAG_Daten_2022!$A$1:$FK$206,FAG_Daten_2022!AG$1,FALSE)="","",VLOOKUP($A19,FAG_Daten_2022!$A$1:$FK$206,FAG_Daten_2022!AG$1,FALSE))</f>
        <v>10142609</v>
      </c>
      <c r="BN19" s="82">
        <f>IF(VLOOKUP($A19,FAG_Daten_2022!$A$1:$FK$206,FAG_Daten_2022!AH$1,FALSE)="","",VLOOKUP($A19,FAG_Daten_2022!$A$1:$FK$206,FAG_Daten_2022!AH$1,FALSE))</f>
        <v>0</v>
      </c>
      <c r="BO19" s="82">
        <f>IF(VLOOKUP($A19,FAG_Daten_2022!$A$1:$FK$206,FAG_Daten_2022!AI$1,FALSE)="","",VLOOKUP($A19,FAG_Daten_2022!$A$1:$FK$206,FAG_Daten_2022!AI$1,FALSE))</f>
        <v>0</v>
      </c>
      <c r="BP19" s="113">
        <f>IF(VLOOKUP($A19,FAG_Daten_2022!$A$1:$FK$206,FAG_Daten_2022!AJ$1,FALSE)="","",VLOOKUP($A19,FAG_Daten_2022!$A$1:$FK$206,FAG_Daten_2022!AJ$1,FALSE))</f>
        <v>0</v>
      </c>
      <c r="BQ19" s="82" t="str">
        <f>IF(VLOOKUP($A19,FAG_Daten_2022!$A$1:$FK$206,FAG_Daten_2022!AK$1,FALSE)="","",VLOOKUP($A19,FAG_Daten_2022!$A$1:$FK$206,FAG_Daten_2022!AK$1,FALSE))</f>
        <v/>
      </c>
      <c r="BR19" s="82">
        <f>IF(VLOOKUP($A19,FAG_Daten_2022!$A$1:$FK$206,FAG_Daten_2022!AL$1,FALSE)="","",VLOOKUP($A19,FAG_Daten_2022!$A$1:$FK$206,FAG_Daten_2022!AL$1,FALSE))</f>
        <v>0</v>
      </c>
      <c r="BS19" s="82">
        <f>IF(VLOOKUP($A19,FAG_Daten_2022!$A$1:$FK$206,FAG_Daten_2022!AM$1,FALSE)="","",VLOOKUP($A19,FAG_Daten_2022!$A$1:$FK$206,FAG_Daten_2022!AM$1,FALSE))</f>
        <v>0</v>
      </c>
      <c r="BT19" s="82" t="str">
        <f>IF(VLOOKUP($A19,FAG_Daten_2022!$A$1:$FK$206,FAG_Daten_2022!AN$1,FALSE)="","",VLOOKUP($A19,FAG_Daten_2022!$A$1:$FK$206,FAG_Daten_2022!AN$1,FALSE))</f>
        <v/>
      </c>
      <c r="BU19" s="82" t="str">
        <f>IF(VLOOKUP($A19,FAG_Daten_2022!$A$1:$FK$206,FAG_Daten_2022!AO$1,FALSE)="","",VLOOKUP($A19,FAG_Daten_2022!$A$1:$FK$206,FAG_Daten_2022!AO$1,FALSE))</f>
        <v/>
      </c>
      <c r="BV19" s="82">
        <f>IF(VLOOKUP($A19,FAG_Daten_2022!$A$1:$FK$206,FAG_Daten_2022!AP$1,FALSE)="","",VLOOKUP($A19,FAG_Daten_2022!$A$1:$FK$206,FAG_Daten_2022!AP$1,FALSE))</f>
        <v>0</v>
      </c>
      <c r="BW19" s="82" t="str">
        <f>IF(VLOOKUP($A19,FAG_Daten_2022!$A$1:$FK$206,FAG_Daten_2022!AQ$1,FALSE)="","",VLOOKUP($A19,FAG_Daten_2022!$A$1:$FK$206,FAG_Daten_2022!AQ$1,FALSE))</f>
        <v/>
      </c>
      <c r="BX19" s="82" t="str">
        <f>IF(VLOOKUP($A19,FAG_Daten_2022!$A$1:$FK$206,FAG_Daten_2022!AR$1,FALSE)="","",VLOOKUP($A19,FAG_Daten_2022!$A$1:$FK$206,FAG_Daten_2022!AR$1,FALSE))</f>
        <v/>
      </c>
      <c r="BY19" s="82" t="str">
        <f>IF(VLOOKUP($A19,FAG_Daten_2022!$A$1:$FK$206,FAG_Daten_2022!AS$1,FALSE)="","",VLOOKUP($A19,FAG_Daten_2022!$A$1:$FK$206,FAG_Daten_2022!AS$1,FALSE))</f>
        <v/>
      </c>
      <c r="BZ19" s="82">
        <f t="shared" si="3"/>
        <v>0</v>
      </c>
      <c r="CA19" s="82">
        <f t="shared" si="3"/>
        <v>0</v>
      </c>
      <c r="CB19" s="82">
        <f t="shared" si="3"/>
        <v>0</v>
      </c>
      <c r="CC19" s="82" t="str">
        <f t="shared" si="3"/>
        <v/>
      </c>
      <c r="CD19" s="82">
        <f t="shared" si="3"/>
        <v>0</v>
      </c>
      <c r="CE19" s="82">
        <f t="shared" si="3"/>
        <v>0</v>
      </c>
      <c r="CF19" s="82" t="str">
        <f t="shared" si="3"/>
        <v/>
      </c>
      <c r="CG19" s="82" t="str">
        <f t="shared" si="3"/>
        <v/>
      </c>
      <c r="CH19" s="82">
        <f t="shared" si="3"/>
        <v>0</v>
      </c>
      <c r="CI19" s="82" t="str">
        <f t="shared" si="3"/>
        <v/>
      </c>
      <c r="CJ19" s="82" t="str">
        <f t="shared" si="3"/>
        <v/>
      </c>
      <c r="CK19" s="82" t="str">
        <f t="shared" si="3"/>
        <v/>
      </c>
      <c r="CL19" s="82">
        <f t="shared" si="4"/>
        <v>0</v>
      </c>
      <c r="CM19" s="82">
        <f t="shared" si="4"/>
        <v>0</v>
      </c>
      <c r="CN19" s="82">
        <f t="shared" si="4"/>
        <v>0</v>
      </c>
      <c r="CO19" s="82" t="str">
        <f t="shared" si="4"/>
        <v/>
      </c>
      <c r="CP19" s="82">
        <f t="shared" si="4"/>
        <v>0</v>
      </c>
      <c r="CQ19" s="82">
        <f t="shared" si="4"/>
        <v>0</v>
      </c>
      <c r="CR19" s="82" t="str">
        <f t="shared" si="4"/>
        <v/>
      </c>
      <c r="CS19" s="82" t="str">
        <f t="shared" si="4"/>
        <v/>
      </c>
      <c r="CT19" s="82">
        <f t="shared" si="4"/>
        <v>0</v>
      </c>
      <c r="CU19" s="82" t="str">
        <f t="shared" si="4"/>
        <v/>
      </c>
      <c r="CV19" s="82" t="str">
        <f t="shared" si="4"/>
        <v/>
      </c>
      <c r="CW19" s="82" t="str">
        <f t="shared" si="4"/>
        <v/>
      </c>
      <c r="CX19" s="82">
        <f t="shared" si="5"/>
        <v>0</v>
      </c>
      <c r="CY19" s="82">
        <f>VLOOKUP($A19,FAG_Daten_2022!$A$1:$FK$206,FAG_Daten_2022!I$1,FALSE)</f>
        <v>977</v>
      </c>
      <c r="CZ19" s="82" t="str">
        <f>IF(VLOOKUP($A19,FAG_Daten_2022!$A$1:$FK$206,FAG_Daten_2022!BE$1,FALSE)="","",VLOOKUP($A19,FAG_Daten_2022!$A$1:$FK$206,FAG_Daten_2022!BE$1,FALSE))</f>
        <v/>
      </c>
      <c r="DA19" s="82" t="str">
        <f>IF(VLOOKUP($A19,FAG_Daten_2022!$A$1:$FK$206,FAG_Daten_2022!BF$1,FALSE)="","",VLOOKUP($A19,FAG_Daten_2022!$A$1:$FK$206,FAG_Daten_2022!BF$1,FALSE))</f>
        <v/>
      </c>
      <c r="DB19" s="82" t="str">
        <f>IF(VLOOKUP($A19,FAG_Daten_2022!$A$1:$FK$206,FAG_Daten_2022!BG$1,FALSE)="","",VLOOKUP($A19,FAG_Daten_2022!$A$1:$FK$206,FAG_Daten_2022!BG$1,FALSE))</f>
        <v/>
      </c>
      <c r="DC19" s="82" t="str">
        <f>IF(VLOOKUP($A19,FAG_Daten_2022!$A$1:$FK$206,FAG_Daten_2022!BH$1,FALSE)="","",VLOOKUP($A19,FAG_Daten_2022!$A$1:$FK$206,FAG_Daten_2022!BH$1,FALSE))</f>
        <v/>
      </c>
      <c r="DD19" s="82" t="str">
        <f>IF(VLOOKUP($A19,FAG_Daten_2022!$A$1:$FK$206,FAG_Daten_2022!BI$1,FALSE)="","",VLOOKUP($A19,FAG_Daten_2022!$A$1:$FK$206,FAG_Daten_2022!BI$1,FALSE))</f>
        <v/>
      </c>
      <c r="DE19" s="82" t="str">
        <f>IF(VLOOKUP($A19,FAG_Daten_2022!$A$1:$FK$206,FAG_Daten_2022!BJ$1,FALSE)="","",VLOOKUP($A19,FAG_Daten_2022!$A$1:$FK$206,FAG_Daten_2022!BJ$1,FALSE))</f>
        <v/>
      </c>
      <c r="DF19" s="82" t="str">
        <f>IF(VLOOKUP($A19,FAG_Daten_2022!$A$1:$FK$206,FAG_Daten_2022!BK$1,FALSE)="","",VLOOKUP($A19,FAG_Daten_2022!$A$1:$FK$206,FAG_Daten_2022!BK$1,FALSE))</f>
        <v/>
      </c>
      <c r="DG19" s="82" t="str">
        <f>IF(VLOOKUP($A19,FAG_Daten_2022!$A$1:$FK$206,FAG_Daten_2022!BL$1,FALSE)="","",VLOOKUP($A19,FAG_Daten_2022!$A$1:$FK$206,FAG_Daten_2022!BL$1,FALSE))</f>
        <v/>
      </c>
      <c r="DH19" s="82" t="str">
        <f>IF(VLOOKUP($A19,FAG_Daten_2022!$A$1:$FK$206,FAG_Daten_2022!BM$1,FALSE)="","",VLOOKUP($A19,FAG_Daten_2022!$A$1:$FK$206,FAG_Daten_2022!BM$1,FALSE))</f>
        <v/>
      </c>
      <c r="DI19" s="82" t="str">
        <f>IF(VLOOKUP($A19,FAG_Daten_2022!$A$1:$FK$206,FAG_Daten_2022!BN$1,FALSE)="","",VLOOKUP($A19,FAG_Daten_2022!$A$1:$FK$206,FAG_Daten_2022!BN$1,FALSE))</f>
        <v/>
      </c>
      <c r="DJ19" s="82" t="str">
        <f>IF(VLOOKUP($A19,FAG_Daten_2022!$A$1:$FK$206,FAG_Daten_2022!BO$1,FALSE)="","",VLOOKUP($A19,FAG_Daten_2022!$A$1:$FK$206,FAG_Daten_2022!BO$1,FALSE))</f>
        <v/>
      </c>
      <c r="DK19" s="82" t="str">
        <f>IF(VLOOKUP($A19,FAG_Daten_2022!$A$1:$FK$206,FAG_Daten_2022!BP$1,FALSE)="","",VLOOKUP($A19,FAG_Daten_2022!$A$1:$FK$206,FAG_Daten_2022!BP$1,FALSE))</f>
        <v/>
      </c>
      <c r="DL19" s="82" t="str">
        <f>IF(VLOOKUP($A19,FAG_Daten_2022!$A$1:$FK$206,FAG_Daten_2022!BQ$1,FALSE)="","",VLOOKUP($A19,FAG_Daten_2022!$A$1:$FK$206,FAG_Daten_2022!BQ$1,FALSE))</f>
        <v/>
      </c>
      <c r="DM19" s="82" t="str">
        <f>IF(VLOOKUP($A19,FAG_Daten_2022!$A$1:$FK$206,FAG_Daten_2022!BR$1,FALSE)="","",VLOOKUP($A19,FAG_Daten_2022!$A$1:$FK$206,FAG_Daten_2022!BR$1,FALSE))</f>
        <v/>
      </c>
      <c r="DN19" s="82" t="str">
        <f t="shared" si="6"/>
        <v/>
      </c>
      <c r="DO19" s="82" t="str">
        <f t="shared" si="6"/>
        <v/>
      </c>
      <c r="DP19" s="82" t="str">
        <f t="shared" si="6"/>
        <v/>
      </c>
      <c r="DQ19" s="82" t="str">
        <f t="shared" si="6"/>
        <v/>
      </c>
      <c r="DR19" s="82" t="str">
        <f t="shared" si="6"/>
        <v/>
      </c>
      <c r="DS19" s="82" t="str">
        <f t="shared" si="6"/>
        <v/>
      </c>
      <c r="DT19" s="82" t="str">
        <f t="shared" si="6"/>
        <v/>
      </c>
      <c r="DU19" s="82" t="str">
        <f t="shared" si="6"/>
        <v/>
      </c>
      <c r="DV19" s="82" t="str">
        <f t="shared" si="6"/>
        <v/>
      </c>
      <c r="DW19" s="82" t="str">
        <f t="shared" si="6"/>
        <v/>
      </c>
      <c r="DX19" s="82" t="str">
        <f t="shared" si="6"/>
        <v/>
      </c>
      <c r="DY19" s="82" t="str">
        <f t="shared" si="6"/>
        <v/>
      </c>
      <c r="DZ19" s="82">
        <f t="shared" si="7"/>
        <v>0</v>
      </c>
      <c r="EA19" s="82">
        <f t="shared" si="8"/>
        <v>0</v>
      </c>
      <c r="EB19" s="82"/>
      <c r="EC19" s="82"/>
      <c r="ED19" s="82"/>
      <c r="EE19" s="82"/>
      <c r="EF19" s="82"/>
      <c r="EG19" s="82"/>
      <c r="EH19" s="82"/>
      <c r="EI19" s="82"/>
      <c r="EJ19" s="82"/>
      <c r="EK19" s="3"/>
      <c r="EL19" s="82"/>
      <c r="EM19" s="3"/>
    </row>
    <row r="20" spans="1:143" outlineLevel="1" x14ac:dyDescent="0.2">
      <c r="A20" s="3">
        <v>22</v>
      </c>
      <c r="B20" s="3" t="str">
        <f>VLOOKUP(A20,FAG_Daten_2022!A$1:$FK$206,FAG_Daten_2022!$B$1,FALSE)</f>
        <v>Benken</v>
      </c>
      <c r="C20" s="3" t="str">
        <f>VLOOKUP(A20,FAG_Daten_2022!A$1:$FK$206,FAG_Daten_2022!$C$1,FALSE)</f>
        <v>Politische Gemeinde</v>
      </c>
      <c r="D20" s="3" t="str">
        <f>VLOOKUP(A20,FAG_Daten_2022!A$1:$FK$206,FAG_Daten_2022!$D$1,FALSE)</f>
        <v>Bezirk Andelfingen</v>
      </c>
      <c r="E20" s="82">
        <f>VLOOKUP(A20,FAG_Daten_2022!A$1:$FK$206,FAG_Daten_2022!$AT$1,FALSE)</f>
        <v>2889</v>
      </c>
      <c r="F20" s="82">
        <f>VLOOKUP(A20,FAG_Daten_2022!A$1:$FK$206,FAG_Daten_2022!$AV$1,FALSE)</f>
        <v>3770</v>
      </c>
      <c r="G20" s="82">
        <f>VLOOKUP(A20,FAG_Daten_2022!A$1:$FK$206,FAG_Daten_2022!$F$1,FALSE)</f>
        <v>851</v>
      </c>
      <c r="H20" s="80">
        <f>VLOOKUP(A20,FAG_Daten_2022!A$1:$FK$206,FAG_Daten_2022!$DH$1,FALSE)</f>
        <v>114</v>
      </c>
      <c r="I20" s="82">
        <f>ROUND(IF(E20&lt;FAG_Basisdaten!$C$5*F20,(FAG_Basisdaten!$C$5*F20-E20)*G20*H20/100,0),0)</f>
        <v>671822</v>
      </c>
      <c r="J20" s="82">
        <f>VLOOKUP(A20,FAG_Daten_2022!A$1:$FK$206,FAG_Daten_2022!$AT$1,FALSE)</f>
        <v>2889</v>
      </c>
      <c r="K20" s="82">
        <f>VLOOKUP(A20,FAG_Daten_2022!A$1:$FK$206,FAG_Daten_2022!$AV$1,FALSE)</f>
        <v>3770</v>
      </c>
      <c r="L20" s="3">
        <f>VLOOKUP(A20,FAG_Daten_2022!A$1:$FK$206,FAG_Daten_2022!$F$1,FALSE)</f>
        <v>851</v>
      </c>
      <c r="M20" s="3">
        <f>VLOOKUP(A20,FAG_Daten_2022!A$1:$FK$206,FAG_Daten_2022!DJ$1,FALSE)</f>
        <v>99.67</v>
      </c>
      <c r="N20" s="3">
        <f>VLOOKUP(A20,FAG_Daten_2022!A$1:$FK$206,FAG_Daten_2022!$DK$1,FALSE)</f>
        <v>100.87</v>
      </c>
      <c r="O20" s="82">
        <f>ROUND(IF(J20&gt;K20*FAG_Basisdaten!$C$8,(J20-K20*FAG_Basisdaten!$C$8)*FAG_Basisdaten!$C$9*L20*(M20/N20),0),0)</f>
        <v>0</v>
      </c>
      <c r="P20" s="82">
        <f>VLOOKUP(A20,FAG_Daten_2022!A$1:$FK$206,FAG_Daten_2022!$I$1,FALSE)</f>
        <v>176</v>
      </c>
      <c r="Q20" s="82">
        <f>VLOOKUP(A20,FAG_Daten_2022!A$1:$FK$206,FAG_Daten_2022!$F$1,FALSE)</f>
        <v>851</v>
      </c>
      <c r="R20" s="82">
        <f>VLOOKUP(A20,FAG_Daten_2022!A$1:$FK$206,FAG_Daten_2022!$K$1,FALSE)</f>
        <v>232131</v>
      </c>
      <c r="S20" s="82">
        <f>VLOOKUP(A20,FAG_Daten_2022!A$1:$FK$206,FAG_Daten_2022!$H$1,FALSE)</f>
        <v>1130451</v>
      </c>
      <c r="T20" s="82">
        <f>VLOOKUP(A20,FAG_Daten_2022!A$1:$FK$206,FAG_Daten_2022!$F$1,FALSE)</f>
        <v>851</v>
      </c>
      <c r="U20" s="3">
        <f>VLOOKUP(A20,FAG_Daten_2022!A$1:$FK$206,FAG_Daten_2022!$BC$1,FALSE)</f>
        <v>102.3</v>
      </c>
      <c r="V20" s="3">
        <f>VLOOKUP(A20,FAG_Daten_2022!A$1:$FK$206,FAG_Daten_2022!$BD$1,FALSE)</f>
        <v>104.2</v>
      </c>
      <c r="W20" s="118">
        <f>IF((P20/Q20)&gt;(R20/S20)*FAG_Basisdaten!$C$12,((P20/Q20)-(R20/S20)*FAG_Basisdaten!$C$12)*T20*FAG_Basisdaten!$C$13*(U20/V20),0)</f>
        <v>0</v>
      </c>
      <c r="X20" s="3">
        <f>VLOOKUP(A20,FAG_Daten_2022!A$1:$FK$206,FAG_Daten_2022!$DH$1,FALSE)</f>
        <v>114</v>
      </c>
      <c r="Y20" s="3">
        <f>VLOOKUP(A20,FAG_Daten_2022!A$1:$FK$206,FAG_Daten_2022!$DJ$1,FALSE)</f>
        <v>99.67</v>
      </c>
      <c r="Z20" s="82">
        <f>ROUND(W20-W20*MIN(MAX((Y20*FAG_Basisdaten!$C$15-X20)/(Y20*FAG_Basisdaten!$C$14),0),1),0)</f>
        <v>0</v>
      </c>
      <c r="AA20" s="79">
        <f>VLOOKUP(A20,FAG_Daten_2022!A$1:$FK$206,FAG_Daten_2022!$AW$1,FALSE)</f>
        <v>150.59</v>
      </c>
      <c r="AB20" s="83">
        <f>VLOOKUP(A20,FAG_Daten_2022!A$1:$FK$206,FAG_Daten_2022!$AZ$1,FALSE)</f>
        <v>0</v>
      </c>
      <c r="AC20" s="3">
        <f>VLOOKUP(A20,FAG_Daten_2022!A$1:$FK$206,FAG_Daten_2022!$F$1,FALSE)</f>
        <v>851</v>
      </c>
      <c r="AD20" s="3">
        <f>VLOOKUP(A20,FAG_Daten_2022!A$1:$FK$206,FAG_Daten_2022!$BC$1,FALSE)</f>
        <v>102.3</v>
      </c>
      <c r="AE20" s="3">
        <f>VLOOKUP(A20,FAG_Daten_2022!A$1:$FK$206,FAG_Daten_2022!$BD$1,FALSE)</f>
        <v>104.2</v>
      </c>
      <c r="AF20" s="80">
        <f>IF(OR(AA20&lt;FAG_Basisdaten!$C$18,AB20&gt;FAG_Basisdaten!$C$19),MAX((FAG_Basisdaten!$C$20+FAG_Basisdaten!$C$21*AA20+FAG_Basisdaten!$C$22*AB20*100)*AC20*(AD20/AE20),0),0)</f>
        <v>0</v>
      </c>
      <c r="AG20" s="3">
        <f>VLOOKUP(A20,FAG_Daten_2022!A$1:$FK$206,FAG_Daten_2022!$DH$1,FALSE)</f>
        <v>114</v>
      </c>
      <c r="AH20" s="3">
        <f>VLOOKUP(A20,FAG_Daten_2022!A$1:$FK$206,FAG_Daten_2022!$DJ$1,FALSE)</f>
        <v>99.67</v>
      </c>
      <c r="AI20" s="82">
        <f>ROUND(AF20-AF20*MIN(MAX((AH20*FAG_Basisdaten!$C$24-AG20)/(AH20*FAG_Basisdaten!$C$23),0),1),0)</f>
        <v>0</v>
      </c>
      <c r="AJ20" s="3">
        <f>VLOOKUP(A20,FAG_Daten_2022!$A$1:$FK$206,FAG_Daten_2022!$BC$1,FALSE)</f>
        <v>102.3</v>
      </c>
      <c r="AK20" s="3">
        <f>VLOOKUP(A20,FAG_Daten_2022!$A$1:$FK$206,FAG_Daten_2022!$BD$1,FALSE)</f>
        <v>104.2</v>
      </c>
      <c r="AL20" s="82">
        <v>0</v>
      </c>
      <c r="AM20" s="82">
        <f t="shared" si="2"/>
        <v>671822</v>
      </c>
      <c r="AN20" s="115" t="str">
        <f>IF(VLOOKUP($A20,FAG_Daten_2022!$A$1:$FK$206,FAG_Daten_2022!BS$1,FALSE)="","",VLOOKUP($A20,FAG_Daten_2022!$A$1:$FK$206,FAG_Daten_2022!BS$1,FALSE))</f>
        <v>Benken</v>
      </c>
      <c r="AO20" s="115" t="str">
        <f>IF(VLOOKUP($A20,FAG_Daten_2022!$A$1:$FK$206,FAG_Daten_2022!BT$1,FALSE)="","",VLOOKUP($A20,FAG_Daten_2022!$A$1:$FK$206,FAG_Daten_2022!BT$1,FALSE))</f>
        <v/>
      </c>
      <c r="AP20" s="115" t="str">
        <f>IF(VLOOKUP($A20,FAG_Daten_2022!$A$1:$FK$206,FAG_Daten_2022!BU$1,FALSE)="","",VLOOKUP($A20,FAG_Daten_2022!$A$1:$FK$206,FAG_Daten_2022!BU$1,FALSE))</f>
        <v/>
      </c>
      <c r="AQ20" s="115" t="str">
        <f>IF(VLOOKUP($A20,FAG_Daten_2022!$A$1:$FK$206,FAG_Daten_2022!BV$1,FALSE)="","",VLOOKUP($A20,FAG_Daten_2022!$A$1:$FK$206,FAG_Daten_2022!BV$1,FALSE))</f>
        <v/>
      </c>
      <c r="AR20" s="115" t="str">
        <f>IF(VLOOKUP($A20,FAG_Daten_2022!$A$1:$FK$206,FAG_Daten_2022!BW$1,FALSE)="","",VLOOKUP($A20,FAG_Daten_2022!$A$1:$FK$206,FAG_Daten_2022!BW$1,FALSE))</f>
        <v>Marthalen</v>
      </c>
      <c r="AS20" s="115" t="str">
        <f>IF(VLOOKUP($A20,FAG_Daten_2022!$A$1:$FK$206,FAG_Daten_2022!BX$1,FALSE)="","",VLOOKUP($A20,FAG_Daten_2022!$A$1:$FK$206,FAG_Daten_2022!BX$1,FALSE))</f>
        <v/>
      </c>
      <c r="AT20" s="115" t="str">
        <f>IF(VLOOKUP($A20,FAG_Daten_2022!$A$1:$FK$206,FAG_Daten_2022!BY$1,FALSE)="","",VLOOKUP($A20,FAG_Daten_2022!$A$1:$FK$206,FAG_Daten_2022!BY$1,FALSE))</f>
        <v/>
      </c>
      <c r="AU20" s="115" t="str">
        <f>IF(VLOOKUP($A20,FAG_Daten_2022!$A$1:$FK$206,FAG_Daten_2022!BZ$1,FALSE)="","",VLOOKUP($A20,FAG_Daten_2022!$A$1:$FK$206,FAG_Daten_2022!BZ$1,FALSE))</f>
        <v/>
      </c>
      <c r="AV20" s="115" t="str">
        <f>IF(VLOOKUP($A20,FAG_Daten_2022!$A$1:$FK$206,FAG_Daten_2022!CA$1,FALSE)="","",VLOOKUP($A20,FAG_Daten_2022!$A$1:$FK$206,FAG_Daten_2022!CA$1,FALSE))</f>
        <v/>
      </c>
      <c r="AW20" s="115" t="str">
        <f>IF(VLOOKUP($A20,FAG_Daten_2022!$A$1:$FK$206,FAG_Daten_2022!CB$1,FALSE)="","",VLOOKUP($A20,FAG_Daten_2022!$A$1:$FK$206,FAG_Daten_2022!CB$1,FALSE))</f>
        <v/>
      </c>
      <c r="AX20" s="115" t="str">
        <f>IF(VLOOKUP($A20,FAG_Daten_2022!$A$1:$FK$206,FAG_Daten_2022!CC$1,FALSE)="","",VLOOKUP($A20,FAG_Daten_2022!$A$1:$FK$206,FAG_Daten_2022!CC$1,FALSE))</f>
        <v/>
      </c>
      <c r="AY20" s="115" t="str">
        <f>IF(VLOOKUP($A20,FAG_Daten_2022!$A$1:$FK$206,FAG_Daten_2022!CD$1,FALSE)="","",VLOOKUP($A20,FAG_Daten_2022!$A$1:$FK$206,FAG_Daten_2022!CD$1,FALSE))</f>
        <v/>
      </c>
      <c r="AZ20" s="80">
        <f>VLOOKUP($A20,FAG_Daten_2022!$A$1:$FK$206,FAG_Daten_2022!$DH$1,FALSE)</f>
        <v>114</v>
      </c>
      <c r="BA20" s="80">
        <f>IF(VLOOKUP($A20,FAG_Daten_2022!$A$1:$FK$206,FAG_Daten_2022!M$1,FALSE)="","",VLOOKUP($A20,FAG_Daten_2022!$A$1:$FK$206,FAG_Daten_2022!M$1,FALSE))</f>
        <v>50</v>
      </c>
      <c r="BB20" s="80">
        <f>IF(VLOOKUP($A20,FAG_Daten_2022!$A$1:$FK$206,FAG_Daten_2022!N$1,FALSE)="","",VLOOKUP($A20,FAG_Daten_2022!$A$1:$FK$206,FAG_Daten_2022!N$1,FALSE))</f>
        <v>0</v>
      </c>
      <c r="BC20" s="80">
        <f>IF(VLOOKUP($A20,FAG_Daten_2022!$A$1:$FK$206,FAG_Daten_2022!O$1,FALSE)="","",VLOOKUP($A20,FAG_Daten_2022!$A$1:$FK$206,FAG_Daten_2022!O$1,FALSE))</f>
        <v>0</v>
      </c>
      <c r="BD20" s="80" t="str">
        <f>IF(VLOOKUP($A20,FAG_Daten_2022!$A$1:$FK$206,FAG_Daten_2022!P$1,FALSE)="","",VLOOKUP($A20,FAG_Daten_2022!$A$1:$FK$206,FAG_Daten_2022!P$1,FALSE))</f>
        <v/>
      </c>
      <c r="BE20" s="80">
        <f>IF(VLOOKUP($A20,FAG_Daten_2022!$A$1:$FK$206,FAG_Daten_2022!R$1,FALSE)="","",VLOOKUP($A20,FAG_Daten_2022!$A$1:$FK$206,FAG_Daten_2022!R$1,FALSE))</f>
        <v>18</v>
      </c>
      <c r="BF20" s="80">
        <f>IF(VLOOKUP($A20,FAG_Daten_2022!$A$1:$FK$206,FAG_Daten_2022!S$1,FALSE)="","",VLOOKUP($A20,FAG_Daten_2022!$A$1:$FK$206,FAG_Daten_2022!S$1,FALSE))</f>
        <v>0</v>
      </c>
      <c r="BG20" s="80" t="str">
        <f>IF(VLOOKUP($A20,FAG_Daten_2022!$A$1:$FK$206,FAG_Daten_2022!T$1,FALSE)="","",VLOOKUP($A20,FAG_Daten_2022!$A$1:$FK$206,FAG_Daten_2022!T$1,FALSE))</f>
        <v/>
      </c>
      <c r="BH20" s="80" t="str">
        <f>IF(VLOOKUP($A20,FAG_Daten_2022!$A$1:$FK$206,FAG_Daten_2022!U$1,FALSE)="","",VLOOKUP($A20,FAG_Daten_2022!$A$1:$FK$206,FAG_Daten_2022!U$1,FALSE))</f>
        <v/>
      </c>
      <c r="BI20" s="80">
        <f>IF(VLOOKUP($A20,FAG_Daten_2022!$A$1:$FK$206,FAG_Daten_2022!W$1,FALSE)="","",VLOOKUP($A20,FAG_Daten_2022!$A$1:$FK$206,FAG_Daten_2022!W$1,FALSE))</f>
        <v>0</v>
      </c>
      <c r="BJ20" s="80" t="str">
        <f>IF(VLOOKUP($A20,FAG_Daten_2022!$A$1:$FK$206,FAG_Daten_2022!X$1,FALSE)="","",VLOOKUP($A20,FAG_Daten_2022!$A$1:$FK$206,FAG_Daten_2022!X$1,FALSE))</f>
        <v/>
      </c>
      <c r="BK20" s="80" t="str">
        <f>IF(VLOOKUP($A20,FAG_Daten_2022!$A$1:$FK$206,FAG_Daten_2022!Y$1,FALSE)="","",VLOOKUP($A20,FAG_Daten_2022!$A$1:$FK$206,FAG_Daten_2022!Y$1,FALSE))</f>
        <v/>
      </c>
      <c r="BL20" s="80" t="str">
        <f>IF(VLOOKUP($A20,FAG_Daten_2022!$A$1:$FK$206,FAG_Daten_2022!Z$1,FALSE)="","",VLOOKUP($A20,FAG_Daten_2022!$A$1:$FK$206,FAG_Daten_2022!Z$1,FALSE))</f>
        <v/>
      </c>
      <c r="BM20" s="82">
        <f>IF(VLOOKUP($A20,FAG_Daten_2022!$A$1:$FK$206,FAG_Daten_2022!AG$1,FALSE)="","",VLOOKUP($A20,FAG_Daten_2022!$A$1:$FK$206,FAG_Daten_2022!AG$1,FALSE))</f>
        <v>2458284</v>
      </c>
      <c r="BN20" s="82">
        <f>IF(VLOOKUP($A20,FAG_Daten_2022!$A$1:$FK$206,FAG_Daten_2022!AH$1,FALSE)="","",VLOOKUP($A20,FAG_Daten_2022!$A$1:$FK$206,FAG_Daten_2022!AH$1,FALSE))</f>
        <v>2458284</v>
      </c>
      <c r="BO20" s="82">
        <f>IF(VLOOKUP($A20,FAG_Daten_2022!$A$1:$FK$206,FAG_Daten_2022!AI$1,FALSE)="","",VLOOKUP($A20,FAG_Daten_2022!$A$1:$FK$206,FAG_Daten_2022!AI$1,FALSE))</f>
        <v>0</v>
      </c>
      <c r="BP20" s="113">
        <f>IF(VLOOKUP($A20,FAG_Daten_2022!$A$1:$FK$206,FAG_Daten_2022!AJ$1,FALSE)="","",VLOOKUP($A20,FAG_Daten_2022!$A$1:$FK$206,FAG_Daten_2022!AJ$1,FALSE))</f>
        <v>0</v>
      </c>
      <c r="BQ20" s="82" t="str">
        <f>IF(VLOOKUP($A20,FAG_Daten_2022!$A$1:$FK$206,FAG_Daten_2022!AK$1,FALSE)="","",VLOOKUP($A20,FAG_Daten_2022!$A$1:$FK$206,FAG_Daten_2022!AK$1,FALSE))</f>
        <v/>
      </c>
      <c r="BR20" s="82">
        <f>IF(VLOOKUP($A20,FAG_Daten_2022!$A$1:$FK$206,FAG_Daten_2022!AL$1,FALSE)="","",VLOOKUP($A20,FAG_Daten_2022!$A$1:$FK$206,FAG_Daten_2022!AL$1,FALSE))</f>
        <v>2458284</v>
      </c>
      <c r="BS20" s="82">
        <f>IF(VLOOKUP($A20,FAG_Daten_2022!$A$1:$FK$206,FAG_Daten_2022!AM$1,FALSE)="","",VLOOKUP($A20,FAG_Daten_2022!$A$1:$FK$206,FAG_Daten_2022!AM$1,FALSE))</f>
        <v>0</v>
      </c>
      <c r="BT20" s="82" t="str">
        <f>IF(VLOOKUP($A20,FAG_Daten_2022!$A$1:$FK$206,FAG_Daten_2022!AN$1,FALSE)="","",VLOOKUP($A20,FAG_Daten_2022!$A$1:$FK$206,FAG_Daten_2022!AN$1,FALSE))</f>
        <v/>
      </c>
      <c r="BU20" s="82" t="str">
        <f>IF(VLOOKUP($A20,FAG_Daten_2022!$A$1:$FK$206,FAG_Daten_2022!AO$1,FALSE)="","",VLOOKUP($A20,FAG_Daten_2022!$A$1:$FK$206,FAG_Daten_2022!AO$1,FALSE))</f>
        <v/>
      </c>
      <c r="BV20" s="82">
        <f>IF(VLOOKUP($A20,FAG_Daten_2022!$A$1:$FK$206,FAG_Daten_2022!AP$1,FALSE)="","",VLOOKUP($A20,FAG_Daten_2022!$A$1:$FK$206,FAG_Daten_2022!AP$1,FALSE))</f>
        <v>0</v>
      </c>
      <c r="BW20" s="82" t="str">
        <f>IF(VLOOKUP($A20,FAG_Daten_2022!$A$1:$FK$206,FAG_Daten_2022!AQ$1,FALSE)="","",VLOOKUP($A20,FAG_Daten_2022!$A$1:$FK$206,FAG_Daten_2022!AQ$1,FALSE))</f>
        <v/>
      </c>
      <c r="BX20" s="82" t="str">
        <f>IF(VLOOKUP($A20,FAG_Daten_2022!$A$1:$FK$206,FAG_Daten_2022!AR$1,FALSE)="","",VLOOKUP($A20,FAG_Daten_2022!$A$1:$FK$206,FAG_Daten_2022!AR$1,FALSE))</f>
        <v/>
      </c>
      <c r="BY20" s="82" t="str">
        <f>IF(VLOOKUP($A20,FAG_Daten_2022!$A$1:$FK$206,FAG_Daten_2022!AS$1,FALSE)="","",VLOOKUP($A20,FAG_Daten_2022!$A$1:$FK$206,FAG_Daten_2022!AS$1,FALSE))</f>
        <v/>
      </c>
      <c r="BZ20" s="82">
        <f t="shared" si="3"/>
        <v>294659</v>
      </c>
      <c r="CA20" s="82">
        <f t="shared" si="3"/>
        <v>0</v>
      </c>
      <c r="CB20" s="82">
        <f t="shared" si="3"/>
        <v>0</v>
      </c>
      <c r="CC20" s="82" t="str">
        <f t="shared" si="3"/>
        <v/>
      </c>
      <c r="CD20" s="82">
        <f t="shared" si="3"/>
        <v>106077</v>
      </c>
      <c r="CE20" s="82">
        <f t="shared" si="3"/>
        <v>0</v>
      </c>
      <c r="CF20" s="82" t="str">
        <f t="shared" si="3"/>
        <v/>
      </c>
      <c r="CG20" s="82" t="str">
        <f t="shared" si="3"/>
        <v/>
      </c>
      <c r="CH20" s="82">
        <f t="shared" si="3"/>
        <v>0</v>
      </c>
      <c r="CI20" s="82" t="str">
        <f t="shared" si="3"/>
        <v/>
      </c>
      <c r="CJ20" s="82" t="str">
        <f t="shared" si="3"/>
        <v/>
      </c>
      <c r="CK20" s="82" t="str">
        <f t="shared" si="3"/>
        <v/>
      </c>
      <c r="CL20" s="82">
        <f t="shared" si="4"/>
        <v>0</v>
      </c>
      <c r="CM20" s="82">
        <f t="shared" si="4"/>
        <v>0</v>
      </c>
      <c r="CN20" s="82">
        <f t="shared" si="4"/>
        <v>0</v>
      </c>
      <c r="CO20" s="82" t="str">
        <f t="shared" si="4"/>
        <v/>
      </c>
      <c r="CP20" s="82">
        <f t="shared" si="4"/>
        <v>0</v>
      </c>
      <c r="CQ20" s="82">
        <f t="shared" si="4"/>
        <v>0</v>
      </c>
      <c r="CR20" s="82" t="str">
        <f t="shared" si="4"/>
        <v/>
      </c>
      <c r="CS20" s="82" t="str">
        <f t="shared" si="4"/>
        <v/>
      </c>
      <c r="CT20" s="82">
        <f t="shared" si="4"/>
        <v>0</v>
      </c>
      <c r="CU20" s="82" t="str">
        <f t="shared" si="4"/>
        <v/>
      </c>
      <c r="CV20" s="82" t="str">
        <f t="shared" si="4"/>
        <v/>
      </c>
      <c r="CW20" s="82" t="str">
        <f t="shared" si="4"/>
        <v/>
      </c>
      <c r="CX20" s="82">
        <f t="shared" si="5"/>
        <v>400736</v>
      </c>
      <c r="CY20" s="82">
        <f>VLOOKUP($A20,FAG_Daten_2022!$A$1:$FK$206,FAG_Daten_2022!I$1,FALSE)</f>
        <v>176</v>
      </c>
      <c r="CZ20" s="82">
        <f>IF(VLOOKUP($A20,FAG_Daten_2022!$A$1:$FK$206,FAG_Daten_2022!BE$1,FALSE)="","",VLOOKUP($A20,FAG_Daten_2022!$A$1:$FK$206,FAG_Daten_2022!BE$1,FALSE))</f>
        <v>72</v>
      </c>
      <c r="DA20" s="82" t="str">
        <f>IF(VLOOKUP($A20,FAG_Daten_2022!$A$1:$FK$206,FAG_Daten_2022!BF$1,FALSE)="","",VLOOKUP($A20,FAG_Daten_2022!$A$1:$FK$206,FAG_Daten_2022!BF$1,FALSE))</f>
        <v/>
      </c>
      <c r="DB20" s="82" t="str">
        <f>IF(VLOOKUP($A20,FAG_Daten_2022!$A$1:$FK$206,FAG_Daten_2022!BG$1,FALSE)="","",VLOOKUP($A20,FAG_Daten_2022!$A$1:$FK$206,FAG_Daten_2022!BG$1,FALSE))</f>
        <v/>
      </c>
      <c r="DC20" s="82" t="str">
        <f>IF(VLOOKUP($A20,FAG_Daten_2022!$A$1:$FK$206,FAG_Daten_2022!BH$1,FALSE)="","",VLOOKUP($A20,FAG_Daten_2022!$A$1:$FK$206,FAG_Daten_2022!BH$1,FALSE))</f>
        <v/>
      </c>
      <c r="DD20" s="82">
        <f>IF(VLOOKUP($A20,FAG_Daten_2022!$A$1:$FK$206,FAG_Daten_2022!BI$1,FALSE)="","",VLOOKUP($A20,FAG_Daten_2022!$A$1:$FK$206,FAG_Daten_2022!BI$1,FALSE))</f>
        <v>20</v>
      </c>
      <c r="DE20" s="82" t="str">
        <f>IF(VLOOKUP($A20,FAG_Daten_2022!$A$1:$FK$206,FAG_Daten_2022!BJ$1,FALSE)="","",VLOOKUP($A20,FAG_Daten_2022!$A$1:$FK$206,FAG_Daten_2022!BJ$1,FALSE))</f>
        <v/>
      </c>
      <c r="DF20" s="82" t="str">
        <f>IF(VLOOKUP($A20,FAG_Daten_2022!$A$1:$FK$206,FAG_Daten_2022!BK$1,FALSE)="","",VLOOKUP($A20,FAG_Daten_2022!$A$1:$FK$206,FAG_Daten_2022!BK$1,FALSE))</f>
        <v/>
      </c>
      <c r="DG20" s="82" t="str">
        <f>IF(VLOOKUP($A20,FAG_Daten_2022!$A$1:$FK$206,FAG_Daten_2022!BL$1,FALSE)="","",VLOOKUP($A20,FAG_Daten_2022!$A$1:$FK$206,FAG_Daten_2022!BL$1,FALSE))</f>
        <v/>
      </c>
      <c r="DH20" s="82" t="str">
        <f>IF(VLOOKUP($A20,FAG_Daten_2022!$A$1:$FK$206,FAG_Daten_2022!BM$1,FALSE)="","",VLOOKUP($A20,FAG_Daten_2022!$A$1:$FK$206,FAG_Daten_2022!BM$1,FALSE))</f>
        <v/>
      </c>
      <c r="DI20" s="82" t="str">
        <f>IF(VLOOKUP($A20,FAG_Daten_2022!$A$1:$FK$206,FAG_Daten_2022!BN$1,FALSE)="","",VLOOKUP($A20,FAG_Daten_2022!$A$1:$FK$206,FAG_Daten_2022!BN$1,FALSE))</f>
        <v/>
      </c>
      <c r="DJ20" s="82" t="str">
        <f>IF(VLOOKUP($A20,FAG_Daten_2022!$A$1:$FK$206,FAG_Daten_2022!BO$1,FALSE)="","",VLOOKUP($A20,FAG_Daten_2022!$A$1:$FK$206,FAG_Daten_2022!BO$1,FALSE))</f>
        <v/>
      </c>
      <c r="DK20" s="82" t="str">
        <f>IF(VLOOKUP($A20,FAG_Daten_2022!$A$1:$FK$206,FAG_Daten_2022!BP$1,FALSE)="","",VLOOKUP($A20,FAG_Daten_2022!$A$1:$FK$206,FAG_Daten_2022!BP$1,FALSE))</f>
        <v/>
      </c>
      <c r="DL20" s="82" t="str">
        <f>IF(VLOOKUP($A20,FAG_Daten_2022!$A$1:$FK$206,FAG_Daten_2022!BQ$1,FALSE)="","",VLOOKUP($A20,FAG_Daten_2022!$A$1:$FK$206,FAG_Daten_2022!BQ$1,FALSE))</f>
        <v/>
      </c>
      <c r="DM20" s="82" t="str">
        <f>IF(VLOOKUP($A20,FAG_Daten_2022!$A$1:$FK$206,FAG_Daten_2022!BR$1,FALSE)="","",VLOOKUP($A20,FAG_Daten_2022!$A$1:$FK$206,FAG_Daten_2022!BR$1,FALSE))</f>
        <v/>
      </c>
      <c r="DN20" s="82">
        <f t="shared" si="6"/>
        <v>0</v>
      </c>
      <c r="DO20" s="82" t="str">
        <f t="shared" si="6"/>
        <v/>
      </c>
      <c r="DP20" s="82" t="str">
        <f t="shared" si="6"/>
        <v/>
      </c>
      <c r="DQ20" s="82" t="str">
        <f t="shared" si="6"/>
        <v/>
      </c>
      <c r="DR20" s="82">
        <f t="shared" si="6"/>
        <v>0</v>
      </c>
      <c r="DS20" s="82" t="str">
        <f t="shared" si="6"/>
        <v/>
      </c>
      <c r="DT20" s="82" t="str">
        <f t="shared" si="6"/>
        <v/>
      </c>
      <c r="DU20" s="82" t="str">
        <f t="shared" si="6"/>
        <v/>
      </c>
      <c r="DV20" s="82" t="str">
        <f t="shared" si="6"/>
        <v/>
      </c>
      <c r="DW20" s="82" t="str">
        <f t="shared" si="6"/>
        <v/>
      </c>
      <c r="DX20" s="82" t="str">
        <f t="shared" si="6"/>
        <v/>
      </c>
      <c r="DY20" s="82" t="str">
        <f t="shared" si="6"/>
        <v/>
      </c>
      <c r="DZ20" s="82">
        <f t="shared" si="7"/>
        <v>0</v>
      </c>
      <c r="EA20" s="82">
        <f t="shared" si="8"/>
        <v>400736</v>
      </c>
      <c r="EB20" s="82"/>
      <c r="EC20" s="82"/>
      <c r="ED20" s="82"/>
      <c r="EE20" s="82"/>
      <c r="EF20" s="82"/>
      <c r="EG20" s="82"/>
      <c r="EH20" s="82"/>
      <c r="EI20" s="82"/>
      <c r="EJ20" s="82"/>
      <c r="EL20" s="11"/>
    </row>
    <row r="21" spans="1:143" outlineLevel="1" x14ac:dyDescent="0.2">
      <c r="A21" s="3">
        <v>23</v>
      </c>
      <c r="B21" s="3" t="str">
        <f>VLOOKUP(A21,FAG_Daten_2022!A$1:$FK$206,FAG_Daten_2022!$B$1,FALSE)</f>
        <v>Berg a.I.</v>
      </c>
      <c r="C21" s="3" t="str">
        <f>VLOOKUP(A21,FAG_Daten_2022!A$1:$FK$206,FAG_Daten_2022!$C$1,FALSE)</f>
        <v>Politische Gemeinde</v>
      </c>
      <c r="D21" s="3" t="str">
        <f>VLOOKUP(A21,FAG_Daten_2022!A$1:$FK$206,FAG_Daten_2022!$D$1,FALSE)</f>
        <v>Bezirk Andelfingen</v>
      </c>
      <c r="E21" s="82">
        <f>VLOOKUP(A21,FAG_Daten_2022!A$1:$FK$206,FAG_Daten_2022!$AT$1,FALSE)</f>
        <v>7575</v>
      </c>
      <c r="F21" s="82">
        <f>VLOOKUP(A21,FAG_Daten_2022!A$1:$FK$206,FAG_Daten_2022!$AV$1,FALSE)</f>
        <v>3770</v>
      </c>
      <c r="G21" s="82">
        <f>VLOOKUP(A21,FAG_Daten_2022!A$1:$FK$206,FAG_Daten_2022!$F$1,FALSE)</f>
        <v>595</v>
      </c>
      <c r="H21" s="80">
        <f>VLOOKUP(A21,FAG_Daten_2022!A$1:$FK$206,FAG_Daten_2022!$DH$1,FALSE)</f>
        <v>98</v>
      </c>
      <c r="I21" s="82">
        <f>ROUND(IF(E21&lt;FAG_Basisdaten!$C$5*F21,(FAG_Basisdaten!$C$5*F21-E21)*G21*H21/100,0),0)</f>
        <v>0</v>
      </c>
      <c r="J21" s="82">
        <f>VLOOKUP(A21,FAG_Daten_2022!A$1:$FK$206,FAG_Daten_2022!$AT$1,FALSE)</f>
        <v>7575</v>
      </c>
      <c r="K21" s="82">
        <f>VLOOKUP(A21,FAG_Daten_2022!A$1:$FK$206,FAG_Daten_2022!$AV$1,FALSE)</f>
        <v>3770</v>
      </c>
      <c r="L21" s="3">
        <f>VLOOKUP(A21,FAG_Daten_2022!A$1:$FK$206,FAG_Daten_2022!$F$1,FALSE)</f>
        <v>595</v>
      </c>
      <c r="M21" s="3">
        <f>VLOOKUP(A21,FAG_Daten_2022!A$1:$FK$206,FAG_Daten_2022!DJ$1,FALSE)</f>
        <v>99.67</v>
      </c>
      <c r="N21" s="3">
        <f>VLOOKUP(A21,FAG_Daten_2022!A$1:$FK$206,FAG_Daten_2022!$DK$1,FALSE)</f>
        <v>100.87</v>
      </c>
      <c r="O21" s="82">
        <f>ROUND(IF(J21&gt;K21*FAG_Basisdaten!$C$8,(J21-K21*FAG_Basisdaten!$C$8)*FAG_Basisdaten!$C$9*L21*(M21/N21),0),0)</f>
        <v>1410777</v>
      </c>
      <c r="P21" s="82">
        <f>VLOOKUP(A21,FAG_Daten_2022!A$1:$FK$206,FAG_Daten_2022!$I$1,FALSE)</f>
        <v>84</v>
      </c>
      <c r="Q21" s="82">
        <f>VLOOKUP(A21,FAG_Daten_2022!A$1:$FK$206,FAG_Daten_2022!$F$1,FALSE)</f>
        <v>595</v>
      </c>
      <c r="R21" s="82">
        <f>VLOOKUP(A21,FAG_Daten_2022!A$1:$FK$206,FAG_Daten_2022!$K$1,FALSE)</f>
        <v>232131</v>
      </c>
      <c r="S21" s="82">
        <f>VLOOKUP(A21,FAG_Daten_2022!A$1:$FK$206,FAG_Daten_2022!$H$1,FALSE)</f>
        <v>1130451</v>
      </c>
      <c r="T21" s="82">
        <f>VLOOKUP(A21,FAG_Daten_2022!A$1:$FK$206,FAG_Daten_2022!$F$1,FALSE)</f>
        <v>595</v>
      </c>
      <c r="U21" s="3">
        <f>VLOOKUP(A21,FAG_Daten_2022!A$1:$FK$206,FAG_Daten_2022!$BC$1,FALSE)</f>
        <v>102.3</v>
      </c>
      <c r="V21" s="3">
        <f>VLOOKUP(A21,FAG_Daten_2022!A$1:$FK$206,FAG_Daten_2022!$BD$1,FALSE)</f>
        <v>104.2</v>
      </c>
      <c r="W21" s="118">
        <f>IF((P21/Q21)&gt;(R21/S21)*FAG_Basisdaten!$C$12,((P21/Q21)-(R21/S21)*FAG_Basisdaten!$C$12)*T21*FAG_Basisdaten!$C$13*(U21/V21),0)</f>
        <v>0</v>
      </c>
      <c r="X21" s="3">
        <f>VLOOKUP(A21,FAG_Daten_2022!A$1:$FK$206,FAG_Daten_2022!$DH$1,FALSE)</f>
        <v>98</v>
      </c>
      <c r="Y21" s="3">
        <f>VLOOKUP(A21,FAG_Daten_2022!A$1:$FK$206,FAG_Daten_2022!$DJ$1,FALSE)</f>
        <v>99.67</v>
      </c>
      <c r="Z21" s="82">
        <f>ROUND(W21-W21*MIN(MAX((Y21*FAG_Basisdaten!$C$15-X21)/(Y21*FAG_Basisdaten!$C$14),0),1),0)</f>
        <v>0</v>
      </c>
      <c r="AA21" s="79">
        <f>VLOOKUP(A21,FAG_Daten_2022!A$1:$FK$206,FAG_Daten_2022!$AW$1,FALSE)</f>
        <v>86.23</v>
      </c>
      <c r="AB21" s="83">
        <f>VLOOKUP(A21,FAG_Daten_2022!A$1:$FK$206,FAG_Daten_2022!$AZ$1,FALSE)</f>
        <v>0.13700000000000001</v>
      </c>
      <c r="AC21" s="3">
        <f>VLOOKUP(A21,FAG_Daten_2022!A$1:$FK$206,FAG_Daten_2022!$F$1,FALSE)</f>
        <v>595</v>
      </c>
      <c r="AD21" s="3">
        <f>VLOOKUP(A21,FAG_Daten_2022!A$1:$FK$206,FAG_Daten_2022!$BC$1,FALSE)</f>
        <v>102.3</v>
      </c>
      <c r="AE21" s="3">
        <f>VLOOKUP(A21,FAG_Daten_2022!A$1:$FK$206,FAG_Daten_2022!$BD$1,FALSE)</f>
        <v>104.2</v>
      </c>
      <c r="AF21" s="80">
        <f>IF(OR(AA21&lt;FAG_Basisdaten!$C$18,AB21&gt;FAG_Basisdaten!$C$19),MAX((FAG_Basisdaten!$C$20+FAG_Basisdaten!$C$21*AA21+FAG_Basisdaten!$C$22*AB21*100)*AC21*(AD21/AE21),0),0)</f>
        <v>303331.91933781182</v>
      </c>
      <c r="AG21" s="3">
        <f>VLOOKUP(A21,FAG_Daten_2022!A$1:$FK$206,FAG_Daten_2022!$DH$1,FALSE)</f>
        <v>98</v>
      </c>
      <c r="AH21" s="3">
        <f>VLOOKUP(A21,FAG_Daten_2022!A$1:$FK$206,FAG_Daten_2022!$DJ$1,FALSE)</f>
        <v>99.67</v>
      </c>
      <c r="AI21" s="82">
        <f>ROUND(AF21-AF21*MIN(MAX((AH21*FAG_Basisdaten!$C$24-AG21)/(AH21*FAG_Basisdaten!$C$23),0),1),0)</f>
        <v>128637</v>
      </c>
      <c r="AJ21" s="3">
        <f>VLOOKUP(A21,FAG_Daten_2022!$A$1:$FK$206,FAG_Daten_2022!$BC$1,FALSE)</f>
        <v>102.3</v>
      </c>
      <c r="AK21" s="3">
        <f>VLOOKUP(A21,FAG_Daten_2022!$A$1:$FK$206,FAG_Daten_2022!$BD$1,FALSE)</f>
        <v>104.2</v>
      </c>
      <c r="AL21" s="82">
        <v>0</v>
      </c>
      <c r="AM21" s="82">
        <f t="shared" si="2"/>
        <v>-1282140</v>
      </c>
      <c r="AN21" s="115" t="str">
        <f>IF(VLOOKUP($A21,FAG_Daten_2022!$A$1:$FK$206,FAG_Daten_2022!BS$1,FALSE)="","",VLOOKUP($A21,FAG_Daten_2022!$A$1:$FK$206,FAG_Daten_2022!BS$1,FALSE))</f>
        <v/>
      </c>
      <c r="AO21" s="115" t="str">
        <f>IF(VLOOKUP($A21,FAG_Daten_2022!$A$1:$FK$206,FAG_Daten_2022!BT$1,FALSE)="","",VLOOKUP($A21,FAG_Daten_2022!$A$1:$FK$206,FAG_Daten_2022!BT$1,FALSE))</f>
        <v/>
      </c>
      <c r="AP21" s="115" t="str">
        <f>IF(VLOOKUP($A21,FAG_Daten_2022!$A$1:$FK$206,FAG_Daten_2022!BU$1,FALSE)="","",VLOOKUP($A21,FAG_Daten_2022!$A$1:$FK$206,FAG_Daten_2022!BU$1,FALSE))</f>
        <v/>
      </c>
      <c r="AQ21" s="115" t="str">
        <f>IF(VLOOKUP($A21,FAG_Daten_2022!$A$1:$FK$206,FAG_Daten_2022!BV$1,FALSE)="","",VLOOKUP($A21,FAG_Daten_2022!$A$1:$FK$206,FAG_Daten_2022!BV$1,FALSE))</f>
        <v/>
      </c>
      <c r="AR21" s="115" t="str">
        <f>IF(VLOOKUP($A21,FAG_Daten_2022!$A$1:$FK$206,FAG_Daten_2022!BW$1,FALSE)="","",VLOOKUP($A21,FAG_Daten_2022!$A$1:$FK$206,FAG_Daten_2022!BW$1,FALSE))</f>
        <v/>
      </c>
      <c r="AS21" s="115" t="str">
        <f>IF(VLOOKUP($A21,FAG_Daten_2022!$A$1:$FK$206,FAG_Daten_2022!BX$1,FALSE)="","",VLOOKUP($A21,FAG_Daten_2022!$A$1:$FK$206,FAG_Daten_2022!BX$1,FALSE))</f>
        <v/>
      </c>
      <c r="AT21" s="115" t="str">
        <f>IF(VLOOKUP($A21,FAG_Daten_2022!$A$1:$FK$206,FAG_Daten_2022!BY$1,FALSE)="","",VLOOKUP($A21,FAG_Daten_2022!$A$1:$FK$206,FAG_Daten_2022!BY$1,FALSE))</f>
        <v/>
      </c>
      <c r="AU21" s="115" t="str">
        <f>IF(VLOOKUP($A21,FAG_Daten_2022!$A$1:$FK$206,FAG_Daten_2022!BZ$1,FALSE)="","",VLOOKUP($A21,FAG_Daten_2022!$A$1:$FK$206,FAG_Daten_2022!BZ$1,FALSE))</f>
        <v/>
      </c>
      <c r="AV21" s="115" t="str">
        <f>IF(VLOOKUP($A21,FAG_Daten_2022!$A$1:$FK$206,FAG_Daten_2022!CA$1,FALSE)="","",VLOOKUP($A21,FAG_Daten_2022!$A$1:$FK$206,FAG_Daten_2022!CA$1,FALSE))</f>
        <v>Flaachtal</v>
      </c>
      <c r="AW21" s="115" t="str">
        <f>IF(VLOOKUP($A21,FAG_Daten_2022!$A$1:$FK$206,FAG_Daten_2022!CB$1,FALSE)="","",VLOOKUP($A21,FAG_Daten_2022!$A$1:$FK$206,FAG_Daten_2022!CB$1,FALSE))</f>
        <v/>
      </c>
      <c r="AX21" s="115" t="str">
        <f>IF(VLOOKUP($A21,FAG_Daten_2022!$A$1:$FK$206,FAG_Daten_2022!CC$1,FALSE)="","",VLOOKUP($A21,FAG_Daten_2022!$A$1:$FK$206,FAG_Daten_2022!CC$1,FALSE))</f>
        <v/>
      </c>
      <c r="AY21" s="115" t="str">
        <f>IF(VLOOKUP($A21,FAG_Daten_2022!$A$1:$FK$206,FAG_Daten_2022!CD$1,FALSE)="","",VLOOKUP($A21,FAG_Daten_2022!$A$1:$FK$206,FAG_Daten_2022!CD$1,FALSE))</f>
        <v/>
      </c>
      <c r="AZ21" s="80">
        <f>VLOOKUP($A21,FAG_Daten_2022!$A$1:$FK$206,FAG_Daten_2022!$DH$1,FALSE)</f>
        <v>98</v>
      </c>
      <c r="BA21" s="80">
        <f>IF(VLOOKUP($A21,FAG_Daten_2022!$A$1:$FK$206,FAG_Daten_2022!M$1,FALSE)="","",VLOOKUP($A21,FAG_Daten_2022!$A$1:$FK$206,FAG_Daten_2022!M$1,FALSE))</f>
        <v>0</v>
      </c>
      <c r="BB21" s="80">
        <f>IF(VLOOKUP($A21,FAG_Daten_2022!$A$1:$FK$206,FAG_Daten_2022!N$1,FALSE)="","",VLOOKUP($A21,FAG_Daten_2022!$A$1:$FK$206,FAG_Daten_2022!N$1,FALSE))</f>
        <v>0</v>
      </c>
      <c r="BC21" s="80">
        <f>IF(VLOOKUP($A21,FAG_Daten_2022!$A$1:$FK$206,FAG_Daten_2022!O$1,FALSE)="","",VLOOKUP($A21,FAG_Daten_2022!$A$1:$FK$206,FAG_Daten_2022!O$1,FALSE))</f>
        <v>0</v>
      </c>
      <c r="BD21" s="80" t="str">
        <f>IF(VLOOKUP($A21,FAG_Daten_2022!$A$1:$FK$206,FAG_Daten_2022!P$1,FALSE)="","",VLOOKUP($A21,FAG_Daten_2022!$A$1:$FK$206,FAG_Daten_2022!P$1,FALSE))</f>
        <v/>
      </c>
      <c r="BE21" s="80">
        <f>IF(VLOOKUP($A21,FAG_Daten_2022!$A$1:$FK$206,FAG_Daten_2022!R$1,FALSE)="","",VLOOKUP($A21,FAG_Daten_2022!$A$1:$FK$206,FAG_Daten_2022!R$1,FALSE))</f>
        <v>0</v>
      </c>
      <c r="BF21" s="80">
        <f>IF(VLOOKUP($A21,FAG_Daten_2022!$A$1:$FK$206,FAG_Daten_2022!S$1,FALSE)="","",VLOOKUP($A21,FAG_Daten_2022!$A$1:$FK$206,FAG_Daten_2022!S$1,FALSE))</f>
        <v>0</v>
      </c>
      <c r="BG21" s="80" t="str">
        <f>IF(VLOOKUP($A21,FAG_Daten_2022!$A$1:$FK$206,FAG_Daten_2022!T$1,FALSE)="","",VLOOKUP($A21,FAG_Daten_2022!$A$1:$FK$206,FAG_Daten_2022!T$1,FALSE))</f>
        <v/>
      </c>
      <c r="BH21" s="80" t="str">
        <f>IF(VLOOKUP($A21,FAG_Daten_2022!$A$1:$FK$206,FAG_Daten_2022!U$1,FALSE)="","",VLOOKUP($A21,FAG_Daten_2022!$A$1:$FK$206,FAG_Daten_2022!U$1,FALSE))</f>
        <v/>
      </c>
      <c r="BI21" s="80">
        <f>IF(VLOOKUP($A21,FAG_Daten_2022!$A$1:$FK$206,FAG_Daten_2022!W$1,FALSE)="","",VLOOKUP($A21,FAG_Daten_2022!$A$1:$FK$206,FAG_Daten_2022!W$1,FALSE))</f>
        <v>65</v>
      </c>
      <c r="BJ21" s="80" t="str">
        <f>IF(VLOOKUP($A21,FAG_Daten_2022!$A$1:$FK$206,FAG_Daten_2022!X$1,FALSE)="","",VLOOKUP($A21,FAG_Daten_2022!$A$1:$FK$206,FAG_Daten_2022!X$1,FALSE))</f>
        <v/>
      </c>
      <c r="BK21" s="80" t="str">
        <f>IF(VLOOKUP($A21,FAG_Daten_2022!$A$1:$FK$206,FAG_Daten_2022!Y$1,FALSE)="","",VLOOKUP($A21,FAG_Daten_2022!$A$1:$FK$206,FAG_Daten_2022!Y$1,FALSE))</f>
        <v/>
      </c>
      <c r="BL21" s="80" t="str">
        <f>IF(VLOOKUP($A21,FAG_Daten_2022!$A$1:$FK$206,FAG_Daten_2022!Z$1,FALSE)="","",VLOOKUP($A21,FAG_Daten_2022!$A$1:$FK$206,FAG_Daten_2022!Z$1,FALSE))</f>
        <v/>
      </c>
      <c r="BM21" s="82">
        <f>IF(VLOOKUP($A21,FAG_Daten_2022!$A$1:$FK$206,FAG_Daten_2022!AG$1,FALSE)="","",VLOOKUP($A21,FAG_Daten_2022!$A$1:$FK$206,FAG_Daten_2022!AG$1,FALSE))</f>
        <v>4507111</v>
      </c>
      <c r="BN21" s="82">
        <f>IF(VLOOKUP($A21,FAG_Daten_2022!$A$1:$FK$206,FAG_Daten_2022!AH$1,FALSE)="","",VLOOKUP($A21,FAG_Daten_2022!$A$1:$FK$206,FAG_Daten_2022!AH$1,FALSE))</f>
        <v>0</v>
      </c>
      <c r="BO21" s="82">
        <f>IF(VLOOKUP($A21,FAG_Daten_2022!$A$1:$FK$206,FAG_Daten_2022!AI$1,FALSE)="","",VLOOKUP($A21,FAG_Daten_2022!$A$1:$FK$206,FAG_Daten_2022!AI$1,FALSE))</f>
        <v>0</v>
      </c>
      <c r="BP21" s="113">
        <f>IF(VLOOKUP($A21,FAG_Daten_2022!$A$1:$FK$206,FAG_Daten_2022!AJ$1,FALSE)="","",VLOOKUP($A21,FAG_Daten_2022!$A$1:$FK$206,FAG_Daten_2022!AJ$1,FALSE))</f>
        <v>0</v>
      </c>
      <c r="BQ21" s="82" t="str">
        <f>IF(VLOOKUP($A21,FAG_Daten_2022!$A$1:$FK$206,FAG_Daten_2022!AK$1,FALSE)="","",VLOOKUP($A21,FAG_Daten_2022!$A$1:$FK$206,FAG_Daten_2022!AK$1,FALSE))</f>
        <v/>
      </c>
      <c r="BR21" s="82">
        <f>IF(VLOOKUP($A21,FAG_Daten_2022!$A$1:$FK$206,FAG_Daten_2022!AL$1,FALSE)="","",VLOOKUP($A21,FAG_Daten_2022!$A$1:$FK$206,FAG_Daten_2022!AL$1,FALSE))</f>
        <v>0</v>
      </c>
      <c r="BS21" s="82">
        <f>IF(VLOOKUP($A21,FAG_Daten_2022!$A$1:$FK$206,FAG_Daten_2022!AM$1,FALSE)="","",VLOOKUP($A21,FAG_Daten_2022!$A$1:$FK$206,FAG_Daten_2022!AM$1,FALSE))</f>
        <v>0</v>
      </c>
      <c r="BT21" s="82" t="str">
        <f>IF(VLOOKUP($A21,FAG_Daten_2022!$A$1:$FK$206,FAG_Daten_2022!AN$1,FALSE)="","",VLOOKUP($A21,FAG_Daten_2022!$A$1:$FK$206,FAG_Daten_2022!AN$1,FALSE))</f>
        <v/>
      </c>
      <c r="BU21" s="82" t="str">
        <f>IF(VLOOKUP($A21,FAG_Daten_2022!$A$1:$FK$206,FAG_Daten_2022!AO$1,FALSE)="","",VLOOKUP($A21,FAG_Daten_2022!$A$1:$FK$206,FAG_Daten_2022!AO$1,FALSE))</f>
        <v/>
      </c>
      <c r="BV21" s="82">
        <f>IF(VLOOKUP($A21,FAG_Daten_2022!$A$1:$FK$206,FAG_Daten_2022!AP$1,FALSE)="","",VLOOKUP($A21,FAG_Daten_2022!$A$1:$FK$206,FAG_Daten_2022!AP$1,FALSE))</f>
        <v>4507111</v>
      </c>
      <c r="BW21" s="82" t="str">
        <f>IF(VLOOKUP($A21,FAG_Daten_2022!$A$1:$FK$206,FAG_Daten_2022!AQ$1,FALSE)="","",VLOOKUP($A21,FAG_Daten_2022!$A$1:$FK$206,FAG_Daten_2022!AQ$1,FALSE))</f>
        <v/>
      </c>
      <c r="BX21" s="82" t="str">
        <f>IF(VLOOKUP($A21,FAG_Daten_2022!$A$1:$FK$206,FAG_Daten_2022!AR$1,FALSE)="","",VLOOKUP($A21,FAG_Daten_2022!$A$1:$FK$206,FAG_Daten_2022!AR$1,FALSE))</f>
        <v/>
      </c>
      <c r="BY21" s="82" t="str">
        <f>IF(VLOOKUP($A21,FAG_Daten_2022!$A$1:$FK$206,FAG_Daten_2022!AS$1,FALSE)="","",VLOOKUP($A21,FAG_Daten_2022!$A$1:$FK$206,FAG_Daten_2022!AS$1,FALSE))</f>
        <v/>
      </c>
      <c r="BZ21" s="82">
        <f t="shared" si="3"/>
        <v>0</v>
      </c>
      <c r="CA21" s="82">
        <f t="shared" si="3"/>
        <v>0</v>
      </c>
      <c r="CB21" s="82">
        <f t="shared" si="3"/>
        <v>0</v>
      </c>
      <c r="CC21" s="82" t="str">
        <f t="shared" si="3"/>
        <v/>
      </c>
      <c r="CD21" s="82">
        <f t="shared" si="3"/>
        <v>0</v>
      </c>
      <c r="CE21" s="82">
        <f t="shared" si="3"/>
        <v>0</v>
      </c>
      <c r="CF21" s="82" t="str">
        <f t="shared" si="3"/>
        <v/>
      </c>
      <c r="CG21" s="82" t="str">
        <f t="shared" si="3"/>
        <v/>
      </c>
      <c r="CH21" s="82">
        <f t="shared" si="3"/>
        <v>0</v>
      </c>
      <c r="CI21" s="82" t="str">
        <f t="shared" si="3"/>
        <v/>
      </c>
      <c r="CJ21" s="82" t="str">
        <f t="shared" si="3"/>
        <v/>
      </c>
      <c r="CK21" s="82" t="str">
        <f t="shared" si="3"/>
        <v/>
      </c>
      <c r="CL21" s="82">
        <f t="shared" si="4"/>
        <v>0</v>
      </c>
      <c r="CM21" s="82">
        <f t="shared" si="4"/>
        <v>0</v>
      </c>
      <c r="CN21" s="82">
        <f t="shared" si="4"/>
        <v>0</v>
      </c>
      <c r="CO21" s="82" t="str">
        <f t="shared" si="4"/>
        <v/>
      </c>
      <c r="CP21" s="82">
        <f t="shared" si="4"/>
        <v>0</v>
      </c>
      <c r="CQ21" s="82">
        <f t="shared" si="4"/>
        <v>0</v>
      </c>
      <c r="CR21" s="82" t="str">
        <f t="shared" si="4"/>
        <v/>
      </c>
      <c r="CS21" s="82" t="str">
        <f t="shared" si="4"/>
        <v/>
      </c>
      <c r="CT21" s="82">
        <f t="shared" si="4"/>
        <v>935719</v>
      </c>
      <c r="CU21" s="82" t="str">
        <f t="shared" si="4"/>
        <v/>
      </c>
      <c r="CV21" s="82" t="str">
        <f t="shared" si="4"/>
        <v/>
      </c>
      <c r="CW21" s="82" t="str">
        <f t="shared" si="4"/>
        <v/>
      </c>
      <c r="CX21" s="82">
        <f t="shared" si="5"/>
        <v>-935719</v>
      </c>
      <c r="CY21" s="82">
        <f>VLOOKUP($A21,FAG_Daten_2022!$A$1:$FK$206,FAG_Daten_2022!I$1,FALSE)</f>
        <v>84</v>
      </c>
      <c r="CZ21" s="82" t="str">
        <f>IF(VLOOKUP($A21,FAG_Daten_2022!$A$1:$FK$206,FAG_Daten_2022!BE$1,FALSE)="","",VLOOKUP($A21,FAG_Daten_2022!$A$1:$FK$206,FAG_Daten_2022!BE$1,FALSE))</f>
        <v/>
      </c>
      <c r="DA21" s="82" t="str">
        <f>IF(VLOOKUP($A21,FAG_Daten_2022!$A$1:$FK$206,FAG_Daten_2022!BF$1,FALSE)="","",VLOOKUP($A21,FAG_Daten_2022!$A$1:$FK$206,FAG_Daten_2022!BF$1,FALSE))</f>
        <v/>
      </c>
      <c r="DB21" s="82" t="str">
        <f>IF(VLOOKUP($A21,FAG_Daten_2022!$A$1:$FK$206,FAG_Daten_2022!BG$1,FALSE)="","",VLOOKUP($A21,FAG_Daten_2022!$A$1:$FK$206,FAG_Daten_2022!BG$1,FALSE))</f>
        <v/>
      </c>
      <c r="DC21" s="82" t="str">
        <f>IF(VLOOKUP($A21,FAG_Daten_2022!$A$1:$FK$206,FAG_Daten_2022!BH$1,FALSE)="","",VLOOKUP($A21,FAG_Daten_2022!$A$1:$FK$206,FAG_Daten_2022!BH$1,FALSE))</f>
        <v/>
      </c>
      <c r="DD21" s="82" t="str">
        <f>IF(VLOOKUP($A21,FAG_Daten_2022!$A$1:$FK$206,FAG_Daten_2022!BI$1,FALSE)="","",VLOOKUP($A21,FAG_Daten_2022!$A$1:$FK$206,FAG_Daten_2022!BI$1,FALSE))</f>
        <v/>
      </c>
      <c r="DE21" s="82" t="str">
        <f>IF(VLOOKUP($A21,FAG_Daten_2022!$A$1:$FK$206,FAG_Daten_2022!BJ$1,FALSE)="","",VLOOKUP($A21,FAG_Daten_2022!$A$1:$FK$206,FAG_Daten_2022!BJ$1,FALSE))</f>
        <v/>
      </c>
      <c r="DF21" s="82" t="str">
        <f>IF(VLOOKUP($A21,FAG_Daten_2022!$A$1:$FK$206,FAG_Daten_2022!BK$1,FALSE)="","",VLOOKUP($A21,FAG_Daten_2022!$A$1:$FK$206,FAG_Daten_2022!BK$1,FALSE))</f>
        <v/>
      </c>
      <c r="DG21" s="82" t="str">
        <f>IF(VLOOKUP($A21,FAG_Daten_2022!$A$1:$FK$206,FAG_Daten_2022!BL$1,FALSE)="","",VLOOKUP($A21,FAG_Daten_2022!$A$1:$FK$206,FAG_Daten_2022!BL$1,FALSE))</f>
        <v/>
      </c>
      <c r="DH21" s="82">
        <f>IF(VLOOKUP($A21,FAG_Daten_2022!$A$1:$FK$206,FAG_Daten_2022!BM$1,FALSE)="","",VLOOKUP($A21,FAG_Daten_2022!$A$1:$FK$206,FAG_Daten_2022!BM$1,FALSE))</f>
        <v>48</v>
      </c>
      <c r="DI21" s="82" t="str">
        <f>IF(VLOOKUP($A21,FAG_Daten_2022!$A$1:$FK$206,FAG_Daten_2022!BN$1,FALSE)="","",VLOOKUP($A21,FAG_Daten_2022!$A$1:$FK$206,FAG_Daten_2022!BN$1,FALSE))</f>
        <v/>
      </c>
      <c r="DJ21" s="82" t="str">
        <f>IF(VLOOKUP($A21,FAG_Daten_2022!$A$1:$FK$206,FAG_Daten_2022!BO$1,FALSE)="","",VLOOKUP($A21,FAG_Daten_2022!$A$1:$FK$206,FAG_Daten_2022!BO$1,FALSE))</f>
        <v/>
      </c>
      <c r="DK21" s="82" t="str">
        <f>IF(VLOOKUP($A21,FAG_Daten_2022!$A$1:$FK$206,FAG_Daten_2022!BP$1,FALSE)="","",VLOOKUP($A21,FAG_Daten_2022!$A$1:$FK$206,FAG_Daten_2022!BP$1,FALSE))</f>
        <v/>
      </c>
      <c r="DL21" s="82" t="str">
        <f>IF(VLOOKUP($A21,FAG_Daten_2022!$A$1:$FK$206,FAG_Daten_2022!BQ$1,FALSE)="","",VLOOKUP($A21,FAG_Daten_2022!$A$1:$FK$206,FAG_Daten_2022!BQ$1,FALSE))</f>
        <v/>
      </c>
      <c r="DM21" s="82" t="str">
        <f>IF(VLOOKUP($A21,FAG_Daten_2022!$A$1:$FK$206,FAG_Daten_2022!BR$1,FALSE)="","",VLOOKUP($A21,FAG_Daten_2022!$A$1:$FK$206,FAG_Daten_2022!BR$1,FALSE))</f>
        <v/>
      </c>
      <c r="DN21" s="82" t="str">
        <f t="shared" si="6"/>
        <v/>
      </c>
      <c r="DO21" s="82" t="str">
        <f t="shared" si="6"/>
        <v/>
      </c>
      <c r="DP21" s="82" t="str">
        <f t="shared" si="6"/>
        <v/>
      </c>
      <c r="DQ21" s="82" t="str">
        <f t="shared" si="6"/>
        <v/>
      </c>
      <c r="DR21" s="82" t="str">
        <f t="shared" si="6"/>
        <v/>
      </c>
      <c r="DS21" s="82" t="str">
        <f t="shared" si="6"/>
        <v/>
      </c>
      <c r="DT21" s="82" t="str">
        <f t="shared" si="6"/>
        <v/>
      </c>
      <c r="DU21" s="82" t="str">
        <f t="shared" si="6"/>
        <v/>
      </c>
      <c r="DV21" s="82">
        <f t="shared" si="6"/>
        <v>0</v>
      </c>
      <c r="DW21" s="82" t="str">
        <f t="shared" si="6"/>
        <v/>
      </c>
      <c r="DX21" s="82" t="str">
        <f t="shared" si="6"/>
        <v/>
      </c>
      <c r="DY21" s="82" t="str">
        <f t="shared" si="6"/>
        <v/>
      </c>
      <c r="DZ21" s="82">
        <f t="shared" si="7"/>
        <v>0</v>
      </c>
      <c r="EA21" s="82">
        <f t="shared" si="8"/>
        <v>-935719</v>
      </c>
      <c r="EB21" s="82"/>
      <c r="EC21" s="82"/>
      <c r="ED21" s="82"/>
      <c r="EE21" s="82"/>
      <c r="EF21" s="82"/>
      <c r="EG21" s="82"/>
      <c r="EH21" s="82"/>
      <c r="EI21" s="82"/>
      <c r="EJ21" s="82"/>
      <c r="EK21" s="3"/>
      <c r="EL21" s="82"/>
      <c r="EM21" s="3"/>
    </row>
    <row r="22" spans="1:143" outlineLevel="1" x14ac:dyDescent="0.2">
      <c r="A22" s="1">
        <v>242</v>
      </c>
      <c r="B22" s="3" t="str">
        <f>VLOOKUP(A22,FAG_Daten_2022!A$1:$FK$206,FAG_Daten_2022!$B$1,FALSE)</f>
        <v>Birmensdorf</v>
      </c>
      <c r="C22" s="3" t="str">
        <f>VLOOKUP(A22,FAG_Daten_2022!A$1:$FK$206,FAG_Daten_2022!$C$1,FALSE)</f>
        <v>Politische Gemeinde</v>
      </c>
      <c r="D22" s="3" t="str">
        <f>VLOOKUP(A22,FAG_Daten_2022!A$1:$FK$206,FAG_Daten_2022!$D$1,FALSE)</f>
        <v>Bezirk Dietikon</v>
      </c>
      <c r="E22" s="82">
        <f>VLOOKUP(A22,FAG_Daten_2022!A$1:$FK$206,FAG_Daten_2022!$AT$1,FALSE)</f>
        <v>2861</v>
      </c>
      <c r="F22" s="82">
        <f>VLOOKUP(A22,FAG_Daten_2022!A$1:$FK$206,FAG_Daten_2022!$AV$1,FALSE)</f>
        <v>3770</v>
      </c>
      <c r="G22" s="82">
        <f>VLOOKUP(A22,FAG_Daten_2022!A$1:$FK$206,FAG_Daten_2022!$F$1,FALSE)</f>
        <v>6893</v>
      </c>
      <c r="H22" s="80">
        <f>VLOOKUP(A22,FAG_Daten_2022!A$1:$FK$206,FAG_Daten_2022!$DH$1,FALSE)</f>
        <v>110</v>
      </c>
      <c r="I22" s="82">
        <f>ROUND(IF(E22&lt;FAG_Basisdaten!$C$5*F22,(FAG_Basisdaten!$C$5*F22-E22)*G22*H22/100,0),0)</f>
        <v>5463047</v>
      </c>
      <c r="J22" s="82">
        <f>VLOOKUP(A22,FAG_Daten_2022!A$1:$FK$206,FAG_Daten_2022!$AT$1,FALSE)</f>
        <v>2861</v>
      </c>
      <c r="K22" s="82">
        <f>VLOOKUP(A22,FAG_Daten_2022!A$1:$FK$206,FAG_Daten_2022!$AV$1,FALSE)</f>
        <v>3770</v>
      </c>
      <c r="L22" s="3">
        <f>VLOOKUP(A22,FAG_Daten_2022!A$1:$FK$206,FAG_Daten_2022!$F$1,FALSE)</f>
        <v>6893</v>
      </c>
      <c r="M22" s="3">
        <f>VLOOKUP(A22,FAG_Daten_2022!A$1:$FK$206,FAG_Daten_2022!DJ$1,FALSE)</f>
        <v>99.67</v>
      </c>
      <c r="N22" s="3">
        <f>VLOOKUP(A22,FAG_Daten_2022!A$1:$FK$206,FAG_Daten_2022!$DK$1,FALSE)</f>
        <v>100.87</v>
      </c>
      <c r="O22" s="82">
        <f>ROUND(IF(J22&gt;K22*FAG_Basisdaten!$C$8,(J22-K22*FAG_Basisdaten!$C$8)*FAG_Basisdaten!$C$9*L22*(M22/N22),0),0)</f>
        <v>0</v>
      </c>
      <c r="P22" s="82">
        <f>VLOOKUP(A22,FAG_Daten_2022!A$1:$FK$206,FAG_Daten_2022!$I$1,FALSE)</f>
        <v>1475</v>
      </c>
      <c r="Q22" s="82">
        <f>VLOOKUP(A22,FAG_Daten_2022!A$1:$FK$206,FAG_Daten_2022!$F$1,FALSE)</f>
        <v>6893</v>
      </c>
      <c r="R22" s="82">
        <f>VLOOKUP(A22,FAG_Daten_2022!A$1:$FK$206,FAG_Daten_2022!$K$1,FALSE)</f>
        <v>232131</v>
      </c>
      <c r="S22" s="82">
        <f>VLOOKUP(A22,FAG_Daten_2022!A$1:$FK$206,FAG_Daten_2022!$H$1,FALSE)</f>
        <v>1130451</v>
      </c>
      <c r="T22" s="82">
        <f>VLOOKUP(A22,FAG_Daten_2022!A$1:$FK$206,FAG_Daten_2022!$F$1,FALSE)</f>
        <v>6893</v>
      </c>
      <c r="U22" s="3">
        <f>VLOOKUP(A22,FAG_Daten_2022!A$1:$FK$206,FAG_Daten_2022!$BC$1,FALSE)</f>
        <v>102.3</v>
      </c>
      <c r="V22" s="3">
        <f>VLOOKUP(A22,FAG_Daten_2022!A$1:$FK$206,FAG_Daten_2022!$BD$1,FALSE)</f>
        <v>104.2</v>
      </c>
      <c r="W22" s="118">
        <f>IF((P22/Q22)&gt;(R22/S22)*FAG_Basisdaten!$C$12,((P22/Q22)-(R22/S22)*FAG_Basisdaten!$C$12)*T22*FAG_Basisdaten!$C$13*(U22/V22),0)</f>
        <v>0</v>
      </c>
      <c r="X22" s="3">
        <f>VLOOKUP(A22,FAG_Daten_2022!A$1:$FK$206,FAG_Daten_2022!$DH$1,FALSE)</f>
        <v>110</v>
      </c>
      <c r="Y22" s="3">
        <f>VLOOKUP(A22,FAG_Daten_2022!A$1:$FK$206,FAG_Daten_2022!$DJ$1,FALSE)</f>
        <v>99.67</v>
      </c>
      <c r="Z22" s="82">
        <f>ROUND(W22-W22*MIN(MAX((Y22*FAG_Basisdaten!$C$15-X22)/(Y22*FAG_Basisdaten!$C$14),0),1),0)</f>
        <v>0</v>
      </c>
      <c r="AA22" s="79">
        <f>VLOOKUP(A22,FAG_Daten_2022!A$1:$FK$206,FAG_Daten_2022!$AW$1,FALSE)</f>
        <v>608.30999999999995</v>
      </c>
      <c r="AB22" s="83">
        <f>VLOOKUP(A22,FAG_Daten_2022!A$1:$FK$206,FAG_Daten_2022!$AZ$1,FALSE)</f>
        <v>6.25E-2</v>
      </c>
      <c r="AC22" s="3">
        <f>VLOOKUP(A22,FAG_Daten_2022!A$1:$FK$206,FAG_Daten_2022!$F$1,FALSE)</f>
        <v>6893</v>
      </c>
      <c r="AD22" s="3">
        <f>VLOOKUP(A22,FAG_Daten_2022!A$1:$FK$206,FAG_Daten_2022!$BC$1,FALSE)</f>
        <v>102.3</v>
      </c>
      <c r="AE22" s="3">
        <f>VLOOKUP(A22,FAG_Daten_2022!A$1:$FK$206,FAG_Daten_2022!$BD$1,FALSE)</f>
        <v>104.2</v>
      </c>
      <c r="AF22" s="80">
        <f>IF(OR(AA22&lt;FAG_Basisdaten!$C$18,AB22&gt;FAG_Basisdaten!$C$19),MAX((FAG_Basisdaten!$C$20+FAG_Basisdaten!$C$21*AA22+FAG_Basisdaten!$C$22*AB22*100)*AC22*(AD22/AE22),0),0)</f>
        <v>0</v>
      </c>
      <c r="AG22" s="3">
        <f>VLOOKUP(A22,FAG_Daten_2022!A$1:$FK$206,FAG_Daten_2022!$DH$1,FALSE)</f>
        <v>110</v>
      </c>
      <c r="AH22" s="3">
        <f>VLOOKUP(A22,FAG_Daten_2022!A$1:$FK$206,FAG_Daten_2022!$DJ$1,FALSE)</f>
        <v>99.67</v>
      </c>
      <c r="AI22" s="82">
        <f>ROUND(AF22-AF22*MIN(MAX((AH22*FAG_Basisdaten!$C$24-AG22)/(AH22*FAG_Basisdaten!$C$23),0),1),0)</f>
        <v>0</v>
      </c>
      <c r="AJ22" s="3">
        <f>VLOOKUP(A22,FAG_Daten_2022!$A$1:$FK$206,FAG_Daten_2022!$BC$1,FALSE)</f>
        <v>102.3</v>
      </c>
      <c r="AK22" s="3">
        <f>VLOOKUP(A22,FAG_Daten_2022!$A$1:$FK$206,FAG_Daten_2022!$BD$1,FALSE)</f>
        <v>104.2</v>
      </c>
      <c r="AL22" s="82">
        <v>0</v>
      </c>
      <c r="AM22" s="82">
        <f t="shared" si="2"/>
        <v>5463047</v>
      </c>
      <c r="AN22" s="115" t="str">
        <f>IF(VLOOKUP($A22,FAG_Daten_2022!$A$1:$FK$206,FAG_Daten_2022!BS$1,FALSE)="","",VLOOKUP($A22,FAG_Daten_2022!$A$1:$FK$206,FAG_Daten_2022!BS$1,FALSE))</f>
        <v>Birmensdorf</v>
      </c>
      <c r="AO22" s="115" t="str">
        <f>IF(VLOOKUP($A22,FAG_Daten_2022!$A$1:$FK$206,FAG_Daten_2022!BT$1,FALSE)="","",VLOOKUP($A22,FAG_Daten_2022!$A$1:$FK$206,FAG_Daten_2022!BT$1,FALSE))</f>
        <v/>
      </c>
      <c r="AP22" s="115" t="str">
        <f>IF(VLOOKUP($A22,FAG_Daten_2022!$A$1:$FK$206,FAG_Daten_2022!BU$1,FALSE)="","",VLOOKUP($A22,FAG_Daten_2022!$A$1:$FK$206,FAG_Daten_2022!BU$1,FALSE))</f>
        <v/>
      </c>
      <c r="AQ22" s="115" t="str">
        <f>IF(VLOOKUP($A22,FAG_Daten_2022!$A$1:$FK$206,FAG_Daten_2022!BV$1,FALSE)="","",VLOOKUP($A22,FAG_Daten_2022!$A$1:$FK$206,FAG_Daten_2022!BV$1,FALSE))</f>
        <v/>
      </c>
      <c r="AR22" s="115" t="str">
        <f>IF(VLOOKUP($A22,FAG_Daten_2022!$A$1:$FK$206,FAG_Daten_2022!BW$1,FALSE)="","",VLOOKUP($A22,FAG_Daten_2022!$A$1:$FK$206,FAG_Daten_2022!BW$1,FALSE))</f>
        <v>Birmensdorf-Aesch</v>
      </c>
      <c r="AS22" s="115" t="str">
        <f>IF(VLOOKUP($A22,FAG_Daten_2022!$A$1:$FK$206,FAG_Daten_2022!BX$1,FALSE)="","",VLOOKUP($A22,FAG_Daten_2022!$A$1:$FK$206,FAG_Daten_2022!BX$1,FALSE))</f>
        <v/>
      </c>
      <c r="AT22" s="115" t="str">
        <f>IF(VLOOKUP($A22,FAG_Daten_2022!$A$1:$FK$206,FAG_Daten_2022!BY$1,FALSE)="","",VLOOKUP($A22,FAG_Daten_2022!$A$1:$FK$206,FAG_Daten_2022!BY$1,FALSE))</f>
        <v/>
      </c>
      <c r="AU22" s="115" t="str">
        <f>IF(VLOOKUP($A22,FAG_Daten_2022!$A$1:$FK$206,FAG_Daten_2022!BZ$1,FALSE)="","",VLOOKUP($A22,FAG_Daten_2022!$A$1:$FK$206,FAG_Daten_2022!BZ$1,FALSE))</f>
        <v/>
      </c>
      <c r="AV22" s="115" t="str">
        <f>IF(VLOOKUP($A22,FAG_Daten_2022!$A$1:$FK$206,FAG_Daten_2022!CA$1,FALSE)="","",VLOOKUP($A22,FAG_Daten_2022!$A$1:$FK$206,FAG_Daten_2022!CA$1,FALSE))</f>
        <v/>
      </c>
      <c r="AW22" s="115" t="str">
        <f>IF(VLOOKUP($A22,FAG_Daten_2022!$A$1:$FK$206,FAG_Daten_2022!CB$1,FALSE)="","",VLOOKUP($A22,FAG_Daten_2022!$A$1:$FK$206,FAG_Daten_2022!CB$1,FALSE))</f>
        <v/>
      </c>
      <c r="AX22" s="115" t="str">
        <f>IF(VLOOKUP($A22,FAG_Daten_2022!$A$1:$FK$206,FAG_Daten_2022!CC$1,FALSE)="","",VLOOKUP($A22,FAG_Daten_2022!$A$1:$FK$206,FAG_Daten_2022!CC$1,FALSE))</f>
        <v/>
      </c>
      <c r="AY22" s="115" t="str">
        <f>IF(VLOOKUP($A22,FAG_Daten_2022!$A$1:$FK$206,FAG_Daten_2022!CD$1,FALSE)="","",VLOOKUP($A22,FAG_Daten_2022!$A$1:$FK$206,FAG_Daten_2022!CD$1,FALSE))</f>
        <v/>
      </c>
      <c r="AZ22" s="80">
        <f>VLOOKUP($A22,FAG_Daten_2022!$A$1:$FK$206,FAG_Daten_2022!$DH$1,FALSE)</f>
        <v>110</v>
      </c>
      <c r="BA22" s="80">
        <f>IF(VLOOKUP($A22,FAG_Daten_2022!$A$1:$FK$206,FAG_Daten_2022!M$1,FALSE)="","",VLOOKUP($A22,FAG_Daten_2022!$A$1:$FK$206,FAG_Daten_2022!M$1,FALSE))</f>
        <v>45</v>
      </c>
      <c r="BB22" s="80">
        <f>IF(VLOOKUP($A22,FAG_Daten_2022!$A$1:$FK$206,FAG_Daten_2022!N$1,FALSE)="","",VLOOKUP($A22,FAG_Daten_2022!$A$1:$FK$206,FAG_Daten_2022!N$1,FALSE))</f>
        <v>0</v>
      </c>
      <c r="BC22" s="80">
        <f>IF(VLOOKUP($A22,FAG_Daten_2022!$A$1:$FK$206,FAG_Daten_2022!O$1,FALSE)="","",VLOOKUP($A22,FAG_Daten_2022!$A$1:$FK$206,FAG_Daten_2022!O$1,FALSE))</f>
        <v>0</v>
      </c>
      <c r="BD22" s="80" t="str">
        <f>IF(VLOOKUP($A22,FAG_Daten_2022!$A$1:$FK$206,FAG_Daten_2022!P$1,FALSE)="","",VLOOKUP($A22,FAG_Daten_2022!$A$1:$FK$206,FAG_Daten_2022!P$1,FALSE))</f>
        <v/>
      </c>
      <c r="BE22" s="80">
        <f>IF(VLOOKUP($A22,FAG_Daten_2022!$A$1:$FK$206,FAG_Daten_2022!R$1,FALSE)="","",VLOOKUP($A22,FAG_Daten_2022!$A$1:$FK$206,FAG_Daten_2022!R$1,FALSE))</f>
        <v>21</v>
      </c>
      <c r="BF22" s="80">
        <f>IF(VLOOKUP($A22,FAG_Daten_2022!$A$1:$FK$206,FAG_Daten_2022!S$1,FALSE)="","",VLOOKUP($A22,FAG_Daten_2022!$A$1:$FK$206,FAG_Daten_2022!S$1,FALSE))</f>
        <v>0</v>
      </c>
      <c r="BG22" s="80" t="str">
        <f>IF(VLOOKUP($A22,FAG_Daten_2022!$A$1:$FK$206,FAG_Daten_2022!T$1,FALSE)="","",VLOOKUP($A22,FAG_Daten_2022!$A$1:$FK$206,FAG_Daten_2022!T$1,FALSE))</f>
        <v/>
      </c>
      <c r="BH22" s="80" t="str">
        <f>IF(VLOOKUP($A22,FAG_Daten_2022!$A$1:$FK$206,FAG_Daten_2022!U$1,FALSE)="","",VLOOKUP($A22,FAG_Daten_2022!$A$1:$FK$206,FAG_Daten_2022!U$1,FALSE))</f>
        <v/>
      </c>
      <c r="BI22" s="80">
        <f>IF(VLOOKUP($A22,FAG_Daten_2022!$A$1:$FK$206,FAG_Daten_2022!W$1,FALSE)="","",VLOOKUP($A22,FAG_Daten_2022!$A$1:$FK$206,FAG_Daten_2022!W$1,FALSE))</f>
        <v>0</v>
      </c>
      <c r="BJ22" s="80" t="str">
        <f>IF(VLOOKUP($A22,FAG_Daten_2022!$A$1:$FK$206,FAG_Daten_2022!X$1,FALSE)="","",VLOOKUP($A22,FAG_Daten_2022!$A$1:$FK$206,FAG_Daten_2022!X$1,FALSE))</f>
        <v/>
      </c>
      <c r="BK22" s="80" t="str">
        <f>IF(VLOOKUP($A22,FAG_Daten_2022!$A$1:$FK$206,FAG_Daten_2022!Y$1,FALSE)="","",VLOOKUP($A22,FAG_Daten_2022!$A$1:$FK$206,FAG_Daten_2022!Y$1,FALSE))</f>
        <v/>
      </c>
      <c r="BL22" s="80" t="str">
        <f>IF(VLOOKUP($A22,FAG_Daten_2022!$A$1:$FK$206,FAG_Daten_2022!Z$1,FALSE)="","",VLOOKUP($A22,FAG_Daten_2022!$A$1:$FK$206,FAG_Daten_2022!Z$1,FALSE))</f>
        <v/>
      </c>
      <c r="BM22" s="82">
        <f>IF(VLOOKUP($A22,FAG_Daten_2022!$A$1:$FK$206,FAG_Daten_2022!AG$1,FALSE)="","",VLOOKUP($A22,FAG_Daten_2022!$A$1:$FK$206,FAG_Daten_2022!AG$1,FALSE))</f>
        <v>19720522</v>
      </c>
      <c r="BN22" s="82">
        <f>IF(VLOOKUP($A22,FAG_Daten_2022!$A$1:$FK$206,FAG_Daten_2022!AH$1,FALSE)="","",VLOOKUP($A22,FAG_Daten_2022!$A$1:$FK$206,FAG_Daten_2022!AH$1,FALSE))</f>
        <v>19720522</v>
      </c>
      <c r="BO22" s="82">
        <f>IF(VLOOKUP($A22,FAG_Daten_2022!$A$1:$FK$206,FAG_Daten_2022!AI$1,FALSE)="","",VLOOKUP($A22,FAG_Daten_2022!$A$1:$FK$206,FAG_Daten_2022!AI$1,FALSE))</f>
        <v>0</v>
      </c>
      <c r="BP22" s="113">
        <f>IF(VLOOKUP($A22,FAG_Daten_2022!$A$1:$FK$206,FAG_Daten_2022!AJ$1,FALSE)="","",VLOOKUP($A22,FAG_Daten_2022!$A$1:$FK$206,FAG_Daten_2022!AJ$1,FALSE))</f>
        <v>0</v>
      </c>
      <c r="BQ22" s="82" t="str">
        <f>IF(VLOOKUP($A22,FAG_Daten_2022!$A$1:$FK$206,FAG_Daten_2022!AK$1,FALSE)="","",VLOOKUP($A22,FAG_Daten_2022!$A$1:$FK$206,FAG_Daten_2022!AK$1,FALSE))</f>
        <v/>
      </c>
      <c r="BR22" s="82">
        <f>IF(VLOOKUP($A22,FAG_Daten_2022!$A$1:$FK$206,FAG_Daten_2022!AL$1,FALSE)="","",VLOOKUP($A22,FAG_Daten_2022!$A$1:$FK$206,FAG_Daten_2022!AL$1,FALSE))</f>
        <v>19720522</v>
      </c>
      <c r="BS22" s="82">
        <f>IF(VLOOKUP($A22,FAG_Daten_2022!$A$1:$FK$206,FAG_Daten_2022!AM$1,FALSE)="","",VLOOKUP($A22,FAG_Daten_2022!$A$1:$FK$206,FAG_Daten_2022!AM$1,FALSE))</f>
        <v>0</v>
      </c>
      <c r="BT22" s="82" t="str">
        <f>IF(VLOOKUP($A22,FAG_Daten_2022!$A$1:$FK$206,FAG_Daten_2022!AN$1,FALSE)="","",VLOOKUP($A22,FAG_Daten_2022!$A$1:$FK$206,FAG_Daten_2022!AN$1,FALSE))</f>
        <v/>
      </c>
      <c r="BU22" s="82" t="str">
        <f>IF(VLOOKUP($A22,FAG_Daten_2022!$A$1:$FK$206,FAG_Daten_2022!AO$1,FALSE)="","",VLOOKUP($A22,FAG_Daten_2022!$A$1:$FK$206,FAG_Daten_2022!AO$1,FALSE))</f>
        <v/>
      </c>
      <c r="BV22" s="82">
        <f>IF(VLOOKUP($A22,FAG_Daten_2022!$A$1:$FK$206,FAG_Daten_2022!AP$1,FALSE)="","",VLOOKUP($A22,FAG_Daten_2022!$A$1:$FK$206,FAG_Daten_2022!AP$1,FALSE))</f>
        <v>0</v>
      </c>
      <c r="BW22" s="82" t="str">
        <f>IF(VLOOKUP($A22,FAG_Daten_2022!$A$1:$FK$206,FAG_Daten_2022!AQ$1,FALSE)="","",VLOOKUP($A22,FAG_Daten_2022!$A$1:$FK$206,FAG_Daten_2022!AQ$1,FALSE))</f>
        <v/>
      </c>
      <c r="BX22" s="82" t="str">
        <f>IF(VLOOKUP($A22,FAG_Daten_2022!$A$1:$FK$206,FAG_Daten_2022!AR$1,FALSE)="","",VLOOKUP($A22,FAG_Daten_2022!$A$1:$FK$206,FAG_Daten_2022!AR$1,FALSE))</f>
        <v/>
      </c>
      <c r="BY22" s="82" t="str">
        <f>IF(VLOOKUP($A22,FAG_Daten_2022!$A$1:$FK$206,FAG_Daten_2022!AS$1,FALSE)="","",VLOOKUP($A22,FAG_Daten_2022!$A$1:$FK$206,FAG_Daten_2022!AS$1,FALSE))</f>
        <v/>
      </c>
      <c r="BZ22" s="82">
        <f t="shared" si="3"/>
        <v>2234883</v>
      </c>
      <c r="CA22" s="82">
        <f t="shared" si="3"/>
        <v>0</v>
      </c>
      <c r="CB22" s="82">
        <f t="shared" si="3"/>
        <v>0</v>
      </c>
      <c r="CC22" s="82" t="str">
        <f t="shared" si="3"/>
        <v/>
      </c>
      <c r="CD22" s="82">
        <f t="shared" si="3"/>
        <v>1042945</v>
      </c>
      <c r="CE22" s="82">
        <f t="shared" si="3"/>
        <v>0</v>
      </c>
      <c r="CF22" s="82" t="str">
        <f t="shared" si="3"/>
        <v/>
      </c>
      <c r="CG22" s="82" t="str">
        <f t="shared" si="3"/>
        <v/>
      </c>
      <c r="CH22" s="82">
        <f t="shared" si="3"/>
        <v>0</v>
      </c>
      <c r="CI22" s="82" t="str">
        <f t="shared" si="3"/>
        <v/>
      </c>
      <c r="CJ22" s="82" t="str">
        <f t="shared" si="3"/>
        <v/>
      </c>
      <c r="CK22" s="82" t="str">
        <f t="shared" si="3"/>
        <v/>
      </c>
      <c r="CL22" s="82">
        <f t="shared" si="4"/>
        <v>0</v>
      </c>
      <c r="CM22" s="82">
        <f t="shared" si="4"/>
        <v>0</v>
      </c>
      <c r="CN22" s="82">
        <f t="shared" si="4"/>
        <v>0</v>
      </c>
      <c r="CO22" s="82" t="str">
        <f t="shared" si="4"/>
        <v/>
      </c>
      <c r="CP22" s="82">
        <f t="shared" si="4"/>
        <v>0</v>
      </c>
      <c r="CQ22" s="82">
        <f t="shared" si="4"/>
        <v>0</v>
      </c>
      <c r="CR22" s="82" t="str">
        <f t="shared" si="4"/>
        <v/>
      </c>
      <c r="CS22" s="82" t="str">
        <f t="shared" si="4"/>
        <v/>
      </c>
      <c r="CT22" s="82">
        <f t="shared" si="4"/>
        <v>0</v>
      </c>
      <c r="CU22" s="82" t="str">
        <f t="shared" si="4"/>
        <v/>
      </c>
      <c r="CV22" s="82" t="str">
        <f t="shared" si="4"/>
        <v/>
      </c>
      <c r="CW22" s="82" t="str">
        <f t="shared" si="4"/>
        <v/>
      </c>
      <c r="CX22" s="82">
        <f t="shared" si="5"/>
        <v>3277828</v>
      </c>
      <c r="CY22" s="82">
        <f>VLOOKUP($A22,FAG_Daten_2022!$A$1:$FK$206,FAG_Daten_2022!I$1,FALSE)</f>
        <v>1475</v>
      </c>
      <c r="CZ22" s="82">
        <f>IF(VLOOKUP($A22,FAG_Daten_2022!$A$1:$FK$206,FAG_Daten_2022!BE$1,FALSE)="","",VLOOKUP($A22,FAG_Daten_2022!$A$1:$FK$206,FAG_Daten_2022!BE$1,FALSE))</f>
        <v>595</v>
      </c>
      <c r="DA22" s="82" t="str">
        <f>IF(VLOOKUP($A22,FAG_Daten_2022!$A$1:$FK$206,FAG_Daten_2022!BF$1,FALSE)="","",VLOOKUP($A22,FAG_Daten_2022!$A$1:$FK$206,FAG_Daten_2022!BF$1,FALSE))</f>
        <v/>
      </c>
      <c r="DB22" s="82" t="str">
        <f>IF(VLOOKUP($A22,FAG_Daten_2022!$A$1:$FK$206,FAG_Daten_2022!BG$1,FALSE)="","",VLOOKUP($A22,FAG_Daten_2022!$A$1:$FK$206,FAG_Daten_2022!BG$1,FALSE))</f>
        <v/>
      </c>
      <c r="DC22" s="82" t="str">
        <f>IF(VLOOKUP($A22,FAG_Daten_2022!$A$1:$FK$206,FAG_Daten_2022!BH$1,FALSE)="","",VLOOKUP($A22,FAG_Daten_2022!$A$1:$FK$206,FAG_Daten_2022!BH$1,FALSE))</f>
        <v/>
      </c>
      <c r="DD22" s="82">
        <f>IF(VLOOKUP($A22,FAG_Daten_2022!$A$1:$FK$206,FAG_Daten_2022!BI$1,FALSE)="","",VLOOKUP($A22,FAG_Daten_2022!$A$1:$FK$206,FAG_Daten_2022!BI$1,FALSE))</f>
        <v>162</v>
      </c>
      <c r="DE22" s="82" t="str">
        <f>IF(VLOOKUP($A22,FAG_Daten_2022!$A$1:$FK$206,FAG_Daten_2022!BJ$1,FALSE)="","",VLOOKUP($A22,FAG_Daten_2022!$A$1:$FK$206,FAG_Daten_2022!BJ$1,FALSE))</f>
        <v/>
      </c>
      <c r="DF22" s="82" t="str">
        <f>IF(VLOOKUP($A22,FAG_Daten_2022!$A$1:$FK$206,FAG_Daten_2022!BK$1,FALSE)="","",VLOOKUP($A22,FAG_Daten_2022!$A$1:$FK$206,FAG_Daten_2022!BK$1,FALSE))</f>
        <v/>
      </c>
      <c r="DG22" s="82" t="str">
        <f>IF(VLOOKUP($A22,FAG_Daten_2022!$A$1:$FK$206,FAG_Daten_2022!BL$1,FALSE)="","",VLOOKUP($A22,FAG_Daten_2022!$A$1:$FK$206,FAG_Daten_2022!BL$1,FALSE))</f>
        <v/>
      </c>
      <c r="DH22" s="82" t="str">
        <f>IF(VLOOKUP($A22,FAG_Daten_2022!$A$1:$FK$206,FAG_Daten_2022!BM$1,FALSE)="","",VLOOKUP($A22,FAG_Daten_2022!$A$1:$FK$206,FAG_Daten_2022!BM$1,FALSE))</f>
        <v/>
      </c>
      <c r="DI22" s="82" t="str">
        <f>IF(VLOOKUP($A22,FAG_Daten_2022!$A$1:$FK$206,FAG_Daten_2022!BN$1,FALSE)="","",VLOOKUP($A22,FAG_Daten_2022!$A$1:$FK$206,FAG_Daten_2022!BN$1,FALSE))</f>
        <v/>
      </c>
      <c r="DJ22" s="82" t="str">
        <f>IF(VLOOKUP($A22,FAG_Daten_2022!$A$1:$FK$206,FAG_Daten_2022!BO$1,FALSE)="","",VLOOKUP($A22,FAG_Daten_2022!$A$1:$FK$206,FAG_Daten_2022!BO$1,FALSE))</f>
        <v/>
      </c>
      <c r="DK22" s="82" t="str">
        <f>IF(VLOOKUP($A22,FAG_Daten_2022!$A$1:$FK$206,FAG_Daten_2022!BP$1,FALSE)="","",VLOOKUP($A22,FAG_Daten_2022!$A$1:$FK$206,FAG_Daten_2022!BP$1,FALSE))</f>
        <v/>
      </c>
      <c r="DL22" s="82" t="str">
        <f>IF(VLOOKUP($A22,FAG_Daten_2022!$A$1:$FK$206,FAG_Daten_2022!BQ$1,FALSE)="","",VLOOKUP($A22,FAG_Daten_2022!$A$1:$FK$206,FAG_Daten_2022!BQ$1,FALSE))</f>
        <v/>
      </c>
      <c r="DM22" s="82" t="str">
        <f>IF(VLOOKUP($A22,FAG_Daten_2022!$A$1:$FK$206,FAG_Daten_2022!BR$1,FALSE)="","",VLOOKUP($A22,FAG_Daten_2022!$A$1:$FK$206,FAG_Daten_2022!BR$1,FALSE))</f>
        <v/>
      </c>
      <c r="DN22" s="82">
        <f t="shared" si="6"/>
        <v>0</v>
      </c>
      <c r="DO22" s="82" t="str">
        <f t="shared" si="6"/>
        <v/>
      </c>
      <c r="DP22" s="82" t="str">
        <f t="shared" si="6"/>
        <v/>
      </c>
      <c r="DQ22" s="82" t="str">
        <f t="shared" si="6"/>
        <v/>
      </c>
      <c r="DR22" s="82">
        <f t="shared" si="6"/>
        <v>0</v>
      </c>
      <c r="DS22" s="82" t="str">
        <f t="shared" si="6"/>
        <v/>
      </c>
      <c r="DT22" s="82" t="str">
        <f t="shared" si="6"/>
        <v/>
      </c>
      <c r="DU22" s="82" t="str">
        <f t="shared" si="6"/>
        <v/>
      </c>
      <c r="DV22" s="82" t="str">
        <f t="shared" si="6"/>
        <v/>
      </c>
      <c r="DW22" s="82" t="str">
        <f t="shared" si="6"/>
        <v/>
      </c>
      <c r="DX22" s="82" t="str">
        <f t="shared" si="6"/>
        <v/>
      </c>
      <c r="DY22" s="82" t="str">
        <f t="shared" si="6"/>
        <v/>
      </c>
      <c r="DZ22" s="82">
        <f t="shared" si="7"/>
        <v>0</v>
      </c>
      <c r="EA22" s="82">
        <f t="shared" si="8"/>
        <v>3277828</v>
      </c>
      <c r="EB22" s="82"/>
      <c r="EC22" s="82"/>
      <c r="ED22" s="82"/>
      <c r="EE22" s="82"/>
      <c r="EF22" s="82"/>
      <c r="EG22" s="82"/>
      <c r="EH22" s="82"/>
      <c r="EI22" s="82"/>
      <c r="EJ22" s="82"/>
      <c r="EL22" s="11"/>
    </row>
    <row r="23" spans="1:143" outlineLevel="1" x14ac:dyDescent="0.2">
      <c r="A23" s="1">
        <v>3</v>
      </c>
      <c r="B23" s="3" t="str">
        <f>VLOOKUP(A23,FAG_Daten_2022!A$1:$FK$206,FAG_Daten_2022!$B$1,FALSE)</f>
        <v>Bonstetten</v>
      </c>
      <c r="C23" s="3" t="str">
        <f>VLOOKUP(A23,FAG_Daten_2022!A$1:$FK$206,FAG_Daten_2022!$C$1,FALSE)</f>
        <v>Politische Gemeinde</v>
      </c>
      <c r="D23" s="3" t="str">
        <f>VLOOKUP(A23,FAG_Daten_2022!A$1:$FK$206,FAG_Daten_2022!$D$1,FALSE)</f>
        <v>Bezirk Affoltern</v>
      </c>
      <c r="E23" s="82">
        <f>VLOOKUP(A23,FAG_Daten_2022!A$1:$FK$206,FAG_Daten_2022!$AT$1,FALSE)</f>
        <v>2756</v>
      </c>
      <c r="F23" s="82">
        <f>VLOOKUP(A23,FAG_Daten_2022!A$1:$FK$206,FAG_Daten_2022!$AV$1,FALSE)</f>
        <v>3770</v>
      </c>
      <c r="G23" s="82">
        <f>VLOOKUP(A23,FAG_Daten_2022!A$1:$FK$206,FAG_Daten_2022!$F$1,FALSE)</f>
        <v>5610</v>
      </c>
      <c r="H23" s="80">
        <f>VLOOKUP(A23,FAG_Daten_2022!A$1:$FK$206,FAG_Daten_2022!$DH$1,FALSE)</f>
        <v>109</v>
      </c>
      <c r="I23" s="82">
        <f>ROUND(IF(E23&lt;FAG_Basisdaten!$C$5*F23,(FAG_Basisdaten!$C$5*F23-E23)*G23*H23/100,0),0)</f>
        <v>5047850</v>
      </c>
      <c r="J23" s="82">
        <f>VLOOKUP(A23,FAG_Daten_2022!A$1:$FK$206,FAG_Daten_2022!$AT$1,FALSE)</f>
        <v>2756</v>
      </c>
      <c r="K23" s="82">
        <f>VLOOKUP(A23,FAG_Daten_2022!A$1:$FK$206,FAG_Daten_2022!$AV$1,FALSE)</f>
        <v>3770</v>
      </c>
      <c r="L23" s="3">
        <f>VLOOKUP(A23,FAG_Daten_2022!A$1:$FK$206,FAG_Daten_2022!$F$1,FALSE)</f>
        <v>5610</v>
      </c>
      <c r="M23" s="3">
        <f>VLOOKUP(A23,FAG_Daten_2022!A$1:$FK$206,FAG_Daten_2022!DJ$1,FALSE)</f>
        <v>99.67</v>
      </c>
      <c r="N23" s="3">
        <f>VLOOKUP(A23,FAG_Daten_2022!A$1:$FK$206,FAG_Daten_2022!$DK$1,FALSE)</f>
        <v>100.87</v>
      </c>
      <c r="O23" s="82">
        <f>ROUND(IF(J23&gt;K23*FAG_Basisdaten!$C$8,(J23-K23*FAG_Basisdaten!$C$8)*FAG_Basisdaten!$C$9*L23*(M23/N23),0),0)</f>
        <v>0</v>
      </c>
      <c r="P23" s="82">
        <f>VLOOKUP(A23,FAG_Daten_2022!A$1:$FK$206,FAG_Daten_2022!$I$1,FALSE)</f>
        <v>1351</v>
      </c>
      <c r="Q23" s="82">
        <f>VLOOKUP(A23,FAG_Daten_2022!A$1:$FK$206,FAG_Daten_2022!$F$1,FALSE)</f>
        <v>5610</v>
      </c>
      <c r="R23" s="82">
        <f>VLOOKUP(A23,FAG_Daten_2022!A$1:$FK$206,FAG_Daten_2022!$K$1,FALSE)</f>
        <v>232131</v>
      </c>
      <c r="S23" s="82">
        <f>VLOOKUP(A23,FAG_Daten_2022!A$1:$FK$206,FAG_Daten_2022!$H$1,FALSE)</f>
        <v>1130451</v>
      </c>
      <c r="T23" s="82">
        <f>VLOOKUP(A23,FAG_Daten_2022!A$1:$FK$206,FAG_Daten_2022!$F$1,FALSE)</f>
        <v>5610</v>
      </c>
      <c r="U23" s="3">
        <f>VLOOKUP(A23,FAG_Daten_2022!A$1:$FK$206,FAG_Daten_2022!$BC$1,FALSE)</f>
        <v>102.3</v>
      </c>
      <c r="V23" s="3">
        <f>VLOOKUP(A23,FAG_Daten_2022!A$1:$FK$206,FAG_Daten_2022!$BD$1,FALSE)</f>
        <v>104.2</v>
      </c>
      <c r="W23" s="118">
        <f>IF((P23/Q23)&gt;(R23/S23)*FAG_Basisdaten!$C$12,((P23/Q23)-(R23/S23)*FAG_Basisdaten!$C$12)*T23*FAG_Basisdaten!$C$13*(U23/V23),0)</f>
        <v>987546.21554564242</v>
      </c>
      <c r="X23" s="3">
        <f>VLOOKUP(A23,FAG_Daten_2022!A$1:$FK$206,FAG_Daten_2022!$DH$1,FALSE)</f>
        <v>109</v>
      </c>
      <c r="Y23" s="3">
        <f>VLOOKUP(A23,FAG_Daten_2022!A$1:$FK$206,FAG_Daten_2022!$DJ$1,FALSE)</f>
        <v>99.67</v>
      </c>
      <c r="Z23" s="82">
        <f>ROUND(W23-W23*MIN(MAX((Y23*FAG_Basisdaten!$C$15-X23)/(Y23*FAG_Basisdaten!$C$14),0),1),0)</f>
        <v>616963</v>
      </c>
      <c r="AA23" s="79">
        <f>VLOOKUP(A23,FAG_Daten_2022!A$1:$FK$206,FAG_Daten_2022!$AW$1,FALSE)</f>
        <v>756.92</v>
      </c>
      <c r="AB23" s="83">
        <f>VLOOKUP(A23,FAG_Daten_2022!A$1:$FK$206,FAG_Daten_2022!$AZ$1,FALSE)</f>
        <v>8.6E-3</v>
      </c>
      <c r="AC23" s="3">
        <f>VLOOKUP(A23,FAG_Daten_2022!A$1:$FK$206,FAG_Daten_2022!$F$1,FALSE)</f>
        <v>5610</v>
      </c>
      <c r="AD23" s="3">
        <f>VLOOKUP(A23,FAG_Daten_2022!A$1:$FK$206,FAG_Daten_2022!$BC$1,FALSE)</f>
        <v>102.3</v>
      </c>
      <c r="AE23" s="3">
        <f>VLOOKUP(A23,FAG_Daten_2022!A$1:$FK$206,FAG_Daten_2022!$BD$1,FALSE)</f>
        <v>104.2</v>
      </c>
      <c r="AF23" s="80">
        <f>IF(OR(AA23&lt;FAG_Basisdaten!$C$18,AB23&gt;FAG_Basisdaten!$C$19),MAX((FAG_Basisdaten!$C$20+FAG_Basisdaten!$C$21*AA23+FAG_Basisdaten!$C$22*AB23*100)*AC23*(AD23/AE23),0),0)</f>
        <v>0</v>
      </c>
      <c r="AG23" s="3">
        <f>VLOOKUP(A23,FAG_Daten_2022!A$1:$FK$206,FAG_Daten_2022!$DH$1,FALSE)</f>
        <v>109</v>
      </c>
      <c r="AH23" s="3">
        <f>VLOOKUP(A23,FAG_Daten_2022!A$1:$FK$206,FAG_Daten_2022!$DJ$1,FALSE)</f>
        <v>99.67</v>
      </c>
      <c r="AI23" s="82">
        <f>ROUND(AF23-AF23*MIN(MAX((AH23*FAG_Basisdaten!$C$24-AG23)/(AH23*FAG_Basisdaten!$C$23),0),1),0)</f>
        <v>0</v>
      </c>
      <c r="AJ23" s="3">
        <f>VLOOKUP(A23,FAG_Daten_2022!$A$1:$FK$206,FAG_Daten_2022!$BC$1,FALSE)</f>
        <v>102.3</v>
      </c>
      <c r="AK23" s="3">
        <f>VLOOKUP(A23,FAG_Daten_2022!$A$1:$FK$206,FAG_Daten_2022!$BD$1,FALSE)</f>
        <v>104.2</v>
      </c>
      <c r="AL23" s="82">
        <v>0</v>
      </c>
      <c r="AM23" s="82">
        <f t="shared" si="2"/>
        <v>5664813</v>
      </c>
      <c r="AN23" s="115" t="str">
        <f>IF(VLOOKUP($A23,FAG_Daten_2022!$A$1:$FK$206,FAG_Daten_2022!BS$1,FALSE)="","",VLOOKUP($A23,FAG_Daten_2022!$A$1:$FK$206,FAG_Daten_2022!BS$1,FALSE))</f>
        <v/>
      </c>
      <c r="AO23" s="115" t="str">
        <f>IF(VLOOKUP($A23,FAG_Daten_2022!$A$1:$FK$206,FAG_Daten_2022!BT$1,FALSE)="","",VLOOKUP($A23,FAG_Daten_2022!$A$1:$FK$206,FAG_Daten_2022!BT$1,FALSE))</f>
        <v/>
      </c>
      <c r="AP23" s="115" t="str">
        <f>IF(VLOOKUP($A23,FAG_Daten_2022!$A$1:$FK$206,FAG_Daten_2022!BU$1,FALSE)="","",VLOOKUP($A23,FAG_Daten_2022!$A$1:$FK$206,FAG_Daten_2022!BU$1,FALSE))</f>
        <v/>
      </c>
      <c r="AQ23" s="115" t="str">
        <f>IF(VLOOKUP($A23,FAG_Daten_2022!$A$1:$FK$206,FAG_Daten_2022!BV$1,FALSE)="","",VLOOKUP($A23,FAG_Daten_2022!$A$1:$FK$206,FAG_Daten_2022!BV$1,FALSE))</f>
        <v/>
      </c>
      <c r="AR23" s="115" t="str">
        <f>IF(VLOOKUP($A23,FAG_Daten_2022!$A$1:$FK$206,FAG_Daten_2022!BW$1,FALSE)="","",VLOOKUP($A23,FAG_Daten_2022!$A$1:$FK$206,FAG_Daten_2022!BW$1,FALSE))</f>
        <v>Bonstetten</v>
      </c>
      <c r="AS23" s="115" t="str">
        <f>IF(VLOOKUP($A23,FAG_Daten_2022!$A$1:$FK$206,FAG_Daten_2022!BX$1,FALSE)="","",VLOOKUP($A23,FAG_Daten_2022!$A$1:$FK$206,FAG_Daten_2022!BX$1,FALSE))</f>
        <v/>
      </c>
      <c r="AT23" s="115" t="str">
        <f>IF(VLOOKUP($A23,FAG_Daten_2022!$A$1:$FK$206,FAG_Daten_2022!BY$1,FALSE)="","",VLOOKUP($A23,FAG_Daten_2022!$A$1:$FK$206,FAG_Daten_2022!BY$1,FALSE))</f>
        <v/>
      </c>
      <c r="AU23" s="115" t="str">
        <f>IF(VLOOKUP($A23,FAG_Daten_2022!$A$1:$FK$206,FAG_Daten_2022!BZ$1,FALSE)="","",VLOOKUP($A23,FAG_Daten_2022!$A$1:$FK$206,FAG_Daten_2022!BZ$1,FALSE))</f>
        <v/>
      </c>
      <c r="AV23" s="115" t="str">
        <f>IF(VLOOKUP($A23,FAG_Daten_2022!$A$1:$FK$206,FAG_Daten_2022!CA$1,FALSE)="","",VLOOKUP($A23,FAG_Daten_2022!$A$1:$FK$206,FAG_Daten_2022!CA$1,FALSE))</f>
        <v/>
      </c>
      <c r="AW23" s="115" t="str">
        <f>IF(VLOOKUP($A23,FAG_Daten_2022!$A$1:$FK$206,FAG_Daten_2022!CB$1,FALSE)="","",VLOOKUP($A23,FAG_Daten_2022!$A$1:$FK$206,FAG_Daten_2022!CB$1,FALSE))</f>
        <v/>
      </c>
      <c r="AX23" s="115" t="str">
        <f>IF(VLOOKUP($A23,FAG_Daten_2022!$A$1:$FK$206,FAG_Daten_2022!CC$1,FALSE)="","",VLOOKUP($A23,FAG_Daten_2022!$A$1:$FK$206,FAG_Daten_2022!CC$1,FALSE))</f>
        <v/>
      </c>
      <c r="AY23" s="115" t="str">
        <f>IF(VLOOKUP($A23,FAG_Daten_2022!$A$1:$FK$206,FAG_Daten_2022!CD$1,FALSE)="","",VLOOKUP($A23,FAG_Daten_2022!$A$1:$FK$206,FAG_Daten_2022!CD$1,FALSE))</f>
        <v/>
      </c>
      <c r="AZ23" s="80">
        <f>VLOOKUP($A23,FAG_Daten_2022!$A$1:$FK$206,FAG_Daten_2022!$DH$1,FALSE)</f>
        <v>109</v>
      </c>
      <c r="BA23" s="80">
        <f>IF(VLOOKUP($A23,FAG_Daten_2022!$A$1:$FK$206,FAG_Daten_2022!M$1,FALSE)="","",VLOOKUP($A23,FAG_Daten_2022!$A$1:$FK$206,FAG_Daten_2022!M$1,FALSE))</f>
        <v>0</v>
      </c>
      <c r="BB23" s="80">
        <f>IF(VLOOKUP($A23,FAG_Daten_2022!$A$1:$FK$206,FAG_Daten_2022!N$1,FALSE)="","",VLOOKUP($A23,FAG_Daten_2022!$A$1:$FK$206,FAG_Daten_2022!N$1,FALSE))</f>
        <v>0</v>
      </c>
      <c r="BC23" s="80">
        <f>IF(VLOOKUP($A23,FAG_Daten_2022!$A$1:$FK$206,FAG_Daten_2022!O$1,FALSE)="","",VLOOKUP($A23,FAG_Daten_2022!$A$1:$FK$206,FAG_Daten_2022!O$1,FALSE))</f>
        <v>0</v>
      </c>
      <c r="BD23" s="80" t="str">
        <f>IF(VLOOKUP($A23,FAG_Daten_2022!$A$1:$FK$206,FAG_Daten_2022!P$1,FALSE)="","",VLOOKUP($A23,FAG_Daten_2022!$A$1:$FK$206,FAG_Daten_2022!P$1,FALSE))</f>
        <v/>
      </c>
      <c r="BE23" s="80">
        <f>IF(VLOOKUP($A23,FAG_Daten_2022!$A$1:$FK$206,FAG_Daten_2022!R$1,FALSE)="","",VLOOKUP($A23,FAG_Daten_2022!$A$1:$FK$206,FAG_Daten_2022!R$1,FALSE))</f>
        <v>16</v>
      </c>
      <c r="BF23" s="80">
        <f>IF(VLOOKUP($A23,FAG_Daten_2022!$A$1:$FK$206,FAG_Daten_2022!S$1,FALSE)="","",VLOOKUP($A23,FAG_Daten_2022!$A$1:$FK$206,FAG_Daten_2022!S$1,FALSE))</f>
        <v>0</v>
      </c>
      <c r="BG23" s="80" t="str">
        <f>IF(VLOOKUP($A23,FAG_Daten_2022!$A$1:$FK$206,FAG_Daten_2022!T$1,FALSE)="","",VLOOKUP($A23,FAG_Daten_2022!$A$1:$FK$206,FAG_Daten_2022!T$1,FALSE))</f>
        <v/>
      </c>
      <c r="BH23" s="80" t="str">
        <f>IF(VLOOKUP($A23,FAG_Daten_2022!$A$1:$FK$206,FAG_Daten_2022!U$1,FALSE)="","",VLOOKUP($A23,FAG_Daten_2022!$A$1:$FK$206,FAG_Daten_2022!U$1,FALSE))</f>
        <v/>
      </c>
      <c r="BI23" s="80">
        <f>IF(VLOOKUP($A23,FAG_Daten_2022!$A$1:$FK$206,FAG_Daten_2022!W$1,FALSE)="","",VLOOKUP($A23,FAG_Daten_2022!$A$1:$FK$206,FAG_Daten_2022!W$1,FALSE))</f>
        <v>0</v>
      </c>
      <c r="BJ23" s="80" t="str">
        <f>IF(VLOOKUP($A23,FAG_Daten_2022!$A$1:$FK$206,FAG_Daten_2022!X$1,FALSE)="","",VLOOKUP($A23,FAG_Daten_2022!$A$1:$FK$206,FAG_Daten_2022!X$1,FALSE))</f>
        <v/>
      </c>
      <c r="BK23" s="80" t="str">
        <f>IF(VLOOKUP($A23,FAG_Daten_2022!$A$1:$FK$206,FAG_Daten_2022!Y$1,FALSE)="","",VLOOKUP($A23,FAG_Daten_2022!$A$1:$FK$206,FAG_Daten_2022!Y$1,FALSE))</f>
        <v/>
      </c>
      <c r="BL23" s="80" t="str">
        <f>IF(VLOOKUP($A23,FAG_Daten_2022!$A$1:$FK$206,FAG_Daten_2022!Z$1,FALSE)="","",VLOOKUP($A23,FAG_Daten_2022!$A$1:$FK$206,FAG_Daten_2022!Z$1,FALSE))</f>
        <v/>
      </c>
      <c r="BM23" s="82">
        <f>IF(VLOOKUP($A23,FAG_Daten_2022!$A$1:$FK$206,FAG_Daten_2022!AG$1,FALSE)="","",VLOOKUP($A23,FAG_Daten_2022!$A$1:$FK$206,FAG_Daten_2022!AG$1,FALSE))</f>
        <v>15463022</v>
      </c>
      <c r="BN23" s="82">
        <f>IF(VLOOKUP($A23,FAG_Daten_2022!$A$1:$FK$206,FAG_Daten_2022!AH$1,FALSE)="","",VLOOKUP($A23,FAG_Daten_2022!$A$1:$FK$206,FAG_Daten_2022!AH$1,FALSE))</f>
        <v>0</v>
      </c>
      <c r="BO23" s="82">
        <f>IF(VLOOKUP($A23,FAG_Daten_2022!$A$1:$FK$206,FAG_Daten_2022!AI$1,FALSE)="","",VLOOKUP($A23,FAG_Daten_2022!$A$1:$FK$206,FAG_Daten_2022!AI$1,FALSE))</f>
        <v>0</v>
      </c>
      <c r="BP23" s="113">
        <f>IF(VLOOKUP($A23,FAG_Daten_2022!$A$1:$FK$206,FAG_Daten_2022!AJ$1,FALSE)="","",VLOOKUP($A23,FAG_Daten_2022!$A$1:$FK$206,FAG_Daten_2022!AJ$1,FALSE))</f>
        <v>0</v>
      </c>
      <c r="BQ23" s="82" t="str">
        <f>IF(VLOOKUP($A23,FAG_Daten_2022!$A$1:$FK$206,FAG_Daten_2022!AK$1,FALSE)="","",VLOOKUP($A23,FAG_Daten_2022!$A$1:$FK$206,FAG_Daten_2022!AK$1,FALSE))</f>
        <v/>
      </c>
      <c r="BR23" s="82">
        <f>IF(VLOOKUP($A23,FAG_Daten_2022!$A$1:$FK$206,FAG_Daten_2022!AL$1,FALSE)="","",VLOOKUP($A23,FAG_Daten_2022!$A$1:$FK$206,FAG_Daten_2022!AL$1,FALSE))</f>
        <v>15463022</v>
      </c>
      <c r="BS23" s="82">
        <f>IF(VLOOKUP($A23,FAG_Daten_2022!$A$1:$FK$206,FAG_Daten_2022!AM$1,FALSE)="","",VLOOKUP($A23,FAG_Daten_2022!$A$1:$FK$206,FAG_Daten_2022!AM$1,FALSE))</f>
        <v>0</v>
      </c>
      <c r="BT23" s="82" t="str">
        <f>IF(VLOOKUP($A23,FAG_Daten_2022!$A$1:$FK$206,FAG_Daten_2022!AN$1,FALSE)="","",VLOOKUP($A23,FAG_Daten_2022!$A$1:$FK$206,FAG_Daten_2022!AN$1,FALSE))</f>
        <v/>
      </c>
      <c r="BU23" s="82" t="str">
        <f>IF(VLOOKUP($A23,FAG_Daten_2022!$A$1:$FK$206,FAG_Daten_2022!AO$1,FALSE)="","",VLOOKUP($A23,FAG_Daten_2022!$A$1:$FK$206,FAG_Daten_2022!AO$1,FALSE))</f>
        <v/>
      </c>
      <c r="BV23" s="82">
        <f>IF(VLOOKUP($A23,FAG_Daten_2022!$A$1:$FK$206,FAG_Daten_2022!AP$1,FALSE)="","",VLOOKUP($A23,FAG_Daten_2022!$A$1:$FK$206,FAG_Daten_2022!AP$1,FALSE))</f>
        <v>0</v>
      </c>
      <c r="BW23" s="82" t="str">
        <f>IF(VLOOKUP($A23,FAG_Daten_2022!$A$1:$FK$206,FAG_Daten_2022!AQ$1,FALSE)="","",VLOOKUP($A23,FAG_Daten_2022!$A$1:$FK$206,FAG_Daten_2022!AQ$1,FALSE))</f>
        <v/>
      </c>
      <c r="BX23" s="82" t="str">
        <f>IF(VLOOKUP($A23,FAG_Daten_2022!$A$1:$FK$206,FAG_Daten_2022!AR$1,FALSE)="","",VLOOKUP($A23,FAG_Daten_2022!$A$1:$FK$206,FAG_Daten_2022!AR$1,FALSE))</f>
        <v/>
      </c>
      <c r="BY23" s="82" t="str">
        <f>IF(VLOOKUP($A23,FAG_Daten_2022!$A$1:$FK$206,FAG_Daten_2022!AS$1,FALSE)="","",VLOOKUP($A23,FAG_Daten_2022!$A$1:$FK$206,FAG_Daten_2022!AS$1,FALSE))</f>
        <v/>
      </c>
      <c r="BZ23" s="82">
        <f t="shared" si="3"/>
        <v>0</v>
      </c>
      <c r="CA23" s="82">
        <f t="shared" si="3"/>
        <v>0</v>
      </c>
      <c r="CB23" s="82">
        <f t="shared" si="3"/>
        <v>0</v>
      </c>
      <c r="CC23" s="82" t="str">
        <f t="shared" si="3"/>
        <v/>
      </c>
      <c r="CD23" s="82">
        <f t="shared" si="3"/>
        <v>740969</v>
      </c>
      <c r="CE23" s="82">
        <f t="shared" si="3"/>
        <v>0</v>
      </c>
      <c r="CF23" s="82" t="str">
        <f t="shared" si="3"/>
        <v/>
      </c>
      <c r="CG23" s="82" t="str">
        <f t="shared" si="3"/>
        <v/>
      </c>
      <c r="CH23" s="82">
        <f t="shared" si="3"/>
        <v>0</v>
      </c>
      <c r="CI23" s="82" t="str">
        <f t="shared" si="3"/>
        <v/>
      </c>
      <c r="CJ23" s="82" t="str">
        <f t="shared" si="3"/>
        <v/>
      </c>
      <c r="CK23" s="82" t="str">
        <f t="shared" si="3"/>
        <v/>
      </c>
      <c r="CL23" s="82">
        <f t="shared" si="4"/>
        <v>0</v>
      </c>
      <c r="CM23" s="82">
        <f t="shared" si="4"/>
        <v>0</v>
      </c>
      <c r="CN23" s="82">
        <f t="shared" si="4"/>
        <v>0</v>
      </c>
      <c r="CO23" s="82" t="str">
        <f t="shared" si="4"/>
        <v/>
      </c>
      <c r="CP23" s="82">
        <f t="shared" si="4"/>
        <v>0</v>
      </c>
      <c r="CQ23" s="82">
        <f t="shared" si="4"/>
        <v>0</v>
      </c>
      <c r="CR23" s="82" t="str">
        <f t="shared" si="4"/>
        <v/>
      </c>
      <c r="CS23" s="82" t="str">
        <f t="shared" si="4"/>
        <v/>
      </c>
      <c r="CT23" s="82">
        <f t="shared" si="4"/>
        <v>0</v>
      </c>
      <c r="CU23" s="82" t="str">
        <f t="shared" si="4"/>
        <v/>
      </c>
      <c r="CV23" s="82" t="str">
        <f t="shared" si="4"/>
        <v/>
      </c>
      <c r="CW23" s="82" t="str">
        <f t="shared" si="4"/>
        <v/>
      </c>
      <c r="CX23" s="82">
        <f t="shared" si="5"/>
        <v>740969</v>
      </c>
      <c r="CY23" s="82">
        <f>VLOOKUP($A23,FAG_Daten_2022!$A$1:$FK$206,FAG_Daten_2022!I$1,FALSE)</f>
        <v>1351</v>
      </c>
      <c r="CZ23" s="82" t="str">
        <f>IF(VLOOKUP($A23,FAG_Daten_2022!$A$1:$FK$206,FAG_Daten_2022!BE$1,FALSE)="","",VLOOKUP($A23,FAG_Daten_2022!$A$1:$FK$206,FAG_Daten_2022!BE$1,FALSE))</f>
        <v/>
      </c>
      <c r="DA23" s="82" t="str">
        <f>IF(VLOOKUP($A23,FAG_Daten_2022!$A$1:$FK$206,FAG_Daten_2022!BF$1,FALSE)="","",VLOOKUP($A23,FAG_Daten_2022!$A$1:$FK$206,FAG_Daten_2022!BF$1,FALSE))</f>
        <v/>
      </c>
      <c r="DB23" s="82" t="str">
        <f>IF(VLOOKUP($A23,FAG_Daten_2022!$A$1:$FK$206,FAG_Daten_2022!BG$1,FALSE)="","",VLOOKUP($A23,FAG_Daten_2022!$A$1:$FK$206,FAG_Daten_2022!BG$1,FALSE))</f>
        <v/>
      </c>
      <c r="DC23" s="82" t="str">
        <f>IF(VLOOKUP($A23,FAG_Daten_2022!$A$1:$FK$206,FAG_Daten_2022!BH$1,FALSE)="","",VLOOKUP($A23,FAG_Daten_2022!$A$1:$FK$206,FAG_Daten_2022!BH$1,FALSE))</f>
        <v/>
      </c>
      <c r="DD23" s="82">
        <f>IF(VLOOKUP($A23,FAG_Daten_2022!$A$1:$FK$206,FAG_Daten_2022!BI$1,FALSE)="","",VLOOKUP($A23,FAG_Daten_2022!$A$1:$FK$206,FAG_Daten_2022!BI$1,FALSE))</f>
        <v>158</v>
      </c>
      <c r="DE23" s="82" t="str">
        <f>IF(VLOOKUP($A23,FAG_Daten_2022!$A$1:$FK$206,FAG_Daten_2022!BJ$1,FALSE)="","",VLOOKUP($A23,FAG_Daten_2022!$A$1:$FK$206,FAG_Daten_2022!BJ$1,FALSE))</f>
        <v/>
      </c>
      <c r="DF23" s="82" t="str">
        <f>IF(VLOOKUP($A23,FAG_Daten_2022!$A$1:$FK$206,FAG_Daten_2022!BK$1,FALSE)="","",VLOOKUP($A23,FAG_Daten_2022!$A$1:$FK$206,FAG_Daten_2022!BK$1,FALSE))</f>
        <v/>
      </c>
      <c r="DG23" s="82" t="str">
        <f>IF(VLOOKUP($A23,FAG_Daten_2022!$A$1:$FK$206,FAG_Daten_2022!BL$1,FALSE)="","",VLOOKUP($A23,FAG_Daten_2022!$A$1:$FK$206,FAG_Daten_2022!BL$1,FALSE))</f>
        <v/>
      </c>
      <c r="DH23" s="82" t="str">
        <f>IF(VLOOKUP($A23,FAG_Daten_2022!$A$1:$FK$206,FAG_Daten_2022!BM$1,FALSE)="","",VLOOKUP($A23,FAG_Daten_2022!$A$1:$FK$206,FAG_Daten_2022!BM$1,FALSE))</f>
        <v/>
      </c>
      <c r="DI23" s="82" t="str">
        <f>IF(VLOOKUP($A23,FAG_Daten_2022!$A$1:$FK$206,FAG_Daten_2022!BN$1,FALSE)="","",VLOOKUP($A23,FAG_Daten_2022!$A$1:$FK$206,FAG_Daten_2022!BN$1,FALSE))</f>
        <v/>
      </c>
      <c r="DJ23" s="82" t="str">
        <f>IF(VLOOKUP($A23,FAG_Daten_2022!$A$1:$FK$206,FAG_Daten_2022!BO$1,FALSE)="","",VLOOKUP($A23,FAG_Daten_2022!$A$1:$FK$206,FAG_Daten_2022!BO$1,FALSE))</f>
        <v/>
      </c>
      <c r="DK23" s="82" t="str">
        <f>IF(VLOOKUP($A23,FAG_Daten_2022!$A$1:$FK$206,FAG_Daten_2022!BP$1,FALSE)="","",VLOOKUP($A23,FAG_Daten_2022!$A$1:$FK$206,FAG_Daten_2022!BP$1,FALSE))</f>
        <v/>
      </c>
      <c r="DL23" s="82" t="str">
        <f>IF(VLOOKUP($A23,FAG_Daten_2022!$A$1:$FK$206,FAG_Daten_2022!BQ$1,FALSE)="","",VLOOKUP($A23,FAG_Daten_2022!$A$1:$FK$206,FAG_Daten_2022!BQ$1,FALSE))</f>
        <v/>
      </c>
      <c r="DM23" s="82" t="str">
        <f>IF(VLOOKUP($A23,FAG_Daten_2022!$A$1:$FK$206,FAG_Daten_2022!BR$1,FALSE)="","",VLOOKUP($A23,FAG_Daten_2022!$A$1:$FK$206,FAG_Daten_2022!BR$1,FALSE))</f>
        <v/>
      </c>
      <c r="DN23" s="82" t="str">
        <f t="shared" si="6"/>
        <v/>
      </c>
      <c r="DO23" s="82" t="str">
        <f t="shared" si="6"/>
        <v/>
      </c>
      <c r="DP23" s="82" t="str">
        <f t="shared" si="6"/>
        <v/>
      </c>
      <c r="DQ23" s="82" t="str">
        <f t="shared" si="6"/>
        <v/>
      </c>
      <c r="DR23" s="82">
        <f t="shared" si="6"/>
        <v>72154</v>
      </c>
      <c r="DS23" s="82" t="str">
        <f t="shared" si="6"/>
        <v/>
      </c>
      <c r="DT23" s="82" t="str">
        <f t="shared" si="6"/>
        <v/>
      </c>
      <c r="DU23" s="82" t="str">
        <f t="shared" si="6"/>
        <v/>
      </c>
      <c r="DV23" s="82" t="str">
        <f t="shared" si="6"/>
        <v/>
      </c>
      <c r="DW23" s="82" t="str">
        <f t="shared" si="6"/>
        <v/>
      </c>
      <c r="DX23" s="82" t="str">
        <f t="shared" si="6"/>
        <v/>
      </c>
      <c r="DY23" s="82" t="str">
        <f t="shared" si="6"/>
        <v/>
      </c>
      <c r="DZ23" s="82">
        <f t="shared" si="7"/>
        <v>72154</v>
      </c>
      <c r="EA23" s="82">
        <f t="shared" si="8"/>
        <v>813123</v>
      </c>
      <c r="EB23" s="11"/>
      <c r="EC23" s="82"/>
      <c r="ED23" s="82"/>
      <c r="EE23" s="82"/>
      <c r="EF23" s="82"/>
      <c r="EG23" s="82"/>
      <c r="EH23" s="82"/>
      <c r="EI23" s="82"/>
      <c r="EJ23" s="82"/>
      <c r="EL23" s="11"/>
    </row>
    <row r="24" spans="1:143" s="3" customFormat="1" outlineLevel="1" x14ac:dyDescent="0.2">
      <c r="A24" s="3">
        <v>82</v>
      </c>
      <c r="B24" s="3" t="str">
        <f>VLOOKUP(A24,FAG_Daten_2022!A$1:$FK$206,FAG_Daten_2022!$B$1,FALSE)</f>
        <v>Boppelsen</v>
      </c>
      <c r="C24" s="3" t="str">
        <f>VLOOKUP(A24,FAG_Daten_2022!A$1:$FK$206,FAG_Daten_2022!$C$1,FALSE)</f>
        <v>Politische Gemeinde</v>
      </c>
      <c r="D24" s="3" t="str">
        <f>VLOOKUP(A24,FAG_Daten_2022!A$1:$FK$206,FAG_Daten_2022!$D$1,FALSE)</f>
        <v>Bezirk Dielsdorf</v>
      </c>
      <c r="E24" s="82">
        <f>VLOOKUP(A24,FAG_Daten_2022!A$1:$FK$206,FAG_Daten_2022!$AT$1,FALSE)</f>
        <v>4085</v>
      </c>
      <c r="F24" s="82">
        <f>VLOOKUP(A24,FAG_Daten_2022!A$1:$FK$206,FAG_Daten_2022!$AV$1,FALSE)</f>
        <v>3770</v>
      </c>
      <c r="G24" s="82">
        <f>VLOOKUP(A24,FAG_Daten_2022!A$1:$FK$206,FAG_Daten_2022!$F$1,FALSE)</f>
        <v>1465</v>
      </c>
      <c r="H24" s="80">
        <f>VLOOKUP(A24,FAG_Daten_2022!A$1:$FK$206,FAG_Daten_2022!$DH$1,FALSE)</f>
        <v>91</v>
      </c>
      <c r="I24" s="82">
        <f>ROUND(IF(E24&lt;FAG_Basisdaten!$C$5*F24,(FAG_Basisdaten!$C$5*F24-E24)*G24*H24/100,0),0)</f>
        <v>0</v>
      </c>
      <c r="J24" s="82">
        <f>VLOOKUP(A24,FAG_Daten_2022!A$1:$FK$206,FAG_Daten_2022!$AT$1,FALSE)</f>
        <v>4085</v>
      </c>
      <c r="K24" s="82">
        <f>VLOOKUP(A24,FAG_Daten_2022!A$1:$FK$206,FAG_Daten_2022!$AV$1,FALSE)</f>
        <v>3770</v>
      </c>
      <c r="L24" s="3">
        <f>VLOOKUP(A24,FAG_Daten_2022!A$1:$FK$206,FAG_Daten_2022!$F$1,FALSE)</f>
        <v>1465</v>
      </c>
      <c r="M24" s="3">
        <f>VLOOKUP(A24,FAG_Daten_2022!A$1:$FK$206,FAG_Daten_2022!DJ$1,FALSE)</f>
        <v>99.67</v>
      </c>
      <c r="N24" s="3">
        <f>VLOOKUP(A24,FAG_Daten_2022!A$1:$FK$206,FAG_Daten_2022!$DK$1,FALSE)</f>
        <v>100.87</v>
      </c>
      <c r="O24" s="82">
        <f>ROUND(IF(J24&gt;K24*FAG_Basisdaten!$C$8,(J24-K24*FAG_Basisdaten!$C$8)*FAG_Basisdaten!$C$9*L24*(M24/N24),0),0)</f>
        <v>0</v>
      </c>
      <c r="P24" s="82">
        <f>VLOOKUP(A24,FAG_Daten_2022!A$1:$FK$206,FAG_Daten_2022!$I$1,FALSE)</f>
        <v>331</v>
      </c>
      <c r="Q24" s="82">
        <f>VLOOKUP(A24,FAG_Daten_2022!A$1:$FK$206,FAG_Daten_2022!$F$1,FALSE)</f>
        <v>1465</v>
      </c>
      <c r="R24" s="82">
        <f>VLOOKUP(A24,FAG_Daten_2022!A$1:$FK$206,FAG_Daten_2022!$K$1,FALSE)</f>
        <v>232131</v>
      </c>
      <c r="S24" s="82">
        <f>VLOOKUP(A24,FAG_Daten_2022!A$1:$FK$206,FAG_Daten_2022!$H$1,FALSE)</f>
        <v>1130451</v>
      </c>
      <c r="T24" s="82">
        <f>VLOOKUP(A24,FAG_Daten_2022!A$1:$FK$206,FAG_Daten_2022!$F$1,FALSE)</f>
        <v>1465</v>
      </c>
      <c r="U24" s="3">
        <f>VLOOKUP(A24,FAG_Daten_2022!A$1:$FK$206,FAG_Daten_2022!$BC$1,FALSE)</f>
        <v>102.3</v>
      </c>
      <c r="V24" s="3">
        <f>VLOOKUP(A24,FAG_Daten_2022!A$1:$FK$206,FAG_Daten_2022!$BD$1,FALSE)</f>
        <v>104.2</v>
      </c>
      <c r="W24" s="118">
        <f>IF((P24/Q24)&gt;(R24/S24)*FAG_Basisdaten!$C$12,((P24/Q24)-(R24/S24)*FAG_Basisdaten!$C$12)*T24*FAG_Basisdaten!$C$13*(U24/V24),0)</f>
        <v>1043.9858247523362</v>
      </c>
      <c r="X24" s="3">
        <f>VLOOKUP(A24,FAG_Daten_2022!A$1:$FK$206,FAG_Daten_2022!$DH$1,FALSE)</f>
        <v>91</v>
      </c>
      <c r="Y24" s="3">
        <f>VLOOKUP(A24,FAG_Daten_2022!A$1:$FK$206,FAG_Daten_2022!$DJ$1,FALSE)</f>
        <v>99.67</v>
      </c>
      <c r="Z24" s="82">
        <f>ROUND(W24-W24*MIN(MAX((Y24*FAG_Basisdaten!$C$15-X24)/(Y24*FAG_Basisdaten!$C$14),0),1),0)</f>
        <v>309</v>
      </c>
      <c r="AA24" s="79">
        <f>VLOOKUP(A24,FAG_Daten_2022!A$1:$FK$206,FAG_Daten_2022!$AW$1,FALSE)</f>
        <v>370.22</v>
      </c>
      <c r="AB24" s="83">
        <f>VLOOKUP(A24,FAG_Daten_2022!A$1:$FK$206,FAG_Daten_2022!$AZ$1,FALSE)</f>
        <v>0.1638</v>
      </c>
      <c r="AC24" s="3">
        <f>VLOOKUP(A24,FAG_Daten_2022!A$1:$FK$206,FAG_Daten_2022!$F$1,FALSE)</f>
        <v>1465</v>
      </c>
      <c r="AD24" s="3">
        <f>VLOOKUP(A24,FAG_Daten_2022!A$1:$FK$206,FAG_Daten_2022!$BC$1,FALSE)</f>
        <v>102.3</v>
      </c>
      <c r="AE24" s="3">
        <f>VLOOKUP(A24,FAG_Daten_2022!A$1:$FK$206,FAG_Daten_2022!$BD$1,FALSE)</f>
        <v>104.2</v>
      </c>
      <c r="AF24" s="80">
        <f>IF(OR(AA24&lt;FAG_Basisdaten!$C$18,AB24&gt;FAG_Basisdaten!$C$19),MAX((FAG_Basisdaten!$C$20+FAG_Basisdaten!$C$21*AA24+FAG_Basisdaten!$C$22*AB24*100)*AC24*(AD24/AE24),0),0)</f>
        <v>396219.28848368517</v>
      </c>
      <c r="AG24" s="3">
        <f>VLOOKUP(A24,FAG_Daten_2022!A$1:$FK$206,FAG_Daten_2022!$DH$1,FALSE)</f>
        <v>91</v>
      </c>
      <c r="AH24" s="3">
        <f>VLOOKUP(A24,FAG_Daten_2022!A$1:$FK$206,FAG_Daten_2022!$DJ$1,FALSE)</f>
        <v>99.67</v>
      </c>
      <c r="AI24" s="82">
        <f>ROUND(AF24-AF24*MIN(MAX((AH24*FAG_Basisdaten!$C$24-AG24)/(AH24*FAG_Basisdaten!$C$23),0),1),0)</f>
        <v>117434</v>
      </c>
      <c r="AJ24" s="3">
        <f>VLOOKUP(A24,FAG_Daten_2022!$A$1:$FK$206,FAG_Daten_2022!$BC$1,FALSE)</f>
        <v>102.3</v>
      </c>
      <c r="AK24" s="3">
        <f>VLOOKUP(A24,FAG_Daten_2022!$A$1:$FK$206,FAG_Daten_2022!$BD$1,FALSE)</f>
        <v>104.2</v>
      </c>
      <c r="AL24" s="82">
        <v>0</v>
      </c>
      <c r="AM24" s="82">
        <f t="shared" si="2"/>
        <v>117743</v>
      </c>
      <c r="AN24" s="115" t="str">
        <f>IF(VLOOKUP($A24,FAG_Daten_2022!$A$1:$FK$206,FAG_Daten_2022!BS$1,FALSE)="","",VLOOKUP($A24,FAG_Daten_2022!$A$1:$FK$206,FAG_Daten_2022!BS$1,FALSE))</f>
        <v>Boppelsen</v>
      </c>
      <c r="AO24" s="115" t="str">
        <f>IF(VLOOKUP($A24,FAG_Daten_2022!$A$1:$FK$206,FAG_Daten_2022!BT$1,FALSE)="","",VLOOKUP($A24,FAG_Daten_2022!$A$1:$FK$206,FAG_Daten_2022!BT$1,FALSE))</f>
        <v/>
      </c>
      <c r="AP24" s="115" t="str">
        <f>IF(VLOOKUP($A24,FAG_Daten_2022!$A$1:$FK$206,FAG_Daten_2022!BU$1,FALSE)="","",VLOOKUP($A24,FAG_Daten_2022!$A$1:$FK$206,FAG_Daten_2022!BU$1,FALSE))</f>
        <v/>
      </c>
      <c r="AQ24" s="115" t="str">
        <f>IF(VLOOKUP($A24,FAG_Daten_2022!$A$1:$FK$206,FAG_Daten_2022!BV$1,FALSE)="","",VLOOKUP($A24,FAG_Daten_2022!$A$1:$FK$206,FAG_Daten_2022!BV$1,FALSE))</f>
        <v/>
      </c>
      <c r="AR24" s="115" t="str">
        <f>IF(VLOOKUP($A24,FAG_Daten_2022!$A$1:$FK$206,FAG_Daten_2022!BW$1,FALSE)="","",VLOOKUP($A24,FAG_Daten_2022!$A$1:$FK$206,FAG_Daten_2022!BW$1,FALSE))</f>
        <v>Unteres Furttal</v>
      </c>
      <c r="AS24" s="115" t="str">
        <f>IF(VLOOKUP($A24,FAG_Daten_2022!$A$1:$FK$206,FAG_Daten_2022!BX$1,FALSE)="","",VLOOKUP($A24,FAG_Daten_2022!$A$1:$FK$206,FAG_Daten_2022!BX$1,FALSE))</f>
        <v/>
      </c>
      <c r="AT24" s="115" t="str">
        <f>IF(VLOOKUP($A24,FAG_Daten_2022!$A$1:$FK$206,FAG_Daten_2022!BY$1,FALSE)="","",VLOOKUP($A24,FAG_Daten_2022!$A$1:$FK$206,FAG_Daten_2022!BY$1,FALSE))</f>
        <v/>
      </c>
      <c r="AU24" s="115" t="str">
        <f>IF(VLOOKUP($A24,FAG_Daten_2022!$A$1:$FK$206,FAG_Daten_2022!BZ$1,FALSE)="","",VLOOKUP($A24,FAG_Daten_2022!$A$1:$FK$206,FAG_Daten_2022!BZ$1,FALSE))</f>
        <v/>
      </c>
      <c r="AV24" s="115" t="str">
        <f>IF(VLOOKUP($A24,FAG_Daten_2022!$A$1:$FK$206,FAG_Daten_2022!CA$1,FALSE)="","",VLOOKUP($A24,FAG_Daten_2022!$A$1:$FK$206,FAG_Daten_2022!CA$1,FALSE))</f>
        <v/>
      </c>
      <c r="AW24" s="115" t="str">
        <f>IF(VLOOKUP($A24,FAG_Daten_2022!$A$1:$FK$206,FAG_Daten_2022!CB$1,FALSE)="","",VLOOKUP($A24,FAG_Daten_2022!$A$1:$FK$206,FAG_Daten_2022!CB$1,FALSE))</f>
        <v/>
      </c>
      <c r="AX24" s="115" t="str">
        <f>IF(VLOOKUP($A24,FAG_Daten_2022!$A$1:$FK$206,FAG_Daten_2022!CC$1,FALSE)="","",VLOOKUP($A24,FAG_Daten_2022!$A$1:$FK$206,FAG_Daten_2022!CC$1,FALSE))</f>
        <v/>
      </c>
      <c r="AY24" s="115" t="str">
        <f>IF(VLOOKUP($A24,FAG_Daten_2022!$A$1:$FK$206,FAG_Daten_2022!CD$1,FALSE)="","",VLOOKUP($A24,FAG_Daten_2022!$A$1:$FK$206,FAG_Daten_2022!CD$1,FALSE))</f>
        <v/>
      </c>
      <c r="AZ24" s="80">
        <f>VLOOKUP($A24,FAG_Daten_2022!$A$1:$FK$206,FAG_Daten_2022!$DH$1,FALSE)</f>
        <v>91</v>
      </c>
      <c r="BA24" s="80">
        <f>IF(VLOOKUP($A24,FAG_Daten_2022!$A$1:$FK$206,FAG_Daten_2022!M$1,FALSE)="","",VLOOKUP($A24,FAG_Daten_2022!$A$1:$FK$206,FAG_Daten_2022!M$1,FALSE))</f>
        <v>44</v>
      </c>
      <c r="BB24" s="80">
        <f>IF(VLOOKUP($A24,FAG_Daten_2022!$A$1:$FK$206,FAG_Daten_2022!N$1,FALSE)="","",VLOOKUP($A24,FAG_Daten_2022!$A$1:$FK$206,FAG_Daten_2022!N$1,FALSE))</f>
        <v>0</v>
      </c>
      <c r="BC24" s="80">
        <f>IF(VLOOKUP($A24,FAG_Daten_2022!$A$1:$FK$206,FAG_Daten_2022!O$1,FALSE)="","",VLOOKUP($A24,FAG_Daten_2022!$A$1:$FK$206,FAG_Daten_2022!O$1,FALSE))</f>
        <v>0</v>
      </c>
      <c r="BD24" s="80" t="str">
        <f>IF(VLOOKUP($A24,FAG_Daten_2022!$A$1:$FK$206,FAG_Daten_2022!P$1,FALSE)="","",VLOOKUP($A24,FAG_Daten_2022!$A$1:$FK$206,FAG_Daten_2022!P$1,FALSE))</f>
        <v/>
      </c>
      <c r="BE24" s="80">
        <f>IF(VLOOKUP($A24,FAG_Daten_2022!$A$1:$FK$206,FAG_Daten_2022!R$1,FALSE)="","",VLOOKUP($A24,FAG_Daten_2022!$A$1:$FK$206,FAG_Daten_2022!R$1,FALSE))</f>
        <v>22</v>
      </c>
      <c r="BF24" s="80">
        <f>IF(VLOOKUP($A24,FAG_Daten_2022!$A$1:$FK$206,FAG_Daten_2022!S$1,FALSE)="","",VLOOKUP($A24,FAG_Daten_2022!$A$1:$FK$206,FAG_Daten_2022!S$1,FALSE))</f>
        <v>0</v>
      </c>
      <c r="BG24" s="80" t="str">
        <f>IF(VLOOKUP($A24,FAG_Daten_2022!$A$1:$FK$206,FAG_Daten_2022!T$1,FALSE)="","",VLOOKUP($A24,FAG_Daten_2022!$A$1:$FK$206,FAG_Daten_2022!T$1,FALSE))</f>
        <v/>
      </c>
      <c r="BH24" s="80" t="str">
        <f>IF(VLOOKUP($A24,FAG_Daten_2022!$A$1:$FK$206,FAG_Daten_2022!U$1,FALSE)="","",VLOOKUP($A24,FAG_Daten_2022!$A$1:$FK$206,FAG_Daten_2022!U$1,FALSE))</f>
        <v/>
      </c>
      <c r="BI24" s="80">
        <f>IF(VLOOKUP($A24,FAG_Daten_2022!$A$1:$FK$206,FAG_Daten_2022!W$1,FALSE)="","",VLOOKUP($A24,FAG_Daten_2022!$A$1:$FK$206,FAG_Daten_2022!W$1,FALSE))</f>
        <v>0</v>
      </c>
      <c r="BJ24" s="80" t="str">
        <f>IF(VLOOKUP($A24,FAG_Daten_2022!$A$1:$FK$206,FAG_Daten_2022!X$1,FALSE)="","",VLOOKUP($A24,FAG_Daten_2022!$A$1:$FK$206,FAG_Daten_2022!X$1,FALSE))</f>
        <v/>
      </c>
      <c r="BK24" s="80" t="str">
        <f>IF(VLOOKUP($A24,FAG_Daten_2022!$A$1:$FK$206,FAG_Daten_2022!Y$1,FALSE)="","",VLOOKUP($A24,FAG_Daten_2022!$A$1:$FK$206,FAG_Daten_2022!Y$1,FALSE))</f>
        <v/>
      </c>
      <c r="BL24" s="80" t="str">
        <f>IF(VLOOKUP($A24,FAG_Daten_2022!$A$1:$FK$206,FAG_Daten_2022!Z$1,FALSE)="","",VLOOKUP($A24,FAG_Daten_2022!$A$1:$FK$206,FAG_Daten_2022!Z$1,FALSE))</f>
        <v/>
      </c>
      <c r="BM24" s="82">
        <f>IF(VLOOKUP($A24,FAG_Daten_2022!$A$1:$FK$206,FAG_Daten_2022!AG$1,FALSE)="","",VLOOKUP($A24,FAG_Daten_2022!$A$1:$FK$206,FAG_Daten_2022!AG$1,FALSE))</f>
        <v>5985181</v>
      </c>
      <c r="BN24" s="82">
        <f>IF(VLOOKUP($A24,FAG_Daten_2022!$A$1:$FK$206,FAG_Daten_2022!AH$1,FALSE)="","",VLOOKUP($A24,FAG_Daten_2022!$A$1:$FK$206,FAG_Daten_2022!AH$1,FALSE))</f>
        <v>5985181</v>
      </c>
      <c r="BO24" s="82">
        <f>IF(VLOOKUP($A24,FAG_Daten_2022!$A$1:$FK$206,FAG_Daten_2022!AI$1,FALSE)="","",VLOOKUP($A24,FAG_Daten_2022!$A$1:$FK$206,FAG_Daten_2022!AI$1,FALSE))</f>
        <v>0</v>
      </c>
      <c r="BP24" s="113">
        <f>IF(VLOOKUP($A24,FAG_Daten_2022!$A$1:$FK$206,FAG_Daten_2022!AJ$1,FALSE)="","",VLOOKUP($A24,FAG_Daten_2022!$A$1:$FK$206,FAG_Daten_2022!AJ$1,FALSE))</f>
        <v>0</v>
      </c>
      <c r="BQ24" s="82" t="str">
        <f>IF(VLOOKUP($A24,FAG_Daten_2022!$A$1:$FK$206,FAG_Daten_2022!AK$1,FALSE)="","",VLOOKUP($A24,FAG_Daten_2022!$A$1:$FK$206,FAG_Daten_2022!AK$1,FALSE))</f>
        <v/>
      </c>
      <c r="BR24" s="82">
        <f>IF(VLOOKUP($A24,FAG_Daten_2022!$A$1:$FK$206,FAG_Daten_2022!AL$1,FALSE)="","",VLOOKUP($A24,FAG_Daten_2022!$A$1:$FK$206,FAG_Daten_2022!AL$1,FALSE))</f>
        <v>5985181</v>
      </c>
      <c r="BS24" s="82">
        <f>IF(VLOOKUP($A24,FAG_Daten_2022!$A$1:$FK$206,FAG_Daten_2022!AM$1,FALSE)="","",VLOOKUP($A24,FAG_Daten_2022!$A$1:$FK$206,FAG_Daten_2022!AM$1,FALSE))</f>
        <v>0</v>
      </c>
      <c r="BT24" s="82" t="str">
        <f>IF(VLOOKUP($A24,FAG_Daten_2022!$A$1:$FK$206,FAG_Daten_2022!AN$1,FALSE)="","",VLOOKUP($A24,FAG_Daten_2022!$A$1:$FK$206,FAG_Daten_2022!AN$1,FALSE))</f>
        <v/>
      </c>
      <c r="BU24" s="82" t="str">
        <f>IF(VLOOKUP($A24,FAG_Daten_2022!$A$1:$FK$206,FAG_Daten_2022!AO$1,FALSE)="","",VLOOKUP($A24,FAG_Daten_2022!$A$1:$FK$206,FAG_Daten_2022!AO$1,FALSE))</f>
        <v/>
      </c>
      <c r="BV24" s="82">
        <f>IF(VLOOKUP($A24,FAG_Daten_2022!$A$1:$FK$206,FAG_Daten_2022!AP$1,FALSE)="","",VLOOKUP($A24,FAG_Daten_2022!$A$1:$FK$206,FAG_Daten_2022!AP$1,FALSE))</f>
        <v>0</v>
      </c>
      <c r="BW24" s="82" t="str">
        <f>IF(VLOOKUP($A24,FAG_Daten_2022!$A$1:$FK$206,FAG_Daten_2022!AQ$1,FALSE)="","",VLOOKUP($A24,FAG_Daten_2022!$A$1:$FK$206,FAG_Daten_2022!AQ$1,FALSE))</f>
        <v/>
      </c>
      <c r="BX24" s="82" t="str">
        <f>IF(VLOOKUP($A24,FAG_Daten_2022!$A$1:$FK$206,FAG_Daten_2022!AR$1,FALSE)="","",VLOOKUP($A24,FAG_Daten_2022!$A$1:$FK$206,FAG_Daten_2022!AR$1,FALSE))</f>
        <v/>
      </c>
      <c r="BY24" s="82" t="str">
        <f>IF(VLOOKUP($A24,FAG_Daten_2022!$A$1:$FK$206,FAG_Daten_2022!AS$1,FALSE)="","",VLOOKUP($A24,FAG_Daten_2022!$A$1:$FK$206,FAG_Daten_2022!AS$1,FALSE))</f>
        <v/>
      </c>
      <c r="BZ24" s="82">
        <f t="shared" ref="BZ24:CK45" si="9">IF(BN24="","",ROUND(((BA24/100)*BN24)/(($AZ24/100)*$BM24)*$I24,0))</f>
        <v>0</v>
      </c>
      <c r="CA24" s="82">
        <f t="shared" si="9"/>
        <v>0</v>
      </c>
      <c r="CB24" s="82">
        <f t="shared" si="9"/>
        <v>0</v>
      </c>
      <c r="CC24" s="82" t="str">
        <f t="shared" si="9"/>
        <v/>
      </c>
      <c r="CD24" s="82">
        <f t="shared" si="9"/>
        <v>0</v>
      </c>
      <c r="CE24" s="82">
        <f t="shared" si="9"/>
        <v>0</v>
      </c>
      <c r="CF24" s="82" t="str">
        <f t="shared" si="9"/>
        <v/>
      </c>
      <c r="CG24" s="82" t="str">
        <f t="shared" si="9"/>
        <v/>
      </c>
      <c r="CH24" s="82">
        <f t="shared" si="9"/>
        <v>0</v>
      </c>
      <c r="CI24" s="82" t="str">
        <f t="shared" si="9"/>
        <v/>
      </c>
      <c r="CJ24" s="82" t="str">
        <f t="shared" si="9"/>
        <v/>
      </c>
      <c r="CK24" s="82" t="str">
        <f t="shared" si="9"/>
        <v/>
      </c>
      <c r="CL24" s="82">
        <f t="shared" ref="CL24:CW45" si="10">IF(BN24="","",ROUND(((BA24/100)*BN24)/(($AZ24/100)*$BM24)*$O24,0))</f>
        <v>0</v>
      </c>
      <c r="CM24" s="82">
        <f t="shared" si="10"/>
        <v>0</v>
      </c>
      <c r="CN24" s="82">
        <f t="shared" si="10"/>
        <v>0</v>
      </c>
      <c r="CO24" s="82" t="str">
        <f t="shared" si="10"/>
        <v/>
      </c>
      <c r="CP24" s="82">
        <f t="shared" si="10"/>
        <v>0</v>
      </c>
      <c r="CQ24" s="82">
        <f t="shared" si="10"/>
        <v>0</v>
      </c>
      <c r="CR24" s="82" t="str">
        <f t="shared" si="10"/>
        <v/>
      </c>
      <c r="CS24" s="82" t="str">
        <f t="shared" si="10"/>
        <v/>
      </c>
      <c r="CT24" s="82">
        <f t="shared" si="10"/>
        <v>0</v>
      </c>
      <c r="CU24" s="82" t="str">
        <f t="shared" si="10"/>
        <v/>
      </c>
      <c r="CV24" s="82" t="str">
        <f t="shared" si="10"/>
        <v/>
      </c>
      <c r="CW24" s="82" t="str">
        <f t="shared" si="10"/>
        <v/>
      </c>
      <c r="CX24" s="82">
        <f t="shared" si="5"/>
        <v>0</v>
      </c>
      <c r="CY24" s="82">
        <f>VLOOKUP($A24,FAG_Daten_2022!$A$1:$FK$206,FAG_Daten_2022!I$1,FALSE)</f>
        <v>331</v>
      </c>
      <c r="CZ24" s="82">
        <f>IF(VLOOKUP($A24,FAG_Daten_2022!$A$1:$FK$206,FAG_Daten_2022!BE$1,FALSE)="","",VLOOKUP($A24,FAG_Daten_2022!$A$1:$FK$206,FAG_Daten_2022!BE$1,FALSE))</f>
        <v>133</v>
      </c>
      <c r="DA24" s="82" t="str">
        <f>IF(VLOOKUP($A24,FAG_Daten_2022!$A$1:$FK$206,FAG_Daten_2022!BF$1,FALSE)="","",VLOOKUP($A24,FAG_Daten_2022!$A$1:$FK$206,FAG_Daten_2022!BF$1,FALSE))</f>
        <v/>
      </c>
      <c r="DB24" s="82" t="str">
        <f>IF(VLOOKUP($A24,FAG_Daten_2022!$A$1:$FK$206,FAG_Daten_2022!BG$1,FALSE)="","",VLOOKUP($A24,FAG_Daten_2022!$A$1:$FK$206,FAG_Daten_2022!BG$1,FALSE))</f>
        <v/>
      </c>
      <c r="DC24" s="82" t="str">
        <f>IF(VLOOKUP($A24,FAG_Daten_2022!$A$1:$FK$206,FAG_Daten_2022!BH$1,FALSE)="","",VLOOKUP($A24,FAG_Daten_2022!$A$1:$FK$206,FAG_Daten_2022!BH$1,FALSE))</f>
        <v/>
      </c>
      <c r="DD24" s="82">
        <f>IF(VLOOKUP($A24,FAG_Daten_2022!$A$1:$FK$206,FAG_Daten_2022!BI$1,FALSE)="","",VLOOKUP($A24,FAG_Daten_2022!$A$1:$FK$206,FAG_Daten_2022!BI$1,FALSE))</f>
        <v>40</v>
      </c>
      <c r="DE24" s="82" t="str">
        <f>IF(VLOOKUP($A24,FAG_Daten_2022!$A$1:$FK$206,FAG_Daten_2022!BJ$1,FALSE)="","",VLOOKUP($A24,FAG_Daten_2022!$A$1:$FK$206,FAG_Daten_2022!BJ$1,FALSE))</f>
        <v/>
      </c>
      <c r="DF24" s="82" t="str">
        <f>IF(VLOOKUP($A24,FAG_Daten_2022!$A$1:$FK$206,FAG_Daten_2022!BK$1,FALSE)="","",VLOOKUP($A24,FAG_Daten_2022!$A$1:$FK$206,FAG_Daten_2022!BK$1,FALSE))</f>
        <v/>
      </c>
      <c r="DG24" s="82" t="str">
        <f>IF(VLOOKUP($A24,FAG_Daten_2022!$A$1:$FK$206,FAG_Daten_2022!BL$1,FALSE)="","",VLOOKUP($A24,FAG_Daten_2022!$A$1:$FK$206,FAG_Daten_2022!BL$1,FALSE))</f>
        <v/>
      </c>
      <c r="DH24" s="82" t="str">
        <f>IF(VLOOKUP($A24,FAG_Daten_2022!$A$1:$FK$206,FAG_Daten_2022!BM$1,FALSE)="","",VLOOKUP($A24,FAG_Daten_2022!$A$1:$FK$206,FAG_Daten_2022!BM$1,FALSE))</f>
        <v/>
      </c>
      <c r="DI24" s="82" t="str">
        <f>IF(VLOOKUP($A24,FAG_Daten_2022!$A$1:$FK$206,FAG_Daten_2022!BN$1,FALSE)="","",VLOOKUP($A24,FAG_Daten_2022!$A$1:$FK$206,FAG_Daten_2022!BN$1,FALSE))</f>
        <v/>
      </c>
      <c r="DJ24" s="82" t="str">
        <f>IF(VLOOKUP($A24,FAG_Daten_2022!$A$1:$FK$206,FAG_Daten_2022!BO$1,FALSE)="","",VLOOKUP($A24,FAG_Daten_2022!$A$1:$FK$206,FAG_Daten_2022!BO$1,FALSE))</f>
        <v/>
      </c>
      <c r="DK24" s="82" t="str">
        <f>IF(VLOOKUP($A24,FAG_Daten_2022!$A$1:$FK$206,FAG_Daten_2022!BP$1,FALSE)="","",VLOOKUP($A24,FAG_Daten_2022!$A$1:$FK$206,FAG_Daten_2022!BP$1,FALSE))</f>
        <v/>
      </c>
      <c r="DL24" s="82" t="str">
        <f>IF(VLOOKUP($A24,FAG_Daten_2022!$A$1:$FK$206,FAG_Daten_2022!BQ$1,FALSE)="","",VLOOKUP($A24,FAG_Daten_2022!$A$1:$FK$206,FAG_Daten_2022!BQ$1,FALSE))</f>
        <v/>
      </c>
      <c r="DM24" s="82" t="str">
        <f>IF(VLOOKUP($A24,FAG_Daten_2022!$A$1:$FK$206,FAG_Daten_2022!BR$1,FALSE)="","",VLOOKUP($A24,FAG_Daten_2022!$A$1:$FK$206,FAG_Daten_2022!BR$1,FALSE))</f>
        <v/>
      </c>
      <c r="DN24" s="82">
        <f t="shared" ref="DN24:DY45" si="11">IF(CZ24="","",ROUND($Z24*(CZ24/$CY24),0))</f>
        <v>124</v>
      </c>
      <c r="DO24" s="82" t="str">
        <f t="shared" si="11"/>
        <v/>
      </c>
      <c r="DP24" s="82" t="str">
        <f t="shared" si="11"/>
        <v/>
      </c>
      <c r="DQ24" s="82" t="str">
        <f t="shared" si="11"/>
        <v/>
      </c>
      <c r="DR24" s="82">
        <f t="shared" si="11"/>
        <v>37</v>
      </c>
      <c r="DS24" s="82" t="str">
        <f t="shared" si="11"/>
        <v/>
      </c>
      <c r="DT24" s="82" t="str">
        <f t="shared" si="11"/>
        <v/>
      </c>
      <c r="DU24" s="82" t="str">
        <f t="shared" si="11"/>
        <v/>
      </c>
      <c r="DV24" s="82" t="str">
        <f t="shared" si="11"/>
        <v/>
      </c>
      <c r="DW24" s="82" t="str">
        <f t="shared" si="11"/>
        <v/>
      </c>
      <c r="DX24" s="82" t="str">
        <f t="shared" si="11"/>
        <v/>
      </c>
      <c r="DY24" s="82" t="str">
        <f t="shared" si="11"/>
        <v/>
      </c>
      <c r="DZ24" s="82">
        <f t="shared" si="7"/>
        <v>161</v>
      </c>
      <c r="EA24" s="82">
        <f t="shared" si="8"/>
        <v>161</v>
      </c>
      <c r="EB24" s="82"/>
      <c r="EC24" s="82"/>
      <c r="ED24" s="82"/>
      <c r="EE24" s="82"/>
      <c r="EF24" s="312" t="s">
        <v>456</v>
      </c>
      <c r="EG24" s="82"/>
      <c r="EH24" s="82"/>
      <c r="EI24" s="82"/>
      <c r="EJ24" s="312" t="s">
        <v>457</v>
      </c>
      <c r="EK24" s="1"/>
      <c r="EL24" s="11"/>
      <c r="EM24" s="1"/>
    </row>
    <row r="25" spans="1:143" s="3" customFormat="1" outlineLevel="1" x14ac:dyDescent="0.2">
      <c r="A25" s="3">
        <v>213</v>
      </c>
      <c r="B25" s="3" t="str">
        <f>VLOOKUP(A25,FAG_Daten_2022!A$1:$FK$206,FAG_Daten_2022!$B$1,FALSE)</f>
        <v>Brütten</v>
      </c>
      <c r="C25" s="3" t="str">
        <f>VLOOKUP(A25,FAG_Daten_2022!A$1:$FK$206,FAG_Daten_2022!$C$1,FALSE)</f>
        <v>Politische Gemeinde</v>
      </c>
      <c r="D25" s="3" t="str">
        <f>VLOOKUP(A25,FAG_Daten_2022!A$1:$FK$206,FAG_Daten_2022!$D$1,FALSE)</f>
        <v>Bezirk Winterthur</v>
      </c>
      <c r="E25" s="82">
        <f>VLOOKUP(A25,FAG_Daten_2022!A$1:$FK$206,FAG_Daten_2022!$AT$1,FALSE)</f>
        <v>3850</v>
      </c>
      <c r="F25" s="82">
        <f>VLOOKUP(A25,FAG_Daten_2022!A$1:$FK$206,FAG_Daten_2022!$AV$1,FALSE)</f>
        <v>3770</v>
      </c>
      <c r="G25" s="82">
        <f>VLOOKUP(A25,FAG_Daten_2022!A$1:$FK$206,FAG_Daten_2022!$F$1,FALSE)</f>
        <v>2063</v>
      </c>
      <c r="H25" s="80">
        <f>VLOOKUP(A25,FAG_Daten_2022!A$1:$FK$206,FAG_Daten_2022!$DH$1,FALSE)</f>
        <v>89</v>
      </c>
      <c r="I25" s="82">
        <f>ROUND(IF(E25&lt;FAG_Basisdaten!$C$5*F25,(FAG_Basisdaten!$C$5*F25-E25)*G25*H25/100,0),0)</f>
        <v>0</v>
      </c>
      <c r="J25" s="82">
        <f>VLOOKUP(A25,FAG_Daten_2022!A$1:$FK$206,FAG_Daten_2022!$AT$1,FALSE)</f>
        <v>3850</v>
      </c>
      <c r="K25" s="82">
        <f>VLOOKUP(A25,FAG_Daten_2022!A$1:$FK$206,FAG_Daten_2022!$AV$1,FALSE)</f>
        <v>3770</v>
      </c>
      <c r="L25" s="3">
        <f>VLOOKUP(A25,FAG_Daten_2022!A$1:$FK$206,FAG_Daten_2022!$F$1,FALSE)</f>
        <v>2063</v>
      </c>
      <c r="M25" s="3">
        <f>VLOOKUP(A25,FAG_Daten_2022!A$1:$FK$206,FAG_Daten_2022!DJ$1,FALSE)</f>
        <v>99.67</v>
      </c>
      <c r="N25" s="3">
        <f>VLOOKUP(A25,FAG_Daten_2022!A$1:$FK$206,FAG_Daten_2022!$DK$1,FALSE)</f>
        <v>100.87</v>
      </c>
      <c r="O25" s="82">
        <f>ROUND(IF(J25&gt;K25*FAG_Basisdaten!$C$8,(J25-K25*FAG_Basisdaten!$C$8)*FAG_Basisdaten!$C$9*L25*(M25/N25),0),0)</f>
        <v>0</v>
      </c>
      <c r="P25" s="82">
        <f>VLOOKUP(A25,FAG_Daten_2022!A$1:$FK$206,FAG_Daten_2022!$I$1,FALSE)</f>
        <v>393</v>
      </c>
      <c r="Q25" s="82">
        <f>VLOOKUP(A25,FAG_Daten_2022!A$1:$FK$206,FAG_Daten_2022!$F$1,FALSE)</f>
        <v>2063</v>
      </c>
      <c r="R25" s="82">
        <f>VLOOKUP(A25,FAG_Daten_2022!A$1:$FK$206,FAG_Daten_2022!$K$1,FALSE)</f>
        <v>232131</v>
      </c>
      <c r="S25" s="82">
        <f>VLOOKUP(A25,FAG_Daten_2022!A$1:$FK$206,FAG_Daten_2022!$H$1,FALSE)</f>
        <v>1130451</v>
      </c>
      <c r="T25" s="82">
        <f>VLOOKUP(A25,FAG_Daten_2022!A$1:$FK$206,FAG_Daten_2022!$F$1,FALSE)</f>
        <v>2063</v>
      </c>
      <c r="U25" s="3">
        <f>VLOOKUP(A25,FAG_Daten_2022!A$1:$FK$206,FAG_Daten_2022!$BC$1,FALSE)</f>
        <v>102.3</v>
      </c>
      <c r="V25" s="3">
        <f>VLOOKUP(A25,FAG_Daten_2022!A$1:$FK$206,FAG_Daten_2022!$BD$1,FALSE)</f>
        <v>104.2</v>
      </c>
      <c r="W25" s="118">
        <f>IF((P25/Q25)&gt;(R25/S25)*FAG_Basisdaten!$C$12,((P25/Q25)-(R25/S25)*FAG_Basisdaten!$C$12)*T25*FAG_Basisdaten!$C$13*(U25/V25),0)</f>
        <v>0</v>
      </c>
      <c r="X25" s="3">
        <f>VLOOKUP(A25,FAG_Daten_2022!A$1:$FK$206,FAG_Daten_2022!$DH$1,FALSE)</f>
        <v>89</v>
      </c>
      <c r="Y25" s="3">
        <f>VLOOKUP(A25,FAG_Daten_2022!A$1:$FK$206,FAG_Daten_2022!$DJ$1,FALSE)</f>
        <v>99.67</v>
      </c>
      <c r="Z25" s="82">
        <f>ROUND(W25-W25*MIN(MAX((Y25*FAG_Basisdaten!$C$15-X25)/(Y25*FAG_Basisdaten!$C$14),0),1),0)</f>
        <v>0</v>
      </c>
      <c r="AA25" s="79">
        <f>VLOOKUP(A25,FAG_Daten_2022!A$1:$FK$206,FAG_Daten_2022!$AW$1,FALSE)</f>
        <v>313.51</v>
      </c>
      <c r="AB25" s="83">
        <f>VLOOKUP(A25,FAG_Daten_2022!A$1:$FK$206,FAG_Daten_2022!$AZ$1,FALSE)</f>
        <v>4.1000000000000003E-3</v>
      </c>
      <c r="AC25" s="3">
        <f>VLOOKUP(A25,FAG_Daten_2022!A$1:$FK$206,FAG_Daten_2022!$F$1,FALSE)</f>
        <v>2063</v>
      </c>
      <c r="AD25" s="3">
        <f>VLOOKUP(A25,FAG_Daten_2022!A$1:$FK$206,FAG_Daten_2022!$BC$1,FALSE)</f>
        <v>102.3</v>
      </c>
      <c r="AE25" s="3">
        <f>VLOOKUP(A25,FAG_Daten_2022!A$1:$FK$206,FAG_Daten_2022!$BD$1,FALSE)</f>
        <v>104.2</v>
      </c>
      <c r="AF25" s="80">
        <f>IF(OR(AA25&lt;FAG_Basisdaten!$C$18,AB25&gt;FAG_Basisdaten!$C$19),MAX((FAG_Basisdaten!$C$20+FAG_Basisdaten!$C$21*AA25+FAG_Basisdaten!$C$22*AB25*100)*AC25*(AD25/AE25),0),0)</f>
        <v>0</v>
      </c>
      <c r="AG25" s="3">
        <f>VLOOKUP(A25,FAG_Daten_2022!A$1:$FK$206,FAG_Daten_2022!$DH$1,FALSE)</f>
        <v>89</v>
      </c>
      <c r="AH25" s="3">
        <f>VLOOKUP(A25,FAG_Daten_2022!A$1:$FK$206,FAG_Daten_2022!$DJ$1,FALSE)</f>
        <v>99.67</v>
      </c>
      <c r="AI25" s="82">
        <f>ROUND(AF25-AF25*MIN(MAX((AH25*FAG_Basisdaten!$C$24-AG25)/(AH25*FAG_Basisdaten!$C$23),0),1),0)</f>
        <v>0</v>
      </c>
      <c r="AJ25" s="3">
        <f>VLOOKUP(A25,FAG_Daten_2022!$A$1:$FK$206,FAG_Daten_2022!$BC$1,FALSE)</f>
        <v>102.3</v>
      </c>
      <c r="AK25" s="3">
        <f>VLOOKUP(A25,FAG_Daten_2022!$A$1:$FK$206,FAG_Daten_2022!$BD$1,FALSE)</f>
        <v>104.2</v>
      </c>
      <c r="AL25" s="82">
        <v>0</v>
      </c>
      <c r="AM25" s="82">
        <f t="shared" si="2"/>
        <v>0</v>
      </c>
      <c r="AN25" s="115" t="str">
        <f>IF(VLOOKUP($A25,FAG_Daten_2022!$A$1:$FK$206,FAG_Daten_2022!BS$1,FALSE)="","",VLOOKUP($A25,FAG_Daten_2022!$A$1:$FK$206,FAG_Daten_2022!BS$1,FALSE))</f>
        <v/>
      </c>
      <c r="AO25" s="115" t="str">
        <f>IF(VLOOKUP($A25,FAG_Daten_2022!$A$1:$FK$206,FAG_Daten_2022!BT$1,FALSE)="","",VLOOKUP($A25,FAG_Daten_2022!$A$1:$FK$206,FAG_Daten_2022!BT$1,FALSE))</f>
        <v/>
      </c>
      <c r="AP25" s="115" t="str">
        <f>IF(VLOOKUP($A25,FAG_Daten_2022!$A$1:$FK$206,FAG_Daten_2022!BU$1,FALSE)="","",VLOOKUP($A25,FAG_Daten_2022!$A$1:$FK$206,FAG_Daten_2022!BU$1,FALSE))</f>
        <v/>
      </c>
      <c r="AQ25" s="115" t="str">
        <f>IF(VLOOKUP($A25,FAG_Daten_2022!$A$1:$FK$206,FAG_Daten_2022!BV$1,FALSE)="","",VLOOKUP($A25,FAG_Daten_2022!$A$1:$FK$206,FAG_Daten_2022!BV$1,FALSE))</f>
        <v/>
      </c>
      <c r="AR25" s="115" t="str">
        <f>IF(VLOOKUP($A25,FAG_Daten_2022!$A$1:$FK$206,FAG_Daten_2022!BW$1,FALSE)="","",VLOOKUP($A25,FAG_Daten_2022!$A$1:$FK$206,FAG_Daten_2022!BW$1,FALSE))</f>
        <v/>
      </c>
      <c r="AS25" s="115" t="str">
        <f>IF(VLOOKUP($A25,FAG_Daten_2022!$A$1:$FK$206,FAG_Daten_2022!BX$1,FALSE)="","",VLOOKUP($A25,FAG_Daten_2022!$A$1:$FK$206,FAG_Daten_2022!BX$1,FALSE))</f>
        <v/>
      </c>
      <c r="AT25" s="115" t="str">
        <f>IF(VLOOKUP($A25,FAG_Daten_2022!$A$1:$FK$206,FAG_Daten_2022!BY$1,FALSE)="","",VLOOKUP($A25,FAG_Daten_2022!$A$1:$FK$206,FAG_Daten_2022!BY$1,FALSE))</f>
        <v/>
      </c>
      <c r="AU25" s="115" t="str">
        <f>IF(VLOOKUP($A25,FAG_Daten_2022!$A$1:$FK$206,FAG_Daten_2022!BZ$1,FALSE)="","",VLOOKUP($A25,FAG_Daten_2022!$A$1:$FK$206,FAG_Daten_2022!BZ$1,FALSE))</f>
        <v/>
      </c>
      <c r="AV25" s="115" t="str">
        <f>IF(VLOOKUP($A25,FAG_Daten_2022!$A$1:$FK$206,FAG_Daten_2022!CA$1,FALSE)="","",VLOOKUP($A25,FAG_Daten_2022!$A$1:$FK$206,FAG_Daten_2022!CA$1,FALSE))</f>
        <v/>
      </c>
      <c r="AW25" s="115" t="str">
        <f>IF(VLOOKUP($A25,FAG_Daten_2022!$A$1:$FK$206,FAG_Daten_2022!CB$1,FALSE)="","",VLOOKUP($A25,FAG_Daten_2022!$A$1:$FK$206,FAG_Daten_2022!CB$1,FALSE))</f>
        <v/>
      </c>
      <c r="AX25" s="115" t="str">
        <f>IF(VLOOKUP($A25,FAG_Daten_2022!$A$1:$FK$206,FAG_Daten_2022!CC$1,FALSE)="","",VLOOKUP($A25,FAG_Daten_2022!$A$1:$FK$206,FAG_Daten_2022!CC$1,FALSE))</f>
        <v/>
      </c>
      <c r="AY25" s="115" t="str">
        <f>IF(VLOOKUP($A25,FAG_Daten_2022!$A$1:$FK$206,FAG_Daten_2022!CD$1,FALSE)="","",VLOOKUP($A25,FAG_Daten_2022!$A$1:$FK$206,FAG_Daten_2022!CD$1,FALSE))</f>
        <v/>
      </c>
      <c r="AZ25" s="80">
        <f>VLOOKUP($A25,FAG_Daten_2022!$A$1:$FK$206,FAG_Daten_2022!$DH$1,FALSE)</f>
        <v>89</v>
      </c>
      <c r="BA25" s="80">
        <f>IF(VLOOKUP($A25,FAG_Daten_2022!$A$1:$FK$206,FAG_Daten_2022!M$1,FALSE)="","",VLOOKUP($A25,FAG_Daten_2022!$A$1:$FK$206,FAG_Daten_2022!M$1,FALSE))</f>
        <v>0</v>
      </c>
      <c r="BB25" s="80">
        <f>IF(VLOOKUP($A25,FAG_Daten_2022!$A$1:$FK$206,FAG_Daten_2022!N$1,FALSE)="","",VLOOKUP($A25,FAG_Daten_2022!$A$1:$FK$206,FAG_Daten_2022!N$1,FALSE))</f>
        <v>0</v>
      </c>
      <c r="BC25" s="80">
        <f>IF(VLOOKUP($A25,FAG_Daten_2022!$A$1:$FK$206,FAG_Daten_2022!O$1,FALSE)="","",VLOOKUP($A25,FAG_Daten_2022!$A$1:$FK$206,FAG_Daten_2022!O$1,FALSE))</f>
        <v>0</v>
      </c>
      <c r="BD25" s="80" t="str">
        <f>IF(VLOOKUP($A25,FAG_Daten_2022!$A$1:$FK$206,FAG_Daten_2022!P$1,FALSE)="","",VLOOKUP($A25,FAG_Daten_2022!$A$1:$FK$206,FAG_Daten_2022!P$1,FALSE))</f>
        <v/>
      </c>
      <c r="BE25" s="80">
        <f>IF(VLOOKUP($A25,FAG_Daten_2022!$A$1:$FK$206,FAG_Daten_2022!R$1,FALSE)="","",VLOOKUP($A25,FAG_Daten_2022!$A$1:$FK$206,FAG_Daten_2022!R$1,FALSE))</f>
        <v>0</v>
      </c>
      <c r="BF25" s="80">
        <f>IF(VLOOKUP($A25,FAG_Daten_2022!$A$1:$FK$206,FAG_Daten_2022!S$1,FALSE)="","",VLOOKUP($A25,FAG_Daten_2022!$A$1:$FK$206,FAG_Daten_2022!S$1,FALSE))</f>
        <v>0</v>
      </c>
      <c r="BG25" s="80" t="str">
        <f>IF(VLOOKUP($A25,FAG_Daten_2022!$A$1:$FK$206,FAG_Daten_2022!T$1,FALSE)="","",VLOOKUP($A25,FAG_Daten_2022!$A$1:$FK$206,FAG_Daten_2022!T$1,FALSE))</f>
        <v/>
      </c>
      <c r="BH25" s="80" t="str">
        <f>IF(VLOOKUP($A25,FAG_Daten_2022!$A$1:$FK$206,FAG_Daten_2022!U$1,FALSE)="","",VLOOKUP($A25,FAG_Daten_2022!$A$1:$FK$206,FAG_Daten_2022!U$1,FALSE))</f>
        <v/>
      </c>
      <c r="BI25" s="80">
        <f>IF(VLOOKUP($A25,FAG_Daten_2022!$A$1:$FK$206,FAG_Daten_2022!W$1,FALSE)="","",VLOOKUP($A25,FAG_Daten_2022!$A$1:$FK$206,FAG_Daten_2022!W$1,FALSE))</f>
        <v>0</v>
      </c>
      <c r="BJ25" s="80" t="str">
        <f>IF(VLOOKUP($A25,FAG_Daten_2022!$A$1:$FK$206,FAG_Daten_2022!X$1,FALSE)="","",VLOOKUP($A25,FAG_Daten_2022!$A$1:$FK$206,FAG_Daten_2022!X$1,FALSE))</f>
        <v/>
      </c>
      <c r="BK25" s="80" t="str">
        <f>IF(VLOOKUP($A25,FAG_Daten_2022!$A$1:$FK$206,FAG_Daten_2022!Y$1,FALSE)="","",VLOOKUP($A25,FAG_Daten_2022!$A$1:$FK$206,FAG_Daten_2022!Y$1,FALSE))</f>
        <v/>
      </c>
      <c r="BL25" s="80" t="str">
        <f>IF(VLOOKUP($A25,FAG_Daten_2022!$A$1:$FK$206,FAG_Daten_2022!Z$1,FALSE)="","",VLOOKUP($A25,FAG_Daten_2022!$A$1:$FK$206,FAG_Daten_2022!Z$1,FALSE))</f>
        <v/>
      </c>
      <c r="BM25" s="82">
        <f>IF(VLOOKUP($A25,FAG_Daten_2022!$A$1:$FK$206,FAG_Daten_2022!AG$1,FALSE)="","",VLOOKUP($A25,FAG_Daten_2022!$A$1:$FK$206,FAG_Daten_2022!AG$1,FALSE))</f>
        <v>7942807</v>
      </c>
      <c r="BN25" s="82">
        <f>IF(VLOOKUP($A25,FAG_Daten_2022!$A$1:$FK$206,FAG_Daten_2022!AH$1,FALSE)="","",VLOOKUP($A25,FAG_Daten_2022!$A$1:$FK$206,FAG_Daten_2022!AH$1,FALSE))</f>
        <v>0</v>
      </c>
      <c r="BO25" s="82">
        <f>IF(VLOOKUP($A25,FAG_Daten_2022!$A$1:$FK$206,FAG_Daten_2022!AI$1,FALSE)="","",VLOOKUP($A25,FAG_Daten_2022!$A$1:$FK$206,FAG_Daten_2022!AI$1,FALSE))</f>
        <v>0</v>
      </c>
      <c r="BP25" s="113">
        <f>IF(VLOOKUP($A25,FAG_Daten_2022!$A$1:$FK$206,FAG_Daten_2022!AJ$1,FALSE)="","",VLOOKUP($A25,FAG_Daten_2022!$A$1:$FK$206,FAG_Daten_2022!AJ$1,FALSE))</f>
        <v>0</v>
      </c>
      <c r="BQ25" s="82" t="str">
        <f>IF(VLOOKUP($A25,FAG_Daten_2022!$A$1:$FK$206,FAG_Daten_2022!AK$1,FALSE)="","",VLOOKUP($A25,FAG_Daten_2022!$A$1:$FK$206,FAG_Daten_2022!AK$1,FALSE))</f>
        <v/>
      </c>
      <c r="BR25" s="82">
        <f>IF(VLOOKUP($A25,FAG_Daten_2022!$A$1:$FK$206,FAG_Daten_2022!AL$1,FALSE)="","",VLOOKUP($A25,FAG_Daten_2022!$A$1:$FK$206,FAG_Daten_2022!AL$1,FALSE))</f>
        <v>0</v>
      </c>
      <c r="BS25" s="82">
        <f>IF(VLOOKUP($A25,FAG_Daten_2022!$A$1:$FK$206,FAG_Daten_2022!AM$1,FALSE)="","",VLOOKUP($A25,FAG_Daten_2022!$A$1:$FK$206,FAG_Daten_2022!AM$1,FALSE))</f>
        <v>0</v>
      </c>
      <c r="BT25" s="82" t="str">
        <f>IF(VLOOKUP($A25,FAG_Daten_2022!$A$1:$FK$206,FAG_Daten_2022!AN$1,FALSE)="","",VLOOKUP($A25,FAG_Daten_2022!$A$1:$FK$206,FAG_Daten_2022!AN$1,FALSE))</f>
        <v/>
      </c>
      <c r="BU25" s="82" t="str">
        <f>IF(VLOOKUP($A25,FAG_Daten_2022!$A$1:$FK$206,FAG_Daten_2022!AO$1,FALSE)="","",VLOOKUP($A25,FAG_Daten_2022!$A$1:$FK$206,FAG_Daten_2022!AO$1,FALSE))</f>
        <v/>
      </c>
      <c r="BV25" s="82">
        <f>IF(VLOOKUP($A25,FAG_Daten_2022!$A$1:$FK$206,FAG_Daten_2022!AP$1,FALSE)="","",VLOOKUP($A25,FAG_Daten_2022!$A$1:$FK$206,FAG_Daten_2022!AP$1,FALSE))</f>
        <v>0</v>
      </c>
      <c r="BW25" s="82" t="str">
        <f>IF(VLOOKUP($A25,FAG_Daten_2022!$A$1:$FK$206,FAG_Daten_2022!AQ$1,FALSE)="","",VLOOKUP($A25,FAG_Daten_2022!$A$1:$FK$206,FAG_Daten_2022!AQ$1,FALSE))</f>
        <v/>
      </c>
      <c r="BX25" s="82" t="str">
        <f>IF(VLOOKUP($A25,FAG_Daten_2022!$A$1:$FK$206,FAG_Daten_2022!AR$1,FALSE)="","",VLOOKUP($A25,FAG_Daten_2022!$A$1:$FK$206,FAG_Daten_2022!AR$1,FALSE))</f>
        <v/>
      </c>
      <c r="BY25" s="82" t="str">
        <f>IF(VLOOKUP($A25,FAG_Daten_2022!$A$1:$FK$206,FAG_Daten_2022!AS$1,FALSE)="","",VLOOKUP($A25,FAG_Daten_2022!$A$1:$FK$206,FAG_Daten_2022!AS$1,FALSE))</f>
        <v/>
      </c>
      <c r="BZ25" s="82">
        <f t="shared" si="9"/>
        <v>0</v>
      </c>
      <c r="CA25" s="82">
        <f t="shared" si="9"/>
        <v>0</v>
      </c>
      <c r="CB25" s="82">
        <f t="shared" si="9"/>
        <v>0</v>
      </c>
      <c r="CC25" s="82" t="str">
        <f t="shared" si="9"/>
        <v/>
      </c>
      <c r="CD25" s="82">
        <f t="shared" si="9"/>
        <v>0</v>
      </c>
      <c r="CE25" s="82">
        <f t="shared" si="9"/>
        <v>0</v>
      </c>
      <c r="CF25" s="82" t="str">
        <f t="shared" si="9"/>
        <v/>
      </c>
      <c r="CG25" s="82" t="str">
        <f t="shared" si="9"/>
        <v/>
      </c>
      <c r="CH25" s="82">
        <f t="shared" si="9"/>
        <v>0</v>
      </c>
      <c r="CI25" s="82" t="str">
        <f t="shared" si="9"/>
        <v/>
      </c>
      <c r="CJ25" s="82" t="str">
        <f t="shared" si="9"/>
        <v/>
      </c>
      <c r="CK25" s="82" t="str">
        <f t="shared" si="9"/>
        <v/>
      </c>
      <c r="CL25" s="82">
        <f t="shared" si="10"/>
        <v>0</v>
      </c>
      <c r="CM25" s="82">
        <f t="shared" si="10"/>
        <v>0</v>
      </c>
      <c r="CN25" s="82">
        <f t="shared" si="10"/>
        <v>0</v>
      </c>
      <c r="CO25" s="82" t="str">
        <f t="shared" si="10"/>
        <v/>
      </c>
      <c r="CP25" s="82">
        <f t="shared" si="10"/>
        <v>0</v>
      </c>
      <c r="CQ25" s="82">
        <f t="shared" si="10"/>
        <v>0</v>
      </c>
      <c r="CR25" s="82" t="str">
        <f t="shared" si="10"/>
        <v/>
      </c>
      <c r="CS25" s="82" t="str">
        <f t="shared" si="10"/>
        <v/>
      </c>
      <c r="CT25" s="82">
        <f t="shared" si="10"/>
        <v>0</v>
      </c>
      <c r="CU25" s="82" t="str">
        <f t="shared" si="10"/>
        <v/>
      </c>
      <c r="CV25" s="82" t="str">
        <f t="shared" si="10"/>
        <v/>
      </c>
      <c r="CW25" s="82" t="str">
        <f t="shared" si="10"/>
        <v/>
      </c>
      <c r="CX25" s="82">
        <f t="shared" si="5"/>
        <v>0</v>
      </c>
      <c r="CY25" s="82">
        <f>VLOOKUP($A25,FAG_Daten_2022!$A$1:$FK$206,FAG_Daten_2022!I$1,FALSE)</f>
        <v>393</v>
      </c>
      <c r="CZ25" s="82" t="str">
        <f>IF(VLOOKUP($A25,FAG_Daten_2022!$A$1:$FK$206,FAG_Daten_2022!BE$1,FALSE)="","",VLOOKUP($A25,FAG_Daten_2022!$A$1:$FK$206,FAG_Daten_2022!BE$1,FALSE))</f>
        <v/>
      </c>
      <c r="DA25" s="82" t="str">
        <f>IF(VLOOKUP($A25,FAG_Daten_2022!$A$1:$FK$206,FAG_Daten_2022!BF$1,FALSE)="","",VLOOKUP($A25,FAG_Daten_2022!$A$1:$FK$206,FAG_Daten_2022!BF$1,FALSE))</f>
        <v/>
      </c>
      <c r="DB25" s="82" t="str">
        <f>IF(VLOOKUP($A25,FAG_Daten_2022!$A$1:$FK$206,FAG_Daten_2022!BG$1,FALSE)="","",VLOOKUP($A25,FAG_Daten_2022!$A$1:$FK$206,FAG_Daten_2022!BG$1,FALSE))</f>
        <v/>
      </c>
      <c r="DC25" s="82" t="str">
        <f>IF(VLOOKUP($A25,FAG_Daten_2022!$A$1:$FK$206,FAG_Daten_2022!BH$1,FALSE)="","",VLOOKUP($A25,FAG_Daten_2022!$A$1:$FK$206,FAG_Daten_2022!BH$1,FALSE))</f>
        <v/>
      </c>
      <c r="DD25" s="82" t="str">
        <f>IF(VLOOKUP($A25,FAG_Daten_2022!$A$1:$FK$206,FAG_Daten_2022!BI$1,FALSE)="","",VLOOKUP($A25,FAG_Daten_2022!$A$1:$FK$206,FAG_Daten_2022!BI$1,FALSE))</f>
        <v/>
      </c>
      <c r="DE25" s="82" t="str">
        <f>IF(VLOOKUP($A25,FAG_Daten_2022!$A$1:$FK$206,FAG_Daten_2022!BJ$1,FALSE)="","",VLOOKUP($A25,FAG_Daten_2022!$A$1:$FK$206,FAG_Daten_2022!BJ$1,FALSE))</f>
        <v/>
      </c>
      <c r="DF25" s="82" t="str">
        <f>IF(VLOOKUP($A25,FAG_Daten_2022!$A$1:$FK$206,FAG_Daten_2022!BK$1,FALSE)="","",VLOOKUP($A25,FAG_Daten_2022!$A$1:$FK$206,FAG_Daten_2022!BK$1,FALSE))</f>
        <v/>
      </c>
      <c r="DG25" s="82" t="str">
        <f>IF(VLOOKUP($A25,FAG_Daten_2022!$A$1:$FK$206,FAG_Daten_2022!BL$1,FALSE)="","",VLOOKUP($A25,FAG_Daten_2022!$A$1:$FK$206,FAG_Daten_2022!BL$1,FALSE))</f>
        <v/>
      </c>
      <c r="DH25" s="82" t="str">
        <f>IF(VLOOKUP($A25,FAG_Daten_2022!$A$1:$FK$206,FAG_Daten_2022!BM$1,FALSE)="","",VLOOKUP($A25,FAG_Daten_2022!$A$1:$FK$206,FAG_Daten_2022!BM$1,FALSE))</f>
        <v/>
      </c>
      <c r="DI25" s="82" t="str">
        <f>IF(VLOOKUP($A25,FAG_Daten_2022!$A$1:$FK$206,FAG_Daten_2022!BN$1,FALSE)="","",VLOOKUP($A25,FAG_Daten_2022!$A$1:$FK$206,FAG_Daten_2022!BN$1,FALSE))</f>
        <v/>
      </c>
      <c r="DJ25" s="82" t="str">
        <f>IF(VLOOKUP($A25,FAG_Daten_2022!$A$1:$FK$206,FAG_Daten_2022!BO$1,FALSE)="","",VLOOKUP($A25,FAG_Daten_2022!$A$1:$FK$206,FAG_Daten_2022!BO$1,FALSE))</f>
        <v/>
      </c>
      <c r="DK25" s="82" t="str">
        <f>IF(VLOOKUP($A25,FAG_Daten_2022!$A$1:$FK$206,FAG_Daten_2022!BP$1,FALSE)="","",VLOOKUP($A25,FAG_Daten_2022!$A$1:$FK$206,FAG_Daten_2022!BP$1,FALSE))</f>
        <v/>
      </c>
      <c r="DL25" s="82" t="str">
        <f>IF(VLOOKUP($A25,FAG_Daten_2022!$A$1:$FK$206,FAG_Daten_2022!BQ$1,FALSE)="","",VLOOKUP($A25,FAG_Daten_2022!$A$1:$FK$206,FAG_Daten_2022!BQ$1,FALSE))</f>
        <v/>
      </c>
      <c r="DM25" s="82" t="str">
        <f>IF(VLOOKUP($A25,FAG_Daten_2022!$A$1:$FK$206,FAG_Daten_2022!BR$1,FALSE)="","",VLOOKUP($A25,FAG_Daten_2022!$A$1:$FK$206,FAG_Daten_2022!BR$1,FALSE))</f>
        <v/>
      </c>
      <c r="DN25" s="82" t="str">
        <f t="shared" si="11"/>
        <v/>
      </c>
      <c r="DO25" s="82" t="str">
        <f t="shared" si="11"/>
        <v/>
      </c>
      <c r="DP25" s="82" t="str">
        <f t="shared" si="11"/>
        <v/>
      </c>
      <c r="DQ25" s="82" t="str">
        <f t="shared" si="11"/>
        <v/>
      </c>
      <c r="DR25" s="82" t="str">
        <f t="shared" si="11"/>
        <v/>
      </c>
      <c r="DS25" s="82" t="str">
        <f t="shared" si="11"/>
        <v/>
      </c>
      <c r="DT25" s="82" t="str">
        <f t="shared" si="11"/>
        <v/>
      </c>
      <c r="DU25" s="82" t="str">
        <f t="shared" si="11"/>
        <v/>
      </c>
      <c r="DV25" s="82" t="str">
        <f t="shared" si="11"/>
        <v/>
      </c>
      <c r="DW25" s="82" t="str">
        <f t="shared" si="11"/>
        <v/>
      </c>
      <c r="DX25" s="82" t="str">
        <f t="shared" si="11"/>
        <v/>
      </c>
      <c r="DY25" s="82" t="str">
        <f t="shared" si="11"/>
        <v/>
      </c>
      <c r="DZ25" s="82">
        <f t="shared" si="7"/>
        <v>0</v>
      </c>
      <c r="EA25" s="82">
        <f t="shared" si="8"/>
        <v>0</v>
      </c>
      <c r="EB25" s="82"/>
      <c r="EC25" s="82"/>
      <c r="ED25" s="82"/>
      <c r="EE25" s="82"/>
      <c r="EF25" s="82"/>
      <c r="EG25" s="82"/>
      <c r="EH25" s="82"/>
      <c r="EI25" s="82"/>
      <c r="EJ25" s="82"/>
      <c r="EL25" s="82"/>
    </row>
    <row r="26" spans="1:143" s="3" customFormat="1" outlineLevel="1" x14ac:dyDescent="0.2">
      <c r="A26" s="3">
        <v>112</v>
      </c>
      <c r="B26" s="3" t="str">
        <f>VLOOKUP(A26,FAG_Daten_2022!A$1:$FK$206,FAG_Daten_2022!$B$1,FALSE)</f>
        <v>Bubikon</v>
      </c>
      <c r="C26" s="3" t="str">
        <f>VLOOKUP(A26,FAG_Daten_2022!A$1:$FK$206,FAG_Daten_2022!$C$1,FALSE)</f>
        <v>Politische Gemeinde</v>
      </c>
      <c r="D26" s="3" t="str">
        <f>VLOOKUP(A26,FAG_Daten_2022!A$1:$FK$206,FAG_Daten_2022!$D$1,FALSE)</f>
        <v>Bezirk Hinwil</v>
      </c>
      <c r="E26" s="82">
        <f>VLOOKUP(A26,FAG_Daten_2022!A$1:$FK$206,FAG_Daten_2022!$AT$1,FALSE)</f>
        <v>3042</v>
      </c>
      <c r="F26" s="82">
        <f>VLOOKUP(A26,FAG_Daten_2022!A$1:$FK$206,FAG_Daten_2022!$AV$1,FALSE)</f>
        <v>3770</v>
      </c>
      <c r="G26" s="82">
        <f>VLOOKUP(A26,FAG_Daten_2022!A$1:$FK$206,FAG_Daten_2022!$F$1,FALSE)</f>
        <v>7367</v>
      </c>
      <c r="H26" s="80">
        <f>VLOOKUP(A26,FAG_Daten_2022!A$1:$FK$206,FAG_Daten_2022!$DH$1,FALSE)</f>
        <v>112</v>
      </c>
      <c r="I26" s="82">
        <f>ROUND(IF(E26&lt;FAG_Basisdaten!$C$5*F26,(FAG_Basisdaten!$C$5*F26-E26)*G26*H26/100,0),0)</f>
        <v>4451436</v>
      </c>
      <c r="J26" s="82">
        <f>VLOOKUP(A26,FAG_Daten_2022!A$1:$FK$206,FAG_Daten_2022!$AT$1,FALSE)</f>
        <v>3042</v>
      </c>
      <c r="K26" s="82">
        <f>VLOOKUP(A26,FAG_Daten_2022!A$1:$FK$206,FAG_Daten_2022!$AV$1,FALSE)</f>
        <v>3770</v>
      </c>
      <c r="L26" s="3">
        <f>VLOOKUP(A26,FAG_Daten_2022!A$1:$FK$206,FAG_Daten_2022!$F$1,FALSE)</f>
        <v>7367</v>
      </c>
      <c r="M26" s="3">
        <f>VLOOKUP(A26,FAG_Daten_2022!A$1:$FK$206,FAG_Daten_2022!DJ$1,FALSE)</f>
        <v>99.67</v>
      </c>
      <c r="N26" s="3">
        <f>VLOOKUP(A26,FAG_Daten_2022!A$1:$FK$206,FAG_Daten_2022!$DK$1,FALSE)</f>
        <v>100.87</v>
      </c>
      <c r="O26" s="82">
        <f>ROUND(IF(J26&gt;K26*FAG_Basisdaten!$C$8,(J26-K26*FAG_Basisdaten!$C$8)*FAG_Basisdaten!$C$9*L26*(M26/N26),0),0)</f>
        <v>0</v>
      </c>
      <c r="P26" s="82">
        <f>VLOOKUP(A26,FAG_Daten_2022!A$1:$FK$206,FAG_Daten_2022!$I$1,FALSE)</f>
        <v>1628</v>
      </c>
      <c r="Q26" s="82">
        <f>VLOOKUP(A26,FAG_Daten_2022!A$1:$FK$206,FAG_Daten_2022!$F$1,FALSE)</f>
        <v>7367</v>
      </c>
      <c r="R26" s="82">
        <f>VLOOKUP(A26,FAG_Daten_2022!A$1:$FK$206,FAG_Daten_2022!$K$1,FALSE)</f>
        <v>232131</v>
      </c>
      <c r="S26" s="82">
        <f>VLOOKUP(A26,FAG_Daten_2022!A$1:$FK$206,FAG_Daten_2022!$H$1,FALSE)</f>
        <v>1130451</v>
      </c>
      <c r="T26" s="82">
        <f>VLOOKUP(A26,FAG_Daten_2022!A$1:$FK$206,FAG_Daten_2022!$F$1,FALSE)</f>
        <v>7367</v>
      </c>
      <c r="U26" s="3">
        <f>VLOOKUP(A26,FAG_Daten_2022!A$1:$FK$206,FAG_Daten_2022!$BC$1,FALSE)</f>
        <v>102.3</v>
      </c>
      <c r="V26" s="3">
        <f>VLOOKUP(A26,FAG_Daten_2022!A$1:$FK$206,FAG_Daten_2022!$BD$1,FALSE)</f>
        <v>104.2</v>
      </c>
      <c r="W26" s="118">
        <f>IF((P26/Q26)&gt;(R26/S26)*FAG_Basisdaten!$C$12,((P26/Q26)-(R26/S26)*FAG_Basisdaten!$C$12)*T26*FAG_Basisdaten!$C$13*(U26/V26),0)</f>
        <v>0</v>
      </c>
      <c r="X26" s="3">
        <f>VLOOKUP(A26,FAG_Daten_2022!A$1:$FK$206,FAG_Daten_2022!$DH$1,FALSE)</f>
        <v>112</v>
      </c>
      <c r="Y26" s="3">
        <f>VLOOKUP(A26,FAG_Daten_2022!A$1:$FK$206,FAG_Daten_2022!$DJ$1,FALSE)</f>
        <v>99.67</v>
      </c>
      <c r="Z26" s="82">
        <f>ROUND(W26-W26*MIN(MAX((Y26*FAG_Basisdaten!$C$15-X26)/(Y26*FAG_Basisdaten!$C$14),0),1),0)</f>
        <v>0</v>
      </c>
      <c r="AA26" s="79">
        <f>VLOOKUP(A26,FAG_Daten_2022!A$1:$FK$206,FAG_Daten_2022!$AW$1,FALSE)</f>
        <v>638.89</v>
      </c>
      <c r="AB26" s="83">
        <f>VLOOKUP(A26,FAG_Daten_2022!A$1:$FK$206,FAG_Daten_2022!$AZ$1,FALSE)</f>
        <v>2.0000000000000001E-4</v>
      </c>
      <c r="AC26" s="3">
        <f>VLOOKUP(A26,FAG_Daten_2022!A$1:$FK$206,FAG_Daten_2022!$F$1,FALSE)</f>
        <v>7367</v>
      </c>
      <c r="AD26" s="3">
        <f>VLOOKUP(A26,FAG_Daten_2022!A$1:$FK$206,FAG_Daten_2022!$BC$1,FALSE)</f>
        <v>102.3</v>
      </c>
      <c r="AE26" s="3">
        <f>VLOOKUP(A26,FAG_Daten_2022!A$1:$FK$206,FAG_Daten_2022!$BD$1,FALSE)</f>
        <v>104.2</v>
      </c>
      <c r="AF26" s="80">
        <f>IF(OR(AA26&lt;FAG_Basisdaten!$C$18,AB26&gt;FAG_Basisdaten!$C$19),MAX((FAG_Basisdaten!$C$20+FAG_Basisdaten!$C$21*AA26+FAG_Basisdaten!$C$22*AB26*100)*AC26*(AD26/AE26),0),0)</f>
        <v>0</v>
      </c>
      <c r="AG26" s="3">
        <f>VLOOKUP(A26,FAG_Daten_2022!A$1:$FK$206,FAG_Daten_2022!$DH$1,FALSE)</f>
        <v>112</v>
      </c>
      <c r="AH26" s="3">
        <f>VLOOKUP(A26,FAG_Daten_2022!A$1:$FK$206,FAG_Daten_2022!$DJ$1,FALSE)</f>
        <v>99.67</v>
      </c>
      <c r="AI26" s="82">
        <f>ROUND(AF26-AF26*MIN(MAX((AH26*FAG_Basisdaten!$C$24-AG26)/(AH26*FAG_Basisdaten!$C$23),0),1),0)</f>
        <v>0</v>
      </c>
      <c r="AJ26" s="3">
        <f>VLOOKUP(A26,FAG_Daten_2022!$A$1:$FK$206,FAG_Daten_2022!$BC$1,FALSE)</f>
        <v>102.3</v>
      </c>
      <c r="AK26" s="3">
        <f>VLOOKUP(A26,FAG_Daten_2022!$A$1:$FK$206,FAG_Daten_2022!$BD$1,FALSE)</f>
        <v>104.2</v>
      </c>
      <c r="AL26" s="82">
        <v>0</v>
      </c>
      <c r="AM26" s="82">
        <f t="shared" si="2"/>
        <v>4451436</v>
      </c>
      <c r="AN26" s="115" t="str">
        <f>IF(VLOOKUP($A26,FAG_Daten_2022!$A$1:$FK$206,FAG_Daten_2022!BS$1,FALSE)="","",VLOOKUP($A26,FAG_Daten_2022!$A$1:$FK$206,FAG_Daten_2022!BS$1,FALSE))</f>
        <v/>
      </c>
      <c r="AO26" s="115" t="str">
        <f>IF(VLOOKUP($A26,FAG_Daten_2022!$A$1:$FK$206,FAG_Daten_2022!BT$1,FALSE)="","",VLOOKUP($A26,FAG_Daten_2022!$A$1:$FK$206,FAG_Daten_2022!BT$1,FALSE))</f>
        <v/>
      </c>
      <c r="AP26" s="115" t="str">
        <f>IF(VLOOKUP($A26,FAG_Daten_2022!$A$1:$FK$206,FAG_Daten_2022!BU$1,FALSE)="","",VLOOKUP($A26,FAG_Daten_2022!$A$1:$FK$206,FAG_Daten_2022!BU$1,FALSE))</f>
        <v/>
      </c>
      <c r="AQ26" s="115" t="str">
        <f>IF(VLOOKUP($A26,FAG_Daten_2022!$A$1:$FK$206,FAG_Daten_2022!BV$1,FALSE)="","",VLOOKUP($A26,FAG_Daten_2022!$A$1:$FK$206,FAG_Daten_2022!BV$1,FALSE))</f>
        <v/>
      </c>
      <c r="AR26" s="115" t="str">
        <f>IF(VLOOKUP($A26,FAG_Daten_2022!$A$1:$FK$206,FAG_Daten_2022!BW$1,FALSE)="","",VLOOKUP($A26,FAG_Daten_2022!$A$1:$FK$206,FAG_Daten_2022!BW$1,FALSE))</f>
        <v/>
      </c>
      <c r="AS26" s="115" t="str">
        <f>IF(VLOOKUP($A26,FAG_Daten_2022!$A$1:$FK$206,FAG_Daten_2022!BX$1,FALSE)="","",VLOOKUP($A26,FAG_Daten_2022!$A$1:$FK$206,FAG_Daten_2022!BX$1,FALSE))</f>
        <v/>
      </c>
      <c r="AT26" s="115" t="str">
        <f>IF(VLOOKUP($A26,FAG_Daten_2022!$A$1:$FK$206,FAG_Daten_2022!BY$1,FALSE)="","",VLOOKUP($A26,FAG_Daten_2022!$A$1:$FK$206,FAG_Daten_2022!BY$1,FALSE))</f>
        <v/>
      </c>
      <c r="AU26" s="115" t="str">
        <f>IF(VLOOKUP($A26,FAG_Daten_2022!$A$1:$FK$206,FAG_Daten_2022!BZ$1,FALSE)="","",VLOOKUP($A26,FAG_Daten_2022!$A$1:$FK$206,FAG_Daten_2022!BZ$1,FALSE))</f>
        <v/>
      </c>
      <c r="AV26" s="115"/>
      <c r="AW26" s="115" t="str">
        <f>IF(VLOOKUP($A26,FAG_Daten_2022!$A$1:$FK$206,FAG_Daten_2022!CB$1,FALSE)="","",VLOOKUP($A26,FAG_Daten_2022!$A$1:$FK$206,FAG_Daten_2022!CB$1,FALSE))</f>
        <v/>
      </c>
      <c r="AX26" s="115" t="str">
        <f>IF(VLOOKUP($A26,FAG_Daten_2022!$A$1:$FK$206,FAG_Daten_2022!CC$1,FALSE)="","",VLOOKUP($A26,FAG_Daten_2022!$A$1:$FK$206,FAG_Daten_2022!CC$1,FALSE))</f>
        <v/>
      </c>
      <c r="AY26" s="115" t="str">
        <f>IF(VLOOKUP($A26,FAG_Daten_2022!$A$1:$FK$206,FAG_Daten_2022!CD$1,FALSE)="","",VLOOKUP($A26,FAG_Daten_2022!$A$1:$FK$206,FAG_Daten_2022!CD$1,FALSE))</f>
        <v/>
      </c>
      <c r="AZ26" s="80">
        <f>VLOOKUP($A26,FAG_Daten_2022!$A$1:$FK$206,FAG_Daten_2022!$DH$1,FALSE)</f>
        <v>112</v>
      </c>
      <c r="BA26" s="80">
        <f>IF(VLOOKUP($A26,FAG_Daten_2022!$A$1:$FK$206,FAG_Daten_2022!M$1,FALSE)="","",VLOOKUP($A26,FAG_Daten_2022!$A$1:$FK$206,FAG_Daten_2022!M$1,FALSE))</f>
        <v>0</v>
      </c>
      <c r="BB26" s="80">
        <f>IF(VLOOKUP($A26,FAG_Daten_2022!$A$1:$FK$206,FAG_Daten_2022!N$1,FALSE)="","",VLOOKUP($A26,FAG_Daten_2022!$A$1:$FK$206,FAG_Daten_2022!N$1,FALSE))</f>
        <v>0</v>
      </c>
      <c r="BC26" s="80">
        <f>IF(VLOOKUP($A26,FAG_Daten_2022!$A$1:$FK$206,FAG_Daten_2022!O$1,FALSE)="","",VLOOKUP($A26,FAG_Daten_2022!$A$1:$FK$206,FAG_Daten_2022!O$1,FALSE))</f>
        <v>0</v>
      </c>
      <c r="BD26" s="80" t="str">
        <f>IF(VLOOKUP($A26,FAG_Daten_2022!$A$1:$FK$206,FAG_Daten_2022!P$1,FALSE)="","",VLOOKUP($A26,FAG_Daten_2022!$A$1:$FK$206,FAG_Daten_2022!P$1,FALSE))</f>
        <v/>
      </c>
      <c r="BE26" s="80">
        <f>IF(VLOOKUP($A26,FAG_Daten_2022!$A$1:$FK$206,FAG_Daten_2022!R$1,FALSE)="","",VLOOKUP($A26,FAG_Daten_2022!$A$1:$FK$206,FAG_Daten_2022!R$1,FALSE))</f>
        <v>0</v>
      </c>
      <c r="BF26" s="80">
        <f>IF(VLOOKUP($A26,FAG_Daten_2022!$A$1:$FK$206,FAG_Daten_2022!S$1,FALSE)="","",VLOOKUP($A26,FAG_Daten_2022!$A$1:$FK$206,FAG_Daten_2022!S$1,FALSE))</f>
        <v>0</v>
      </c>
      <c r="BG26" s="80" t="str">
        <f>IF(VLOOKUP($A26,FAG_Daten_2022!$A$1:$FK$206,FAG_Daten_2022!T$1,FALSE)="","",VLOOKUP($A26,FAG_Daten_2022!$A$1:$FK$206,FAG_Daten_2022!T$1,FALSE))</f>
        <v/>
      </c>
      <c r="BH26" s="80" t="str">
        <f>IF(VLOOKUP($A26,FAG_Daten_2022!$A$1:$FK$206,FAG_Daten_2022!U$1,FALSE)="","",VLOOKUP($A26,FAG_Daten_2022!$A$1:$FK$206,FAG_Daten_2022!U$1,FALSE))</f>
        <v/>
      </c>
      <c r="BI26" s="80">
        <f>IF(VLOOKUP($A26,FAG_Daten_2022!$A$1:$FK$206,FAG_Daten_2022!W$1,FALSE)="","",VLOOKUP($A26,FAG_Daten_2022!$A$1:$FK$206,FAG_Daten_2022!W$1,FALSE))</f>
        <v>0</v>
      </c>
      <c r="BJ26" s="80" t="str">
        <f>IF(VLOOKUP($A26,FAG_Daten_2022!$A$1:$FK$206,FAG_Daten_2022!X$1,FALSE)="","",VLOOKUP($A26,FAG_Daten_2022!$A$1:$FK$206,FAG_Daten_2022!X$1,FALSE))</f>
        <v/>
      </c>
      <c r="BK26" s="80" t="str">
        <f>IF(VLOOKUP($A26,FAG_Daten_2022!$A$1:$FK$206,FAG_Daten_2022!Y$1,FALSE)="","",VLOOKUP($A26,FAG_Daten_2022!$A$1:$FK$206,FAG_Daten_2022!Y$1,FALSE))</f>
        <v/>
      </c>
      <c r="BL26" s="80" t="str">
        <f>IF(VLOOKUP($A26,FAG_Daten_2022!$A$1:$FK$206,FAG_Daten_2022!Z$1,FALSE)="","",VLOOKUP($A26,FAG_Daten_2022!$A$1:$FK$206,FAG_Daten_2022!Z$1,FALSE))</f>
        <v/>
      </c>
      <c r="BM26" s="82">
        <f>IF(VLOOKUP($A26,FAG_Daten_2022!$A$1:$FK$206,FAG_Daten_2022!AG$1,FALSE)="","",VLOOKUP($A26,FAG_Daten_2022!$A$1:$FK$206,FAG_Daten_2022!AG$1,FALSE))</f>
        <v>22412964</v>
      </c>
      <c r="BN26" s="82">
        <f>IF(VLOOKUP($A26,FAG_Daten_2022!$A$1:$FK$206,FAG_Daten_2022!AH$1,FALSE)="","",VLOOKUP($A26,FAG_Daten_2022!$A$1:$FK$206,FAG_Daten_2022!AH$1,FALSE))</f>
        <v>0</v>
      </c>
      <c r="BO26" s="82">
        <f>IF(VLOOKUP($A26,FAG_Daten_2022!$A$1:$FK$206,FAG_Daten_2022!AI$1,FALSE)="","",VLOOKUP($A26,FAG_Daten_2022!$A$1:$FK$206,FAG_Daten_2022!AI$1,FALSE))</f>
        <v>0</v>
      </c>
      <c r="BP26" s="113">
        <f>IF(VLOOKUP($A26,FAG_Daten_2022!$A$1:$FK$206,FAG_Daten_2022!AJ$1,FALSE)="","",VLOOKUP($A26,FAG_Daten_2022!$A$1:$FK$206,FAG_Daten_2022!AJ$1,FALSE))</f>
        <v>0</v>
      </c>
      <c r="BQ26" s="82" t="str">
        <f>IF(VLOOKUP($A26,FAG_Daten_2022!$A$1:$FK$206,FAG_Daten_2022!AK$1,FALSE)="","",VLOOKUP($A26,FAG_Daten_2022!$A$1:$FK$206,FAG_Daten_2022!AK$1,FALSE))</f>
        <v/>
      </c>
      <c r="BR26" s="82">
        <f>IF(VLOOKUP($A26,FAG_Daten_2022!$A$1:$FK$206,FAG_Daten_2022!AL$1,FALSE)="","",VLOOKUP($A26,FAG_Daten_2022!$A$1:$FK$206,FAG_Daten_2022!AL$1,FALSE))</f>
        <v>0</v>
      </c>
      <c r="BS26" s="82">
        <f>IF(VLOOKUP($A26,FAG_Daten_2022!$A$1:$FK$206,FAG_Daten_2022!AM$1,FALSE)="","",VLOOKUP($A26,FAG_Daten_2022!$A$1:$FK$206,FAG_Daten_2022!AM$1,FALSE))</f>
        <v>0</v>
      </c>
      <c r="BT26" s="82" t="str">
        <f>IF(VLOOKUP($A26,FAG_Daten_2022!$A$1:$FK$206,FAG_Daten_2022!AN$1,FALSE)="","",VLOOKUP($A26,FAG_Daten_2022!$A$1:$FK$206,FAG_Daten_2022!AN$1,FALSE))</f>
        <v/>
      </c>
      <c r="BU26" s="82" t="str">
        <f>IF(VLOOKUP($A26,FAG_Daten_2022!$A$1:$FK$206,FAG_Daten_2022!AO$1,FALSE)="","",VLOOKUP($A26,FAG_Daten_2022!$A$1:$FK$206,FAG_Daten_2022!AO$1,FALSE))</f>
        <v/>
      </c>
      <c r="BV26" s="82">
        <f>IF(VLOOKUP($A26,FAG_Daten_2022!$A$1:$FK$206,FAG_Daten_2022!AP$1,FALSE)="","",VLOOKUP($A26,FAG_Daten_2022!$A$1:$FK$206,FAG_Daten_2022!AP$1,FALSE))</f>
        <v>0</v>
      </c>
      <c r="BW26" s="82" t="str">
        <f>IF(VLOOKUP($A26,FAG_Daten_2022!$A$1:$FK$206,FAG_Daten_2022!AQ$1,FALSE)="","",VLOOKUP($A26,FAG_Daten_2022!$A$1:$FK$206,FAG_Daten_2022!AQ$1,FALSE))</f>
        <v/>
      </c>
      <c r="BX26" s="82" t="str">
        <f>IF(VLOOKUP($A26,FAG_Daten_2022!$A$1:$FK$206,FAG_Daten_2022!AR$1,FALSE)="","",VLOOKUP($A26,FAG_Daten_2022!$A$1:$FK$206,FAG_Daten_2022!AR$1,FALSE))</f>
        <v/>
      </c>
      <c r="BY26" s="82" t="str">
        <f>IF(VLOOKUP($A26,FAG_Daten_2022!$A$1:$FK$206,FAG_Daten_2022!AS$1,FALSE)="","",VLOOKUP($A26,FAG_Daten_2022!$A$1:$FK$206,FAG_Daten_2022!AS$1,FALSE))</f>
        <v/>
      </c>
      <c r="BZ26" s="82">
        <f t="shared" si="9"/>
        <v>0</v>
      </c>
      <c r="CA26" s="82">
        <f t="shared" si="9"/>
        <v>0</v>
      </c>
      <c r="CB26" s="82">
        <f t="shared" si="9"/>
        <v>0</v>
      </c>
      <c r="CC26" s="82" t="str">
        <f t="shared" si="9"/>
        <v/>
      </c>
      <c r="CD26" s="82">
        <f t="shared" si="9"/>
        <v>0</v>
      </c>
      <c r="CE26" s="82">
        <f t="shared" si="9"/>
        <v>0</v>
      </c>
      <c r="CF26" s="82" t="str">
        <f t="shared" si="9"/>
        <v/>
      </c>
      <c r="CG26" s="82" t="str">
        <f t="shared" si="9"/>
        <v/>
      </c>
      <c r="CH26" s="82">
        <f t="shared" si="9"/>
        <v>0</v>
      </c>
      <c r="CI26" s="82" t="str">
        <f t="shared" si="9"/>
        <v/>
      </c>
      <c r="CJ26" s="82" t="str">
        <f t="shared" si="9"/>
        <v/>
      </c>
      <c r="CK26" s="82" t="str">
        <f t="shared" si="9"/>
        <v/>
      </c>
      <c r="CL26" s="82">
        <f t="shared" si="10"/>
        <v>0</v>
      </c>
      <c r="CM26" s="82">
        <f t="shared" si="10"/>
        <v>0</v>
      </c>
      <c r="CN26" s="82">
        <f t="shared" si="10"/>
        <v>0</v>
      </c>
      <c r="CO26" s="82" t="str">
        <f t="shared" si="10"/>
        <v/>
      </c>
      <c r="CP26" s="82">
        <f t="shared" si="10"/>
        <v>0</v>
      </c>
      <c r="CQ26" s="82">
        <f t="shared" si="10"/>
        <v>0</v>
      </c>
      <c r="CR26" s="82" t="str">
        <f t="shared" si="10"/>
        <v/>
      </c>
      <c r="CS26" s="82" t="str">
        <f t="shared" si="10"/>
        <v/>
      </c>
      <c r="CT26" s="82">
        <f t="shared" si="10"/>
        <v>0</v>
      </c>
      <c r="CU26" s="82" t="str">
        <f t="shared" si="10"/>
        <v/>
      </c>
      <c r="CV26" s="82" t="str">
        <f t="shared" si="10"/>
        <v/>
      </c>
      <c r="CW26" s="82" t="str">
        <f t="shared" si="10"/>
        <v/>
      </c>
      <c r="CX26" s="82">
        <f t="shared" si="5"/>
        <v>0</v>
      </c>
      <c r="CY26" s="82">
        <f>VLOOKUP($A26,FAG_Daten_2022!$A$1:$FK$206,FAG_Daten_2022!I$1,FALSE)</f>
        <v>1628</v>
      </c>
      <c r="CZ26" s="82" t="str">
        <f>IF(VLOOKUP($A26,FAG_Daten_2022!$A$1:$FK$206,FAG_Daten_2022!BE$1,FALSE)="","",VLOOKUP($A26,FAG_Daten_2022!$A$1:$FK$206,FAG_Daten_2022!BE$1,FALSE))</f>
        <v/>
      </c>
      <c r="DA26" s="82" t="str">
        <f>IF(VLOOKUP($A26,FAG_Daten_2022!$A$1:$FK$206,FAG_Daten_2022!BF$1,FALSE)="","",VLOOKUP($A26,FAG_Daten_2022!$A$1:$FK$206,FAG_Daten_2022!BF$1,FALSE))</f>
        <v/>
      </c>
      <c r="DB26" s="82" t="str">
        <f>IF(VLOOKUP($A26,FAG_Daten_2022!$A$1:$FK$206,FAG_Daten_2022!BG$1,FALSE)="","",VLOOKUP($A26,FAG_Daten_2022!$A$1:$FK$206,FAG_Daten_2022!BG$1,FALSE))</f>
        <v/>
      </c>
      <c r="DC26" s="82" t="str">
        <f>IF(VLOOKUP($A26,FAG_Daten_2022!$A$1:$FK$206,FAG_Daten_2022!BH$1,FALSE)="","",VLOOKUP($A26,FAG_Daten_2022!$A$1:$FK$206,FAG_Daten_2022!BH$1,FALSE))</f>
        <v/>
      </c>
      <c r="DD26" s="82" t="str">
        <f>IF(VLOOKUP($A26,FAG_Daten_2022!$A$1:$FK$206,FAG_Daten_2022!BI$1,FALSE)="","",VLOOKUP($A26,FAG_Daten_2022!$A$1:$FK$206,FAG_Daten_2022!BI$1,FALSE))</f>
        <v/>
      </c>
      <c r="DE26" s="82" t="str">
        <f>IF(VLOOKUP($A26,FAG_Daten_2022!$A$1:$FK$206,FAG_Daten_2022!BJ$1,FALSE)="","",VLOOKUP($A26,FAG_Daten_2022!$A$1:$FK$206,FAG_Daten_2022!BJ$1,FALSE))</f>
        <v/>
      </c>
      <c r="DF26" s="82" t="str">
        <f>IF(VLOOKUP($A26,FAG_Daten_2022!$A$1:$FK$206,FAG_Daten_2022!BK$1,FALSE)="","",VLOOKUP($A26,FAG_Daten_2022!$A$1:$FK$206,FAG_Daten_2022!BK$1,FALSE))</f>
        <v/>
      </c>
      <c r="DG26" s="82" t="str">
        <f>IF(VLOOKUP($A26,FAG_Daten_2022!$A$1:$FK$206,FAG_Daten_2022!BL$1,FALSE)="","",VLOOKUP($A26,FAG_Daten_2022!$A$1:$FK$206,FAG_Daten_2022!BL$1,FALSE))</f>
        <v/>
      </c>
      <c r="DH26" s="82" t="str">
        <f>IF(VLOOKUP($A26,FAG_Daten_2022!$A$1:$FK$206,FAG_Daten_2022!BM$1,FALSE)="","",VLOOKUP($A26,FAG_Daten_2022!$A$1:$FK$206,FAG_Daten_2022!BM$1,FALSE))</f>
        <v/>
      </c>
      <c r="DI26" s="82" t="str">
        <f>IF(VLOOKUP($A26,FAG_Daten_2022!$A$1:$FK$206,FAG_Daten_2022!BN$1,FALSE)="","",VLOOKUP($A26,FAG_Daten_2022!$A$1:$FK$206,FAG_Daten_2022!BN$1,FALSE))</f>
        <v/>
      </c>
      <c r="DJ26" s="82" t="str">
        <f>IF(VLOOKUP($A26,FAG_Daten_2022!$A$1:$FK$206,FAG_Daten_2022!BO$1,FALSE)="","",VLOOKUP($A26,FAG_Daten_2022!$A$1:$FK$206,FAG_Daten_2022!BO$1,FALSE))</f>
        <v/>
      </c>
      <c r="DK26" s="82" t="str">
        <f>IF(VLOOKUP($A26,FAG_Daten_2022!$A$1:$FK$206,FAG_Daten_2022!BP$1,FALSE)="","",VLOOKUP($A26,FAG_Daten_2022!$A$1:$FK$206,FAG_Daten_2022!BP$1,FALSE))</f>
        <v/>
      </c>
      <c r="DL26" s="82" t="str">
        <f>IF(VLOOKUP($A26,FAG_Daten_2022!$A$1:$FK$206,FAG_Daten_2022!BQ$1,FALSE)="","",VLOOKUP($A26,FAG_Daten_2022!$A$1:$FK$206,FAG_Daten_2022!BQ$1,FALSE))</f>
        <v/>
      </c>
      <c r="DM26" s="82" t="str">
        <f>IF(VLOOKUP($A26,FAG_Daten_2022!$A$1:$FK$206,FAG_Daten_2022!BR$1,FALSE)="","",VLOOKUP($A26,FAG_Daten_2022!$A$1:$FK$206,FAG_Daten_2022!BR$1,FALSE))</f>
        <v/>
      </c>
      <c r="DN26" s="82" t="str">
        <f t="shared" si="11"/>
        <v/>
      </c>
      <c r="DO26" s="82" t="str">
        <f t="shared" si="11"/>
        <v/>
      </c>
      <c r="DP26" s="82" t="str">
        <f t="shared" si="11"/>
        <v/>
      </c>
      <c r="DQ26" s="82" t="str">
        <f t="shared" si="11"/>
        <v/>
      </c>
      <c r="DR26" s="82" t="str">
        <f t="shared" si="11"/>
        <v/>
      </c>
      <c r="DS26" s="82" t="str">
        <f t="shared" si="11"/>
        <v/>
      </c>
      <c r="DT26" s="82" t="str">
        <f t="shared" si="11"/>
        <v/>
      </c>
      <c r="DU26" s="82" t="str">
        <f t="shared" si="11"/>
        <v/>
      </c>
      <c r="DV26" s="82" t="str">
        <f t="shared" si="11"/>
        <v/>
      </c>
      <c r="DW26" s="82" t="str">
        <f t="shared" si="11"/>
        <v/>
      </c>
      <c r="DX26" s="82" t="str">
        <f t="shared" si="11"/>
        <v/>
      </c>
      <c r="DY26" s="82" t="str">
        <f t="shared" si="11"/>
        <v/>
      </c>
      <c r="DZ26" s="82">
        <f t="shared" si="7"/>
        <v>0</v>
      </c>
      <c r="EA26" s="82">
        <f t="shared" si="8"/>
        <v>0</v>
      </c>
      <c r="EB26" s="82"/>
      <c r="EC26" s="82"/>
      <c r="ED26" s="82"/>
      <c r="EE26" s="82"/>
      <c r="EF26" s="82"/>
      <c r="EG26" s="82"/>
      <c r="EH26" s="82"/>
      <c r="EI26" s="82"/>
      <c r="EJ26" s="82"/>
      <c r="EL26" s="82"/>
    </row>
    <row r="27" spans="1:143" s="3" customFormat="1" outlineLevel="1" x14ac:dyDescent="0.2">
      <c r="A27" s="3">
        <v>24</v>
      </c>
      <c r="B27" s="3" t="str">
        <f>VLOOKUP(A27,FAG_Daten_2022!A$1:$FK$206,FAG_Daten_2022!$B$1,FALSE)</f>
        <v>Buch a.I.</v>
      </c>
      <c r="C27" s="3" t="str">
        <f>VLOOKUP(A27,FAG_Daten_2022!A$1:$FK$206,FAG_Daten_2022!$C$1,FALSE)</f>
        <v>Politische Gemeinde</v>
      </c>
      <c r="D27" s="3" t="str">
        <f>VLOOKUP(A27,FAG_Daten_2022!A$1:$FK$206,FAG_Daten_2022!$D$1,FALSE)</f>
        <v>Bezirk Andelfingen</v>
      </c>
      <c r="E27" s="82">
        <f>VLOOKUP(A27,FAG_Daten_2022!A$1:$FK$206,FAG_Daten_2022!$AT$1,FALSE)</f>
        <v>2472</v>
      </c>
      <c r="F27" s="82">
        <f>VLOOKUP(A27,FAG_Daten_2022!A$1:$FK$206,FAG_Daten_2022!$AV$1,FALSE)</f>
        <v>3770</v>
      </c>
      <c r="G27" s="82">
        <f>VLOOKUP(A27,FAG_Daten_2022!A$1:$FK$206,FAG_Daten_2022!$F$1,FALSE)</f>
        <v>1022</v>
      </c>
      <c r="H27" s="80">
        <f>VLOOKUP(A27,FAG_Daten_2022!A$1:$FK$206,FAG_Daten_2022!$DH$1,FALSE)</f>
        <v>106</v>
      </c>
      <c r="I27" s="82">
        <f>ROUND(IF(E27&lt;FAG_Basisdaten!$C$5*F27,(FAG_Basisdaten!$C$5*F27-E27)*G27*H27/100,0),0)</f>
        <v>1201944</v>
      </c>
      <c r="J27" s="82">
        <f>VLOOKUP(A27,FAG_Daten_2022!A$1:$FK$206,FAG_Daten_2022!$AT$1,FALSE)</f>
        <v>2472</v>
      </c>
      <c r="K27" s="82">
        <f>VLOOKUP(A27,FAG_Daten_2022!A$1:$FK$206,FAG_Daten_2022!$AV$1,FALSE)</f>
        <v>3770</v>
      </c>
      <c r="L27" s="3">
        <f>VLOOKUP(A27,FAG_Daten_2022!A$1:$FK$206,FAG_Daten_2022!$F$1,FALSE)</f>
        <v>1022</v>
      </c>
      <c r="M27" s="3">
        <f>VLOOKUP(A27,FAG_Daten_2022!A$1:$FK$206,FAG_Daten_2022!DJ$1,FALSE)</f>
        <v>99.67</v>
      </c>
      <c r="N27" s="3">
        <f>VLOOKUP(A27,FAG_Daten_2022!A$1:$FK$206,FAG_Daten_2022!$DK$1,FALSE)</f>
        <v>100.87</v>
      </c>
      <c r="O27" s="82">
        <f>ROUND(IF(J27&gt;K27*FAG_Basisdaten!$C$8,(J27-K27*FAG_Basisdaten!$C$8)*FAG_Basisdaten!$C$9*L27*(M27/N27),0),0)</f>
        <v>0</v>
      </c>
      <c r="P27" s="82">
        <f>VLOOKUP(A27,FAG_Daten_2022!A$1:$FK$206,FAG_Daten_2022!$I$1,FALSE)</f>
        <v>255</v>
      </c>
      <c r="Q27" s="82">
        <f>VLOOKUP(A27,FAG_Daten_2022!A$1:$FK$206,FAG_Daten_2022!$F$1,FALSE)</f>
        <v>1022</v>
      </c>
      <c r="R27" s="82">
        <f>VLOOKUP(A27,FAG_Daten_2022!A$1:$FK$206,FAG_Daten_2022!$K$1,FALSE)</f>
        <v>232131</v>
      </c>
      <c r="S27" s="82">
        <f>VLOOKUP(A27,FAG_Daten_2022!A$1:$FK$206,FAG_Daten_2022!$H$1,FALSE)</f>
        <v>1130451</v>
      </c>
      <c r="T27" s="82">
        <f>VLOOKUP(A27,FAG_Daten_2022!A$1:$FK$206,FAG_Daten_2022!$F$1,FALSE)</f>
        <v>1022</v>
      </c>
      <c r="U27" s="3">
        <f>VLOOKUP(A27,FAG_Daten_2022!A$1:$FK$206,FAG_Daten_2022!$BC$1,FALSE)</f>
        <v>102.3</v>
      </c>
      <c r="V27" s="3">
        <f>VLOOKUP(A27,FAG_Daten_2022!A$1:$FK$206,FAG_Daten_2022!$BD$1,FALSE)</f>
        <v>104.2</v>
      </c>
      <c r="W27" s="118">
        <f>IF((P27/Q27)&gt;(R27/S27)*FAG_Basisdaten!$C$12,((P27/Q27)-(R27/S27)*FAG_Basisdaten!$C$12)*T27*FAG_Basisdaten!$C$13*(U27/V27),0)</f>
        <v>284546.41150874109</v>
      </c>
      <c r="X27" s="3">
        <f>VLOOKUP(A27,FAG_Daten_2022!A$1:$FK$206,FAG_Daten_2022!$DH$1,FALSE)</f>
        <v>106</v>
      </c>
      <c r="Y27" s="3">
        <f>VLOOKUP(A27,FAG_Daten_2022!A$1:$FK$206,FAG_Daten_2022!$DJ$1,FALSE)</f>
        <v>99.67</v>
      </c>
      <c r="Z27" s="82">
        <f>ROUND(W27-W27*MIN(MAX((Y27*FAG_Basisdaten!$C$15-X27)/(Y27*FAG_Basisdaten!$C$14),0),1),0)</f>
        <v>162196</v>
      </c>
      <c r="AA27" s="79">
        <f>VLOOKUP(A27,FAG_Daten_2022!A$1:$FK$206,FAG_Daten_2022!$AW$1,FALSE)</f>
        <v>100.25</v>
      </c>
      <c r="AB27" s="83">
        <f>VLOOKUP(A27,FAG_Daten_2022!A$1:$FK$206,FAG_Daten_2022!$AZ$1,FALSE)</f>
        <v>2.8899999999999999E-2</v>
      </c>
      <c r="AC27" s="3">
        <f>VLOOKUP(A27,FAG_Daten_2022!A$1:$FK$206,FAG_Daten_2022!$F$1,FALSE)</f>
        <v>1022</v>
      </c>
      <c r="AD27" s="3">
        <f>VLOOKUP(A27,FAG_Daten_2022!A$1:$FK$206,FAG_Daten_2022!$BC$1,FALSE)</f>
        <v>102.3</v>
      </c>
      <c r="AE27" s="3">
        <f>VLOOKUP(A27,FAG_Daten_2022!A$1:$FK$206,FAG_Daten_2022!$BD$1,FALSE)</f>
        <v>104.2</v>
      </c>
      <c r="AF27" s="80">
        <f>IF(OR(AA27&lt;FAG_Basisdaten!$C$18,AB27&gt;FAG_Basisdaten!$C$19),MAX((FAG_Basisdaten!$C$20+FAG_Basisdaten!$C$21*AA27+FAG_Basisdaten!$C$22*AB27*100)*AC27*(AD27/AE27),0),0)</f>
        <v>344254.422840691</v>
      </c>
      <c r="AG27" s="3">
        <f>VLOOKUP(A27,FAG_Daten_2022!A$1:$FK$206,FAG_Daten_2022!$DH$1,FALSE)</f>
        <v>106</v>
      </c>
      <c r="AH27" s="3">
        <f>VLOOKUP(A27,FAG_Daten_2022!A$1:$FK$206,FAG_Daten_2022!$DJ$1,FALSE)</f>
        <v>99.67</v>
      </c>
      <c r="AI27" s="82">
        <f>ROUND(AF27-AF27*MIN(MAX((AH27*FAG_Basisdaten!$C$24-AG27)/(AH27*FAG_Basisdaten!$C$23),0),1),0)</f>
        <v>196231</v>
      </c>
      <c r="AJ27" s="3">
        <f>VLOOKUP(A27,FAG_Daten_2022!$A$1:$FK$206,FAG_Daten_2022!$BC$1,FALSE)</f>
        <v>102.3</v>
      </c>
      <c r="AK27" s="3">
        <f>VLOOKUP(A27,FAG_Daten_2022!$A$1:$FK$206,FAG_Daten_2022!$BD$1,FALSE)</f>
        <v>104.2</v>
      </c>
      <c r="AL27" s="82">
        <v>0</v>
      </c>
      <c r="AM27" s="82">
        <f t="shared" si="2"/>
        <v>1560371</v>
      </c>
      <c r="AN27" s="115" t="str">
        <f>IF(VLOOKUP($A27,FAG_Daten_2022!$A$1:$FK$206,FAG_Daten_2022!BS$1,FALSE)="","",VLOOKUP($A27,FAG_Daten_2022!$A$1:$FK$206,FAG_Daten_2022!BS$1,FALSE))</f>
        <v/>
      </c>
      <c r="AO27" s="115" t="str">
        <f>IF(VLOOKUP($A27,FAG_Daten_2022!$A$1:$FK$206,FAG_Daten_2022!BT$1,FALSE)="","",VLOOKUP($A27,FAG_Daten_2022!$A$1:$FK$206,FAG_Daten_2022!BT$1,FALSE))</f>
        <v/>
      </c>
      <c r="AP27" s="115" t="str">
        <f>IF(VLOOKUP($A27,FAG_Daten_2022!$A$1:$FK$206,FAG_Daten_2022!BU$1,FALSE)="","",VLOOKUP($A27,FAG_Daten_2022!$A$1:$FK$206,FAG_Daten_2022!BU$1,FALSE))</f>
        <v/>
      </c>
      <c r="AQ27" s="115" t="str">
        <f>IF(VLOOKUP($A27,FAG_Daten_2022!$A$1:$FK$206,FAG_Daten_2022!BV$1,FALSE)="","",VLOOKUP($A27,FAG_Daten_2022!$A$1:$FK$206,FAG_Daten_2022!BV$1,FALSE))</f>
        <v/>
      </c>
      <c r="AR27" s="115" t="str">
        <f>IF(VLOOKUP($A27,FAG_Daten_2022!$A$1:$FK$206,FAG_Daten_2022!BW$1,FALSE)="","",VLOOKUP($A27,FAG_Daten_2022!$A$1:$FK$206,FAG_Daten_2022!BW$1,FALSE))</f>
        <v/>
      </c>
      <c r="AS27" s="115" t="str">
        <f>IF(VLOOKUP($A27,FAG_Daten_2022!$A$1:$FK$206,FAG_Daten_2022!BX$1,FALSE)="","",VLOOKUP($A27,FAG_Daten_2022!$A$1:$FK$206,FAG_Daten_2022!BX$1,FALSE))</f>
        <v/>
      </c>
      <c r="AT27" s="115" t="str">
        <f>IF(VLOOKUP($A27,FAG_Daten_2022!$A$1:$FK$206,FAG_Daten_2022!BY$1,FALSE)="","",VLOOKUP($A27,FAG_Daten_2022!$A$1:$FK$206,FAG_Daten_2022!BY$1,FALSE))</f>
        <v/>
      </c>
      <c r="AU27" s="115" t="str">
        <f>IF(VLOOKUP($A27,FAG_Daten_2022!$A$1:$FK$206,FAG_Daten_2022!BZ$1,FALSE)="","",VLOOKUP($A27,FAG_Daten_2022!$A$1:$FK$206,FAG_Daten_2022!BZ$1,FALSE))</f>
        <v/>
      </c>
      <c r="AV27" s="115" t="str">
        <f>IF(VLOOKUP($A27,FAG_Daten_2022!$A$1:$FK$206,FAG_Daten_2022!CA$1,FALSE)="","",VLOOKUP($A27,FAG_Daten_2022!$A$1:$FK$206,FAG_Daten_2022!CA$1,FALSE))</f>
        <v>Flaachtal</v>
      </c>
      <c r="AW27" s="115" t="str">
        <f>IF(VLOOKUP($A27,FAG_Daten_2022!$A$1:$FK$206,FAG_Daten_2022!CB$1,FALSE)="","",VLOOKUP($A27,FAG_Daten_2022!$A$1:$FK$206,FAG_Daten_2022!CB$1,FALSE))</f>
        <v/>
      </c>
      <c r="AX27" s="115" t="str">
        <f>IF(VLOOKUP($A27,FAG_Daten_2022!$A$1:$FK$206,FAG_Daten_2022!CC$1,FALSE)="","",VLOOKUP($A27,FAG_Daten_2022!$A$1:$FK$206,FAG_Daten_2022!CC$1,FALSE))</f>
        <v/>
      </c>
      <c r="AY27" s="115" t="str">
        <f>IF(VLOOKUP($A27,FAG_Daten_2022!$A$1:$FK$206,FAG_Daten_2022!CD$1,FALSE)="","",VLOOKUP($A27,FAG_Daten_2022!$A$1:$FK$206,FAG_Daten_2022!CD$1,FALSE))</f>
        <v/>
      </c>
      <c r="AZ27" s="80">
        <f>VLOOKUP($A27,FAG_Daten_2022!$A$1:$FK$206,FAG_Daten_2022!$DH$1,FALSE)</f>
        <v>106</v>
      </c>
      <c r="BA27" s="80">
        <f>IF(VLOOKUP($A27,FAG_Daten_2022!$A$1:$FK$206,FAG_Daten_2022!M$1,FALSE)="","",VLOOKUP($A27,FAG_Daten_2022!$A$1:$FK$206,FAG_Daten_2022!M$1,FALSE))</f>
        <v>0</v>
      </c>
      <c r="BB27" s="80">
        <f>IF(VLOOKUP($A27,FAG_Daten_2022!$A$1:$FK$206,FAG_Daten_2022!N$1,FALSE)="","",VLOOKUP($A27,FAG_Daten_2022!$A$1:$FK$206,FAG_Daten_2022!N$1,FALSE))</f>
        <v>0</v>
      </c>
      <c r="BC27" s="80">
        <f>IF(VLOOKUP($A27,FAG_Daten_2022!$A$1:$FK$206,FAG_Daten_2022!O$1,FALSE)="","",VLOOKUP($A27,FAG_Daten_2022!$A$1:$FK$206,FAG_Daten_2022!O$1,FALSE))</f>
        <v>0</v>
      </c>
      <c r="BD27" s="80" t="str">
        <f>IF(VLOOKUP($A27,FAG_Daten_2022!$A$1:$FK$206,FAG_Daten_2022!P$1,FALSE)="","",VLOOKUP($A27,FAG_Daten_2022!$A$1:$FK$206,FAG_Daten_2022!P$1,FALSE))</f>
        <v/>
      </c>
      <c r="BE27" s="80">
        <f>IF(VLOOKUP($A27,FAG_Daten_2022!$A$1:$FK$206,FAG_Daten_2022!R$1,FALSE)="","",VLOOKUP($A27,FAG_Daten_2022!$A$1:$FK$206,FAG_Daten_2022!R$1,FALSE))</f>
        <v>0</v>
      </c>
      <c r="BF27" s="80">
        <f>IF(VLOOKUP($A27,FAG_Daten_2022!$A$1:$FK$206,FAG_Daten_2022!S$1,FALSE)="","",VLOOKUP($A27,FAG_Daten_2022!$A$1:$FK$206,FAG_Daten_2022!S$1,FALSE))</f>
        <v>0</v>
      </c>
      <c r="BG27" s="80" t="str">
        <f>IF(VLOOKUP($A27,FAG_Daten_2022!$A$1:$FK$206,FAG_Daten_2022!T$1,FALSE)="","",VLOOKUP($A27,FAG_Daten_2022!$A$1:$FK$206,FAG_Daten_2022!T$1,FALSE))</f>
        <v/>
      </c>
      <c r="BH27" s="80" t="str">
        <f>IF(VLOOKUP($A27,FAG_Daten_2022!$A$1:$FK$206,FAG_Daten_2022!U$1,FALSE)="","",VLOOKUP($A27,FAG_Daten_2022!$A$1:$FK$206,FAG_Daten_2022!U$1,FALSE))</f>
        <v/>
      </c>
      <c r="BI27" s="80">
        <f>IF(VLOOKUP($A27,FAG_Daten_2022!$A$1:$FK$206,FAG_Daten_2022!W$1,FALSE)="","",VLOOKUP($A27,FAG_Daten_2022!$A$1:$FK$206,FAG_Daten_2022!W$1,FALSE))</f>
        <v>65</v>
      </c>
      <c r="BJ27" s="80" t="str">
        <f>IF(VLOOKUP($A27,FAG_Daten_2022!$A$1:$FK$206,FAG_Daten_2022!X$1,FALSE)="","",VLOOKUP($A27,FAG_Daten_2022!$A$1:$FK$206,FAG_Daten_2022!X$1,FALSE))</f>
        <v/>
      </c>
      <c r="BK27" s="80" t="str">
        <f>IF(VLOOKUP($A27,FAG_Daten_2022!$A$1:$FK$206,FAG_Daten_2022!Y$1,FALSE)="","",VLOOKUP($A27,FAG_Daten_2022!$A$1:$FK$206,FAG_Daten_2022!Y$1,FALSE))</f>
        <v/>
      </c>
      <c r="BL27" s="80" t="str">
        <f>IF(VLOOKUP($A27,FAG_Daten_2022!$A$1:$FK$206,FAG_Daten_2022!Z$1,FALSE)="","",VLOOKUP($A27,FAG_Daten_2022!$A$1:$FK$206,FAG_Daten_2022!Z$1,FALSE))</f>
        <v/>
      </c>
      <c r="BM27" s="82">
        <f>IF(VLOOKUP($A27,FAG_Daten_2022!$A$1:$FK$206,FAG_Daten_2022!AG$1,FALSE)="","",VLOOKUP($A27,FAG_Daten_2022!$A$1:$FK$206,FAG_Daten_2022!AG$1,FALSE))</f>
        <v>2526771</v>
      </c>
      <c r="BN27" s="82">
        <f>IF(VLOOKUP($A27,FAG_Daten_2022!$A$1:$FK$206,FAG_Daten_2022!AH$1,FALSE)="","",VLOOKUP($A27,FAG_Daten_2022!$A$1:$FK$206,FAG_Daten_2022!AH$1,FALSE))</f>
        <v>0</v>
      </c>
      <c r="BO27" s="82">
        <f>IF(VLOOKUP($A27,FAG_Daten_2022!$A$1:$FK$206,FAG_Daten_2022!AI$1,FALSE)="","",VLOOKUP($A27,FAG_Daten_2022!$A$1:$FK$206,FAG_Daten_2022!AI$1,FALSE))</f>
        <v>0</v>
      </c>
      <c r="BP27" s="113">
        <f>IF(VLOOKUP($A27,FAG_Daten_2022!$A$1:$FK$206,FAG_Daten_2022!AJ$1,FALSE)="","",VLOOKUP($A27,FAG_Daten_2022!$A$1:$FK$206,FAG_Daten_2022!AJ$1,FALSE))</f>
        <v>0</v>
      </c>
      <c r="BQ27" s="82" t="str">
        <f>IF(VLOOKUP($A27,FAG_Daten_2022!$A$1:$FK$206,FAG_Daten_2022!AK$1,FALSE)="","",VLOOKUP($A27,FAG_Daten_2022!$A$1:$FK$206,FAG_Daten_2022!AK$1,FALSE))</f>
        <v/>
      </c>
      <c r="BR27" s="82">
        <f>IF(VLOOKUP($A27,FAG_Daten_2022!$A$1:$FK$206,FAG_Daten_2022!AL$1,FALSE)="","",VLOOKUP($A27,FAG_Daten_2022!$A$1:$FK$206,FAG_Daten_2022!AL$1,FALSE))</f>
        <v>0</v>
      </c>
      <c r="BS27" s="82">
        <f>IF(VLOOKUP($A27,FAG_Daten_2022!$A$1:$FK$206,FAG_Daten_2022!AM$1,FALSE)="","",VLOOKUP($A27,FAG_Daten_2022!$A$1:$FK$206,FAG_Daten_2022!AM$1,FALSE))</f>
        <v>0</v>
      </c>
      <c r="BT27" s="82" t="str">
        <f>IF(VLOOKUP($A27,FAG_Daten_2022!$A$1:$FK$206,FAG_Daten_2022!AN$1,FALSE)="","",VLOOKUP($A27,FAG_Daten_2022!$A$1:$FK$206,FAG_Daten_2022!AN$1,FALSE))</f>
        <v/>
      </c>
      <c r="BU27" s="82" t="str">
        <f>IF(VLOOKUP($A27,FAG_Daten_2022!$A$1:$FK$206,FAG_Daten_2022!AO$1,FALSE)="","",VLOOKUP($A27,FAG_Daten_2022!$A$1:$FK$206,FAG_Daten_2022!AO$1,FALSE))</f>
        <v/>
      </c>
      <c r="BV27" s="82">
        <f>IF(VLOOKUP($A27,FAG_Daten_2022!$A$1:$FK$206,FAG_Daten_2022!AP$1,FALSE)="","",VLOOKUP($A27,FAG_Daten_2022!$A$1:$FK$206,FAG_Daten_2022!AP$1,FALSE))</f>
        <v>2526771</v>
      </c>
      <c r="BW27" s="82" t="str">
        <f>IF(VLOOKUP($A27,FAG_Daten_2022!$A$1:$FK$206,FAG_Daten_2022!AQ$1,FALSE)="","",VLOOKUP($A27,FAG_Daten_2022!$A$1:$FK$206,FAG_Daten_2022!AQ$1,FALSE))</f>
        <v/>
      </c>
      <c r="BX27" s="82" t="str">
        <f>IF(VLOOKUP($A27,FAG_Daten_2022!$A$1:$FK$206,FAG_Daten_2022!AR$1,FALSE)="","",VLOOKUP($A27,FAG_Daten_2022!$A$1:$FK$206,FAG_Daten_2022!AR$1,FALSE))</f>
        <v/>
      </c>
      <c r="BY27" s="82" t="str">
        <f>IF(VLOOKUP($A27,FAG_Daten_2022!$A$1:$FK$206,FAG_Daten_2022!AS$1,FALSE)="","",VLOOKUP($A27,FAG_Daten_2022!$A$1:$FK$206,FAG_Daten_2022!AS$1,FALSE))</f>
        <v/>
      </c>
      <c r="BZ27" s="82">
        <f t="shared" si="9"/>
        <v>0</v>
      </c>
      <c r="CA27" s="82">
        <f t="shared" si="9"/>
        <v>0</v>
      </c>
      <c r="CB27" s="82">
        <f t="shared" si="9"/>
        <v>0</v>
      </c>
      <c r="CC27" s="82" t="str">
        <f t="shared" si="9"/>
        <v/>
      </c>
      <c r="CD27" s="82">
        <f t="shared" si="9"/>
        <v>0</v>
      </c>
      <c r="CE27" s="82">
        <f t="shared" si="9"/>
        <v>0</v>
      </c>
      <c r="CF27" s="82" t="str">
        <f t="shared" si="9"/>
        <v/>
      </c>
      <c r="CG27" s="82" t="str">
        <f t="shared" si="9"/>
        <v/>
      </c>
      <c r="CH27" s="82">
        <f t="shared" si="9"/>
        <v>737041</v>
      </c>
      <c r="CI27" s="82" t="str">
        <f t="shared" si="9"/>
        <v/>
      </c>
      <c r="CJ27" s="82" t="str">
        <f t="shared" si="9"/>
        <v/>
      </c>
      <c r="CK27" s="82" t="str">
        <f t="shared" si="9"/>
        <v/>
      </c>
      <c r="CL27" s="82">
        <f t="shared" si="10"/>
        <v>0</v>
      </c>
      <c r="CM27" s="82">
        <f t="shared" si="10"/>
        <v>0</v>
      </c>
      <c r="CN27" s="82">
        <f t="shared" si="10"/>
        <v>0</v>
      </c>
      <c r="CO27" s="82" t="str">
        <f t="shared" si="10"/>
        <v/>
      </c>
      <c r="CP27" s="82">
        <f t="shared" si="10"/>
        <v>0</v>
      </c>
      <c r="CQ27" s="82">
        <f t="shared" si="10"/>
        <v>0</v>
      </c>
      <c r="CR27" s="82" t="str">
        <f t="shared" si="10"/>
        <v/>
      </c>
      <c r="CS27" s="82" t="str">
        <f t="shared" si="10"/>
        <v/>
      </c>
      <c r="CT27" s="82">
        <f t="shared" si="10"/>
        <v>0</v>
      </c>
      <c r="CU27" s="82" t="str">
        <f t="shared" si="10"/>
        <v/>
      </c>
      <c r="CV27" s="82" t="str">
        <f t="shared" si="10"/>
        <v/>
      </c>
      <c r="CW27" s="82" t="str">
        <f t="shared" si="10"/>
        <v/>
      </c>
      <c r="CX27" s="82">
        <f t="shared" si="5"/>
        <v>737041</v>
      </c>
      <c r="CY27" s="82">
        <f>VLOOKUP($A27,FAG_Daten_2022!$A$1:$FK$206,FAG_Daten_2022!I$1,FALSE)</f>
        <v>255</v>
      </c>
      <c r="CZ27" s="82" t="str">
        <f>IF(VLOOKUP($A27,FAG_Daten_2022!$A$1:$FK$206,FAG_Daten_2022!BE$1,FALSE)="","",VLOOKUP($A27,FAG_Daten_2022!$A$1:$FK$206,FAG_Daten_2022!BE$1,FALSE))</f>
        <v/>
      </c>
      <c r="DA27" s="82" t="str">
        <f>IF(VLOOKUP($A27,FAG_Daten_2022!$A$1:$FK$206,FAG_Daten_2022!BF$1,FALSE)="","",VLOOKUP($A27,FAG_Daten_2022!$A$1:$FK$206,FAG_Daten_2022!BF$1,FALSE))</f>
        <v/>
      </c>
      <c r="DB27" s="82" t="str">
        <f>IF(VLOOKUP($A27,FAG_Daten_2022!$A$1:$FK$206,FAG_Daten_2022!BG$1,FALSE)="","",VLOOKUP($A27,FAG_Daten_2022!$A$1:$FK$206,FAG_Daten_2022!BG$1,FALSE))</f>
        <v/>
      </c>
      <c r="DC27" s="82" t="str">
        <f>IF(VLOOKUP($A27,FAG_Daten_2022!$A$1:$FK$206,FAG_Daten_2022!BH$1,FALSE)="","",VLOOKUP($A27,FAG_Daten_2022!$A$1:$FK$206,FAG_Daten_2022!BH$1,FALSE))</f>
        <v/>
      </c>
      <c r="DD27" s="82" t="str">
        <f>IF(VLOOKUP($A27,FAG_Daten_2022!$A$1:$FK$206,FAG_Daten_2022!BI$1,FALSE)="","",VLOOKUP($A27,FAG_Daten_2022!$A$1:$FK$206,FAG_Daten_2022!BI$1,FALSE))</f>
        <v/>
      </c>
      <c r="DE27" s="82" t="str">
        <f>IF(VLOOKUP($A27,FAG_Daten_2022!$A$1:$FK$206,FAG_Daten_2022!BJ$1,FALSE)="","",VLOOKUP($A27,FAG_Daten_2022!$A$1:$FK$206,FAG_Daten_2022!BJ$1,FALSE))</f>
        <v/>
      </c>
      <c r="DF27" s="82" t="str">
        <f>IF(VLOOKUP($A27,FAG_Daten_2022!$A$1:$FK$206,FAG_Daten_2022!BK$1,FALSE)="","",VLOOKUP($A27,FAG_Daten_2022!$A$1:$FK$206,FAG_Daten_2022!BK$1,FALSE))</f>
        <v/>
      </c>
      <c r="DG27" s="82" t="str">
        <f>IF(VLOOKUP($A27,FAG_Daten_2022!$A$1:$FK$206,FAG_Daten_2022!BL$1,FALSE)="","",VLOOKUP($A27,FAG_Daten_2022!$A$1:$FK$206,FAG_Daten_2022!BL$1,FALSE))</f>
        <v/>
      </c>
      <c r="DH27" s="82">
        <f>IF(VLOOKUP($A27,FAG_Daten_2022!$A$1:$FK$206,FAG_Daten_2022!BM$1,FALSE)="","",VLOOKUP($A27,FAG_Daten_2022!$A$1:$FK$206,FAG_Daten_2022!BM$1,FALSE))</f>
        <v>145</v>
      </c>
      <c r="DI27" s="82" t="str">
        <f>IF(VLOOKUP($A27,FAG_Daten_2022!$A$1:$FK$206,FAG_Daten_2022!BN$1,FALSE)="","",VLOOKUP($A27,FAG_Daten_2022!$A$1:$FK$206,FAG_Daten_2022!BN$1,FALSE))</f>
        <v/>
      </c>
      <c r="DJ27" s="82" t="str">
        <f>IF(VLOOKUP($A27,FAG_Daten_2022!$A$1:$FK$206,FAG_Daten_2022!BO$1,FALSE)="","",VLOOKUP($A27,FAG_Daten_2022!$A$1:$FK$206,FAG_Daten_2022!BO$1,FALSE))</f>
        <v/>
      </c>
      <c r="DK27" s="82" t="str">
        <f>IF(VLOOKUP($A27,FAG_Daten_2022!$A$1:$FK$206,FAG_Daten_2022!BP$1,FALSE)="","",VLOOKUP($A27,FAG_Daten_2022!$A$1:$FK$206,FAG_Daten_2022!BP$1,FALSE))</f>
        <v/>
      </c>
      <c r="DL27" s="82" t="str">
        <f>IF(VLOOKUP($A27,FAG_Daten_2022!$A$1:$FK$206,FAG_Daten_2022!BQ$1,FALSE)="","",VLOOKUP($A27,FAG_Daten_2022!$A$1:$FK$206,FAG_Daten_2022!BQ$1,FALSE))</f>
        <v/>
      </c>
      <c r="DM27" s="82" t="str">
        <f>IF(VLOOKUP($A27,FAG_Daten_2022!$A$1:$FK$206,FAG_Daten_2022!BR$1,FALSE)="","",VLOOKUP($A27,FAG_Daten_2022!$A$1:$FK$206,FAG_Daten_2022!BR$1,FALSE))</f>
        <v/>
      </c>
      <c r="DN27" s="82" t="str">
        <f t="shared" si="11"/>
        <v/>
      </c>
      <c r="DO27" s="82" t="str">
        <f t="shared" si="11"/>
        <v/>
      </c>
      <c r="DP27" s="82" t="str">
        <f t="shared" si="11"/>
        <v/>
      </c>
      <c r="DQ27" s="82" t="str">
        <f t="shared" si="11"/>
        <v/>
      </c>
      <c r="DR27" s="82" t="str">
        <f t="shared" si="11"/>
        <v/>
      </c>
      <c r="DS27" s="82" t="str">
        <f t="shared" si="11"/>
        <v/>
      </c>
      <c r="DT27" s="82" t="str">
        <f t="shared" si="11"/>
        <v/>
      </c>
      <c r="DU27" s="82" t="str">
        <f t="shared" si="11"/>
        <v/>
      </c>
      <c r="DV27" s="82">
        <f t="shared" si="11"/>
        <v>92229</v>
      </c>
      <c r="DW27" s="82" t="str">
        <f t="shared" si="11"/>
        <v/>
      </c>
      <c r="DX27" s="82" t="str">
        <f t="shared" si="11"/>
        <v/>
      </c>
      <c r="DY27" s="82" t="str">
        <f t="shared" si="11"/>
        <v/>
      </c>
      <c r="DZ27" s="82">
        <f t="shared" si="7"/>
        <v>92229</v>
      </c>
      <c r="EA27" s="82">
        <f t="shared" si="8"/>
        <v>829270</v>
      </c>
      <c r="EB27" s="82"/>
      <c r="EC27" s="82"/>
      <c r="ED27" s="82"/>
      <c r="EE27" s="82"/>
      <c r="EF27" s="82"/>
      <c r="EG27" s="82"/>
      <c r="EH27" s="82"/>
      <c r="EI27" s="82"/>
      <c r="EJ27" s="82"/>
      <c r="EL27" s="82"/>
    </row>
    <row r="28" spans="1:143" s="3" customFormat="1" outlineLevel="1" x14ac:dyDescent="0.2">
      <c r="A28" s="3">
        <v>83</v>
      </c>
      <c r="B28" s="3" t="str">
        <f>VLOOKUP(A28,FAG_Daten_2022!A$1:$FK$206,FAG_Daten_2022!$B$1,FALSE)</f>
        <v>Buchs</v>
      </c>
      <c r="C28" s="3" t="str">
        <f>VLOOKUP(A28,FAG_Daten_2022!A$1:$FK$206,FAG_Daten_2022!$C$1,FALSE)</f>
        <v>Politische Gemeinde</v>
      </c>
      <c r="D28" s="3" t="str">
        <f>VLOOKUP(A28,FAG_Daten_2022!A$1:$FK$206,FAG_Daten_2022!$D$1,FALSE)</f>
        <v>Bezirk Dielsdorf</v>
      </c>
      <c r="E28" s="82">
        <f>VLOOKUP(A28,FAG_Daten_2022!A$1:$FK$206,FAG_Daten_2022!$AT$1,FALSE)</f>
        <v>2355</v>
      </c>
      <c r="F28" s="82">
        <f>VLOOKUP(A28,FAG_Daten_2022!A$1:$FK$206,FAG_Daten_2022!$AV$1,FALSE)</f>
        <v>3770</v>
      </c>
      <c r="G28" s="82">
        <f>VLOOKUP(A28,FAG_Daten_2022!A$1:$FK$206,FAG_Daten_2022!$F$1,FALSE)</f>
        <v>6554</v>
      </c>
      <c r="H28" s="80">
        <f>VLOOKUP(A28,FAG_Daten_2022!A$1:$FK$206,FAG_Daten_2022!$DH$1,FALSE)</f>
        <v>110</v>
      </c>
      <c r="I28" s="82">
        <f>ROUND(IF(E28&lt;FAG_Basisdaten!$C$5*F28,(FAG_Basisdaten!$C$5*F28-E28)*G28*H28/100,0),0)</f>
        <v>8842329</v>
      </c>
      <c r="J28" s="82">
        <f>VLOOKUP(A28,FAG_Daten_2022!A$1:$FK$206,FAG_Daten_2022!$AT$1,FALSE)</f>
        <v>2355</v>
      </c>
      <c r="K28" s="82">
        <f>VLOOKUP(A28,FAG_Daten_2022!A$1:$FK$206,FAG_Daten_2022!$AV$1,FALSE)</f>
        <v>3770</v>
      </c>
      <c r="L28" s="3">
        <f>VLOOKUP(A28,FAG_Daten_2022!A$1:$FK$206,FAG_Daten_2022!$F$1,FALSE)</f>
        <v>6554</v>
      </c>
      <c r="M28" s="3">
        <f>VLOOKUP(A28,FAG_Daten_2022!A$1:$FK$206,FAG_Daten_2022!DJ$1,FALSE)</f>
        <v>99.67</v>
      </c>
      <c r="N28" s="3">
        <f>VLOOKUP(A28,FAG_Daten_2022!A$1:$FK$206,FAG_Daten_2022!$DK$1,FALSE)</f>
        <v>100.87</v>
      </c>
      <c r="O28" s="82">
        <f>ROUND(IF(J28&gt;K28*FAG_Basisdaten!$C$8,(J28-K28*FAG_Basisdaten!$C$8)*FAG_Basisdaten!$C$9*L28*(M28/N28),0),0)</f>
        <v>0</v>
      </c>
      <c r="P28" s="82">
        <f>VLOOKUP(A28,FAG_Daten_2022!A$1:$FK$206,FAG_Daten_2022!$I$1,FALSE)</f>
        <v>1372</v>
      </c>
      <c r="Q28" s="82">
        <f>VLOOKUP(A28,FAG_Daten_2022!A$1:$FK$206,FAG_Daten_2022!$F$1,FALSE)</f>
        <v>6554</v>
      </c>
      <c r="R28" s="82">
        <f>VLOOKUP(A28,FAG_Daten_2022!A$1:$FK$206,FAG_Daten_2022!$K$1,FALSE)</f>
        <v>232131</v>
      </c>
      <c r="S28" s="82">
        <f>VLOOKUP(A28,FAG_Daten_2022!A$1:$FK$206,FAG_Daten_2022!$H$1,FALSE)</f>
        <v>1130451</v>
      </c>
      <c r="T28" s="82">
        <f>VLOOKUP(A28,FAG_Daten_2022!A$1:$FK$206,FAG_Daten_2022!$F$1,FALSE)</f>
        <v>6554</v>
      </c>
      <c r="U28" s="3">
        <f>VLOOKUP(A28,FAG_Daten_2022!A$1:$FK$206,FAG_Daten_2022!$BC$1,FALSE)</f>
        <v>102.3</v>
      </c>
      <c r="V28" s="3">
        <f>VLOOKUP(A28,FAG_Daten_2022!A$1:$FK$206,FAG_Daten_2022!$BD$1,FALSE)</f>
        <v>104.2</v>
      </c>
      <c r="W28" s="118">
        <f>IF((P28/Q28)&gt;(R28/S28)*FAG_Basisdaten!$C$12,((P28/Q28)-(R28/S28)*FAG_Basisdaten!$C$12)*T28*FAG_Basisdaten!$C$13*(U28/V28),0)</f>
        <v>0</v>
      </c>
      <c r="X28" s="3">
        <f>VLOOKUP(A28,FAG_Daten_2022!A$1:$FK$206,FAG_Daten_2022!$DH$1,FALSE)</f>
        <v>110</v>
      </c>
      <c r="Y28" s="3">
        <f>VLOOKUP(A28,FAG_Daten_2022!A$1:$FK$206,FAG_Daten_2022!$DJ$1,FALSE)</f>
        <v>99.67</v>
      </c>
      <c r="Z28" s="82">
        <f>ROUND(W28-W28*MIN(MAX((Y28*FAG_Basisdaten!$C$15-X28)/(Y28*FAG_Basisdaten!$C$14),0),1),0)</f>
        <v>0</v>
      </c>
      <c r="AA28" s="79">
        <f>VLOOKUP(A28,FAG_Daten_2022!A$1:$FK$206,FAG_Daten_2022!$AW$1,FALSE)</f>
        <v>1127.2</v>
      </c>
      <c r="AB28" s="83">
        <f>VLOOKUP(A28,FAG_Daten_2022!A$1:$FK$206,FAG_Daten_2022!$AZ$1,FALSE)</f>
        <v>0</v>
      </c>
      <c r="AC28" s="3">
        <f>VLOOKUP(A28,FAG_Daten_2022!A$1:$FK$206,FAG_Daten_2022!$F$1,FALSE)</f>
        <v>6554</v>
      </c>
      <c r="AD28" s="3">
        <f>VLOOKUP(A28,FAG_Daten_2022!A$1:$FK$206,FAG_Daten_2022!$BC$1,FALSE)</f>
        <v>102.3</v>
      </c>
      <c r="AE28" s="3">
        <f>VLOOKUP(A28,FAG_Daten_2022!A$1:$FK$206,FAG_Daten_2022!$BD$1,FALSE)</f>
        <v>104.2</v>
      </c>
      <c r="AF28" s="80">
        <f>IF(OR(AA28&lt;FAG_Basisdaten!$C$18,AB28&gt;FAG_Basisdaten!$C$19),MAX((FAG_Basisdaten!$C$20+FAG_Basisdaten!$C$21*AA28+FAG_Basisdaten!$C$22*AB28*100)*AC28*(AD28/AE28),0),0)</f>
        <v>0</v>
      </c>
      <c r="AG28" s="3">
        <f>VLOOKUP(A28,FAG_Daten_2022!A$1:$FK$206,FAG_Daten_2022!$DH$1,FALSE)</f>
        <v>110</v>
      </c>
      <c r="AH28" s="3">
        <f>VLOOKUP(A28,FAG_Daten_2022!A$1:$FK$206,FAG_Daten_2022!$DJ$1,FALSE)</f>
        <v>99.67</v>
      </c>
      <c r="AI28" s="82">
        <f>ROUND(AF28-AF28*MIN(MAX((AH28*FAG_Basisdaten!$C$24-AG28)/(AH28*FAG_Basisdaten!$C$23),0),1),0)</f>
        <v>0</v>
      </c>
      <c r="AJ28" s="3">
        <f>VLOOKUP(A28,FAG_Daten_2022!$A$1:$FK$206,FAG_Daten_2022!$BC$1,FALSE)</f>
        <v>102.3</v>
      </c>
      <c r="AK28" s="3">
        <f>VLOOKUP(A28,FAG_Daten_2022!$A$1:$FK$206,FAG_Daten_2022!$BD$1,FALSE)</f>
        <v>104.2</v>
      </c>
      <c r="AL28" s="82">
        <v>0</v>
      </c>
      <c r="AM28" s="82">
        <f t="shared" si="2"/>
        <v>8842329</v>
      </c>
      <c r="AN28" s="115"/>
      <c r="AO28" s="115" t="str">
        <f>IF(VLOOKUP($A28,FAG_Daten_2022!$A$1:$FK$206,FAG_Daten_2022!BT$1,FALSE)="","",VLOOKUP($A28,FAG_Daten_2022!$A$1:$FK$206,FAG_Daten_2022!BT$1,FALSE))</f>
        <v/>
      </c>
      <c r="AP28" s="115" t="str">
        <f>IF(VLOOKUP($A28,FAG_Daten_2022!$A$1:$FK$206,FAG_Daten_2022!BU$1,FALSE)="","",VLOOKUP($A28,FAG_Daten_2022!$A$1:$FK$206,FAG_Daten_2022!BU$1,FALSE))</f>
        <v/>
      </c>
      <c r="AQ28" s="115" t="str">
        <f>IF(VLOOKUP($A28,FAG_Daten_2022!$A$1:$FK$206,FAG_Daten_2022!BV$1,FALSE)="","",VLOOKUP($A28,FAG_Daten_2022!$A$1:$FK$206,FAG_Daten_2022!BV$1,FALSE))</f>
        <v/>
      </c>
      <c r="AR28" s="115" t="str">
        <f>IF(VLOOKUP($A28,FAG_Daten_2022!$A$1:$FK$206,FAG_Daten_2022!BW$1,FALSE)="","",VLOOKUP($A28,FAG_Daten_2022!$A$1:$FK$206,FAG_Daten_2022!BW$1,FALSE))</f>
        <v>Regensdorf-Buchs-Dällikon</v>
      </c>
      <c r="AS28" s="115" t="str">
        <f>IF(VLOOKUP($A28,FAG_Daten_2022!$A$1:$FK$206,FAG_Daten_2022!BX$1,FALSE)="","",VLOOKUP($A28,FAG_Daten_2022!$A$1:$FK$206,FAG_Daten_2022!BX$1,FALSE))</f>
        <v/>
      </c>
      <c r="AT28" s="115" t="str">
        <f>IF(VLOOKUP($A28,FAG_Daten_2022!$A$1:$FK$206,FAG_Daten_2022!BY$1,FALSE)="","",VLOOKUP($A28,FAG_Daten_2022!$A$1:$FK$206,FAG_Daten_2022!BY$1,FALSE))</f>
        <v/>
      </c>
      <c r="AU28" s="115" t="str">
        <f>IF(VLOOKUP($A28,FAG_Daten_2022!$A$1:$FK$206,FAG_Daten_2022!BZ$1,FALSE)="","",VLOOKUP($A28,FAG_Daten_2022!$A$1:$FK$206,FAG_Daten_2022!BZ$1,FALSE))</f>
        <v/>
      </c>
      <c r="AV28" s="115" t="str">
        <f>IF(VLOOKUP($A28,FAG_Daten_2022!$A$1:$FK$206,FAG_Daten_2022!CA$1,FALSE)="","",VLOOKUP($A28,FAG_Daten_2022!$A$1:$FK$206,FAG_Daten_2022!CA$1,FALSE))</f>
        <v/>
      </c>
      <c r="AW28" s="115" t="str">
        <f>IF(VLOOKUP($A28,FAG_Daten_2022!$A$1:$FK$206,FAG_Daten_2022!CB$1,FALSE)="","",VLOOKUP($A28,FAG_Daten_2022!$A$1:$FK$206,FAG_Daten_2022!CB$1,FALSE))</f>
        <v/>
      </c>
      <c r="AX28" s="115" t="str">
        <f>IF(VLOOKUP($A28,FAG_Daten_2022!$A$1:$FK$206,FAG_Daten_2022!CC$1,FALSE)="","",VLOOKUP($A28,FAG_Daten_2022!$A$1:$FK$206,FAG_Daten_2022!CC$1,FALSE))</f>
        <v/>
      </c>
      <c r="AY28" s="115" t="str">
        <f>IF(VLOOKUP($A28,FAG_Daten_2022!$A$1:$FK$206,FAG_Daten_2022!CD$1,FALSE)="","",VLOOKUP($A28,FAG_Daten_2022!$A$1:$FK$206,FAG_Daten_2022!CD$1,FALSE))</f>
        <v/>
      </c>
      <c r="AZ28" s="80">
        <f>VLOOKUP($A28,FAG_Daten_2022!$A$1:$FK$206,FAG_Daten_2022!$DH$1,FALSE)</f>
        <v>110</v>
      </c>
      <c r="BA28" s="80">
        <f>IF(VLOOKUP($A28,FAG_Daten_2022!$A$1:$FK$206,FAG_Daten_2022!M$1,FALSE)="","",VLOOKUP($A28,FAG_Daten_2022!$A$1:$FK$206,FAG_Daten_2022!M$1,FALSE))</f>
        <v>0</v>
      </c>
      <c r="BB28" s="80">
        <f>IF(VLOOKUP($A28,FAG_Daten_2022!$A$1:$FK$206,FAG_Daten_2022!N$1,FALSE)="","",VLOOKUP($A28,FAG_Daten_2022!$A$1:$FK$206,FAG_Daten_2022!N$1,FALSE))</f>
        <v>0</v>
      </c>
      <c r="BC28" s="80">
        <f>IF(VLOOKUP($A28,FAG_Daten_2022!$A$1:$FK$206,FAG_Daten_2022!O$1,FALSE)="","",VLOOKUP($A28,FAG_Daten_2022!$A$1:$FK$206,FAG_Daten_2022!O$1,FALSE))</f>
        <v>0</v>
      </c>
      <c r="BD28" s="80" t="str">
        <f>IF(VLOOKUP($A28,FAG_Daten_2022!$A$1:$FK$206,FAG_Daten_2022!P$1,FALSE)="","",VLOOKUP($A28,FAG_Daten_2022!$A$1:$FK$206,FAG_Daten_2022!P$1,FALSE))</f>
        <v/>
      </c>
      <c r="BE28" s="80">
        <f>IF(VLOOKUP($A28,FAG_Daten_2022!$A$1:$FK$206,FAG_Daten_2022!R$1,FALSE)="","",VLOOKUP($A28,FAG_Daten_2022!$A$1:$FK$206,FAG_Daten_2022!R$1,FALSE))</f>
        <v>22</v>
      </c>
      <c r="BF28" s="80">
        <f>IF(VLOOKUP($A28,FAG_Daten_2022!$A$1:$FK$206,FAG_Daten_2022!S$1,FALSE)="","",VLOOKUP($A28,FAG_Daten_2022!$A$1:$FK$206,FAG_Daten_2022!S$1,FALSE))</f>
        <v>0</v>
      </c>
      <c r="BG28" s="80" t="str">
        <f>IF(VLOOKUP($A28,FAG_Daten_2022!$A$1:$FK$206,FAG_Daten_2022!T$1,FALSE)="","",VLOOKUP($A28,FAG_Daten_2022!$A$1:$FK$206,FAG_Daten_2022!T$1,FALSE))</f>
        <v/>
      </c>
      <c r="BH28" s="80" t="str">
        <f>IF(VLOOKUP($A28,FAG_Daten_2022!$A$1:$FK$206,FAG_Daten_2022!U$1,FALSE)="","",VLOOKUP($A28,FAG_Daten_2022!$A$1:$FK$206,FAG_Daten_2022!U$1,FALSE))</f>
        <v/>
      </c>
      <c r="BI28" s="80">
        <f>IF(VLOOKUP($A28,FAG_Daten_2022!$A$1:$FK$206,FAG_Daten_2022!W$1,FALSE)="","",VLOOKUP($A28,FAG_Daten_2022!$A$1:$FK$206,FAG_Daten_2022!W$1,FALSE))</f>
        <v>0</v>
      </c>
      <c r="BJ28" s="80" t="str">
        <f>IF(VLOOKUP($A28,FAG_Daten_2022!$A$1:$FK$206,FAG_Daten_2022!X$1,FALSE)="","",VLOOKUP($A28,FAG_Daten_2022!$A$1:$FK$206,FAG_Daten_2022!X$1,FALSE))</f>
        <v/>
      </c>
      <c r="BK28" s="80" t="str">
        <f>IF(VLOOKUP($A28,FAG_Daten_2022!$A$1:$FK$206,FAG_Daten_2022!Y$1,FALSE)="","",VLOOKUP($A28,FAG_Daten_2022!$A$1:$FK$206,FAG_Daten_2022!Y$1,FALSE))</f>
        <v/>
      </c>
      <c r="BL28" s="80" t="str">
        <f>IF(VLOOKUP($A28,FAG_Daten_2022!$A$1:$FK$206,FAG_Daten_2022!Z$1,FALSE)="","",VLOOKUP($A28,FAG_Daten_2022!$A$1:$FK$206,FAG_Daten_2022!Z$1,FALSE))</f>
        <v/>
      </c>
      <c r="BM28" s="82">
        <f>IF(VLOOKUP($A28,FAG_Daten_2022!$A$1:$FK$206,FAG_Daten_2022!AG$1,FALSE)="","",VLOOKUP($A28,FAG_Daten_2022!$A$1:$FK$206,FAG_Daten_2022!AG$1,FALSE))</f>
        <v>15435312</v>
      </c>
      <c r="BN28" s="82"/>
      <c r="BO28" s="82">
        <f>IF(VLOOKUP($A28,FAG_Daten_2022!$A$1:$FK$206,FAG_Daten_2022!AI$1,FALSE)="","",VLOOKUP($A28,FAG_Daten_2022!$A$1:$FK$206,FAG_Daten_2022!AI$1,FALSE))</f>
        <v>0</v>
      </c>
      <c r="BP28" s="113">
        <f>IF(VLOOKUP($A28,FAG_Daten_2022!$A$1:$FK$206,FAG_Daten_2022!AJ$1,FALSE)="","",VLOOKUP($A28,FAG_Daten_2022!$A$1:$FK$206,FAG_Daten_2022!AJ$1,FALSE))</f>
        <v>0</v>
      </c>
      <c r="BQ28" s="82" t="str">
        <f>IF(VLOOKUP($A28,FAG_Daten_2022!$A$1:$FK$206,FAG_Daten_2022!AK$1,FALSE)="","",VLOOKUP($A28,FAG_Daten_2022!$A$1:$FK$206,FAG_Daten_2022!AK$1,FALSE))</f>
        <v/>
      </c>
      <c r="BR28" s="82">
        <f>IF(VLOOKUP($A28,FAG_Daten_2022!$A$1:$FK$206,FAG_Daten_2022!AL$1,FALSE)="","",VLOOKUP($A28,FAG_Daten_2022!$A$1:$FK$206,FAG_Daten_2022!AL$1,FALSE))</f>
        <v>15435312</v>
      </c>
      <c r="BS28" s="82">
        <f>IF(VLOOKUP($A28,FAG_Daten_2022!$A$1:$FK$206,FAG_Daten_2022!AM$1,FALSE)="","",VLOOKUP($A28,FAG_Daten_2022!$A$1:$FK$206,FAG_Daten_2022!AM$1,FALSE))</f>
        <v>0</v>
      </c>
      <c r="BT28" s="82" t="str">
        <f>IF(VLOOKUP($A28,FAG_Daten_2022!$A$1:$FK$206,FAG_Daten_2022!AN$1,FALSE)="","",VLOOKUP($A28,FAG_Daten_2022!$A$1:$FK$206,FAG_Daten_2022!AN$1,FALSE))</f>
        <v/>
      </c>
      <c r="BU28" s="82" t="str">
        <f>IF(VLOOKUP($A28,FAG_Daten_2022!$A$1:$FK$206,FAG_Daten_2022!AO$1,FALSE)="","",VLOOKUP($A28,FAG_Daten_2022!$A$1:$FK$206,FAG_Daten_2022!AO$1,FALSE))</f>
        <v/>
      </c>
      <c r="BV28" s="82">
        <f>IF(VLOOKUP($A28,FAG_Daten_2022!$A$1:$FK$206,FAG_Daten_2022!AP$1,FALSE)="","",VLOOKUP($A28,FAG_Daten_2022!$A$1:$FK$206,FAG_Daten_2022!AP$1,FALSE))</f>
        <v>0</v>
      </c>
      <c r="BW28" s="82" t="str">
        <f>IF(VLOOKUP($A28,FAG_Daten_2022!$A$1:$FK$206,FAG_Daten_2022!AQ$1,FALSE)="","",VLOOKUP($A28,FAG_Daten_2022!$A$1:$FK$206,FAG_Daten_2022!AQ$1,FALSE))</f>
        <v/>
      </c>
      <c r="BX28" s="82" t="str">
        <f>IF(VLOOKUP($A28,FAG_Daten_2022!$A$1:$FK$206,FAG_Daten_2022!AR$1,FALSE)="","",VLOOKUP($A28,FAG_Daten_2022!$A$1:$FK$206,FAG_Daten_2022!AR$1,FALSE))</f>
        <v/>
      </c>
      <c r="BY28" s="82" t="str">
        <f>IF(VLOOKUP($A28,FAG_Daten_2022!$A$1:$FK$206,FAG_Daten_2022!AS$1,FALSE)="","",VLOOKUP($A28,FAG_Daten_2022!$A$1:$FK$206,FAG_Daten_2022!AS$1,FALSE))</f>
        <v/>
      </c>
      <c r="BZ28" s="82" t="str">
        <f t="shared" si="9"/>
        <v/>
      </c>
      <c r="CA28" s="82">
        <f t="shared" si="9"/>
        <v>0</v>
      </c>
      <c r="CB28" s="82">
        <f t="shared" si="9"/>
        <v>0</v>
      </c>
      <c r="CC28" s="82" t="str">
        <f t="shared" si="9"/>
        <v/>
      </c>
      <c r="CD28" s="82">
        <f t="shared" si="9"/>
        <v>1768466</v>
      </c>
      <c r="CE28" s="82">
        <f t="shared" si="9"/>
        <v>0</v>
      </c>
      <c r="CF28" s="82" t="str">
        <f t="shared" si="9"/>
        <v/>
      </c>
      <c r="CG28" s="82" t="str">
        <f t="shared" si="9"/>
        <v/>
      </c>
      <c r="CH28" s="82">
        <f t="shared" si="9"/>
        <v>0</v>
      </c>
      <c r="CI28" s="82" t="str">
        <f t="shared" si="9"/>
        <v/>
      </c>
      <c r="CJ28" s="82" t="str">
        <f t="shared" si="9"/>
        <v/>
      </c>
      <c r="CK28" s="82" t="str">
        <f t="shared" si="9"/>
        <v/>
      </c>
      <c r="CL28" s="82" t="str">
        <f t="shared" si="10"/>
        <v/>
      </c>
      <c r="CM28" s="82">
        <f t="shared" si="10"/>
        <v>0</v>
      </c>
      <c r="CN28" s="82">
        <f t="shared" si="10"/>
        <v>0</v>
      </c>
      <c r="CO28" s="82" t="str">
        <f t="shared" si="10"/>
        <v/>
      </c>
      <c r="CP28" s="82">
        <f t="shared" si="10"/>
        <v>0</v>
      </c>
      <c r="CQ28" s="82">
        <f t="shared" si="10"/>
        <v>0</v>
      </c>
      <c r="CR28" s="82" t="str">
        <f t="shared" si="10"/>
        <v/>
      </c>
      <c r="CS28" s="82" t="str">
        <f t="shared" si="10"/>
        <v/>
      </c>
      <c r="CT28" s="82">
        <f t="shared" si="10"/>
        <v>0</v>
      </c>
      <c r="CU28" s="82" t="str">
        <f t="shared" si="10"/>
        <v/>
      </c>
      <c r="CV28" s="82" t="str">
        <f t="shared" si="10"/>
        <v/>
      </c>
      <c r="CW28" s="82" t="str">
        <f t="shared" si="10"/>
        <v/>
      </c>
      <c r="CX28" s="82">
        <f t="shared" si="5"/>
        <v>1768466</v>
      </c>
      <c r="CY28" s="82">
        <f>VLOOKUP($A28,FAG_Daten_2022!$A$1:$FK$206,FAG_Daten_2022!I$1,FALSE)</f>
        <v>1372</v>
      </c>
      <c r="CZ28" s="82" t="str">
        <f>IF(VLOOKUP($A28,FAG_Daten_2022!$A$1:$FK$206,FAG_Daten_2022!BE$1,FALSE)="","",VLOOKUP($A28,FAG_Daten_2022!$A$1:$FK$206,FAG_Daten_2022!BE$1,FALSE))</f>
        <v/>
      </c>
      <c r="DA28" s="82" t="str">
        <f>IF(VLOOKUP($A28,FAG_Daten_2022!$A$1:$FK$206,FAG_Daten_2022!BF$1,FALSE)="","",VLOOKUP($A28,FAG_Daten_2022!$A$1:$FK$206,FAG_Daten_2022!BF$1,FALSE))</f>
        <v/>
      </c>
      <c r="DB28" s="82" t="str">
        <f>IF(VLOOKUP($A28,FAG_Daten_2022!$A$1:$FK$206,FAG_Daten_2022!BG$1,FALSE)="","",VLOOKUP($A28,FAG_Daten_2022!$A$1:$FK$206,FAG_Daten_2022!BG$1,FALSE))</f>
        <v/>
      </c>
      <c r="DC28" s="82" t="str">
        <f>IF(VLOOKUP($A28,FAG_Daten_2022!$A$1:$FK$206,FAG_Daten_2022!BH$1,FALSE)="","",VLOOKUP($A28,FAG_Daten_2022!$A$1:$FK$206,FAG_Daten_2022!BH$1,FALSE))</f>
        <v/>
      </c>
      <c r="DD28" s="82">
        <f>IF(VLOOKUP($A28,FAG_Daten_2022!$A$1:$FK$206,FAG_Daten_2022!BI$1,FALSE)="","",VLOOKUP($A28,FAG_Daten_2022!$A$1:$FK$206,FAG_Daten_2022!BI$1,FALSE))</f>
        <v>190</v>
      </c>
      <c r="DE28" s="82" t="str">
        <f>IF(VLOOKUP($A28,FAG_Daten_2022!$A$1:$FK$206,FAG_Daten_2022!BJ$1,FALSE)="","",VLOOKUP($A28,FAG_Daten_2022!$A$1:$FK$206,FAG_Daten_2022!BJ$1,FALSE))</f>
        <v/>
      </c>
      <c r="DF28" s="82" t="str">
        <f>IF(VLOOKUP($A28,FAG_Daten_2022!$A$1:$FK$206,FAG_Daten_2022!BK$1,FALSE)="","",VLOOKUP($A28,FAG_Daten_2022!$A$1:$FK$206,FAG_Daten_2022!BK$1,FALSE))</f>
        <v/>
      </c>
      <c r="DG28" s="82" t="str">
        <f>IF(VLOOKUP($A28,FAG_Daten_2022!$A$1:$FK$206,FAG_Daten_2022!BL$1,FALSE)="","",VLOOKUP($A28,FAG_Daten_2022!$A$1:$FK$206,FAG_Daten_2022!BL$1,FALSE))</f>
        <v/>
      </c>
      <c r="DH28" s="82" t="str">
        <f>IF(VLOOKUP($A28,FAG_Daten_2022!$A$1:$FK$206,FAG_Daten_2022!BM$1,FALSE)="","",VLOOKUP($A28,FAG_Daten_2022!$A$1:$FK$206,FAG_Daten_2022!BM$1,FALSE))</f>
        <v/>
      </c>
      <c r="DI28" s="82" t="str">
        <f>IF(VLOOKUP($A28,FAG_Daten_2022!$A$1:$FK$206,FAG_Daten_2022!BN$1,FALSE)="","",VLOOKUP($A28,FAG_Daten_2022!$A$1:$FK$206,FAG_Daten_2022!BN$1,FALSE))</f>
        <v/>
      </c>
      <c r="DJ28" s="82" t="str">
        <f>IF(VLOOKUP($A28,FAG_Daten_2022!$A$1:$FK$206,FAG_Daten_2022!BO$1,FALSE)="","",VLOOKUP($A28,FAG_Daten_2022!$A$1:$FK$206,FAG_Daten_2022!BO$1,FALSE))</f>
        <v/>
      </c>
      <c r="DK28" s="82" t="str">
        <f>IF(VLOOKUP($A28,FAG_Daten_2022!$A$1:$FK$206,FAG_Daten_2022!BP$1,FALSE)="","",VLOOKUP($A28,FAG_Daten_2022!$A$1:$FK$206,FAG_Daten_2022!BP$1,FALSE))</f>
        <v/>
      </c>
      <c r="DL28" s="82" t="str">
        <f>IF(VLOOKUP($A28,FAG_Daten_2022!$A$1:$FK$206,FAG_Daten_2022!BQ$1,FALSE)="","",VLOOKUP($A28,FAG_Daten_2022!$A$1:$FK$206,FAG_Daten_2022!BQ$1,FALSE))</f>
        <v/>
      </c>
      <c r="DM28" s="82" t="str">
        <f>IF(VLOOKUP($A28,FAG_Daten_2022!$A$1:$FK$206,FAG_Daten_2022!BR$1,FALSE)="","",VLOOKUP($A28,FAG_Daten_2022!$A$1:$FK$206,FAG_Daten_2022!BR$1,FALSE))</f>
        <v/>
      </c>
      <c r="DN28" s="82" t="str">
        <f t="shared" si="11"/>
        <v/>
      </c>
      <c r="DO28" s="82" t="str">
        <f t="shared" si="11"/>
        <v/>
      </c>
      <c r="DP28" s="82" t="str">
        <f t="shared" si="11"/>
        <v/>
      </c>
      <c r="DQ28" s="82" t="str">
        <f t="shared" si="11"/>
        <v/>
      </c>
      <c r="DR28" s="82">
        <f t="shared" si="11"/>
        <v>0</v>
      </c>
      <c r="DS28" s="82" t="str">
        <f t="shared" si="11"/>
        <v/>
      </c>
      <c r="DT28" s="82" t="str">
        <f t="shared" si="11"/>
        <v/>
      </c>
      <c r="DU28" s="82" t="str">
        <f t="shared" si="11"/>
        <v/>
      </c>
      <c r="DV28" s="82" t="str">
        <f t="shared" si="11"/>
        <v/>
      </c>
      <c r="DW28" s="82" t="str">
        <f t="shared" si="11"/>
        <v/>
      </c>
      <c r="DX28" s="82" t="str">
        <f t="shared" si="11"/>
        <v/>
      </c>
      <c r="DY28" s="82" t="str">
        <f t="shared" si="11"/>
        <v/>
      </c>
      <c r="DZ28" s="82">
        <f t="shared" si="7"/>
        <v>0</v>
      </c>
      <c r="EA28" s="82">
        <f t="shared" si="8"/>
        <v>1768466</v>
      </c>
      <c r="EB28" s="82"/>
      <c r="EC28" s="82"/>
      <c r="ED28" s="82"/>
      <c r="EE28" s="82"/>
      <c r="EF28" s="82"/>
      <c r="EG28" s="82"/>
      <c r="EH28" s="82"/>
      <c r="EI28" s="82"/>
      <c r="EJ28" s="82"/>
      <c r="EK28" s="1"/>
      <c r="EL28" s="11"/>
      <c r="EM28" s="1"/>
    </row>
    <row r="29" spans="1:143" s="3" customFormat="1" outlineLevel="1" x14ac:dyDescent="0.2">
      <c r="A29" s="3">
        <v>53</v>
      </c>
      <c r="B29" s="3" t="str">
        <f>VLOOKUP(A29,FAG_Daten_2022!A$1:$FK$206,FAG_Daten_2022!$B$1,FALSE)</f>
        <v>Bülach</v>
      </c>
      <c r="C29" s="3" t="str">
        <f>VLOOKUP(A29,FAG_Daten_2022!A$1:$FK$206,FAG_Daten_2022!$C$1,FALSE)</f>
        <v>Stadt</v>
      </c>
      <c r="D29" s="3" t="str">
        <f>VLOOKUP(A29,FAG_Daten_2022!A$1:$FK$206,FAG_Daten_2022!$D$1,FALSE)</f>
        <v>Bezirk Bülach</v>
      </c>
      <c r="E29" s="82">
        <f>VLOOKUP(A29,FAG_Daten_2022!A$1:$FK$206,FAG_Daten_2022!$AT$1,FALSE)</f>
        <v>2567</v>
      </c>
      <c r="F29" s="82">
        <f>VLOOKUP(A29,FAG_Daten_2022!A$1:$FK$206,FAG_Daten_2022!$AV$1,FALSE)</f>
        <v>3770</v>
      </c>
      <c r="G29" s="82">
        <f>VLOOKUP(A29,FAG_Daten_2022!A$1:$FK$206,FAG_Daten_2022!$F$1,FALSE)</f>
        <v>21973</v>
      </c>
      <c r="H29" s="80">
        <f>VLOOKUP(A29,FAG_Daten_2022!A$1:$FK$206,FAG_Daten_2022!$DH$1,FALSE)</f>
        <v>110</v>
      </c>
      <c r="I29" s="82">
        <f>ROUND(IF(E29&lt;FAG_Basisdaten!$C$5*F29,(FAG_Basisdaten!$C$5*F29-E29)*G29*H29/100,0),0)</f>
        <v>24520769</v>
      </c>
      <c r="J29" s="82">
        <f>VLOOKUP(A29,FAG_Daten_2022!A$1:$FK$206,FAG_Daten_2022!$AT$1,FALSE)</f>
        <v>2567</v>
      </c>
      <c r="K29" s="82">
        <f>VLOOKUP(A29,FAG_Daten_2022!A$1:$FK$206,FAG_Daten_2022!$AV$1,FALSE)</f>
        <v>3770</v>
      </c>
      <c r="L29" s="3">
        <f>VLOOKUP(A29,FAG_Daten_2022!A$1:$FK$206,FAG_Daten_2022!$F$1,FALSE)</f>
        <v>21973</v>
      </c>
      <c r="M29" s="3">
        <f>VLOOKUP(A29,FAG_Daten_2022!A$1:$FK$206,FAG_Daten_2022!DJ$1,FALSE)</f>
        <v>99.67</v>
      </c>
      <c r="N29" s="3">
        <f>VLOOKUP(A29,FAG_Daten_2022!A$1:$FK$206,FAG_Daten_2022!$DK$1,FALSE)</f>
        <v>100.87</v>
      </c>
      <c r="O29" s="82">
        <f>ROUND(IF(J29&gt;K29*FAG_Basisdaten!$C$8,(J29-K29*FAG_Basisdaten!$C$8)*FAG_Basisdaten!$C$9*L29*(M29/N29),0),0)</f>
        <v>0</v>
      </c>
      <c r="P29" s="82">
        <f>VLOOKUP(A29,FAG_Daten_2022!A$1:$FK$206,FAG_Daten_2022!$I$1,FALSE)</f>
        <v>4539</v>
      </c>
      <c r="Q29" s="82">
        <f>VLOOKUP(A29,FAG_Daten_2022!A$1:$FK$206,FAG_Daten_2022!$F$1,FALSE)</f>
        <v>21973</v>
      </c>
      <c r="R29" s="82">
        <f>VLOOKUP(A29,FAG_Daten_2022!A$1:$FK$206,FAG_Daten_2022!$K$1,FALSE)</f>
        <v>232131</v>
      </c>
      <c r="S29" s="82">
        <f>VLOOKUP(A29,FAG_Daten_2022!A$1:$FK$206,FAG_Daten_2022!$H$1,FALSE)</f>
        <v>1130451</v>
      </c>
      <c r="T29" s="82">
        <f>VLOOKUP(A29,FAG_Daten_2022!A$1:$FK$206,FAG_Daten_2022!$F$1,FALSE)</f>
        <v>21973</v>
      </c>
      <c r="U29" s="3">
        <f>VLOOKUP(A29,FAG_Daten_2022!A$1:$FK$206,FAG_Daten_2022!$BC$1,FALSE)</f>
        <v>102.3</v>
      </c>
      <c r="V29" s="3">
        <f>VLOOKUP(A29,FAG_Daten_2022!A$1:$FK$206,FAG_Daten_2022!$BD$1,FALSE)</f>
        <v>104.2</v>
      </c>
      <c r="W29" s="118">
        <f>IF((P29/Q29)&gt;(R29/S29)*FAG_Basisdaten!$C$12,((P29/Q29)-(R29/S29)*FAG_Basisdaten!$C$12)*T29*FAG_Basisdaten!$C$13*(U29/V29),0)</f>
        <v>0</v>
      </c>
      <c r="X29" s="3">
        <f>VLOOKUP(A29,FAG_Daten_2022!A$1:$FK$206,FAG_Daten_2022!$DH$1,FALSE)</f>
        <v>110</v>
      </c>
      <c r="Y29" s="3">
        <f>VLOOKUP(A29,FAG_Daten_2022!A$1:$FK$206,FAG_Daten_2022!$DJ$1,FALSE)</f>
        <v>99.67</v>
      </c>
      <c r="Z29" s="82">
        <f>ROUND(W29-W29*MIN(MAX((Y29*FAG_Basisdaten!$C$15-X29)/(Y29*FAG_Basisdaten!$C$14),0),1),0)</f>
        <v>0</v>
      </c>
      <c r="AA29" s="79">
        <f>VLOOKUP(A29,FAG_Daten_2022!A$1:$FK$206,FAG_Daten_2022!$AW$1,FALSE)</f>
        <v>1368.42</v>
      </c>
      <c r="AB29" s="83">
        <f>VLOOKUP(A29,FAG_Daten_2022!A$1:$FK$206,FAG_Daten_2022!$AZ$1,FALSE)</f>
        <v>8.2000000000000007E-3</v>
      </c>
      <c r="AC29" s="3">
        <f>VLOOKUP(A29,FAG_Daten_2022!A$1:$FK$206,FAG_Daten_2022!$F$1,FALSE)</f>
        <v>21973</v>
      </c>
      <c r="AD29" s="3">
        <f>VLOOKUP(A29,FAG_Daten_2022!A$1:$FK$206,FAG_Daten_2022!$BC$1,FALSE)</f>
        <v>102.3</v>
      </c>
      <c r="AE29" s="3">
        <f>VLOOKUP(A29,FAG_Daten_2022!A$1:$FK$206,FAG_Daten_2022!$BD$1,FALSE)</f>
        <v>104.2</v>
      </c>
      <c r="AF29" s="80">
        <f>IF(OR(AA29&lt;FAG_Basisdaten!$C$18,AB29&gt;FAG_Basisdaten!$C$19),MAX((FAG_Basisdaten!$C$20+FAG_Basisdaten!$C$21*AA29+FAG_Basisdaten!$C$22*AB29*100)*AC29*(AD29/AE29),0),0)</f>
        <v>0</v>
      </c>
      <c r="AG29" s="3">
        <f>VLOOKUP(A29,FAG_Daten_2022!A$1:$FK$206,FAG_Daten_2022!$DH$1,FALSE)</f>
        <v>110</v>
      </c>
      <c r="AH29" s="3">
        <f>VLOOKUP(A29,FAG_Daten_2022!A$1:$FK$206,FAG_Daten_2022!$DJ$1,FALSE)</f>
        <v>99.67</v>
      </c>
      <c r="AI29" s="82">
        <f>ROUND(AF29-AF29*MIN(MAX((AH29*FAG_Basisdaten!$C$24-AG29)/(AH29*FAG_Basisdaten!$C$23),0),1),0)</f>
        <v>0</v>
      </c>
      <c r="AJ29" s="3">
        <f>VLOOKUP(A29,FAG_Daten_2022!$A$1:$FK$206,FAG_Daten_2022!$BC$1,FALSE)</f>
        <v>102.3</v>
      </c>
      <c r="AK29" s="3">
        <f>VLOOKUP(A29,FAG_Daten_2022!$A$1:$FK$206,FAG_Daten_2022!$BD$1,FALSE)</f>
        <v>104.2</v>
      </c>
      <c r="AL29" s="82">
        <v>0</v>
      </c>
      <c r="AM29" s="82">
        <f t="shared" si="2"/>
        <v>24520769</v>
      </c>
      <c r="AN29" s="115" t="str">
        <f>IF(VLOOKUP($A29,FAG_Daten_2022!$A$1:$FK$206,FAG_Daten_2022!BS$1,FALSE)="","",VLOOKUP($A29,FAG_Daten_2022!$A$1:$FK$206,FAG_Daten_2022!BS$1,FALSE))</f>
        <v/>
      </c>
      <c r="AO29" s="115" t="str">
        <f>IF(VLOOKUP($A29,FAG_Daten_2022!$A$1:$FK$206,FAG_Daten_2022!BT$1,FALSE)="","",VLOOKUP($A29,FAG_Daten_2022!$A$1:$FK$206,FAG_Daten_2022!BT$1,FALSE))</f>
        <v/>
      </c>
      <c r="AP29" s="115" t="str">
        <f>IF(VLOOKUP($A29,FAG_Daten_2022!$A$1:$FK$206,FAG_Daten_2022!BU$1,FALSE)="","",VLOOKUP($A29,FAG_Daten_2022!$A$1:$FK$206,FAG_Daten_2022!BU$1,FALSE))</f>
        <v/>
      </c>
      <c r="AQ29" s="115" t="str">
        <f>IF(VLOOKUP($A29,FAG_Daten_2022!$A$1:$FK$206,FAG_Daten_2022!BV$1,FALSE)="","",VLOOKUP($A29,FAG_Daten_2022!$A$1:$FK$206,FAG_Daten_2022!BV$1,FALSE))</f>
        <v/>
      </c>
      <c r="AR29" s="115" t="str">
        <f>IF(VLOOKUP($A29,FAG_Daten_2022!$A$1:$FK$206,FAG_Daten_2022!BW$1,FALSE)="","",VLOOKUP($A29,FAG_Daten_2022!$A$1:$FK$206,FAG_Daten_2022!BW$1,FALSE))</f>
        <v>Bülach</v>
      </c>
      <c r="AS29" s="115" t="str">
        <f>IF(VLOOKUP($A29,FAG_Daten_2022!$A$1:$FK$206,FAG_Daten_2022!BX$1,FALSE)="","",VLOOKUP($A29,FAG_Daten_2022!$A$1:$FK$206,FAG_Daten_2022!BX$1,FALSE))</f>
        <v/>
      </c>
      <c r="AT29" s="115" t="str">
        <f>IF(VLOOKUP($A29,FAG_Daten_2022!$A$1:$FK$206,FAG_Daten_2022!BY$1,FALSE)="","",VLOOKUP($A29,FAG_Daten_2022!$A$1:$FK$206,FAG_Daten_2022!BY$1,FALSE))</f>
        <v/>
      </c>
      <c r="AU29" s="115" t="str">
        <f>IF(VLOOKUP($A29,FAG_Daten_2022!$A$1:$FK$206,FAG_Daten_2022!BZ$1,FALSE)="","",VLOOKUP($A29,FAG_Daten_2022!$A$1:$FK$206,FAG_Daten_2022!BZ$1,FALSE))</f>
        <v/>
      </c>
      <c r="AV29" s="115" t="str">
        <f>IF(VLOOKUP($A29,FAG_Daten_2022!$A$1:$FK$206,FAG_Daten_2022!CA$1,FALSE)="","",VLOOKUP($A29,FAG_Daten_2022!$A$1:$FK$206,FAG_Daten_2022!CA$1,FALSE))</f>
        <v/>
      </c>
      <c r="AW29" s="115" t="str">
        <f>IF(VLOOKUP($A29,FAG_Daten_2022!$A$1:$FK$206,FAG_Daten_2022!CB$1,FALSE)="","",VLOOKUP($A29,FAG_Daten_2022!$A$1:$FK$206,FAG_Daten_2022!CB$1,FALSE))</f>
        <v/>
      </c>
      <c r="AX29" s="115" t="str">
        <f>IF(VLOOKUP($A29,FAG_Daten_2022!$A$1:$FK$206,FAG_Daten_2022!CC$1,FALSE)="","",VLOOKUP($A29,FAG_Daten_2022!$A$1:$FK$206,FAG_Daten_2022!CC$1,FALSE))</f>
        <v/>
      </c>
      <c r="AY29" s="115" t="str">
        <f>IF(VLOOKUP($A29,FAG_Daten_2022!$A$1:$FK$206,FAG_Daten_2022!CD$1,FALSE)="","",VLOOKUP($A29,FAG_Daten_2022!$A$1:$FK$206,FAG_Daten_2022!CD$1,FALSE))</f>
        <v/>
      </c>
      <c r="AZ29" s="80">
        <f>VLOOKUP($A29,FAG_Daten_2022!$A$1:$FK$206,FAG_Daten_2022!$DH$1,FALSE)</f>
        <v>110</v>
      </c>
      <c r="BA29" s="80">
        <f>IF(VLOOKUP($A29,FAG_Daten_2022!$A$1:$FK$206,FAG_Daten_2022!M$1,FALSE)="","",VLOOKUP($A29,FAG_Daten_2022!$A$1:$FK$206,FAG_Daten_2022!M$1,FALSE))</f>
        <v>0</v>
      </c>
      <c r="BB29" s="80">
        <f>IF(VLOOKUP($A29,FAG_Daten_2022!$A$1:$FK$206,FAG_Daten_2022!N$1,FALSE)="","",VLOOKUP($A29,FAG_Daten_2022!$A$1:$FK$206,FAG_Daten_2022!N$1,FALSE))</f>
        <v>0</v>
      </c>
      <c r="BC29" s="80">
        <f>IF(VLOOKUP($A29,FAG_Daten_2022!$A$1:$FK$206,FAG_Daten_2022!O$1,FALSE)="","",VLOOKUP($A29,FAG_Daten_2022!$A$1:$FK$206,FAG_Daten_2022!O$1,FALSE))</f>
        <v>0</v>
      </c>
      <c r="BD29" s="80" t="str">
        <f>IF(VLOOKUP($A29,FAG_Daten_2022!$A$1:$FK$206,FAG_Daten_2022!P$1,FALSE)="","",VLOOKUP($A29,FAG_Daten_2022!$A$1:$FK$206,FAG_Daten_2022!P$1,FALSE))</f>
        <v/>
      </c>
      <c r="BE29" s="80">
        <f>IF(VLOOKUP($A29,FAG_Daten_2022!$A$1:$FK$206,FAG_Daten_2022!R$1,FALSE)="","",VLOOKUP($A29,FAG_Daten_2022!$A$1:$FK$206,FAG_Daten_2022!R$1,FALSE))</f>
        <v>18</v>
      </c>
      <c r="BF29" s="80">
        <f>IF(VLOOKUP($A29,FAG_Daten_2022!$A$1:$FK$206,FAG_Daten_2022!S$1,FALSE)="","",VLOOKUP($A29,FAG_Daten_2022!$A$1:$FK$206,FAG_Daten_2022!S$1,FALSE))</f>
        <v>0</v>
      </c>
      <c r="BG29" s="80" t="str">
        <f>IF(VLOOKUP($A29,FAG_Daten_2022!$A$1:$FK$206,FAG_Daten_2022!T$1,FALSE)="","",VLOOKUP($A29,FAG_Daten_2022!$A$1:$FK$206,FAG_Daten_2022!T$1,FALSE))</f>
        <v/>
      </c>
      <c r="BH29" s="80" t="str">
        <f>IF(VLOOKUP($A29,FAG_Daten_2022!$A$1:$FK$206,FAG_Daten_2022!U$1,FALSE)="","",VLOOKUP($A29,FAG_Daten_2022!$A$1:$FK$206,FAG_Daten_2022!U$1,FALSE))</f>
        <v/>
      </c>
      <c r="BI29" s="80">
        <f>IF(VLOOKUP($A29,FAG_Daten_2022!$A$1:$FK$206,FAG_Daten_2022!W$1,FALSE)="","",VLOOKUP($A29,FAG_Daten_2022!$A$1:$FK$206,FAG_Daten_2022!W$1,FALSE))</f>
        <v>0</v>
      </c>
      <c r="BJ29" s="80" t="str">
        <f>IF(VLOOKUP($A29,FAG_Daten_2022!$A$1:$FK$206,FAG_Daten_2022!X$1,FALSE)="","",VLOOKUP($A29,FAG_Daten_2022!$A$1:$FK$206,FAG_Daten_2022!X$1,FALSE))</f>
        <v/>
      </c>
      <c r="BK29" s="80" t="str">
        <f>IF(VLOOKUP($A29,FAG_Daten_2022!$A$1:$FK$206,FAG_Daten_2022!Y$1,FALSE)="","",VLOOKUP($A29,FAG_Daten_2022!$A$1:$FK$206,FAG_Daten_2022!Y$1,FALSE))</f>
        <v/>
      </c>
      <c r="BL29" s="80" t="str">
        <f>IF(VLOOKUP($A29,FAG_Daten_2022!$A$1:$FK$206,FAG_Daten_2022!Z$1,FALSE)="","",VLOOKUP($A29,FAG_Daten_2022!$A$1:$FK$206,FAG_Daten_2022!Z$1,FALSE))</f>
        <v/>
      </c>
      <c r="BM29" s="82">
        <f>IF(VLOOKUP($A29,FAG_Daten_2022!$A$1:$FK$206,FAG_Daten_2022!AG$1,FALSE)="","",VLOOKUP($A29,FAG_Daten_2022!$A$1:$FK$206,FAG_Daten_2022!AG$1,FALSE))</f>
        <v>56400480</v>
      </c>
      <c r="BN29" s="82">
        <f>IF(VLOOKUP($A29,FAG_Daten_2022!$A$1:$FK$206,FAG_Daten_2022!AH$1,FALSE)="","",VLOOKUP($A29,FAG_Daten_2022!$A$1:$FK$206,FAG_Daten_2022!AH$1,FALSE))</f>
        <v>0</v>
      </c>
      <c r="BO29" s="82">
        <f>IF(VLOOKUP($A29,FAG_Daten_2022!$A$1:$FK$206,FAG_Daten_2022!AI$1,FALSE)="","",VLOOKUP($A29,FAG_Daten_2022!$A$1:$FK$206,FAG_Daten_2022!AI$1,FALSE))</f>
        <v>0</v>
      </c>
      <c r="BP29" s="113">
        <f>IF(VLOOKUP($A29,FAG_Daten_2022!$A$1:$FK$206,FAG_Daten_2022!AJ$1,FALSE)="","",VLOOKUP($A29,FAG_Daten_2022!$A$1:$FK$206,FAG_Daten_2022!AJ$1,FALSE))</f>
        <v>0</v>
      </c>
      <c r="BQ29" s="82" t="str">
        <f>IF(VLOOKUP($A29,FAG_Daten_2022!$A$1:$FK$206,FAG_Daten_2022!AK$1,FALSE)="","",VLOOKUP($A29,FAG_Daten_2022!$A$1:$FK$206,FAG_Daten_2022!AK$1,FALSE))</f>
        <v/>
      </c>
      <c r="BR29" s="82">
        <f>IF(VLOOKUP($A29,FAG_Daten_2022!$A$1:$FK$206,FAG_Daten_2022!AL$1,FALSE)="","",VLOOKUP($A29,FAG_Daten_2022!$A$1:$FK$206,FAG_Daten_2022!AL$1,FALSE))</f>
        <v>56400480</v>
      </c>
      <c r="BS29" s="82">
        <f>IF(VLOOKUP($A29,FAG_Daten_2022!$A$1:$FK$206,FAG_Daten_2022!AM$1,FALSE)="","",VLOOKUP($A29,FAG_Daten_2022!$A$1:$FK$206,FAG_Daten_2022!AM$1,FALSE))</f>
        <v>0</v>
      </c>
      <c r="BT29" s="82" t="str">
        <f>IF(VLOOKUP($A29,FAG_Daten_2022!$A$1:$FK$206,FAG_Daten_2022!AN$1,FALSE)="","",VLOOKUP($A29,FAG_Daten_2022!$A$1:$FK$206,FAG_Daten_2022!AN$1,FALSE))</f>
        <v/>
      </c>
      <c r="BU29" s="82" t="str">
        <f>IF(VLOOKUP($A29,FAG_Daten_2022!$A$1:$FK$206,FAG_Daten_2022!AO$1,FALSE)="","",VLOOKUP($A29,FAG_Daten_2022!$A$1:$FK$206,FAG_Daten_2022!AO$1,FALSE))</f>
        <v/>
      </c>
      <c r="BV29" s="82">
        <f>IF(VLOOKUP($A29,FAG_Daten_2022!$A$1:$FK$206,FAG_Daten_2022!AP$1,FALSE)="","",VLOOKUP($A29,FAG_Daten_2022!$A$1:$FK$206,FAG_Daten_2022!AP$1,FALSE))</f>
        <v>0</v>
      </c>
      <c r="BW29" s="82" t="str">
        <f>IF(VLOOKUP($A29,FAG_Daten_2022!$A$1:$FK$206,FAG_Daten_2022!AQ$1,FALSE)="","",VLOOKUP($A29,FAG_Daten_2022!$A$1:$FK$206,FAG_Daten_2022!AQ$1,FALSE))</f>
        <v/>
      </c>
      <c r="BX29" s="82" t="str">
        <f>IF(VLOOKUP($A29,FAG_Daten_2022!$A$1:$FK$206,FAG_Daten_2022!AR$1,FALSE)="","",VLOOKUP($A29,FAG_Daten_2022!$A$1:$FK$206,FAG_Daten_2022!AR$1,FALSE))</f>
        <v/>
      </c>
      <c r="BY29" s="82" t="str">
        <f>IF(VLOOKUP($A29,FAG_Daten_2022!$A$1:$FK$206,FAG_Daten_2022!AS$1,FALSE)="","",VLOOKUP($A29,FAG_Daten_2022!$A$1:$FK$206,FAG_Daten_2022!AS$1,FALSE))</f>
        <v/>
      </c>
      <c r="BZ29" s="82">
        <f t="shared" si="9"/>
        <v>0</v>
      </c>
      <c r="CA29" s="82">
        <f t="shared" si="9"/>
        <v>0</v>
      </c>
      <c r="CB29" s="82">
        <f t="shared" si="9"/>
        <v>0</v>
      </c>
      <c r="CC29" s="82" t="str">
        <f t="shared" si="9"/>
        <v/>
      </c>
      <c r="CD29" s="82">
        <f t="shared" si="9"/>
        <v>4012489</v>
      </c>
      <c r="CE29" s="82">
        <f t="shared" si="9"/>
        <v>0</v>
      </c>
      <c r="CF29" s="82" t="str">
        <f t="shared" si="9"/>
        <v/>
      </c>
      <c r="CG29" s="82" t="str">
        <f t="shared" si="9"/>
        <v/>
      </c>
      <c r="CH29" s="82">
        <f t="shared" si="9"/>
        <v>0</v>
      </c>
      <c r="CI29" s="82" t="str">
        <f t="shared" si="9"/>
        <v/>
      </c>
      <c r="CJ29" s="82" t="str">
        <f t="shared" si="9"/>
        <v/>
      </c>
      <c r="CK29" s="82" t="str">
        <f t="shared" si="9"/>
        <v/>
      </c>
      <c r="CL29" s="82">
        <f t="shared" si="10"/>
        <v>0</v>
      </c>
      <c r="CM29" s="82">
        <f t="shared" si="10"/>
        <v>0</v>
      </c>
      <c r="CN29" s="82">
        <f t="shared" si="10"/>
        <v>0</v>
      </c>
      <c r="CO29" s="82" t="str">
        <f t="shared" si="10"/>
        <v/>
      </c>
      <c r="CP29" s="82">
        <f t="shared" si="10"/>
        <v>0</v>
      </c>
      <c r="CQ29" s="82">
        <f t="shared" si="10"/>
        <v>0</v>
      </c>
      <c r="CR29" s="82" t="str">
        <f t="shared" si="10"/>
        <v/>
      </c>
      <c r="CS29" s="82" t="str">
        <f t="shared" si="10"/>
        <v/>
      </c>
      <c r="CT29" s="82">
        <f t="shared" si="10"/>
        <v>0</v>
      </c>
      <c r="CU29" s="82" t="str">
        <f t="shared" si="10"/>
        <v/>
      </c>
      <c r="CV29" s="82" t="str">
        <f t="shared" si="10"/>
        <v/>
      </c>
      <c r="CW29" s="82" t="str">
        <f t="shared" si="10"/>
        <v/>
      </c>
      <c r="CX29" s="82">
        <f t="shared" si="5"/>
        <v>4012489</v>
      </c>
      <c r="CY29" s="82">
        <f>VLOOKUP($A29,FAG_Daten_2022!$A$1:$FK$206,FAG_Daten_2022!I$1,FALSE)</f>
        <v>4539</v>
      </c>
      <c r="CZ29" s="82" t="str">
        <f>IF(VLOOKUP($A29,FAG_Daten_2022!$A$1:$FK$206,FAG_Daten_2022!BE$1,FALSE)="","",VLOOKUP($A29,FAG_Daten_2022!$A$1:$FK$206,FAG_Daten_2022!BE$1,FALSE))</f>
        <v/>
      </c>
      <c r="DA29" s="82" t="str">
        <f>IF(VLOOKUP($A29,FAG_Daten_2022!$A$1:$FK$206,FAG_Daten_2022!BF$1,FALSE)="","",VLOOKUP($A29,FAG_Daten_2022!$A$1:$FK$206,FAG_Daten_2022!BF$1,FALSE))</f>
        <v/>
      </c>
      <c r="DB29" s="82" t="str">
        <f>IF(VLOOKUP($A29,FAG_Daten_2022!$A$1:$FK$206,FAG_Daten_2022!BG$1,FALSE)="","",VLOOKUP($A29,FAG_Daten_2022!$A$1:$FK$206,FAG_Daten_2022!BG$1,FALSE))</f>
        <v/>
      </c>
      <c r="DC29" s="82" t="str">
        <f>IF(VLOOKUP($A29,FAG_Daten_2022!$A$1:$FK$206,FAG_Daten_2022!BH$1,FALSE)="","",VLOOKUP($A29,FAG_Daten_2022!$A$1:$FK$206,FAG_Daten_2022!BH$1,FALSE))</f>
        <v/>
      </c>
      <c r="DD29" s="82">
        <f>IF(VLOOKUP($A29,FAG_Daten_2022!$A$1:$FK$206,FAG_Daten_2022!BI$1,FALSE)="","",VLOOKUP($A29,FAG_Daten_2022!$A$1:$FK$206,FAG_Daten_2022!BI$1,FALSE))</f>
        <v>525</v>
      </c>
      <c r="DE29" s="82" t="str">
        <f>IF(VLOOKUP($A29,FAG_Daten_2022!$A$1:$FK$206,FAG_Daten_2022!BJ$1,FALSE)="","",VLOOKUP($A29,FAG_Daten_2022!$A$1:$FK$206,FAG_Daten_2022!BJ$1,FALSE))</f>
        <v/>
      </c>
      <c r="DF29" s="82" t="str">
        <f>IF(VLOOKUP($A29,FAG_Daten_2022!$A$1:$FK$206,FAG_Daten_2022!BK$1,FALSE)="","",VLOOKUP($A29,FAG_Daten_2022!$A$1:$FK$206,FAG_Daten_2022!BK$1,FALSE))</f>
        <v/>
      </c>
      <c r="DG29" s="82" t="str">
        <f>IF(VLOOKUP($A29,FAG_Daten_2022!$A$1:$FK$206,FAG_Daten_2022!BL$1,FALSE)="","",VLOOKUP($A29,FAG_Daten_2022!$A$1:$FK$206,FAG_Daten_2022!BL$1,FALSE))</f>
        <v/>
      </c>
      <c r="DH29" s="82" t="str">
        <f>IF(VLOOKUP($A29,FAG_Daten_2022!$A$1:$FK$206,FAG_Daten_2022!BM$1,FALSE)="","",VLOOKUP($A29,FAG_Daten_2022!$A$1:$FK$206,FAG_Daten_2022!BM$1,FALSE))</f>
        <v/>
      </c>
      <c r="DI29" s="82" t="str">
        <f>IF(VLOOKUP($A29,FAG_Daten_2022!$A$1:$FK$206,FAG_Daten_2022!BN$1,FALSE)="","",VLOOKUP($A29,FAG_Daten_2022!$A$1:$FK$206,FAG_Daten_2022!BN$1,FALSE))</f>
        <v/>
      </c>
      <c r="DJ29" s="82" t="str">
        <f>IF(VLOOKUP($A29,FAG_Daten_2022!$A$1:$FK$206,FAG_Daten_2022!BO$1,FALSE)="","",VLOOKUP($A29,FAG_Daten_2022!$A$1:$FK$206,FAG_Daten_2022!BO$1,FALSE))</f>
        <v/>
      </c>
      <c r="DK29" s="82" t="str">
        <f>IF(VLOOKUP($A29,FAG_Daten_2022!$A$1:$FK$206,FAG_Daten_2022!BP$1,FALSE)="","",VLOOKUP($A29,FAG_Daten_2022!$A$1:$FK$206,FAG_Daten_2022!BP$1,FALSE))</f>
        <v/>
      </c>
      <c r="DL29" s="82" t="str">
        <f>IF(VLOOKUP($A29,FAG_Daten_2022!$A$1:$FK$206,FAG_Daten_2022!BQ$1,FALSE)="","",VLOOKUP($A29,FAG_Daten_2022!$A$1:$FK$206,FAG_Daten_2022!BQ$1,FALSE))</f>
        <v/>
      </c>
      <c r="DM29" s="82" t="str">
        <f>IF(VLOOKUP($A29,FAG_Daten_2022!$A$1:$FK$206,FAG_Daten_2022!BR$1,FALSE)="","",VLOOKUP($A29,FAG_Daten_2022!$A$1:$FK$206,FAG_Daten_2022!BR$1,FALSE))</f>
        <v/>
      </c>
      <c r="DN29" s="82" t="str">
        <f t="shared" si="11"/>
        <v/>
      </c>
      <c r="DO29" s="82" t="str">
        <f t="shared" si="11"/>
        <v/>
      </c>
      <c r="DP29" s="82" t="str">
        <f t="shared" si="11"/>
        <v/>
      </c>
      <c r="DQ29" s="82" t="str">
        <f t="shared" si="11"/>
        <v/>
      </c>
      <c r="DR29" s="82">
        <f t="shared" si="11"/>
        <v>0</v>
      </c>
      <c r="DS29" s="82" t="str">
        <f t="shared" si="11"/>
        <v/>
      </c>
      <c r="DT29" s="82" t="str">
        <f t="shared" si="11"/>
        <v/>
      </c>
      <c r="DU29" s="82" t="str">
        <f t="shared" si="11"/>
        <v/>
      </c>
      <c r="DV29" s="82" t="str">
        <f t="shared" si="11"/>
        <v/>
      </c>
      <c r="DW29" s="82" t="str">
        <f t="shared" si="11"/>
        <v/>
      </c>
      <c r="DX29" s="82" t="str">
        <f t="shared" si="11"/>
        <v/>
      </c>
      <c r="DY29" s="82" t="str">
        <f t="shared" si="11"/>
        <v/>
      </c>
      <c r="DZ29" s="82">
        <f t="shared" si="7"/>
        <v>0</v>
      </c>
      <c r="EA29" s="82">
        <f t="shared" si="8"/>
        <v>4012489</v>
      </c>
      <c r="EB29" s="82"/>
      <c r="EC29" s="82"/>
      <c r="ED29" s="82"/>
      <c r="EE29" s="82"/>
      <c r="EF29" s="82"/>
      <c r="EG29" s="82"/>
      <c r="EH29" s="82"/>
      <c r="EI29" s="82"/>
      <c r="EJ29" s="82"/>
      <c r="EL29" s="82"/>
    </row>
    <row r="30" spans="1:143" s="3" customFormat="1" outlineLevel="1" x14ac:dyDescent="0.2">
      <c r="A30" s="3">
        <v>25</v>
      </c>
      <c r="B30" s="3" t="str">
        <f>VLOOKUP(A30,FAG_Daten_2022!A$1:$FK$206,FAG_Daten_2022!$B$1,FALSE)</f>
        <v>Dachsen</v>
      </c>
      <c r="C30" s="3" t="str">
        <f>VLOOKUP(A30,FAG_Daten_2022!A$1:$FK$206,FAG_Daten_2022!$C$1,FALSE)</f>
        <v>Politische Gemeinde</v>
      </c>
      <c r="D30" s="3" t="str">
        <f>VLOOKUP(A30,FAG_Daten_2022!A$1:$FK$206,FAG_Daten_2022!$D$1,FALSE)</f>
        <v>Bezirk Andelfingen</v>
      </c>
      <c r="E30" s="82">
        <f>VLOOKUP(A30,FAG_Daten_2022!A$1:$FK$206,FAG_Daten_2022!$AT$1,FALSE)</f>
        <v>2503</v>
      </c>
      <c r="F30" s="82">
        <f>VLOOKUP(A30,FAG_Daten_2022!A$1:$FK$206,FAG_Daten_2022!$AV$1,FALSE)</f>
        <v>3770</v>
      </c>
      <c r="G30" s="82">
        <f>VLOOKUP(A30,FAG_Daten_2022!A$1:$FK$206,FAG_Daten_2022!$F$1,FALSE)</f>
        <v>1912</v>
      </c>
      <c r="H30" s="80">
        <f>VLOOKUP(A30,FAG_Daten_2022!A$1:$FK$206,FAG_Daten_2022!$DH$1,FALSE)</f>
        <v>109</v>
      </c>
      <c r="I30" s="82">
        <f>ROUND(IF(E30&lt;FAG_Basisdaten!$C$5*F30,(FAG_Basisdaten!$C$5*F30-E30)*G30*H30/100,0),0)</f>
        <v>2247680</v>
      </c>
      <c r="J30" s="82">
        <f>VLOOKUP(A30,FAG_Daten_2022!A$1:$FK$206,FAG_Daten_2022!$AT$1,FALSE)</f>
        <v>2503</v>
      </c>
      <c r="K30" s="82">
        <f>VLOOKUP(A30,FAG_Daten_2022!A$1:$FK$206,FAG_Daten_2022!$AV$1,FALSE)</f>
        <v>3770</v>
      </c>
      <c r="L30" s="3">
        <f>VLOOKUP(A30,FAG_Daten_2022!A$1:$FK$206,FAG_Daten_2022!$F$1,FALSE)</f>
        <v>1912</v>
      </c>
      <c r="M30" s="3">
        <f>VLOOKUP(A30,FAG_Daten_2022!A$1:$FK$206,FAG_Daten_2022!DJ$1,FALSE)</f>
        <v>99.67</v>
      </c>
      <c r="N30" s="3">
        <f>VLOOKUP(A30,FAG_Daten_2022!A$1:$FK$206,FAG_Daten_2022!$DK$1,FALSE)</f>
        <v>100.87</v>
      </c>
      <c r="O30" s="82">
        <f>ROUND(IF(J30&gt;K30*FAG_Basisdaten!$C$8,(J30-K30*FAG_Basisdaten!$C$8)*FAG_Basisdaten!$C$9*L30*(M30/N30),0),0)</f>
        <v>0</v>
      </c>
      <c r="P30" s="82">
        <f>VLOOKUP(A30,FAG_Daten_2022!A$1:$FK$206,FAG_Daten_2022!$I$1,FALSE)</f>
        <v>396</v>
      </c>
      <c r="Q30" s="82">
        <f>VLOOKUP(A30,FAG_Daten_2022!A$1:$FK$206,FAG_Daten_2022!$F$1,FALSE)</f>
        <v>1912</v>
      </c>
      <c r="R30" s="82">
        <f>VLOOKUP(A30,FAG_Daten_2022!A$1:$FK$206,FAG_Daten_2022!$K$1,FALSE)</f>
        <v>232131</v>
      </c>
      <c r="S30" s="82">
        <f>VLOOKUP(A30,FAG_Daten_2022!A$1:$FK$206,FAG_Daten_2022!$H$1,FALSE)</f>
        <v>1130451</v>
      </c>
      <c r="T30" s="82">
        <f>VLOOKUP(A30,FAG_Daten_2022!A$1:$FK$206,FAG_Daten_2022!$F$1,FALSE)</f>
        <v>1912</v>
      </c>
      <c r="U30" s="3">
        <f>VLOOKUP(A30,FAG_Daten_2022!A$1:$FK$206,FAG_Daten_2022!$BC$1,FALSE)</f>
        <v>102.3</v>
      </c>
      <c r="V30" s="3">
        <f>VLOOKUP(A30,FAG_Daten_2022!A$1:$FK$206,FAG_Daten_2022!$BD$1,FALSE)</f>
        <v>104.2</v>
      </c>
      <c r="W30" s="118">
        <f>IF((P30/Q30)&gt;(R30/S30)*FAG_Basisdaten!$C$12,((P30/Q30)-(R30/S30)*FAG_Basisdaten!$C$12)*T30*FAG_Basisdaten!$C$13*(U30/V30),0)</f>
        <v>0</v>
      </c>
      <c r="X30" s="3">
        <f>VLOOKUP(A30,FAG_Daten_2022!A$1:$FK$206,FAG_Daten_2022!$DH$1,FALSE)</f>
        <v>109</v>
      </c>
      <c r="Y30" s="3">
        <f>VLOOKUP(A30,FAG_Daten_2022!A$1:$FK$206,FAG_Daten_2022!$DJ$1,FALSE)</f>
        <v>99.67</v>
      </c>
      <c r="Z30" s="82">
        <f>ROUND(W30-W30*MIN(MAX((Y30*FAG_Basisdaten!$C$15-X30)/(Y30*FAG_Basisdaten!$C$14),0),1),0)</f>
        <v>0</v>
      </c>
      <c r="AA30" s="79">
        <f>VLOOKUP(A30,FAG_Daten_2022!A$1:$FK$206,FAG_Daten_2022!$AW$1,FALSE)</f>
        <v>758.66</v>
      </c>
      <c r="AB30" s="83">
        <f>VLOOKUP(A30,FAG_Daten_2022!A$1:$FK$206,FAG_Daten_2022!$AZ$1,FALSE)</f>
        <v>2.8E-3</v>
      </c>
      <c r="AC30" s="3">
        <f>VLOOKUP(A30,FAG_Daten_2022!A$1:$FK$206,FAG_Daten_2022!$F$1,FALSE)</f>
        <v>1912</v>
      </c>
      <c r="AD30" s="3">
        <f>VLOOKUP(A30,FAG_Daten_2022!A$1:$FK$206,FAG_Daten_2022!$BC$1,FALSE)</f>
        <v>102.3</v>
      </c>
      <c r="AE30" s="3">
        <f>VLOOKUP(A30,FAG_Daten_2022!A$1:$FK$206,FAG_Daten_2022!$BD$1,FALSE)</f>
        <v>104.2</v>
      </c>
      <c r="AF30" s="80">
        <f>IF(OR(AA30&lt;FAG_Basisdaten!$C$18,AB30&gt;FAG_Basisdaten!$C$19),MAX((FAG_Basisdaten!$C$20+FAG_Basisdaten!$C$21*AA30+FAG_Basisdaten!$C$22*AB30*100)*AC30*(AD30/AE30),0),0)</f>
        <v>0</v>
      </c>
      <c r="AG30" s="3">
        <f>VLOOKUP(A30,FAG_Daten_2022!A$1:$FK$206,FAG_Daten_2022!$DH$1,FALSE)</f>
        <v>109</v>
      </c>
      <c r="AH30" s="3">
        <f>VLOOKUP(A30,FAG_Daten_2022!A$1:$FK$206,FAG_Daten_2022!$DJ$1,FALSE)</f>
        <v>99.67</v>
      </c>
      <c r="AI30" s="82">
        <f>ROUND(AF30-AF30*MIN(MAX((AH30*FAG_Basisdaten!$C$24-AG30)/(AH30*FAG_Basisdaten!$C$23),0),1),0)</f>
        <v>0</v>
      </c>
      <c r="AJ30" s="3">
        <f>VLOOKUP(A30,FAG_Daten_2022!$A$1:$FK$206,FAG_Daten_2022!$BC$1,FALSE)</f>
        <v>102.3</v>
      </c>
      <c r="AK30" s="3">
        <f>VLOOKUP(A30,FAG_Daten_2022!$A$1:$FK$206,FAG_Daten_2022!$BD$1,FALSE)</f>
        <v>104.2</v>
      </c>
      <c r="AL30" s="82">
        <v>0</v>
      </c>
      <c r="AM30" s="82">
        <f t="shared" si="2"/>
        <v>2247680</v>
      </c>
      <c r="AN30" s="115" t="str">
        <f>IF(VLOOKUP($A30,FAG_Daten_2022!$A$1:$FK$206,FAG_Daten_2022!BS$1,FALSE)="","",VLOOKUP($A30,FAG_Daten_2022!$A$1:$FK$206,FAG_Daten_2022!BS$1,FALSE))</f>
        <v>Dachsen</v>
      </c>
      <c r="AO30" s="115" t="str">
        <f>IF(VLOOKUP($A30,FAG_Daten_2022!$A$1:$FK$206,FAG_Daten_2022!BT$1,FALSE)="","",VLOOKUP($A30,FAG_Daten_2022!$A$1:$FK$206,FAG_Daten_2022!BT$1,FALSE))</f>
        <v/>
      </c>
      <c r="AP30" s="115" t="str">
        <f>IF(VLOOKUP($A30,FAG_Daten_2022!$A$1:$FK$206,FAG_Daten_2022!BU$1,FALSE)="","",VLOOKUP($A30,FAG_Daten_2022!$A$1:$FK$206,FAG_Daten_2022!BU$1,FALSE))</f>
        <v/>
      </c>
      <c r="AQ30" s="115" t="str">
        <f>IF(VLOOKUP($A30,FAG_Daten_2022!$A$1:$FK$206,FAG_Daten_2022!BV$1,FALSE)="","",VLOOKUP($A30,FAG_Daten_2022!$A$1:$FK$206,FAG_Daten_2022!BV$1,FALSE))</f>
        <v/>
      </c>
      <c r="AR30" s="115" t="str">
        <f>IF(VLOOKUP($A30,FAG_Daten_2022!$A$1:$FK$206,FAG_Daten_2022!BW$1,FALSE)="","",VLOOKUP($A30,FAG_Daten_2022!$A$1:$FK$206,FAG_Daten_2022!BW$1,FALSE))</f>
        <v>Uhwiesen</v>
      </c>
      <c r="AS30" s="115" t="str">
        <f>IF(VLOOKUP($A30,FAG_Daten_2022!$A$1:$FK$206,FAG_Daten_2022!BX$1,FALSE)="","",VLOOKUP($A30,FAG_Daten_2022!$A$1:$FK$206,FAG_Daten_2022!BX$1,FALSE))</f>
        <v/>
      </c>
      <c r="AT30" s="115" t="str">
        <f>IF(VLOOKUP($A30,FAG_Daten_2022!$A$1:$FK$206,FAG_Daten_2022!BY$1,FALSE)="","",VLOOKUP($A30,FAG_Daten_2022!$A$1:$FK$206,FAG_Daten_2022!BY$1,FALSE))</f>
        <v/>
      </c>
      <c r="AU30" s="115" t="str">
        <f>IF(VLOOKUP($A30,FAG_Daten_2022!$A$1:$FK$206,FAG_Daten_2022!BZ$1,FALSE)="","",VLOOKUP($A30,FAG_Daten_2022!$A$1:$FK$206,FAG_Daten_2022!BZ$1,FALSE))</f>
        <v/>
      </c>
      <c r="AV30" s="115" t="str">
        <f>IF(VLOOKUP($A30,FAG_Daten_2022!$A$1:$FK$206,FAG_Daten_2022!CA$1,FALSE)="","",VLOOKUP($A30,FAG_Daten_2022!$A$1:$FK$206,FAG_Daten_2022!CA$1,FALSE))</f>
        <v/>
      </c>
      <c r="AW30" s="115" t="str">
        <f>IF(VLOOKUP($A30,FAG_Daten_2022!$A$1:$FK$206,FAG_Daten_2022!CB$1,FALSE)="","",VLOOKUP($A30,FAG_Daten_2022!$A$1:$FK$206,FAG_Daten_2022!CB$1,FALSE))</f>
        <v/>
      </c>
      <c r="AX30" s="115" t="str">
        <f>IF(VLOOKUP($A30,FAG_Daten_2022!$A$1:$FK$206,FAG_Daten_2022!CC$1,FALSE)="","",VLOOKUP($A30,FAG_Daten_2022!$A$1:$FK$206,FAG_Daten_2022!CC$1,FALSE))</f>
        <v/>
      </c>
      <c r="AY30" s="115" t="str">
        <f>IF(VLOOKUP($A30,FAG_Daten_2022!$A$1:$FK$206,FAG_Daten_2022!CD$1,FALSE)="","",VLOOKUP($A30,FAG_Daten_2022!$A$1:$FK$206,FAG_Daten_2022!CD$1,FALSE))</f>
        <v/>
      </c>
      <c r="AZ30" s="80">
        <f>VLOOKUP($A30,FAG_Daten_2022!$A$1:$FK$206,FAG_Daten_2022!$DH$1,FALSE)</f>
        <v>109</v>
      </c>
      <c r="BA30" s="80">
        <f>IF(VLOOKUP($A30,FAG_Daten_2022!$A$1:$FK$206,FAG_Daten_2022!M$1,FALSE)="","",VLOOKUP($A30,FAG_Daten_2022!$A$1:$FK$206,FAG_Daten_2022!M$1,FALSE))</f>
        <v>47</v>
      </c>
      <c r="BB30" s="80">
        <f>IF(VLOOKUP($A30,FAG_Daten_2022!$A$1:$FK$206,FAG_Daten_2022!N$1,FALSE)="","",VLOOKUP($A30,FAG_Daten_2022!$A$1:$FK$206,FAG_Daten_2022!N$1,FALSE))</f>
        <v>0</v>
      </c>
      <c r="BC30" s="80">
        <f>IF(VLOOKUP($A30,FAG_Daten_2022!$A$1:$FK$206,FAG_Daten_2022!O$1,FALSE)="","",VLOOKUP($A30,FAG_Daten_2022!$A$1:$FK$206,FAG_Daten_2022!O$1,FALSE))</f>
        <v>0</v>
      </c>
      <c r="BD30" s="80" t="str">
        <f>IF(VLOOKUP($A30,FAG_Daten_2022!$A$1:$FK$206,FAG_Daten_2022!P$1,FALSE)="","",VLOOKUP($A30,FAG_Daten_2022!$A$1:$FK$206,FAG_Daten_2022!P$1,FALSE))</f>
        <v/>
      </c>
      <c r="BE30" s="80">
        <f>IF(VLOOKUP($A30,FAG_Daten_2022!$A$1:$FK$206,FAG_Daten_2022!R$1,FALSE)="","",VLOOKUP($A30,FAG_Daten_2022!$A$1:$FK$206,FAG_Daten_2022!R$1,FALSE))</f>
        <v>23</v>
      </c>
      <c r="BF30" s="80">
        <f>IF(VLOOKUP($A30,FAG_Daten_2022!$A$1:$FK$206,FAG_Daten_2022!S$1,FALSE)="","",VLOOKUP($A30,FAG_Daten_2022!$A$1:$FK$206,FAG_Daten_2022!S$1,FALSE))</f>
        <v>0</v>
      </c>
      <c r="BG30" s="80" t="str">
        <f>IF(VLOOKUP($A30,FAG_Daten_2022!$A$1:$FK$206,FAG_Daten_2022!T$1,FALSE)="","",VLOOKUP($A30,FAG_Daten_2022!$A$1:$FK$206,FAG_Daten_2022!T$1,FALSE))</f>
        <v/>
      </c>
      <c r="BH30" s="80" t="str">
        <f>IF(VLOOKUP($A30,FAG_Daten_2022!$A$1:$FK$206,FAG_Daten_2022!U$1,FALSE)="","",VLOOKUP($A30,FAG_Daten_2022!$A$1:$FK$206,FAG_Daten_2022!U$1,FALSE))</f>
        <v/>
      </c>
      <c r="BI30" s="80">
        <f>IF(VLOOKUP($A30,FAG_Daten_2022!$A$1:$FK$206,FAG_Daten_2022!W$1,FALSE)="","",VLOOKUP($A30,FAG_Daten_2022!$A$1:$FK$206,FAG_Daten_2022!W$1,FALSE))</f>
        <v>0</v>
      </c>
      <c r="BJ30" s="80" t="str">
        <f>IF(VLOOKUP($A30,FAG_Daten_2022!$A$1:$FK$206,FAG_Daten_2022!X$1,FALSE)="","",VLOOKUP($A30,FAG_Daten_2022!$A$1:$FK$206,FAG_Daten_2022!X$1,FALSE))</f>
        <v/>
      </c>
      <c r="BK30" s="80" t="str">
        <f>IF(VLOOKUP($A30,FAG_Daten_2022!$A$1:$FK$206,FAG_Daten_2022!Y$1,FALSE)="","",VLOOKUP($A30,FAG_Daten_2022!$A$1:$FK$206,FAG_Daten_2022!Y$1,FALSE))</f>
        <v/>
      </c>
      <c r="BL30" s="80" t="str">
        <f>IF(VLOOKUP($A30,FAG_Daten_2022!$A$1:$FK$206,FAG_Daten_2022!Z$1,FALSE)="","",VLOOKUP($A30,FAG_Daten_2022!$A$1:$FK$206,FAG_Daten_2022!Z$1,FALSE))</f>
        <v/>
      </c>
      <c r="BM30" s="82">
        <f>IF(VLOOKUP($A30,FAG_Daten_2022!$A$1:$FK$206,FAG_Daten_2022!AG$1,FALSE)="","",VLOOKUP($A30,FAG_Daten_2022!$A$1:$FK$206,FAG_Daten_2022!AG$1,FALSE))</f>
        <v>4785179</v>
      </c>
      <c r="BN30" s="82">
        <f>IF(VLOOKUP($A30,FAG_Daten_2022!$A$1:$FK$206,FAG_Daten_2022!AH$1,FALSE)="","",VLOOKUP($A30,FAG_Daten_2022!$A$1:$FK$206,FAG_Daten_2022!AH$1,FALSE))</f>
        <v>4785179</v>
      </c>
      <c r="BO30" s="82">
        <f>IF(VLOOKUP($A30,FAG_Daten_2022!$A$1:$FK$206,FAG_Daten_2022!AI$1,FALSE)="","",VLOOKUP($A30,FAG_Daten_2022!$A$1:$FK$206,FAG_Daten_2022!AI$1,FALSE))</f>
        <v>0</v>
      </c>
      <c r="BP30" s="113">
        <f>IF(VLOOKUP($A30,FAG_Daten_2022!$A$1:$FK$206,FAG_Daten_2022!AJ$1,FALSE)="","",VLOOKUP($A30,FAG_Daten_2022!$A$1:$FK$206,FAG_Daten_2022!AJ$1,FALSE))</f>
        <v>0</v>
      </c>
      <c r="BQ30" s="82" t="str">
        <f>IF(VLOOKUP($A30,FAG_Daten_2022!$A$1:$FK$206,FAG_Daten_2022!AK$1,FALSE)="","",VLOOKUP($A30,FAG_Daten_2022!$A$1:$FK$206,FAG_Daten_2022!AK$1,FALSE))</f>
        <v/>
      </c>
      <c r="BR30" s="82">
        <f>IF(VLOOKUP($A30,FAG_Daten_2022!$A$1:$FK$206,FAG_Daten_2022!AL$1,FALSE)="","",VLOOKUP($A30,FAG_Daten_2022!$A$1:$FK$206,FAG_Daten_2022!AL$1,FALSE))</f>
        <v>4785179</v>
      </c>
      <c r="BS30" s="82">
        <f>IF(VLOOKUP($A30,FAG_Daten_2022!$A$1:$FK$206,FAG_Daten_2022!AM$1,FALSE)="","",VLOOKUP($A30,FAG_Daten_2022!$A$1:$FK$206,FAG_Daten_2022!AM$1,FALSE))</f>
        <v>0</v>
      </c>
      <c r="BT30" s="82" t="str">
        <f>IF(VLOOKUP($A30,FAG_Daten_2022!$A$1:$FK$206,FAG_Daten_2022!AN$1,FALSE)="","",VLOOKUP($A30,FAG_Daten_2022!$A$1:$FK$206,FAG_Daten_2022!AN$1,FALSE))</f>
        <v/>
      </c>
      <c r="BU30" s="82" t="str">
        <f>IF(VLOOKUP($A30,FAG_Daten_2022!$A$1:$FK$206,FAG_Daten_2022!AO$1,FALSE)="","",VLOOKUP($A30,FAG_Daten_2022!$A$1:$FK$206,FAG_Daten_2022!AO$1,FALSE))</f>
        <v/>
      </c>
      <c r="BV30" s="82">
        <f>IF(VLOOKUP($A30,FAG_Daten_2022!$A$1:$FK$206,FAG_Daten_2022!AP$1,FALSE)="","",VLOOKUP($A30,FAG_Daten_2022!$A$1:$FK$206,FAG_Daten_2022!AP$1,FALSE))</f>
        <v>0</v>
      </c>
      <c r="BW30" s="82" t="str">
        <f>IF(VLOOKUP($A30,FAG_Daten_2022!$A$1:$FK$206,FAG_Daten_2022!AQ$1,FALSE)="","",VLOOKUP($A30,FAG_Daten_2022!$A$1:$FK$206,FAG_Daten_2022!AQ$1,FALSE))</f>
        <v/>
      </c>
      <c r="BX30" s="82" t="str">
        <f>IF(VLOOKUP($A30,FAG_Daten_2022!$A$1:$FK$206,FAG_Daten_2022!AR$1,FALSE)="","",VLOOKUP($A30,FAG_Daten_2022!$A$1:$FK$206,FAG_Daten_2022!AR$1,FALSE))</f>
        <v/>
      </c>
      <c r="BY30" s="82" t="str">
        <f>IF(VLOOKUP($A30,FAG_Daten_2022!$A$1:$FK$206,FAG_Daten_2022!AS$1,FALSE)="","",VLOOKUP($A30,FAG_Daten_2022!$A$1:$FK$206,FAG_Daten_2022!AS$1,FALSE))</f>
        <v/>
      </c>
      <c r="BZ30" s="82">
        <f t="shared" si="9"/>
        <v>969183</v>
      </c>
      <c r="CA30" s="82">
        <f t="shared" si="9"/>
        <v>0</v>
      </c>
      <c r="CB30" s="82">
        <f t="shared" si="9"/>
        <v>0</v>
      </c>
      <c r="CC30" s="82" t="str">
        <f t="shared" si="9"/>
        <v/>
      </c>
      <c r="CD30" s="82">
        <f t="shared" si="9"/>
        <v>474281</v>
      </c>
      <c r="CE30" s="82">
        <f t="shared" si="9"/>
        <v>0</v>
      </c>
      <c r="CF30" s="82" t="str">
        <f t="shared" si="9"/>
        <v/>
      </c>
      <c r="CG30" s="82" t="str">
        <f t="shared" si="9"/>
        <v/>
      </c>
      <c r="CH30" s="82">
        <f t="shared" si="9"/>
        <v>0</v>
      </c>
      <c r="CI30" s="82" t="str">
        <f t="shared" si="9"/>
        <v/>
      </c>
      <c r="CJ30" s="82" t="str">
        <f t="shared" si="9"/>
        <v/>
      </c>
      <c r="CK30" s="82" t="str">
        <f t="shared" si="9"/>
        <v/>
      </c>
      <c r="CL30" s="82">
        <f t="shared" si="10"/>
        <v>0</v>
      </c>
      <c r="CM30" s="82">
        <f t="shared" si="10"/>
        <v>0</v>
      </c>
      <c r="CN30" s="82">
        <f t="shared" si="10"/>
        <v>0</v>
      </c>
      <c r="CO30" s="82" t="str">
        <f t="shared" si="10"/>
        <v/>
      </c>
      <c r="CP30" s="82">
        <f t="shared" si="10"/>
        <v>0</v>
      </c>
      <c r="CQ30" s="82">
        <f t="shared" si="10"/>
        <v>0</v>
      </c>
      <c r="CR30" s="82" t="str">
        <f t="shared" si="10"/>
        <v/>
      </c>
      <c r="CS30" s="82" t="str">
        <f t="shared" si="10"/>
        <v/>
      </c>
      <c r="CT30" s="82">
        <f t="shared" si="10"/>
        <v>0</v>
      </c>
      <c r="CU30" s="82" t="str">
        <f t="shared" si="10"/>
        <v/>
      </c>
      <c r="CV30" s="82" t="str">
        <f t="shared" si="10"/>
        <v/>
      </c>
      <c r="CW30" s="82" t="str">
        <f t="shared" si="10"/>
        <v/>
      </c>
      <c r="CX30" s="82">
        <f t="shared" si="5"/>
        <v>1443464</v>
      </c>
      <c r="CY30" s="82">
        <f>VLOOKUP($A30,FAG_Daten_2022!$A$1:$FK$206,FAG_Daten_2022!I$1,FALSE)</f>
        <v>396</v>
      </c>
      <c r="CZ30" s="82">
        <f>IF(VLOOKUP($A30,FAG_Daten_2022!$A$1:$FK$206,FAG_Daten_2022!BE$1,FALSE)="","",VLOOKUP($A30,FAG_Daten_2022!$A$1:$FK$206,FAG_Daten_2022!BE$1,FALSE))</f>
        <v>156</v>
      </c>
      <c r="DA30" s="82" t="str">
        <f>IF(VLOOKUP($A30,FAG_Daten_2022!$A$1:$FK$206,FAG_Daten_2022!BF$1,FALSE)="","",VLOOKUP($A30,FAG_Daten_2022!$A$1:$FK$206,FAG_Daten_2022!BF$1,FALSE))</f>
        <v/>
      </c>
      <c r="DB30" s="82" t="str">
        <f>IF(VLOOKUP($A30,FAG_Daten_2022!$A$1:$FK$206,FAG_Daten_2022!BG$1,FALSE)="","",VLOOKUP($A30,FAG_Daten_2022!$A$1:$FK$206,FAG_Daten_2022!BG$1,FALSE))</f>
        <v/>
      </c>
      <c r="DC30" s="82" t="str">
        <f>IF(VLOOKUP($A30,FAG_Daten_2022!$A$1:$FK$206,FAG_Daten_2022!BH$1,FALSE)="","",VLOOKUP($A30,FAG_Daten_2022!$A$1:$FK$206,FAG_Daten_2022!BH$1,FALSE))</f>
        <v/>
      </c>
      <c r="DD30" s="82">
        <f>IF(VLOOKUP($A30,FAG_Daten_2022!$A$1:$FK$206,FAG_Daten_2022!BI$1,FALSE)="","",VLOOKUP($A30,FAG_Daten_2022!$A$1:$FK$206,FAG_Daten_2022!BI$1,FALSE))</f>
        <v>59</v>
      </c>
      <c r="DE30" s="82" t="str">
        <f>IF(VLOOKUP($A30,FAG_Daten_2022!$A$1:$FK$206,FAG_Daten_2022!BJ$1,FALSE)="","",VLOOKUP($A30,FAG_Daten_2022!$A$1:$FK$206,FAG_Daten_2022!BJ$1,FALSE))</f>
        <v/>
      </c>
      <c r="DF30" s="82" t="str">
        <f>IF(VLOOKUP($A30,FAG_Daten_2022!$A$1:$FK$206,FAG_Daten_2022!BK$1,FALSE)="","",VLOOKUP($A30,FAG_Daten_2022!$A$1:$FK$206,FAG_Daten_2022!BK$1,FALSE))</f>
        <v/>
      </c>
      <c r="DG30" s="82" t="str">
        <f>IF(VLOOKUP($A30,FAG_Daten_2022!$A$1:$FK$206,FAG_Daten_2022!BL$1,FALSE)="","",VLOOKUP($A30,FAG_Daten_2022!$A$1:$FK$206,FAG_Daten_2022!BL$1,FALSE))</f>
        <v/>
      </c>
      <c r="DH30" s="82" t="str">
        <f>IF(VLOOKUP($A30,FAG_Daten_2022!$A$1:$FK$206,FAG_Daten_2022!BM$1,FALSE)="","",VLOOKUP($A30,FAG_Daten_2022!$A$1:$FK$206,FAG_Daten_2022!BM$1,FALSE))</f>
        <v/>
      </c>
      <c r="DI30" s="82" t="str">
        <f>IF(VLOOKUP($A30,FAG_Daten_2022!$A$1:$FK$206,FAG_Daten_2022!BN$1,FALSE)="","",VLOOKUP($A30,FAG_Daten_2022!$A$1:$FK$206,FAG_Daten_2022!BN$1,FALSE))</f>
        <v/>
      </c>
      <c r="DJ30" s="82" t="str">
        <f>IF(VLOOKUP($A30,FAG_Daten_2022!$A$1:$FK$206,FAG_Daten_2022!BO$1,FALSE)="","",VLOOKUP($A30,FAG_Daten_2022!$A$1:$FK$206,FAG_Daten_2022!BO$1,FALSE))</f>
        <v/>
      </c>
      <c r="DK30" s="82" t="str">
        <f>IF(VLOOKUP($A30,FAG_Daten_2022!$A$1:$FK$206,FAG_Daten_2022!BP$1,FALSE)="","",VLOOKUP($A30,FAG_Daten_2022!$A$1:$FK$206,FAG_Daten_2022!BP$1,FALSE))</f>
        <v/>
      </c>
      <c r="DL30" s="82" t="str">
        <f>IF(VLOOKUP($A30,FAG_Daten_2022!$A$1:$FK$206,FAG_Daten_2022!BQ$1,FALSE)="","",VLOOKUP($A30,FAG_Daten_2022!$A$1:$FK$206,FAG_Daten_2022!BQ$1,FALSE))</f>
        <v/>
      </c>
      <c r="DM30" s="82" t="str">
        <f>IF(VLOOKUP($A30,FAG_Daten_2022!$A$1:$FK$206,FAG_Daten_2022!BR$1,FALSE)="","",VLOOKUP($A30,FAG_Daten_2022!$A$1:$FK$206,FAG_Daten_2022!BR$1,FALSE))</f>
        <v/>
      </c>
      <c r="DN30" s="82">
        <f t="shared" si="11"/>
        <v>0</v>
      </c>
      <c r="DO30" s="82" t="str">
        <f t="shared" si="11"/>
        <v/>
      </c>
      <c r="DP30" s="82" t="str">
        <f t="shared" si="11"/>
        <v/>
      </c>
      <c r="DQ30" s="82" t="str">
        <f t="shared" si="11"/>
        <v/>
      </c>
      <c r="DR30" s="82">
        <f t="shared" si="11"/>
        <v>0</v>
      </c>
      <c r="DS30" s="82" t="str">
        <f t="shared" si="11"/>
        <v/>
      </c>
      <c r="DT30" s="82" t="str">
        <f t="shared" si="11"/>
        <v/>
      </c>
      <c r="DU30" s="82" t="str">
        <f t="shared" si="11"/>
        <v/>
      </c>
      <c r="DV30" s="82" t="str">
        <f t="shared" si="11"/>
        <v/>
      </c>
      <c r="DW30" s="82" t="str">
        <f t="shared" si="11"/>
        <v/>
      </c>
      <c r="DX30" s="82" t="str">
        <f t="shared" si="11"/>
        <v/>
      </c>
      <c r="DY30" s="82" t="str">
        <f t="shared" si="11"/>
        <v/>
      </c>
      <c r="DZ30" s="82">
        <f t="shared" si="7"/>
        <v>0</v>
      </c>
      <c r="EA30" s="82">
        <f t="shared" si="8"/>
        <v>1443464</v>
      </c>
      <c r="EB30" s="82"/>
      <c r="EC30" s="82"/>
      <c r="ED30" s="82"/>
      <c r="EE30" s="82"/>
      <c r="EF30" s="82"/>
      <c r="EG30" s="82"/>
      <c r="EH30" s="82"/>
      <c r="EI30" s="82"/>
      <c r="EJ30" s="82"/>
      <c r="EL30" s="82"/>
    </row>
    <row r="31" spans="1:143" s="3" customFormat="1" outlineLevel="1" x14ac:dyDescent="0.2">
      <c r="A31" s="3">
        <v>214</v>
      </c>
      <c r="B31" s="3" t="str">
        <f>VLOOKUP(A31,FAG_Daten_2022!A$1:$FK$206,FAG_Daten_2022!$B$1,FALSE)</f>
        <v>Dägerlen</v>
      </c>
      <c r="C31" s="3" t="str">
        <f>VLOOKUP(A31,FAG_Daten_2022!A$1:$FK$206,FAG_Daten_2022!$C$1,FALSE)</f>
        <v>Politische Gemeinde</v>
      </c>
      <c r="D31" s="3" t="str">
        <f>VLOOKUP(A31,FAG_Daten_2022!A$1:$FK$206,FAG_Daten_2022!$D$1,FALSE)</f>
        <v>Bezirk Winterthur</v>
      </c>
      <c r="E31" s="82">
        <f>VLOOKUP(A31,FAG_Daten_2022!A$1:$FK$206,FAG_Daten_2022!$AT$1,FALSE)</f>
        <v>2070</v>
      </c>
      <c r="F31" s="82">
        <f>VLOOKUP(A31,FAG_Daten_2022!A$1:$FK$206,FAG_Daten_2022!$AV$1,FALSE)</f>
        <v>3770</v>
      </c>
      <c r="G31" s="82">
        <f>VLOOKUP(A31,FAG_Daten_2022!A$1:$FK$206,FAG_Daten_2022!$F$1,FALSE)</f>
        <v>1038</v>
      </c>
      <c r="H31" s="80">
        <f>VLOOKUP(A31,FAG_Daten_2022!A$1:$FK$206,FAG_Daten_2022!$DH$1,FALSE)</f>
        <v>119</v>
      </c>
      <c r="I31" s="82">
        <f>ROUND(IF(E31&lt;FAG_Basisdaten!$C$5*F31,(FAG_Basisdaten!$C$5*F31-E31)*G31*H31/100,0),0)</f>
        <v>1867035</v>
      </c>
      <c r="J31" s="82">
        <f>VLOOKUP(A31,FAG_Daten_2022!A$1:$FK$206,FAG_Daten_2022!$AT$1,FALSE)</f>
        <v>2070</v>
      </c>
      <c r="K31" s="82">
        <f>VLOOKUP(A31,FAG_Daten_2022!A$1:$FK$206,FAG_Daten_2022!$AV$1,FALSE)</f>
        <v>3770</v>
      </c>
      <c r="L31" s="3">
        <f>VLOOKUP(A31,FAG_Daten_2022!A$1:$FK$206,FAG_Daten_2022!$F$1,FALSE)</f>
        <v>1038</v>
      </c>
      <c r="M31" s="3">
        <f>VLOOKUP(A31,FAG_Daten_2022!A$1:$FK$206,FAG_Daten_2022!DJ$1,FALSE)</f>
        <v>99.67</v>
      </c>
      <c r="N31" s="3">
        <f>VLOOKUP(A31,FAG_Daten_2022!A$1:$FK$206,FAG_Daten_2022!$DK$1,FALSE)</f>
        <v>100.87</v>
      </c>
      <c r="O31" s="82">
        <f>ROUND(IF(J31&gt;K31*FAG_Basisdaten!$C$8,(J31-K31*FAG_Basisdaten!$C$8)*FAG_Basisdaten!$C$9*L31*(M31/N31),0),0)</f>
        <v>0</v>
      </c>
      <c r="P31" s="82">
        <f>VLOOKUP(A31,FAG_Daten_2022!A$1:$FK$206,FAG_Daten_2022!$I$1,FALSE)</f>
        <v>221</v>
      </c>
      <c r="Q31" s="82">
        <f>VLOOKUP(A31,FAG_Daten_2022!A$1:$FK$206,FAG_Daten_2022!$F$1,FALSE)</f>
        <v>1038</v>
      </c>
      <c r="R31" s="82">
        <f>VLOOKUP(A31,FAG_Daten_2022!A$1:$FK$206,FAG_Daten_2022!$K$1,FALSE)</f>
        <v>232131</v>
      </c>
      <c r="S31" s="82">
        <f>VLOOKUP(A31,FAG_Daten_2022!A$1:$FK$206,FAG_Daten_2022!$H$1,FALSE)</f>
        <v>1130451</v>
      </c>
      <c r="T31" s="82">
        <f>VLOOKUP(A31,FAG_Daten_2022!A$1:$FK$206,FAG_Daten_2022!$F$1,FALSE)</f>
        <v>1038</v>
      </c>
      <c r="U31" s="3">
        <f>VLOOKUP(A31,FAG_Daten_2022!A$1:$FK$206,FAG_Daten_2022!$BC$1,FALSE)</f>
        <v>102.3</v>
      </c>
      <c r="V31" s="3">
        <f>VLOOKUP(A31,FAG_Daten_2022!A$1:$FK$206,FAG_Daten_2022!$BD$1,FALSE)</f>
        <v>104.2</v>
      </c>
      <c r="W31" s="118">
        <f>IF((P31/Q31)&gt;(R31/S31)*FAG_Basisdaten!$C$12,((P31/Q31)-(R31/S31)*FAG_Basisdaten!$C$12)*T31*FAG_Basisdaten!$C$13*(U31/V31),0)</f>
        <v>0</v>
      </c>
      <c r="X31" s="3">
        <f>VLOOKUP(A31,FAG_Daten_2022!A$1:$FK$206,FAG_Daten_2022!$DH$1,FALSE)</f>
        <v>119</v>
      </c>
      <c r="Y31" s="3">
        <f>VLOOKUP(A31,FAG_Daten_2022!A$1:$FK$206,FAG_Daten_2022!$DJ$1,FALSE)</f>
        <v>99.67</v>
      </c>
      <c r="Z31" s="82">
        <f>ROUND(W31-W31*MIN(MAX((Y31*FAG_Basisdaten!$C$15-X31)/(Y31*FAG_Basisdaten!$C$14),0),1),0)</f>
        <v>0</v>
      </c>
      <c r="AA31" s="79">
        <f>VLOOKUP(A31,FAG_Daten_2022!A$1:$FK$206,FAG_Daten_2022!$AW$1,FALSE)</f>
        <v>131.03</v>
      </c>
      <c r="AB31" s="83">
        <f>VLOOKUP(A31,FAG_Daten_2022!A$1:$FK$206,FAG_Daten_2022!$AZ$1,FALSE)</f>
        <v>0</v>
      </c>
      <c r="AC31" s="3">
        <f>VLOOKUP(A31,FAG_Daten_2022!A$1:$FK$206,FAG_Daten_2022!$F$1,FALSE)</f>
        <v>1038</v>
      </c>
      <c r="AD31" s="3">
        <f>VLOOKUP(A31,FAG_Daten_2022!A$1:$FK$206,FAG_Daten_2022!$BC$1,FALSE)</f>
        <v>102.3</v>
      </c>
      <c r="AE31" s="3">
        <f>VLOOKUP(A31,FAG_Daten_2022!A$1:$FK$206,FAG_Daten_2022!$BD$1,FALSE)</f>
        <v>104.2</v>
      </c>
      <c r="AF31" s="80">
        <f>IF(OR(AA31&lt;FAG_Basisdaten!$C$18,AB31&gt;FAG_Basisdaten!$C$19),MAX((FAG_Basisdaten!$C$20+FAG_Basisdaten!$C$21*AA31+FAG_Basisdaten!$C$22*AB31*100)*AC31*(AD31/AE31),0),0)</f>
        <v>274100.04777351249</v>
      </c>
      <c r="AG31" s="3">
        <f>VLOOKUP(A31,FAG_Daten_2022!A$1:$FK$206,FAG_Daten_2022!$DH$1,FALSE)</f>
        <v>119</v>
      </c>
      <c r="AH31" s="3">
        <f>VLOOKUP(A31,FAG_Daten_2022!A$1:$FK$206,FAG_Daten_2022!$DJ$1,FALSE)</f>
        <v>99.67</v>
      </c>
      <c r="AI31" s="82">
        <f>ROUND(AF31-AF31*MIN(MAX((AH31*FAG_Basisdaten!$C$24-AG31)/(AH31*FAG_Basisdaten!$C$23),0),1),0)</f>
        <v>221244</v>
      </c>
      <c r="AJ31" s="3">
        <f>VLOOKUP(A31,FAG_Daten_2022!$A$1:$FK$206,FAG_Daten_2022!$BC$1,FALSE)</f>
        <v>102.3</v>
      </c>
      <c r="AK31" s="3">
        <f>VLOOKUP(A31,FAG_Daten_2022!$A$1:$FK$206,FAG_Daten_2022!$BD$1,FALSE)</f>
        <v>104.2</v>
      </c>
      <c r="AL31" s="82">
        <v>0</v>
      </c>
      <c r="AM31" s="82">
        <f t="shared" si="2"/>
        <v>2088279</v>
      </c>
      <c r="AN31" s="115" t="str">
        <f>IF(VLOOKUP($A31,FAG_Daten_2022!$A$1:$FK$206,FAG_Daten_2022!BS$1,FALSE)="","",VLOOKUP($A31,FAG_Daten_2022!$A$1:$FK$206,FAG_Daten_2022!BS$1,FALSE))</f>
        <v>Dägerlen</v>
      </c>
      <c r="AO31" s="115" t="str">
        <f>IF(VLOOKUP($A31,FAG_Daten_2022!$A$1:$FK$206,FAG_Daten_2022!BT$1,FALSE)="","",VLOOKUP($A31,FAG_Daten_2022!$A$1:$FK$206,FAG_Daten_2022!BT$1,FALSE))</f>
        <v/>
      </c>
      <c r="AP31" s="115" t="str">
        <f>IF(VLOOKUP($A31,FAG_Daten_2022!$A$1:$FK$206,FAG_Daten_2022!BU$1,FALSE)="","",VLOOKUP($A31,FAG_Daten_2022!$A$1:$FK$206,FAG_Daten_2022!BU$1,FALSE))</f>
        <v/>
      </c>
      <c r="AQ31" s="115" t="str">
        <f>IF(VLOOKUP($A31,FAG_Daten_2022!$A$1:$FK$206,FAG_Daten_2022!BV$1,FALSE)="","",VLOOKUP($A31,FAG_Daten_2022!$A$1:$FK$206,FAG_Daten_2022!BV$1,FALSE))</f>
        <v/>
      </c>
      <c r="AR31" s="115" t="str">
        <f>IF(VLOOKUP($A31,FAG_Daten_2022!$A$1:$FK$206,FAG_Daten_2022!BW$1,FALSE)="","",VLOOKUP($A31,FAG_Daten_2022!$A$1:$FK$206,FAG_Daten_2022!BW$1,FALSE))</f>
        <v>Seuzach</v>
      </c>
      <c r="AS31" s="115" t="str">
        <f>IF(VLOOKUP($A31,FAG_Daten_2022!$A$1:$FK$206,FAG_Daten_2022!BX$1,FALSE)="","",VLOOKUP($A31,FAG_Daten_2022!$A$1:$FK$206,FAG_Daten_2022!BX$1,FALSE))</f>
        <v/>
      </c>
      <c r="AT31" s="115" t="str">
        <f>IF(VLOOKUP($A31,FAG_Daten_2022!$A$1:$FK$206,FAG_Daten_2022!BY$1,FALSE)="","",VLOOKUP($A31,FAG_Daten_2022!$A$1:$FK$206,FAG_Daten_2022!BY$1,FALSE))</f>
        <v/>
      </c>
      <c r="AU31" s="115" t="str">
        <f>IF(VLOOKUP($A31,FAG_Daten_2022!$A$1:$FK$206,FAG_Daten_2022!BZ$1,FALSE)="","",VLOOKUP($A31,FAG_Daten_2022!$A$1:$FK$206,FAG_Daten_2022!BZ$1,FALSE))</f>
        <v/>
      </c>
      <c r="AV31" s="115" t="str">
        <f>IF(VLOOKUP($A31,FAG_Daten_2022!$A$1:$FK$206,FAG_Daten_2022!CA$1,FALSE)="","",VLOOKUP($A31,FAG_Daten_2022!$A$1:$FK$206,FAG_Daten_2022!CA$1,FALSE))</f>
        <v/>
      </c>
      <c r="AW31" s="115" t="str">
        <f>IF(VLOOKUP($A31,FAG_Daten_2022!$A$1:$FK$206,FAG_Daten_2022!CB$1,FALSE)="","",VLOOKUP($A31,FAG_Daten_2022!$A$1:$FK$206,FAG_Daten_2022!CB$1,FALSE))</f>
        <v/>
      </c>
      <c r="AX31" s="115" t="str">
        <f>IF(VLOOKUP($A31,FAG_Daten_2022!$A$1:$FK$206,FAG_Daten_2022!CC$1,FALSE)="","",VLOOKUP($A31,FAG_Daten_2022!$A$1:$FK$206,FAG_Daten_2022!CC$1,FALSE))</f>
        <v/>
      </c>
      <c r="AY31" s="115" t="str">
        <f>IF(VLOOKUP($A31,FAG_Daten_2022!$A$1:$FK$206,FAG_Daten_2022!CD$1,FALSE)="","",VLOOKUP($A31,FAG_Daten_2022!$A$1:$FK$206,FAG_Daten_2022!CD$1,FALSE))</f>
        <v/>
      </c>
      <c r="AZ31" s="80">
        <f>VLOOKUP($A31,FAG_Daten_2022!$A$1:$FK$206,FAG_Daten_2022!$DH$1,FALSE)</f>
        <v>119</v>
      </c>
      <c r="BA31" s="80">
        <f>IF(VLOOKUP($A31,FAG_Daten_2022!$A$1:$FK$206,FAG_Daten_2022!M$1,FALSE)="","",VLOOKUP($A31,FAG_Daten_2022!$A$1:$FK$206,FAG_Daten_2022!M$1,FALSE))</f>
        <v>62</v>
      </c>
      <c r="BB31" s="80">
        <f>IF(VLOOKUP($A31,FAG_Daten_2022!$A$1:$FK$206,FAG_Daten_2022!N$1,FALSE)="","",VLOOKUP($A31,FAG_Daten_2022!$A$1:$FK$206,FAG_Daten_2022!N$1,FALSE))</f>
        <v>0</v>
      </c>
      <c r="BC31" s="80">
        <f>IF(VLOOKUP($A31,FAG_Daten_2022!$A$1:$FK$206,FAG_Daten_2022!O$1,FALSE)="","",VLOOKUP($A31,FAG_Daten_2022!$A$1:$FK$206,FAG_Daten_2022!O$1,FALSE))</f>
        <v>0</v>
      </c>
      <c r="BD31" s="80" t="str">
        <f>IF(VLOOKUP($A31,FAG_Daten_2022!$A$1:$FK$206,FAG_Daten_2022!P$1,FALSE)="","",VLOOKUP($A31,FAG_Daten_2022!$A$1:$FK$206,FAG_Daten_2022!P$1,FALSE))</f>
        <v/>
      </c>
      <c r="BE31" s="80">
        <f>IF(VLOOKUP($A31,FAG_Daten_2022!$A$1:$FK$206,FAG_Daten_2022!R$1,FALSE)="","",VLOOKUP($A31,FAG_Daten_2022!$A$1:$FK$206,FAG_Daten_2022!R$1,FALSE))</f>
        <v>18</v>
      </c>
      <c r="BF31" s="80">
        <f>IF(VLOOKUP($A31,FAG_Daten_2022!$A$1:$FK$206,FAG_Daten_2022!S$1,FALSE)="","",VLOOKUP($A31,FAG_Daten_2022!$A$1:$FK$206,FAG_Daten_2022!S$1,FALSE))</f>
        <v>0</v>
      </c>
      <c r="BG31" s="80" t="str">
        <f>IF(VLOOKUP($A31,FAG_Daten_2022!$A$1:$FK$206,FAG_Daten_2022!T$1,FALSE)="","",VLOOKUP($A31,FAG_Daten_2022!$A$1:$FK$206,FAG_Daten_2022!T$1,FALSE))</f>
        <v/>
      </c>
      <c r="BH31" s="80" t="str">
        <f>IF(VLOOKUP($A31,FAG_Daten_2022!$A$1:$FK$206,FAG_Daten_2022!U$1,FALSE)="","",VLOOKUP($A31,FAG_Daten_2022!$A$1:$FK$206,FAG_Daten_2022!U$1,FALSE))</f>
        <v/>
      </c>
      <c r="BI31" s="80">
        <f>IF(VLOOKUP($A31,FAG_Daten_2022!$A$1:$FK$206,FAG_Daten_2022!W$1,FALSE)="","",VLOOKUP($A31,FAG_Daten_2022!$A$1:$FK$206,FAG_Daten_2022!W$1,FALSE))</f>
        <v>0</v>
      </c>
      <c r="BJ31" s="80" t="str">
        <f>IF(VLOOKUP($A31,FAG_Daten_2022!$A$1:$FK$206,FAG_Daten_2022!X$1,FALSE)="","",VLOOKUP($A31,FAG_Daten_2022!$A$1:$FK$206,FAG_Daten_2022!X$1,FALSE))</f>
        <v/>
      </c>
      <c r="BK31" s="80" t="str">
        <f>IF(VLOOKUP($A31,FAG_Daten_2022!$A$1:$FK$206,FAG_Daten_2022!Y$1,FALSE)="","",VLOOKUP($A31,FAG_Daten_2022!$A$1:$FK$206,FAG_Daten_2022!Y$1,FALSE))</f>
        <v/>
      </c>
      <c r="BL31" s="80" t="str">
        <f>IF(VLOOKUP($A31,FAG_Daten_2022!$A$1:$FK$206,FAG_Daten_2022!Z$1,FALSE)="","",VLOOKUP($A31,FAG_Daten_2022!$A$1:$FK$206,FAG_Daten_2022!Z$1,FALSE))</f>
        <v/>
      </c>
      <c r="BM31" s="82">
        <f>IF(VLOOKUP($A31,FAG_Daten_2022!$A$1:$FK$206,FAG_Daten_2022!AG$1,FALSE)="","",VLOOKUP($A31,FAG_Daten_2022!$A$1:$FK$206,FAG_Daten_2022!AG$1,FALSE))</f>
        <v>2148210</v>
      </c>
      <c r="BN31" s="82">
        <f>IF(VLOOKUP($A31,FAG_Daten_2022!$A$1:$FK$206,FAG_Daten_2022!AH$1,FALSE)="","",VLOOKUP($A31,FAG_Daten_2022!$A$1:$FK$206,FAG_Daten_2022!AH$1,FALSE))</f>
        <v>2148210</v>
      </c>
      <c r="BO31" s="82">
        <f>IF(VLOOKUP($A31,FAG_Daten_2022!$A$1:$FK$206,FAG_Daten_2022!AI$1,FALSE)="","",VLOOKUP($A31,FAG_Daten_2022!$A$1:$FK$206,FAG_Daten_2022!AI$1,FALSE))</f>
        <v>0</v>
      </c>
      <c r="BP31" s="113">
        <f>IF(VLOOKUP($A31,FAG_Daten_2022!$A$1:$FK$206,FAG_Daten_2022!AJ$1,FALSE)="","",VLOOKUP($A31,FAG_Daten_2022!$A$1:$FK$206,FAG_Daten_2022!AJ$1,FALSE))</f>
        <v>0</v>
      </c>
      <c r="BQ31" s="82" t="str">
        <f>IF(VLOOKUP($A31,FAG_Daten_2022!$A$1:$FK$206,FAG_Daten_2022!AK$1,FALSE)="","",VLOOKUP($A31,FAG_Daten_2022!$A$1:$FK$206,FAG_Daten_2022!AK$1,FALSE))</f>
        <v/>
      </c>
      <c r="BR31" s="82">
        <f>IF(VLOOKUP($A31,FAG_Daten_2022!$A$1:$FK$206,FAG_Daten_2022!AL$1,FALSE)="","",VLOOKUP($A31,FAG_Daten_2022!$A$1:$FK$206,FAG_Daten_2022!AL$1,FALSE))</f>
        <v>2148210</v>
      </c>
      <c r="BS31" s="82">
        <f>IF(VLOOKUP($A31,FAG_Daten_2022!$A$1:$FK$206,FAG_Daten_2022!AM$1,FALSE)="","",VLOOKUP($A31,FAG_Daten_2022!$A$1:$FK$206,FAG_Daten_2022!AM$1,FALSE))</f>
        <v>0</v>
      </c>
      <c r="BT31" s="82" t="str">
        <f>IF(VLOOKUP($A31,FAG_Daten_2022!$A$1:$FK$206,FAG_Daten_2022!AN$1,FALSE)="","",VLOOKUP($A31,FAG_Daten_2022!$A$1:$FK$206,FAG_Daten_2022!AN$1,FALSE))</f>
        <v/>
      </c>
      <c r="BU31" s="82" t="str">
        <f>IF(VLOOKUP($A31,FAG_Daten_2022!$A$1:$FK$206,FAG_Daten_2022!AO$1,FALSE)="","",VLOOKUP($A31,FAG_Daten_2022!$A$1:$FK$206,FAG_Daten_2022!AO$1,FALSE))</f>
        <v/>
      </c>
      <c r="BV31" s="82">
        <f>IF(VLOOKUP($A31,FAG_Daten_2022!$A$1:$FK$206,FAG_Daten_2022!AP$1,FALSE)="","",VLOOKUP($A31,FAG_Daten_2022!$A$1:$FK$206,FAG_Daten_2022!AP$1,FALSE))</f>
        <v>0</v>
      </c>
      <c r="BW31" s="82" t="str">
        <f>IF(VLOOKUP($A31,FAG_Daten_2022!$A$1:$FK$206,FAG_Daten_2022!AQ$1,FALSE)="","",VLOOKUP($A31,FAG_Daten_2022!$A$1:$FK$206,FAG_Daten_2022!AQ$1,FALSE))</f>
        <v/>
      </c>
      <c r="BX31" s="82" t="str">
        <f>IF(VLOOKUP($A31,FAG_Daten_2022!$A$1:$FK$206,FAG_Daten_2022!AR$1,FALSE)="","",VLOOKUP($A31,FAG_Daten_2022!$A$1:$FK$206,FAG_Daten_2022!AR$1,FALSE))</f>
        <v/>
      </c>
      <c r="BY31" s="82" t="str">
        <f>IF(VLOOKUP($A31,FAG_Daten_2022!$A$1:$FK$206,FAG_Daten_2022!AS$1,FALSE)="","",VLOOKUP($A31,FAG_Daten_2022!$A$1:$FK$206,FAG_Daten_2022!AS$1,FALSE))</f>
        <v/>
      </c>
      <c r="BZ31" s="82">
        <f t="shared" si="9"/>
        <v>972741</v>
      </c>
      <c r="CA31" s="82">
        <f t="shared" si="9"/>
        <v>0</v>
      </c>
      <c r="CB31" s="82">
        <f t="shared" si="9"/>
        <v>0</v>
      </c>
      <c r="CC31" s="82" t="str">
        <f t="shared" si="9"/>
        <v/>
      </c>
      <c r="CD31" s="82">
        <f t="shared" si="9"/>
        <v>282409</v>
      </c>
      <c r="CE31" s="82">
        <f t="shared" si="9"/>
        <v>0</v>
      </c>
      <c r="CF31" s="82" t="str">
        <f t="shared" si="9"/>
        <v/>
      </c>
      <c r="CG31" s="82" t="str">
        <f t="shared" si="9"/>
        <v/>
      </c>
      <c r="CH31" s="82">
        <f t="shared" si="9"/>
        <v>0</v>
      </c>
      <c r="CI31" s="82" t="str">
        <f t="shared" si="9"/>
        <v/>
      </c>
      <c r="CJ31" s="82" t="str">
        <f t="shared" si="9"/>
        <v/>
      </c>
      <c r="CK31" s="82" t="str">
        <f t="shared" si="9"/>
        <v/>
      </c>
      <c r="CL31" s="82">
        <f t="shared" si="10"/>
        <v>0</v>
      </c>
      <c r="CM31" s="82">
        <f t="shared" si="10"/>
        <v>0</v>
      </c>
      <c r="CN31" s="82">
        <f t="shared" si="10"/>
        <v>0</v>
      </c>
      <c r="CO31" s="82" t="str">
        <f t="shared" si="10"/>
        <v/>
      </c>
      <c r="CP31" s="82">
        <f t="shared" si="10"/>
        <v>0</v>
      </c>
      <c r="CQ31" s="82">
        <f t="shared" si="10"/>
        <v>0</v>
      </c>
      <c r="CR31" s="82" t="str">
        <f t="shared" si="10"/>
        <v/>
      </c>
      <c r="CS31" s="82" t="str">
        <f t="shared" si="10"/>
        <v/>
      </c>
      <c r="CT31" s="82">
        <f t="shared" si="10"/>
        <v>0</v>
      </c>
      <c r="CU31" s="82" t="str">
        <f t="shared" si="10"/>
        <v/>
      </c>
      <c r="CV31" s="82" t="str">
        <f t="shared" si="10"/>
        <v/>
      </c>
      <c r="CW31" s="82" t="str">
        <f t="shared" si="10"/>
        <v/>
      </c>
      <c r="CX31" s="82">
        <f t="shared" si="5"/>
        <v>1255150</v>
      </c>
      <c r="CY31" s="82">
        <f>VLOOKUP($A31,FAG_Daten_2022!$A$1:$FK$206,FAG_Daten_2022!I$1,FALSE)</f>
        <v>221</v>
      </c>
      <c r="CZ31" s="82">
        <f>IF(VLOOKUP($A31,FAG_Daten_2022!$A$1:$FK$206,FAG_Daten_2022!BE$1,FALSE)="","",VLOOKUP($A31,FAG_Daten_2022!$A$1:$FK$206,FAG_Daten_2022!BE$1,FALSE))</f>
        <v>80</v>
      </c>
      <c r="DA31" s="82" t="str">
        <f>IF(VLOOKUP($A31,FAG_Daten_2022!$A$1:$FK$206,FAG_Daten_2022!BF$1,FALSE)="","",VLOOKUP($A31,FAG_Daten_2022!$A$1:$FK$206,FAG_Daten_2022!BF$1,FALSE))</f>
        <v/>
      </c>
      <c r="DB31" s="82" t="str">
        <f>IF(VLOOKUP($A31,FAG_Daten_2022!$A$1:$FK$206,FAG_Daten_2022!BG$1,FALSE)="","",VLOOKUP($A31,FAG_Daten_2022!$A$1:$FK$206,FAG_Daten_2022!BG$1,FALSE))</f>
        <v/>
      </c>
      <c r="DC31" s="82" t="str">
        <f>IF(VLOOKUP($A31,FAG_Daten_2022!$A$1:$FK$206,FAG_Daten_2022!BH$1,FALSE)="","",VLOOKUP($A31,FAG_Daten_2022!$A$1:$FK$206,FAG_Daten_2022!BH$1,FALSE))</f>
        <v/>
      </c>
      <c r="DD31" s="82">
        <f>IF(VLOOKUP($A31,FAG_Daten_2022!$A$1:$FK$206,FAG_Daten_2022!BI$1,FALSE)="","",VLOOKUP($A31,FAG_Daten_2022!$A$1:$FK$206,FAG_Daten_2022!BI$1,FALSE))</f>
        <v>36</v>
      </c>
      <c r="DE31" s="82" t="str">
        <f>IF(VLOOKUP($A31,FAG_Daten_2022!$A$1:$FK$206,FAG_Daten_2022!BJ$1,FALSE)="","",VLOOKUP($A31,FAG_Daten_2022!$A$1:$FK$206,FAG_Daten_2022!BJ$1,FALSE))</f>
        <v/>
      </c>
      <c r="DF31" s="82" t="str">
        <f>IF(VLOOKUP($A31,FAG_Daten_2022!$A$1:$FK$206,FAG_Daten_2022!BK$1,FALSE)="","",VLOOKUP($A31,FAG_Daten_2022!$A$1:$FK$206,FAG_Daten_2022!BK$1,FALSE))</f>
        <v/>
      </c>
      <c r="DG31" s="82" t="str">
        <f>IF(VLOOKUP($A31,FAG_Daten_2022!$A$1:$FK$206,FAG_Daten_2022!BL$1,FALSE)="","",VLOOKUP($A31,FAG_Daten_2022!$A$1:$FK$206,FAG_Daten_2022!BL$1,FALSE))</f>
        <v/>
      </c>
      <c r="DH31" s="82" t="str">
        <f>IF(VLOOKUP($A31,FAG_Daten_2022!$A$1:$FK$206,FAG_Daten_2022!BM$1,FALSE)="","",VLOOKUP($A31,FAG_Daten_2022!$A$1:$FK$206,FAG_Daten_2022!BM$1,FALSE))</f>
        <v/>
      </c>
      <c r="DI31" s="82" t="str">
        <f>IF(VLOOKUP($A31,FAG_Daten_2022!$A$1:$FK$206,FAG_Daten_2022!BN$1,FALSE)="","",VLOOKUP($A31,FAG_Daten_2022!$A$1:$FK$206,FAG_Daten_2022!BN$1,FALSE))</f>
        <v/>
      </c>
      <c r="DJ31" s="82" t="str">
        <f>IF(VLOOKUP($A31,FAG_Daten_2022!$A$1:$FK$206,FAG_Daten_2022!BO$1,FALSE)="","",VLOOKUP($A31,FAG_Daten_2022!$A$1:$FK$206,FAG_Daten_2022!BO$1,FALSE))</f>
        <v/>
      </c>
      <c r="DK31" s="82" t="str">
        <f>IF(VLOOKUP($A31,FAG_Daten_2022!$A$1:$FK$206,FAG_Daten_2022!BP$1,FALSE)="","",VLOOKUP($A31,FAG_Daten_2022!$A$1:$FK$206,FAG_Daten_2022!BP$1,FALSE))</f>
        <v/>
      </c>
      <c r="DL31" s="82" t="str">
        <f>IF(VLOOKUP($A31,FAG_Daten_2022!$A$1:$FK$206,FAG_Daten_2022!BQ$1,FALSE)="","",VLOOKUP($A31,FAG_Daten_2022!$A$1:$FK$206,FAG_Daten_2022!BQ$1,FALSE))</f>
        <v/>
      </c>
      <c r="DM31" s="82" t="str">
        <f>IF(VLOOKUP($A31,FAG_Daten_2022!$A$1:$FK$206,FAG_Daten_2022!BR$1,FALSE)="","",VLOOKUP($A31,FAG_Daten_2022!$A$1:$FK$206,FAG_Daten_2022!BR$1,FALSE))</f>
        <v/>
      </c>
      <c r="DN31" s="82">
        <f t="shared" si="11"/>
        <v>0</v>
      </c>
      <c r="DO31" s="82" t="str">
        <f t="shared" si="11"/>
        <v/>
      </c>
      <c r="DP31" s="82" t="str">
        <f t="shared" si="11"/>
        <v/>
      </c>
      <c r="DQ31" s="82" t="str">
        <f t="shared" si="11"/>
        <v/>
      </c>
      <c r="DR31" s="82">
        <f t="shared" si="11"/>
        <v>0</v>
      </c>
      <c r="DS31" s="82" t="str">
        <f t="shared" si="11"/>
        <v/>
      </c>
      <c r="DT31" s="82" t="str">
        <f t="shared" si="11"/>
        <v/>
      </c>
      <c r="DU31" s="82" t="str">
        <f t="shared" si="11"/>
        <v/>
      </c>
      <c r="DV31" s="82" t="str">
        <f t="shared" si="11"/>
        <v/>
      </c>
      <c r="DW31" s="82" t="str">
        <f t="shared" si="11"/>
        <v/>
      </c>
      <c r="DX31" s="82" t="str">
        <f t="shared" si="11"/>
        <v/>
      </c>
      <c r="DY31" s="82" t="str">
        <f t="shared" si="11"/>
        <v/>
      </c>
      <c r="DZ31" s="82">
        <f t="shared" si="7"/>
        <v>0</v>
      </c>
      <c r="EA31" s="82">
        <f t="shared" si="8"/>
        <v>1255150</v>
      </c>
      <c r="EB31" s="82"/>
      <c r="EC31" s="82"/>
      <c r="ED31" s="82"/>
      <c r="EE31" s="82"/>
      <c r="EF31" s="82"/>
      <c r="EG31" s="82"/>
      <c r="EH31" s="82"/>
      <c r="EI31" s="82"/>
      <c r="EJ31" s="82"/>
      <c r="EL31" s="82"/>
    </row>
    <row r="32" spans="1:143" s="3" customFormat="1" outlineLevel="1" x14ac:dyDescent="0.2">
      <c r="A32" s="3">
        <v>84</v>
      </c>
      <c r="B32" s="3" t="str">
        <f>VLOOKUP(A32,FAG_Daten_2022!A$1:$FK$206,FAG_Daten_2022!$B$1,FALSE)</f>
        <v>Dällikon</v>
      </c>
      <c r="C32" s="3" t="str">
        <f>VLOOKUP(A32,FAG_Daten_2022!A$1:$FK$206,FAG_Daten_2022!$C$1,FALSE)</f>
        <v>Politische Gemeinde</v>
      </c>
      <c r="D32" s="3" t="str">
        <f>VLOOKUP(A32,FAG_Daten_2022!A$1:$FK$206,FAG_Daten_2022!$D$1,FALSE)</f>
        <v>Bezirk Dielsdorf</v>
      </c>
      <c r="E32" s="82">
        <f>VLOOKUP(A32,FAG_Daten_2022!A$1:$FK$206,FAG_Daten_2022!$AT$1,FALSE)</f>
        <v>2682</v>
      </c>
      <c r="F32" s="82">
        <f>VLOOKUP(A32,FAG_Daten_2022!A$1:$FK$206,FAG_Daten_2022!$AV$1,FALSE)</f>
        <v>3770</v>
      </c>
      <c r="G32" s="82">
        <f>VLOOKUP(A32,FAG_Daten_2022!A$1:$FK$206,FAG_Daten_2022!$F$1,FALSE)</f>
        <v>4269</v>
      </c>
      <c r="H32" s="80">
        <f>VLOOKUP(A32,FAG_Daten_2022!A$1:$FK$206,FAG_Daten_2022!$DH$1,FALSE)</f>
        <v>108</v>
      </c>
      <c r="I32" s="82">
        <f>ROUND(IF(E32&lt;FAG_Basisdaten!$C$5*F32,(FAG_Basisdaten!$C$5*F32-E32)*G32*H32/100,0),0)</f>
        <v>4147163</v>
      </c>
      <c r="J32" s="82">
        <f>VLOOKUP(A32,FAG_Daten_2022!A$1:$FK$206,FAG_Daten_2022!$AT$1,FALSE)</f>
        <v>2682</v>
      </c>
      <c r="K32" s="82">
        <f>VLOOKUP(A32,FAG_Daten_2022!A$1:$FK$206,FAG_Daten_2022!$AV$1,FALSE)</f>
        <v>3770</v>
      </c>
      <c r="L32" s="3">
        <f>VLOOKUP(A32,FAG_Daten_2022!A$1:$FK$206,FAG_Daten_2022!$F$1,FALSE)</f>
        <v>4269</v>
      </c>
      <c r="M32" s="3">
        <f>VLOOKUP(A32,FAG_Daten_2022!A$1:$FK$206,FAG_Daten_2022!DJ$1,FALSE)</f>
        <v>99.67</v>
      </c>
      <c r="N32" s="3">
        <f>VLOOKUP(A32,FAG_Daten_2022!A$1:$FK$206,FAG_Daten_2022!$DK$1,FALSE)</f>
        <v>100.87</v>
      </c>
      <c r="O32" s="82">
        <f>ROUND(IF(J32&gt;K32*FAG_Basisdaten!$C$8,(J32-K32*FAG_Basisdaten!$C$8)*FAG_Basisdaten!$C$9*L32*(M32/N32),0),0)</f>
        <v>0</v>
      </c>
      <c r="P32" s="82">
        <f>VLOOKUP(A32,FAG_Daten_2022!A$1:$FK$206,FAG_Daten_2022!$I$1,FALSE)</f>
        <v>913</v>
      </c>
      <c r="Q32" s="82">
        <f>VLOOKUP(A32,FAG_Daten_2022!A$1:$FK$206,FAG_Daten_2022!$F$1,FALSE)</f>
        <v>4269</v>
      </c>
      <c r="R32" s="82">
        <f>VLOOKUP(A32,FAG_Daten_2022!A$1:$FK$206,FAG_Daten_2022!$K$1,FALSE)</f>
        <v>232131</v>
      </c>
      <c r="S32" s="82">
        <f>VLOOKUP(A32,FAG_Daten_2022!A$1:$FK$206,FAG_Daten_2022!$H$1,FALSE)</f>
        <v>1130451</v>
      </c>
      <c r="T32" s="82">
        <f>VLOOKUP(A32,FAG_Daten_2022!A$1:$FK$206,FAG_Daten_2022!$F$1,FALSE)</f>
        <v>4269</v>
      </c>
      <c r="U32" s="3">
        <f>VLOOKUP(A32,FAG_Daten_2022!A$1:$FK$206,FAG_Daten_2022!$BC$1,FALSE)</f>
        <v>102.3</v>
      </c>
      <c r="V32" s="3">
        <f>VLOOKUP(A32,FAG_Daten_2022!A$1:$FK$206,FAG_Daten_2022!$BD$1,FALSE)</f>
        <v>104.2</v>
      </c>
      <c r="W32" s="118">
        <f>IF((P32/Q32)&gt;(R32/S32)*FAG_Basisdaten!$C$12,((P32/Q32)-(R32/S32)*FAG_Basisdaten!$C$12)*T32*FAG_Basisdaten!$C$13*(U32/V32),0)</f>
        <v>0</v>
      </c>
      <c r="X32" s="3">
        <f>VLOOKUP(A32,FAG_Daten_2022!A$1:$FK$206,FAG_Daten_2022!$DH$1,FALSE)</f>
        <v>108</v>
      </c>
      <c r="Y32" s="3">
        <f>VLOOKUP(A32,FAG_Daten_2022!A$1:$FK$206,FAG_Daten_2022!$DJ$1,FALSE)</f>
        <v>99.67</v>
      </c>
      <c r="Z32" s="82">
        <f>ROUND(W32-W32*MIN(MAX((Y32*FAG_Basisdaten!$C$15-X32)/(Y32*FAG_Basisdaten!$C$14),0),1),0)</f>
        <v>0</v>
      </c>
      <c r="AA32" s="79">
        <f>VLOOKUP(A32,FAG_Daten_2022!A$1:$FK$206,FAG_Daten_2022!$AW$1,FALSE)</f>
        <v>949.21</v>
      </c>
      <c r="AB32" s="83">
        <f>VLOOKUP(A32,FAG_Daten_2022!A$1:$FK$206,FAG_Daten_2022!$AZ$1,FALSE)</f>
        <v>1.9E-3</v>
      </c>
      <c r="AC32" s="3">
        <f>VLOOKUP(A32,FAG_Daten_2022!A$1:$FK$206,FAG_Daten_2022!$F$1,FALSE)</f>
        <v>4269</v>
      </c>
      <c r="AD32" s="3">
        <f>VLOOKUP(A32,FAG_Daten_2022!A$1:$FK$206,FAG_Daten_2022!$BC$1,FALSE)</f>
        <v>102.3</v>
      </c>
      <c r="AE32" s="3">
        <f>VLOOKUP(A32,FAG_Daten_2022!A$1:$FK$206,FAG_Daten_2022!$BD$1,FALSE)</f>
        <v>104.2</v>
      </c>
      <c r="AF32" s="80">
        <f>IF(OR(AA32&lt;FAG_Basisdaten!$C$18,AB32&gt;FAG_Basisdaten!$C$19),MAX((FAG_Basisdaten!$C$20+FAG_Basisdaten!$C$21*AA32+FAG_Basisdaten!$C$22*AB32*100)*AC32*(AD32/AE32),0),0)</f>
        <v>0</v>
      </c>
      <c r="AG32" s="3">
        <f>VLOOKUP(A32,FAG_Daten_2022!A$1:$FK$206,FAG_Daten_2022!$DH$1,FALSE)</f>
        <v>108</v>
      </c>
      <c r="AH32" s="3">
        <f>VLOOKUP(A32,FAG_Daten_2022!A$1:$FK$206,FAG_Daten_2022!$DJ$1,FALSE)</f>
        <v>99.67</v>
      </c>
      <c r="AI32" s="82">
        <f>ROUND(AF32-AF32*MIN(MAX((AH32*FAG_Basisdaten!$C$24-AG32)/(AH32*FAG_Basisdaten!$C$23),0),1),0)</f>
        <v>0</v>
      </c>
      <c r="AJ32" s="3">
        <f>VLOOKUP(A32,FAG_Daten_2022!$A$1:$FK$206,FAG_Daten_2022!$BC$1,FALSE)</f>
        <v>102.3</v>
      </c>
      <c r="AK32" s="3">
        <f>VLOOKUP(A32,FAG_Daten_2022!$A$1:$FK$206,FAG_Daten_2022!$BD$1,FALSE)</f>
        <v>104.2</v>
      </c>
      <c r="AL32" s="82">
        <v>0</v>
      </c>
      <c r="AM32" s="82">
        <f t="shared" si="2"/>
        <v>4147163</v>
      </c>
      <c r="AN32" s="115" t="str">
        <f>IF(VLOOKUP($A32,FAG_Daten_2022!$A$1:$FK$206,FAG_Daten_2022!BS$1,FALSE)="","",VLOOKUP($A32,FAG_Daten_2022!$A$1:$FK$206,FAG_Daten_2022!BS$1,FALSE))</f>
        <v/>
      </c>
      <c r="AO32" s="115" t="str">
        <f>IF(VLOOKUP($A32,FAG_Daten_2022!$A$1:$FK$206,FAG_Daten_2022!BT$1,FALSE)="","",VLOOKUP($A32,FAG_Daten_2022!$A$1:$FK$206,FAG_Daten_2022!BT$1,FALSE))</f>
        <v/>
      </c>
      <c r="AP32" s="115" t="str">
        <f>IF(VLOOKUP($A32,FAG_Daten_2022!$A$1:$FK$206,FAG_Daten_2022!BU$1,FALSE)="","",VLOOKUP($A32,FAG_Daten_2022!$A$1:$FK$206,FAG_Daten_2022!BU$1,FALSE))</f>
        <v/>
      </c>
      <c r="AQ32" s="115" t="str">
        <f>IF(VLOOKUP($A32,FAG_Daten_2022!$A$1:$FK$206,FAG_Daten_2022!BV$1,FALSE)="","",VLOOKUP($A32,FAG_Daten_2022!$A$1:$FK$206,FAG_Daten_2022!BV$1,FALSE))</f>
        <v/>
      </c>
      <c r="AR32" s="115" t="str">
        <f>IF(VLOOKUP($A32,FAG_Daten_2022!$A$1:$FK$206,FAG_Daten_2022!BW$1,FALSE)="","",VLOOKUP($A32,FAG_Daten_2022!$A$1:$FK$206,FAG_Daten_2022!BW$1,FALSE))</f>
        <v>Regensdorf-Buchs-Dällikon</v>
      </c>
      <c r="AS32" s="115" t="str">
        <f>IF(VLOOKUP($A32,FAG_Daten_2022!$A$1:$FK$206,FAG_Daten_2022!BX$1,FALSE)="","",VLOOKUP($A32,FAG_Daten_2022!$A$1:$FK$206,FAG_Daten_2022!BX$1,FALSE))</f>
        <v/>
      </c>
      <c r="AT32" s="115" t="str">
        <f>IF(VLOOKUP($A32,FAG_Daten_2022!$A$1:$FK$206,FAG_Daten_2022!BY$1,FALSE)="","",VLOOKUP($A32,FAG_Daten_2022!$A$1:$FK$206,FAG_Daten_2022!BY$1,FALSE))</f>
        <v/>
      </c>
      <c r="AU32" s="115" t="str">
        <f>IF(VLOOKUP($A32,FAG_Daten_2022!$A$1:$FK$206,FAG_Daten_2022!BZ$1,FALSE)="","",VLOOKUP($A32,FAG_Daten_2022!$A$1:$FK$206,FAG_Daten_2022!BZ$1,FALSE))</f>
        <v/>
      </c>
      <c r="AV32" s="115" t="str">
        <f>IF(VLOOKUP($A32,FAG_Daten_2022!$A$1:$FK$206,FAG_Daten_2022!CA$1,FALSE)="","",VLOOKUP($A32,FAG_Daten_2022!$A$1:$FK$206,FAG_Daten_2022!CA$1,FALSE))</f>
        <v/>
      </c>
      <c r="AW32" s="115" t="str">
        <f>IF(VLOOKUP($A32,FAG_Daten_2022!$A$1:$FK$206,FAG_Daten_2022!CB$1,FALSE)="","",VLOOKUP($A32,FAG_Daten_2022!$A$1:$FK$206,FAG_Daten_2022!CB$1,FALSE))</f>
        <v/>
      </c>
      <c r="AX32" s="115" t="str">
        <f>IF(VLOOKUP($A32,FAG_Daten_2022!$A$1:$FK$206,FAG_Daten_2022!CC$1,FALSE)="","",VLOOKUP($A32,FAG_Daten_2022!$A$1:$FK$206,FAG_Daten_2022!CC$1,FALSE))</f>
        <v/>
      </c>
      <c r="AY32" s="115" t="str">
        <f>IF(VLOOKUP($A32,FAG_Daten_2022!$A$1:$FK$206,FAG_Daten_2022!CD$1,FALSE)="","",VLOOKUP($A32,FAG_Daten_2022!$A$1:$FK$206,FAG_Daten_2022!CD$1,FALSE))</f>
        <v/>
      </c>
      <c r="AZ32" s="80">
        <f>VLOOKUP($A32,FAG_Daten_2022!$A$1:$FK$206,FAG_Daten_2022!$DH$1,FALSE)</f>
        <v>108</v>
      </c>
      <c r="BA32" s="80">
        <f>IF(VLOOKUP($A32,FAG_Daten_2022!$A$1:$FK$206,FAG_Daten_2022!M$1,FALSE)="","",VLOOKUP($A32,FAG_Daten_2022!$A$1:$FK$206,FAG_Daten_2022!M$1,FALSE))</f>
        <v>0</v>
      </c>
      <c r="BB32" s="80">
        <f>IF(VLOOKUP($A32,FAG_Daten_2022!$A$1:$FK$206,FAG_Daten_2022!N$1,FALSE)="","",VLOOKUP($A32,FAG_Daten_2022!$A$1:$FK$206,FAG_Daten_2022!N$1,FALSE))</f>
        <v>0</v>
      </c>
      <c r="BC32" s="80">
        <f>IF(VLOOKUP($A32,FAG_Daten_2022!$A$1:$FK$206,FAG_Daten_2022!O$1,FALSE)="","",VLOOKUP($A32,FAG_Daten_2022!$A$1:$FK$206,FAG_Daten_2022!O$1,FALSE))</f>
        <v>0</v>
      </c>
      <c r="BD32" s="80" t="str">
        <f>IF(VLOOKUP($A32,FAG_Daten_2022!$A$1:$FK$206,FAG_Daten_2022!P$1,FALSE)="","",VLOOKUP($A32,FAG_Daten_2022!$A$1:$FK$206,FAG_Daten_2022!P$1,FALSE))</f>
        <v/>
      </c>
      <c r="BE32" s="80">
        <f>IF(VLOOKUP($A32,FAG_Daten_2022!$A$1:$FK$206,FAG_Daten_2022!R$1,FALSE)="","",VLOOKUP($A32,FAG_Daten_2022!$A$1:$FK$206,FAG_Daten_2022!R$1,FALSE))</f>
        <v>22</v>
      </c>
      <c r="BF32" s="80">
        <f>IF(VLOOKUP($A32,FAG_Daten_2022!$A$1:$FK$206,FAG_Daten_2022!S$1,FALSE)="","",VLOOKUP($A32,FAG_Daten_2022!$A$1:$FK$206,FAG_Daten_2022!S$1,FALSE))</f>
        <v>0</v>
      </c>
      <c r="BG32" s="80" t="str">
        <f>IF(VLOOKUP($A32,FAG_Daten_2022!$A$1:$FK$206,FAG_Daten_2022!T$1,FALSE)="","",VLOOKUP($A32,FAG_Daten_2022!$A$1:$FK$206,FAG_Daten_2022!T$1,FALSE))</f>
        <v/>
      </c>
      <c r="BH32" s="80" t="str">
        <f>IF(VLOOKUP($A32,FAG_Daten_2022!$A$1:$FK$206,FAG_Daten_2022!U$1,FALSE)="","",VLOOKUP($A32,FAG_Daten_2022!$A$1:$FK$206,FAG_Daten_2022!U$1,FALSE))</f>
        <v/>
      </c>
      <c r="BI32" s="80">
        <f>IF(VLOOKUP($A32,FAG_Daten_2022!$A$1:$FK$206,FAG_Daten_2022!W$1,FALSE)="","",VLOOKUP($A32,FAG_Daten_2022!$A$1:$FK$206,FAG_Daten_2022!W$1,FALSE))</f>
        <v>0</v>
      </c>
      <c r="BJ32" s="80" t="str">
        <f>IF(VLOOKUP($A32,FAG_Daten_2022!$A$1:$FK$206,FAG_Daten_2022!X$1,FALSE)="","",VLOOKUP($A32,FAG_Daten_2022!$A$1:$FK$206,FAG_Daten_2022!X$1,FALSE))</f>
        <v/>
      </c>
      <c r="BK32" s="80" t="str">
        <f>IF(VLOOKUP($A32,FAG_Daten_2022!$A$1:$FK$206,FAG_Daten_2022!Y$1,FALSE)="","",VLOOKUP($A32,FAG_Daten_2022!$A$1:$FK$206,FAG_Daten_2022!Y$1,FALSE))</f>
        <v/>
      </c>
      <c r="BL32" s="80" t="str">
        <f>IF(VLOOKUP($A32,FAG_Daten_2022!$A$1:$FK$206,FAG_Daten_2022!Z$1,FALSE)="","",VLOOKUP($A32,FAG_Daten_2022!$A$1:$FK$206,FAG_Daten_2022!Z$1,FALSE))</f>
        <v/>
      </c>
      <c r="BM32" s="82">
        <f>IF(VLOOKUP($A32,FAG_Daten_2022!$A$1:$FK$206,FAG_Daten_2022!AG$1,FALSE)="","",VLOOKUP($A32,FAG_Daten_2022!$A$1:$FK$206,FAG_Daten_2022!AG$1,FALSE))</f>
        <v>11449149</v>
      </c>
      <c r="BN32" s="82">
        <f>IF(VLOOKUP($A32,FAG_Daten_2022!$A$1:$FK$206,FAG_Daten_2022!AH$1,FALSE)="","",VLOOKUP($A32,FAG_Daten_2022!$A$1:$FK$206,FAG_Daten_2022!AH$1,FALSE))</f>
        <v>0</v>
      </c>
      <c r="BO32" s="82">
        <f>IF(VLOOKUP($A32,FAG_Daten_2022!$A$1:$FK$206,FAG_Daten_2022!AI$1,FALSE)="","",VLOOKUP($A32,FAG_Daten_2022!$A$1:$FK$206,FAG_Daten_2022!AI$1,FALSE))</f>
        <v>0</v>
      </c>
      <c r="BP32" s="113">
        <f>IF(VLOOKUP($A32,FAG_Daten_2022!$A$1:$FK$206,FAG_Daten_2022!AJ$1,FALSE)="","",VLOOKUP($A32,FAG_Daten_2022!$A$1:$FK$206,FAG_Daten_2022!AJ$1,FALSE))</f>
        <v>0</v>
      </c>
      <c r="BQ32" s="82" t="str">
        <f>IF(VLOOKUP($A32,FAG_Daten_2022!$A$1:$FK$206,FAG_Daten_2022!AK$1,FALSE)="","",VLOOKUP($A32,FAG_Daten_2022!$A$1:$FK$206,FAG_Daten_2022!AK$1,FALSE))</f>
        <v/>
      </c>
      <c r="BR32" s="82">
        <f>IF(VLOOKUP($A32,FAG_Daten_2022!$A$1:$FK$206,FAG_Daten_2022!AL$1,FALSE)="","",VLOOKUP($A32,FAG_Daten_2022!$A$1:$FK$206,FAG_Daten_2022!AL$1,FALSE))</f>
        <v>11449149</v>
      </c>
      <c r="BS32" s="82">
        <f>IF(VLOOKUP($A32,FAG_Daten_2022!$A$1:$FK$206,FAG_Daten_2022!AM$1,FALSE)="","",VLOOKUP($A32,FAG_Daten_2022!$A$1:$FK$206,FAG_Daten_2022!AM$1,FALSE))</f>
        <v>0</v>
      </c>
      <c r="BT32" s="82" t="str">
        <f>IF(VLOOKUP($A32,FAG_Daten_2022!$A$1:$FK$206,FAG_Daten_2022!AN$1,FALSE)="","",VLOOKUP($A32,FAG_Daten_2022!$A$1:$FK$206,FAG_Daten_2022!AN$1,FALSE))</f>
        <v/>
      </c>
      <c r="BU32" s="82" t="str">
        <f>IF(VLOOKUP($A32,FAG_Daten_2022!$A$1:$FK$206,FAG_Daten_2022!AO$1,FALSE)="","",VLOOKUP($A32,FAG_Daten_2022!$A$1:$FK$206,FAG_Daten_2022!AO$1,FALSE))</f>
        <v/>
      </c>
      <c r="BV32" s="82">
        <f>IF(VLOOKUP($A32,FAG_Daten_2022!$A$1:$FK$206,FAG_Daten_2022!AP$1,FALSE)="","",VLOOKUP($A32,FAG_Daten_2022!$A$1:$FK$206,FAG_Daten_2022!AP$1,FALSE))</f>
        <v>0</v>
      </c>
      <c r="BW32" s="82" t="str">
        <f>IF(VLOOKUP($A32,FAG_Daten_2022!$A$1:$FK$206,FAG_Daten_2022!AQ$1,FALSE)="","",VLOOKUP($A32,FAG_Daten_2022!$A$1:$FK$206,FAG_Daten_2022!AQ$1,FALSE))</f>
        <v/>
      </c>
      <c r="BX32" s="82" t="str">
        <f>IF(VLOOKUP($A32,FAG_Daten_2022!$A$1:$FK$206,FAG_Daten_2022!AR$1,FALSE)="","",VLOOKUP($A32,FAG_Daten_2022!$A$1:$FK$206,FAG_Daten_2022!AR$1,FALSE))</f>
        <v/>
      </c>
      <c r="BY32" s="82" t="str">
        <f>IF(VLOOKUP($A32,FAG_Daten_2022!$A$1:$FK$206,FAG_Daten_2022!AS$1,FALSE)="","",VLOOKUP($A32,FAG_Daten_2022!$A$1:$FK$206,FAG_Daten_2022!AS$1,FALSE))</f>
        <v/>
      </c>
      <c r="BZ32" s="82">
        <f t="shared" si="9"/>
        <v>0</v>
      </c>
      <c r="CA32" s="82">
        <f t="shared" si="9"/>
        <v>0</v>
      </c>
      <c r="CB32" s="82">
        <f t="shared" si="9"/>
        <v>0</v>
      </c>
      <c r="CC32" s="82" t="str">
        <f t="shared" si="9"/>
        <v/>
      </c>
      <c r="CD32" s="82">
        <f t="shared" si="9"/>
        <v>844792</v>
      </c>
      <c r="CE32" s="82">
        <f t="shared" si="9"/>
        <v>0</v>
      </c>
      <c r="CF32" s="82" t="str">
        <f t="shared" si="9"/>
        <v/>
      </c>
      <c r="CG32" s="82" t="str">
        <f t="shared" si="9"/>
        <v/>
      </c>
      <c r="CH32" s="82">
        <f t="shared" si="9"/>
        <v>0</v>
      </c>
      <c r="CI32" s="82" t="str">
        <f t="shared" si="9"/>
        <v/>
      </c>
      <c r="CJ32" s="82" t="str">
        <f t="shared" si="9"/>
        <v/>
      </c>
      <c r="CK32" s="82" t="str">
        <f t="shared" si="9"/>
        <v/>
      </c>
      <c r="CL32" s="82">
        <f t="shared" si="10"/>
        <v>0</v>
      </c>
      <c r="CM32" s="82">
        <f t="shared" si="10"/>
        <v>0</v>
      </c>
      <c r="CN32" s="82">
        <f t="shared" si="10"/>
        <v>0</v>
      </c>
      <c r="CO32" s="82" t="str">
        <f t="shared" si="10"/>
        <v/>
      </c>
      <c r="CP32" s="82">
        <f t="shared" si="10"/>
        <v>0</v>
      </c>
      <c r="CQ32" s="82">
        <f t="shared" si="10"/>
        <v>0</v>
      </c>
      <c r="CR32" s="82" t="str">
        <f t="shared" si="10"/>
        <v/>
      </c>
      <c r="CS32" s="82" t="str">
        <f t="shared" si="10"/>
        <v/>
      </c>
      <c r="CT32" s="82">
        <f t="shared" si="10"/>
        <v>0</v>
      </c>
      <c r="CU32" s="82" t="str">
        <f t="shared" si="10"/>
        <v/>
      </c>
      <c r="CV32" s="82" t="str">
        <f t="shared" si="10"/>
        <v/>
      </c>
      <c r="CW32" s="82" t="str">
        <f t="shared" si="10"/>
        <v/>
      </c>
      <c r="CX32" s="82">
        <f t="shared" si="5"/>
        <v>844792</v>
      </c>
      <c r="CY32" s="82">
        <f>VLOOKUP($A32,FAG_Daten_2022!$A$1:$FK$206,FAG_Daten_2022!I$1,FALSE)</f>
        <v>913</v>
      </c>
      <c r="CZ32" s="82" t="str">
        <f>IF(VLOOKUP($A32,FAG_Daten_2022!$A$1:$FK$206,FAG_Daten_2022!BE$1,FALSE)="","",VLOOKUP($A32,FAG_Daten_2022!$A$1:$FK$206,FAG_Daten_2022!BE$1,FALSE))</f>
        <v/>
      </c>
      <c r="DA32" s="82" t="str">
        <f>IF(VLOOKUP($A32,FAG_Daten_2022!$A$1:$FK$206,FAG_Daten_2022!BF$1,FALSE)="","",VLOOKUP($A32,FAG_Daten_2022!$A$1:$FK$206,FAG_Daten_2022!BF$1,FALSE))</f>
        <v/>
      </c>
      <c r="DB32" s="82" t="str">
        <f>IF(VLOOKUP($A32,FAG_Daten_2022!$A$1:$FK$206,FAG_Daten_2022!BG$1,FALSE)="","",VLOOKUP($A32,FAG_Daten_2022!$A$1:$FK$206,FAG_Daten_2022!BG$1,FALSE))</f>
        <v/>
      </c>
      <c r="DC32" s="82" t="str">
        <f>IF(VLOOKUP($A32,FAG_Daten_2022!$A$1:$FK$206,FAG_Daten_2022!BH$1,FALSE)="","",VLOOKUP($A32,FAG_Daten_2022!$A$1:$FK$206,FAG_Daten_2022!BH$1,FALSE))</f>
        <v/>
      </c>
      <c r="DD32" s="82">
        <f>IF(VLOOKUP($A32,FAG_Daten_2022!$A$1:$FK$206,FAG_Daten_2022!BI$1,FALSE)="","",VLOOKUP($A32,FAG_Daten_2022!$A$1:$FK$206,FAG_Daten_2022!BI$1,FALSE))</f>
        <v>119</v>
      </c>
      <c r="DE32" s="82" t="str">
        <f>IF(VLOOKUP($A32,FAG_Daten_2022!$A$1:$FK$206,FAG_Daten_2022!BJ$1,FALSE)="","",VLOOKUP($A32,FAG_Daten_2022!$A$1:$FK$206,FAG_Daten_2022!BJ$1,FALSE))</f>
        <v/>
      </c>
      <c r="DF32" s="82" t="str">
        <f>IF(VLOOKUP($A32,FAG_Daten_2022!$A$1:$FK$206,FAG_Daten_2022!BK$1,FALSE)="","",VLOOKUP($A32,FAG_Daten_2022!$A$1:$FK$206,FAG_Daten_2022!BK$1,FALSE))</f>
        <v/>
      </c>
      <c r="DG32" s="82" t="str">
        <f>IF(VLOOKUP($A32,FAG_Daten_2022!$A$1:$FK$206,FAG_Daten_2022!BL$1,FALSE)="","",VLOOKUP($A32,FAG_Daten_2022!$A$1:$FK$206,FAG_Daten_2022!BL$1,FALSE))</f>
        <v/>
      </c>
      <c r="DH32" s="82" t="str">
        <f>IF(VLOOKUP($A32,FAG_Daten_2022!$A$1:$FK$206,FAG_Daten_2022!BM$1,FALSE)="","",VLOOKUP($A32,FAG_Daten_2022!$A$1:$FK$206,FAG_Daten_2022!BM$1,FALSE))</f>
        <v/>
      </c>
      <c r="DI32" s="82" t="str">
        <f>IF(VLOOKUP($A32,FAG_Daten_2022!$A$1:$FK$206,FAG_Daten_2022!BN$1,FALSE)="","",VLOOKUP($A32,FAG_Daten_2022!$A$1:$FK$206,FAG_Daten_2022!BN$1,FALSE))</f>
        <v/>
      </c>
      <c r="DJ32" s="82" t="str">
        <f>IF(VLOOKUP($A32,FAG_Daten_2022!$A$1:$FK$206,FAG_Daten_2022!BO$1,FALSE)="","",VLOOKUP($A32,FAG_Daten_2022!$A$1:$FK$206,FAG_Daten_2022!BO$1,FALSE))</f>
        <v/>
      </c>
      <c r="DK32" s="82" t="str">
        <f>IF(VLOOKUP($A32,FAG_Daten_2022!$A$1:$FK$206,FAG_Daten_2022!BP$1,FALSE)="","",VLOOKUP($A32,FAG_Daten_2022!$A$1:$FK$206,FAG_Daten_2022!BP$1,FALSE))</f>
        <v/>
      </c>
      <c r="DL32" s="82" t="str">
        <f>IF(VLOOKUP($A32,FAG_Daten_2022!$A$1:$FK$206,FAG_Daten_2022!BQ$1,FALSE)="","",VLOOKUP($A32,FAG_Daten_2022!$A$1:$FK$206,FAG_Daten_2022!BQ$1,FALSE))</f>
        <v/>
      </c>
      <c r="DM32" s="82" t="str">
        <f>IF(VLOOKUP($A32,FAG_Daten_2022!$A$1:$FK$206,FAG_Daten_2022!BR$1,FALSE)="","",VLOOKUP($A32,FAG_Daten_2022!$A$1:$FK$206,FAG_Daten_2022!BR$1,FALSE))</f>
        <v/>
      </c>
      <c r="DN32" s="82" t="str">
        <f t="shared" si="11"/>
        <v/>
      </c>
      <c r="DO32" s="82" t="str">
        <f t="shared" si="11"/>
        <v/>
      </c>
      <c r="DP32" s="82" t="str">
        <f t="shared" si="11"/>
        <v/>
      </c>
      <c r="DQ32" s="82" t="str">
        <f t="shared" si="11"/>
        <v/>
      </c>
      <c r="DR32" s="82">
        <f t="shared" si="11"/>
        <v>0</v>
      </c>
      <c r="DS32" s="82" t="str">
        <f t="shared" si="11"/>
        <v/>
      </c>
      <c r="DT32" s="82" t="str">
        <f t="shared" si="11"/>
        <v/>
      </c>
      <c r="DU32" s="82" t="str">
        <f t="shared" si="11"/>
        <v/>
      </c>
      <c r="DV32" s="82" t="str">
        <f t="shared" si="11"/>
        <v/>
      </c>
      <c r="DW32" s="82" t="str">
        <f t="shared" si="11"/>
        <v/>
      </c>
      <c r="DX32" s="82" t="str">
        <f t="shared" si="11"/>
        <v/>
      </c>
      <c r="DY32" s="82" t="str">
        <f t="shared" si="11"/>
        <v/>
      </c>
      <c r="DZ32" s="82">
        <f t="shared" si="7"/>
        <v>0</v>
      </c>
      <c r="EA32" s="82">
        <f t="shared" si="8"/>
        <v>844792</v>
      </c>
      <c r="EB32" s="82"/>
      <c r="EC32" s="82"/>
      <c r="ED32" s="82"/>
      <c r="EE32" s="82"/>
      <c r="EF32" s="82"/>
      <c r="EG32" s="82"/>
      <c r="EH32" s="82"/>
      <c r="EI32" s="82"/>
      <c r="EJ32" s="82"/>
      <c r="EK32" s="1"/>
      <c r="EL32" s="11"/>
      <c r="EM32" s="1"/>
    </row>
    <row r="33" spans="1:143" s="3" customFormat="1" outlineLevel="1" x14ac:dyDescent="0.2">
      <c r="A33" s="3">
        <v>85</v>
      </c>
      <c r="B33" s="3" t="str">
        <f>VLOOKUP(A33,FAG_Daten_2022!A$1:$FK$206,FAG_Daten_2022!$B$1,FALSE)</f>
        <v>Dänikon</v>
      </c>
      <c r="C33" s="3" t="str">
        <f>VLOOKUP(A33,FAG_Daten_2022!A$1:$FK$206,FAG_Daten_2022!$C$1,FALSE)</f>
        <v>Politische Gemeinde</v>
      </c>
      <c r="D33" s="3" t="str">
        <f>VLOOKUP(A33,FAG_Daten_2022!A$1:$FK$206,FAG_Daten_2022!$D$1,FALSE)</f>
        <v>Bezirk Dielsdorf</v>
      </c>
      <c r="E33" s="82">
        <f>VLOOKUP(A33,FAG_Daten_2022!A$1:$FK$206,FAG_Daten_2022!$AT$1,FALSE)</f>
        <v>2535</v>
      </c>
      <c r="F33" s="82">
        <f>VLOOKUP(A33,FAG_Daten_2022!A$1:$FK$206,FAG_Daten_2022!$AV$1,FALSE)</f>
        <v>3770</v>
      </c>
      <c r="G33" s="82">
        <f>VLOOKUP(A33,FAG_Daten_2022!A$1:$FK$206,FAG_Daten_2022!$F$1,FALSE)</f>
        <v>1847</v>
      </c>
      <c r="H33" s="80">
        <f>VLOOKUP(A33,FAG_Daten_2022!A$1:$FK$206,FAG_Daten_2022!$DH$1,FALSE)</f>
        <v>120</v>
      </c>
      <c r="I33" s="82">
        <f>ROUND(IF(E33&lt;FAG_Basisdaten!$C$5*F33,(FAG_Basisdaten!$C$5*F33-E33)*G33*H33/100,0),0)</f>
        <v>2319463</v>
      </c>
      <c r="J33" s="82">
        <f>VLOOKUP(A33,FAG_Daten_2022!A$1:$FK$206,FAG_Daten_2022!$AT$1,FALSE)</f>
        <v>2535</v>
      </c>
      <c r="K33" s="82">
        <f>VLOOKUP(A33,FAG_Daten_2022!A$1:$FK$206,FAG_Daten_2022!$AV$1,FALSE)</f>
        <v>3770</v>
      </c>
      <c r="L33" s="3">
        <f>VLOOKUP(A33,FAG_Daten_2022!A$1:$FK$206,FAG_Daten_2022!$F$1,FALSE)</f>
        <v>1847</v>
      </c>
      <c r="M33" s="3">
        <f>VLOOKUP(A33,FAG_Daten_2022!A$1:$FK$206,FAG_Daten_2022!DJ$1,FALSE)</f>
        <v>99.67</v>
      </c>
      <c r="N33" s="3">
        <f>VLOOKUP(A33,FAG_Daten_2022!A$1:$FK$206,FAG_Daten_2022!$DK$1,FALSE)</f>
        <v>100.87</v>
      </c>
      <c r="O33" s="82">
        <f>ROUND(IF(J33&gt;K33*FAG_Basisdaten!$C$8,(J33-K33*FAG_Basisdaten!$C$8)*FAG_Basisdaten!$C$9*L33*(M33/N33),0),0)</f>
        <v>0</v>
      </c>
      <c r="P33" s="82">
        <f>VLOOKUP(A33,FAG_Daten_2022!A$1:$FK$206,FAG_Daten_2022!$I$1,FALSE)</f>
        <v>388</v>
      </c>
      <c r="Q33" s="82">
        <f>VLOOKUP(A33,FAG_Daten_2022!A$1:$FK$206,FAG_Daten_2022!$F$1,FALSE)</f>
        <v>1847</v>
      </c>
      <c r="R33" s="82">
        <f>VLOOKUP(A33,FAG_Daten_2022!A$1:$FK$206,FAG_Daten_2022!$K$1,FALSE)</f>
        <v>232131</v>
      </c>
      <c r="S33" s="82">
        <f>VLOOKUP(A33,FAG_Daten_2022!A$1:$FK$206,FAG_Daten_2022!$H$1,FALSE)</f>
        <v>1130451</v>
      </c>
      <c r="T33" s="82">
        <f>VLOOKUP(A33,FAG_Daten_2022!A$1:$FK$206,FAG_Daten_2022!$F$1,FALSE)</f>
        <v>1847</v>
      </c>
      <c r="U33" s="3">
        <f>VLOOKUP(A33,FAG_Daten_2022!A$1:$FK$206,FAG_Daten_2022!$BC$1,FALSE)</f>
        <v>102.3</v>
      </c>
      <c r="V33" s="3">
        <f>VLOOKUP(A33,FAG_Daten_2022!A$1:$FK$206,FAG_Daten_2022!$BD$1,FALSE)</f>
        <v>104.2</v>
      </c>
      <c r="W33" s="118">
        <f>IF((P33/Q33)&gt;(R33/S33)*FAG_Basisdaten!$C$12,((P33/Q33)-(R33/S33)*FAG_Basisdaten!$C$12)*T33*FAG_Basisdaten!$C$13*(U33/V33),0)</f>
        <v>0</v>
      </c>
      <c r="X33" s="3">
        <f>VLOOKUP(A33,FAG_Daten_2022!A$1:$FK$206,FAG_Daten_2022!$DH$1,FALSE)</f>
        <v>120</v>
      </c>
      <c r="Y33" s="3">
        <f>VLOOKUP(A33,FAG_Daten_2022!A$1:$FK$206,FAG_Daten_2022!$DJ$1,FALSE)</f>
        <v>99.67</v>
      </c>
      <c r="Z33" s="82">
        <f>ROUND(W33-W33*MIN(MAX((Y33*FAG_Basisdaten!$C$15-X33)/(Y33*FAG_Basisdaten!$C$14),0),1),0)</f>
        <v>0</v>
      </c>
      <c r="AA33" s="79">
        <f>VLOOKUP(A33,FAG_Daten_2022!A$1:$FK$206,FAG_Daten_2022!$AW$1,FALSE)</f>
        <v>649.6</v>
      </c>
      <c r="AB33" s="83">
        <f>VLOOKUP(A33,FAG_Daten_2022!A$1:$FK$206,FAG_Daten_2022!$AZ$1,FALSE)</f>
        <v>1.3299999999999999E-2</v>
      </c>
      <c r="AC33" s="3">
        <f>VLOOKUP(A33,FAG_Daten_2022!A$1:$FK$206,FAG_Daten_2022!$F$1,FALSE)</f>
        <v>1847</v>
      </c>
      <c r="AD33" s="3">
        <f>VLOOKUP(A33,FAG_Daten_2022!A$1:$FK$206,FAG_Daten_2022!$BC$1,FALSE)</f>
        <v>102.3</v>
      </c>
      <c r="AE33" s="3">
        <f>VLOOKUP(A33,FAG_Daten_2022!A$1:$FK$206,FAG_Daten_2022!$BD$1,FALSE)</f>
        <v>104.2</v>
      </c>
      <c r="AF33" s="80">
        <f>IF(OR(AA33&lt;FAG_Basisdaten!$C$18,AB33&gt;FAG_Basisdaten!$C$19),MAX((FAG_Basisdaten!$C$20+FAG_Basisdaten!$C$21*AA33+FAG_Basisdaten!$C$22*AB33*100)*AC33*(AD33/AE33),0),0)</f>
        <v>0</v>
      </c>
      <c r="AG33" s="3">
        <f>VLOOKUP(A33,FAG_Daten_2022!A$1:$FK$206,FAG_Daten_2022!$DH$1,FALSE)</f>
        <v>120</v>
      </c>
      <c r="AH33" s="3">
        <f>VLOOKUP(A33,FAG_Daten_2022!A$1:$FK$206,FAG_Daten_2022!$DJ$1,FALSE)</f>
        <v>99.67</v>
      </c>
      <c r="AI33" s="82">
        <f>ROUND(AF33-AF33*MIN(MAX((AH33*FAG_Basisdaten!$C$24-AG33)/(AH33*FAG_Basisdaten!$C$23),0),1),0)</f>
        <v>0</v>
      </c>
      <c r="AJ33" s="3">
        <f>VLOOKUP(A33,FAG_Daten_2022!$A$1:$FK$206,FAG_Daten_2022!$BC$1,FALSE)</f>
        <v>102.3</v>
      </c>
      <c r="AK33" s="3">
        <f>VLOOKUP(A33,FAG_Daten_2022!$A$1:$FK$206,FAG_Daten_2022!$BD$1,FALSE)</f>
        <v>104.2</v>
      </c>
      <c r="AL33" s="82">
        <v>0</v>
      </c>
      <c r="AM33" s="82">
        <f t="shared" si="2"/>
        <v>2319463</v>
      </c>
      <c r="AN33" s="115" t="str">
        <f>IF(VLOOKUP($A33,FAG_Daten_2022!$A$1:$FK$206,FAG_Daten_2022!BS$1,FALSE)="","",VLOOKUP($A33,FAG_Daten_2022!$A$1:$FK$206,FAG_Daten_2022!BS$1,FALSE))</f>
        <v>Dänikon-Hüttikon</v>
      </c>
      <c r="AO33" s="115" t="str">
        <f>IF(VLOOKUP($A33,FAG_Daten_2022!$A$1:$FK$206,FAG_Daten_2022!BT$1,FALSE)="","",VLOOKUP($A33,FAG_Daten_2022!$A$1:$FK$206,FAG_Daten_2022!BT$1,FALSE))</f>
        <v/>
      </c>
      <c r="AP33" s="115" t="str">
        <f>IF(VLOOKUP($A33,FAG_Daten_2022!$A$1:$FK$206,FAG_Daten_2022!BU$1,FALSE)="","",VLOOKUP($A33,FAG_Daten_2022!$A$1:$FK$206,FAG_Daten_2022!BU$1,FALSE))</f>
        <v/>
      </c>
      <c r="AQ33" s="115" t="str">
        <f>IF(VLOOKUP($A33,FAG_Daten_2022!$A$1:$FK$206,FAG_Daten_2022!BV$1,FALSE)="","",VLOOKUP($A33,FAG_Daten_2022!$A$1:$FK$206,FAG_Daten_2022!BV$1,FALSE))</f>
        <v/>
      </c>
      <c r="AR33" s="115" t="str">
        <f>IF(VLOOKUP($A33,FAG_Daten_2022!$A$1:$FK$206,FAG_Daten_2022!BW$1,FALSE)="","",VLOOKUP($A33,FAG_Daten_2022!$A$1:$FK$206,FAG_Daten_2022!BW$1,FALSE))</f>
        <v>Unteres Furttal</v>
      </c>
      <c r="AS33" s="115" t="str">
        <f>IF(VLOOKUP($A33,FAG_Daten_2022!$A$1:$FK$206,FAG_Daten_2022!BX$1,FALSE)="","",VLOOKUP($A33,FAG_Daten_2022!$A$1:$FK$206,FAG_Daten_2022!BX$1,FALSE))</f>
        <v/>
      </c>
      <c r="AT33" s="115" t="str">
        <f>IF(VLOOKUP($A33,FAG_Daten_2022!$A$1:$FK$206,FAG_Daten_2022!BY$1,FALSE)="","",VLOOKUP($A33,FAG_Daten_2022!$A$1:$FK$206,FAG_Daten_2022!BY$1,FALSE))</f>
        <v/>
      </c>
      <c r="AU33" s="115" t="str">
        <f>IF(VLOOKUP($A33,FAG_Daten_2022!$A$1:$FK$206,FAG_Daten_2022!BZ$1,FALSE)="","",VLOOKUP($A33,FAG_Daten_2022!$A$1:$FK$206,FAG_Daten_2022!BZ$1,FALSE))</f>
        <v/>
      </c>
      <c r="AV33" s="115" t="str">
        <f>IF(VLOOKUP($A33,FAG_Daten_2022!$A$1:$FK$206,FAG_Daten_2022!CA$1,FALSE)="","",VLOOKUP($A33,FAG_Daten_2022!$A$1:$FK$206,FAG_Daten_2022!CA$1,FALSE))</f>
        <v/>
      </c>
      <c r="AW33" s="115" t="str">
        <f>IF(VLOOKUP($A33,FAG_Daten_2022!$A$1:$FK$206,FAG_Daten_2022!CB$1,FALSE)="","",VLOOKUP($A33,FAG_Daten_2022!$A$1:$FK$206,FAG_Daten_2022!CB$1,FALSE))</f>
        <v/>
      </c>
      <c r="AX33" s="115" t="str">
        <f>IF(VLOOKUP($A33,FAG_Daten_2022!$A$1:$FK$206,FAG_Daten_2022!CC$1,FALSE)="","",VLOOKUP($A33,FAG_Daten_2022!$A$1:$FK$206,FAG_Daten_2022!CC$1,FALSE))</f>
        <v/>
      </c>
      <c r="AY33" s="115" t="str">
        <f>IF(VLOOKUP($A33,FAG_Daten_2022!$A$1:$FK$206,FAG_Daten_2022!CD$1,FALSE)="","",VLOOKUP($A33,FAG_Daten_2022!$A$1:$FK$206,FAG_Daten_2022!CD$1,FALSE))</f>
        <v/>
      </c>
      <c r="AZ33" s="80">
        <f>VLOOKUP($A33,FAG_Daten_2022!$A$1:$FK$206,FAG_Daten_2022!$DH$1,FALSE)</f>
        <v>120</v>
      </c>
      <c r="BA33" s="80">
        <f>IF(VLOOKUP($A33,FAG_Daten_2022!$A$1:$FK$206,FAG_Daten_2022!M$1,FALSE)="","",VLOOKUP($A33,FAG_Daten_2022!$A$1:$FK$206,FAG_Daten_2022!M$1,FALSE))</f>
        <v>59</v>
      </c>
      <c r="BB33" s="80">
        <f>IF(VLOOKUP($A33,FAG_Daten_2022!$A$1:$FK$206,FAG_Daten_2022!N$1,FALSE)="","",VLOOKUP($A33,FAG_Daten_2022!$A$1:$FK$206,FAG_Daten_2022!N$1,FALSE))</f>
        <v>0</v>
      </c>
      <c r="BC33" s="80">
        <f>IF(VLOOKUP($A33,FAG_Daten_2022!$A$1:$FK$206,FAG_Daten_2022!O$1,FALSE)="","",VLOOKUP($A33,FAG_Daten_2022!$A$1:$FK$206,FAG_Daten_2022!O$1,FALSE))</f>
        <v>0</v>
      </c>
      <c r="BD33" s="80" t="str">
        <f>IF(VLOOKUP($A33,FAG_Daten_2022!$A$1:$FK$206,FAG_Daten_2022!P$1,FALSE)="","",VLOOKUP($A33,FAG_Daten_2022!$A$1:$FK$206,FAG_Daten_2022!P$1,FALSE))</f>
        <v/>
      </c>
      <c r="BE33" s="80">
        <f>IF(VLOOKUP($A33,FAG_Daten_2022!$A$1:$FK$206,FAG_Daten_2022!R$1,FALSE)="","",VLOOKUP($A33,FAG_Daten_2022!$A$1:$FK$206,FAG_Daten_2022!R$1,FALSE))</f>
        <v>22</v>
      </c>
      <c r="BF33" s="80">
        <f>IF(VLOOKUP($A33,FAG_Daten_2022!$A$1:$FK$206,FAG_Daten_2022!S$1,FALSE)="","",VLOOKUP($A33,FAG_Daten_2022!$A$1:$FK$206,FAG_Daten_2022!S$1,FALSE))</f>
        <v>0</v>
      </c>
      <c r="BG33" s="80" t="str">
        <f>IF(VLOOKUP($A33,FAG_Daten_2022!$A$1:$FK$206,FAG_Daten_2022!T$1,FALSE)="","",VLOOKUP($A33,FAG_Daten_2022!$A$1:$FK$206,FAG_Daten_2022!T$1,FALSE))</f>
        <v/>
      </c>
      <c r="BH33" s="80" t="str">
        <f>IF(VLOOKUP($A33,FAG_Daten_2022!$A$1:$FK$206,FAG_Daten_2022!U$1,FALSE)="","",VLOOKUP($A33,FAG_Daten_2022!$A$1:$FK$206,FAG_Daten_2022!U$1,FALSE))</f>
        <v/>
      </c>
      <c r="BI33" s="80">
        <f>IF(VLOOKUP($A33,FAG_Daten_2022!$A$1:$FK$206,FAG_Daten_2022!W$1,FALSE)="","",VLOOKUP($A33,FAG_Daten_2022!$A$1:$FK$206,FAG_Daten_2022!W$1,FALSE))</f>
        <v>0</v>
      </c>
      <c r="BJ33" s="80" t="str">
        <f>IF(VLOOKUP($A33,FAG_Daten_2022!$A$1:$FK$206,FAG_Daten_2022!X$1,FALSE)="","",VLOOKUP($A33,FAG_Daten_2022!$A$1:$FK$206,FAG_Daten_2022!X$1,FALSE))</f>
        <v/>
      </c>
      <c r="BK33" s="80" t="str">
        <f>IF(VLOOKUP($A33,FAG_Daten_2022!$A$1:$FK$206,FAG_Daten_2022!Y$1,FALSE)="","",VLOOKUP($A33,FAG_Daten_2022!$A$1:$FK$206,FAG_Daten_2022!Y$1,FALSE))</f>
        <v/>
      </c>
      <c r="BL33" s="80" t="str">
        <f>IF(VLOOKUP($A33,FAG_Daten_2022!$A$1:$FK$206,FAG_Daten_2022!Z$1,FALSE)="","",VLOOKUP($A33,FAG_Daten_2022!$A$1:$FK$206,FAG_Daten_2022!Z$1,FALSE))</f>
        <v/>
      </c>
      <c r="BM33" s="82">
        <f>IF(VLOOKUP($A33,FAG_Daten_2022!$A$1:$FK$206,FAG_Daten_2022!AG$1,FALSE)="","",VLOOKUP($A33,FAG_Daten_2022!$A$1:$FK$206,FAG_Daten_2022!AG$1,FALSE))</f>
        <v>4682209</v>
      </c>
      <c r="BN33" s="82">
        <f>IF(VLOOKUP($A33,FAG_Daten_2022!$A$1:$FK$206,FAG_Daten_2022!AH$1,FALSE)="","",VLOOKUP($A33,FAG_Daten_2022!$A$1:$FK$206,FAG_Daten_2022!AH$1,FALSE))</f>
        <v>4682209</v>
      </c>
      <c r="BO33" s="82">
        <f>IF(VLOOKUP($A33,FAG_Daten_2022!$A$1:$FK$206,FAG_Daten_2022!AI$1,FALSE)="","",VLOOKUP($A33,FAG_Daten_2022!$A$1:$FK$206,FAG_Daten_2022!AI$1,FALSE))</f>
        <v>0</v>
      </c>
      <c r="BP33" s="113">
        <f>IF(VLOOKUP($A33,FAG_Daten_2022!$A$1:$FK$206,FAG_Daten_2022!AJ$1,FALSE)="","",VLOOKUP($A33,FAG_Daten_2022!$A$1:$FK$206,FAG_Daten_2022!AJ$1,FALSE))</f>
        <v>0</v>
      </c>
      <c r="BQ33" s="82" t="str">
        <f>IF(VLOOKUP($A33,FAG_Daten_2022!$A$1:$FK$206,FAG_Daten_2022!AK$1,FALSE)="","",VLOOKUP($A33,FAG_Daten_2022!$A$1:$FK$206,FAG_Daten_2022!AK$1,FALSE))</f>
        <v/>
      </c>
      <c r="BR33" s="82">
        <f>IF(VLOOKUP($A33,FAG_Daten_2022!$A$1:$FK$206,FAG_Daten_2022!AL$1,FALSE)="","",VLOOKUP($A33,FAG_Daten_2022!$A$1:$FK$206,FAG_Daten_2022!AL$1,FALSE))</f>
        <v>4682209</v>
      </c>
      <c r="BS33" s="82">
        <f>IF(VLOOKUP($A33,FAG_Daten_2022!$A$1:$FK$206,FAG_Daten_2022!AM$1,FALSE)="","",VLOOKUP($A33,FAG_Daten_2022!$A$1:$FK$206,FAG_Daten_2022!AM$1,FALSE))</f>
        <v>0</v>
      </c>
      <c r="BT33" s="82" t="str">
        <f>IF(VLOOKUP($A33,FAG_Daten_2022!$A$1:$FK$206,FAG_Daten_2022!AN$1,FALSE)="","",VLOOKUP($A33,FAG_Daten_2022!$A$1:$FK$206,FAG_Daten_2022!AN$1,FALSE))</f>
        <v/>
      </c>
      <c r="BU33" s="82" t="str">
        <f>IF(VLOOKUP($A33,FAG_Daten_2022!$A$1:$FK$206,FAG_Daten_2022!AO$1,FALSE)="","",VLOOKUP($A33,FAG_Daten_2022!$A$1:$FK$206,FAG_Daten_2022!AO$1,FALSE))</f>
        <v/>
      </c>
      <c r="BV33" s="82">
        <f>IF(VLOOKUP($A33,FAG_Daten_2022!$A$1:$FK$206,FAG_Daten_2022!AP$1,FALSE)="","",VLOOKUP($A33,FAG_Daten_2022!$A$1:$FK$206,FAG_Daten_2022!AP$1,FALSE))</f>
        <v>0</v>
      </c>
      <c r="BW33" s="82" t="str">
        <f>IF(VLOOKUP($A33,FAG_Daten_2022!$A$1:$FK$206,FAG_Daten_2022!AQ$1,FALSE)="","",VLOOKUP($A33,FAG_Daten_2022!$A$1:$FK$206,FAG_Daten_2022!AQ$1,FALSE))</f>
        <v/>
      </c>
      <c r="BX33" s="82" t="str">
        <f>IF(VLOOKUP($A33,FAG_Daten_2022!$A$1:$FK$206,FAG_Daten_2022!AR$1,FALSE)="","",VLOOKUP($A33,FAG_Daten_2022!$A$1:$FK$206,FAG_Daten_2022!AR$1,FALSE))</f>
        <v/>
      </c>
      <c r="BY33" s="82" t="str">
        <f>IF(VLOOKUP($A33,FAG_Daten_2022!$A$1:$FK$206,FAG_Daten_2022!AS$1,FALSE)="","",VLOOKUP($A33,FAG_Daten_2022!$A$1:$FK$206,FAG_Daten_2022!AS$1,FALSE))</f>
        <v/>
      </c>
      <c r="BZ33" s="82">
        <f t="shared" si="9"/>
        <v>1140403</v>
      </c>
      <c r="CA33" s="82">
        <f t="shared" si="9"/>
        <v>0</v>
      </c>
      <c r="CB33" s="82">
        <f t="shared" si="9"/>
        <v>0</v>
      </c>
      <c r="CC33" s="82" t="str">
        <f t="shared" si="9"/>
        <v/>
      </c>
      <c r="CD33" s="82">
        <f t="shared" si="9"/>
        <v>425235</v>
      </c>
      <c r="CE33" s="82">
        <f t="shared" si="9"/>
        <v>0</v>
      </c>
      <c r="CF33" s="82" t="str">
        <f t="shared" si="9"/>
        <v/>
      </c>
      <c r="CG33" s="82" t="str">
        <f t="shared" si="9"/>
        <v/>
      </c>
      <c r="CH33" s="82">
        <f t="shared" si="9"/>
        <v>0</v>
      </c>
      <c r="CI33" s="82" t="str">
        <f t="shared" si="9"/>
        <v/>
      </c>
      <c r="CJ33" s="82" t="str">
        <f t="shared" si="9"/>
        <v/>
      </c>
      <c r="CK33" s="82" t="str">
        <f t="shared" si="9"/>
        <v/>
      </c>
      <c r="CL33" s="82">
        <f t="shared" si="10"/>
        <v>0</v>
      </c>
      <c r="CM33" s="82">
        <f t="shared" si="10"/>
        <v>0</v>
      </c>
      <c r="CN33" s="82">
        <f t="shared" si="10"/>
        <v>0</v>
      </c>
      <c r="CO33" s="82" t="str">
        <f t="shared" si="10"/>
        <v/>
      </c>
      <c r="CP33" s="82">
        <f t="shared" si="10"/>
        <v>0</v>
      </c>
      <c r="CQ33" s="82">
        <f t="shared" si="10"/>
        <v>0</v>
      </c>
      <c r="CR33" s="82" t="str">
        <f t="shared" si="10"/>
        <v/>
      </c>
      <c r="CS33" s="82" t="str">
        <f t="shared" si="10"/>
        <v/>
      </c>
      <c r="CT33" s="82">
        <f t="shared" si="10"/>
        <v>0</v>
      </c>
      <c r="CU33" s="82" t="str">
        <f t="shared" si="10"/>
        <v/>
      </c>
      <c r="CV33" s="82" t="str">
        <f t="shared" si="10"/>
        <v/>
      </c>
      <c r="CW33" s="82" t="str">
        <f t="shared" si="10"/>
        <v/>
      </c>
      <c r="CX33" s="82">
        <f t="shared" si="5"/>
        <v>1565638</v>
      </c>
      <c r="CY33" s="82">
        <f>VLOOKUP($A33,FAG_Daten_2022!$A$1:$FK$206,FAG_Daten_2022!I$1,FALSE)</f>
        <v>388</v>
      </c>
      <c r="CZ33" s="82">
        <f>IF(VLOOKUP($A33,FAG_Daten_2022!$A$1:$FK$206,FAG_Daten_2022!BE$1,FALSE)="","",VLOOKUP($A33,FAG_Daten_2022!$A$1:$FK$206,FAG_Daten_2022!BE$1,FALSE))</f>
        <v>163</v>
      </c>
      <c r="DA33" s="82" t="str">
        <f>IF(VLOOKUP($A33,FAG_Daten_2022!$A$1:$FK$206,FAG_Daten_2022!BF$1,FALSE)="","",VLOOKUP($A33,FAG_Daten_2022!$A$1:$FK$206,FAG_Daten_2022!BF$1,FALSE))</f>
        <v/>
      </c>
      <c r="DB33" s="82" t="str">
        <f>IF(VLOOKUP($A33,FAG_Daten_2022!$A$1:$FK$206,FAG_Daten_2022!BG$1,FALSE)="","",VLOOKUP($A33,FAG_Daten_2022!$A$1:$FK$206,FAG_Daten_2022!BG$1,FALSE))</f>
        <v/>
      </c>
      <c r="DC33" s="82" t="str">
        <f>IF(VLOOKUP($A33,FAG_Daten_2022!$A$1:$FK$206,FAG_Daten_2022!BH$1,FALSE)="","",VLOOKUP($A33,FAG_Daten_2022!$A$1:$FK$206,FAG_Daten_2022!BH$1,FALSE))</f>
        <v/>
      </c>
      <c r="DD33" s="82">
        <f>IF(VLOOKUP($A33,FAG_Daten_2022!$A$1:$FK$206,FAG_Daten_2022!BI$1,FALSE)="","",VLOOKUP($A33,FAG_Daten_2022!$A$1:$FK$206,FAG_Daten_2022!BI$1,FALSE))</f>
        <v>57</v>
      </c>
      <c r="DE33" s="82" t="str">
        <f>IF(VLOOKUP($A33,FAG_Daten_2022!$A$1:$FK$206,FAG_Daten_2022!BJ$1,FALSE)="","",VLOOKUP($A33,FAG_Daten_2022!$A$1:$FK$206,FAG_Daten_2022!BJ$1,FALSE))</f>
        <v/>
      </c>
      <c r="DF33" s="82" t="str">
        <f>IF(VLOOKUP($A33,FAG_Daten_2022!$A$1:$FK$206,FAG_Daten_2022!BK$1,FALSE)="","",VLOOKUP($A33,FAG_Daten_2022!$A$1:$FK$206,FAG_Daten_2022!BK$1,FALSE))</f>
        <v/>
      </c>
      <c r="DG33" s="82" t="str">
        <f>IF(VLOOKUP($A33,FAG_Daten_2022!$A$1:$FK$206,FAG_Daten_2022!BL$1,FALSE)="","",VLOOKUP($A33,FAG_Daten_2022!$A$1:$FK$206,FAG_Daten_2022!BL$1,FALSE))</f>
        <v/>
      </c>
      <c r="DH33" s="82" t="str">
        <f>IF(VLOOKUP($A33,FAG_Daten_2022!$A$1:$FK$206,FAG_Daten_2022!BM$1,FALSE)="","",VLOOKUP($A33,FAG_Daten_2022!$A$1:$FK$206,FAG_Daten_2022!BM$1,FALSE))</f>
        <v/>
      </c>
      <c r="DI33" s="82" t="str">
        <f>IF(VLOOKUP($A33,FAG_Daten_2022!$A$1:$FK$206,FAG_Daten_2022!BN$1,FALSE)="","",VLOOKUP($A33,FAG_Daten_2022!$A$1:$FK$206,FAG_Daten_2022!BN$1,FALSE))</f>
        <v/>
      </c>
      <c r="DJ33" s="82" t="str">
        <f>IF(VLOOKUP($A33,FAG_Daten_2022!$A$1:$FK$206,FAG_Daten_2022!BO$1,FALSE)="","",VLOOKUP($A33,FAG_Daten_2022!$A$1:$FK$206,FAG_Daten_2022!BO$1,FALSE))</f>
        <v/>
      </c>
      <c r="DK33" s="82" t="str">
        <f>IF(VLOOKUP($A33,FAG_Daten_2022!$A$1:$FK$206,FAG_Daten_2022!BP$1,FALSE)="","",VLOOKUP($A33,FAG_Daten_2022!$A$1:$FK$206,FAG_Daten_2022!BP$1,FALSE))</f>
        <v/>
      </c>
      <c r="DL33" s="82" t="str">
        <f>IF(VLOOKUP($A33,FAG_Daten_2022!$A$1:$FK$206,FAG_Daten_2022!BQ$1,FALSE)="","",VLOOKUP($A33,FAG_Daten_2022!$A$1:$FK$206,FAG_Daten_2022!BQ$1,FALSE))</f>
        <v/>
      </c>
      <c r="DM33" s="82" t="str">
        <f>IF(VLOOKUP($A33,FAG_Daten_2022!$A$1:$FK$206,FAG_Daten_2022!BR$1,FALSE)="","",VLOOKUP($A33,FAG_Daten_2022!$A$1:$FK$206,FAG_Daten_2022!BR$1,FALSE))</f>
        <v/>
      </c>
      <c r="DN33" s="82">
        <f t="shared" si="11"/>
        <v>0</v>
      </c>
      <c r="DO33" s="82" t="str">
        <f t="shared" si="11"/>
        <v/>
      </c>
      <c r="DP33" s="82" t="str">
        <f t="shared" si="11"/>
        <v/>
      </c>
      <c r="DQ33" s="82" t="str">
        <f t="shared" si="11"/>
        <v/>
      </c>
      <c r="DR33" s="82">
        <f t="shared" si="11"/>
        <v>0</v>
      </c>
      <c r="DS33" s="82" t="str">
        <f t="shared" si="11"/>
        <v/>
      </c>
      <c r="DT33" s="82" t="str">
        <f t="shared" si="11"/>
        <v/>
      </c>
      <c r="DU33" s="82" t="str">
        <f t="shared" si="11"/>
        <v/>
      </c>
      <c r="DV33" s="82" t="str">
        <f t="shared" si="11"/>
        <v/>
      </c>
      <c r="DW33" s="82" t="str">
        <f t="shared" si="11"/>
        <v/>
      </c>
      <c r="DX33" s="82" t="str">
        <f t="shared" si="11"/>
        <v/>
      </c>
      <c r="DY33" s="82" t="str">
        <f t="shared" si="11"/>
        <v/>
      </c>
      <c r="DZ33" s="82">
        <f t="shared" si="7"/>
        <v>0</v>
      </c>
      <c r="EA33" s="82">
        <f t="shared" si="8"/>
        <v>1565638</v>
      </c>
      <c r="EB33" s="82"/>
      <c r="EC33" s="82"/>
      <c r="ED33" s="82"/>
      <c r="EE33" s="82"/>
      <c r="EF33" s="82"/>
      <c r="EG33" s="82"/>
      <c r="EH33" s="82"/>
      <c r="EI33" s="82"/>
      <c r="EJ33" s="82"/>
      <c r="EK33" s="1"/>
      <c r="EL33" s="11"/>
      <c r="EM33" s="1"/>
    </row>
    <row r="34" spans="1:143" s="3" customFormat="1" outlineLevel="1" x14ac:dyDescent="0.2">
      <c r="A34" s="3">
        <v>215</v>
      </c>
      <c r="B34" s="3" t="str">
        <f>VLOOKUP(A34,FAG_Daten_2022!A$1:$FK$206,FAG_Daten_2022!$B$1,FALSE)</f>
        <v>Dättlikon</v>
      </c>
      <c r="C34" s="3" t="str">
        <f>VLOOKUP(A34,FAG_Daten_2022!A$1:$FK$206,FAG_Daten_2022!$C$1,FALSE)</f>
        <v>Politische Gemeinde</v>
      </c>
      <c r="D34" s="3" t="str">
        <f>VLOOKUP(A34,FAG_Daten_2022!A$1:$FK$206,FAG_Daten_2022!$D$1,FALSE)</f>
        <v>Bezirk Winterthur</v>
      </c>
      <c r="E34" s="82">
        <f>VLOOKUP(A34,FAG_Daten_2022!A$1:$FK$206,FAG_Daten_2022!$AT$1,FALSE)</f>
        <v>3218</v>
      </c>
      <c r="F34" s="82">
        <f>VLOOKUP(A34,FAG_Daten_2022!A$1:$FK$206,FAG_Daten_2022!$AV$1,FALSE)</f>
        <v>3770</v>
      </c>
      <c r="G34" s="82">
        <f>VLOOKUP(A34,FAG_Daten_2022!A$1:$FK$206,FAG_Daten_2022!$F$1,FALSE)</f>
        <v>799</v>
      </c>
      <c r="H34" s="80">
        <f>VLOOKUP(A34,FAG_Daten_2022!A$1:$FK$206,FAG_Daten_2022!$DH$1,FALSE)</f>
        <v>114</v>
      </c>
      <c r="I34" s="82">
        <f>ROUND(IF(E34&lt;FAG_Basisdaten!$C$5*F34,(FAG_Basisdaten!$C$5*F34-E34)*G34*H34/100,0),0)</f>
        <v>331098</v>
      </c>
      <c r="J34" s="82">
        <f>VLOOKUP(A34,FAG_Daten_2022!A$1:$FK$206,FAG_Daten_2022!$AT$1,FALSE)</f>
        <v>3218</v>
      </c>
      <c r="K34" s="82">
        <f>VLOOKUP(A34,FAG_Daten_2022!A$1:$FK$206,FAG_Daten_2022!$AV$1,FALSE)</f>
        <v>3770</v>
      </c>
      <c r="L34" s="3">
        <f>VLOOKUP(A34,FAG_Daten_2022!A$1:$FK$206,FAG_Daten_2022!$F$1,FALSE)</f>
        <v>799</v>
      </c>
      <c r="M34" s="3">
        <f>VLOOKUP(A34,FAG_Daten_2022!A$1:$FK$206,FAG_Daten_2022!DJ$1,FALSE)</f>
        <v>99.67</v>
      </c>
      <c r="N34" s="3">
        <f>VLOOKUP(A34,FAG_Daten_2022!A$1:$FK$206,FAG_Daten_2022!$DK$1,FALSE)</f>
        <v>100.87</v>
      </c>
      <c r="O34" s="82">
        <f>ROUND(IF(J34&gt;K34*FAG_Basisdaten!$C$8,(J34-K34*FAG_Basisdaten!$C$8)*FAG_Basisdaten!$C$9*L34*(M34/N34),0),0)</f>
        <v>0</v>
      </c>
      <c r="P34" s="82">
        <f>VLOOKUP(A34,FAG_Daten_2022!A$1:$FK$206,FAG_Daten_2022!$I$1,FALSE)</f>
        <v>199</v>
      </c>
      <c r="Q34" s="82">
        <f>VLOOKUP(A34,FAG_Daten_2022!A$1:$FK$206,FAG_Daten_2022!$F$1,FALSE)</f>
        <v>799</v>
      </c>
      <c r="R34" s="82">
        <f>VLOOKUP(A34,FAG_Daten_2022!A$1:$FK$206,FAG_Daten_2022!$K$1,FALSE)</f>
        <v>232131</v>
      </c>
      <c r="S34" s="82">
        <f>VLOOKUP(A34,FAG_Daten_2022!A$1:$FK$206,FAG_Daten_2022!$H$1,FALSE)</f>
        <v>1130451</v>
      </c>
      <c r="T34" s="82">
        <f>VLOOKUP(A34,FAG_Daten_2022!A$1:$FK$206,FAG_Daten_2022!$F$1,FALSE)</f>
        <v>799</v>
      </c>
      <c r="U34" s="3">
        <f>VLOOKUP(A34,FAG_Daten_2022!A$1:$FK$206,FAG_Daten_2022!$BC$1,FALSE)</f>
        <v>102.3</v>
      </c>
      <c r="V34" s="3">
        <f>VLOOKUP(A34,FAG_Daten_2022!A$1:$FK$206,FAG_Daten_2022!$BD$1,FALSE)</f>
        <v>104.2</v>
      </c>
      <c r="W34" s="118">
        <f>IF((P34/Q34)&gt;(R34/S34)*FAG_Basisdaten!$C$12,((P34/Q34)-(R34/S34)*FAG_Basisdaten!$C$12)*T34*FAG_Basisdaten!$C$13*(U34/V34),0)</f>
        <v>218227.87285561647</v>
      </c>
      <c r="X34" s="3">
        <f>VLOOKUP(A34,FAG_Daten_2022!A$1:$FK$206,FAG_Daten_2022!$DH$1,FALSE)</f>
        <v>114</v>
      </c>
      <c r="Y34" s="3">
        <f>VLOOKUP(A34,FAG_Daten_2022!A$1:$FK$206,FAG_Daten_2022!$DJ$1,FALSE)</f>
        <v>99.67</v>
      </c>
      <c r="Z34" s="82">
        <f>ROUND(W34-W34*MIN(MAX((Y34*FAG_Basisdaten!$C$15-X34)/(Y34*FAG_Basisdaten!$C$14),0),1),0)</f>
        <v>156241</v>
      </c>
      <c r="AA34" s="79">
        <f>VLOOKUP(A34,FAG_Daten_2022!A$1:$FK$206,FAG_Daten_2022!$AW$1,FALSE)</f>
        <v>281.06</v>
      </c>
      <c r="AB34" s="83">
        <f>VLOOKUP(A34,FAG_Daten_2022!A$1:$FK$206,FAG_Daten_2022!$AZ$1,FALSE)</f>
        <v>0.26250000000000001</v>
      </c>
      <c r="AC34" s="3">
        <f>VLOOKUP(A34,FAG_Daten_2022!A$1:$FK$206,FAG_Daten_2022!$F$1,FALSE)</f>
        <v>799</v>
      </c>
      <c r="AD34" s="3">
        <f>VLOOKUP(A34,FAG_Daten_2022!A$1:$FK$206,FAG_Daten_2022!$BC$1,FALSE)</f>
        <v>102.3</v>
      </c>
      <c r="AE34" s="3">
        <f>VLOOKUP(A34,FAG_Daten_2022!A$1:$FK$206,FAG_Daten_2022!$BD$1,FALSE)</f>
        <v>104.2</v>
      </c>
      <c r="AF34" s="80">
        <f>IF(OR(AA34&lt;FAG_Basisdaten!$C$18,AB34&gt;FAG_Basisdaten!$C$19),MAX((FAG_Basisdaten!$C$20+FAG_Basisdaten!$C$21*AA34+FAG_Basisdaten!$C$22*AB34*100)*AC34*(AD34/AE34),0),0)</f>
        <v>402169.87920345494</v>
      </c>
      <c r="AG34" s="3">
        <f>VLOOKUP(A34,FAG_Daten_2022!A$1:$FK$206,FAG_Daten_2022!$DH$1,FALSE)</f>
        <v>114</v>
      </c>
      <c r="AH34" s="3">
        <f>VLOOKUP(A34,FAG_Daten_2022!A$1:$FK$206,FAG_Daten_2022!$DJ$1,FALSE)</f>
        <v>99.67</v>
      </c>
      <c r="AI34" s="82">
        <f>ROUND(AF34-AF34*MIN(MAX((AH34*FAG_Basisdaten!$C$24-AG34)/(AH34*FAG_Basisdaten!$C$23),0),1),0)</f>
        <v>287935</v>
      </c>
      <c r="AJ34" s="3">
        <f>VLOOKUP(A34,FAG_Daten_2022!$A$1:$FK$206,FAG_Daten_2022!$BC$1,FALSE)</f>
        <v>102.3</v>
      </c>
      <c r="AK34" s="3">
        <f>VLOOKUP(A34,FAG_Daten_2022!$A$1:$FK$206,FAG_Daten_2022!$BD$1,FALSE)</f>
        <v>104.2</v>
      </c>
      <c r="AL34" s="82">
        <v>0</v>
      </c>
      <c r="AM34" s="82">
        <f t="shared" si="2"/>
        <v>775274</v>
      </c>
      <c r="AN34" s="115" t="str">
        <f>IF(VLOOKUP($A34,FAG_Daten_2022!$A$1:$FK$206,FAG_Daten_2022!BS$1,FALSE)="","",VLOOKUP($A34,FAG_Daten_2022!$A$1:$FK$206,FAG_Daten_2022!BS$1,FALSE))</f>
        <v/>
      </c>
      <c r="AO34" s="115" t="str">
        <f>IF(VLOOKUP($A34,FAG_Daten_2022!$A$1:$FK$206,FAG_Daten_2022!BT$1,FALSE)="","",VLOOKUP($A34,FAG_Daten_2022!$A$1:$FK$206,FAG_Daten_2022!BT$1,FALSE))</f>
        <v/>
      </c>
      <c r="AP34" s="115" t="str">
        <f>IF(VLOOKUP($A34,FAG_Daten_2022!$A$1:$FK$206,FAG_Daten_2022!BU$1,FALSE)="","",VLOOKUP($A34,FAG_Daten_2022!$A$1:$FK$206,FAG_Daten_2022!BU$1,FALSE))</f>
        <v/>
      </c>
      <c r="AQ34" s="115" t="str">
        <f>IF(VLOOKUP($A34,FAG_Daten_2022!$A$1:$FK$206,FAG_Daten_2022!BV$1,FALSE)="","",VLOOKUP($A34,FAG_Daten_2022!$A$1:$FK$206,FAG_Daten_2022!BV$1,FALSE))</f>
        <v/>
      </c>
      <c r="AR34" s="115" t="str">
        <f>IF(VLOOKUP($A34,FAG_Daten_2022!$A$1:$FK$206,FAG_Daten_2022!BW$1,FALSE)="","",VLOOKUP($A34,FAG_Daten_2022!$A$1:$FK$206,FAG_Daten_2022!BW$1,FALSE))</f>
        <v/>
      </c>
      <c r="AS34" s="115" t="str">
        <f>IF(VLOOKUP($A34,FAG_Daten_2022!$A$1:$FK$206,FAG_Daten_2022!BX$1,FALSE)="","",VLOOKUP($A34,FAG_Daten_2022!$A$1:$FK$206,FAG_Daten_2022!BX$1,FALSE))</f>
        <v/>
      </c>
      <c r="AT34" s="115" t="str">
        <f>IF(VLOOKUP($A34,FAG_Daten_2022!$A$1:$FK$206,FAG_Daten_2022!BY$1,FALSE)="","",VLOOKUP($A34,FAG_Daten_2022!$A$1:$FK$206,FAG_Daten_2022!BY$1,FALSE))</f>
        <v/>
      </c>
      <c r="AU34" s="115" t="str">
        <f>IF(VLOOKUP($A34,FAG_Daten_2022!$A$1:$FK$206,FAG_Daten_2022!BZ$1,FALSE)="","",VLOOKUP($A34,FAG_Daten_2022!$A$1:$FK$206,FAG_Daten_2022!BZ$1,FALSE))</f>
        <v/>
      </c>
      <c r="AV34" s="115" t="str">
        <f>IF(VLOOKUP($A34,FAG_Daten_2022!$A$1:$FK$206,FAG_Daten_2022!CA$1,FALSE)="","",VLOOKUP($A34,FAG_Daten_2022!$A$1:$FK$206,FAG_Daten_2022!CA$1,FALSE))</f>
        <v/>
      </c>
      <c r="AW34" s="115" t="str">
        <f>IF(VLOOKUP($A34,FAG_Daten_2022!$A$1:$FK$206,FAG_Daten_2022!CB$1,FALSE)="","",VLOOKUP($A34,FAG_Daten_2022!$A$1:$FK$206,FAG_Daten_2022!CB$1,FALSE))</f>
        <v/>
      </c>
      <c r="AX34" s="115" t="str">
        <f>IF(VLOOKUP($A34,FAG_Daten_2022!$A$1:$FK$206,FAG_Daten_2022!CC$1,FALSE)="","",VLOOKUP($A34,FAG_Daten_2022!$A$1:$FK$206,FAG_Daten_2022!CC$1,FALSE))</f>
        <v/>
      </c>
      <c r="AY34" s="115" t="str">
        <f>IF(VLOOKUP($A34,FAG_Daten_2022!$A$1:$FK$206,FAG_Daten_2022!CD$1,FALSE)="","",VLOOKUP($A34,FAG_Daten_2022!$A$1:$FK$206,FAG_Daten_2022!CD$1,FALSE))</f>
        <v/>
      </c>
      <c r="AZ34" s="80">
        <f>VLOOKUP($A34,FAG_Daten_2022!$A$1:$FK$206,FAG_Daten_2022!$DH$1,FALSE)</f>
        <v>114</v>
      </c>
      <c r="BA34" s="80">
        <f>IF(VLOOKUP($A34,FAG_Daten_2022!$A$1:$FK$206,FAG_Daten_2022!M$1,FALSE)="","",VLOOKUP($A34,FAG_Daten_2022!$A$1:$FK$206,FAG_Daten_2022!M$1,FALSE))</f>
        <v>0</v>
      </c>
      <c r="BB34" s="80">
        <f>IF(VLOOKUP($A34,FAG_Daten_2022!$A$1:$FK$206,FAG_Daten_2022!N$1,FALSE)="","",VLOOKUP($A34,FAG_Daten_2022!$A$1:$FK$206,FAG_Daten_2022!N$1,FALSE))</f>
        <v>0</v>
      </c>
      <c r="BC34" s="80">
        <f>IF(VLOOKUP($A34,FAG_Daten_2022!$A$1:$FK$206,FAG_Daten_2022!O$1,FALSE)="","",VLOOKUP($A34,FAG_Daten_2022!$A$1:$FK$206,FAG_Daten_2022!O$1,FALSE))</f>
        <v>0</v>
      </c>
      <c r="BD34" s="80" t="str">
        <f>IF(VLOOKUP($A34,FAG_Daten_2022!$A$1:$FK$206,FAG_Daten_2022!P$1,FALSE)="","",VLOOKUP($A34,FAG_Daten_2022!$A$1:$FK$206,FAG_Daten_2022!P$1,FALSE))</f>
        <v/>
      </c>
      <c r="BE34" s="80">
        <f>IF(VLOOKUP($A34,FAG_Daten_2022!$A$1:$FK$206,FAG_Daten_2022!R$1,FALSE)="","",VLOOKUP($A34,FAG_Daten_2022!$A$1:$FK$206,FAG_Daten_2022!R$1,FALSE))</f>
        <v>0</v>
      </c>
      <c r="BF34" s="80">
        <f>IF(VLOOKUP($A34,FAG_Daten_2022!$A$1:$FK$206,FAG_Daten_2022!S$1,FALSE)="","",VLOOKUP($A34,FAG_Daten_2022!$A$1:$FK$206,FAG_Daten_2022!S$1,FALSE))</f>
        <v>0</v>
      </c>
      <c r="BG34" s="80" t="str">
        <f>IF(VLOOKUP($A34,FAG_Daten_2022!$A$1:$FK$206,FAG_Daten_2022!T$1,FALSE)="","",VLOOKUP($A34,FAG_Daten_2022!$A$1:$FK$206,FAG_Daten_2022!T$1,FALSE))</f>
        <v/>
      </c>
      <c r="BH34" s="80" t="str">
        <f>IF(VLOOKUP($A34,FAG_Daten_2022!$A$1:$FK$206,FAG_Daten_2022!U$1,FALSE)="","",VLOOKUP($A34,FAG_Daten_2022!$A$1:$FK$206,FAG_Daten_2022!U$1,FALSE))</f>
        <v/>
      </c>
      <c r="BI34" s="80">
        <f>IF(VLOOKUP($A34,FAG_Daten_2022!$A$1:$FK$206,FAG_Daten_2022!W$1,FALSE)="","",VLOOKUP($A34,FAG_Daten_2022!$A$1:$FK$206,FAG_Daten_2022!W$1,FALSE))</f>
        <v>0</v>
      </c>
      <c r="BJ34" s="80" t="str">
        <f>IF(VLOOKUP($A34,FAG_Daten_2022!$A$1:$FK$206,FAG_Daten_2022!X$1,FALSE)="","",VLOOKUP($A34,FAG_Daten_2022!$A$1:$FK$206,FAG_Daten_2022!X$1,FALSE))</f>
        <v/>
      </c>
      <c r="BK34" s="80" t="str">
        <f>IF(VLOOKUP($A34,FAG_Daten_2022!$A$1:$FK$206,FAG_Daten_2022!Y$1,FALSE)="","",VLOOKUP($A34,FAG_Daten_2022!$A$1:$FK$206,FAG_Daten_2022!Y$1,FALSE))</f>
        <v/>
      </c>
      <c r="BL34" s="80" t="str">
        <f>IF(VLOOKUP($A34,FAG_Daten_2022!$A$1:$FK$206,FAG_Daten_2022!Z$1,FALSE)="","",VLOOKUP($A34,FAG_Daten_2022!$A$1:$FK$206,FAG_Daten_2022!Z$1,FALSE))</f>
        <v/>
      </c>
      <c r="BM34" s="82">
        <f>IF(VLOOKUP($A34,FAG_Daten_2022!$A$1:$FK$206,FAG_Daten_2022!AG$1,FALSE)="","",VLOOKUP($A34,FAG_Daten_2022!$A$1:$FK$206,FAG_Daten_2022!AG$1,FALSE))</f>
        <v>2570935</v>
      </c>
      <c r="BN34" s="82">
        <f>IF(VLOOKUP($A34,FAG_Daten_2022!$A$1:$FK$206,FAG_Daten_2022!AH$1,FALSE)="","",VLOOKUP($A34,FAG_Daten_2022!$A$1:$FK$206,FAG_Daten_2022!AH$1,FALSE))</f>
        <v>0</v>
      </c>
      <c r="BO34" s="82">
        <f>IF(VLOOKUP($A34,FAG_Daten_2022!$A$1:$FK$206,FAG_Daten_2022!AI$1,FALSE)="","",VLOOKUP($A34,FAG_Daten_2022!$A$1:$FK$206,FAG_Daten_2022!AI$1,FALSE))</f>
        <v>0</v>
      </c>
      <c r="BP34" s="113">
        <f>IF(VLOOKUP($A34,FAG_Daten_2022!$A$1:$FK$206,FAG_Daten_2022!AJ$1,FALSE)="","",VLOOKUP($A34,FAG_Daten_2022!$A$1:$FK$206,FAG_Daten_2022!AJ$1,FALSE))</f>
        <v>0</v>
      </c>
      <c r="BQ34" s="82" t="str">
        <f>IF(VLOOKUP($A34,FAG_Daten_2022!$A$1:$FK$206,FAG_Daten_2022!AK$1,FALSE)="","",VLOOKUP($A34,FAG_Daten_2022!$A$1:$FK$206,FAG_Daten_2022!AK$1,FALSE))</f>
        <v/>
      </c>
      <c r="BR34" s="82">
        <f>IF(VLOOKUP($A34,FAG_Daten_2022!$A$1:$FK$206,FAG_Daten_2022!AL$1,FALSE)="","",VLOOKUP($A34,FAG_Daten_2022!$A$1:$FK$206,FAG_Daten_2022!AL$1,FALSE))</f>
        <v>0</v>
      </c>
      <c r="BS34" s="82">
        <f>IF(VLOOKUP($A34,FAG_Daten_2022!$A$1:$FK$206,FAG_Daten_2022!AM$1,FALSE)="","",VLOOKUP($A34,FAG_Daten_2022!$A$1:$FK$206,FAG_Daten_2022!AM$1,FALSE))</f>
        <v>0</v>
      </c>
      <c r="BT34" s="82" t="str">
        <f>IF(VLOOKUP($A34,FAG_Daten_2022!$A$1:$FK$206,FAG_Daten_2022!AN$1,FALSE)="","",VLOOKUP($A34,FAG_Daten_2022!$A$1:$FK$206,FAG_Daten_2022!AN$1,FALSE))</f>
        <v/>
      </c>
      <c r="BU34" s="82" t="str">
        <f>IF(VLOOKUP($A34,FAG_Daten_2022!$A$1:$FK$206,FAG_Daten_2022!AO$1,FALSE)="","",VLOOKUP($A34,FAG_Daten_2022!$A$1:$FK$206,FAG_Daten_2022!AO$1,FALSE))</f>
        <v/>
      </c>
      <c r="BV34" s="82">
        <f>IF(VLOOKUP($A34,FAG_Daten_2022!$A$1:$FK$206,FAG_Daten_2022!AP$1,FALSE)="","",VLOOKUP($A34,FAG_Daten_2022!$A$1:$FK$206,FAG_Daten_2022!AP$1,FALSE))</f>
        <v>0</v>
      </c>
      <c r="BW34" s="82" t="str">
        <f>IF(VLOOKUP($A34,FAG_Daten_2022!$A$1:$FK$206,FAG_Daten_2022!AQ$1,FALSE)="","",VLOOKUP($A34,FAG_Daten_2022!$A$1:$FK$206,FAG_Daten_2022!AQ$1,FALSE))</f>
        <v/>
      </c>
      <c r="BX34" s="82" t="str">
        <f>IF(VLOOKUP($A34,FAG_Daten_2022!$A$1:$FK$206,FAG_Daten_2022!AR$1,FALSE)="","",VLOOKUP($A34,FAG_Daten_2022!$A$1:$FK$206,FAG_Daten_2022!AR$1,FALSE))</f>
        <v/>
      </c>
      <c r="BY34" s="82" t="str">
        <f>IF(VLOOKUP($A34,FAG_Daten_2022!$A$1:$FK$206,FAG_Daten_2022!AS$1,FALSE)="","",VLOOKUP($A34,FAG_Daten_2022!$A$1:$FK$206,FAG_Daten_2022!AS$1,FALSE))</f>
        <v/>
      </c>
      <c r="BZ34" s="82">
        <f t="shared" si="9"/>
        <v>0</v>
      </c>
      <c r="CA34" s="82">
        <f t="shared" si="9"/>
        <v>0</v>
      </c>
      <c r="CB34" s="82">
        <f t="shared" si="9"/>
        <v>0</v>
      </c>
      <c r="CC34" s="82" t="str">
        <f t="shared" si="9"/>
        <v/>
      </c>
      <c r="CD34" s="82">
        <f t="shared" si="9"/>
        <v>0</v>
      </c>
      <c r="CE34" s="82">
        <f t="shared" si="9"/>
        <v>0</v>
      </c>
      <c r="CF34" s="82" t="str">
        <f t="shared" si="9"/>
        <v/>
      </c>
      <c r="CG34" s="82" t="str">
        <f t="shared" si="9"/>
        <v/>
      </c>
      <c r="CH34" s="82">
        <f t="shared" si="9"/>
        <v>0</v>
      </c>
      <c r="CI34" s="82" t="str">
        <f t="shared" si="9"/>
        <v/>
      </c>
      <c r="CJ34" s="82" t="str">
        <f t="shared" si="9"/>
        <v/>
      </c>
      <c r="CK34" s="82" t="str">
        <f t="shared" si="9"/>
        <v/>
      </c>
      <c r="CL34" s="82">
        <f t="shared" si="10"/>
        <v>0</v>
      </c>
      <c r="CM34" s="82">
        <f t="shared" si="10"/>
        <v>0</v>
      </c>
      <c r="CN34" s="82">
        <f t="shared" si="10"/>
        <v>0</v>
      </c>
      <c r="CO34" s="82" t="str">
        <f t="shared" si="10"/>
        <v/>
      </c>
      <c r="CP34" s="82">
        <f t="shared" si="10"/>
        <v>0</v>
      </c>
      <c r="CQ34" s="82">
        <f t="shared" si="10"/>
        <v>0</v>
      </c>
      <c r="CR34" s="82" t="str">
        <f t="shared" si="10"/>
        <v/>
      </c>
      <c r="CS34" s="82" t="str">
        <f t="shared" si="10"/>
        <v/>
      </c>
      <c r="CT34" s="82">
        <f t="shared" si="10"/>
        <v>0</v>
      </c>
      <c r="CU34" s="82" t="str">
        <f t="shared" si="10"/>
        <v/>
      </c>
      <c r="CV34" s="82" t="str">
        <f t="shared" si="10"/>
        <v/>
      </c>
      <c r="CW34" s="82" t="str">
        <f t="shared" si="10"/>
        <v/>
      </c>
      <c r="CX34" s="82">
        <f t="shared" si="5"/>
        <v>0</v>
      </c>
      <c r="CY34" s="82">
        <f>VLOOKUP($A34,FAG_Daten_2022!$A$1:$FK$206,FAG_Daten_2022!I$1,FALSE)</f>
        <v>199</v>
      </c>
      <c r="CZ34" s="82" t="str">
        <f>IF(VLOOKUP($A34,FAG_Daten_2022!$A$1:$FK$206,FAG_Daten_2022!BE$1,FALSE)="","",VLOOKUP($A34,FAG_Daten_2022!$A$1:$FK$206,FAG_Daten_2022!BE$1,FALSE))</f>
        <v/>
      </c>
      <c r="DA34" s="82" t="str">
        <f>IF(VLOOKUP($A34,FAG_Daten_2022!$A$1:$FK$206,FAG_Daten_2022!BF$1,FALSE)="","",VLOOKUP($A34,FAG_Daten_2022!$A$1:$FK$206,FAG_Daten_2022!BF$1,FALSE))</f>
        <v/>
      </c>
      <c r="DB34" s="82" t="str">
        <f>IF(VLOOKUP($A34,FAG_Daten_2022!$A$1:$FK$206,FAG_Daten_2022!BG$1,FALSE)="","",VLOOKUP($A34,FAG_Daten_2022!$A$1:$FK$206,FAG_Daten_2022!BG$1,FALSE))</f>
        <v/>
      </c>
      <c r="DC34" s="82" t="str">
        <f>IF(VLOOKUP($A34,FAG_Daten_2022!$A$1:$FK$206,FAG_Daten_2022!BH$1,FALSE)="","",VLOOKUP($A34,FAG_Daten_2022!$A$1:$FK$206,FAG_Daten_2022!BH$1,FALSE))</f>
        <v/>
      </c>
      <c r="DD34" s="82" t="str">
        <f>IF(VLOOKUP($A34,FAG_Daten_2022!$A$1:$FK$206,FAG_Daten_2022!BI$1,FALSE)="","",VLOOKUP($A34,FAG_Daten_2022!$A$1:$FK$206,FAG_Daten_2022!BI$1,FALSE))</f>
        <v/>
      </c>
      <c r="DE34" s="82" t="str">
        <f>IF(VLOOKUP($A34,FAG_Daten_2022!$A$1:$FK$206,FAG_Daten_2022!BJ$1,FALSE)="","",VLOOKUP($A34,FAG_Daten_2022!$A$1:$FK$206,FAG_Daten_2022!BJ$1,FALSE))</f>
        <v/>
      </c>
      <c r="DF34" s="82" t="str">
        <f>IF(VLOOKUP($A34,FAG_Daten_2022!$A$1:$FK$206,FAG_Daten_2022!BK$1,FALSE)="","",VLOOKUP($A34,FAG_Daten_2022!$A$1:$FK$206,FAG_Daten_2022!BK$1,FALSE))</f>
        <v/>
      </c>
      <c r="DG34" s="82" t="str">
        <f>IF(VLOOKUP($A34,FAG_Daten_2022!$A$1:$FK$206,FAG_Daten_2022!BL$1,FALSE)="","",VLOOKUP($A34,FAG_Daten_2022!$A$1:$FK$206,FAG_Daten_2022!BL$1,FALSE))</f>
        <v/>
      </c>
      <c r="DH34" s="82" t="str">
        <f>IF(VLOOKUP($A34,FAG_Daten_2022!$A$1:$FK$206,FAG_Daten_2022!BM$1,FALSE)="","",VLOOKUP($A34,FAG_Daten_2022!$A$1:$FK$206,FAG_Daten_2022!BM$1,FALSE))</f>
        <v/>
      </c>
      <c r="DI34" s="82" t="str">
        <f>IF(VLOOKUP($A34,FAG_Daten_2022!$A$1:$FK$206,FAG_Daten_2022!BN$1,FALSE)="","",VLOOKUP($A34,FAG_Daten_2022!$A$1:$FK$206,FAG_Daten_2022!BN$1,FALSE))</f>
        <v/>
      </c>
      <c r="DJ34" s="82" t="str">
        <f>IF(VLOOKUP($A34,FAG_Daten_2022!$A$1:$FK$206,FAG_Daten_2022!BO$1,FALSE)="","",VLOOKUP($A34,FAG_Daten_2022!$A$1:$FK$206,FAG_Daten_2022!BO$1,FALSE))</f>
        <v/>
      </c>
      <c r="DK34" s="82" t="str">
        <f>IF(VLOOKUP($A34,FAG_Daten_2022!$A$1:$FK$206,FAG_Daten_2022!BP$1,FALSE)="","",VLOOKUP($A34,FAG_Daten_2022!$A$1:$FK$206,FAG_Daten_2022!BP$1,FALSE))</f>
        <v/>
      </c>
      <c r="DL34" s="82" t="str">
        <f>IF(VLOOKUP($A34,FAG_Daten_2022!$A$1:$FK$206,FAG_Daten_2022!BQ$1,FALSE)="","",VLOOKUP($A34,FAG_Daten_2022!$A$1:$FK$206,FAG_Daten_2022!BQ$1,FALSE))</f>
        <v/>
      </c>
      <c r="DM34" s="82" t="str">
        <f>IF(VLOOKUP($A34,FAG_Daten_2022!$A$1:$FK$206,FAG_Daten_2022!BR$1,FALSE)="","",VLOOKUP($A34,FAG_Daten_2022!$A$1:$FK$206,FAG_Daten_2022!BR$1,FALSE))</f>
        <v/>
      </c>
      <c r="DN34" s="82" t="str">
        <f t="shared" si="11"/>
        <v/>
      </c>
      <c r="DO34" s="82" t="str">
        <f t="shared" si="11"/>
        <v/>
      </c>
      <c r="DP34" s="82" t="str">
        <f t="shared" si="11"/>
        <v/>
      </c>
      <c r="DQ34" s="82" t="str">
        <f t="shared" si="11"/>
        <v/>
      </c>
      <c r="DR34" s="82" t="str">
        <f t="shared" si="11"/>
        <v/>
      </c>
      <c r="DS34" s="82" t="str">
        <f t="shared" si="11"/>
        <v/>
      </c>
      <c r="DT34" s="82" t="str">
        <f t="shared" si="11"/>
        <v/>
      </c>
      <c r="DU34" s="82" t="str">
        <f t="shared" si="11"/>
        <v/>
      </c>
      <c r="DV34" s="82" t="str">
        <f t="shared" si="11"/>
        <v/>
      </c>
      <c r="DW34" s="82" t="str">
        <f t="shared" si="11"/>
        <v/>
      </c>
      <c r="DX34" s="82" t="str">
        <f t="shared" si="11"/>
        <v/>
      </c>
      <c r="DY34" s="82" t="str">
        <f t="shared" si="11"/>
        <v/>
      </c>
      <c r="DZ34" s="82">
        <f t="shared" si="7"/>
        <v>0</v>
      </c>
      <c r="EA34" s="82">
        <f t="shared" si="8"/>
        <v>0</v>
      </c>
      <c r="EB34" s="82"/>
      <c r="EC34" s="82"/>
      <c r="ED34" s="82"/>
      <c r="EE34" s="82"/>
      <c r="EF34" s="82"/>
      <c r="EG34" s="82"/>
      <c r="EH34" s="82"/>
      <c r="EI34" s="82"/>
      <c r="EJ34" s="82"/>
      <c r="EL34" s="82"/>
    </row>
    <row r="35" spans="1:143" s="3" customFormat="1" outlineLevel="1" x14ac:dyDescent="0.2">
      <c r="A35" s="3">
        <v>86</v>
      </c>
      <c r="B35" s="3" t="str">
        <f>VLOOKUP(A35,FAG_Daten_2022!A$1:$FK$206,FAG_Daten_2022!$B$1,FALSE)</f>
        <v>Dielsdorf</v>
      </c>
      <c r="C35" s="3" t="str">
        <f>VLOOKUP(A35,FAG_Daten_2022!A$1:$FK$206,FAG_Daten_2022!$C$1,FALSE)</f>
        <v>Politische Gemeinde</v>
      </c>
      <c r="D35" s="3" t="str">
        <f>VLOOKUP(A35,FAG_Daten_2022!A$1:$FK$206,FAG_Daten_2022!$D$1,FALSE)</f>
        <v>Bezirk Dielsdorf</v>
      </c>
      <c r="E35" s="82">
        <f>VLOOKUP(A35,FAG_Daten_2022!A$1:$FK$206,FAG_Daten_2022!$AT$1,FALSE)</f>
        <v>2706</v>
      </c>
      <c r="F35" s="82">
        <f>VLOOKUP(A35,FAG_Daten_2022!A$1:$FK$206,FAG_Daten_2022!$AV$1,FALSE)</f>
        <v>3770</v>
      </c>
      <c r="G35" s="82">
        <f>VLOOKUP(A35,FAG_Daten_2022!A$1:$FK$206,FAG_Daten_2022!$F$1,FALSE)</f>
        <v>5966</v>
      </c>
      <c r="H35" s="80">
        <f>VLOOKUP(A35,FAG_Daten_2022!A$1:$FK$206,FAG_Daten_2022!$DH$1,FALSE)</f>
        <v>105</v>
      </c>
      <c r="I35" s="82">
        <f>ROUND(IF(E35&lt;FAG_Basisdaten!$C$5*F35,(FAG_Basisdaten!$C$5*F35-E35)*G35*H35/100,0),0)</f>
        <v>5484395</v>
      </c>
      <c r="J35" s="82">
        <f>VLOOKUP(A35,FAG_Daten_2022!A$1:$FK$206,FAG_Daten_2022!$AT$1,FALSE)</f>
        <v>2706</v>
      </c>
      <c r="K35" s="82">
        <f>VLOOKUP(A35,FAG_Daten_2022!A$1:$FK$206,FAG_Daten_2022!$AV$1,FALSE)</f>
        <v>3770</v>
      </c>
      <c r="L35" s="3">
        <f>VLOOKUP(A35,FAG_Daten_2022!A$1:$FK$206,FAG_Daten_2022!$F$1,FALSE)</f>
        <v>5966</v>
      </c>
      <c r="M35" s="3">
        <f>VLOOKUP(A35,FAG_Daten_2022!A$1:$FK$206,FAG_Daten_2022!DJ$1,FALSE)</f>
        <v>99.67</v>
      </c>
      <c r="N35" s="3">
        <f>VLOOKUP(A35,FAG_Daten_2022!A$1:$FK$206,FAG_Daten_2022!$DK$1,FALSE)</f>
        <v>100.87</v>
      </c>
      <c r="O35" s="82">
        <f>ROUND(IF(J35&gt;K35*FAG_Basisdaten!$C$8,(J35-K35*FAG_Basisdaten!$C$8)*FAG_Basisdaten!$C$9*L35*(M35/N35),0),0)</f>
        <v>0</v>
      </c>
      <c r="P35" s="82">
        <f>VLOOKUP(A35,FAG_Daten_2022!A$1:$FK$206,FAG_Daten_2022!$I$1,FALSE)</f>
        <v>1209</v>
      </c>
      <c r="Q35" s="82">
        <f>VLOOKUP(A35,FAG_Daten_2022!A$1:$FK$206,FAG_Daten_2022!$F$1,FALSE)</f>
        <v>5966</v>
      </c>
      <c r="R35" s="82">
        <f>VLOOKUP(A35,FAG_Daten_2022!A$1:$FK$206,FAG_Daten_2022!$K$1,FALSE)</f>
        <v>232131</v>
      </c>
      <c r="S35" s="82">
        <f>VLOOKUP(A35,FAG_Daten_2022!A$1:$FK$206,FAG_Daten_2022!$H$1,FALSE)</f>
        <v>1130451</v>
      </c>
      <c r="T35" s="82">
        <f>VLOOKUP(A35,FAG_Daten_2022!A$1:$FK$206,FAG_Daten_2022!$F$1,FALSE)</f>
        <v>5966</v>
      </c>
      <c r="U35" s="3">
        <f>VLOOKUP(A35,FAG_Daten_2022!A$1:$FK$206,FAG_Daten_2022!$BC$1,FALSE)</f>
        <v>102.3</v>
      </c>
      <c r="V35" s="3">
        <f>VLOOKUP(A35,FAG_Daten_2022!A$1:$FK$206,FAG_Daten_2022!$BD$1,FALSE)</f>
        <v>104.2</v>
      </c>
      <c r="W35" s="118">
        <f>IF((P35/Q35)&gt;(R35/S35)*FAG_Basisdaten!$C$12,((P35/Q35)-(R35/S35)*FAG_Basisdaten!$C$12)*T35*FAG_Basisdaten!$C$13*(U35/V35),0)</f>
        <v>0</v>
      </c>
      <c r="X35" s="3">
        <f>VLOOKUP(A35,FAG_Daten_2022!A$1:$FK$206,FAG_Daten_2022!$DH$1,FALSE)</f>
        <v>105</v>
      </c>
      <c r="Y35" s="3">
        <f>VLOOKUP(A35,FAG_Daten_2022!A$1:$FK$206,FAG_Daten_2022!$DJ$1,FALSE)</f>
        <v>99.67</v>
      </c>
      <c r="Z35" s="82">
        <f>ROUND(W35-W35*MIN(MAX((Y35*FAG_Basisdaten!$C$15-X35)/(Y35*FAG_Basisdaten!$C$14),0),1),0)</f>
        <v>0</v>
      </c>
      <c r="AA35" s="79">
        <f>VLOOKUP(A35,FAG_Daten_2022!A$1:$FK$206,FAG_Daten_2022!$AW$1,FALSE)</f>
        <v>1020.7</v>
      </c>
      <c r="AB35" s="83">
        <f>VLOOKUP(A35,FAG_Daten_2022!A$1:$FK$206,FAG_Daten_2022!$AZ$1,FALSE)</f>
        <v>0</v>
      </c>
      <c r="AC35" s="3">
        <f>VLOOKUP(A35,FAG_Daten_2022!A$1:$FK$206,FAG_Daten_2022!$F$1,FALSE)</f>
        <v>5966</v>
      </c>
      <c r="AD35" s="3">
        <f>VLOOKUP(A35,FAG_Daten_2022!A$1:$FK$206,FAG_Daten_2022!$BC$1,FALSE)</f>
        <v>102.3</v>
      </c>
      <c r="AE35" s="3">
        <f>VLOOKUP(A35,FAG_Daten_2022!A$1:$FK$206,FAG_Daten_2022!$BD$1,FALSE)</f>
        <v>104.2</v>
      </c>
      <c r="AF35" s="80">
        <f>IF(OR(AA35&lt;FAG_Basisdaten!$C$18,AB35&gt;FAG_Basisdaten!$C$19),MAX((FAG_Basisdaten!$C$20+FAG_Basisdaten!$C$21*AA35+FAG_Basisdaten!$C$22*AB35*100)*AC35*(AD35/AE35),0),0)</f>
        <v>0</v>
      </c>
      <c r="AG35" s="3">
        <f>VLOOKUP(A35,FAG_Daten_2022!A$1:$FK$206,FAG_Daten_2022!$DH$1,FALSE)</f>
        <v>105</v>
      </c>
      <c r="AH35" s="3">
        <f>VLOOKUP(A35,FAG_Daten_2022!A$1:$FK$206,FAG_Daten_2022!$DJ$1,FALSE)</f>
        <v>99.67</v>
      </c>
      <c r="AI35" s="82">
        <f>ROUND(AF35-AF35*MIN(MAX((AH35*FAG_Basisdaten!$C$24-AG35)/(AH35*FAG_Basisdaten!$C$23),0),1),0)</f>
        <v>0</v>
      </c>
      <c r="AJ35" s="3">
        <f>VLOOKUP(A35,FAG_Daten_2022!$A$1:$FK$206,FAG_Daten_2022!$BC$1,FALSE)</f>
        <v>102.3</v>
      </c>
      <c r="AK35" s="3">
        <f>VLOOKUP(A35,FAG_Daten_2022!$A$1:$FK$206,FAG_Daten_2022!$BD$1,FALSE)</f>
        <v>104.2</v>
      </c>
      <c r="AL35" s="82">
        <v>0</v>
      </c>
      <c r="AM35" s="82">
        <f t="shared" si="2"/>
        <v>5484395</v>
      </c>
      <c r="AN35" s="115" t="str">
        <f>IF(VLOOKUP($A35,FAG_Daten_2022!$A$1:$FK$206,FAG_Daten_2022!BS$1,FALSE)="","",VLOOKUP($A35,FAG_Daten_2022!$A$1:$FK$206,FAG_Daten_2022!BS$1,FALSE))</f>
        <v>Dielsdorf</v>
      </c>
      <c r="AO35" s="115" t="str">
        <f>IF(VLOOKUP($A35,FAG_Daten_2022!$A$1:$FK$206,FAG_Daten_2022!BT$1,FALSE)="","",VLOOKUP($A35,FAG_Daten_2022!$A$1:$FK$206,FAG_Daten_2022!BT$1,FALSE))</f>
        <v/>
      </c>
      <c r="AP35" s="115" t="str">
        <f>IF(VLOOKUP($A35,FAG_Daten_2022!$A$1:$FK$206,FAG_Daten_2022!BU$1,FALSE)="","",VLOOKUP($A35,FAG_Daten_2022!$A$1:$FK$206,FAG_Daten_2022!BU$1,FALSE))</f>
        <v/>
      </c>
      <c r="AQ35" s="115" t="str">
        <f>IF(VLOOKUP($A35,FAG_Daten_2022!$A$1:$FK$206,FAG_Daten_2022!BV$1,FALSE)="","",VLOOKUP($A35,FAG_Daten_2022!$A$1:$FK$206,FAG_Daten_2022!BV$1,FALSE))</f>
        <v/>
      </c>
      <c r="AR35" s="115" t="str">
        <f>IF(VLOOKUP($A35,FAG_Daten_2022!$A$1:$FK$206,FAG_Daten_2022!BW$1,FALSE)="","",VLOOKUP($A35,FAG_Daten_2022!$A$1:$FK$206,FAG_Daten_2022!BW$1,FALSE))</f>
        <v>Dielsdorf</v>
      </c>
      <c r="AS35" s="115" t="str">
        <f>IF(VLOOKUP($A35,FAG_Daten_2022!$A$1:$FK$206,FAG_Daten_2022!BX$1,FALSE)="","",VLOOKUP($A35,FAG_Daten_2022!$A$1:$FK$206,FAG_Daten_2022!BX$1,FALSE))</f>
        <v/>
      </c>
      <c r="AT35" s="115" t="str">
        <f>IF(VLOOKUP($A35,FAG_Daten_2022!$A$1:$FK$206,FAG_Daten_2022!BY$1,FALSE)="","",VLOOKUP($A35,FAG_Daten_2022!$A$1:$FK$206,FAG_Daten_2022!BY$1,FALSE))</f>
        <v/>
      </c>
      <c r="AU35" s="115" t="str">
        <f>IF(VLOOKUP($A35,FAG_Daten_2022!$A$1:$FK$206,FAG_Daten_2022!BZ$1,FALSE)="","",VLOOKUP($A35,FAG_Daten_2022!$A$1:$FK$206,FAG_Daten_2022!BZ$1,FALSE))</f>
        <v/>
      </c>
      <c r="AV35" s="115" t="str">
        <f>IF(VLOOKUP($A35,FAG_Daten_2022!$A$1:$FK$206,FAG_Daten_2022!CA$1,FALSE)="","",VLOOKUP($A35,FAG_Daten_2022!$A$1:$FK$206,FAG_Daten_2022!CA$1,FALSE))</f>
        <v/>
      </c>
      <c r="AW35" s="115" t="str">
        <f>IF(VLOOKUP($A35,FAG_Daten_2022!$A$1:$FK$206,FAG_Daten_2022!CB$1,FALSE)="","",VLOOKUP($A35,FAG_Daten_2022!$A$1:$FK$206,FAG_Daten_2022!CB$1,FALSE))</f>
        <v/>
      </c>
      <c r="AX35" s="115" t="str">
        <f>IF(VLOOKUP($A35,FAG_Daten_2022!$A$1:$FK$206,FAG_Daten_2022!CC$1,FALSE)="","",VLOOKUP($A35,FAG_Daten_2022!$A$1:$FK$206,FAG_Daten_2022!CC$1,FALSE))</f>
        <v/>
      </c>
      <c r="AY35" s="115" t="str">
        <f>IF(VLOOKUP($A35,FAG_Daten_2022!$A$1:$FK$206,FAG_Daten_2022!CD$1,FALSE)="","",VLOOKUP($A35,FAG_Daten_2022!$A$1:$FK$206,FAG_Daten_2022!CD$1,FALSE))</f>
        <v/>
      </c>
      <c r="AZ35" s="80">
        <f>VLOOKUP($A35,FAG_Daten_2022!$A$1:$FK$206,FAG_Daten_2022!$DH$1,FALSE)</f>
        <v>105</v>
      </c>
      <c r="BA35" s="80">
        <f>IF(VLOOKUP($A35,FAG_Daten_2022!$A$1:$FK$206,FAG_Daten_2022!M$1,FALSE)="","",VLOOKUP($A35,FAG_Daten_2022!$A$1:$FK$206,FAG_Daten_2022!M$1,FALSE))</f>
        <v>38</v>
      </c>
      <c r="BB35" s="80">
        <f>IF(VLOOKUP($A35,FAG_Daten_2022!$A$1:$FK$206,FAG_Daten_2022!N$1,FALSE)="","",VLOOKUP($A35,FAG_Daten_2022!$A$1:$FK$206,FAG_Daten_2022!N$1,FALSE))</f>
        <v>0</v>
      </c>
      <c r="BC35" s="80">
        <f>IF(VLOOKUP($A35,FAG_Daten_2022!$A$1:$FK$206,FAG_Daten_2022!O$1,FALSE)="","",VLOOKUP($A35,FAG_Daten_2022!$A$1:$FK$206,FAG_Daten_2022!O$1,FALSE))</f>
        <v>0</v>
      </c>
      <c r="BD35" s="80" t="str">
        <f>IF(VLOOKUP($A35,FAG_Daten_2022!$A$1:$FK$206,FAG_Daten_2022!P$1,FALSE)="","",VLOOKUP($A35,FAG_Daten_2022!$A$1:$FK$206,FAG_Daten_2022!P$1,FALSE))</f>
        <v/>
      </c>
      <c r="BE35" s="80">
        <f>IF(VLOOKUP($A35,FAG_Daten_2022!$A$1:$FK$206,FAG_Daten_2022!R$1,FALSE)="","",VLOOKUP($A35,FAG_Daten_2022!$A$1:$FK$206,FAG_Daten_2022!R$1,FALSE))</f>
        <v>21</v>
      </c>
      <c r="BF35" s="80">
        <f>IF(VLOOKUP($A35,FAG_Daten_2022!$A$1:$FK$206,FAG_Daten_2022!S$1,FALSE)="","",VLOOKUP($A35,FAG_Daten_2022!$A$1:$FK$206,FAG_Daten_2022!S$1,FALSE))</f>
        <v>0</v>
      </c>
      <c r="BG35" s="80" t="str">
        <f>IF(VLOOKUP($A35,FAG_Daten_2022!$A$1:$FK$206,FAG_Daten_2022!T$1,FALSE)="","",VLOOKUP($A35,FAG_Daten_2022!$A$1:$FK$206,FAG_Daten_2022!T$1,FALSE))</f>
        <v/>
      </c>
      <c r="BH35" s="80" t="str">
        <f>IF(VLOOKUP($A35,FAG_Daten_2022!$A$1:$FK$206,FAG_Daten_2022!U$1,FALSE)="","",VLOOKUP($A35,FAG_Daten_2022!$A$1:$FK$206,FAG_Daten_2022!U$1,FALSE))</f>
        <v/>
      </c>
      <c r="BI35" s="80">
        <f>IF(VLOOKUP($A35,FAG_Daten_2022!$A$1:$FK$206,FAG_Daten_2022!W$1,FALSE)="","",VLOOKUP($A35,FAG_Daten_2022!$A$1:$FK$206,FAG_Daten_2022!W$1,FALSE))</f>
        <v>0</v>
      </c>
      <c r="BJ35" s="80" t="str">
        <f>IF(VLOOKUP($A35,FAG_Daten_2022!$A$1:$FK$206,FAG_Daten_2022!X$1,FALSE)="","",VLOOKUP($A35,FAG_Daten_2022!$A$1:$FK$206,FAG_Daten_2022!X$1,FALSE))</f>
        <v/>
      </c>
      <c r="BK35" s="80" t="str">
        <f>IF(VLOOKUP($A35,FAG_Daten_2022!$A$1:$FK$206,FAG_Daten_2022!Y$1,FALSE)="","",VLOOKUP($A35,FAG_Daten_2022!$A$1:$FK$206,FAG_Daten_2022!Y$1,FALSE))</f>
        <v/>
      </c>
      <c r="BL35" s="80" t="str">
        <f>IF(VLOOKUP($A35,FAG_Daten_2022!$A$1:$FK$206,FAG_Daten_2022!Z$1,FALSE)="","",VLOOKUP($A35,FAG_Daten_2022!$A$1:$FK$206,FAG_Daten_2022!Z$1,FALSE))</f>
        <v/>
      </c>
      <c r="BM35" s="82">
        <f>IF(VLOOKUP($A35,FAG_Daten_2022!$A$1:$FK$206,FAG_Daten_2022!AG$1,FALSE)="","",VLOOKUP($A35,FAG_Daten_2022!$A$1:$FK$206,FAG_Daten_2022!AG$1,FALSE))</f>
        <v>16146355</v>
      </c>
      <c r="BN35" s="82">
        <f>IF(VLOOKUP($A35,FAG_Daten_2022!$A$1:$FK$206,FAG_Daten_2022!AH$1,FALSE)="","",VLOOKUP($A35,FAG_Daten_2022!$A$1:$FK$206,FAG_Daten_2022!AH$1,FALSE))</f>
        <v>16146355</v>
      </c>
      <c r="BO35" s="82">
        <f>IF(VLOOKUP($A35,FAG_Daten_2022!$A$1:$FK$206,FAG_Daten_2022!AI$1,FALSE)="","",VLOOKUP($A35,FAG_Daten_2022!$A$1:$FK$206,FAG_Daten_2022!AI$1,FALSE))</f>
        <v>0</v>
      </c>
      <c r="BP35" s="113">
        <f>IF(VLOOKUP($A35,FAG_Daten_2022!$A$1:$FK$206,FAG_Daten_2022!AJ$1,FALSE)="","",VLOOKUP($A35,FAG_Daten_2022!$A$1:$FK$206,FAG_Daten_2022!AJ$1,FALSE))</f>
        <v>0</v>
      </c>
      <c r="BQ35" s="82" t="str">
        <f>IF(VLOOKUP($A35,FAG_Daten_2022!$A$1:$FK$206,FAG_Daten_2022!AK$1,FALSE)="","",VLOOKUP($A35,FAG_Daten_2022!$A$1:$FK$206,FAG_Daten_2022!AK$1,FALSE))</f>
        <v/>
      </c>
      <c r="BR35" s="82">
        <f>IF(VLOOKUP($A35,FAG_Daten_2022!$A$1:$FK$206,FAG_Daten_2022!AL$1,FALSE)="","",VLOOKUP($A35,FAG_Daten_2022!$A$1:$FK$206,FAG_Daten_2022!AL$1,FALSE))</f>
        <v>16146355</v>
      </c>
      <c r="BS35" s="82">
        <f>IF(VLOOKUP($A35,FAG_Daten_2022!$A$1:$FK$206,FAG_Daten_2022!AM$1,FALSE)="","",VLOOKUP($A35,FAG_Daten_2022!$A$1:$FK$206,FAG_Daten_2022!AM$1,FALSE))</f>
        <v>0</v>
      </c>
      <c r="BT35" s="82" t="str">
        <f>IF(VLOOKUP($A35,FAG_Daten_2022!$A$1:$FK$206,FAG_Daten_2022!AN$1,FALSE)="","",VLOOKUP($A35,FAG_Daten_2022!$A$1:$FK$206,FAG_Daten_2022!AN$1,FALSE))</f>
        <v/>
      </c>
      <c r="BU35" s="82" t="str">
        <f>IF(VLOOKUP($A35,FAG_Daten_2022!$A$1:$FK$206,FAG_Daten_2022!AO$1,FALSE)="","",VLOOKUP($A35,FAG_Daten_2022!$A$1:$FK$206,FAG_Daten_2022!AO$1,FALSE))</f>
        <v/>
      </c>
      <c r="BV35" s="82">
        <f>IF(VLOOKUP($A35,FAG_Daten_2022!$A$1:$FK$206,FAG_Daten_2022!AP$1,FALSE)="","",VLOOKUP($A35,FAG_Daten_2022!$A$1:$FK$206,FAG_Daten_2022!AP$1,FALSE))</f>
        <v>0</v>
      </c>
      <c r="BW35" s="82" t="str">
        <f>IF(VLOOKUP($A35,FAG_Daten_2022!$A$1:$FK$206,FAG_Daten_2022!AQ$1,FALSE)="","",VLOOKUP($A35,FAG_Daten_2022!$A$1:$FK$206,FAG_Daten_2022!AQ$1,FALSE))</f>
        <v/>
      </c>
      <c r="BX35" s="82" t="str">
        <f>IF(VLOOKUP($A35,FAG_Daten_2022!$A$1:$FK$206,FAG_Daten_2022!AR$1,FALSE)="","",VLOOKUP($A35,FAG_Daten_2022!$A$1:$FK$206,FAG_Daten_2022!AR$1,FALSE))</f>
        <v/>
      </c>
      <c r="BY35" s="82" t="str">
        <f>IF(VLOOKUP($A35,FAG_Daten_2022!$A$1:$FK$206,FAG_Daten_2022!AS$1,FALSE)="","",VLOOKUP($A35,FAG_Daten_2022!$A$1:$FK$206,FAG_Daten_2022!AS$1,FALSE))</f>
        <v/>
      </c>
      <c r="BZ35" s="82">
        <f t="shared" si="9"/>
        <v>1984829</v>
      </c>
      <c r="CA35" s="82">
        <f t="shared" si="9"/>
        <v>0</v>
      </c>
      <c r="CB35" s="82">
        <f t="shared" si="9"/>
        <v>0</v>
      </c>
      <c r="CC35" s="82" t="str">
        <f t="shared" si="9"/>
        <v/>
      </c>
      <c r="CD35" s="82">
        <f t="shared" si="9"/>
        <v>1096879</v>
      </c>
      <c r="CE35" s="82">
        <f t="shared" si="9"/>
        <v>0</v>
      </c>
      <c r="CF35" s="82" t="str">
        <f t="shared" si="9"/>
        <v/>
      </c>
      <c r="CG35" s="82" t="str">
        <f t="shared" si="9"/>
        <v/>
      </c>
      <c r="CH35" s="82">
        <f t="shared" si="9"/>
        <v>0</v>
      </c>
      <c r="CI35" s="82" t="str">
        <f t="shared" si="9"/>
        <v/>
      </c>
      <c r="CJ35" s="82" t="str">
        <f t="shared" si="9"/>
        <v/>
      </c>
      <c r="CK35" s="82" t="str">
        <f t="shared" si="9"/>
        <v/>
      </c>
      <c r="CL35" s="82">
        <f t="shared" si="10"/>
        <v>0</v>
      </c>
      <c r="CM35" s="82">
        <f t="shared" si="10"/>
        <v>0</v>
      </c>
      <c r="CN35" s="82">
        <f t="shared" si="10"/>
        <v>0</v>
      </c>
      <c r="CO35" s="82" t="str">
        <f t="shared" si="10"/>
        <v/>
      </c>
      <c r="CP35" s="82">
        <f t="shared" si="10"/>
        <v>0</v>
      </c>
      <c r="CQ35" s="82">
        <f t="shared" si="10"/>
        <v>0</v>
      </c>
      <c r="CR35" s="82" t="str">
        <f t="shared" si="10"/>
        <v/>
      </c>
      <c r="CS35" s="82" t="str">
        <f t="shared" si="10"/>
        <v/>
      </c>
      <c r="CT35" s="82">
        <f t="shared" si="10"/>
        <v>0</v>
      </c>
      <c r="CU35" s="82" t="str">
        <f t="shared" si="10"/>
        <v/>
      </c>
      <c r="CV35" s="82" t="str">
        <f t="shared" si="10"/>
        <v/>
      </c>
      <c r="CW35" s="82" t="str">
        <f t="shared" si="10"/>
        <v/>
      </c>
      <c r="CX35" s="82">
        <f t="shared" si="5"/>
        <v>3081708</v>
      </c>
      <c r="CY35" s="82">
        <f>VLOOKUP($A35,FAG_Daten_2022!$A$1:$FK$206,FAG_Daten_2022!I$1,FALSE)</f>
        <v>1209</v>
      </c>
      <c r="CZ35" s="82">
        <f>IF(VLOOKUP($A35,FAG_Daten_2022!$A$1:$FK$206,FAG_Daten_2022!BE$1,FALSE)="","",VLOOKUP($A35,FAG_Daten_2022!$A$1:$FK$206,FAG_Daten_2022!BE$1,FALSE))</f>
        <v>479</v>
      </c>
      <c r="DA35" s="82" t="str">
        <f>IF(VLOOKUP($A35,FAG_Daten_2022!$A$1:$FK$206,FAG_Daten_2022!BF$1,FALSE)="","",VLOOKUP($A35,FAG_Daten_2022!$A$1:$FK$206,FAG_Daten_2022!BF$1,FALSE))</f>
        <v/>
      </c>
      <c r="DB35" s="82" t="str">
        <f>IF(VLOOKUP($A35,FAG_Daten_2022!$A$1:$FK$206,FAG_Daten_2022!BG$1,FALSE)="","",VLOOKUP($A35,FAG_Daten_2022!$A$1:$FK$206,FAG_Daten_2022!BG$1,FALSE))</f>
        <v/>
      </c>
      <c r="DC35" s="82" t="str">
        <f>IF(VLOOKUP($A35,FAG_Daten_2022!$A$1:$FK$206,FAG_Daten_2022!BH$1,FALSE)="","",VLOOKUP($A35,FAG_Daten_2022!$A$1:$FK$206,FAG_Daten_2022!BH$1,FALSE))</f>
        <v/>
      </c>
      <c r="DD35" s="82">
        <f>IF(VLOOKUP($A35,FAG_Daten_2022!$A$1:$FK$206,FAG_Daten_2022!BI$1,FALSE)="","",VLOOKUP($A35,FAG_Daten_2022!$A$1:$FK$206,FAG_Daten_2022!BI$1,FALSE))</f>
        <v>161</v>
      </c>
      <c r="DE35" s="82" t="str">
        <f>IF(VLOOKUP($A35,FAG_Daten_2022!$A$1:$FK$206,FAG_Daten_2022!BJ$1,FALSE)="","",VLOOKUP($A35,FAG_Daten_2022!$A$1:$FK$206,FAG_Daten_2022!BJ$1,FALSE))</f>
        <v/>
      </c>
      <c r="DF35" s="82" t="str">
        <f>IF(VLOOKUP($A35,FAG_Daten_2022!$A$1:$FK$206,FAG_Daten_2022!BK$1,FALSE)="","",VLOOKUP($A35,FAG_Daten_2022!$A$1:$FK$206,FAG_Daten_2022!BK$1,FALSE))</f>
        <v/>
      </c>
      <c r="DG35" s="82" t="str">
        <f>IF(VLOOKUP($A35,FAG_Daten_2022!$A$1:$FK$206,FAG_Daten_2022!BL$1,FALSE)="","",VLOOKUP($A35,FAG_Daten_2022!$A$1:$FK$206,FAG_Daten_2022!BL$1,FALSE))</f>
        <v/>
      </c>
      <c r="DH35" s="82" t="str">
        <f>IF(VLOOKUP($A35,FAG_Daten_2022!$A$1:$FK$206,FAG_Daten_2022!BM$1,FALSE)="","",VLOOKUP($A35,FAG_Daten_2022!$A$1:$FK$206,FAG_Daten_2022!BM$1,FALSE))</f>
        <v/>
      </c>
      <c r="DI35" s="82" t="str">
        <f>IF(VLOOKUP($A35,FAG_Daten_2022!$A$1:$FK$206,FAG_Daten_2022!BN$1,FALSE)="","",VLOOKUP($A35,FAG_Daten_2022!$A$1:$FK$206,FAG_Daten_2022!BN$1,FALSE))</f>
        <v/>
      </c>
      <c r="DJ35" s="82" t="str">
        <f>IF(VLOOKUP($A35,FAG_Daten_2022!$A$1:$FK$206,FAG_Daten_2022!BO$1,FALSE)="","",VLOOKUP($A35,FAG_Daten_2022!$A$1:$FK$206,FAG_Daten_2022!BO$1,FALSE))</f>
        <v/>
      </c>
      <c r="DK35" s="82" t="str">
        <f>IF(VLOOKUP($A35,FAG_Daten_2022!$A$1:$FK$206,FAG_Daten_2022!BP$1,FALSE)="","",VLOOKUP($A35,FAG_Daten_2022!$A$1:$FK$206,FAG_Daten_2022!BP$1,FALSE))</f>
        <v/>
      </c>
      <c r="DL35" s="82" t="str">
        <f>IF(VLOOKUP($A35,FAG_Daten_2022!$A$1:$FK$206,FAG_Daten_2022!BQ$1,FALSE)="","",VLOOKUP($A35,FAG_Daten_2022!$A$1:$FK$206,FAG_Daten_2022!BQ$1,FALSE))</f>
        <v/>
      </c>
      <c r="DM35" s="82" t="str">
        <f>IF(VLOOKUP($A35,FAG_Daten_2022!$A$1:$FK$206,FAG_Daten_2022!BR$1,FALSE)="","",VLOOKUP($A35,FAG_Daten_2022!$A$1:$FK$206,FAG_Daten_2022!BR$1,FALSE))</f>
        <v/>
      </c>
      <c r="DN35" s="82">
        <f t="shared" si="11"/>
        <v>0</v>
      </c>
      <c r="DO35" s="82" t="str">
        <f t="shared" si="11"/>
        <v/>
      </c>
      <c r="DP35" s="82" t="str">
        <f t="shared" si="11"/>
        <v/>
      </c>
      <c r="DQ35" s="82" t="str">
        <f t="shared" si="11"/>
        <v/>
      </c>
      <c r="DR35" s="82">
        <f t="shared" si="11"/>
        <v>0</v>
      </c>
      <c r="DS35" s="82" t="str">
        <f t="shared" si="11"/>
        <v/>
      </c>
      <c r="DT35" s="82" t="str">
        <f t="shared" si="11"/>
        <v/>
      </c>
      <c r="DU35" s="82" t="str">
        <f t="shared" si="11"/>
        <v/>
      </c>
      <c r="DV35" s="82" t="str">
        <f t="shared" si="11"/>
        <v/>
      </c>
      <c r="DW35" s="82" t="str">
        <f t="shared" si="11"/>
        <v/>
      </c>
      <c r="DX35" s="82" t="str">
        <f t="shared" si="11"/>
        <v/>
      </c>
      <c r="DY35" s="82" t="str">
        <f t="shared" si="11"/>
        <v/>
      </c>
      <c r="DZ35" s="82">
        <f t="shared" si="7"/>
        <v>0</v>
      </c>
      <c r="EA35" s="82">
        <f t="shared" si="8"/>
        <v>3081708</v>
      </c>
      <c r="EB35" s="82"/>
      <c r="EC35" s="82"/>
      <c r="ED35" s="82"/>
      <c r="EE35" s="82"/>
      <c r="EF35" s="82"/>
      <c r="EG35" s="82"/>
      <c r="EH35" s="82"/>
      <c r="EI35" s="82"/>
      <c r="EJ35" s="82"/>
      <c r="EK35" s="1"/>
      <c r="EL35" s="11"/>
      <c r="EM35" s="1"/>
    </row>
    <row r="36" spans="1:143" s="3" customFormat="1" outlineLevel="1" x14ac:dyDescent="0.2">
      <c r="A36" s="1">
        <v>243</v>
      </c>
      <c r="B36" s="3" t="str">
        <f>VLOOKUP(A36,FAG_Daten_2022!A$1:$FK$206,FAG_Daten_2022!$B$1,FALSE)</f>
        <v>Dietikon</v>
      </c>
      <c r="C36" s="3" t="str">
        <f>VLOOKUP(A36,FAG_Daten_2022!A$1:$FK$206,FAG_Daten_2022!$C$1,FALSE)</f>
        <v>Stadt</v>
      </c>
      <c r="D36" s="3" t="str">
        <f>VLOOKUP(A36,FAG_Daten_2022!A$1:$FK$206,FAG_Daten_2022!$D$1,FALSE)</f>
        <v>Bezirk Dietikon</v>
      </c>
      <c r="E36" s="82">
        <f>VLOOKUP(A36,FAG_Daten_2022!A$1:$FK$206,FAG_Daten_2022!$AT$1,FALSE)</f>
        <v>2261</v>
      </c>
      <c r="F36" s="82">
        <f>VLOOKUP(A36,FAG_Daten_2022!A$1:$FK$206,FAG_Daten_2022!$AV$1,FALSE)</f>
        <v>3770</v>
      </c>
      <c r="G36" s="82">
        <f>VLOOKUP(A36,FAG_Daten_2022!A$1:$FK$206,FAG_Daten_2022!$F$1,FALSE)</f>
        <v>28028</v>
      </c>
      <c r="H36" s="80">
        <f>VLOOKUP(A36,FAG_Daten_2022!A$1:$FK$206,FAG_Daten_2022!$DH$1,FALSE)</f>
        <v>123</v>
      </c>
      <c r="I36" s="82">
        <f>ROUND(IF(E36&lt;FAG_Basisdaten!$C$5*F36,(FAG_Basisdaten!$C$5*F36-E36)*G36*H36/100,0),0)</f>
        <v>45523498</v>
      </c>
      <c r="J36" s="82">
        <f>VLOOKUP(A36,FAG_Daten_2022!A$1:$FK$206,FAG_Daten_2022!$AT$1,FALSE)</f>
        <v>2261</v>
      </c>
      <c r="K36" s="82">
        <f>VLOOKUP(A36,FAG_Daten_2022!A$1:$FK$206,FAG_Daten_2022!$AV$1,FALSE)</f>
        <v>3770</v>
      </c>
      <c r="L36" s="3">
        <f>VLOOKUP(A36,FAG_Daten_2022!A$1:$FK$206,FAG_Daten_2022!$F$1,FALSE)</f>
        <v>28028</v>
      </c>
      <c r="M36" s="3">
        <f>VLOOKUP(A36,FAG_Daten_2022!A$1:$FK$206,FAG_Daten_2022!DJ$1,FALSE)</f>
        <v>99.67</v>
      </c>
      <c r="N36" s="3">
        <f>VLOOKUP(A36,FAG_Daten_2022!A$1:$FK$206,FAG_Daten_2022!$DK$1,FALSE)</f>
        <v>100.87</v>
      </c>
      <c r="O36" s="82">
        <f>ROUND(IF(J36&gt;K36*FAG_Basisdaten!$C$8,(J36-K36*FAG_Basisdaten!$C$8)*FAG_Basisdaten!$C$9*L36*(M36/N36),0),0)</f>
        <v>0</v>
      </c>
      <c r="P36" s="82">
        <f>VLOOKUP(A36,FAG_Daten_2022!A$1:$FK$206,FAG_Daten_2022!$I$1,FALSE)</f>
        <v>5672</v>
      </c>
      <c r="Q36" s="82">
        <f>VLOOKUP(A36,FAG_Daten_2022!A$1:$FK$206,FAG_Daten_2022!$F$1,FALSE)</f>
        <v>28028</v>
      </c>
      <c r="R36" s="82">
        <f>VLOOKUP(A36,FAG_Daten_2022!A$1:$FK$206,FAG_Daten_2022!$K$1,FALSE)</f>
        <v>232131</v>
      </c>
      <c r="S36" s="82">
        <f>VLOOKUP(A36,FAG_Daten_2022!A$1:$FK$206,FAG_Daten_2022!$H$1,FALSE)</f>
        <v>1130451</v>
      </c>
      <c r="T36" s="82">
        <f>VLOOKUP(A36,FAG_Daten_2022!A$1:$FK$206,FAG_Daten_2022!$F$1,FALSE)</f>
        <v>28028</v>
      </c>
      <c r="U36" s="3">
        <f>VLOOKUP(A36,FAG_Daten_2022!A$1:$FK$206,FAG_Daten_2022!$BC$1,FALSE)</f>
        <v>102.3</v>
      </c>
      <c r="V36" s="3">
        <f>VLOOKUP(A36,FAG_Daten_2022!A$1:$FK$206,FAG_Daten_2022!$BD$1,FALSE)</f>
        <v>104.2</v>
      </c>
      <c r="W36" s="118">
        <f>IF((P36/Q36)&gt;(R36/S36)*FAG_Basisdaten!$C$12,((P36/Q36)-(R36/S36)*FAG_Basisdaten!$C$12)*T36*FAG_Basisdaten!$C$13*(U36/V36),0)</f>
        <v>0</v>
      </c>
      <c r="X36" s="3">
        <f>VLOOKUP(A36,FAG_Daten_2022!A$1:$FK$206,FAG_Daten_2022!$DH$1,FALSE)</f>
        <v>123</v>
      </c>
      <c r="Y36" s="3">
        <f>VLOOKUP(A36,FAG_Daten_2022!A$1:$FK$206,FAG_Daten_2022!$DJ$1,FALSE)</f>
        <v>99.67</v>
      </c>
      <c r="Z36" s="82">
        <f>ROUND(W36-W36*MIN(MAX((Y36*FAG_Basisdaten!$C$15-X36)/(Y36*FAG_Basisdaten!$C$14),0),1),0)</f>
        <v>0</v>
      </c>
      <c r="AA36" s="79">
        <f>VLOOKUP(A36,FAG_Daten_2022!A$1:$FK$206,FAG_Daten_2022!$AW$1,FALSE)</f>
        <v>3116.92</v>
      </c>
      <c r="AB36" s="83">
        <f>VLOOKUP(A36,FAG_Daten_2022!A$1:$FK$206,FAG_Daten_2022!$AZ$1,FALSE)</f>
        <v>3.5000000000000001E-3</v>
      </c>
      <c r="AC36" s="3">
        <f>VLOOKUP(A36,FAG_Daten_2022!A$1:$FK$206,FAG_Daten_2022!$F$1,FALSE)</f>
        <v>28028</v>
      </c>
      <c r="AD36" s="3">
        <f>VLOOKUP(A36,FAG_Daten_2022!A$1:$FK$206,FAG_Daten_2022!$BC$1,FALSE)</f>
        <v>102.3</v>
      </c>
      <c r="AE36" s="3">
        <f>VLOOKUP(A36,FAG_Daten_2022!A$1:$FK$206,FAG_Daten_2022!$BD$1,FALSE)</f>
        <v>104.2</v>
      </c>
      <c r="AF36" s="80">
        <f>IF(OR(AA36&lt;FAG_Basisdaten!$C$18,AB36&gt;FAG_Basisdaten!$C$19),MAX((FAG_Basisdaten!$C$20+FAG_Basisdaten!$C$21*AA36+FAG_Basisdaten!$C$22*AB36*100)*AC36*(AD36/AE36),0),0)</f>
        <v>0</v>
      </c>
      <c r="AG36" s="3">
        <f>VLOOKUP(A36,FAG_Daten_2022!A$1:$FK$206,FAG_Daten_2022!$DH$1,FALSE)</f>
        <v>123</v>
      </c>
      <c r="AH36" s="3">
        <f>VLOOKUP(A36,FAG_Daten_2022!A$1:$FK$206,FAG_Daten_2022!$DJ$1,FALSE)</f>
        <v>99.67</v>
      </c>
      <c r="AI36" s="82">
        <f>ROUND(AF36-AF36*MIN(MAX((AH36*FAG_Basisdaten!$C$24-AG36)/(AH36*FAG_Basisdaten!$C$23),0),1),0)</f>
        <v>0</v>
      </c>
      <c r="AJ36" s="3">
        <f>VLOOKUP(A36,FAG_Daten_2022!$A$1:$FK$206,FAG_Daten_2022!$BC$1,FALSE)</f>
        <v>102.3</v>
      </c>
      <c r="AK36" s="3">
        <f>VLOOKUP(A36,FAG_Daten_2022!$A$1:$FK$206,FAG_Daten_2022!$BD$1,FALSE)</f>
        <v>104.2</v>
      </c>
      <c r="AL36" s="82">
        <v>0</v>
      </c>
      <c r="AM36" s="82">
        <f t="shared" si="2"/>
        <v>45523498</v>
      </c>
      <c r="AN36" s="115" t="str">
        <f>IF(VLOOKUP($A36,FAG_Daten_2022!$A$1:$FK$206,FAG_Daten_2022!BS$1,FALSE)="","",VLOOKUP($A36,FAG_Daten_2022!$A$1:$FK$206,FAG_Daten_2022!BS$1,FALSE))</f>
        <v/>
      </c>
      <c r="AO36" s="115" t="str">
        <f>IF(VLOOKUP($A36,FAG_Daten_2022!$A$1:$FK$206,FAG_Daten_2022!BT$1,FALSE)="","",VLOOKUP($A36,FAG_Daten_2022!$A$1:$FK$206,FAG_Daten_2022!BT$1,FALSE))</f>
        <v/>
      </c>
      <c r="AP36" s="115" t="str">
        <f>IF(VLOOKUP($A36,FAG_Daten_2022!$A$1:$FK$206,FAG_Daten_2022!BU$1,FALSE)="","",VLOOKUP($A36,FAG_Daten_2022!$A$1:$FK$206,FAG_Daten_2022!BU$1,FALSE))</f>
        <v/>
      </c>
      <c r="AQ36" s="115" t="str">
        <f>IF(VLOOKUP($A36,FAG_Daten_2022!$A$1:$FK$206,FAG_Daten_2022!BV$1,FALSE)="","",VLOOKUP($A36,FAG_Daten_2022!$A$1:$FK$206,FAG_Daten_2022!BV$1,FALSE))</f>
        <v/>
      </c>
      <c r="AR36" s="115" t="str">
        <f>IF(VLOOKUP($A36,FAG_Daten_2022!$A$1:$FK$206,FAG_Daten_2022!BW$1,FALSE)="","",VLOOKUP($A36,FAG_Daten_2022!$A$1:$FK$206,FAG_Daten_2022!BW$1,FALSE))</f>
        <v/>
      </c>
      <c r="AS36" s="115" t="str">
        <f>IF(VLOOKUP($A36,FAG_Daten_2022!$A$1:$FK$206,FAG_Daten_2022!BX$1,FALSE)="","",VLOOKUP($A36,FAG_Daten_2022!$A$1:$FK$206,FAG_Daten_2022!BX$1,FALSE))</f>
        <v/>
      </c>
      <c r="AT36" s="115" t="str">
        <f>IF(VLOOKUP($A36,FAG_Daten_2022!$A$1:$FK$206,FAG_Daten_2022!BY$1,FALSE)="","",VLOOKUP($A36,FAG_Daten_2022!$A$1:$FK$206,FAG_Daten_2022!BY$1,FALSE))</f>
        <v/>
      </c>
      <c r="AU36" s="115" t="str">
        <f>IF(VLOOKUP($A36,FAG_Daten_2022!$A$1:$FK$206,FAG_Daten_2022!BZ$1,FALSE)="","",VLOOKUP($A36,FAG_Daten_2022!$A$1:$FK$206,FAG_Daten_2022!BZ$1,FALSE))</f>
        <v/>
      </c>
      <c r="AV36" s="115" t="str">
        <f>IF(VLOOKUP($A36,FAG_Daten_2022!$A$1:$FK$206,FAG_Daten_2022!CA$1,FALSE)="","",VLOOKUP($A36,FAG_Daten_2022!$A$1:$FK$206,FAG_Daten_2022!CA$1,FALSE))</f>
        <v/>
      </c>
      <c r="AW36" s="115" t="str">
        <f>IF(VLOOKUP($A36,FAG_Daten_2022!$A$1:$FK$206,FAG_Daten_2022!CB$1,FALSE)="","",VLOOKUP($A36,FAG_Daten_2022!$A$1:$FK$206,FAG_Daten_2022!CB$1,FALSE))</f>
        <v/>
      </c>
      <c r="AX36" s="115" t="str">
        <f>IF(VLOOKUP($A36,FAG_Daten_2022!$A$1:$FK$206,FAG_Daten_2022!CC$1,FALSE)="","",VLOOKUP($A36,FAG_Daten_2022!$A$1:$FK$206,FAG_Daten_2022!CC$1,FALSE))</f>
        <v/>
      </c>
      <c r="AY36" s="115" t="str">
        <f>IF(VLOOKUP($A36,FAG_Daten_2022!$A$1:$FK$206,FAG_Daten_2022!CD$1,FALSE)="","",VLOOKUP($A36,FAG_Daten_2022!$A$1:$FK$206,FAG_Daten_2022!CD$1,FALSE))</f>
        <v/>
      </c>
      <c r="AZ36" s="80">
        <f>VLOOKUP($A36,FAG_Daten_2022!$A$1:$FK$206,FAG_Daten_2022!$DH$1,FALSE)</f>
        <v>123</v>
      </c>
      <c r="BA36" s="80">
        <f>IF(VLOOKUP($A36,FAG_Daten_2022!$A$1:$FK$206,FAG_Daten_2022!M$1,FALSE)="","",VLOOKUP($A36,FAG_Daten_2022!$A$1:$FK$206,FAG_Daten_2022!M$1,FALSE))</f>
        <v>0</v>
      </c>
      <c r="BB36" s="80">
        <f>IF(VLOOKUP($A36,FAG_Daten_2022!$A$1:$FK$206,FAG_Daten_2022!N$1,FALSE)="","",VLOOKUP($A36,FAG_Daten_2022!$A$1:$FK$206,FAG_Daten_2022!N$1,FALSE))</f>
        <v>0</v>
      </c>
      <c r="BC36" s="80">
        <f>IF(VLOOKUP($A36,FAG_Daten_2022!$A$1:$FK$206,FAG_Daten_2022!O$1,FALSE)="","",VLOOKUP($A36,FAG_Daten_2022!$A$1:$FK$206,FAG_Daten_2022!O$1,FALSE))</f>
        <v>0</v>
      </c>
      <c r="BD36" s="80" t="str">
        <f>IF(VLOOKUP($A36,FAG_Daten_2022!$A$1:$FK$206,FAG_Daten_2022!P$1,FALSE)="","",VLOOKUP($A36,FAG_Daten_2022!$A$1:$FK$206,FAG_Daten_2022!P$1,FALSE))</f>
        <v/>
      </c>
      <c r="BE36" s="80">
        <f>IF(VLOOKUP($A36,FAG_Daten_2022!$A$1:$FK$206,FAG_Daten_2022!R$1,FALSE)="","",VLOOKUP($A36,FAG_Daten_2022!$A$1:$FK$206,FAG_Daten_2022!R$1,FALSE))</f>
        <v>0</v>
      </c>
      <c r="BF36" s="80">
        <f>IF(VLOOKUP($A36,FAG_Daten_2022!$A$1:$FK$206,FAG_Daten_2022!S$1,FALSE)="","",VLOOKUP($A36,FAG_Daten_2022!$A$1:$FK$206,FAG_Daten_2022!S$1,FALSE))</f>
        <v>0</v>
      </c>
      <c r="BG36" s="80" t="str">
        <f>IF(VLOOKUP($A36,FAG_Daten_2022!$A$1:$FK$206,FAG_Daten_2022!T$1,FALSE)="","",VLOOKUP($A36,FAG_Daten_2022!$A$1:$FK$206,FAG_Daten_2022!T$1,FALSE))</f>
        <v/>
      </c>
      <c r="BH36" s="80" t="str">
        <f>IF(VLOOKUP($A36,FAG_Daten_2022!$A$1:$FK$206,FAG_Daten_2022!U$1,FALSE)="","",VLOOKUP($A36,FAG_Daten_2022!$A$1:$FK$206,FAG_Daten_2022!U$1,FALSE))</f>
        <v/>
      </c>
      <c r="BI36" s="80">
        <f>IF(VLOOKUP($A36,FAG_Daten_2022!$A$1:$FK$206,FAG_Daten_2022!W$1,FALSE)="","",VLOOKUP($A36,FAG_Daten_2022!$A$1:$FK$206,FAG_Daten_2022!W$1,FALSE))</f>
        <v>0</v>
      </c>
      <c r="BJ36" s="80" t="str">
        <f>IF(VLOOKUP($A36,FAG_Daten_2022!$A$1:$FK$206,FAG_Daten_2022!X$1,FALSE)="","",VLOOKUP($A36,FAG_Daten_2022!$A$1:$FK$206,FAG_Daten_2022!X$1,FALSE))</f>
        <v/>
      </c>
      <c r="BK36" s="80" t="str">
        <f>IF(VLOOKUP($A36,FAG_Daten_2022!$A$1:$FK$206,FAG_Daten_2022!Y$1,FALSE)="","",VLOOKUP($A36,FAG_Daten_2022!$A$1:$FK$206,FAG_Daten_2022!Y$1,FALSE))</f>
        <v/>
      </c>
      <c r="BL36" s="80" t="str">
        <f>IF(VLOOKUP($A36,FAG_Daten_2022!$A$1:$FK$206,FAG_Daten_2022!Z$1,FALSE)="","",VLOOKUP($A36,FAG_Daten_2022!$A$1:$FK$206,FAG_Daten_2022!Z$1,FALSE))</f>
        <v/>
      </c>
      <c r="BM36" s="82">
        <f>IF(VLOOKUP($A36,FAG_Daten_2022!$A$1:$FK$206,FAG_Daten_2022!AG$1,FALSE)="","",VLOOKUP($A36,FAG_Daten_2022!$A$1:$FK$206,FAG_Daten_2022!AG$1,FALSE))</f>
        <v>63372170</v>
      </c>
      <c r="BN36" s="82">
        <f>IF(VLOOKUP($A36,FAG_Daten_2022!$A$1:$FK$206,FAG_Daten_2022!AH$1,FALSE)="","",VLOOKUP($A36,FAG_Daten_2022!$A$1:$FK$206,FAG_Daten_2022!AH$1,FALSE))</f>
        <v>0</v>
      </c>
      <c r="BO36" s="82">
        <f>IF(VLOOKUP($A36,FAG_Daten_2022!$A$1:$FK$206,FAG_Daten_2022!AI$1,FALSE)="","",VLOOKUP($A36,FAG_Daten_2022!$A$1:$FK$206,FAG_Daten_2022!AI$1,FALSE))</f>
        <v>0</v>
      </c>
      <c r="BP36" s="113">
        <f>IF(VLOOKUP($A36,FAG_Daten_2022!$A$1:$FK$206,FAG_Daten_2022!AJ$1,FALSE)="","",VLOOKUP($A36,FAG_Daten_2022!$A$1:$FK$206,FAG_Daten_2022!AJ$1,FALSE))</f>
        <v>0</v>
      </c>
      <c r="BQ36" s="82" t="str">
        <f>IF(VLOOKUP($A36,FAG_Daten_2022!$A$1:$FK$206,FAG_Daten_2022!AK$1,FALSE)="","",VLOOKUP($A36,FAG_Daten_2022!$A$1:$FK$206,FAG_Daten_2022!AK$1,FALSE))</f>
        <v/>
      </c>
      <c r="BR36" s="82">
        <f>IF(VLOOKUP($A36,FAG_Daten_2022!$A$1:$FK$206,FAG_Daten_2022!AL$1,FALSE)="","",VLOOKUP($A36,FAG_Daten_2022!$A$1:$FK$206,FAG_Daten_2022!AL$1,FALSE))</f>
        <v>0</v>
      </c>
      <c r="BS36" s="82">
        <f>IF(VLOOKUP($A36,FAG_Daten_2022!$A$1:$FK$206,FAG_Daten_2022!AM$1,FALSE)="","",VLOOKUP($A36,FAG_Daten_2022!$A$1:$FK$206,FAG_Daten_2022!AM$1,FALSE))</f>
        <v>0</v>
      </c>
      <c r="BT36" s="82" t="str">
        <f>IF(VLOOKUP($A36,FAG_Daten_2022!$A$1:$FK$206,FAG_Daten_2022!AN$1,FALSE)="","",VLOOKUP($A36,FAG_Daten_2022!$A$1:$FK$206,FAG_Daten_2022!AN$1,FALSE))</f>
        <v/>
      </c>
      <c r="BU36" s="82" t="str">
        <f>IF(VLOOKUP($A36,FAG_Daten_2022!$A$1:$FK$206,FAG_Daten_2022!AO$1,FALSE)="","",VLOOKUP($A36,FAG_Daten_2022!$A$1:$FK$206,FAG_Daten_2022!AO$1,FALSE))</f>
        <v/>
      </c>
      <c r="BV36" s="82">
        <f>IF(VLOOKUP($A36,FAG_Daten_2022!$A$1:$FK$206,FAG_Daten_2022!AP$1,FALSE)="","",VLOOKUP($A36,FAG_Daten_2022!$A$1:$FK$206,FAG_Daten_2022!AP$1,FALSE))</f>
        <v>0</v>
      </c>
      <c r="BW36" s="82" t="str">
        <f>IF(VLOOKUP($A36,FAG_Daten_2022!$A$1:$FK$206,FAG_Daten_2022!AQ$1,FALSE)="","",VLOOKUP($A36,FAG_Daten_2022!$A$1:$FK$206,FAG_Daten_2022!AQ$1,FALSE))</f>
        <v/>
      </c>
      <c r="BX36" s="82" t="str">
        <f>IF(VLOOKUP($A36,FAG_Daten_2022!$A$1:$FK$206,FAG_Daten_2022!AR$1,FALSE)="","",VLOOKUP($A36,FAG_Daten_2022!$A$1:$FK$206,FAG_Daten_2022!AR$1,FALSE))</f>
        <v/>
      </c>
      <c r="BY36" s="82" t="str">
        <f>IF(VLOOKUP($A36,FAG_Daten_2022!$A$1:$FK$206,FAG_Daten_2022!AS$1,FALSE)="","",VLOOKUP($A36,FAG_Daten_2022!$A$1:$FK$206,FAG_Daten_2022!AS$1,FALSE))</f>
        <v/>
      </c>
      <c r="BZ36" s="82">
        <f t="shared" si="9"/>
        <v>0</v>
      </c>
      <c r="CA36" s="82">
        <f t="shared" si="9"/>
        <v>0</v>
      </c>
      <c r="CB36" s="82">
        <f t="shared" si="9"/>
        <v>0</v>
      </c>
      <c r="CC36" s="82" t="str">
        <f t="shared" si="9"/>
        <v/>
      </c>
      <c r="CD36" s="82">
        <f t="shared" si="9"/>
        <v>0</v>
      </c>
      <c r="CE36" s="82">
        <f t="shared" si="9"/>
        <v>0</v>
      </c>
      <c r="CF36" s="82" t="str">
        <f t="shared" si="9"/>
        <v/>
      </c>
      <c r="CG36" s="82" t="str">
        <f t="shared" si="9"/>
        <v/>
      </c>
      <c r="CH36" s="82">
        <f t="shared" si="9"/>
        <v>0</v>
      </c>
      <c r="CI36" s="82" t="str">
        <f t="shared" si="9"/>
        <v/>
      </c>
      <c r="CJ36" s="82" t="str">
        <f t="shared" si="9"/>
        <v/>
      </c>
      <c r="CK36" s="82" t="str">
        <f t="shared" si="9"/>
        <v/>
      </c>
      <c r="CL36" s="82">
        <f t="shared" si="10"/>
        <v>0</v>
      </c>
      <c r="CM36" s="82">
        <f t="shared" si="10"/>
        <v>0</v>
      </c>
      <c r="CN36" s="82">
        <f t="shared" si="10"/>
        <v>0</v>
      </c>
      <c r="CO36" s="82" t="str">
        <f t="shared" si="10"/>
        <v/>
      </c>
      <c r="CP36" s="82">
        <f t="shared" si="10"/>
        <v>0</v>
      </c>
      <c r="CQ36" s="82">
        <f t="shared" si="10"/>
        <v>0</v>
      </c>
      <c r="CR36" s="82" t="str">
        <f t="shared" si="10"/>
        <v/>
      </c>
      <c r="CS36" s="82" t="str">
        <f t="shared" si="10"/>
        <v/>
      </c>
      <c r="CT36" s="82">
        <f t="shared" si="10"/>
        <v>0</v>
      </c>
      <c r="CU36" s="82" t="str">
        <f t="shared" si="10"/>
        <v/>
      </c>
      <c r="CV36" s="82" t="str">
        <f t="shared" si="10"/>
        <v/>
      </c>
      <c r="CW36" s="82" t="str">
        <f t="shared" si="10"/>
        <v/>
      </c>
      <c r="CX36" s="82">
        <f t="shared" si="5"/>
        <v>0</v>
      </c>
      <c r="CY36" s="82">
        <f>VLOOKUP($A36,FAG_Daten_2022!$A$1:$FK$206,FAG_Daten_2022!I$1,FALSE)</f>
        <v>5672</v>
      </c>
      <c r="CZ36" s="82" t="str">
        <f>IF(VLOOKUP($A36,FAG_Daten_2022!$A$1:$FK$206,FAG_Daten_2022!BE$1,FALSE)="","",VLOOKUP($A36,FAG_Daten_2022!$A$1:$FK$206,FAG_Daten_2022!BE$1,FALSE))</f>
        <v/>
      </c>
      <c r="DA36" s="82" t="str">
        <f>IF(VLOOKUP($A36,FAG_Daten_2022!$A$1:$FK$206,FAG_Daten_2022!BF$1,FALSE)="","",VLOOKUP($A36,FAG_Daten_2022!$A$1:$FK$206,FAG_Daten_2022!BF$1,FALSE))</f>
        <v/>
      </c>
      <c r="DB36" s="82" t="str">
        <f>IF(VLOOKUP($A36,FAG_Daten_2022!$A$1:$FK$206,FAG_Daten_2022!BG$1,FALSE)="","",VLOOKUP($A36,FAG_Daten_2022!$A$1:$FK$206,FAG_Daten_2022!BG$1,FALSE))</f>
        <v/>
      </c>
      <c r="DC36" s="82" t="str">
        <f>IF(VLOOKUP($A36,FAG_Daten_2022!$A$1:$FK$206,FAG_Daten_2022!BH$1,FALSE)="","",VLOOKUP($A36,FAG_Daten_2022!$A$1:$FK$206,FAG_Daten_2022!BH$1,FALSE))</f>
        <v/>
      </c>
      <c r="DD36" s="82" t="str">
        <f>IF(VLOOKUP($A36,FAG_Daten_2022!$A$1:$FK$206,FAG_Daten_2022!BI$1,FALSE)="","",VLOOKUP($A36,FAG_Daten_2022!$A$1:$FK$206,FAG_Daten_2022!BI$1,FALSE))</f>
        <v/>
      </c>
      <c r="DE36" s="82" t="str">
        <f>IF(VLOOKUP($A36,FAG_Daten_2022!$A$1:$FK$206,FAG_Daten_2022!BJ$1,FALSE)="","",VLOOKUP($A36,FAG_Daten_2022!$A$1:$FK$206,FAG_Daten_2022!BJ$1,FALSE))</f>
        <v/>
      </c>
      <c r="DF36" s="82" t="str">
        <f>IF(VLOOKUP($A36,FAG_Daten_2022!$A$1:$FK$206,FAG_Daten_2022!BK$1,FALSE)="","",VLOOKUP($A36,FAG_Daten_2022!$A$1:$FK$206,FAG_Daten_2022!BK$1,FALSE))</f>
        <v/>
      </c>
      <c r="DG36" s="82" t="str">
        <f>IF(VLOOKUP($A36,FAG_Daten_2022!$A$1:$FK$206,FAG_Daten_2022!BL$1,FALSE)="","",VLOOKUP($A36,FAG_Daten_2022!$A$1:$FK$206,FAG_Daten_2022!BL$1,FALSE))</f>
        <v/>
      </c>
      <c r="DH36" s="82" t="str">
        <f>IF(VLOOKUP($A36,FAG_Daten_2022!$A$1:$FK$206,FAG_Daten_2022!BM$1,FALSE)="","",VLOOKUP($A36,FAG_Daten_2022!$A$1:$FK$206,FAG_Daten_2022!BM$1,FALSE))</f>
        <v/>
      </c>
      <c r="DI36" s="82" t="str">
        <f>IF(VLOOKUP($A36,FAG_Daten_2022!$A$1:$FK$206,FAG_Daten_2022!BN$1,FALSE)="","",VLOOKUP($A36,FAG_Daten_2022!$A$1:$FK$206,FAG_Daten_2022!BN$1,FALSE))</f>
        <v/>
      </c>
      <c r="DJ36" s="82" t="str">
        <f>IF(VLOOKUP($A36,FAG_Daten_2022!$A$1:$FK$206,FAG_Daten_2022!BO$1,FALSE)="","",VLOOKUP($A36,FAG_Daten_2022!$A$1:$FK$206,FAG_Daten_2022!BO$1,FALSE))</f>
        <v/>
      </c>
      <c r="DK36" s="82" t="str">
        <f>IF(VLOOKUP($A36,FAG_Daten_2022!$A$1:$FK$206,FAG_Daten_2022!BP$1,FALSE)="","",VLOOKUP($A36,FAG_Daten_2022!$A$1:$FK$206,FAG_Daten_2022!BP$1,FALSE))</f>
        <v/>
      </c>
      <c r="DL36" s="82" t="str">
        <f>IF(VLOOKUP($A36,FAG_Daten_2022!$A$1:$FK$206,FAG_Daten_2022!BQ$1,FALSE)="","",VLOOKUP($A36,FAG_Daten_2022!$A$1:$FK$206,FAG_Daten_2022!BQ$1,FALSE))</f>
        <v/>
      </c>
      <c r="DM36" s="82" t="str">
        <f>IF(VLOOKUP($A36,FAG_Daten_2022!$A$1:$FK$206,FAG_Daten_2022!BR$1,FALSE)="","",VLOOKUP($A36,FAG_Daten_2022!$A$1:$FK$206,FAG_Daten_2022!BR$1,FALSE))</f>
        <v/>
      </c>
      <c r="DN36" s="82" t="str">
        <f t="shared" si="11"/>
        <v/>
      </c>
      <c r="DO36" s="82" t="str">
        <f t="shared" si="11"/>
        <v/>
      </c>
      <c r="DP36" s="82" t="str">
        <f t="shared" si="11"/>
        <v/>
      </c>
      <c r="DQ36" s="82" t="str">
        <f t="shared" si="11"/>
        <v/>
      </c>
      <c r="DR36" s="82" t="str">
        <f t="shared" si="11"/>
        <v/>
      </c>
      <c r="DS36" s="82" t="str">
        <f t="shared" si="11"/>
        <v/>
      </c>
      <c r="DT36" s="82" t="str">
        <f t="shared" si="11"/>
        <v/>
      </c>
      <c r="DU36" s="82" t="str">
        <f t="shared" si="11"/>
        <v/>
      </c>
      <c r="DV36" s="82" t="str">
        <f t="shared" si="11"/>
        <v/>
      </c>
      <c r="DW36" s="82" t="str">
        <f t="shared" si="11"/>
        <v/>
      </c>
      <c r="DX36" s="82" t="str">
        <f t="shared" si="11"/>
        <v/>
      </c>
      <c r="DY36" s="82" t="str">
        <f t="shared" si="11"/>
        <v/>
      </c>
      <c r="DZ36" s="82">
        <f t="shared" si="7"/>
        <v>0</v>
      </c>
      <c r="EA36" s="82">
        <f t="shared" si="8"/>
        <v>0</v>
      </c>
      <c r="EB36" s="82"/>
      <c r="EC36" s="82"/>
      <c r="ED36" s="82"/>
      <c r="EE36" s="82"/>
      <c r="EF36" s="82"/>
      <c r="EG36" s="82"/>
      <c r="EH36" s="82"/>
      <c r="EI36" s="82"/>
      <c r="EJ36" s="82"/>
      <c r="EK36" s="1"/>
      <c r="EL36" s="11"/>
      <c r="EM36" s="1"/>
    </row>
    <row r="37" spans="1:143" s="3" customFormat="1" outlineLevel="1" x14ac:dyDescent="0.2">
      <c r="A37" s="3">
        <v>54</v>
      </c>
      <c r="B37" s="3" t="str">
        <f>VLOOKUP(A37,FAG_Daten_2022!A$1:$FK$206,FAG_Daten_2022!$B$1,FALSE)</f>
        <v>Dietlikon</v>
      </c>
      <c r="C37" s="3" t="str">
        <f>VLOOKUP(A37,FAG_Daten_2022!A$1:$FK$206,FAG_Daten_2022!$C$1,FALSE)</f>
        <v>Politische Gemeinde</v>
      </c>
      <c r="D37" s="3" t="str">
        <f>VLOOKUP(A37,FAG_Daten_2022!A$1:$FK$206,FAG_Daten_2022!$D$1,FALSE)</f>
        <v>Bezirk Bülach</v>
      </c>
      <c r="E37" s="82">
        <f>VLOOKUP(A37,FAG_Daten_2022!A$1:$FK$206,FAG_Daten_2022!$AT$1,FALSE)</f>
        <v>3462</v>
      </c>
      <c r="F37" s="82">
        <f>VLOOKUP(A37,FAG_Daten_2022!A$1:$FK$206,FAG_Daten_2022!$AV$1,FALSE)</f>
        <v>3770</v>
      </c>
      <c r="G37" s="82">
        <f>VLOOKUP(A37,FAG_Daten_2022!A$1:$FK$206,FAG_Daten_2022!$F$1,FALSE)</f>
        <v>7867</v>
      </c>
      <c r="H37" s="80">
        <f>VLOOKUP(A37,FAG_Daten_2022!A$1:$FK$206,FAG_Daten_2022!$DH$1,FALSE)</f>
        <v>92</v>
      </c>
      <c r="I37" s="82">
        <f>ROUND(IF(E37&lt;FAG_Basisdaten!$C$5*F37,(FAG_Basisdaten!$C$5*F37-E37)*G37*H37/100,0),0)</f>
        <v>864898</v>
      </c>
      <c r="J37" s="82">
        <f>VLOOKUP(A37,FAG_Daten_2022!A$1:$FK$206,FAG_Daten_2022!$AT$1,FALSE)</f>
        <v>3462</v>
      </c>
      <c r="K37" s="82">
        <f>VLOOKUP(A37,FAG_Daten_2022!A$1:$FK$206,FAG_Daten_2022!$AV$1,FALSE)</f>
        <v>3770</v>
      </c>
      <c r="L37" s="3">
        <f>VLOOKUP(A37,FAG_Daten_2022!A$1:$FK$206,FAG_Daten_2022!$F$1,FALSE)</f>
        <v>7867</v>
      </c>
      <c r="M37" s="3">
        <f>VLOOKUP(A37,FAG_Daten_2022!A$1:$FK$206,FAG_Daten_2022!DJ$1,FALSE)</f>
        <v>99.67</v>
      </c>
      <c r="N37" s="3">
        <f>VLOOKUP(A37,FAG_Daten_2022!A$1:$FK$206,FAG_Daten_2022!$DK$1,FALSE)</f>
        <v>100.87</v>
      </c>
      <c r="O37" s="82">
        <f>ROUND(IF(J37&gt;K37*FAG_Basisdaten!$C$8,(J37-K37*FAG_Basisdaten!$C$8)*FAG_Basisdaten!$C$9*L37*(M37/N37),0),0)</f>
        <v>0</v>
      </c>
      <c r="P37" s="82">
        <f>VLOOKUP(A37,FAG_Daten_2022!A$1:$FK$206,FAG_Daten_2022!$I$1,FALSE)</f>
        <v>1577</v>
      </c>
      <c r="Q37" s="82">
        <f>VLOOKUP(A37,FAG_Daten_2022!A$1:$FK$206,FAG_Daten_2022!$F$1,FALSE)</f>
        <v>7867</v>
      </c>
      <c r="R37" s="82">
        <f>VLOOKUP(A37,FAG_Daten_2022!A$1:$FK$206,FAG_Daten_2022!$K$1,FALSE)</f>
        <v>232131</v>
      </c>
      <c r="S37" s="82">
        <f>VLOOKUP(A37,FAG_Daten_2022!A$1:$FK$206,FAG_Daten_2022!$H$1,FALSE)</f>
        <v>1130451</v>
      </c>
      <c r="T37" s="82">
        <f>VLOOKUP(A37,FAG_Daten_2022!A$1:$FK$206,FAG_Daten_2022!$F$1,FALSE)</f>
        <v>7867</v>
      </c>
      <c r="U37" s="3">
        <f>VLOOKUP(A37,FAG_Daten_2022!A$1:$FK$206,FAG_Daten_2022!$BC$1,FALSE)</f>
        <v>102.3</v>
      </c>
      <c r="V37" s="3">
        <f>VLOOKUP(A37,FAG_Daten_2022!A$1:$FK$206,FAG_Daten_2022!$BD$1,FALSE)</f>
        <v>104.2</v>
      </c>
      <c r="W37" s="118">
        <f>IF((P37/Q37)&gt;(R37/S37)*FAG_Basisdaten!$C$12,((P37/Q37)-(R37/S37)*FAG_Basisdaten!$C$12)*T37*FAG_Basisdaten!$C$13*(U37/V37),0)</f>
        <v>0</v>
      </c>
      <c r="X37" s="3">
        <f>VLOOKUP(A37,FAG_Daten_2022!A$1:$FK$206,FAG_Daten_2022!$DH$1,FALSE)</f>
        <v>92</v>
      </c>
      <c r="Y37" s="3">
        <f>VLOOKUP(A37,FAG_Daten_2022!A$1:$FK$206,FAG_Daten_2022!$DJ$1,FALSE)</f>
        <v>99.67</v>
      </c>
      <c r="Z37" s="82">
        <f>ROUND(W37-W37*MIN(MAX((Y37*FAG_Basisdaten!$C$15-X37)/(Y37*FAG_Basisdaten!$C$14),0),1),0)</f>
        <v>0</v>
      </c>
      <c r="AA37" s="79">
        <f>VLOOKUP(A37,FAG_Daten_2022!A$1:$FK$206,FAG_Daten_2022!$AW$1,FALSE)</f>
        <v>1856.54</v>
      </c>
      <c r="AB37" s="83">
        <f>VLOOKUP(A37,FAG_Daten_2022!A$1:$FK$206,FAG_Daten_2022!$AZ$1,FALSE)</f>
        <v>0</v>
      </c>
      <c r="AC37" s="3">
        <f>VLOOKUP(A37,FAG_Daten_2022!A$1:$FK$206,FAG_Daten_2022!$F$1,FALSE)</f>
        <v>7867</v>
      </c>
      <c r="AD37" s="3">
        <f>VLOOKUP(A37,FAG_Daten_2022!A$1:$FK$206,FAG_Daten_2022!$BC$1,FALSE)</f>
        <v>102.3</v>
      </c>
      <c r="AE37" s="3">
        <f>VLOOKUP(A37,FAG_Daten_2022!A$1:$FK$206,FAG_Daten_2022!$BD$1,FALSE)</f>
        <v>104.2</v>
      </c>
      <c r="AF37" s="80">
        <f>IF(OR(AA37&lt;FAG_Basisdaten!$C$18,AB37&gt;FAG_Basisdaten!$C$19),MAX((FAG_Basisdaten!$C$20+FAG_Basisdaten!$C$21*AA37+FAG_Basisdaten!$C$22*AB37*100)*AC37*(AD37/AE37),0),0)</f>
        <v>0</v>
      </c>
      <c r="AG37" s="3">
        <f>VLOOKUP(A37,FAG_Daten_2022!A$1:$FK$206,FAG_Daten_2022!$DH$1,FALSE)</f>
        <v>92</v>
      </c>
      <c r="AH37" s="3">
        <f>VLOOKUP(A37,FAG_Daten_2022!A$1:$FK$206,FAG_Daten_2022!$DJ$1,FALSE)</f>
        <v>99.67</v>
      </c>
      <c r="AI37" s="82">
        <f>ROUND(AF37-AF37*MIN(MAX((AH37*FAG_Basisdaten!$C$24-AG37)/(AH37*FAG_Basisdaten!$C$23),0),1),0)</f>
        <v>0</v>
      </c>
      <c r="AJ37" s="3">
        <f>VLOOKUP(A37,FAG_Daten_2022!$A$1:$FK$206,FAG_Daten_2022!$BC$1,FALSE)</f>
        <v>102.3</v>
      </c>
      <c r="AK37" s="3">
        <f>VLOOKUP(A37,FAG_Daten_2022!$A$1:$FK$206,FAG_Daten_2022!$BD$1,FALSE)</f>
        <v>104.2</v>
      </c>
      <c r="AL37" s="82">
        <v>0</v>
      </c>
      <c r="AM37" s="82">
        <f t="shared" si="2"/>
        <v>864898</v>
      </c>
      <c r="AN37" s="115" t="str">
        <f>IF(VLOOKUP($A37,FAG_Daten_2022!$A$1:$FK$206,FAG_Daten_2022!BS$1,FALSE)="","",VLOOKUP($A37,FAG_Daten_2022!$A$1:$FK$206,FAG_Daten_2022!BS$1,FALSE))</f>
        <v/>
      </c>
      <c r="AO37" s="115" t="str">
        <f>IF(VLOOKUP($A37,FAG_Daten_2022!$A$1:$FK$206,FAG_Daten_2022!BT$1,FALSE)="","",VLOOKUP($A37,FAG_Daten_2022!$A$1:$FK$206,FAG_Daten_2022!BT$1,FALSE))</f>
        <v/>
      </c>
      <c r="AP37" s="115" t="str">
        <f>IF(VLOOKUP($A37,FAG_Daten_2022!$A$1:$FK$206,FAG_Daten_2022!BU$1,FALSE)="","",VLOOKUP($A37,FAG_Daten_2022!$A$1:$FK$206,FAG_Daten_2022!BU$1,FALSE))</f>
        <v/>
      </c>
      <c r="AQ37" s="115" t="str">
        <f>IF(VLOOKUP($A37,FAG_Daten_2022!$A$1:$FK$206,FAG_Daten_2022!BV$1,FALSE)="","",VLOOKUP($A37,FAG_Daten_2022!$A$1:$FK$206,FAG_Daten_2022!BV$1,FALSE))</f>
        <v/>
      </c>
      <c r="AR37" s="115" t="str">
        <f>IF(VLOOKUP($A37,FAG_Daten_2022!$A$1:$FK$206,FAG_Daten_2022!BW$1,FALSE)="","",VLOOKUP($A37,FAG_Daten_2022!$A$1:$FK$206,FAG_Daten_2022!BW$1,FALSE))</f>
        <v/>
      </c>
      <c r="AS37" s="115" t="str">
        <f>IF(VLOOKUP($A37,FAG_Daten_2022!$A$1:$FK$206,FAG_Daten_2022!BX$1,FALSE)="","",VLOOKUP($A37,FAG_Daten_2022!$A$1:$FK$206,FAG_Daten_2022!BX$1,FALSE))</f>
        <v/>
      </c>
      <c r="AT37" s="115" t="str">
        <f>IF(VLOOKUP($A37,FAG_Daten_2022!$A$1:$FK$206,FAG_Daten_2022!BY$1,FALSE)="","",VLOOKUP($A37,FAG_Daten_2022!$A$1:$FK$206,FAG_Daten_2022!BY$1,FALSE))</f>
        <v/>
      </c>
      <c r="AU37" s="115" t="str">
        <f>IF(VLOOKUP($A37,FAG_Daten_2022!$A$1:$FK$206,FAG_Daten_2022!BZ$1,FALSE)="","",VLOOKUP($A37,FAG_Daten_2022!$A$1:$FK$206,FAG_Daten_2022!BZ$1,FALSE))</f>
        <v/>
      </c>
      <c r="AV37" s="115" t="str">
        <f>IF(VLOOKUP($A37,FAG_Daten_2022!$A$1:$FK$206,FAG_Daten_2022!CA$1,FALSE)="","",VLOOKUP($A37,FAG_Daten_2022!$A$1:$FK$206,FAG_Daten_2022!CA$1,FALSE))</f>
        <v>Dietlikon</v>
      </c>
      <c r="AW37" s="115" t="str">
        <f>IF(VLOOKUP($A37,FAG_Daten_2022!$A$1:$FK$206,FAG_Daten_2022!CB$1,FALSE)="","",VLOOKUP($A37,FAG_Daten_2022!$A$1:$FK$206,FAG_Daten_2022!CB$1,FALSE))</f>
        <v/>
      </c>
      <c r="AX37" s="115" t="str">
        <f>IF(VLOOKUP($A37,FAG_Daten_2022!$A$1:$FK$206,FAG_Daten_2022!CC$1,FALSE)="","",VLOOKUP($A37,FAG_Daten_2022!$A$1:$FK$206,FAG_Daten_2022!CC$1,FALSE))</f>
        <v/>
      </c>
      <c r="AY37" s="115" t="str">
        <f>IF(VLOOKUP($A37,FAG_Daten_2022!$A$1:$FK$206,FAG_Daten_2022!CD$1,FALSE)="","",VLOOKUP($A37,FAG_Daten_2022!$A$1:$FK$206,FAG_Daten_2022!CD$1,FALSE))</f>
        <v/>
      </c>
      <c r="AZ37" s="80">
        <f>VLOOKUP($A37,FAG_Daten_2022!$A$1:$FK$206,FAG_Daten_2022!$DH$1,FALSE)</f>
        <v>92</v>
      </c>
      <c r="BA37" s="80">
        <f>IF(VLOOKUP($A37,FAG_Daten_2022!$A$1:$FK$206,FAG_Daten_2022!M$1,FALSE)="","",VLOOKUP($A37,FAG_Daten_2022!$A$1:$FK$206,FAG_Daten_2022!M$1,FALSE))</f>
        <v>0</v>
      </c>
      <c r="BB37" s="80">
        <f>IF(VLOOKUP($A37,FAG_Daten_2022!$A$1:$FK$206,FAG_Daten_2022!N$1,FALSE)="","",VLOOKUP($A37,FAG_Daten_2022!$A$1:$FK$206,FAG_Daten_2022!N$1,FALSE))</f>
        <v>0</v>
      </c>
      <c r="BC37" s="80">
        <f>IF(VLOOKUP($A37,FAG_Daten_2022!$A$1:$FK$206,FAG_Daten_2022!O$1,FALSE)="","",VLOOKUP($A37,FAG_Daten_2022!$A$1:$FK$206,FAG_Daten_2022!O$1,FALSE))</f>
        <v>0</v>
      </c>
      <c r="BD37" s="80" t="str">
        <f>IF(VLOOKUP($A37,FAG_Daten_2022!$A$1:$FK$206,FAG_Daten_2022!P$1,FALSE)="","",VLOOKUP($A37,FAG_Daten_2022!$A$1:$FK$206,FAG_Daten_2022!P$1,FALSE))</f>
        <v/>
      </c>
      <c r="BE37" s="80">
        <f>IF(VLOOKUP($A37,FAG_Daten_2022!$A$1:$FK$206,FAG_Daten_2022!R$1,FALSE)="","",VLOOKUP($A37,FAG_Daten_2022!$A$1:$FK$206,FAG_Daten_2022!R$1,FALSE))</f>
        <v>0</v>
      </c>
      <c r="BF37" s="80">
        <f>IF(VLOOKUP($A37,FAG_Daten_2022!$A$1:$FK$206,FAG_Daten_2022!S$1,FALSE)="","",VLOOKUP($A37,FAG_Daten_2022!$A$1:$FK$206,FAG_Daten_2022!S$1,FALSE))</f>
        <v>0</v>
      </c>
      <c r="BG37" s="80" t="str">
        <f>IF(VLOOKUP($A37,FAG_Daten_2022!$A$1:$FK$206,FAG_Daten_2022!T$1,FALSE)="","",VLOOKUP($A37,FAG_Daten_2022!$A$1:$FK$206,FAG_Daten_2022!T$1,FALSE))</f>
        <v/>
      </c>
      <c r="BH37" s="80" t="str">
        <f>IF(VLOOKUP($A37,FAG_Daten_2022!$A$1:$FK$206,FAG_Daten_2022!U$1,FALSE)="","",VLOOKUP($A37,FAG_Daten_2022!$A$1:$FK$206,FAG_Daten_2022!U$1,FALSE))</f>
        <v/>
      </c>
      <c r="BI37" s="80">
        <f>IF(VLOOKUP($A37,FAG_Daten_2022!$A$1:$FK$206,FAG_Daten_2022!W$1,FALSE)="","",VLOOKUP($A37,FAG_Daten_2022!$A$1:$FK$206,FAG_Daten_2022!W$1,FALSE))</f>
        <v>55</v>
      </c>
      <c r="BJ37" s="80" t="str">
        <f>IF(VLOOKUP($A37,FAG_Daten_2022!$A$1:$FK$206,FAG_Daten_2022!X$1,FALSE)="","",VLOOKUP($A37,FAG_Daten_2022!$A$1:$FK$206,FAG_Daten_2022!X$1,FALSE))</f>
        <v/>
      </c>
      <c r="BK37" s="80" t="str">
        <f>IF(VLOOKUP($A37,FAG_Daten_2022!$A$1:$FK$206,FAG_Daten_2022!Y$1,FALSE)="","",VLOOKUP($A37,FAG_Daten_2022!$A$1:$FK$206,FAG_Daten_2022!Y$1,FALSE))</f>
        <v/>
      </c>
      <c r="BL37" s="80" t="str">
        <f>IF(VLOOKUP($A37,FAG_Daten_2022!$A$1:$FK$206,FAG_Daten_2022!Z$1,FALSE)="","",VLOOKUP($A37,FAG_Daten_2022!$A$1:$FK$206,FAG_Daten_2022!Z$1,FALSE))</f>
        <v/>
      </c>
      <c r="BM37" s="82">
        <f>IF(VLOOKUP($A37,FAG_Daten_2022!$A$1:$FK$206,FAG_Daten_2022!AG$1,FALSE)="","",VLOOKUP($A37,FAG_Daten_2022!$A$1:$FK$206,FAG_Daten_2022!AG$1,FALSE))</f>
        <v>27232961</v>
      </c>
      <c r="BN37" s="82">
        <f>IF(VLOOKUP($A37,FAG_Daten_2022!$A$1:$FK$206,FAG_Daten_2022!AH$1,FALSE)="","",VLOOKUP($A37,FAG_Daten_2022!$A$1:$FK$206,FAG_Daten_2022!AH$1,FALSE))</f>
        <v>0</v>
      </c>
      <c r="BO37" s="82">
        <f>IF(VLOOKUP($A37,FAG_Daten_2022!$A$1:$FK$206,FAG_Daten_2022!AI$1,FALSE)="","",VLOOKUP($A37,FAG_Daten_2022!$A$1:$FK$206,FAG_Daten_2022!AI$1,FALSE))</f>
        <v>0</v>
      </c>
      <c r="BP37" s="113">
        <f>IF(VLOOKUP($A37,FAG_Daten_2022!$A$1:$FK$206,FAG_Daten_2022!AJ$1,FALSE)="","",VLOOKUP($A37,FAG_Daten_2022!$A$1:$FK$206,FAG_Daten_2022!AJ$1,FALSE))</f>
        <v>0</v>
      </c>
      <c r="BQ37" s="82" t="str">
        <f>IF(VLOOKUP($A37,FAG_Daten_2022!$A$1:$FK$206,FAG_Daten_2022!AK$1,FALSE)="","",VLOOKUP($A37,FAG_Daten_2022!$A$1:$FK$206,FAG_Daten_2022!AK$1,FALSE))</f>
        <v/>
      </c>
      <c r="BR37" s="82">
        <f>IF(VLOOKUP($A37,FAG_Daten_2022!$A$1:$FK$206,FAG_Daten_2022!AL$1,FALSE)="","",VLOOKUP($A37,FAG_Daten_2022!$A$1:$FK$206,FAG_Daten_2022!AL$1,FALSE))</f>
        <v>0</v>
      </c>
      <c r="BS37" s="82">
        <f>IF(VLOOKUP($A37,FAG_Daten_2022!$A$1:$FK$206,FAG_Daten_2022!AM$1,FALSE)="","",VLOOKUP($A37,FAG_Daten_2022!$A$1:$FK$206,FAG_Daten_2022!AM$1,FALSE))</f>
        <v>0</v>
      </c>
      <c r="BT37" s="82" t="str">
        <f>IF(VLOOKUP($A37,FAG_Daten_2022!$A$1:$FK$206,FAG_Daten_2022!AN$1,FALSE)="","",VLOOKUP($A37,FAG_Daten_2022!$A$1:$FK$206,FAG_Daten_2022!AN$1,FALSE))</f>
        <v/>
      </c>
      <c r="BU37" s="82" t="str">
        <f>IF(VLOOKUP($A37,FAG_Daten_2022!$A$1:$FK$206,FAG_Daten_2022!AO$1,FALSE)="","",VLOOKUP($A37,FAG_Daten_2022!$A$1:$FK$206,FAG_Daten_2022!AO$1,FALSE))</f>
        <v/>
      </c>
      <c r="BV37" s="82">
        <f>IF(VLOOKUP($A37,FAG_Daten_2022!$A$1:$FK$206,FAG_Daten_2022!AP$1,FALSE)="","",VLOOKUP($A37,FAG_Daten_2022!$A$1:$FK$206,FAG_Daten_2022!AP$1,FALSE))</f>
        <v>27232961</v>
      </c>
      <c r="BW37" s="82" t="str">
        <f>IF(VLOOKUP($A37,FAG_Daten_2022!$A$1:$FK$206,FAG_Daten_2022!AQ$1,FALSE)="","",VLOOKUP($A37,FAG_Daten_2022!$A$1:$FK$206,FAG_Daten_2022!AQ$1,FALSE))</f>
        <v/>
      </c>
      <c r="BX37" s="82" t="str">
        <f>IF(VLOOKUP($A37,FAG_Daten_2022!$A$1:$FK$206,FAG_Daten_2022!AR$1,FALSE)="","",VLOOKUP($A37,FAG_Daten_2022!$A$1:$FK$206,FAG_Daten_2022!AR$1,FALSE))</f>
        <v/>
      </c>
      <c r="BY37" s="82" t="str">
        <f>IF(VLOOKUP($A37,FAG_Daten_2022!$A$1:$FK$206,FAG_Daten_2022!AS$1,FALSE)="","",VLOOKUP($A37,FAG_Daten_2022!$A$1:$FK$206,FAG_Daten_2022!AS$1,FALSE))</f>
        <v/>
      </c>
      <c r="BZ37" s="82">
        <f t="shared" si="9"/>
        <v>0</v>
      </c>
      <c r="CA37" s="82">
        <f t="shared" si="9"/>
        <v>0</v>
      </c>
      <c r="CB37" s="82">
        <f t="shared" si="9"/>
        <v>0</v>
      </c>
      <c r="CC37" s="82" t="str">
        <f t="shared" si="9"/>
        <v/>
      </c>
      <c r="CD37" s="82">
        <f t="shared" si="9"/>
        <v>0</v>
      </c>
      <c r="CE37" s="82">
        <f t="shared" si="9"/>
        <v>0</v>
      </c>
      <c r="CF37" s="82" t="str">
        <f t="shared" si="9"/>
        <v/>
      </c>
      <c r="CG37" s="82" t="str">
        <f t="shared" si="9"/>
        <v/>
      </c>
      <c r="CH37" s="82">
        <f t="shared" si="9"/>
        <v>517059</v>
      </c>
      <c r="CI37" s="82" t="str">
        <f t="shared" si="9"/>
        <v/>
      </c>
      <c r="CJ37" s="82" t="str">
        <f t="shared" si="9"/>
        <v/>
      </c>
      <c r="CK37" s="82" t="str">
        <f t="shared" si="9"/>
        <v/>
      </c>
      <c r="CL37" s="82">
        <f t="shared" si="10"/>
        <v>0</v>
      </c>
      <c r="CM37" s="82">
        <f t="shared" si="10"/>
        <v>0</v>
      </c>
      <c r="CN37" s="82">
        <f t="shared" si="10"/>
        <v>0</v>
      </c>
      <c r="CO37" s="82" t="str">
        <f t="shared" si="10"/>
        <v/>
      </c>
      <c r="CP37" s="82">
        <f t="shared" si="10"/>
        <v>0</v>
      </c>
      <c r="CQ37" s="82">
        <f t="shared" si="10"/>
        <v>0</v>
      </c>
      <c r="CR37" s="82" t="str">
        <f t="shared" si="10"/>
        <v/>
      </c>
      <c r="CS37" s="82" t="str">
        <f t="shared" si="10"/>
        <v/>
      </c>
      <c r="CT37" s="82">
        <f t="shared" si="10"/>
        <v>0</v>
      </c>
      <c r="CU37" s="82" t="str">
        <f t="shared" si="10"/>
        <v/>
      </c>
      <c r="CV37" s="82" t="str">
        <f t="shared" si="10"/>
        <v/>
      </c>
      <c r="CW37" s="82" t="str">
        <f t="shared" si="10"/>
        <v/>
      </c>
      <c r="CX37" s="82">
        <f t="shared" si="5"/>
        <v>517059</v>
      </c>
      <c r="CY37" s="82">
        <f>VLOOKUP($A37,FAG_Daten_2022!$A$1:$FK$206,FAG_Daten_2022!I$1,FALSE)</f>
        <v>1577</v>
      </c>
      <c r="CZ37" s="82" t="str">
        <f>IF(VLOOKUP($A37,FAG_Daten_2022!$A$1:$FK$206,FAG_Daten_2022!BE$1,FALSE)="","",VLOOKUP($A37,FAG_Daten_2022!$A$1:$FK$206,FAG_Daten_2022!BE$1,FALSE))</f>
        <v/>
      </c>
      <c r="DA37" s="82" t="str">
        <f>IF(VLOOKUP($A37,FAG_Daten_2022!$A$1:$FK$206,FAG_Daten_2022!BF$1,FALSE)="","",VLOOKUP($A37,FAG_Daten_2022!$A$1:$FK$206,FAG_Daten_2022!BF$1,FALSE))</f>
        <v/>
      </c>
      <c r="DB37" s="82" t="str">
        <f>IF(VLOOKUP($A37,FAG_Daten_2022!$A$1:$FK$206,FAG_Daten_2022!BG$1,FALSE)="","",VLOOKUP($A37,FAG_Daten_2022!$A$1:$FK$206,FAG_Daten_2022!BG$1,FALSE))</f>
        <v/>
      </c>
      <c r="DC37" s="82" t="str">
        <f>IF(VLOOKUP($A37,FAG_Daten_2022!$A$1:$FK$206,FAG_Daten_2022!BH$1,FALSE)="","",VLOOKUP($A37,FAG_Daten_2022!$A$1:$FK$206,FAG_Daten_2022!BH$1,FALSE))</f>
        <v/>
      </c>
      <c r="DD37" s="82" t="str">
        <f>IF(VLOOKUP($A37,FAG_Daten_2022!$A$1:$FK$206,FAG_Daten_2022!BI$1,FALSE)="","",VLOOKUP($A37,FAG_Daten_2022!$A$1:$FK$206,FAG_Daten_2022!BI$1,FALSE))</f>
        <v/>
      </c>
      <c r="DE37" s="82" t="str">
        <f>IF(VLOOKUP($A37,FAG_Daten_2022!$A$1:$FK$206,FAG_Daten_2022!BJ$1,FALSE)="","",VLOOKUP($A37,FAG_Daten_2022!$A$1:$FK$206,FAG_Daten_2022!BJ$1,FALSE))</f>
        <v/>
      </c>
      <c r="DF37" s="82" t="str">
        <f>IF(VLOOKUP($A37,FAG_Daten_2022!$A$1:$FK$206,FAG_Daten_2022!BK$1,FALSE)="","",VLOOKUP($A37,FAG_Daten_2022!$A$1:$FK$206,FAG_Daten_2022!BK$1,FALSE))</f>
        <v/>
      </c>
      <c r="DG37" s="82" t="str">
        <f>IF(VLOOKUP($A37,FAG_Daten_2022!$A$1:$FK$206,FAG_Daten_2022!BL$1,FALSE)="","",VLOOKUP($A37,FAG_Daten_2022!$A$1:$FK$206,FAG_Daten_2022!BL$1,FALSE))</f>
        <v/>
      </c>
      <c r="DH37" s="82">
        <f>IF(VLOOKUP($A37,FAG_Daten_2022!$A$1:$FK$206,FAG_Daten_2022!BM$1,FALSE)="","",VLOOKUP($A37,FAG_Daten_2022!$A$1:$FK$206,FAG_Daten_2022!BM$1,FALSE))</f>
        <v>852</v>
      </c>
      <c r="DI37" s="82" t="str">
        <f>IF(VLOOKUP($A37,FAG_Daten_2022!$A$1:$FK$206,FAG_Daten_2022!BN$1,FALSE)="","",VLOOKUP($A37,FAG_Daten_2022!$A$1:$FK$206,FAG_Daten_2022!BN$1,FALSE))</f>
        <v/>
      </c>
      <c r="DJ37" s="82" t="str">
        <f>IF(VLOOKUP($A37,FAG_Daten_2022!$A$1:$FK$206,FAG_Daten_2022!BO$1,FALSE)="","",VLOOKUP($A37,FAG_Daten_2022!$A$1:$FK$206,FAG_Daten_2022!BO$1,FALSE))</f>
        <v/>
      </c>
      <c r="DK37" s="82" t="str">
        <f>IF(VLOOKUP($A37,FAG_Daten_2022!$A$1:$FK$206,FAG_Daten_2022!BP$1,FALSE)="","",VLOOKUP($A37,FAG_Daten_2022!$A$1:$FK$206,FAG_Daten_2022!BP$1,FALSE))</f>
        <v/>
      </c>
      <c r="DL37" s="82" t="str">
        <f>IF(VLOOKUP($A37,FAG_Daten_2022!$A$1:$FK$206,FAG_Daten_2022!BQ$1,FALSE)="","",VLOOKUP($A37,FAG_Daten_2022!$A$1:$FK$206,FAG_Daten_2022!BQ$1,FALSE))</f>
        <v/>
      </c>
      <c r="DM37" s="82" t="str">
        <f>IF(VLOOKUP($A37,FAG_Daten_2022!$A$1:$FK$206,FAG_Daten_2022!BR$1,FALSE)="","",VLOOKUP($A37,FAG_Daten_2022!$A$1:$FK$206,FAG_Daten_2022!BR$1,FALSE))</f>
        <v/>
      </c>
      <c r="DN37" s="82" t="str">
        <f t="shared" si="11"/>
        <v/>
      </c>
      <c r="DO37" s="82" t="str">
        <f t="shared" si="11"/>
        <v/>
      </c>
      <c r="DP37" s="82" t="str">
        <f t="shared" si="11"/>
        <v/>
      </c>
      <c r="DQ37" s="82" t="str">
        <f t="shared" si="11"/>
        <v/>
      </c>
      <c r="DR37" s="82" t="str">
        <f t="shared" si="11"/>
        <v/>
      </c>
      <c r="DS37" s="82" t="str">
        <f t="shared" si="11"/>
        <v/>
      </c>
      <c r="DT37" s="82" t="str">
        <f t="shared" si="11"/>
        <v/>
      </c>
      <c r="DU37" s="82" t="str">
        <f t="shared" si="11"/>
        <v/>
      </c>
      <c r="DV37" s="82">
        <f t="shared" si="11"/>
        <v>0</v>
      </c>
      <c r="DW37" s="82" t="str">
        <f t="shared" si="11"/>
        <v/>
      </c>
      <c r="DX37" s="82" t="str">
        <f t="shared" si="11"/>
        <v/>
      </c>
      <c r="DY37" s="82" t="str">
        <f t="shared" si="11"/>
        <v/>
      </c>
      <c r="DZ37" s="82">
        <f t="shared" si="7"/>
        <v>0</v>
      </c>
      <c r="EA37" s="82">
        <f t="shared" si="8"/>
        <v>517059</v>
      </c>
      <c r="EB37" s="82"/>
      <c r="EC37" s="82"/>
      <c r="ED37" s="82"/>
      <c r="EE37" s="82"/>
      <c r="EF37" s="82"/>
      <c r="EG37" s="82"/>
      <c r="EH37" s="82"/>
      <c r="EI37" s="82"/>
      <c r="EJ37" s="82"/>
      <c r="EL37" s="82"/>
    </row>
    <row r="38" spans="1:143" s="3" customFormat="1" outlineLevel="1" x14ac:dyDescent="0.2">
      <c r="A38" s="314">
        <v>216</v>
      </c>
      <c r="B38" s="314" t="str">
        <f>VLOOKUP(A38,FAG_Daten_2022!A$1:$FK$206,FAG_Daten_2022!$B$1,FALSE)</f>
        <v>Dinhard</v>
      </c>
      <c r="C38" s="314" t="str">
        <f>VLOOKUP(A38,FAG_Daten_2022!A$1:$FK$206,FAG_Daten_2022!$C$1,FALSE)</f>
        <v>Politische Gemeinde</v>
      </c>
      <c r="D38" s="314" t="str">
        <f>VLOOKUP(A38,FAG_Daten_2022!A$1:$FK$206,FAG_Daten_2022!$D$1,FALSE)</f>
        <v>Bezirk Winterthur</v>
      </c>
      <c r="E38" s="82">
        <f>VLOOKUP(A38,FAG_Daten_2022!A$1:$FK$206,FAG_Daten_2022!$AT$1,FALSE)</f>
        <v>2992</v>
      </c>
      <c r="F38" s="82">
        <f>VLOOKUP(A38,FAG_Daten_2022!A$1:$FK$206,FAG_Daten_2022!$AV$1,FALSE)</f>
        <v>3770</v>
      </c>
      <c r="G38" s="82">
        <f>VLOOKUP(A38,FAG_Daten_2022!A$1:$FK$206,FAG_Daten_2022!$F$1,FALSE)</f>
        <v>1740</v>
      </c>
      <c r="H38" s="80">
        <f>VLOOKUP(A38,FAG_Daten_2022!A$1:$FK$206,FAG_Daten_2022!$DH$1,FALSE)</f>
        <v>87.46</v>
      </c>
      <c r="I38" s="82">
        <f>ROUND(IF(E38&lt;FAG_Basisdaten!$C$5*F38,(FAG_Basisdaten!$C$5*F38-E38)*G38*H38/100,0),0)</f>
        <v>897103</v>
      </c>
      <c r="J38" s="82">
        <f>VLOOKUP(A38,FAG_Daten_2022!A$1:$FK$206,FAG_Daten_2022!$AT$1,FALSE)</f>
        <v>2992</v>
      </c>
      <c r="K38" s="82">
        <f>VLOOKUP(A38,FAG_Daten_2022!A$1:$FK$206,FAG_Daten_2022!$AV$1,FALSE)</f>
        <v>3770</v>
      </c>
      <c r="L38" s="3">
        <f>VLOOKUP(A38,FAG_Daten_2022!A$1:$FK$206,FAG_Daten_2022!$F$1,FALSE)</f>
        <v>1740</v>
      </c>
      <c r="M38" s="3">
        <f>VLOOKUP(A38,FAG_Daten_2022!A$1:$FK$206,FAG_Daten_2022!DJ$1,FALSE)</f>
        <v>99.67</v>
      </c>
      <c r="N38" s="3">
        <f>VLOOKUP(A38,FAG_Daten_2022!A$1:$FK$206,FAG_Daten_2022!$DK$1,FALSE)</f>
        <v>100.87</v>
      </c>
      <c r="O38" s="82">
        <f>ROUND(IF(J38&gt;K38*FAG_Basisdaten!$C$8,(J38-K38*FAG_Basisdaten!$C$8)*FAG_Basisdaten!$C$9*L38*(M38/N38),0),0)</f>
        <v>0</v>
      </c>
      <c r="P38" s="82">
        <f>VLOOKUP(A38,FAG_Daten_2022!A$1:$FK$206,FAG_Daten_2022!$I$1,FALSE)</f>
        <v>371</v>
      </c>
      <c r="Q38" s="82">
        <f>VLOOKUP(A38,FAG_Daten_2022!A$1:$FK$206,FAG_Daten_2022!$F$1,FALSE)</f>
        <v>1740</v>
      </c>
      <c r="R38" s="82">
        <f>VLOOKUP(A38,FAG_Daten_2022!A$1:$FK$206,FAG_Daten_2022!$K$1,FALSE)</f>
        <v>232131</v>
      </c>
      <c r="S38" s="82">
        <f>VLOOKUP(A38,FAG_Daten_2022!A$1:$FK$206,FAG_Daten_2022!$H$1,FALSE)</f>
        <v>1130451</v>
      </c>
      <c r="T38" s="82">
        <f>VLOOKUP(A38,FAG_Daten_2022!A$1:$FK$206,FAG_Daten_2022!$F$1,FALSE)</f>
        <v>1740</v>
      </c>
      <c r="U38" s="3">
        <f>VLOOKUP(A38,FAG_Daten_2022!A$1:$FK$206,FAG_Daten_2022!$BC$1,FALSE)</f>
        <v>102.3</v>
      </c>
      <c r="V38" s="3">
        <f>VLOOKUP(A38,FAG_Daten_2022!A$1:$FK$206,FAG_Daten_2022!$BD$1,FALSE)</f>
        <v>104.2</v>
      </c>
      <c r="W38" s="118">
        <f>IF((P38/Q38)&gt;(R38/S38)*FAG_Basisdaten!$C$12,((P38/Q38)-(R38/S38)*FAG_Basisdaten!$C$12)*T38*FAG_Basisdaten!$C$13*(U38/V38),0)</f>
        <v>0</v>
      </c>
      <c r="X38" s="3">
        <f>VLOOKUP(A38,FAG_Daten_2022!A$1:$FK$206,FAG_Daten_2022!$DH$1,FALSE)</f>
        <v>87.46</v>
      </c>
      <c r="Y38" s="3">
        <f>VLOOKUP(A38,FAG_Daten_2022!A$1:$FK$206,FAG_Daten_2022!$DJ$1,FALSE)</f>
        <v>99.67</v>
      </c>
      <c r="Z38" s="82">
        <f>ROUND(W38-W38*MIN(MAX((Y38*FAG_Basisdaten!$C$15-X38)/(Y38*FAG_Basisdaten!$C$14),0),1),0)</f>
        <v>0</v>
      </c>
      <c r="AA38" s="79">
        <f>VLOOKUP(A38,FAG_Daten_2022!A$1:$FK$206,FAG_Daten_2022!$AW$1,FALSE)</f>
        <v>247.33</v>
      </c>
      <c r="AB38" s="83">
        <f>VLOOKUP(A38,FAG_Daten_2022!A$1:$FK$206,FAG_Daten_2022!$AZ$1,FALSE)</f>
        <v>0</v>
      </c>
      <c r="AC38" s="3">
        <f>VLOOKUP(A38,FAG_Daten_2022!A$1:$FK$206,FAG_Daten_2022!$F$1,FALSE)</f>
        <v>1740</v>
      </c>
      <c r="AD38" s="3">
        <f>VLOOKUP(A38,FAG_Daten_2022!A$1:$FK$206,FAG_Daten_2022!$BC$1,FALSE)</f>
        <v>102.3</v>
      </c>
      <c r="AE38" s="3">
        <f>VLOOKUP(A38,FAG_Daten_2022!A$1:$FK$206,FAG_Daten_2022!$BD$1,FALSE)</f>
        <v>104.2</v>
      </c>
      <c r="AF38" s="80">
        <f>IF(OR(AA38&lt;FAG_Basisdaten!$C$18,AB38&gt;FAG_Basisdaten!$C$19),MAX((FAG_Basisdaten!$C$20+FAG_Basisdaten!$C$21*AA38+FAG_Basisdaten!$C$22*AB38*100)*AC38*(AD38/AE38),0),0)</f>
        <v>0</v>
      </c>
      <c r="AG38" s="3">
        <f>VLOOKUP(A38,FAG_Daten_2022!A$1:$FK$206,FAG_Daten_2022!$DH$1,FALSE)</f>
        <v>87.46</v>
      </c>
      <c r="AH38" s="3">
        <f>VLOOKUP(A38,FAG_Daten_2022!A$1:$FK$206,FAG_Daten_2022!$DJ$1,FALSE)</f>
        <v>99.67</v>
      </c>
      <c r="AI38" s="82">
        <f>ROUND(AF38-AF38*MIN(MAX((AH38*FAG_Basisdaten!$C$24-AG38)/(AH38*FAG_Basisdaten!$C$23),0),1),0)</f>
        <v>0</v>
      </c>
      <c r="AJ38" s="3">
        <f>VLOOKUP(A38,FAG_Daten_2022!$A$1:$FK$206,FAG_Daten_2022!$BC$1,FALSE)</f>
        <v>102.3</v>
      </c>
      <c r="AK38" s="3">
        <f>VLOOKUP(A38,FAG_Daten_2022!$A$1:$FK$206,FAG_Daten_2022!$BD$1,FALSE)</f>
        <v>104.2</v>
      </c>
      <c r="AL38" s="82">
        <v>0</v>
      </c>
      <c r="AM38" s="82">
        <f t="shared" si="2"/>
        <v>897103</v>
      </c>
      <c r="AN38" s="115" t="str">
        <f>IF(VLOOKUP($A38,FAG_Daten_2022!$A$1:$FK$206,FAG_Daten_2022!BS$1,FALSE)="","",VLOOKUP($A38,FAG_Daten_2022!$A$1:$FK$206,FAG_Daten_2022!BS$1,FALSE))</f>
        <v/>
      </c>
      <c r="AO38" s="115" t="str">
        <f>IF(VLOOKUP($A38,FAG_Daten_2022!$A$1:$FK$206,FAG_Daten_2022!BT$1,FALSE)="","",VLOOKUP($A38,FAG_Daten_2022!$A$1:$FK$206,FAG_Daten_2022!BT$1,FALSE))</f>
        <v/>
      </c>
      <c r="AP38" s="115" t="str">
        <f>IF(VLOOKUP($A38,FAG_Daten_2022!$A$1:$FK$206,FAG_Daten_2022!BU$1,FALSE)="","",VLOOKUP($A38,FAG_Daten_2022!$A$1:$FK$206,FAG_Daten_2022!BU$1,FALSE))</f>
        <v/>
      </c>
      <c r="AQ38" s="115" t="str">
        <f>IF(VLOOKUP($A38,FAG_Daten_2022!$A$1:$FK$206,FAG_Daten_2022!BV$1,FALSE)="","",VLOOKUP($A38,FAG_Daten_2022!$A$1:$FK$206,FAG_Daten_2022!BV$1,FALSE))</f>
        <v/>
      </c>
      <c r="AR38" s="115" t="str">
        <f>IF(VLOOKUP($A38,FAG_Daten_2022!$A$1:$FK$206,FAG_Daten_2022!BW$1,FALSE)="","",VLOOKUP($A38,FAG_Daten_2022!$A$1:$FK$206,FAG_Daten_2022!BW$1,FALSE))</f>
        <v>Rickenbach</v>
      </c>
      <c r="AS38" s="315"/>
      <c r="AT38" s="115" t="str">
        <f>IF(VLOOKUP($A38,FAG_Daten_2022!$A$1:$FK$206,FAG_Daten_2022!BY$1,FALSE)="","",VLOOKUP($A38,FAG_Daten_2022!$A$1:$FK$206,FAG_Daten_2022!BY$1,FALSE))</f>
        <v/>
      </c>
      <c r="AU38" s="115" t="str">
        <f>IF(VLOOKUP($A38,FAG_Daten_2022!$A$1:$FK$206,FAG_Daten_2022!BZ$1,FALSE)="","",VLOOKUP($A38,FAG_Daten_2022!$A$1:$FK$206,FAG_Daten_2022!BZ$1,FALSE))</f>
        <v/>
      </c>
      <c r="AV38" s="115" t="str">
        <f>IF(VLOOKUP($A38,FAG_Daten_2022!$A$1:$FK$206,FAG_Daten_2022!CA$1,FALSE)="","",VLOOKUP($A38,FAG_Daten_2022!$A$1:$FK$206,FAG_Daten_2022!CA$1,FALSE))</f>
        <v/>
      </c>
      <c r="AW38" s="115" t="str">
        <f>IF(VLOOKUP($A38,FAG_Daten_2022!$A$1:$FK$206,FAG_Daten_2022!CB$1,FALSE)="","",VLOOKUP($A38,FAG_Daten_2022!$A$1:$FK$206,FAG_Daten_2022!CB$1,FALSE))</f>
        <v/>
      </c>
      <c r="AX38" s="115" t="str">
        <f>IF(VLOOKUP($A38,FAG_Daten_2022!$A$1:$FK$206,FAG_Daten_2022!CC$1,FALSE)="","",VLOOKUP($A38,FAG_Daten_2022!$A$1:$FK$206,FAG_Daten_2022!CC$1,FALSE))</f>
        <v/>
      </c>
      <c r="AY38" s="115" t="str">
        <f>IF(VLOOKUP($A38,FAG_Daten_2022!$A$1:$FK$206,FAG_Daten_2022!CD$1,FALSE)="","",VLOOKUP($A38,FAG_Daten_2022!$A$1:$FK$206,FAG_Daten_2022!CD$1,FALSE))</f>
        <v/>
      </c>
      <c r="AZ38" s="316">
        <v>89</v>
      </c>
      <c r="BA38" s="80">
        <f>IF(VLOOKUP($A38,FAG_Daten_2022!$A$1:$FK$206,FAG_Daten_2022!M$1,FALSE)="","",VLOOKUP($A38,FAG_Daten_2022!$A$1:$FK$206,FAG_Daten_2022!M$1,FALSE))</f>
        <v>0</v>
      </c>
      <c r="BB38" s="80">
        <f>IF(VLOOKUP($A38,FAG_Daten_2022!$A$1:$FK$206,FAG_Daten_2022!N$1,FALSE)="","",VLOOKUP($A38,FAG_Daten_2022!$A$1:$FK$206,FAG_Daten_2022!N$1,FALSE))</f>
        <v>0</v>
      </c>
      <c r="BC38" s="80">
        <f>IF(VLOOKUP($A38,FAG_Daten_2022!$A$1:$FK$206,FAG_Daten_2022!O$1,FALSE)="","",VLOOKUP($A38,FAG_Daten_2022!$A$1:$FK$206,FAG_Daten_2022!O$1,FALSE))</f>
        <v>0</v>
      </c>
      <c r="BD38" s="80" t="str">
        <f>IF(VLOOKUP($A38,FAG_Daten_2022!$A$1:$FK$206,FAG_Daten_2022!P$1,FALSE)="","",VLOOKUP($A38,FAG_Daten_2022!$A$1:$FK$206,FAG_Daten_2022!P$1,FALSE))</f>
        <v/>
      </c>
      <c r="BE38" s="80">
        <f>IF(VLOOKUP($A38,FAG_Daten_2022!$A$1:$FK$206,FAG_Daten_2022!R$1,FALSE)="","",VLOOKUP($A38,FAG_Daten_2022!$A$1:$FK$206,FAG_Daten_2022!R$1,FALSE))</f>
        <v>22</v>
      </c>
      <c r="BF38" s="316"/>
      <c r="BG38" s="80" t="str">
        <f>IF(VLOOKUP($A38,FAG_Daten_2022!$A$1:$FK$206,FAG_Daten_2022!T$1,FALSE)="","",VLOOKUP($A38,FAG_Daten_2022!$A$1:$FK$206,FAG_Daten_2022!T$1,FALSE))</f>
        <v/>
      </c>
      <c r="BH38" s="80" t="str">
        <f>IF(VLOOKUP($A38,FAG_Daten_2022!$A$1:$FK$206,FAG_Daten_2022!U$1,FALSE)="","",VLOOKUP($A38,FAG_Daten_2022!$A$1:$FK$206,FAG_Daten_2022!U$1,FALSE))</f>
        <v/>
      </c>
      <c r="BI38" s="80">
        <f>IF(VLOOKUP($A38,FAG_Daten_2022!$A$1:$FK$206,FAG_Daten_2022!W$1,FALSE)="","",VLOOKUP($A38,FAG_Daten_2022!$A$1:$FK$206,FAG_Daten_2022!W$1,FALSE))</f>
        <v>0</v>
      </c>
      <c r="BJ38" s="80" t="str">
        <f>IF(VLOOKUP($A38,FAG_Daten_2022!$A$1:$FK$206,FAG_Daten_2022!X$1,FALSE)="","",VLOOKUP($A38,FAG_Daten_2022!$A$1:$FK$206,FAG_Daten_2022!X$1,FALSE))</f>
        <v/>
      </c>
      <c r="BK38" s="80" t="str">
        <f>IF(VLOOKUP($A38,FAG_Daten_2022!$A$1:$FK$206,FAG_Daten_2022!Y$1,FALSE)="","",VLOOKUP($A38,FAG_Daten_2022!$A$1:$FK$206,FAG_Daten_2022!Y$1,FALSE))</f>
        <v/>
      </c>
      <c r="BL38" s="80" t="str">
        <f>IF(VLOOKUP($A38,FAG_Daten_2022!$A$1:$FK$206,FAG_Daten_2022!Z$1,FALSE)="","",VLOOKUP($A38,FAG_Daten_2022!$A$1:$FK$206,FAG_Daten_2022!Z$1,FALSE))</f>
        <v/>
      </c>
      <c r="BM38" s="82">
        <f>IF(VLOOKUP($A38,FAG_Daten_2022!$A$1:$FK$206,FAG_Daten_2022!AG$1,FALSE)="","",VLOOKUP($A38,FAG_Daten_2022!$A$1:$FK$206,FAG_Daten_2022!AG$1,FALSE))</f>
        <v>5205678</v>
      </c>
      <c r="BN38" s="82">
        <f>IF(VLOOKUP($A38,FAG_Daten_2022!$A$1:$FK$206,FAG_Daten_2022!AH$1,FALSE)="","",VLOOKUP($A38,FAG_Daten_2022!$A$1:$FK$206,FAG_Daten_2022!AH$1,FALSE))</f>
        <v>0</v>
      </c>
      <c r="BO38" s="82">
        <f>IF(VLOOKUP($A38,FAG_Daten_2022!$A$1:$FK$206,FAG_Daten_2022!AI$1,FALSE)="","",VLOOKUP($A38,FAG_Daten_2022!$A$1:$FK$206,FAG_Daten_2022!AI$1,FALSE))</f>
        <v>0</v>
      </c>
      <c r="BP38" s="113">
        <f>IF(VLOOKUP($A38,FAG_Daten_2022!$A$1:$FK$206,FAG_Daten_2022!AJ$1,FALSE)="","",VLOOKUP($A38,FAG_Daten_2022!$A$1:$FK$206,FAG_Daten_2022!AJ$1,FALSE))</f>
        <v>0</v>
      </c>
      <c r="BQ38" s="82" t="str">
        <f>IF(VLOOKUP($A38,FAG_Daten_2022!$A$1:$FK$206,FAG_Daten_2022!AK$1,FALSE)="","",VLOOKUP($A38,FAG_Daten_2022!$A$1:$FK$206,FAG_Daten_2022!AK$1,FALSE))</f>
        <v/>
      </c>
      <c r="BR38" s="317">
        <v>5205678</v>
      </c>
      <c r="BS38" s="317"/>
      <c r="BT38" s="82" t="str">
        <f>IF(VLOOKUP($A38,FAG_Daten_2022!$A$1:$FK$206,FAG_Daten_2022!AN$1,FALSE)="","",VLOOKUP($A38,FAG_Daten_2022!$A$1:$FK$206,FAG_Daten_2022!AN$1,FALSE))</f>
        <v/>
      </c>
      <c r="BU38" s="82" t="str">
        <f>IF(VLOOKUP($A38,FAG_Daten_2022!$A$1:$FK$206,FAG_Daten_2022!AO$1,FALSE)="","",VLOOKUP($A38,FAG_Daten_2022!$A$1:$FK$206,FAG_Daten_2022!AO$1,FALSE))</f>
        <v/>
      </c>
      <c r="BV38" s="82">
        <f>IF(VLOOKUP($A38,FAG_Daten_2022!$A$1:$FK$206,FAG_Daten_2022!AP$1,FALSE)="","",VLOOKUP($A38,FAG_Daten_2022!$A$1:$FK$206,FAG_Daten_2022!AP$1,FALSE))</f>
        <v>0</v>
      </c>
      <c r="BW38" s="82" t="str">
        <f>IF(VLOOKUP($A38,FAG_Daten_2022!$A$1:$FK$206,FAG_Daten_2022!AQ$1,FALSE)="","",VLOOKUP($A38,FAG_Daten_2022!$A$1:$FK$206,FAG_Daten_2022!AQ$1,FALSE))</f>
        <v/>
      </c>
      <c r="BX38" s="82" t="str">
        <f>IF(VLOOKUP($A38,FAG_Daten_2022!$A$1:$FK$206,FAG_Daten_2022!AR$1,FALSE)="","",VLOOKUP($A38,FAG_Daten_2022!$A$1:$FK$206,FAG_Daten_2022!AR$1,FALSE))</f>
        <v/>
      </c>
      <c r="BY38" s="82" t="str">
        <f>IF(VLOOKUP($A38,FAG_Daten_2022!$A$1:$FK$206,FAG_Daten_2022!AS$1,FALSE)="","",VLOOKUP($A38,FAG_Daten_2022!$A$1:$FK$206,FAG_Daten_2022!AS$1,FALSE))</f>
        <v/>
      </c>
      <c r="BZ38" s="82">
        <f t="shared" si="9"/>
        <v>0</v>
      </c>
      <c r="CA38" s="82">
        <f t="shared" si="9"/>
        <v>0</v>
      </c>
      <c r="CB38" s="82">
        <f t="shared" si="9"/>
        <v>0</v>
      </c>
      <c r="CC38" s="82" t="str">
        <f t="shared" si="9"/>
        <v/>
      </c>
      <c r="CD38" s="82">
        <f>IF(BR38="","",ROUND(((BE38/100)*BR38)/(($AZ38/100)*$BM38)*$I38,0))</f>
        <v>221756</v>
      </c>
      <c r="CE38" s="82" t="str">
        <f t="shared" si="9"/>
        <v/>
      </c>
      <c r="CF38" s="82" t="str">
        <f t="shared" si="9"/>
        <v/>
      </c>
      <c r="CG38" s="82" t="str">
        <f t="shared" si="9"/>
        <v/>
      </c>
      <c r="CH38" s="82">
        <f t="shared" si="9"/>
        <v>0</v>
      </c>
      <c r="CI38" s="82" t="str">
        <f t="shared" si="9"/>
        <v/>
      </c>
      <c r="CJ38" s="82" t="str">
        <f t="shared" si="9"/>
        <v/>
      </c>
      <c r="CK38" s="82" t="str">
        <f t="shared" si="9"/>
        <v/>
      </c>
      <c r="CL38" s="82">
        <f t="shared" si="10"/>
        <v>0</v>
      </c>
      <c r="CM38" s="82">
        <f t="shared" si="10"/>
        <v>0</v>
      </c>
      <c r="CN38" s="82">
        <f t="shared" si="10"/>
        <v>0</v>
      </c>
      <c r="CO38" s="82" t="str">
        <f t="shared" si="10"/>
        <v/>
      </c>
      <c r="CP38" s="82">
        <f t="shared" si="10"/>
        <v>0</v>
      </c>
      <c r="CQ38" s="82" t="str">
        <f t="shared" si="10"/>
        <v/>
      </c>
      <c r="CR38" s="82" t="str">
        <f t="shared" si="10"/>
        <v/>
      </c>
      <c r="CS38" s="82" t="str">
        <f t="shared" si="10"/>
        <v/>
      </c>
      <c r="CT38" s="82">
        <f t="shared" si="10"/>
        <v>0</v>
      </c>
      <c r="CU38" s="82" t="str">
        <f t="shared" si="10"/>
        <v/>
      </c>
      <c r="CV38" s="82" t="str">
        <f t="shared" si="10"/>
        <v/>
      </c>
      <c r="CW38" s="82" t="str">
        <f t="shared" si="10"/>
        <v/>
      </c>
      <c r="CX38" s="82">
        <f t="shared" si="5"/>
        <v>221756</v>
      </c>
      <c r="CY38" s="82">
        <f>VLOOKUP($A38,FAG_Daten_2022!$A$1:$FK$206,FAG_Daten_2022!I$1,FALSE)</f>
        <v>371</v>
      </c>
      <c r="CZ38" s="82" t="str">
        <f>IF(VLOOKUP($A38,FAG_Daten_2022!$A$1:$FK$206,FAG_Daten_2022!BE$1,FALSE)="","",VLOOKUP($A38,FAG_Daten_2022!$A$1:$FK$206,FAG_Daten_2022!BE$1,FALSE))</f>
        <v/>
      </c>
      <c r="DA38" s="82" t="str">
        <f>IF(VLOOKUP($A38,FAG_Daten_2022!$A$1:$FK$206,FAG_Daten_2022!BF$1,FALSE)="","",VLOOKUP($A38,FAG_Daten_2022!$A$1:$FK$206,FAG_Daten_2022!BF$1,FALSE))</f>
        <v/>
      </c>
      <c r="DB38" s="82" t="str">
        <f>IF(VLOOKUP($A38,FAG_Daten_2022!$A$1:$FK$206,FAG_Daten_2022!BG$1,FALSE)="","",VLOOKUP($A38,FAG_Daten_2022!$A$1:$FK$206,FAG_Daten_2022!BG$1,FALSE))</f>
        <v/>
      </c>
      <c r="DC38" s="82" t="str">
        <f>IF(VLOOKUP($A38,FAG_Daten_2022!$A$1:$FK$206,FAG_Daten_2022!BH$1,FALSE)="","",VLOOKUP($A38,FAG_Daten_2022!$A$1:$FK$206,FAG_Daten_2022!BH$1,FALSE))</f>
        <v/>
      </c>
      <c r="DD38" s="317">
        <f>25+19</f>
        <v>44</v>
      </c>
      <c r="DE38" s="317"/>
      <c r="DF38" s="82" t="str">
        <f>IF(VLOOKUP($A38,FAG_Daten_2022!$A$1:$FK$206,FAG_Daten_2022!BK$1,FALSE)="","",VLOOKUP($A38,FAG_Daten_2022!$A$1:$FK$206,FAG_Daten_2022!BK$1,FALSE))</f>
        <v/>
      </c>
      <c r="DG38" s="82" t="str">
        <f>IF(VLOOKUP($A38,FAG_Daten_2022!$A$1:$FK$206,FAG_Daten_2022!BL$1,FALSE)="","",VLOOKUP($A38,FAG_Daten_2022!$A$1:$FK$206,FAG_Daten_2022!BL$1,FALSE))</f>
        <v/>
      </c>
      <c r="DH38" s="82" t="str">
        <f>IF(VLOOKUP($A38,FAG_Daten_2022!$A$1:$FK$206,FAG_Daten_2022!BM$1,FALSE)="","",VLOOKUP($A38,FAG_Daten_2022!$A$1:$FK$206,FAG_Daten_2022!BM$1,FALSE))</f>
        <v/>
      </c>
      <c r="DI38" s="82" t="str">
        <f>IF(VLOOKUP($A38,FAG_Daten_2022!$A$1:$FK$206,FAG_Daten_2022!BN$1,FALSE)="","",VLOOKUP($A38,FAG_Daten_2022!$A$1:$FK$206,FAG_Daten_2022!BN$1,FALSE))</f>
        <v/>
      </c>
      <c r="DJ38" s="82" t="str">
        <f>IF(VLOOKUP($A38,FAG_Daten_2022!$A$1:$FK$206,FAG_Daten_2022!BO$1,FALSE)="","",VLOOKUP($A38,FAG_Daten_2022!$A$1:$FK$206,FAG_Daten_2022!BO$1,FALSE))</f>
        <v/>
      </c>
      <c r="DK38" s="82" t="str">
        <f>IF(VLOOKUP($A38,FAG_Daten_2022!$A$1:$FK$206,FAG_Daten_2022!BP$1,FALSE)="","",VLOOKUP($A38,FAG_Daten_2022!$A$1:$FK$206,FAG_Daten_2022!BP$1,FALSE))</f>
        <v/>
      </c>
      <c r="DL38" s="82" t="str">
        <f>IF(VLOOKUP($A38,FAG_Daten_2022!$A$1:$FK$206,FAG_Daten_2022!BQ$1,FALSE)="","",VLOOKUP($A38,FAG_Daten_2022!$A$1:$FK$206,FAG_Daten_2022!BQ$1,FALSE))</f>
        <v/>
      </c>
      <c r="DM38" s="82" t="str">
        <f>IF(VLOOKUP($A38,FAG_Daten_2022!$A$1:$FK$206,FAG_Daten_2022!BR$1,FALSE)="","",VLOOKUP($A38,FAG_Daten_2022!$A$1:$FK$206,FAG_Daten_2022!BR$1,FALSE))</f>
        <v/>
      </c>
      <c r="DN38" s="82" t="str">
        <f t="shared" si="11"/>
        <v/>
      </c>
      <c r="DO38" s="82" t="str">
        <f t="shared" si="11"/>
        <v/>
      </c>
      <c r="DP38" s="82" t="str">
        <f t="shared" si="11"/>
        <v/>
      </c>
      <c r="DQ38" s="82" t="str">
        <f t="shared" si="11"/>
        <v/>
      </c>
      <c r="DR38" s="82">
        <f t="shared" si="11"/>
        <v>0</v>
      </c>
      <c r="DS38" s="82" t="str">
        <f t="shared" si="11"/>
        <v/>
      </c>
      <c r="DT38" s="82" t="str">
        <f t="shared" si="11"/>
        <v/>
      </c>
      <c r="DU38" s="82" t="str">
        <f t="shared" si="11"/>
        <v/>
      </c>
      <c r="DV38" s="82" t="str">
        <f t="shared" si="11"/>
        <v/>
      </c>
      <c r="DW38" s="82" t="str">
        <f t="shared" si="11"/>
        <v/>
      </c>
      <c r="DX38" s="82" t="str">
        <f t="shared" si="11"/>
        <v/>
      </c>
      <c r="DY38" s="82" t="str">
        <f t="shared" si="11"/>
        <v/>
      </c>
      <c r="DZ38" s="82">
        <f t="shared" si="7"/>
        <v>0</v>
      </c>
      <c r="EA38" s="82">
        <f t="shared" si="8"/>
        <v>221756</v>
      </c>
      <c r="EB38" s="82"/>
      <c r="EC38" s="82"/>
      <c r="ED38" s="82"/>
      <c r="EE38" s="82"/>
      <c r="EF38" s="82"/>
      <c r="EG38" s="82"/>
      <c r="EH38" s="82"/>
      <c r="EI38" s="82"/>
      <c r="EJ38" s="82"/>
      <c r="EL38" s="82"/>
    </row>
    <row r="39" spans="1:143" s="3" customFormat="1" outlineLevel="1" x14ac:dyDescent="0.2">
      <c r="A39" s="3">
        <v>26</v>
      </c>
      <c r="B39" s="3" t="str">
        <f>VLOOKUP(A39,FAG_Daten_2022!A$1:$FK$206,FAG_Daten_2022!$B$1,FALSE)</f>
        <v>Dorf</v>
      </c>
      <c r="C39" s="3" t="str">
        <f>VLOOKUP(A39,FAG_Daten_2022!A$1:$FK$206,FAG_Daten_2022!$C$1,FALSE)</f>
        <v>Politische Gemeinde</v>
      </c>
      <c r="D39" s="3" t="str">
        <f>VLOOKUP(A39,FAG_Daten_2022!A$1:$FK$206,FAG_Daten_2022!$D$1,FALSE)</f>
        <v>Bezirk Andelfingen</v>
      </c>
      <c r="E39" s="82">
        <f>VLOOKUP(A39,FAG_Daten_2022!A$1:$FK$206,FAG_Daten_2022!$AT$1,FALSE)</f>
        <v>2336</v>
      </c>
      <c r="F39" s="82">
        <f>VLOOKUP(A39,FAG_Daten_2022!A$1:$FK$206,FAG_Daten_2022!$AV$1,FALSE)</f>
        <v>3770</v>
      </c>
      <c r="G39" s="82">
        <f>VLOOKUP(A39,FAG_Daten_2022!A$1:$FK$206,FAG_Daten_2022!$F$1,FALSE)</f>
        <v>665</v>
      </c>
      <c r="H39" s="80">
        <f>VLOOKUP(A39,FAG_Daten_2022!A$1:$FK$206,FAG_Daten_2022!$DH$1,FALSE)</f>
        <v>109</v>
      </c>
      <c r="I39" s="82">
        <f>ROUND(IF(E39&lt;FAG_Basisdaten!$C$5*F39,(FAG_Basisdaten!$C$5*F39-E39)*G39*H39/100,0),0)</f>
        <v>902801</v>
      </c>
      <c r="J39" s="82">
        <f>VLOOKUP(A39,FAG_Daten_2022!A$1:$FK$206,FAG_Daten_2022!$AT$1,FALSE)</f>
        <v>2336</v>
      </c>
      <c r="K39" s="82">
        <f>VLOOKUP(A39,FAG_Daten_2022!A$1:$FK$206,FAG_Daten_2022!$AV$1,FALSE)</f>
        <v>3770</v>
      </c>
      <c r="L39" s="3">
        <f>VLOOKUP(A39,FAG_Daten_2022!A$1:$FK$206,FAG_Daten_2022!$F$1,FALSE)</f>
        <v>665</v>
      </c>
      <c r="M39" s="3">
        <f>VLOOKUP(A39,FAG_Daten_2022!A$1:$FK$206,FAG_Daten_2022!DJ$1,FALSE)</f>
        <v>99.67</v>
      </c>
      <c r="N39" s="3">
        <f>VLOOKUP(A39,FAG_Daten_2022!A$1:$FK$206,FAG_Daten_2022!$DK$1,FALSE)</f>
        <v>100.87</v>
      </c>
      <c r="O39" s="82">
        <f>ROUND(IF(J39&gt;K39*FAG_Basisdaten!$C$8,(J39-K39*FAG_Basisdaten!$C$8)*FAG_Basisdaten!$C$9*L39*(M39/N39),0),0)</f>
        <v>0</v>
      </c>
      <c r="P39" s="82">
        <f>VLOOKUP(A39,FAG_Daten_2022!A$1:$FK$206,FAG_Daten_2022!$I$1,FALSE)</f>
        <v>139</v>
      </c>
      <c r="Q39" s="82">
        <f>VLOOKUP(A39,FAG_Daten_2022!A$1:$FK$206,FAG_Daten_2022!$F$1,FALSE)</f>
        <v>665</v>
      </c>
      <c r="R39" s="82">
        <f>VLOOKUP(A39,FAG_Daten_2022!A$1:$FK$206,FAG_Daten_2022!$K$1,FALSE)</f>
        <v>232131</v>
      </c>
      <c r="S39" s="82">
        <f>VLOOKUP(A39,FAG_Daten_2022!A$1:$FK$206,FAG_Daten_2022!$H$1,FALSE)</f>
        <v>1130451</v>
      </c>
      <c r="T39" s="82">
        <f>VLOOKUP(A39,FAG_Daten_2022!A$1:$FK$206,FAG_Daten_2022!$F$1,FALSE)</f>
        <v>665</v>
      </c>
      <c r="U39" s="3">
        <f>VLOOKUP(A39,FAG_Daten_2022!A$1:$FK$206,FAG_Daten_2022!$BC$1,FALSE)</f>
        <v>102.3</v>
      </c>
      <c r="V39" s="3">
        <f>VLOOKUP(A39,FAG_Daten_2022!A$1:$FK$206,FAG_Daten_2022!$BD$1,FALSE)</f>
        <v>104.2</v>
      </c>
      <c r="W39" s="118">
        <f>IF((P39/Q39)&gt;(R39/S39)*FAG_Basisdaten!$C$12,((P39/Q39)-(R39/S39)*FAG_Basisdaten!$C$12)*T39*FAG_Basisdaten!$C$13*(U39/V39),0)</f>
        <v>0</v>
      </c>
      <c r="X39" s="3">
        <f>VLOOKUP(A39,FAG_Daten_2022!A$1:$FK$206,FAG_Daten_2022!$DH$1,FALSE)</f>
        <v>109</v>
      </c>
      <c r="Y39" s="3">
        <f>VLOOKUP(A39,FAG_Daten_2022!A$1:$FK$206,FAG_Daten_2022!$DJ$1,FALSE)</f>
        <v>99.67</v>
      </c>
      <c r="Z39" s="82">
        <f>ROUND(W39-W39*MIN(MAX((Y39*FAG_Basisdaten!$C$15-X39)/(Y39*FAG_Basisdaten!$C$14),0),1),0)</f>
        <v>0</v>
      </c>
      <c r="AA39" s="79">
        <f>VLOOKUP(A39,FAG_Daten_2022!A$1:$FK$206,FAG_Daten_2022!$AW$1,FALSE)</f>
        <v>119.92</v>
      </c>
      <c r="AB39" s="83">
        <f>VLOOKUP(A39,FAG_Daten_2022!A$1:$FK$206,FAG_Daten_2022!$AZ$1,FALSE)</f>
        <v>7.7000000000000002E-3</v>
      </c>
      <c r="AC39" s="3">
        <f>VLOOKUP(A39,FAG_Daten_2022!A$1:$FK$206,FAG_Daten_2022!$F$1,FALSE)</f>
        <v>665</v>
      </c>
      <c r="AD39" s="3">
        <f>VLOOKUP(A39,FAG_Daten_2022!A$1:$FK$206,FAG_Daten_2022!$BC$1,FALSE)</f>
        <v>102.3</v>
      </c>
      <c r="AE39" s="3">
        <f>VLOOKUP(A39,FAG_Daten_2022!A$1:$FK$206,FAG_Daten_2022!$BD$1,FALSE)</f>
        <v>104.2</v>
      </c>
      <c r="AF39" s="80">
        <f>IF(OR(AA39&lt;FAG_Basisdaten!$C$18,AB39&gt;FAG_Basisdaten!$C$19),MAX((FAG_Basisdaten!$C$20+FAG_Basisdaten!$C$21*AA39+FAG_Basisdaten!$C$22*AB39*100)*AC39*(AD39/AE39),0),0)</f>
        <v>190397.72634357002</v>
      </c>
      <c r="AG39" s="3">
        <f>VLOOKUP(A39,FAG_Daten_2022!A$1:$FK$206,FAG_Daten_2022!$DH$1,FALSE)</f>
        <v>109</v>
      </c>
      <c r="AH39" s="3">
        <f>VLOOKUP(A39,FAG_Daten_2022!A$1:$FK$206,FAG_Daten_2022!$DJ$1,FALSE)</f>
        <v>99.67</v>
      </c>
      <c r="AI39" s="82">
        <f>ROUND(AF39-AF39*MIN(MAX((AH39*FAG_Basisdaten!$C$24-AG39)/(AH39*FAG_Basisdaten!$C$23),0),1),0)</f>
        <v>118950</v>
      </c>
      <c r="AJ39" s="3">
        <f>VLOOKUP(A39,FAG_Daten_2022!$A$1:$FK$206,FAG_Daten_2022!$BC$1,FALSE)</f>
        <v>102.3</v>
      </c>
      <c r="AK39" s="3">
        <f>VLOOKUP(A39,FAG_Daten_2022!$A$1:$FK$206,FAG_Daten_2022!$BD$1,FALSE)</f>
        <v>104.2</v>
      </c>
      <c r="AL39" s="82">
        <v>0</v>
      </c>
      <c r="AM39" s="82">
        <f t="shared" si="2"/>
        <v>1021751</v>
      </c>
      <c r="AN39" s="115" t="str">
        <f>IF(VLOOKUP($A39,FAG_Daten_2022!$A$1:$FK$206,FAG_Daten_2022!BS$1,FALSE)="","",VLOOKUP($A39,FAG_Daten_2022!$A$1:$FK$206,FAG_Daten_2022!BS$1,FALSE))</f>
        <v/>
      </c>
      <c r="AO39" s="115" t="str">
        <f>IF(VLOOKUP($A39,FAG_Daten_2022!$A$1:$FK$206,FAG_Daten_2022!BT$1,FALSE)="","",VLOOKUP($A39,FAG_Daten_2022!$A$1:$FK$206,FAG_Daten_2022!BT$1,FALSE))</f>
        <v/>
      </c>
      <c r="AP39" s="115" t="str">
        <f>IF(VLOOKUP($A39,FAG_Daten_2022!$A$1:$FK$206,FAG_Daten_2022!BU$1,FALSE)="","",VLOOKUP($A39,FAG_Daten_2022!$A$1:$FK$206,FAG_Daten_2022!BU$1,FALSE))</f>
        <v/>
      </c>
      <c r="AQ39" s="115" t="str">
        <f>IF(VLOOKUP($A39,FAG_Daten_2022!$A$1:$FK$206,FAG_Daten_2022!BV$1,FALSE)="","",VLOOKUP($A39,FAG_Daten_2022!$A$1:$FK$206,FAG_Daten_2022!BV$1,FALSE))</f>
        <v/>
      </c>
      <c r="AR39" s="115" t="str">
        <f>IF(VLOOKUP($A39,FAG_Daten_2022!$A$1:$FK$206,FAG_Daten_2022!BW$1,FALSE)="","",VLOOKUP($A39,FAG_Daten_2022!$A$1:$FK$206,FAG_Daten_2022!BW$1,FALSE))</f>
        <v/>
      </c>
      <c r="AS39" s="115" t="str">
        <f>IF(VLOOKUP($A39,FAG_Daten_2022!$A$1:$FK$206,FAG_Daten_2022!BX$1,FALSE)="","",VLOOKUP($A39,FAG_Daten_2022!$A$1:$FK$206,FAG_Daten_2022!BX$1,FALSE))</f>
        <v/>
      </c>
      <c r="AT39" s="115" t="str">
        <f>IF(VLOOKUP($A39,FAG_Daten_2022!$A$1:$FK$206,FAG_Daten_2022!BY$1,FALSE)="","",VLOOKUP($A39,FAG_Daten_2022!$A$1:$FK$206,FAG_Daten_2022!BY$1,FALSE))</f>
        <v/>
      </c>
      <c r="AU39" s="115" t="str">
        <f>IF(VLOOKUP($A39,FAG_Daten_2022!$A$1:$FK$206,FAG_Daten_2022!BZ$1,FALSE)="","",VLOOKUP($A39,FAG_Daten_2022!$A$1:$FK$206,FAG_Daten_2022!BZ$1,FALSE))</f>
        <v/>
      </c>
      <c r="AV39" s="115" t="str">
        <f>IF(VLOOKUP($A39,FAG_Daten_2022!$A$1:$FK$206,FAG_Daten_2022!CA$1,FALSE)="","",VLOOKUP($A39,FAG_Daten_2022!$A$1:$FK$206,FAG_Daten_2022!CA$1,FALSE))</f>
        <v>Flaachtal</v>
      </c>
      <c r="AW39" s="115" t="str">
        <f>IF(VLOOKUP($A39,FAG_Daten_2022!$A$1:$FK$206,FAG_Daten_2022!CB$1,FALSE)="","",VLOOKUP($A39,FAG_Daten_2022!$A$1:$FK$206,FAG_Daten_2022!CB$1,FALSE))</f>
        <v/>
      </c>
      <c r="AX39" s="115" t="str">
        <f>IF(VLOOKUP($A39,FAG_Daten_2022!$A$1:$FK$206,FAG_Daten_2022!CC$1,FALSE)="","",VLOOKUP($A39,FAG_Daten_2022!$A$1:$FK$206,FAG_Daten_2022!CC$1,FALSE))</f>
        <v/>
      </c>
      <c r="AY39" s="115" t="str">
        <f>IF(VLOOKUP($A39,FAG_Daten_2022!$A$1:$FK$206,FAG_Daten_2022!CD$1,FALSE)="","",VLOOKUP($A39,FAG_Daten_2022!$A$1:$FK$206,FAG_Daten_2022!CD$1,FALSE))</f>
        <v/>
      </c>
      <c r="AZ39" s="80">
        <f>VLOOKUP($A39,FAG_Daten_2022!$A$1:$FK$206,FAG_Daten_2022!$DH$1,FALSE)</f>
        <v>109</v>
      </c>
      <c r="BA39" s="80">
        <f>IF(VLOOKUP($A39,FAG_Daten_2022!$A$1:$FK$206,FAG_Daten_2022!M$1,FALSE)="","",VLOOKUP($A39,FAG_Daten_2022!$A$1:$FK$206,FAG_Daten_2022!M$1,FALSE))</f>
        <v>0</v>
      </c>
      <c r="BB39" s="80">
        <f>IF(VLOOKUP($A39,FAG_Daten_2022!$A$1:$FK$206,FAG_Daten_2022!N$1,FALSE)="","",VLOOKUP($A39,FAG_Daten_2022!$A$1:$FK$206,FAG_Daten_2022!N$1,FALSE))</f>
        <v>0</v>
      </c>
      <c r="BC39" s="80">
        <f>IF(VLOOKUP($A39,FAG_Daten_2022!$A$1:$FK$206,FAG_Daten_2022!O$1,FALSE)="","",VLOOKUP($A39,FAG_Daten_2022!$A$1:$FK$206,FAG_Daten_2022!O$1,FALSE))</f>
        <v>0</v>
      </c>
      <c r="BD39" s="80" t="str">
        <f>IF(VLOOKUP($A39,FAG_Daten_2022!$A$1:$FK$206,FAG_Daten_2022!P$1,FALSE)="","",VLOOKUP($A39,FAG_Daten_2022!$A$1:$FK$206,FAG_Daten_2022!P$1,FALSE))</f>
        <v/>
      </c>
      <c r="BE39" s="80">
        <f>IF(VLOOKUP($A39,FAG_Daten_2022!$A$1:$FK$206,FAG_Daten_2022!R$1,FALSE)="","",VLOOKUP($A39,FAG_Daten_2022!$A$1:$FK$206,FAG_Daten_2022!R$1,FALSE))</f>
        <v>0</v>
      </c>
      <c r="BF39" s="80">
        <f>IF(VLOOKUP($A39,FAG_Daten_2022!$A$1:$FK$206,FAG_Daten_2022!S$1,FALSE)="","",VLOOKUP($A39,FAG_Daten_2022!$A$1:$FK$206,FAG_Daten_2022!S$1,FALSE))</f>
        <v>0</v>
      </c>
      <c r="BG39" s="80" t="str">
        <f>IF(VLOOKUP($A39,FAG_Daten_2022!$A$1:$FK$206,FAG_Daten_2022!T$1,FALSE)="","",VLOOKUP($A39,FAG_Daten_2022!$A$1:$FK$206,FAG_Daten_2022!T$1,FALSE))</f>
        <v/>
      </c>
      <c r="BH39" s="80" t="str">
        <f>IF(VLOOKUP($A39,FAG_Daten_2022!$A$1:$FK$206,FAG_Daten_2022!U$1,FALSE)="","",VLOOKUP($A39,FAG_Daten_2022!$A$1:$FK$206,FAG_Daten_2022!U$1,FALSE))</f>
        <v/>
      </c>
      <c r="BI39" s="80">
        <f>IF(VLOOKUP($A39,FAG_Daten_2022!$A$1:$FK$206,FAG_Daten_2022!W$1,FALSE)="","",VLOOKUP($A39,FAG_Daten_2022!$A$1:$FK$206,FAG_Daten_2022!W$1,FALSE))</f>
        <v>65</v>
      </c>
      <c r="BJ39" s="80" t="str">
        <f>IF(VLOOKUP($A39,FAG_Daten_2022!$A$1:$FK$206,FAG_Daten_2022!X$1,FALSE)="","",VLOOKUP($A39,FAG_Daten_2022!$A$1:$FK$206,FAG_Daten_2022!X$1,FALSE))</f>
        <v/>
      </c>
      <c r="BK39" s="80" t="str">
        <f>IF(VLOOKUP($A39,FAG_Daten_2022!$A$1:$FK$206,FAG_Daten_2022!Y$1,FALSE)="","",VLOOKUP($A39,FAG_Daten_2022!$A$1:$FK$206,FAG_Daten_2022!Y$1,FALSE))</f>
        <v/>
      </c>
      <c r="BL39" s="80" t="str">
        <f>IF(VLOOKUP($A39,FAG_Daten_2022!$A$1:$FK$206,FAG_Daten_2022!Z$1,FALSE)="","",VLOOKUP($A39,FAG_Daten_2022!$A$1:$FK$206,FAG_Daten_2022!Z$1,FALSE))</f>
        <v/>
      </c>
      <c r="BM39" s="82">
        <f>IF(VLOOKUP($A39,FAG_Daten_2022!$A$1:$FK$206,FAG_Daten_2022!AG$1,FALSE)="","",VLOOKUP($A39,FAG_Daten_2022!$A$1:$FK$206,FAG_Daten_2022!AG$1,FALSE))</f>
        <v>1553355</v>
      </c>
      <c r="BN39" s="82">
        <f>IF(VLOOKUP($A39,FAG_Daten_2022!$A$1:$FK$206,FAG_Daten_2022!AH$1,FALSE)="","",VLOOKUP($A39,FAG_Daten_2022!$A$1:$FK$206,FAG_Daten_2022!AH$1,FALSE))</f>
        <v>0</v>
      </c>
      <c r="BO39" s="82">
        <f>IF(VLOOKUP($A39,FAG_Daten_2022!$A$1:$FK$206,FAG_Daten_2022!AI$1,FALSE)="","",VLOOKUP($A39,FAG_Daten_2022!$A$1:$FK$206,FAG_Daten_2022!AI$1,FALSE))</f>
        <v>0</v>
      </c>
      <c r="BP39" s="113">
        <f>IF(VLOOKUP($A39,FAG_Daten_2022!$A$1:$FK$206,FAG_Daten_2022!AJ$1,FALSE)="","",VLOOKUP($A39,FAG_Daten_2022!$A$1:$FK$206,FAG_Daten_2022!AJ$1,FALSE))</f>
        <v>0</v>
      </c>
      <c r="BQ39" s="82" t="str">
        <f>IF(VLOOKUP($A39,FAG_Daten_2022!$A$1:$FK$206,FAG_Daten_2022!AK$1,FALSE)="","",VLOOKUP($A39,FAG_Daten_2022!$A$1:$FK$206,FAG_Daten_2022!AK$1,FALSE))</f>
        <v/>
      </c>
      <c r="BR39" s="82">
        <f>IF(VLOOKUP($A39,FAG_Daten_2022!$A$1:$FK$206,FAG_Daten_2022!AL$1,FALSE)="","",VLOOKUP($A39,FAG_Daten_2022!$A$1:$FK$206,FAG_Daten_2022!AL$1,FALSE))</f>
        <v>0</v>
      </c>
      <c r="BS39" s="82">
        <f>IF(VLOOKUP($A39,FAG_Daten_2022!$A$1:$FK$206,FAG_Daten_2022!AM$1,FALSE)="","",VLOOKUP($A39,FAG_Daten_2022!$A$1:$FK$206,FAG_Daten_2022!AM$1,FALSE))</f>
        <v>0</v>
      </c>
      <c r="BT39" s="82" t="str">
        <f>IF(VLOOKUP($A39,FAG_Daten_2022!$A$1:$FK$206,FAG_Daten_2022!AN$1,FALSE)="","",VLOOKUP($A39,FAG_Daten_2022!$A$1:$FK$206,FAG_Daten_2022!AN$1,FALSE))</f>
        <v/>
      </c>
      <c r="BU39" s="82" t="str">
        <f>IF(VLOOKUP($A39,FAG_Daten_2022!$A$1:$FK$206,FAG_Daten_2022!AO$1,FALSE)="","",VLOOKUP($A39,FAG_Daten_2022!$A$1:$FK$206,FAG_Daten_2022!AO$1,FALSE))</f>
        <v/>
      </c>
      <c r="BV39" s="82">
        <f>IF(VLOOKUP($A39,FAG_Daten_2022!$A$1:$FK$206,FAG_Daten_2022!AP$1,FALSE)="","",VLOOKUP($A39,FAG_Daten_2022!$A$1:$FK$206,FAG_Daten_2022!AP$1,FALSE))</f>
        <v>1553355</v>
      </c>
      <c r="BW39" s="82" t="str">
        <f>IF(VLOOKUP($A39,FAG_Daten_2022!$A$1:$FK$206,FAG_Daten_2022!AQ$1,FALSE)="","",VLOOKUP($A39,FAG_Daten_2022!$A$1:$FK$206,FAG_Daten_2022!AQ$1,FALSE))</f>
        <v/>
      </c>
      <c r="BX39" s="82" t="str">
        <f>IF(VLOOKUP($A39,FAG_Daten_2022!$A$1:$FK$206,FAG_Daten_2022!AR$1,FALSE)="","",VLOOKUP($A39,FAG_Daten_2022!$A$1:$FK$206,FAG_Daten_2022!AR$1,FALSE))</f>
        <v/>
      </c>
      <c r="BY39" s="82" t="str">
        <f>IF(VLOOKUP($A39,FAG_Daten_2022!$A$1:$FK$206,FAG_Daten_2022!AS$1,FALSE)="","",VLOOKUP($A39,FAG_Daten_2022!$A$1:$FK$206,FAG_Daten_2022!AS$1,FALSE))</f>
        <v/>
      </c>
      <c r="BZ39" s="82">
        <f t="shared" si="9"/>
        <v>0</v>
      </c>
      <c r="CA39" s="82">
        <f t="shared" si="9"/>
        <v>0</v>
      </c>
      <c r="CB39" s="82">
        <f t="shared" si="9"/>
        <v>0</v>
      </c>
      <c r="CC39" s="82" t="str">
        <f t="shared" si="9"/>
        <v/>
      </c>
      <c r="CD39" s="82">
        <f t="shared" si="9"/>
        <v>0</v>
      </c>
      <c r="CE39" s="82">
        <f t="shared" si="9"/>
        <v>0</v>
      </c>
      <c r="CF39" s="82" t="str">
        <f t="shared" si="9"/>
        <v/>
      </c>
      <c r="CG39" s="82" t="str">
        <f t="shared" si="9"/>
        <v/>
      </c>
      <c r="CH39" s="82">
        <f t="shared" si="9"/>
        <v>538368</v>
      </c>
      <c r="CI39" s="82" t="str">
        <f t="shared" si="9"/>
        <v/>
      </c>
      <c r="CJ39" s="82" t="str">
        <f t="shared" si="9"/>
        <v/>
      </c>
      <c r="CK39" s="82" t="str">
        <f t="shared" si="9"/>
        <v/>
      </c>
      <c r="CL39" s="82">
        <f t="shared" si="10"/>
        <v>0</v>
      </c>
      <c r="CM39" s="82">
        <f t="shared" si="10"/>
        <v>0</v>
      </c>
      <c r="CN39" s="82">
        <f t="shared" si="10"/>
        <v>0</v>
      </c>
      <c r="CO39" s="82" t="str">
        <f t="shared" si="10"/>
        <v/>
      </c>
      <c r="CP39" s="82">
        <f t="shared" si="10"/>
        <v>0</v>
      </c>
      <c r="CQ39" s="82">
        <f t="shared" si="10"/>
        <v>0</v>
      </c>
      <c r="CR39" s="82" t="str">
        <f t="shared" si="10"/>
        <v/>
      </c>
      <c r="CS39" s="82" t="str">
        <f t="shared" si="10"/>
        <v/>
      </c>
      <c r="CT39" s="82">
        <f t="shared" si="10"/>
        <v>0</v>
      </c>
      <c r="CU39" s="82" t="str">
        <f t="shared" si="10"/>
        <v/>
      </c>
      <c r="CV39" s="82" t="str">
        <f t="shared" si="10"/>
        <v/>
      </c>
      <c r="CW39" s="82" t="str">
        <f t="shared" si="10"/>
        <v/>
      </c>
      <c r="CX39" s="82">
        <f t="shared" si="5"/>
        <v>538368</v>
      </c>
      <c r="CY39" s="82">
        <f>VLOOKUP($A39,FAG_Daten_2022!$A$1:$FK$206,FAG_Daten_2022!I$1,FALSE)</f>
        <v>139</v>
      </c>
      <c r="CZ39" s="82" t="str">
        <f>IF(VLOOKUP($A39,FAG_Daten_2022!$A$1:$FK$206,FAG_Daten_2022!BE$1,FALSE)="","",VLOOKUP($A39,FAG_Daten_2022!$A$1:$FK$206,FAG_Daten_2022!BE$1,FALSE))</f>
        <v/>
      </c>
      <c r="DA39" s="82" t="str">
        <f>IF(VLOOKUP($A39,FAG_Daten_2022!$A$1:$FK$206,FAG_Daten_2022!BF$1,FALSE)="","",VLOOKUP($A39,FAG_Daten_2022!$A$1:$FK$206,FAG_Daten_2022!BF$1,FALSE))</f>
        <v/>
      </c>
      <c r="DB39" s="82" t="str">
        <f>IF(VLOOKUP($A39,FAG_Daten_2022!$A$1:$FK$206,FAG_Daten_2022!BG$1,FALSE)="","",VLOOKUP($A39,FAG_Daten_2022!$A$1:$FK$206,FAG_Daten_2022!BG$1,FALSE))</f>
        <v/>
      </c>
      <c r="DC39" s="82" t="str">
        <f>IF(VLOOKUP($A39,FAG_Daten_2022!$A$1:$FK$206,FAG_Daten_2022!BH$1,FALSE)="","",VLOOKUP($A39,FAG_Daten_2022!$A$1:$FK$206,FAG_Daten_2022!BH$1,FALSE))</f>
        <v/>
      </c>
      <c r="DD39" s="82" t="str">
        <f>IF(VLOOKUP($A39,FAG_Daten_2022!$A$1:$FK$206,FAG_Daten_2022!BI$1,FALSE)="","",VLOOKUP($A39,FAG_Daten_2022!$A$1:$FK$206,FAG_Daten_2022!BI$1,FALSE))</f>
        <v/>
      </c>
      <c r="DE39" s="82" t="str">
        <f>IF(VLOOKUP($A39,FAG_Daten_2022!$A$1:$FK$206,FAG_Daten_2022!BJ$1,FALSE)="","",VLOOKUP($A39,FAG_Daten_2022!$A$1:$FK$206,FAG_Daten_2022!BJ$1,FALSE))</f>
        <v/>
      </c>
      <c r="DF39" s="82" t="str">
        <f>IF(VLOOKUP($A39,FAG_Daten_2022!$A$1:$FK$206,FAG_Daten_2022!BK$1,FALSE)="","",VLOOKUP($A39,FAG_Daten_2022!$A$1:$FK$206,FAG_Daten_2022!BK$1,FALSE))</f>
        <v/>
      </c>
      <c r="DG39" s="82" t="str">
        <f>IF(VLOOKUP($A39,FAG_Daten_2022!$A$1:$FK$206,FAG_Daten_2022!BL$1,FALSE)="","",VLOOKUP($A39,FAG_Daten_2022!$A$1:$FK$206,FAG_Daten_2022!BL$1,FALSE))</f>
        <v/>
      </c>
      <c r="DH39" s="82">
        <f>IF(VLOOKUP($A39,FAG_Daten_2022!$A$1:$FK$206,FAG_Daten_2022!BM$1,FALSE)="","",VLOOKUP($A39,FAG_Daten_2022!$A$1:$FK$206,FAG_Daten_2022!BM$1,FALSE))</f>
        <v>67</v>
      </c>
      <c r="DI39" s="82" t="str">
        <f>IF(VLOOKUP($A39,FAG_Daten_2022!$A$1:$FK$206,FAG_Daten_2022!BN$1,FALSE)="","",VLOOKUP($A39,FAG_Daten_2022!$A$1:$FK$206,FAG_Daten_2022!BN$1,FALSE))</f>
        <v/>
      </c>
      <c r="DJ39" s="82" t="str">
        <f>IF(VLOOKUP($A39,FAG_Daten_2022!$A$1:$FK$206,FAG_Daten_2022!BO$1,FALSE)="","",VLOOKUP($A39,FAG_Daten_2022!$A$1:$FK$206,FAG_Daten_2022!BO$1,FALSE))</f>
        <v/>
      </c>
      <c r="DK39" s="82" t="str">
        <f>IF(VLOOKUP($A39,FAG_Daten_2022!$A$1:$FK$206,FAG_Daten_2022!BP$1,FALSE)="","",VLOOKUP($A39,FAG_Daten_2022!$A$1:$FK$206,FAG_Daten_2022!BP$1,FALSE))</f>
        <v/>
      </c>
      <c r="DL39" s="82" t="str">
        <f>IF(VLOOKUP($A39,FAG_Daten_2022!$A$1:$FK$206,FAG_Daten_2022!BQ$1,FALSE)="","",VLOOKUP($A39,FAG_Daten_2022!$A$1:$FK$206,FAG_Daten_2022!BQ$1,FALSE))</f>
        <v/>
      </c>
      <c r="DM39" s="82" t="str">
        <f>IF(VLOOKUP($A39,FAG_Daten_2022!$A$1:$FK$206,FAG_Daten_2022!BR$1,FALSE)="","",VLOOKUP($A39,FAG_Daten_2022!$A$1:$FK$206,FAG_Daten_2022!BR$1,FALSE))</f>
        <v/>
      </c>
      <c r="DN39" s="82" t="str">
        <f t="shared" si="11"/>
        <v/>
      </c>
      <c r="DO39" s="82" t="str">
        <f t="shared" si="11"/>
        <v/>
      </c>
      <c r="DP39" s="82" t="str">
        <f t="shared" si="11"/>
        <v/>
      </c>
      <c r="DQ39" s="82" t="str">
        <f t="shared" si="11"/>
        <v/>
      </c>
      <c r="DR39" s="82" t="str">
        <f t="shared" si="11"/>
        <v/>
      </c>
      <c r="DS39" s="82" t="str">
        <f t="shared" si="11"/>
        <v/>
      </c>
      <c r="DT39" s="82" t="str">
        <f t="shared" si="11"/>
        <v/>
      </c>
      <c r="DU39" s="82" t="str">
        <f t="shared" si="11"/>
        <v/>
      </c>
      <c r="DV39" s="82">
        <f t="shared" si="11"/>
        <v>0</v>
      </c>
      <c r="DW39" s="82" t="str">
        <f t="shared" si="11"/>
        <v/>
      </c>
      <c r="DX39" s="82" t="str">
        <f t="shared" si="11"/>
        <v/>
      </c>
      <c r="DY39" s="82" t="str">
        <f t="shared" si="11"/>
        <v/>
      </c>
      <c r="DZ39" s="82">
        <f t="shared" si="7"/>
        <v>0</v>
      </c>
      <c r="EA39" s="82">
        <f t="shared" si="8"/>
        <v>538368</v>
      </c>
      <c r="EB39" s="82"/>
      <c r="EC39" s="82"/>
      <c r="ED39" s="82"/>
      <c r="EE39" s="82"/>
      <c r="EF39" s="82"/>
      <c r="EG39" s="82"/>
      <c r="EH39" s="82"/>
      <c r="EI39" s="82"/>
      <c r="EJ39" s="82"/>
      <c r="EL39" s="82"/>
    </row>
    <row r="40" spans="1:143" s="3" customFormat="1" outlineLevel="1" x14ac:dyDescent="0.2">
      <c r="A40" s="3">
        <v>191</v>
      </c>
      <c r="B40" s="3" t="str">
        <f>VLOOKUP(A40,FAG_Daten_2022!A$1:$FK$206,FAG_Daten_2022!$B$1,FALSE)</f>
        <v>Dübendorf</v>
      </c>
      <c r="C40" s="3" t="str">
        <f>VLOOKUP(A40,FAG_Daten_2022!A$1:$FK$206,FAG_Daten_2022!$C$1,FALSE)</f>
        <v>Stadt</v>
      </c>
      <c r="D40" s="3" t="str">
        <f>VLOOKUP(A40,FAG_Daten_2022!A$1:$FK$206,FAG_Daten_2022!$D$1,FALSE)</f>
        <v>Bezirk Uster</v>
      </c>
      <c r="E40" s="82">
        <f>VLOOKUP(A40,FAG_Daten_2022!A$1:$FK$206,FAG_Daten_2022!$AT$1,FALSE)</f>
        <v>3068</v>
      </c>
      <c r="F40" s="82">
        <f>VLOOKUP(A40,FAG_Daten_2022!A$1:$FK$206,FAG_Daten_2022!$AV$1,FALSE)</f>
        <v>3770</v>
      </c>
      <c r="G40" s="82">
        <f>VLOOKUP(A40,FAG_Daten_2022!A$1:$FK$206,FAG_Daten_2022!$F$1,FALSE)</f>
        <v>29854</v>
      </c>
      <c r="H40" s="80">
        <f>VLOOKUP(A40,FAG_Daten_2022!A$1:$FK$206,FAG_Daten_2022!$DH$1,FALSE)</f>
        <v>99</v>
      </c>
      <c r="I40" s="82">
        <f>ROUND(IF(E40&lt;FAG_Basisdaten!$C$5*F40,(FAG_Basisdaten!$C$5*F40-E40)*G40*H40/100,0),0)</f>
        <v>15176729</v>
      </c>
      <c r="J40" s="82">
        <f>VLOOKUP(A40,FAG_Daten_2022!A$1:$FK$206,FAG_Daten_2022!$AT$1,FALSE)</f>
        <v>3068</v>
      </c>
      <c r="K40" s="82">
        <f>VLOOKUP(A40,FAG_Daten_2022!A$1:$FK$206,FAG_Daten_2022!$AV$1,FALSE)</f>
        <v>3770</v>
      </c>
      <c r="L40" s="3">
        <f>VLOOKUP(A40,FAG_Daten_2022!A$1:$FK$206,FAG_Daten_2022!$F$1,FALSE)</f>
        <v>29854</v>
      </c>
      <c r="M40" s="3">
        <f>VLOOKUP(A40,FAG_Daten_2022!A$1:$FK$206,FAG_Daten_2022!DJ$1,FALSE)</f>
        <v>99.67</v>
      </c>
      <c r="N40" s="3">
        <f>VLOOKUP(A40,FAG_Daten_2022!A$1:$FK$206,FAG_Daten_2022!$DK$1,FALSE)</f>
        <v>100.87</v>
      </c>
      <c r="O40" s="82">
        <f>ROUND(IF(J40&gt;K40*FAG_Basisdaten!$C$8,(J40-K40*FAG_Basisdaten!$C$8)*FAG_Basisdaten!$C$9*L40*(M40/N40),0),0)</f>
        <v>0</v>
      </c>
      <c r="P40" s="82">
        <f>VLOOKUP(A40,FAG_Daten_2022!A$1:$FK$206,FAG_Daten_2022!$I$1,FALSE)</f>
        <v>5658</v>
      </c>
      <c r="Q40" s="82">
        <f>VLOOKUP(A40,FAG_Daten_2022!A$1:$FK$206,FAG_Daten_2022!$F$1,FALSE)</f>
        <v>29854</v>
      </c>
      <c r="R40" s="82">
        <f>VLOOKUP(A40,FAG_Daten_2022!A$1:$FK$206,FAG_Daten_2022!$K$1,FALSE)</f>
        <v>232131</v>
      </c>
      <c r="S40" s="82">
        <f>VLOOKUP(A40,FAG_Daten_2022!A$1:$FK$206,FAG_Daten_2022!$H$1,FALSE)</f>
        <v>1130451</v>
      </c>
      <c r="T40" s="82">
        <f>VLOOKUP(A40,FAG_Daten_2022!A$1:$FK$206,FAG_Daten_2022!$F$1,FALSE)</f>
        <v>29854</v>
      </c>
      <c r="U40" s="3">
        <f>VLOOKUP(A40,FAG_Daten_2022!A$1:$FK$206,FAG_Daten_2022!$BC$1,FALSE)</f>
        <v>102.3</v>
      </c>
      <c r="V40" s="3">
        <f>VLOOKUP(A40,FAG_Daten_2022!A$1:$FK$206,FAG_Daten_2022!$BD$1,FALSE)</f>
        <v>104.2</v>
      </c>
      <c r="W40" s="118">
        <f>IF((P40/Q40)&gt;(R40/S40)*FAG_Basisdaten!$C$12,((P40/Q40)-(R40/S40)*FAG_Basisdaten!$C$12)*T40*FAG_Basisdaten!$C$13*(U40/V40),0)</f>
        <v>0</v>
      </c>
      <c r="X40" s="3">
        <f>VLOOKUP(A40,FAG_Daten_2022!A$1:$FK$206,FAG_Daten_2022!$DH$1,FALSE)</f>
        <v>99</v>
      </c>
      <c r="Y40" s="3">
        <f>VLOOKUP(A40,FAG_Daten_2022!A$1:$FK$206,FAG_Daten_2022!$DJ$1,FALSE)</f>
        <v>99.67</v>
      </c>
      <c r="Z40" s="82">
        <f>ROUND(W40-W40*MIN(MAX((Y40*FAG_Basisdaten!$C$15-X40)/(Y40*FAG_Basisdaten!$C$14),0),1),0)</f>
        <v>0</v>
      </c>
      <c r="AA40" s="79">
        <f>VLOOKUP(A40,FAG_Daten_2022!A$1:$FK$206,FAG_Daten_2022!$AW$1,FALSE)</f>
        <v>2209.3200000000002</v>
      </c>
      <c r="AB40" s="83">
        <f>VLOOKUP(A40,FAG_Daten_2022!A$1:$FK$206,FAG_Daten_2022!$AZ$1,FALSE)</f>
        <v>4.1999999999999997E-3</v>
      </c>
      <c r="AC40" s="3">
        <f>VLOOKUP(A40,FAG_Daten_2022!A$1:$FK$206,FAG_Daten_2022!$F$1,FALSE)</f>
        <v>29854</v>
      </c>
      <c r="AD40" s="3">
        <f>VLOOKUP(A40,FAG_Daten_2022!A$1:$FK$206,FAG_Daten_2022!$BC$1,FALSE)</f>
        <v>102.3</v>
      </c>
      <c r="AE40" s="3">
        <f>VLOOKUP(A40,FAG_Daten_2022!A$1:$FK$206,FAG_Daten_2022!$BD$1,FALSE)</f>
        <v>104.2</v>
      </c>
      <c r="AF40" s="80">
        <f>IF(OR(AA40&lt;FAG_Basisdaten!$C$18,AB40&gt;FAG_Basisdaten!$C$19),MAX((FAG_Basisdaten!$C$20+FAG_Basisdaten!$C$21*AA40+FAG_Basisdaten!$C$22*AB40*100)*AC40*(AD40/AE40),0),0)</f>
        <v>0</v>
      </c>
      <c r="AG40" s="3">
        <f>VLOOKUP(A40,FAG_Daten_2022!A$1:$FK$206,FAG_Daten_2022!$DH$1,FALSE)</f>
        <v>99</v>
      </c>
      <c r="AH40" s="3">
        <f>VLOOKUP(A40,FAG_Daten_2022!A$1:$FK$206,FAG_Daten_2022!$DJ$1,FALSE)</f>
        <v>99.67</v>
      </c>
      <c r="AI40" s="82">
        <f>ROUND(AF40-AF40*MIN(MAX((AH40*FAG_Basisdaten!$C$24-AG40)/(AH40*FAG_Basisdaten!$C$23),0),1),0)</f>
        <v>0</v>
      </c>
      <c r="AJ40" s="3">
        <f>VLOOKUP(A40,FAG_Daten_2022!$A$1:$FK$206,FAG_Daten_2022!$BC$1,FALSE)</f>
        <v>102.3</v>
      </c>
      <c r="AK40" s="3">
        <f>VLOOKUP(A40,FAG_Daten_2022!$A$1:$FK$206,FAG_Daten_2022!$BD$1,FALSE)</f>
        <v>104.2</v>
      </c>
      <c r="AL40" s="82">
        <v>0</v>
      </c>
      <c r="AM40" s="82">
        <f t="shared" si="2"/>
        <v>15176729</v>
      </c>
      <c r="AN40" s="115" t="str">
        <f>IF(VLOOKUP($A40,FAG_Daten_2022!$A$1:$FK$206,FAG_Daten_2022!BS$1,FALSE)="","",VLOOKUP($A40,FAG_Daten_2022!$A$1:$FK$206,FAG_Daten_2022!BS$1,FALSE))</f>
        <v/>
      </c>
      <c r="AO40" s="115" t="str">
        <f>IF(VLOOKUP($A40,FAG_Daten_2022!$A$1:$FK$206,FAG_Daten_2022!BT$1,FALSE)="","",VLOOKUP($A40,FAG_Daten_2022!$A$1:$FK$206,FAG_Daten_2022!BT$1,FALSE))</f>
        <v/>
      </c>
      <c r="AP40" s="115" t="str">
        <f>IF(VLOOKUP($A40,FAG_Daten_2022!$A$1:$FK$206,FAG_Daten_2022!BU$1,FALSE)="","",VLOOKUP($A40,FAG_Daten_2022!$A$1:$FK$206,FAG_Daten_2022!BU$1,FALSE))</f>
        <v/>
      </c>
      <c r="AQ40" s="115" t="str">
        <f>IF(VLOOKUP($A40,FAG_Daten_2022!$A$1:$FK$206,FAG_Daten_2022!BV$1,FALSE)="","",VLOOKUP($A40,FAG_Daten_2022!$A$1:$FK$206,FAG_Daten_2022!BV$1,FALSE))</f>
        <v/>
      </c>
      <c r="AR40" s="115" t="str">
        <f>IF(VLOOKUP($A40,FAG_Daten_2022!$A$1:$FK$206,FAG_Daten_2022!BW$1,FALSE)="","",VLOOKUP($A40,FAG_Daten_2022!$A$1:$FK$206,FAG_Daten_2022!BW$1,FALSE))</f>
        <v>Dübendorf-Schwerzenbach</v>
      </c>
      <c r="AS40" s="115" t="str">
        <f>IF(VLOOKUP($A40,FAG_Daten_2022!$A$1:$FK$206,FAG_Daten_2022!BX$1,FALSE)="","",VLOOKUP($A40,FAG_Daten_2022!$A$1:$FK$206,FAG_Daten_2022!BX$1,FALSE))</f>
        <v/>
      </c>
      <c r="AT40" s="115" t="str">
        <f>IF(VLOOKUP($A40,FAG_Daten_2022!$A$1:$FK$206,FAG_Daten_2022!BY$1,FALSE)="","",VLOOKUP($A40,FAG_Daten_2022!$A$1:$FK$206,FAG_Daten_2022!BY$1,FALSE))</f>
        <v/>
      </c>
      <c r="AU40" s="115" t="str">
        <f>IF(VLOOKUP($A40,FAG_Daten_2022!$A$1:$FK$206,FAG_Daten_2022!BZ$1,FALSE)="","",VLOOKUP($A40,FAG_Daten_2022!$A$1:$FK$206,FAG_Daten_2022!BZ$1,FALSE))</f>
        <v/>
      </c>
      <c r="AV40" s="115" t="str">
        <f>IF(VLOOKUP($A40,FAG_Daten_2022!$A$1:$FK$206,FAG_Daten_2022!CA$1,FALSE)="","",VLOOKUP($A40,FAG_Daten_2022!$A$1:$FK$206,FAG_Daten_2022!CA$1,FALSE))</f>
        <v/>
      </c>
      <c r="AW40" s="115" t="str">
        <f>IF(VLOOKUP($A40,FAG_Daten_2022!$A$1:$FK$206,FAG_Daten_2022!CB$1,FALSE)="","",VLOOKUP($A40,FAG_Daten_2022!$A$1:$FK$206,FAG_Daten_2022!CB$1,FALSE))</f>
        <v/>
      </c>
      <c r="AX40" s="115" t="str">
        <f>IF(VLOOKUP($A40,FAG_Daten_2022!$A$1:$FK$206,FAG_Daten_2022!CC$1,FALSE)="","",VLOOKUP($A40,FAG_Daten_2022!$A$1:$FK$206,FAG_Daten_2022!CC$1,FALSE))</f>
        <v/>
      </c>
      <c r="AY40" s="115" t="str">
        <f>IF(VLOOKUP($A40,FAG_Daten_2022!$A$1:$FK$206,FAG_Daten_2022!CD$1,FALSE)="","",VLOOKUP($A40,FAG_Daten_2022!$A$1:$FK$206,FAG_Daten_2022!CD$1,FALSE))</f>
        <v/>
      </c>
      <c r="AZ40" s="80">
        <f>VLOOKUP($A40,FAG_Daten_2022!$A$1:$FK$206,FAG_Daten_2022!$DH$1,FALSE)</f>
        <v>99</v>
      </c>
      <c r="BA40" s="80">
        <f>IF(VLOOKUP($A40,FAG_Daten_2022!$A$1:$FK$206,FAG_Daten_2022!M$1,FALSE)="","",VLOOKUP($A40,FAG_Daten_2022!$A$1:$FK$206,FAG_Daten_2022!M$1,FALSE))</f>
        <v>0</v>
      </c>
      <c r="BB40" s="80">
        <f>IF(VLOOKUP($A40,FAG_Daten_2022!$A$1:$FK$206,FAG_Daten_2022!N$1,FALSE)="","",VLOOKUP($A40,FAG_Daten_2022!$A$1:$FK$206,FAG_Daten_2022!N$1,FALSE))</f>
        <v>0</v>
      </c>
      <c r="BC40" s="80">
        <f>IF(VLOOKUP($A40,FAG_Daten_2022!$A$1:$FK$206,FAG_Daten_2022!O$1,FALSE)="","",VLOOKUP($A40,FAG_Daten_2022!$A$1:$FK$206,FAG_Daten_2022!O$1,FALSE))</f>
        <v>0</v>
      </c>
      <c r="BD40" s="80" t="str">
        <f>IF(VLOOKUP($A40,FAG_Daten_2022!$A$1:$FK$206,FAG_Daten_2022!P$1,FALSE)="","",VLOOKUP($A40,FAG_Daten_2022!$A$1:$FK$206,FAG_Daten_2022!P$1,FALSE))</f>
        <v/>
      </c>
      <c r="BE40" s="80">
        <f>IF(VLOOKUP($A40,FAG_Daten_2022!$A$1:$FK$206,FAG_Daten_2022!R$1,FALSE)="","",VLOOKUP($A40,FAG_Daten_2022!$A$1:$FK$206,FAG_Daten_2022!R$1,FALSE))</f>
        <v>18</v>
      </c>
      <c r="BF40" s="80">
        <f>IF(VLOOKUP($A40,FAG_Daten_2022!$A$1:$FK$206,FAG_Daten_2022!S$1,FALSE)="","",VLOOKUP($A40,FAG_Daten_2022!$A$1:$FK$206,FAG_Daten_2022!S$1,FALSE))</f>
        <v>0</v>
      </c>
      <c r="BG40" s="80" t="str">
        <f>IF(VLOOKUP($A40,FAG_Daten_2022!$A$1:$FK$206,FAG_Daten_2022!T$1,FALSE)="","",VLOOKUP($A40,FAG_Daten_2022!$A$1:$FK$206,FAG_Daten_2022!T$1,FALSE))</f>
        <v/>
      </c>
      <c r="BH40" s="80" t="str">
        <f>IF(VLOOKUP($A40,FAG_Daten_2022!$A$1:$FK$206,FAG_Daten_2022!U$1,FALSE)="","",VLOOKUP($A40,FAG_Daten_2022!$A$1:$FK$206,FAG_Daten_2022!U$1,FALSE))</f>
        <v/>
      </c>
      <c r="BI40" s="80">
        <f>IF(VLOOKUP($A40,FAG_Daten_2022!$A$1:$FK$206,FAG_Daten_2022!W$1,FALSE)="","",VLOOKUP($A40,FAG_Daten_2022!$A$1:$FK$206,FAG_Daten_2022!W$1,FALSE))</f>
        <v>0</v>
      </c>
      <c r="BJ40" s="80" t="str">
        <f>IF(VLOOKUP($A40,FAG_Daten_2022!$A$1:$FK$206,FAG_Daten_2022!X$1,FALSE)="","",VLOOKUP($A40,FAG_Daten_2022!$A$1:$FK$206,FAG_Daten_2022!X$1,FALSE))</f>
        <v/>
      </c>
      <c r="BK40" s="80" t="str">
        <f>IF(VLOOKUP($A40,FAG_Daten_2022!$A$1:$FK$206,FAG_Daten_2022!Y$1,FALSE)="","",VLOOKUP($A40,FAG_Daten_2022!$A$1:$FK$206,FAG_Daten_2022!Y$1,FALSE))</f>
        <v/>
      </c>
      <c r="BL40" s="80" t="str">
        <f>IF(VLOOKUP($A40,FAG_Daten_2022!$A$1:$FK$206,FAG_Daten_2022!Z$1,FALSE)="","",VLOOKUP($A40,FAG_Daten_2022!$A$1:$FK$206,FAG_Daten_2022!Z$1,FALSE))</f>
        <v/>
      </c>
      <c r="BM40" s="82">
        <f>IF(VLOOKUP($A40,FAG_Daten_2022!$A$1:$FK$206,FAG_Daten_2022!AG$1,FALSE)="","",VLOOKUP($A40,FAG_Daten_2022!$A$1:$FK$206,FAG_Daten_2022!AG$1,FALSE))</f>
        <v>91605552</v>
      </c>
      <c r="BN40" s="82">
        <f>IF(VLOOKUP($A40,FAG_Daten_2022!$A$1:$FK$206,FAG_Daten_2022!AH$1,FALSE)="","",VLOOKUP($A40,FAG_Daten_2022!$A$1:$FK$206,FAG_Daten_2022!AH$1,FALSE))</f>
        <v>0</v>
      </c>
      <c r="BO40" s="82">
        <f>IF(VLOOKUP($A40,FAG_Daten_2022!$A$1:$FK$206,FAG_Daten_2022!AI$1,FALSE)="","",VLOOKUP($A40,FAG_Daten_2022!$A$1:$FK$206,FAG_Daten_2022!AI$1,FALSE))</f>
        <v>0</v>
      </c>
      <c r="BP40" s="113">
        <f>IF(VLOOKUP($A40,FAG_Daten_2022!$A$1:$FK$206,FAG_Daten_2022!AJ$1,FALSE)="","",VLOOKUP($A40,FAG_Daten_2022!$A$1:$FK$206,FAG_Daten_2022!AJ$1,FALSE))</f>
        <v>0</v>
      </c>
      <c r="BQ40" s="82" t="str">
        <f>IF(VLOOKUP($A40,FAG_Daten_2022!$A$1:$FK$206,FAG_Daten_2022!AK$1,FALSE)="","",VLOOKUP($A40,FAG_Daten_2022!$A$1:$FK$206,FAG_Daten_2022!AK$1,FALSE))</f>
        <v/>
      </c>
      <c r="BR40" s="82">
        <f>IF(VLOOKUP($A40,FAG_Daten_2022!$A$1:$FK$206,FAG_Daten_2022!AL$1,FALSE)="","",VLOOKUP($A40,FAG_Daten_2022!$A$1:$FK$206,FAG_Daten_2022!AL$1,FALSE))</f>
        <v>91605552</v>
      </c>
      <c r="BS40" s="82">
        <f>IF(VLOOKUP($A40,FAG_Daten_2022!$A$1:$FK$206,FAG_Daten_2022!AM$1,FALSE)="","",VLOOKUP($A40,FAG_Daten_2022!$A$1:$FK$206,FAG_Daten_2022!AM$1,FALSE))</f>
        <v>0</v>
      </c>
      <c r="BT40" s="82" t="str">
        <f>IF(VLOOKUP($A40,FAG_Daten_2022!$A$1:$FK$206,FAG_Daten_2022!AN$1,FALSE)="","",VLOOKUP($A40,FAG_Daten_2022!$A$1:$FK$206,FAG_Daten_2022!AN$1,FALSE))</f>
        <v/>
      </c>
      <c r="BU40" s="82" t="str">
        <f>IF(VLOOKUP($A40,FAG_Daten_2022!$A$1:$FK$206,FAG_Daten_2022!AO$1,FALSE)="","",VLOOKUP($A40,FAG_Daten_2022!$A$1:$FK$206,FAG_Daten_2022!AO$1,FALSE))</f>
        <v/>
      </c>
      <c r="BV40" s="82">
        <f>IF(VLOOKUP($A40,FAG_Daten_2022!$A$1:$FK$206,FAG_Daten_2022!AP$1,FALSE)="","",VLOOKUP($A40,FAG_Daten_2022!$A$1:$FK$206,FAG_Daten_2022!AP$1,FALSE))</f>
        <v>0</v>
      </c>
      <c r="BW40" s="82" t="str">
        <f>IF(VLOOKUP($A40,FAG_Daten_2022!$A$1:$FK$206,FAG_Daten_2022!AQ$1,FALSE)="","",VLOOKUP($A40,FAG_Daten_2022!$A$1:$FK$206,FAG_Daten_2022!AQ$1,FALSE))</f>
        <v/>
      </c>
      <c r="BX40" s="82" t="str">
        <f>IF(VLOOKUP($A40,FAG_Daten_2022!$A$1:$FK$206,FAG_Daten_2022!AR$1,FALSE)="","",VLOOKUP($A40,FAG_Daten_2022!$A$1:$FK$206,FAG_Daten_2022!AR$1,FALSE))</f>
        <v/>
      </c>
      <c r="BY40" s="82" t="str">
        <f>IF(VLOOKUP($A40,FAG_Daten_2022!$A$1:$FK$206,FAG_Daten_2022!AS$1,FALSE)="","",VLOOKUP($A40,FAG_Daten_2022!$A$1:$FK$206,FAG_Daten_2022!AS$1,FALSE))</f>
        <v/>
      </c>
      <c r="BZ40" s="82">
        <f t="shared" si="9"/>
        <v>0</v>
      </c>
      <c r="CA40" s="82">
        <f t="shared" si="9"/>
        <v>0</v>
      </c>
      <c r="CB40" s="82">
        <f t="shared" si="9"/>
        <v>0</v>
      </c>
      <c r="CC40" s="82" t="str">
        <f t="shared" si="9"/>
        <v/>
      </c>
      <c r="CD40" s="82">
        <f t="shared" si="9"/>
        <v>2759405</v>
      </c>
      <c r="CE40" s="82">
        <f t="shared" si="9"/>
        <v>0</v>
      </c>
      <c r="CF40" s="82" t="str">
        <f t="shared" si="9"/>
        <v/>
      </c>
      <c r="CG40" s="82" t="str">
        <f t="shared" si="9"/>
        <v/>
      </c>
      <c r="CH40" s="82">
        <f t="shared" si="9"/>
        <v>0</v>
      </c>
      <c r="CI40" s="82" t="str">
        <f t="shared" si="9"/>
        <v/>
      </c>
      <c r="CJ40" s="82" t="str">
        <f t="shared" si="9"/>
        <v/>
      </c>
      <c r="CK40" s="82" t="str">
        <f t="shared" si="9"/>
        <v/>
      </c>
      <c r="CL40" s="82">
        <f t="shared" si="10"/>
        <v>0</v>
      </c>
      <c r="CM40" s="82">
        <f t="shared" si="10"/>
        <v>0</v>
      </c>
      <c r="CN40" s="82">
        <f t="shared" si="10"/>
        <v>0</v>
      </c>
      <c r="CO40" s="82" t="str">
        <f t="shared" si="10"/>
        <v/>
      </c>
      <c r="CP40" s="82">
        <f t="shared" si="10"/>
        <v>0</v>
      </c>
      <c r="CQ40" s="82">
        <f t="shared" si="10"/>
        <v>0</v>
      </c>
      <c r="CR40" s="82" t="str">
        <f t="shared" si="10"/>
        <v/>
      </c>
      <c r="CS40" s="82" t="str">
        <f t="shared" si="10"/>
        <v/>
      </c>
      <c r="CT40" s="82">
        <f t="shared" si="10"/>
        <v>0</v>
      </c>
      <c r="CU40" s="82" t="str">
        <f t="shared" si="10"/>
        <v/>
      </c>
      <c r="CV40" s="82" t="str">
        <f t="shared" si="10"/>
        <v/>
      </c>
      <c r="CW40" s="82" t="str">
        <f t="shared" si="10"/>
        <v/>
      </c>
      <c r="CX40" s="82">
        <f t="shared" si="5"/>
        <v>2759405</v>
      </c>
      <c r="CY40" s="82">
        <f>VLOOKUP($A40,FAG_Daten_2022!$A$1:$FK$206,FAG_Daten_2022!I$1,FALSE)</f>
        <v>5658</v>
      </c>
      <c r="CZ40" s="82" t="str">
        <f>IF(VLOOKUP($A40,FAG_Daten_2022!$A$1:$FK$206,FAG_Daten_2022!BE$1,FALSE)="","",VLOOKUP($A40,FAG_Daten_2022!$A$1:$FK$206,FAG_Daten_2022!BE$1,FALSE))</f>
        <v/>
      </c>
      <c r="DA40" s="82" t="str">
        <f>IF(VLOOKUP($A40,FAG_Daten_2022!$A$1:$FK$206,FAG_Daten_2022!BF$1,FALSE)="","",VLOOKUP($A40,FAG_Daten_2022!$A$1:$FK$206,FAG_Daten_2022!BF$1,FALSE))</f>
        <v/>
      </c>
      <c r="DB40" s="82" t="str">
        <f>IF(VLOOKUP($A40,FAG_Daten_2022!$A$1:$FK$206,FAG_Daten_2022!BG$1,FALSE)="","",VLOOKUP($A40,FAG_Daten_2022!$A$1:$FK$206,FAG_Daten_2022!BG$1,FALSE))</f>
        <v/>
      </c>
      <c r="DC40" s="82" t="str">
        <f>IF(VLOOKUP($A40,FAG_Daten_2022!$A$1:$FK$206,FAG_Daten_2022!BH$1,FALSE)="","",VLOOKUP($A40,FAG_Daten_2022!$A$1:$FK$206,FAG_Daten_2022!BH$1,FALSE))</f>
        <v/>
      </c>
      <c r="DD40" s="82">
        <f>IF(VLOOKUP($A40,FAG_Daten_2022!$A$1:$FK$206,FAG_Daten_2022!BI$1,FALSE)="","",VLOOKUP($A40,FAG_Daten_2022!$A$1:$FK$206,FAG_Daten_2022!BI$1,FALSE))</f>
        <v>586</v>
      </c>
      <c r="DE40" s="82" t="str">
        <f>IF(VLOOKUP($A40,FAG_Daten_2022!$A$1:$FK$206,FAG_Daten_2022!BJ$1,FALSE)="","",VLOOKUP($A40,FAG_Daten_2022!$A$1:$FK$206,FAG_Daten_2022!BJ$1,FALSE))</f>
        <v/>
      </c>
      <c r="DF40" s="82" t="str">
        <f>IF(VLOOKUP($A40,FAG_Daten_2022!$A$1:$FK$206,FAG_Daten_2022!BK$1,FALSE)="","",VLOOKUP($A40,FAG_Daten_2022!$A$1:$FK$206,FAG_Daten_2022!BK$1,FALSE))</f>
        <v/>
      </c>
      <c r="DG40" s="82" t="str">
        <f>IF(VLOOKUP($A40,FAG_Daten_2022!$A$1:$FK$206,FAG_Daten_2022!BL$1,FALSE)="","",VLOOKUP($A40,FAG_Daten_2022!$A$1:$FK$206,FAG_Daten_2022!BL$1,FALSE))</f>
        <v/>
      </c>
      <c r="DH40" s="82" t="str">
        <f>IF(VLOOKUP($A40,FAG_Daten_2022!$A$1:$FK$206,FAG_Daten_2022!BM$1,FALSE)="","",VLOOKUP($A40,FAG_Daten_2022!$A$1:$FK$206,FAG_Daten_2022!BM$1,FALSE))</f>
        <v/>
      </c>
      <c r="DI40" s="82" t="str">
        <f>IF(VLOOKUP($A40,FAG_Daten_2022!$A$1:$FK$206,FAG_Daten_2022!BN$1,FALSE)="","",VLOOKUP($A40,FAG_Daten_2022!$A$1:$FK$206,FAG_Daten_2022!BN$1,FALSE))</f>
        <v/>
      </c>
      <c r="DJ40" s="82" t="str">
        <f>IF(VLOOKUP($A40,FAG_Daten_2022!$A$1:$FK$206,FAG_Daten_2022!BO$1,FALSE)="","",VLOOKUP($A40,FAG_Daten_2022!$A$1:$FK$206,FAG_Daten_2022!BO$1,FALSE))</f>
        <v/>
      </c>
      <c r="DK40" s="82" t="str">
        <f>IF(VLOOKUP($A40,FAG_Daten_2022!$A$1:$FK$206,FAG_Daten_2022!BP$1,FALSE)="","",VLOOKUP($A40,FAG_Daten_2022!$A$1:$FK$206,FAG_Daten_2022!BP$1,FALSE))</f>
        <v/>
      </c>
      <c r="DL40" s="82" t="str">
        <f>IF(VLOOKUP($A40,FAG_Daten_2022!$A$1:$FK$206,FAG_Daten_2022!BQ$1,FALSE)="","",VLOOKUP($A40,FAG_Daten_2022!$A$1:$FK$206,FAG_Daten_2022!BQ$1,FALSE))</f>
        <v/>
      </c>
      <c r="DM40" s="82" t="str">
        <f>IF(VLOOKUP($A40,FAG_Daten_2022!$A$1:$FK$206,FAG_Daten_2022!BR$1,FALSE)="","",VLOOKUP($A40,FAG_Daten_2022!$A$1:$FK$206,FAG_Daten_2022!BR$1,FALSE))</f>
        <v/>
      </c>
      <c r="DN40" s="82" t="str">
        <f t="shared" si="11"/>
        <v/>
      </c>
      <c r="DO40" s="82" t="str">
        <f t="shared" si="11"/>
        <v/>
      </c>
      <c r="DP40" s="82" t="str">
        <f t="shared" si="11"/>
        <v/>
      </c>
      <c r="DQ40" s="82" t="str">
        <f t="shared" si="11"/>
        <v/>
      </c>
      <c r="DR40" s="82">
        <f t="shared" si="11"/>
        <v>0</v>
      </c>
      <c r="DS40" s="82" t="str">
        <f t="shared" si="11"/>
        <v/>
      </c>
      <c r="DT40" s="82" t="str">
        <f t="shared" si="11"/>
        <v/>
      </c>
      <c r="DU40" s="82" t="str">
        <f t="shared" si="11"/>
        <v/>
      </c>
      <c r="DV40" s="82" t="str">
        <f t="shared" si="11"/>
        <v/>
      </c>
      <c r="DW40" s="82" t="str">
        <f t="shared" si="11"/>
        <v/>
      </c>
      <c r="DX40" s="82" t="str">
        <f t="shared" si="11"/>
        <v/>
      </c>
      <c r="DY40" s="82" t="str">
        <f t="shared" si="11"/>
        <v/>
      </c>
      <c r="DZ40" s="82">
        <f t="shared" si="7"/>
        <v>0</v>
      </c>
      <c r="EA40" s="82">
        <f t="shared" si="8"/>
        <v>2759405</v>
      </c>
      <c r="EB40" s="82"/>
      <c r="EC40" s="82"/>
      <c r="ED40" s="82"/>
      <c r="EE40" s="82"/>
      <c r="EF40" s="82"/>
      <c r="EG40" s="82"/>
      <c r="EH40" s="82"/>
      <c r="EI40" s="82"/>
      <c r="EJ40" s="82"/>
      <c r="EK40" s="1"/>
      <c r="EL40" s="11"/>
      <c r="EM40" s="1"/>
    </row>
    <row r="41" spans="1:143" s="3" customFormat="1" outlineLevel="1" x14ac:dyDescent="0.2">
      <c r="A41" s="3">
        <v>113</v>
      </c>
      <c r="B41" s="3" t="str">
        <f>VLOOKUP(A41,FAG_Daten_2022!A$1:$FK$206,FAG_Daten_2022!$B$1,FALSE)</f>
        <v>Dürnten</v>
      </c>
      <c r="C41" s="3" t="str">
        <f>VLOOKUP(A41,FAG_Daten_2022!A$1:$FK$206,FAG_Daten_2022!$C$1,FALSE)</f>
        <v>Politische Gemeinde</v>
      </c>
      <c r="D41" s="3" t="str">
        <f>VLOOKUP(A41,FAG_Daten_2022!A$1:$FK$206,FAG_Daten_2022!$D$1,FALSE)</f>
        <v>Bezirk Hinwil</v>
      </c>
      <c r="E41" s="82">
        <f>VLOOKUP(A41,FAG_Daten_2022!A$1:$FK$206,FAG_Daten_2022!$AT$1,FALSE)</f>
        <v>2241</v>
      </c>
      <c r="F41" s="82">
        <f>VLOOKUP(A41,FAG_Daten_2022!A$1:$FK$206,FAG_Daten_2022!$AV$1,FALSE)</f>
        <v>3770</v>
      </c>
      <c r="G41" s="82">
        <f>VLOOKUP(A41,FAG_Daten_2022!A$1:$FK$206,FAG_Daten_2022!$F$1,FALSE)</f>
        <v>7645</v>
      </c>
      <c r="H41" s="80">
        <f>VLOOKUP(A41,FAG_Daten_2022!A$1:$FK$206,FAG_Daten_2022!$DH$1,FALSE)</f>
        <v>115</v>
      </c>
      <c r="I41" s="82">
        <f>ROUND(IF(E41&lt;FAG_Basisdaten!$C$5*F41,(FAG_Basisdaten!$C$5*F41-E41)*G41*H41/100,0),0)</f>
        <v>11785341</v>
      </c>
      <c r="J41" s="82">
        <f>VLOOKUP(A41,FAG_Daten_2022!A$1:$FK$206,FAG_Daten_2022!$AT$1,FALSE)</f>
        <v>2241</v>
      </c>
      <c r="K41" s="82">
        <f>VLOOKUP(A41,FAG_Daten_2022!A$1:$FK$206,FAG_Daten_2022!$AV$1,FALSE)</f>
        <v>3770</v>
      </c>
      <c r="L41" s="3">
        <f>VLOOKUP(A41,FAG_Daten_2022!A$1:$FK$206,FAG_Daten_2022!$F$1,FALSE)</f>
        <v>7645</v>
      </c>
      <c r="M41" s="3">
        <f>VLOOKUP(A41,FAG_Daten_2022!A$1:$FK$206,FAG_Daten_2022!DJ$1,FALSE)</f>
        <v>99.67</v>
      </c>
      <c r="N41" s="3">
        <f>VLOOKUP(A41,FAG_Daten_2022!A$1:$FK$206,FAG_Daten_2022!$DK$1,FALSE)</f>
        <v>100.87</v>
      </c>
      <c r="O41" s="82">
        <f>ROUND(IF(J41&gt;K41*FAG_Basisdaten!$C$8,(J41-K41*FAG_Basisdaten!$C$8)*FAG_Basisdaten!$C$9*L41*(M41/N41),0),0)</f>
        <v>0</v>
      </c>
      <c r="P41" s="82">
        <f>VLOOKUP(A41,FAG_Daten_2022!A$1:$FK$206,FAG_Daten_2022!$I$1,FALSE)</f>
        <v>1647</v>
      </c>
      <c r="Q41" s="82">
        <f>VLOOKUP(A41,FAG_Daten_2022!A$1:$FK$206,FAG_Daten_2022!$F$1,FALSE)</f>
        <v>7645</v>
      </c>
      <c r="R41" s="82">
        <f>VLOOKUP(A41,FAG_Daten_2022!A$1:$FK$206,FAG_Daten_2022!$K$1,FALSE)</f>
        <v>232131</v>
      </c>
      <c r="S41" s="82">
        <f>VLOOKUP(A41,FAG_Daten_2022!A$1:$FK$206,FAG_Daten_2022!$H$1,FALSE)</f>
        <v>1130451</v>
      </c>
      <c r="T41" s="82">
        <f>VLOOKUP(A41,FAG_Daten_2022!A$1:$FK$206,FAG_Daten_2022!$F$1,FALSE)</f>
        <v>7645</v>
      </c>
      <c r="U41" s="3">
        <f>VLOOKUP(A41,FAG_Daten_2022!A$1:$FK$206,FAG_Daten_2022!$BC$1,FALSE)</f>
        <v>102.3</v>
      </c>
      <c r="V41" s="3">
        <f>VLOOKUP(A41,FAG_Daten_2022!A$1:$FK$206,FAG_Daten_2022!$BD$1,FALSE)</f>
        <v>104.2</v>
      </c>
      <c r="W41" s="118">
        <f>IF((P41/Q41)&gt;(R41/S41)*FAG_Basisdaten!$C$12,((P41/Q41)-(R41/S41)*FAG_Basisdaten!$C$12)*T41*FAG_Basisdaten!$C$13*(U41/V41),0)</f>
        <v>0</v>
      </c>
      <c r="X41" s="3">
        <f>VLOOKUP(A41,FAG_Daten_2022!A$1:$FK$206,FAG_Daten_2022!$DH$1,FALSE)</f>
        <v>115</v>
      </c>
      <c r="Y41" s="3">
        <f>VLOOKUP(A41,FAG_Daten_2022!A$1:$FK$206,FAG_Daten_2022!$DJ$1,FALSE)</f>
        <v>99.67</v>
      </c>
      <c r="Z41" s="82">
        <f>ROUND(W41-W41*MIN(MAX((Y41*FAG_Basisdaten!$C$15-X41)/(Y41*FAG_Basisdaten!$C$14),0),1),0)</f>
        <v>0</v>
      </c>
      <c r="AA41" s="79">
        <f>VLOOKUP(A41,FAG_Daten_2022!A$1:$FK$206,FAG_Daten_2022!$AW$1,FALSE)</f>
        <v>754.66</v>
      </c>
      <c r="AB41" s="83">
        <f>VLOOKUP(A41,FAG_Daten_2022!A$1:$FK$206,FAG_Daten_2022!$AZ$1,FALSE)</f>
        <v>2.9700000000000001E-2</v>
      </c>
      <c r="AC41" s="3">
        <f>VLOOKUP(A41,FAG_Daten_2022!A$1:$FK$206,FAG_Daten_2022!$F$1,FALSE)</f>
        <v>7645</v>
      </c>
      <c r="AD41" s="3">
        <f>VLOOKUP(A41,FAG_Daten_2022!A$1:$FK$206,FAG_Daten_2022!$BC$1,FALSE)</f>
        <v>102.3</v>
      </c>
      <c r="AE41" s="3">
        <f>VLOOKUP(A41,FAG_Daten_2022!A$1:$FK$206,FAG_Daten_2022!$BD$1,FALSE)</f>
        <v>104.2</v>
      </c>
      <c r="AF41" s="80">
        <f>IF(OR(AA41&lt;FAG_Basisdaten!$C$18,AB41&gt;FAG_Basisdaten!$C$19),MAX((FAG_Basisdaten!$C$20+FAG_Basisdaten!$C$21*AA41+FAG_Basisdaten!$C$22*AB41*100)*AC41*(AD41/AE41),0),0)</f>
        <v>0</v>
      </c>
      <c r="AG41" s="3">
        <f>VLOOKUP(A41,FAG_Daten_2022!A$1:$FK$206,FAG_Daten_2022!$DH$1,FALSE)</f>
        <v>115</v>
      </c>
      <c r="AH41" s="3">
        <f>VLOOKUP(A41,FAG_Daten_2022!A$1:$FK$206,FAG_Daten_2022!$DJ$1,FALSE)</f>
        <v>99.67</v>
      </c>
      <c r="AI41" s="82">
        <f>ROUND(AF41-AF41*MIN(MAX((AH41*FAG_Basisdaten!$C$24-AG41)/(AH41*FAG_Basisdaten!$C$23),0),1),0)</f>
        <v>0</v>
      </c>
      <c r="AJ41" s="3">
        <f>VLOOKUP(A41,FAG_Daten_2022!$A$1:$FK$206,FAG_Daten_2022!$BC$1,FALSE)</f>
        <v>102.3</v>
      </c>
      <c r="AK41" s="3">
        <f>VLOOKUP(A41,FAG_Daten_2022!$A$1:$FK$206,FAG_Daten_2022!$BD$1,FALSE)</f>
        <v>104.2</v>
      </c>
      <c r="AL41" s="82">
        <v>0</v>
      </c>
      <c r="AM41" s="82">
        <f t="shared" si="2"/>
        <v>11785341</v>
      </c>
      <c r="AN41" s="115" t="str">
        <f>IF(VLOOKUP($A41,FAG_Daten_2022!$A$1:$FK$206,FAG_Daten_2022!BS$1,FALSE)="","",VLOOKUP($A41,FAG_Daten_2022!$A$1:$FK$206,FAG_Daten_2022!BS$1,FALSE))</f>
        <v/>
      </c>
      <c r="AO41" s="115" t="str">
        <f>IF(VLOOKUP($A41,FAG_Daten_2022!$A$1:$FK$206,FAG_Daten_2022!BT$1,FALSE)="","",VLOOKUP($A41,FAG_Daten_2022!$A$1:$FK$206,FAG_Daten_2022!BT$1,FALSE))</f>
        <v/>
      </c>
      <c r="AP41" s="115" t="str">
        <f>IF(VLOOKUP($A41,FAG_Daten_2022!$A$1:$FK$206,FAG_Daten_2022!BU$1,FALSE)="","",VLOOKUP($A41,FAG_Daten_2022!$A$1:$FK$206,FAG_Daten_2022!BU$1,FALSE))</f>
        <v/>
      </c>
      <c r="AQ41" s="115" t="str">
        <f>IF(VLOOKUP($A41,FAG_Daten_2022!$A$1:$FK$206,FAG_Daten_2022!BV$1,FALSE)="","",VLOOKUP($A41,FAG_Daten_2022!$A$1:$FK$206,FAG_Daten_2022!BV$1,FALSE))</f>
        <v/>
      </c>
      <c r="AR41" s="115" t="str">
        <f>IF(VLOOKUP($A41,FAG_Daten_2022!$A$1:$FK$206,FAG_Daten_2022!BW$1,FALSE)="","",VLOOKUP($A41,FAG_Daten_2022!$A$1:$FK$206,FAG_Daten_2022!BW$1,FALSE))</f>
        <v/>
      </c>
      <c r="AS41" s="115" t="str">
        <f>IF(VLOOKUP($A41,FAG_Daten_2022!$A$1:$FK$206,FAG_Daten_2022!BX$1,FALSE)="","",VLOOKUP($A41,FAG_Daten_2022!$A$1:$FK$206,FAG_Daten_2022!BX$1,FALSE))</f>
        <v/>
      </c>
      <c r="AT41" s="115" t="str">
        <f>IF(VLOOKUP($A41,FAG_Daten_2022!$A$1:$FK$206,FAG_Daten_2022!BY$1,FALSE)="","",VLOOKUP($A41,FAG_Daten_2022!$A$1:$FK$206,FAG_Daten_2022!BY$1,FALSE))</f>
        <v/>
      </c>
      <c r="AU41" s="115" t="str">
        <f>IF(VLOOKUP($A41,FAG_Daten_2022!$A$1:$FK$206,FAG_Daten_2022!BZ$1,FALSE)="","",VLOOKUP($A41,FAG_Daten_2022!$A$1:$FK$206,FAG_Daten_2022!BZ$1,FALSE))</f>
        <v/>
      </c>
      <c r="AV41" s="115" t="str">
        <f>IF(VLOOKUP($A41,FAG_Daten_2022!$A$1:$FK$206,FAG_Daten_2022!CA$1,FALSE)="","",VLOOKUP($A41,FAG_Daten_2022!$A$1:$FK$206,FAG_Daten_2022!CA$1,FALSE))</f>
        <v/>
      </c>
      <c r="AW41" s="115" t="str">
        <f>IF(VLOOKUP($A41,FAG_Daten_2022!$A$1:$FK$206,FAG_Daten_2022!CB$1,FALSE)="","",VLOOKUP($A41,FAG_Daten_2022!$A$1:$FK$206,FAG_Daten_2022!CB$1,FALSE))</f>
        <v/>
      </c>
      <c r="AX41" s="115" t="str">
        <f>IF(VLOOKUP($A41,FAG_Daten_2022!$A$1:$FK$206,FAG_Daten_2022!CC$1,FALSE)="","",VLOOKUP($A41,FAG_Daten_2022!$A$1:$FK$206,FAG_Daten_2022!CC$1,FALSE))</f>
        <v/>
      </c>
      <c r="AY41" s="115" t="str">
        <f>IF(VLOOKUP($A41,FAG_Daten_2022!$A$1:$FK$206,FAG_Daten_2022!CD$1,FALSE)="","",VLOOKUP($A41,FAG_Daten_2022!$A$1:$FK$206,FAG_Daten_2022!CD$1,FALSE))</f>
        <v/>
      </c>
      <c r="AZ41" s="80">
        <f>VLOOKUP($A41,FAG_Daten_2022!$A$1:$FK$206,FAG_Daten_2022!$DH$1,FALSE)</f>
        <v>115</v>
      </c>
      <c r="BA41" s="80">
        <f>IF(VLOOKUP($A41,FAG_Daten_2022!$A$1:$FK$206,FAG_Daten_2022!M$1,FALSE)="","",VLOOKUP($A41,FAG_Daten_2022!$A$1:$FK$206,FAG_Daten_2022!M$1,FALSE))</f>
        <v>0</v>
      </c>
      <c r="BB41" s="80">
        <f>IF(VLOOKUP($A41,FAG_Daten_2022!$A$1:$FK$206,FAG_Daten_2022!N$1,FALSE)="","",VLOOKUP($A41,FAG_Daten_2022!$A$1:$FK$206,FAG_Daten_2022!N$1,FALSE))</f>
        <v>0</v>
      </c>
      <c r="BC41" s="80">
        <f>IF(VLOOKUP($A41,FAG_Daten_2022!$A$1:$FK$206,FAG_Daten_2022!O$1,FALSE)="","",VLOOKUP($A41,FAG_Daten_2022!$A$1:$FK$206,FAG_Daten_2022!O$1,FALSE))</f>
        <v>0</v>
      </c>
      <c r="BD41" s="80" t="str">
        <f>IF(VLOOKUP($A41,FAG_Daten_2022!$A$1:$FK$206,FAG_Daten_2022!P$1,FALSE)="","",VLOOKUP($A41,FAG_Daten_2022!$A$1:$FK$206,FAG_Daten_2022!P$1,FALSE))</f>
        <v/>
      </c>
      <c r="BE41" s="80">
        <f>IF(VLOOKUP($A41,FAG_Daten_2022!$A$1:$FK$206,FAG_Daten_2022!R$1,FALSE)="","",VLOOKUP($A41,FAG_Daten_2022!$A$1:$FK$206,FAG_Daten_2022!R$1,FALSE))</f>
        <v>0</v>
      </c>
      <c r="BF41" s="80">
        <f>IF(VLOOKUP($A41,FAG_Daten_2022!$A$1:$FK$206,FAG_Daten_2022!S$1,FALSE)="","",VLOOKUP($A41,FAG_Daten_2022!$A$1:$FK$206,FAG_Daten_2022!S$1,FALSE))</f>
        <v>0</v>
      </c>
      <c r="BG41" s="80" t="str">
        <f>IF(VLOOKUP($A41,FAG_Daten_2022!$A$1:$FK$206,FAG_Daten_2022!T$1,FALSE)="","",VLOOKUP($A41,FAG_Daten_2022!$A$1:$FK$206,FAG_Daten_2022!T$1,FALSE))</f>
        <v/>
      </c>
      <c r="BH41" s="80" t="str">
        <f>IF(VLOOKUP($A41,FAG_Daten_2022!$A$1:$FK$206,FAG_Daten_2022!U$1,FALSE)="","",VLOOKUP($A41,FAG_Daten_2022!$A$1:$FK$206,FAG_Daten_2022!U$1,FALSE))</f>
        <v/>
      </c>
      <c r="BI41" s="80">
        <f>IF(VLOOKUP($A41,FAG_Daten_2022!$A$1:$FK$206,FAG_Daten_2022!W$1,FALSE)="","",VLOOKUP($A41,FAG_Daten_2022!$A$1:$FK$206,FAG_Daten_2022!W$1,FALSE))</f>
        <v>0</v>
      </c>
      <c r="BJ41" s="80" t="str">
        <f>IF(VLOOKUP($A41,FAG_Daten_2022!$A$1:$FK$206,FAG_Daten_2022!X$1,FALSE)="","",VLOOKUP($A41,FAG_Daten_2022!$A$1:$FK$206,FAG_Daten_2022!X$1,FALSE))</f>
        <v/>
      </c>
      <c r="BK41" s="80" t="str">
        <f>IF(VLOOKUP($A41,FAG_Daten_2022!$A$1:$FK$206,FAG_Daten_2022!Y$1,FALSE)="","",VLOOKUP($A41,FAG_Daten_2022!$A$1:$FK$206,FAG_Daten_2022!Y$1,FALSE))</f>
        <v/>
      </c>
      <c r="BL41" s="80" t="str">
        <f>IF(VLOOKUP($A41,FAG_Daten_2022!$A$1:$FK$206,FAG_Daten_2022!Z$1,FALSE)="","",VLOOKUP($A41,FAG_Daten_2022!$A$1:$FK$206,FAG_Daten_2022!Z$1,FALSE))</f>
        <v/>
      </c>
      <c r="BM41" s="82">
        <f>IF(VLOOKUP($A41,FAG_Daten_2022!$A$1:$FK$206,FAG_Daten_2022!AG$1,FALSE)="","",VLOOKUP($A41,FAG_Daten_2022!$A$1:$FK$206,FAG_Daten_2022!AG$1,FALSE))</f>
        <v>17132318</v>
      </c>
      <c r="BN41" s="82">
        <f>IF(VLOOKUP($A41,FAG_Daten_2022!$A$1:$FK$206,FAG_Daten_2022!AH$1,FALSE)="","",VLOOKUP($A41,FAG_Daten_2022!$A$1:$FK$206,FAG_Daten_2022!AH$1,FALSE))</f>
        <v>0</v>
      </c>
      <c r="BO41" s="82">
        <f>IF(VLOOKUP($A41,FAG_Daten_2022!$A$1:$FK$206,FAG_Daten_2022!AI$1,FALSE)="","",VLOOKUP($A41,FAG_Daten_2022!$A$1:$FK$206,FAG_Daten_2022!AI$1,FALSE))</f>
        <v>0</v>
      </c>
      <c r="BP41" s="113">
        <f>IF(VLOOKUP($A41,FAG_Daten_2022!$A$1:$FK$206,FAG_Daten_2022!AJ$1,FALSE)="","",VLOOKUP($A41,FAG_Daten_2022!$A$1:$FK$206,FAG_Daten_2022!AJ$1,FALSE))</f>
        <v>0</v>
      </c>
      <c r="BQ41" s="82" t="str">
        <f>IF(VLOOKUP($A41,FAG_Daten_2022!$A$1:$FK$206,FAG_Daten_2022!AK$1,FALSE)="","",VLOOKUP($A41,FAG_Daten_2022!$A$1:$FK$206,FAG_Daten_2022!AK$1,FALSE))</f>
        <v/>
      </c>
      <c r="BR41" s="82">
        <f>IF(VLOOKUP($A41,FAG_Daten_2022!$A$1:$FK$206,FAG_Daten_2022!AL$1,FALSE)="","",VLOOKUP($A41,FAG_Daten_2022!$A$1:$FK$206,FAG_Daten_2022!AL$1,FALSE))</f>
        <v>0</v>
      </c>
      <c r="BS41" s="82">
        <f>IF(VLOOKUP($A41,FAG_Daten_2022!$A$1:$FK$206,FAG_Daten_2022!AM$1,FALSE)="","",VLOOKUP($A41,FAG_Daten_2022!$A$1:$FK$206,FAG_Daten_2022!AM$1,FALSE))</f>
        <v>0</v>
      </c>
      <c r="BT41" s="82" t="str">
        <f>IF(VLOOKUP($A41,FAG_Daten_2022!$A$1:$FK$206,FAG_Daten_2022!AN$1,FALSE)="","",VLOOKUP($A41,FAG_Daten_2022!$A$1:$FK$206,FAG_Daten_2022!AN$1,FALSE))</f>
        <v/>
      </c>
      <c r="BU41" s="82" t="str">
        <f>IF(VLOOKUP($A41,FAG_Daten_2022!$A$1:$FK$206,FAG_Daten_2022!AO$1,FALSE)="","",VLOOKUP($A41,FAG_Daten_2022!$A$1:$FK$206,FAG_Daten_2022!AO$1,FALSE))</f>
        <v/>
      </c>
      <c r="BV41" s="82">
        <f>IF(VLOOKUP($A41,FAG_Daten_2022!$A$1:$FK$206,FAG_Daten_2022!AP$1,FALSE)="","",VLOOKUP($A41,FAG_Daten_2022!$A$1:$FK$206,FAG_Daten_2022!AP$1,FALSE))</f>
        <v>0</v>
      </c>
      <c r="BW41" s="82" t="str">
        <f>IF(VLOOKUP($A41,FAG_Daten_2022!$A$1:$FK$206,FAG_Daten_2022!AQ$1,FALSE)="","",VLOOKUP($A41,FAG_Daten_2022!$A$1:$FK$206,FAG_Daten_2022!AQ$1,FALSE))</f>
        <v/>
      </c>
      <c r="BX41" s="82" t="str">
        <f>IF(VLOOKUP($A41,FAG_Daten_2022!$A$1:$FK$206,FAG_Daten_2022!AR$1,FALSE)="","",VLOOKUP($A41,FAG_Daten_2022!$A$1:$FK$206,FAG_Daten_2022!AR$1,FALSE))</f>
        <v/>
      </c>
      <c r="BY41" s="82" t="str">
        <f>IF(VLOOKUP($A41,FAG_Daten_2022!$A$1:$FK$206,FAG_Daten_2022!AS$1,FALSE)="","",VLOOKUP($A41,FAG_Daten_2022!$A$1:$FK$206,FAG_Daten_2022!AS$1,FALSE))</f>
        <v/>
      </c>
      <c r="BZ41" s="82">
        <f t="shared" si="9"/>
        <v>0</v>
      </c>
      <c r="CA41" s="82">
        <f t="shared" si="9"/>
        <v>0</v>
      </c>
      <c r="CB41" s="82">
        <f t="shared" si="9"/>
        <v>0</v>
      </c>
      <c r="CC41" s="82" t="str">
        <f t="shared" si="9"/>
        <v/>
      </c>
      <c r="CD41" s="82">
        <f t="shared" si="9"/>
        <v>0</v>
      </c>
      <c r="CE41" s="82">
        <f t="shared" si="9"/>
        <v>0</v>
      </c>
      <c r="CF41" s="82" t="str">
        <f t="shared" si="9"/>
        <v/>
      </c>
      <c r="CG41" s="82" t="str">
        <f t="shared" si="9"/>
        <v/>
      </c>
      <c r="CH41" s="82">
        <f t="shared" si="9"/>
        <v>0</v>
      </c>
      <c r="CI41" s="82" t="str">
        <f t="shared" si="9"/>
        <v/>
      </c>
      <c r="CJ41" s="82" t="str">
        <f t="shared" si="9"/>
        <v/>
      </c>
      <c r="CK41" s="82" t="str">
        <f t="shared" si="9"/>
        <v/>
      </c>
      <c r="CL41" s="82">
        <f t="shared" si="10"/>
        <v>0</v>
      </c>
      <c r="CM41" s="82">
        <f t="shared" si="10"/>
        <v>0</v>
      </c>
      <c r="CN41" s="82">
        <f t="shared" si="10"/>
        <v>0</v>
      </c>
      <c r="CO41" s="82" t="str">
        <f t="shared" si="10"/>
        <v/>
      </c>
      <c r="CP41" s="82">
        <f t="shared" si="10"/>
        <v>0</v>
      </c>
      <c r="CQ41" s="82">
        <f t="shared" si="10"/>
        <v>0</v>
      </c>
      <c r="CR41" s="82" t="str">
        <f t="shared" si="10"/>
        <v/>
      </c>
      <c r="CS41" s="82" t="str">
        <f t="shared" si="10"/>
        <v/>
      </c>
      <c r="CT41" s="82">
        <f t="shared" si="10"/>
        <v>0</v>
      </c>
      <c r="CU41" s="82" t="str">
        <f t="shared" si="10"/>
        <v/>
      </c>
      <c r="CV41" s="82" t="str">
        <f t="shared" si="10"/>
        <v/>
      </c>
      <c r="CW41" s="82" t="str">
        <f t="shared" si="10"/>
        <v/>
      </c>
      <c r="CX41" s="82">
        <f t="shared" si="5"/>
        <v>0</v>
      </c>
      <c r="CY41" s="82">
        <f>VLOOKUP($A41,FAG_Daten_2022!$A$1:$FK$206,FAG_Daten_2022!I$1,FALSE)</f>
        <v>1647</v>
      </c>
      <c r="CZ41" s="82" t="str">
        <f>IF(VLOOKUP($A41,FAG_Daten_2022!$A$1:$FK$206,FAG_Daten_2022!BE$1,FALSE)="","",VLOOKUP($A41,FAG_Daten_2022!$A$1:$FK$206,FAG_Daten_2022!BE$1,FALSE))</f>
        <v/>
      </c>
      <c r="DA41" s="82" t="str">
        <f>IF(VLOOKUP($A41,FAG_Daten_2022!$A$1:$FK$206,FAG_Daten_2022!BF$1,FALSE)="","",VLOOKUP($A41,FAG_Daten_2022!$A$1:$FK$206,FAG_Daten_2022!BF$1,FALSE))</f>
        <v/>
      </c>
      <c r="DB41" s="82" t="str">
        <f>IF(VLOOKUP($A41,FAG_Daten_2022!$A$1:$FK$206,FAG_Daten_2022!BG$1,FALSE)="","",VLOOKUP($A41,FAG_Daten_2022!$A$1:$FK$206,FAG_Daten_2022!BG$1,FALSE))</f>
        <v/>
      </c>
      <c r="DC41" s="82" t="str">
        <f>IF(VLOOKUP($A41,FAG_Daten_2022!$A$1:$FK$206,FAG_Daten_2022!BH$1,FALSE)="","",VLOOKUP($A41,FAG_Daten_2022!$A$1:$FK$206,FAG_Daten_2022!BH$1,FALSE))</f>
        <v/>
      </c>
      <c r="DD41" s="82" t="str">
        <f>IF(VLOOKUP($A41,FAG_Daten_2022!$A$1:$FK$206,FAG_Daten_2022!BI$1,FALSE)="","",VLOOKUP($A41,FAG_Daten_2022!$A$1:$FK$206,FAG_Daten_2022!BI$1,FALSE))</f>
        <v/>
      </c>
      <c r="DE41" s="82" t="str">
        <f>IF(VLOOKUP($A41,FAG_Daten_2022!$A$1:$FK$206,FAG_Daten_2022!BJ$1,FALSE)="","",VLOOKUP($A41,FAG_Daten_2022!$A$1:$FK$206,FAG_Daten_2022!BJ$1,FALSE))</f>
        <v/>
      </c>
      <c r="DF41" s="82" t="str">
        <f>IF(VLOOKUP($A41,FAG_Daten_2022!$A$1:$FK$206,FAG_Daten_2022!BK$1,FALSE)="","",VLOOKUP($A41,FAG_Daten_2022!$A$1:$FK$206,FAG_Daten_2022!BK$1,FALSE))</f>
        <v/>
      </c>
      <c r="DG41" s="82" t="str">
        <f>IF(VLOOKUP($A41,FAG_Daten_2022!$A$1:$FK$206,FAG_Daten_2022!BL$1,FALSE)="","",VLOOKUP($A41,FAG_Daten_2022!$A$1:$FK$206,FAG_Daten_2022!BL$1,FALSE))</f>
        <v/>
      </c>
      <c r="DH41" s="82" t="str">
        <f>IF(VLOOKUP($A41,FAG_Daten_2022!$A$1:$FK$206,FAG_Daten_2022!BM$1,FALSE)="","",VLOOKUP($A41,FAG_Daten_2022!$A$1:$FK$206,FAG_Daten_2022!BM$1,FALSE))</f>
        <v/>
      </c>
      <c r="DI41" s="82" t="str">
        <f>IF(VLOOKUP($A41,FAG_Daten_2022!$A$1:$FK$206,FAG_Daten_2022!BN$1,FALSE)="","",VLOOKUP($A41,FAG_Daten_2022!$A$1:$FK$206,FAG_Daten_2022!BN$1,FALSE))</f>
        <v/>
      </c>
      <c r="DJ41" s="82" t="str">
        <f>IF(VLOOKUP($A41,FAG_Daten_2022!$A$1:$FK$206,FAG_Daten_2022!BO$1,FALSE)="","",VLOOKUP($A41,FAG_Daten_2022!$A$1:$FK$206,FAG_Daten_2022!BO$1,FALSE))</f>
        <v/>
      </c>
      <c r="DK41" s="82" t="str">
        <f>IF(VLOOKUP($A41,FAG_Daten_2022!$A$1:$FK$206,FAG_Daten_2022!BP$1,FALSE)="","",VLOOKUP($A41,FAG_Daten_2022!$A$1:$FK$206,FAG_Daten_2022!BP$1,FALSE))</f>
        <v/>
      </c>
      <c r="DL41" s="82" t="str">
        <f>IF(VLOOKUP($A41,FAG_Daten_2022!$A$1:$FK$206,FAG_Daten_2022!BQ$1,FALSE)="","",VLOOKUP($A41,FAG_Daten_2022!$A$1:$FK$206,FAG_Daten_2022!BQ$1,FALSE))</f>
        <v/>
      </c>
      <c r="DM41" s="82" t="str">
        <f>IF(VLOOKUP($A41,FAG_Daten_2022!$A$1:$FK$206,FAG_Daten_2022!BR$1,FALSE)="","",VLOOKUP($A41,FAG_Daten_2022!$A$1:$FK$206,FAG_Daten_2022!BR$1,FALSE))</f>
        <v/>
      </c>
      <c r="DN41" s="82" t="str">
        <f t="shared" si="11"/>
        <v/>
      </c>
      <c r="DO41" s="82" t="str">
        <f t="shared" si="11"/>
        <v/>
      </c>
      <c r="DP41" s="82" t="str">
        <f t="shared" si="11"/>
        <v/>
      </c>
      <c r="DQ41" s="82" t="str">
        <f t="shared" si="11"/>
        <v/>
      </c>
      <c r="DR41" s="82" t="str">
        <f t="shared" si="11"/>
        <v/>
      </c>
      <c r="DS41" s="82" t="str">
        <f t="shared" si="11"/>
        <v/>
      </c>
      <c r="DT41" s="82" t="str">
        <f t="shared" si="11"/>
        <v/>
      </c>
      <c r="DU41" s="82" t="str">
        <f t="shared" si="11"/>
        <v/>
      </c>
      <c r="DV41" s="82" t="str">
        <f t="shared" si="11"/>
        <v/>
      </c>
      <c r="DW41" s="82" t="str">
        <f t="shared" si="11"/>
        <v/>
      </c>
      <c r="DX41" s="82" t="str">
        <f t="shared" si="11"/>
        <v/>
      </c>
      <c r="DY41" s="82" t="str">
        <f t="shared" si="11"/>
        <v/>
      </c>
      <c r="DZ41" s="82">
        <f t="shared" si="7"/>
        <v>0</v>
      </c>
      <c r="EA41" s="82">
        <f t="shared" si="8"/>
        <v>0</v>
      </c>
      <c r="EB41" s="82"/>
      <c r="EC41" s="82"/>
      <c r="ED41" s="82"/>
      <c r="EE41" s="82"/>
      <c r="EF41" s="82"/>
      <c r="EG41" s="82"/>
      <c r="EH41" s="82"/>
      <c r="EI41" s="82"/>
      <c r="EJ41" s="82"/>
      <c r="EL41" s="82"/>
    </row>
    <row r="42" spans="1:143" s="3" customFormat="1" outlineLevel="1" x14ac:dyDescent="0.2">
      <c r="A42" s="3">
        <v>192</v>
      </c>
      <c r="B42" s="3" t="str">
        <f>VLOOKUP(A42,FAG_Daten_2022!A$1:$FK$206,FAG_Daten_2022!$B$1,FALSE)</f>
        <v>Egg</v>
      </c>
      <c r="C42" s="3" t="str">
        <f>VLOOKUP(A42,FAG_Daten_2022!A$1:$FK$206,FAG_Daten_2022!$C$1,FALSE)</f>
        <v>Politische Gemeinde</v>
      </c>
      <c r="D42" s="3" t="str">
        <f>VLOOKUP(A42,FAG_Daten_2022!A$1:$FK$206,FAG_Daten_2022!$D$1,FALSE)</f>
        <v>Bezirk Uster</v>
      </c>
      <c r="E42" s="82">
        <f>VLOOKUP(A42,FAG_Daten_2022!A$1:$FK$206,FAG_Daten_2022!$AT$1,FALSE)</f>
        <v>3617</v>
      </c>
      <c r="F42" s="82">
        <f>VLOOKUP(A42,FAG_Daten_2022!A$1:$FK$206,FAG_Daten_2022!$AV$1,FALSE)</f>
        <v>3770</v>
      </c>
      <c r="G42" s="82">
        <f>VLOOKUP(A42,FAG_Daten_2022!A$1:$FK$206,FAG_Daten_2022!$F$1,FALSE)</f>
        <v>8820</v>
      </c>
      <c r="H42" s="80">
        <f>VLOOKUP(A42,FAG_Daten_2022!A$1:$FK$206,FAG_Daten_2022!$DH$1,FALSE)</f>
        <v>98</v>
      </c>
      <c r="I42" s="82">
        <f>ROUND(IF(E42&lt;FAG_Basisdaten!$C$5*F42,(FAG_Basisdaten!$C$5*F42-E42)*G42*H42/100,0),0)</f>
        <v>0</v>
      </c>
      <c r="J42" s="82">
        <f>VLOOKUP(A42,FAG_Daten_2022!A$1:$FK$206,FAG_Daten_2022!$AT$1,FALSE)</f>
        <v>3617</v>
      </c>
      <c r="K42" s="82">
        <f>VLOOKUP(A42,FAG_Daten_2022!A$1:$FK$206,FAG_Daten_2022!$AV$1,FALSE)</f>
        <v>3770</v>
      </c>
      <c r="L42" s="3">
        <f>VLOOKUP(A42,FAG_Daten_2022!A$1:$FK$206,FAG_Daten_2022!$F$1,FALSE)</f>
        <v>8820</v>
      </c>
      <c r="M42" s="3">
        <f>VLOOKUP(A42,FAG_Daten_2022!A$1:$FK$206,FAG_Daten_2022!DJ$1,FALSE)</f>
        <v>99.67</v>
      </c>
      <c r="N42" s="3">
        <f>VLOOKUP(A42,FAG_Daten_2022!A$1:$FK$206,FAG_Daten_2022!$DK$1,FALSE)</f>
        <v>100.87</v>
      </c>
      <c r="O42" s="82">
        <f>ROUND(IF(J42&gt;K42*FAG_Basisdaten!$C$8,(J42-K42*FAG_Basisdaten!$C$8)*FAG_Basisdaten!$C$9*L42*(M42/N42),0),0)</f>
        <v>0</v>
      </c>
      <c r="P42" s="82">
        <f>VLOOKUP(A42,FAG_Daten_2022!A$1:$FK$206,FAG_Daten_2022!$I$1,FALSE)</f>
        <v>1770</v>
      </c>
      <c r="Q42" s="82">
        <f>VLOOKUP(A42,FAG_Daten_2022!A$1:$FK$206,FAG_Daten_2022!$F$1,FALSE)</f>
        <v>8820</v>
      </c>
      <c r="R42" s="82">
        <f>VLOOKUP(A42,FAG_Daten_2022!A$1:$FK$206,FAG_Daten_2022!$K$1,FALSE)</f>
        <v>232131</v>
      </c>
      <c r="S42" s="82">
        <f>VLOOKUP(A42,FAG_Daten_2022!A$1:$FK$206,FAG_Daten_2022!$H$1,FALSE)</f>
        <v>1130451</v>
      </c>
      <c r="T42" s="82">
        <f>VLOOKUP(A42,FAG_Daten_2022!A$1:$FK$206,FAG_Daten_2022!$F$1,FALSE)</f>
        <v>8820</v>
      </c>
      <c r="U42" s="3">
        <f>VLOOKUP(A42,FAG_Daten_2022!A$1:$FK$206,FAG_Daten_2022!$BC$1,FALSE)</f>
        <v>102.3</v>
      </c>
      <c r="V42" s="3">
        <f>VLOOKUP(A42,FAG_Daten_2022!A$1:$FK$206,FAG_Daten_2022!$BD$1,FALSE)</f>
        <v>104.2</v>
      </c>
      <c r="W42" s="118">
        <f>IF((P42/Q42)&gt;(R42/S42)*FAG_Basisdaten!$C$12,((P42/Q42)-(R42/S42)*FAG_Basisdaten!$C$12)*T42*FAG_Basisdaten!$C$13*(U42/V42),0)</f>
        <v>0</v>
      </c>
      <c r="X42" s="3">
        <f>VLOOKUP(A42,FAG_Daten_2022!A$1:$FK$206,FAG_Daten_2022!$DH$1,FALSE)</f>
        <v>98</v>
      </c>
      <c r="Y42" s="3">
        <f>VLOOKUP(A42,FAG_Daten_2022!A$1:$FK$206,FAG_Daten_2022!$DJ$1,FALSE)</f>
        <v>99.67</v>
      </c>
      <c r="Z42" s="82">
        <f>ROUND(W42-W42*MIN(MAX((Y42*FAG_Basisdaten!$C$15-X42)/(Y42*FAG_Basisdaten!$C$14),0),1),0)</f>
        <v>0</v>
      </c>
      <c r="AA42" s="79">
        <f>VLOOKUP(A42,FAG_Daten_2022!A$1:$FK$206,FAG_Daten_2022!$AW$1,FALSE)</f>
        <v>610.20000000000005</v>
      </c>
      <c r="AB42" s="83">
        <f>VLOOKUP(A42,FAG_Daten_2022!A$1:$FK$206,FAG_Daten_2022!$AZ$1,FALSE)</f>
        <v>1.7899999999999999E-2</v>
      </c>
      <c r="AC42" s="3">
        <f>VLOOKUP(A42,FAG_Daten_2022!A$1:$FK$206,FAG_Daten_2022!$F$1,FALSE)</f>
        <v>8820</v>
      </c>
      <c r="AD42" s="3">
        <f>VLOOKUP(A42,FAG_Daten_2022!A$1:$FK$206,FAG_Daten_2022!$BC$1,FALSE)</f>
        <v>102.3</v>
      </c>
      <c r="AE42" s="3">
        <f>VLOOKUP(A42,FAG_Daten_2022!A$1:$FK$206,FAG_Daten_2022!$BD$1,FALSE)</f>
        <v>104.2</v>
      </c>
      <c r="AF42" s="80">
        <f>IF(OR(AA42&lt;FAG_Basisdaten!$C$18,AB42&gt;FAG_Basisdaten!$C$19),MAX((FAG_Basisdaten!$C$20+FAG_Basisdaten!$C$21*AA42+FAG_Basisdaten!$C$22*AB42*100)*AC42*(AD42/AE42),0),0)</f>
        <v>0</v>
      </c>
      <c r="AG42" s="3">
        <f>VLOOKUP(A42,FAG_Daten_2022!A$1:$FK$206,FAG_Daten_2022!$DH$1,FALSE)</f>
        <v>98</v>
      </c>
      <c r="AH42" s="3">
        <f>VLOOKUP(A42,FAG_Daten_2022!A$1:$FK$206,FAG_Daten_2022!$DJ$1,FALSE)</f>
        <v>99.67</v>
      </c>
      <c r="AI42" s="82">
        <f>ROUND(AF42-AF42*MIN(MAX((AH42*FAG_Basisdaten!$C$24-AG42)/(AH42*FAG_Basisdaten!$C$23),0),1),0)</f>
        <v>0</v>
      </c>
      <c r="AJ42" s="3">
        <f>VLOOKUP(A42,FAG_Daten_2022!$A$1:$FK$206,FAG_Daten_2022!$BC$1,FALSE)</f>
        <v>102.3</v>
      </c>
      <c r="AK42" s="3">
        <f>VLOOKUP(A42,FAG_Daten_2022!$A$1:$FK$206,FAG_Daten_2022!$BD$1,FALSE)</f>
        <v>104.2</v>
      </c>
      <c r="AL42" s="82">
        <v>0</v>
      </c>
      <c r="AM42" s="82">
        <f t="shared" si="2"/>
        <v>0</v>
      </c>
      <c r="AN42" s="115" t="str">
        <f>IF(VLOOKUP($A42,FAG_Daten_2022!$A$1:$FK$206,FAG_Daten_2022!BS$1,FALSE)="","",VLOOKUP($A42,FAG_Daten_2022!$A$1:$FK$206,FAG_Daten_2022!BS$1,FALSE))</f>
        <v/>
      </c>
      <c r="AO42" s="115" t="str">
        <f>IF(VLOOKUP($A42,FAG_Daten_2022!$A$1:$FK$206,FAG_Daten_2022!BT$1,FALSE)="","",VLOOKUP($A42,FAG_Daten_2022!$A$1:$FK$206,FAG_Daten_2022!BT$1,FALSE))</f>
        <v/>
      </c>
      <c r="AP42" s="115" t="str">
        <f>IF(VLOOKUP($A42,FAG_Daten_2022!$A$1:$FK$206,FAG_Daten_2022!BU$1,FALSE)="","",VLOOKUP($A42,FAG_Daten_2022!$A$1:$FK$206,FAG_Daten_2022!BU$1,FALSE))</f>
        <v/>
      </c>
      <c r="AQ42" s="115" t="str">
        <f>IF(VLOOKUP($A42,FAG_Daten_2022!$A$1:$FK$206,FAG_Daten_2022!BV$1,FALSE)="","",VLOOKUP($A42,FAG_Daten_2022!$A$1:$FK$206,FAG_Daten_2022!BV$1,FALSE))</f>
        <v/>
      </c>
      <c r="AR42" s="115" t="str">
        <f>IF(VLOOKUP($A42,FAG_Daten_2022!$A$1:$FK$206,FAG_Daten_2022!BW$1,FALSE)="","",VLOOKUP($A42,FAG_Daten_2022!$A$1:$FK$206,FAG_Daten_2022!BW$1,FALSE))</f>
        <v/>
      </c>
      <c r="AS42" s="115" t="str">
        <f>IF(VLOOKUP($A42,FAG_Daten_2022!$A$1:$FK$206,FAG_Daten_2022!BX$1,FALSE)="","",VLOOKUP($A42,FAG_Daten_2022!$A$1:$FK$206,FAG_Daten_2022!BX$1,FALSE))</f>
        <v/>
      </c>
      <c r="AT42" s="115" t="str">
        <f>IF(VLOOKUP($A42,FAG_Daten_2022!$A$1:$FK$206,FAG_Daten_2022!BY$1,FALSE)="","",VLOOKUP($A42,FAG_Daten_2022!$A$1:$FK$206,FAG_Daten_2022!BY$1,FALSE))</f>
        <v/>
      </c>
      <c r="AU42" s="115" t="str">
        <f>IF(VLOOKUP($A42,FAG_Daten_2022!$A$1:$FK$206,FAG_Daten_2022!BZ$1,FALSE)="","",VLOOKUP($A42,FAG_Daten_2022!$A$1:$FK$206,FAG_Daten_2022!BZ$1,FALSE))</f>
        <v/>
      </c>
      <c r="AV42" s="115" t="str">
        <f>IF(VLOOKUP($A42,FAG_Daten_2022!$A$1:$FK$206,FAG_Daten_2022!CA$1,FALSE)="","",VLOOKUP($A42,FAG_Daten_2022!$A$1:$FK$206,FAG_Daten_2022!CA$1,FALSE))</f>
        <v/>
      </c>
      <c r="AW42" s="115" t="str">
        <f>IF(VLOOKUP($A42,FAG_Daten_2022!$A$1:$FK$206,FAG_Daten_2022!CB$1,FALSE)="","",VLOOKUP($A42,FAG_Daten_2022!$A$1:$FK$206,FAG_Daten_2022!CB$1,FALSE))</f>
        <v/>
      </c>
      <c r="AX42" s="115" t="str">
        <f>IF(VLOOKUP($A42,FAG_Daten_2022!$A$1:$FK$206,FAG_Daten_2022!CC$1,FALSE)="","",VLOOKUP($A42,FAG_Daten_2022!$A$1:$FK$206,FAG_Daten_2022!CC$1,FALSE))</f>
        <v/>
      </c>
      <c r="AY42" s="115" t="str">
        <f>IF(VLOOKUP($A42,FAG_Daten_2022!$A$1:$FK$206,FAG_Daten_2022!CD$1,FALSE)="","",VLOOKUP($A42,FAG_Daten_2022!$A$1:$FK$206,FAG_Daten_2022!CD$1,FALSE))</f>
        <v/>
      </c>
      <c r="AZ42" s="80">
        <f>VLOOKUP($A42,FAG_Daten_2022!$A$1:$FK$206,FAG_Daten_2022!$DH$1,FALSE)</f>
        <v>98</v>
      </c>
      <c r="BA42" s="80">
        <f>IF(VLOOKUP($A42,FAG_Daten_2022!$A$1:$FK$206,FAG_Daten_2022!M$1,FALSE)="","",VLOOKUP($A42,FAG_Daten_2022!$A$1:$FK$206,FAG_Daten_2022!M$1,FALSE))</f>
        <v>0</v>
      </c>
      <c r="BB42" s="80">
        <f>IF(VLOOKUP($A42,FAG_Daten_2022!$A$1:$FK$206,FAG_Daten_2022!N$1,FALSE)="","",VLOOKUP($A42,FAG_Daten_2022!$A$1:$FK$206,FAG_Daten_2022!N$1,FALSE))</f>
        <v>0</v>
      </c>
      <c r="BC42" s="80">
        <f>IF(VLOOKUP($A42,FAG_Daten_2022!$A$1:$FK$206,FAG_Daten_2022!O$1,FALSE)="","",VLOOKUP($A42,FAG_Daten_2022!$A$1:$FK$206,FAG_Daten_2022!O$1,FALSE))</f>
        <v>0</v>
      </c>
      <c r="BD42" s="80" t="str">
        <f>IF(VLOOKUP($A42,FAG_Daten_2022!$A$1:$FK$206,FAG_Daten_2022!P$1,FALSE)="","",VLOOKUP($A42,FAG_Daten_2022!$A$1:$FK$206,FAG_Daten_2022!P$1,FALSE))</f>
        <v/>
      </c>
      <c r="BE42" s="80">
        <f>IF(VLOOKUP($A42,FAG_Daten_2022!$A$1:$FK$206,FAG_Daten_2022!R$1,FALSE)="","",VLOOKUP($A42,FAG_Daten_2022!$A$1:$FK$206,FAG_Daten_2022!R$1,FALSE))</f>
        <v>0</v>
      </c>
      <c r="BF42" s="80">
        <f>IF(VLOOKUP($A42,FAG_Daten_2022!$A$1:$FK$206,FAG_Daten_2022!S$1,FALSE)="","",VLOOKUP($A42,FAG_Daten_2022!$A$1:$FK$206,FAG_Daten_2022!S$1,FALSE))</f>
        <v>0</v>
      </c>
      <c r="BG42" s="80" t="str">
        <f>IF(VLOOKUP($A42,FAG_Daten_2022!$A$1:$FK$206,FAG_Daten_2022!T$1,FALSE)="","",VLOOKUP($A42,FAG_Daten_2022!$A$1:$FK$206,FAG_Daten_2022!T$1,FALSE))</f>
        <v/>
      </c>
      <c r="BH42" s="80" t="str">
        <f>IF(VLOOKUP($A42,FAG_Daten_2022!$A$1:$FK$206,FAG_Daten_2022!U$1,FALSE)="","",VLOOKUP($A42,FAG_Daten_2022!$A$1:$FK$206,FAG_Daten_2022!U$1,FALSE))</f>
        <v/>
      </c>
      <c r="BI42" s="80">
        <f>IF(VLOOKUP($A42,FAG_Daten_2022!$A$1:$FK$206,FAG_Daten_2022!W$1,FALSE)="","",VLOOKUP($A42,FAG_Daten_2022!$A$1:$FK$206,FAG_Daten_2022!W$1,FALSE))</f>
        <v>0</v>
      </c>
      <c r="BJ42" s="80" t="str">
        <f>IF(VLOOKUP($A42,FAG_Daten_2022!$A$1:$FK$206,FAG_Daten_2022!X$1,FALSE)="","",VLOOKUP($A42,FAG_Daten_2022!$A$1:$FK$206,FAG_Daten_2022!X$1,FALSE))</f>
        <v/>
      </c>
      <c r="BK42" s="80" t="str">
        <f>IF(VLOOKUP($A42,FAG_Daten_2022!$A$1:$FK$206,FAG_Daten_2022!Y$1,FALSE)="","",VLOOKUP($A42,FAG_Daten_2022!$A$1:$FK$206,FAG_Daten_2022!Y$1,FALSE))</f>
        <v/>
      </c>
      <c r="BL42" s="80" t="str">
        <f>IF(VLOOKUP($A42,FAG_Daten_2022!$A$1:$FK$206,FAG_Daten_2022!Z$1,FALSE)="","",VLOOKUP($A42,FAG_Daten_2022!$A$1:$FK$206,FAG_Daten_2022!Z$1,FALSE))</f>
        <v/>
      </c>
      <c r="BM42" s="82">
        <f>IF(VLOOKUP($A42,FAG_Daten_2022!$A$1:$FK$206,FAG_Daten_2022!AG$1,FALSE)="","",VLOOKUP($A42,FAG_Daten_2022!$A$1:$FK$206,FAG_Daten_2022!AG$1,FALSE))</f>
        <v>31901951</v>
      </c>
      <c r="BN42" s="82">
        <f>IF(VLOOKUP($A42,FAG_Daten_2022!$A$1:$FK$206,FAG_Daten_2022!AH$1,FALSE)="","",VLOOKUP($A42,FAG_Daten_2022!$A$1:$FK$206,FAG_Daten_2022!AH$1,FALSE))</f>
        <v>0</v>
      </c>
      <c r="BO42" s="82">
        <f>IF(VLOOKUP($A42,FAG_Daten_2022!$A$1:$FK$206,FAG_Daten_2022!AI$1,FALSE)="","",VLOOKUP($A42,FAG_Daten_2022!$A$1:$FK$206,FAG_Daten_2022!AI$1,FALSE))</f>
        <v>0</v>
      </c>
      <c r="BP42" s="113">
        <f>IF(VLOOKUP($A42,FAG_Daten_2022!$A$1:$FK$206,FAG_Daten_2022!AJ$1,FALSE)="","",VLOOKUP($A42,FAG_Daten_2022!$A$1:$FK$206,FAG_Daten_2022!AJ$1,FALSE))</f>
        <v>0</v>
      </c>
      <c r="BQ42" s="82" t="str">
        <f>IF(VLOOKUP($A42,FAG_Daten_2022!$A$1:$FK$206,FAG_Daten_2022!AK$1,FALSE)="","",VLOOKUP($A42,FAG_Daten_2022!$A$1:$FK$206,FAG_Daten_2022!AK$1,FALSE))</f>
        <v/>
      </c>
      <c r="BR42" s="82">
        <f>IF(VLOOKUP($A42,FAG_Daten_2022!$A$1:$FK$206,FAG_Daten_2022!AL$1,FALSE)="","",VLOOKUP($A42,FAG_Daten_2022!$A$1:$FK$206,FAG_Daten_2022!AL$1,FALSE))</f>
        <v>0</v>
      </c>
      <c r="BS42" s="82">
        <f>IF(VLOOKUP($A42,FAG_Daten_2022!$A$1:$FK$206,FAG_Daten_2022!AM$1,FALSE)="","",VLOOKUP($A42,FAG_Daten_2022!$A$1:$FK$206,FAG_Daten_2022!AM$1,FALSE))</f>
        <v>0</v>
      </c>
      <c r="BT42" s="82" t="str">
        <f>IF(VLOOKUP($A42,FAG_Daten_2022!$A$1:$FK$206,FAG_Daten_2022!AN$1,FALSE)="","",VLOOKUP($A42,FAG_Daten_2022!$A$1:$FK$206,FAG_Daten_2022!AN$1,FALSE))</f>
        <v/>
      </c>
      <c r="BU42" s="82" t="str">
        <f>IF(VLOOKUP($A42,FAG_Daten_2022!$A$1:$FK$206,FAG_Daten_2022!AO$1,FALSE)="","",VLOOKUP($A42,FAG_Daten_2022!$A$1:$FK$206,FAG_Daten_2022!AO$1,FALSE))</f>
        <v/>
      </c>
      <c r="BV42" s="82">
        <f>IF(VLOOKUP($A42,FAG_Daten_2022!$A$1:$FK$206,FAG_Daten_2022!AP$1,FALSE)="","",VLOOKUP($A42,FAG_Daten_2022!$A$1:$FK$206,FAG_Daten_2022!AP$1,FALSE))</f>
        <v>0</v>
      </c>
      <c r="BW42" s="82" t="str">
        <f>IF(VLOOKUP($A42,FAG_Daten_2022!$A$1:$FK$206,FAG_Daten_2022!AQ$1,FALSE)="","",VLOOKUP($A42,FAG_Daten_2022!$A$1:$FK$206,FAG_Daten_2022!AQ$1,FALSE))</f>
        <v/>
      </c>
      <c r="BX42" s="82" t="str">
        <f>IF(VLOOKUP($A42,FAG_Daten_2022!$A$1:$FK$206,FAG_Daten_2022!AR$1,FALSE)="","",VLOOKUP($A42,FAG_Daten_2022!$A$1:$FK$206,FAG_Daten_2022!AR$1,FALSE))</f>
        <v/>
      </c>
      <c r="BY42" s="82" t="str">
        <f>IF(VLOOKUP($A42,FAG_Daten_2022!$A$1:$FK$206,FAG_Daten_2022!AS$1,FALSE)="","",VLOOKUP($A42,FAG_Daten_2022!$A$1:$FK$206,FAG_Daten_2022!AS$1,FALSE))</f>
        <v/>
      </c>
      <c r="BZ42" s="82">
        <f t="shared" si="9"/>
        <v>0</v>
      </c>
      <c r="CA42" s="82">
        <f t="shared" si="9"/>
        <v>0</v>
      </c>
      <c r="CB42" s="82">
        <f t="shared" si="9"/>
        <v>0</v>
      </c>
      <c r="CC42" s="82" t="str">
        <f t="shared" si="9"/>
        <v/>
      </c>
      <c r="CD42" s="82">
        <f t="shared" si="9"/>
        <v>0</v>
      </c>
      <c r="CE42" s="82">
        <f t="shared" si="9"/>
        <v>0</v>
      </c>
      <c r="CF42" s="82" t="str">
        <f t="shared" si="9"/>
        <v/>
      </c>
      <c r="CG42" s="82" t="str">
        <f t="shared" si="9"/>
        <v/>
      </c>
      <c r="CH42" s="82">
        <f t="shared" si="9"/>
        <v>0</v>
      </c>
      <c r="CI42" s="82" t="str">
        <f t="shared" si="9"/>
        <v/>
      </c>
      <c r="CJ42" s="82" t="str">
        <f t="shared" si="9"/>
        <v/>
      </c>
      <c r="CK42" s="82" t="str">
        <f t="shared" si="9"/>
        <v/>
      </c>
      <c r="CL42" s="82">
        <f t="shared" si="10"/>
        <v>0</v>
      </c>
      <c r="CM42" s="82">
        <f t="shared" si="10"/>
        <v>0</v>
      </c>
      <c r="CN42" s="82">
        <f t="shared" si="10"/>
        <v>0</v>
      </c>
      <c r="CO42" s="82" t="str">
        <f t="shared" si="10"/>
        <v/>
      </c>
      <c r="CP42" s="82">
        <f t="shared" si="10"/>
        <v>0</v>
      </c>
      <c r="CQ42" s="82">
        <f t="shared" si="10"/>
        <v>0</v>
      </c>
      <c r="CR42" s="82" t="str">
        <f t="shared" si="10"/>
        <v/>
      </c>
      <c r="CS42" s="82" t="str">
        <f t="shared" si="10"/>
        <v/>
      </c>
      <c r="CT42" s="82">
        <f t="shared" si="10"/>
        <v>0</v>
      </c>
      <c r="CU42" s="82" t="str">
        <f t="shared" si="10"/>
        <v/>
      </c>
      <c r="CV42" s="82" t="str">
        <f t="shared" si="10"/>
        <v/>
      </c>
      <c r="CW42" s="82" t="str">
        <f t="shared" si="10"/>
        <v/>
      </c>
      <c r="CX42" s="82">
        <f t="shared" si="5"/>
        <v>0</v>
      </c>
      <c r="CY42" s="82">
        <f>VLOOKUP($A42,FAG_Daten_2022!$A$1:$FK$206,FAG_Daten_2022!I$1,FALSE)</f>
        <v>1770</v>
      </c>
      <c r="CZ42" s="82" t="str">
        <f>IF(VLOOKUP($A42,FAG_Daten_2022!$A$1:$FK$206,FAG_Daten_2022!BE$1,FALSE)="","",VLOOKUP($A42,FAG_Daten_2022!$A$1:$FK$206,FAG_Daten_2022!BE$1,FALSE))</f>
        <v/>
      </c>
      <c r="DA42" s="82" t="str">
        <f>IF(VLOOKUP($A42,FAG_Daten_2022!$A$1:$FK$206,FAG_Daten_2022!BF$1,FALSE)="","",VLOOKUP($A42,FAG_Daten_2022!$A$1:$FK$206,FAG_Daten_2022!BF$1,FALSE))</f>
        <v/>
      </c>
      <c r="DB42" s="82" t="str">
        <f>IF(VLOOKUP($A42,FAG_Daten_2022!$A$1:$FK$206,FAG_Daten_2022!BG$1,FALSE)="","",VLOOKUP($A42,FAG_Daten_2022!$A$1:$FK$206,FAG_Daten_2022!BG$1,FALSE))</f>
        <v/>
      </c>
      <c r="DC42" s="82" t="str">
        <f>IF(VLOOKUP($A42,FAG_Daten_2022!$A$1:$FK$206,FAG_Daten_2022!BH$1,FALSE)="","",VLOOKUP($A42,FAG_Daten_2022!$A$1:$FK$206,FAG_Daten_2022!BH$1,FALSE))</f>
        <v/>
      </c>
      <c r="DD42" s="82" t="str">
        <f>IF(VLOOKUP($A42,FAG_Daten_2022!$A$1:$FK$206,FAG_Daten_2022!BI$1,FALSE)="","",VLOOKUP($A42,FAG_Daten_2022!$A$1:$FK$206,FAG_Daten_2022!BI$1,FALSE))</f>
        <v/>
      </c>
      <c r="DE42" s="82" t="str">
        <f>IF(VLOOKUP($A42,FAG_Daten_2022!$A$1:$FK$206,FAG_Daten_2022!BJ$1,FALSE)="","",VLOOKUP($A42,FAG_Daten_2022!$A$1:$FK$206,FAG_Daten_2022!BJ$1,FALSE))</f>
        <v/>
      </c>
      <c r="DF42" s="82" t="str">
        <f>IF(VLOOKUP($A42,FAG_Daten_2022!$A$1:$FK$206,FAG_Daten_2022!BK$1,FALSE)="","",VLOOKUP($A42,FAG_Daten_2022!$A$1:$FK$206,FAG_Daten_2022!BK$1,FALSE))</f>
        <v/>
      </c>
      <c r="DG42" s="82" t="str">
        <f>IF(VLOOKUP($A42,FAG_Daten_2022!$A$1:$FK$206,FAG_Daten_2022!BL$1,FALSE)="","",VLOOKUP($A42,FAG_Daten_2022!$A$1:$FK$206,FAG_Daten_2022!BL$1,FALSE))</f>
        <v/>
      </c>
      <c r="DH42" s="82" t="str">
        <f>IF(VLOOKUP($A42,FAG_Daten_2022!$A$1:$FK$206,FAG_Daten_2022!BM$1,FALSE)="","",VLOOKUP($A42,FAG_Daten_2022!$A$1:$FK$206,FAG_Daten_2022!BM$1,FALSE))</f>
        <v/>
      </c>
      <c r="DI42" s="82" t="str">
        <f>IF(VLOOKUP($A42,FAG_Daten_2022!$A$1:$FK$206,FAG_Daten_2022!BN$1,FALSE)="","",VLOOKUP($A42,FAG_Daten_2022!$A$1:$FK$206,FAG_Daten_2022!BN$1,FALSE))</f>
        <v/>
      </c>
      <c r="DJ42" s="82" t="str">
        <f>IF(VLOOKUP($A42,FAG_Daten_2022!$A$1:$FK$206,FAG_Daten_2022!BO$1,FALSE)="","",VLOOKUP($A42,FAG_Daten_2022!$A$1:$FK$206,FAG_Daten_2022!BO$1,FALSE))</f>
        <v/>
      </c>
      <c r="DK42" s="82" t="str">
        <f>IF(VLOOKUP($A42,FAG_Daten_2022!$A$1:$FK$206,FAG_Daten_2022!BP$1,FALSE)="","",VLOOKUP($A42,FAG_Daten_2022!$A$1:$FK$206,FAG_Daten_2022!BP$1,FALSE))</f>
        <v/>
      </c>
      <c r="DL42" s="82" t="str">
        <f>IF(VLOOKUP($A42,FAG_Daten_2022!$A$1:$FK$206,FAG_Daten_2022!BQ$1,FALSE)="","",VLOOKUP($A42,FAG_Daten_2022!$A$1:$FK$206,FAG_Daten_2022!BQ$1,FALSE))</f>
        <v/>
      </c>
      <c r="DM42" s="82" t="str">
        <f>IF(VLOOKUP($A42,FAG_Daten_2022!$A$1:$FK$206,FAG_Daten_2022!BR$1,FALSE)="","",VLOOKUP($A42,FAG_Daten_2022!$A$1:$FK$206,FAG_Daten_2022!BR$1,FALSE))</f>
        <v/>
      </c>
      <c r="DN42" s="82" t="str">
        <f t="shared" si="11"/>
        <v/>
      </c>
      <c r="DO42" s="82" t="str">
        <f t="shared" si="11"/>
        <v/>
      </c>
      <c r="DP42" s="82" t="str">
        <f t="shared" si="11"/>
        <v/>
      </c>
      <c r="DQ42" s="82" t="str">
        <f t="shared" si="11"/>
        <v/>
      </c>
      <c r="DR42" s="82" t="str">
        <f t="shared" si="11"/>
        <v/>
      </c>
      <c r="DS42" s="82" t="str">
        <f t="shared" si="11"/>
        <v/>
      </c>
      <c r="DT42" s="82" t="str">
        <f t="shared" si="11"/>
        <v/>
      </c>
      <c r="DU42" s="82" t="str">
        <f t="shared" si="11"/>
        <v/>
      </c>
      <c r="DV42" s="82" t="str">
        <f t="shared" si="11"/>
        <v/>
      </c>
      <c r="DW42" s="82" t="str">
        <f t="shared" si="11"/>
        <v/>
      </c>
      <c r="DX42" s="82" t="str">
        <f t="shared" si="11"/>
        <v/>
      </c>
      <c r="DY42" s="82" t="str">
        <f t="shared" si="11"/>
        <v/>
      </c>
      <c r="DZ42" s="82">
        <f t="shared" si="7"/>
        <v>0</v>
      </c>
      <c r="EA42" s="82">
        <f t="shared" si="8"/>
        <v>0</v>
      </c>
      <c r="EB42" s="82"/>
      <c r="EC42" s="82"/>
      <c r="ED42" s="82"/>
      <c r="EE42" s="82"/>
      <c r="EF42" s="82"/>
      <c r="EG42" s="82"/>
      <c r="EH42" s="82"/>
      <c r="EI42" s="82"/>
      <c r="EJ42" s="82"/>
      <c r="EK42" s="1"/>
      <c r="EL42" s="11"/>
      <c r="EM42" s="1"/>
    </row>
    <row r="43" spans="1:143" s="3" customFormat="1" outlineLevel="1" x14ac:dyDescent="0.2">
      <c r="A43" s="3">
        <v>55</v>
      </c>
      <c r="B43" s="3" t="str">
        <f>VLOOKUP(A43,FAG_Daten_2022!A$1:$FK$206,FAG_Daten_2022!$B$1,FALSE)</f>
        <v>Eglisau</v>
      </c>
      <c r="C43" s="3" t="str">
        <f>VLOOKUP(A43,FAG_Daten_2022!A$1:$FK$206,FAG_Daten_2022!$C$1,FALSE)</f>
        <v>Politische Gemeinde</v>
      </c>
      <c r="D43" s="3" t="str">
        <f>VLOOKUP(A43,FAG_Daten_2022!A$1:$FK$206,FAG_Daten_2022!$D$1,FALSE)</f>
        <v>Bezirk Bülach</v>
      </c>
      <c r="E43" s="82">
        <f>VLOOKUP(A43,FAG_Daten_2022!A$1:$FK$206,FAG_Daten_2022!$AT$1,FALSE)</f>
        <v>2589</v>
      </c>
      <c r="F43" s="82">
        <f>VLOOKUP(A43,FAG_Daten_2022!A$1:$FK$206,FAG_Daten_2022!$AV$1,FALSE)</f>
        <v>3770</v>
      </c>
      <c r="G43" s="82">
        <f>VLOOKUP(A43,FAG_Daten_2022!A$1:$FK$206,FAG_Daten_2022!$F$1,FALSE)</f>
        <v>5499</v>
      </c>
      <c r="H43" s="80">
        <f>VLOOKUP(A43,FAG_Daten_2022!A$1:$FK$206,FAG_Daten_2022!$DH$1,FALSE)</f>
        <v>113</v>
      </c>
      <c r="I43" s="82">
        <f>ROUND(IF(E43&lt;FAG_Basisdaten!$C$5*F43,(FAG_Basisdaten!$C$5*F43-E43)*G43*H43/100,0),0)</f>
        <v>6167266</v>
      </c>
      <c r="J43" s="82">
        <f>VLOOKUP(A43,FAG_Daten_2022!A$1:$FK$206,FAG_Daten_2022!$AT$1,FALSE)</f>
        <v>2589</v>
      </c>
      <c r="K43" s="82">
        <f>VLOOKUP(A43,FAG_Daten_2022!A$1:$FK$206,FAG_Daten_2022!$AV$1,FALSE)</f>
        <v>3770</v>
      </c>
      <c r="L43" s="3">
        <f>VLOOKUP(A43,FAG_Daten_2022!A$1:$FK$206,FAG_Daten_2022!$F$1,FALSE)</f>
        <v>5499</v>
      </c>
      <c r="M43" s="3">
        <f>VLOOKUP(A43,FAG_Daten_2022!A$1:$FK$206,FAG_Daten_2022!DJ$1,FALSE)</f>
        <v>99.67</v>
      </c>
      <c r="N43" s="3">
        <f>VLOOKUP(A43,FAG_Daten_2022!A$1:$FK$206,FAG_Daten_2022!$DK$1,FALSE)</f>
        <v>100.87</v>
      </c>
      <c r="O43" s="82">
        <f>ROUND(IF(J43&gt;K43*FAG_Basisdaten!$C$8,(J43-K43*FAG_Basisdaten!$C$8)*FAG_Basisdaten!$C$9*L43*(M43/N43),0),0)</f>
        <v>0</v>
      </c>
      <c r="P43" s="82">
        <f>VLOOKUP(A43,FAG_Daten_2022!A$1:$FK$206,FAG_Daten_2022!$I$1,FALSE)</f>
        <v>1226</v>
      </c>
      <c r="Q43" s="82">
        <f>VLOOKUP(A43,FAG_Daten_2022!A$1:$FK$206,FAG_Daten_2022!$F$1,FALSE)</f>
        <v>5499</v>
      </c>
      <c r="R43" s="82">
        <f>VLOOKUP(A43,FAG_Daten_2022!A$1:$FK$206,FAG_Daten_2022!$K$1,FALSE)</f>
        <v>232131</v>
      </c>
      <c r="S43" s="82">
        <f>VLOOKUP(A43,FAG_Daten_2022!A$1:$FK$206,FAG_Daten_2022!$H$1,FALSE)</f>
        <v>1130451</v>
      </c>
      <c r="T43" s="82">
        <f>VLOOKUP(A43,FAG_Daten_2022!A$1:$FK$206,FAG_Daten_2022!$F$1,FALSE)</f>
        <v>5499</v>
      </c>
      <c r="U43" s="3">
        <f>VLOOKUP(A43,FAG_Daten_2022!A$1:$FK$206,FAG_Daten_2022!$BC$1,FALSE)</f>
        <v>102.3</v>
      </c>
      <c r="V43" s="3">
        <f>VLOOKUP(A43,FAG_Daten_2022!A$1:$FK$206,FAG_Daten_2022!$BD$1,FALSE)</f>
        <v>104.2</v>
      </c>
      <c r="W43" s="118">
        <f>IF((P43/Q43)&gt;(R43/S43)*FAG_Basisdaten!$C$12,((P43/Q43)-(R43/S43)*FAG_Basisdaten!$C$12)*T43*FAG_Basisdaten!$C$13*(U43/V43),0)</f>
        <v>0</v>
      </c>
      <c r="X43" s="3">
        <f>VLOOKUP(A43,FAG_Daten_2022!A$1:$FK$206,FAG_Daten_2022!$DH$1,FALSE)</f>
        <v>113</v>
      </c>
      <c r="Y43" s="3">
        <f>VLOOKUP(A43,FAG_Daten_2022!A$1:$FK$206,FAG_Daten_2022!$DJ$1,FALSE)</f>
        <v>99.67</v>
      </c>
      <c r="Z43" s="82">
        <f>ROUND(W43-W43*MIN(MAX((Y43*FAG_Basisdaten!$C$15-X43)/(Y43*FAG_Basisdaten!$C$14),0),1),0)</f>
        <v>0</v>
      </c>
      <c r="AA43" s="79">
        <f>VLOOKUP(A43,FAG_Daten_2022!A$1:$FK$206,FAG_Daten_2022!$AW$1,FALSE)</f>
        <v>652.94000000000005</v>
      </c>
      <c r="AB43" s="83">
        <f>VLOOKUP(A43,FAG_Daten_2022!A$1:$FK$206,FAG_Daten_2022!$AZ$1,FALSE)</f>
        <v>0.1648</v>
      </c>
      <c r="AC43" s="3">
        <f>VLOOKUP(A43,FAG_Daten_2022!A$1:$FK$206,FAG_Daten_2022!$F$1,FALSE)</f>
        <v>5499</v>
      </c>
      <c r="AD43" s="3">
        <f>VLOOKUP(A43,FAG_Daten_2022!A$1:$FK$206,FAG_Daten_2022!$BC$1,FALSE)</f>
        <v>102.3</v>
      </c>
      <c r="AE43" s="3">
        <f>VLOOKUP(A43,FAG_Daten_2022!A$1:$FK$206,FAG_Daten_2022!$BD$1,FALSE)</f>
        <v>104.2</v>
      </c>
      <c r="AF43" s="80">
        <f>IF(OR(AA43&lt;FAG_Basisdaten!$C$18,AB43&gt;FAG_Basisdaten!$C$19),MAX((FAG_Basisdaten!$C$20+FAG_Basisdaten!$C$21*AA43+FAG_Basisdaten!$C$22*AB43*100)*AC43*(AD43/AE43),0),0)</f>
        <v>0</v>
      </c>
      <c r="AG43" s="3">
        <f>VLOOKUP(A43,FAG_Daten_2022!A$1:$FK$206,FAG_Daten_2022!$DH$1,FALSE)</f>
        <v>113</v>
      </c>
      <c r="AH43" s="3">
        <f>VLOOKUP(A43,FAG_Daten_2022!A$1:$FK$206,FAG_Daten_2022!$DJ$1,FALSE)</f>
        <v>99.67</v>
      </c>
      <c r="AI43" s="82">
        <f>ROUND(AF43-AF43*MIN(MAX((AH43*FAG_Basisdaten!$C$24-AG43)/(AH43*FAG_Basisdaten!$C$23),0),1),0)</f>
        <v>0</v>
      </c>
      <c r="AJ43" s="3">
        <f>VLOOKUP(A43,FAG_Daten_2022!$A$1:$FK$206,FAG_Daten_2022!$BC$1,FALSE)</f>
        <v>102.3</v>
      </c>
      <c r="AK43" s="3">
        <f>VLOOKUP(A43,FAG_Daten_2022!$A$1:$FK$206,FAG_Daten_2022!$BD$1,FALSE)</f>
        <v>104.2</v>
      </c>
      <c r="AL43" s="82">
        <v>0</v>
      </c>
      <c r="AM43" s="82">
        <f t="shared" si="2"/>
        <v>6167266</v>
      </c>
      <c r="AN43" s="115" t="str">
        <f>IF(VLOOKUP($A43,FAG_Daten_2022!$A$1:$FK$206,FAG_Daten_2022!BS$1,FALSE)="","",VLOOKUP($A43,FAG_Daten_2022!$A$1:$FK$206,FAG_Daten_2022!BS$1,FALSE))</f>
        <v/>
      </c>
      <c r="AO43" s="115" t="str">
        <f>IF(VLOOKUP($A43,FAG_Daten_2022!$A$1:$FK$206,FAG_Daten_2022!BT$1,FALSE)="","",VLOOKUP($A43,FAG_Daten_2022!$A$1:$FK$206,FAG_Daten_2022!BT$1,FALSE))</f>
        <v/>
      </c>
      <c r="AP43" s="115" t="str">
        <f>IF(VLOOKUP($A43,FAG_Daten_2022!$A$1:$FK$206,FAG_Daten_2022!BU$1,FALSE)="","",VLOOKUP($A43,FAG_Daten_2022!$A$1:$FK$206,FAG_Daten_2022!BU$1,FALSE))</f>
        <v/>
      </c>
      <c r="AQ43" s="115" t="str">
        <f>IF(VLOOKUP($A43,FAG_Daten_2022!$A$1:$FK$206,FAG_Daten_2022!BV$1,FALSE)="","",VLOOKUP($A43,FAG_Daten_2022!$A$1:$FK$206,FAG_Daten_2022!BV$1,FALSE))</f>
        <v/>
      </c>
      <c r="AR43" s="115" t="str">
        <f>IF(VLOOKUP($A43,FAG_Daten_2022!$A$1:$FK$206,FAG_Daten_2022!BW$1,FALSE)="","",VLOOKUP($A43,FAG_Daten_2022!$A$1:$FK$206,FAG_Daten_2022!BW$1,FALSE))</f>
        <v/>
      </c>
      <c r="AS43" s="115" t="str">
        <f>IF(VLOOKUP($A43,FAG_Daten_2022!$A$1:$FK$206,FAG_Daten_2022!BX$1,FALSE)="","",VLOOKUP($A43,FAG_Daten_2022!$A$1:$FK$206,FAG_Daten_2022!BX$1,FALSE))</f>
        <v/>
      </c>
      <c r="AT43" s="115" t="str">
        <f>IF(VLOOKUP($A43,FAG_Daten_2022!$A$1:$FK$206,FAG_Daten_2022!BY$1,FALSE)="","",VLOOKUP($A43,FAG_Daten_2022!$A$1:$FK$206,FAG_Daten_2022!BY$1,FALSE))</f>
        <v/>
      </c>
      <c r="AU43" s="115" t="str">
        <f>IF(VLOOKUP($A43,FAG_Daten_2022!$A$1:$FK$206,FAG_Daten_2022!BZ$1,FALSE)="","",VLOOKUP($A43,FAG_Daten_2022!$A$1:$FK$206,FAG_Daten_2022!BZ$1,FALSE))</f>
        <v/>
      </c>
      <c r="AV43" s="115" t="str">
        <f>IF(VLOOKUP($A43,FAG_Daten_2022!$A$1:$FK$206,FAG_Daten_2022!CA$1,FALSE)="","",VLOOKUP($A43,FAG_Daten_2022!$A$1:$FK$206,FAG_Daten_2022!CA$1,FALSE))</f>
        <v>Eglisau</v>
      </c>
      <c r="AW43" s="115" t="str">
        <f>IF(VLOOKUP($A43,FAG_Daten_2022!$A$1:$FK$206,FAG_Daten_2022!CB$1,FALSE)="","",VLOOKUP($A43,FAG_Daten_2022!$A$1:$FK$206,FAG_Daten_2022!CB$1,FALSE))</f>
        <v/>
      </c>
      <c r="AX43" s="115" t="str">
        <f>IF(VLOOKUP($A43,FAG_Daten_2022!$A$1:$FK$206,FAG_Daten_2022!CC$1,FALSE)="","",VLOOKUP($A43,FAG_Daten_2022!$A$1:$FK$206,FAG_Daten_2022!CC$1,FALSE))</f>
        <v/>
      </c>
      <c r="AY43" s="115" t="str">
        <f>IF(VLOOKUP($A43,FAG_Daten_2022!$A$1:$FK$206,FAG_Daten_2022!CD$1,FALSE)="","",VLOOKUP($A43,FAG_Daten_2022!$A$1:$FK$206,FAG_Daten_2022!CD$1,FALSE))</f>
        <v/>
      </c>
      <c r="AZ43" s="80">
        <f>VLOOKUP($A43,FAG_Daten_2022!$A$1:$FK$206,FAG_Daten_2022!$DH$1,FALSE)</f>
        <v>113</v>
      </c>
      <c r="BA43" s="80">
        <f>IF(VLOOKUP($A43,FAG_Daten_2022!$A$1:$FK$206,FAG_Daten_2022!M$1,FALSE)="","",VLOOKUP($A43,FAG_Daten_2022!$A$1:$FK$206,FAG_Daten_2022!M$1,FALSE))</f>
        <v>0</v>
      </c>
      <c r="BB43" s="80">
        <f>IF(VLOOKUP($A43,FAG_Daten_2022!$A$1:$FK$206,FAG_Daten_2022!N$1,FALSE)="","",VLOOKUP($A43,FAG_Daten_2022!$A$1:$FK$206,FAG_Daten_2022!N$1,FALSE))</f>
        <v>0</v>
      </c>
      <c r="BC43" s="80">
        <f>IF(VLOOKUP($A43,FAG_Daten_2022!$A$1:$FK$206,FAG_Daten_2022!O$1,FALSE)="","",VLOOKUP($A43,FAG_Daten_2022!$A$1:$FK$206,FAG_Daten_2022!O$1,FALSE))</f>
        <v>0</v>
      </c>
      <c r="BD43" s="80" t="str">
        <f>IF(VLOOKUP($A43,FAG_Daten_2022!$A$1:$FK$206,FAG_Daten_2022!P$1,FALSE)="","",VLOOKUP($A43,FAG_Daten_2022!$A$1:$FK$206,FAG_Daten_2022!P$1,FALSE))</f>
        <v/>
      </c>
      <c r="BE43" s="80">
        <f>IF(VLOOKUP($A43,FAG_Daten_2022!$A$1:$FK$206,FAG_Daten_2022!R$1,FALSE)="","",VLOOKUP($A43,FAG_Daten_2022!$A$1:$FK$206,FAG_Daten_2022!R$1,FALSE))</f>
        <v>0</v>
      </c>
      <c r="BF43" s="80">
        <f>IF(VLOOKUP($A43,FAG_Daten_2022!$A$1:$FK$206,FAG_Daten_2022!S$1,FALSE)="","",VLOOKUP($A43,FAG_Daten_2022!$A$1:$FK$206,FAG_Daten_2022!S$1,FALSE))</f>
        <v>0</v>
      </c>
      <c r="BG43" s="80" t="str">
        <f>IF(VLOOKUP($A43,FAG_Daten_2022!$A$1:$FK$206,FAG_Daten_2022!T$1,FALSE)="","",VLOOKUP($A43,FAG_Daten_2022!$A$1:$FK$206,FAG_Daten_2022!T$1,FALSE))</f>
        <v/>
      </c>
      <c r="BH43" s="80" t="str">
        <f>IF(VLOOKUP($A43,FAG_Daten_2022!$A$1:$FK$206,FAG_Daten_2022!U$1,FALSE)="","",VLOOKUP($A43,FAG_Daten_2022!$A$1:$FK$206,FAG_Daten_2022!U$1,FALSE))</f>
        <v/>
      </c>
      <c r="BI43" s="80">
        <f>IF(VLOOKUP($A43,FAG_Daten_2022!$A$1:$FK$206,FAG_Daten_2022!W$1,FALSE)="","",VLOOKUP($A43,FAG_Daten_2022!$A$1:$FK$206,FAG_Daten_2022!W$1,FALSE))</f>
        <v>76</v>
      </c>
      <c r="BJ43" s="80" t="str">
        <f>IF(VLOOKUP($A43,FAG_Daten_2022!$A$1:$FK$206,FAG_Daten_2022!X$1,FALSE)="","",VLOOKUP($A43,FAG_Daten_2022!$A$1:$FK$206,FAG_Daten_2022!X$1,FALSE))</f>
        <v/>
      </c>
      <c r="BK43" s="80" t="str">
        <f>IF(VLOOKUP($A43,FAG_Daten_2022!$A$1:$FK$206,FAG_Daten_2022!Y$1,FALSE)="","",VLOOKUP($A43,FAG_Daten_2022!$A$1:$FK$206,FAG_Daten_2022!Y$1,FALSE))</f>
        <v/>
      </c>
      <c r="BL43" s="80" t="str">
        <f>IF(VLOOKUP($A43,FAG_Daten_2022!$A$1:$FK$206,FAG_Daten_2022!Z$1,FALSE)="","",VLOOKUP($A43,FAG_Daten_2022!$A$1:$FK$206,FAG_Daten_2022!Z$1,FALSE))</f>
        <v/>
      </c>
      <c r="BM43" s="82">
        <f>IF(VLOOKUP($A43,FAG_Daten_2022!$A$1:$FK$206,FAG_Daten_2022!AG$1,FALSE)="","",VLOOKUP($A43,FAG_Daten_2022!$A$1:$FK$206,FAG_Daten_2022!AG$1,FALSE))</f>
        <v>14236283</v>
      </c>
      <c r="BN43" s="82">
        <f>IF(VLOOKUP($A43,FAG_Daten_2022!$A$1:$FK$206,FAG_Daten_2022!AH$1,FALSE)="","",VLOOKUP($A43,FAG_Daten_2022!$A$1:$FK$206,FAG_Daten_2022!AH$1,FALSE))</f>
        <v>0</v>
      </c>
      <c r="BO43" s="82">
        <f>IF(VLOOKUP($A43,FAG_Daten_2022!$A$1:$FK$206,FAG_Daten_2022!AI$1,FALSE)="","",VLOOKUP($A43,FAG_Daten_2022!$A$1:$FK$206,FAG_Daten_2022!AI$1,FALSE))</f>
        <v>0</v>
      </c>
      <c r="BP43" s="113">
        <f>IF(VLOOKUP($A43,FAG_Daten_2022!$A$1:$FK$206,FAG_Daten_2022!AJ$1,FALSE)="","",VLOOKUP($A43,FAG_Daten_2022!$A$1:$FK$206,FAG_Daten_2022!AJ$1,FALSE))</f>
        <v>0</v>
      </c>
      <c r="BQ43" s="82" t="str">
        <f>IF(VLOOKUP($A43,FAG_Daten_2022!$A$1:$FK$206,FAG_Daten_2022!AK$1,FALSE)="","",VLOOKUP($A43,FAG_Daten_2022!$A$1:$FK$206,FAG_Daten_2022!AK$1,FALSE))</f>
        <v/>
      </c>
      <c r="BR43" s="82">
        <f>IF(VLOOKUP($A43,FAG_Daten_2022!$A$1:$FK$206,FAG_Daten_2022!AL$1,FALSE)="","",VLOOKUP($A43,FAG_Daten_2022!$A$1:$FK$206,FAG_Daten_2022!AL$1,FALSE))</f>
        <v>0</v>
      </c>
      <c r="BS43" s="82">
        <f>IF(VLOOKUP($A43,FAG_Daten_2022!$A$1:$FK$206,FAG_Daten_2022!AM$1,FALSE)="","",VLOOKUP($A43,FAG_Daten_2022!$A$1:$FK$206,FAG_Daten_2022!AM$1,FALSE))</f>
        <v>0</v>
      </c>
      <c r="BT43" s="82" t="str">
        <f>IF(VLOOKUP($A43,FAG_Daten_2022!$A$1:$FK$206,FAG_Daten_2022!AN$1,FALSE)="","",VLOOKUP($A43,FAG_Daten_2022!$A$1:$FK$206,FAG_Daten_2022!AN$1,FALSE))</f>
        <v/>
      </c>
      <c r="BU43" s="82" t="str">
        <f>IF(VLOOKUP($A43,FAG_Daten_2022!$A$1:$FK$206,FAG_Daten_2022!AO$1,FALSE)="","",VLOOKUP($A43,FAG_Daten_2022!$A$1:$FK$206,FAG_Daten_2022!AO$1,FALSE))</f>
        <v/>
      </c>
      <c r="BV43" s="82">
        <f>IF(VLOOKUP($A43,FAG_Daten_2022!$A$1:$FK$206,FAG_Daten_2022!AP$1,FALSE)="","",VLOOKUP($A43,FAG_Daten_2022!$A$1:$FK$206,FAG_Daten_2022!AP$1,FALSE))</f>
        <v>14236283</v>
      </c>
      <c r="BW43" s="82" t="str">
        <f>IF(VLOOKUP($A43,FAG_Daten_2022!$A$1:$FK$206,FAG_Daten_2022!AQ$1,FALSE)="","",VLOOKUP($A43,FAG_Daten_2022!$A$1:$FK$206,FAG_Daten_2022!AQ$1,FALSE))</f>
        <v/>
      </c>
      <c r="BX43" s="82" t="str">
        <f>IF(VLOOKUP($A43,FAG_Daten_2022!$A$1:$FK$206,FAG_Daten_2022!AR$1,FALSE)="","",VLOOKUP($A43,FAG_Daten_2022!$A$1:$FK$206,FAG_Daten_2022!AR$1,FALSE))</f>
        <v/>
      </c>
      <c r="BY43" s="82" t="str">
        <f>IF(VLOOKUP($A43,FAG_Daten_2022!$A$1:$FK$206,FAG_Daten_2022!AS$1,FALSE)="","",VLOOKUP($A43,FAG_Daten_2022!$A$1:$FK$206,FAG_Daten_2022!AS$1,FALSE))</f>
        <v/>
      </c>
      <c r="BZ43" s="82">
        <f t="shared" si="9"/>
        <v>0</v>
      </c>
      <c r="CA43" s="82">
        <f t="shared" si="9"/>
        <v>0</v>
      </c>
      <c r="CB43" s="82">
        <f t="shared" si="9"/>
        <v>0</v>
      </c>
      <c r="CC43" s="82" t="str">
        <f t="shared" si="9"/>
        <v/>
      </c>
      <c r="CD43" s="82">
        <f t="shared" si="9"/>
        <v>0</v>
      </c>
      <c r="CE43" s="82">
        <f t="shared" si="9"/>
        <v>0</v>
      </c>
      <c r="CF43" s="82" t="str">
        <f t="shared" si="9"/>
        <v/>
      </c>
      <c r="CG43" s="82" t="str">
        <f t="shared" si="9"/>
        <v/>
      </c>
      <c r="CH43" s="82">
        <f t="shared" si="9"/>
        <v>4147896</v>
      </c>
      <c r="CI43" s="82" t="str">
        <f t="shared" si="9"/>
        <v/>
      </c>
      <c r="CJ43" s="82" t="str">
        <f t="shared" si="9"/>
        <v/>
      </c>
      <c r="CK43" s="82" t="str">
        <f t="shared" si="9"/>
        <v/>
      </c>
      <c r="CL43" s="82">
        <f t="shared" si="10"/>
        <v>0</v>
      </c>
      <c r="CM43" s="82">
        <f t="shared" si="10"/>
        <v>0</v>
      </c>
      <c r="CN43" s="82">
        <f t="shared" si="10"/>
        <v>0</v>
      </c>
      <c r="CO43" s="82" t="str">
        <f t="shared" si="10"/>
        <v/>
      </c>
      <c r="CP43" s="82">
        <f t="shared" si="10"/>
        <v>0</v>
      </c>
      <c r="CQ43" s="82">
        <f t="shared" si="10"/>
        <v>0</v>
      </c>
      <c r="CR43" s="82" t="str">
        <f t="shared" si="10"/>
        <v/>
      </c>
      <c r="CS43" s="82" t="str">
        <f t="shared" si="10"/>
        <v/>
      </c>
      <c r="CT43" s="82">
        <f t="shared" si="10"/>
        <v>0</v>
      </c>
      <c r="CU43" s="82" t="str">
        <f t="shared" si="10"/>
        <v/>
      </c>
      <c r="CV43" s="82" t="str">
        <f t="shared" si="10"/>
        <v/>
      </c>
      <c r="CW43" s="82" t="str">
        <f t="shared" si="10"/>
        <v/>
      </c>
      <c r="CX43" s="82">
        <f t="shared" si="5"/>
        <v>4147896</v>
      </c>
      <c r="CY43" s="82">
        <f>VLOOKUP($A43,FAG_Daten_2022!$A$1:$FK$206,FAG_Daten_2022!I$1,FALSE)</f>
        <v>1226</v>
      </c>
      <c r="CZ43" s="82" t="str">
        <f>IF(VLOOKUP($A43,FAG_Daten_2022!$A$1:$FK$206,FAG_Daten_2022!BE$1,FALSE)="","",VLOOKUP($A43,FAG_Daten_2022!$A$1:$FK$206,FAG_Daten_2022!BE$1,FALSE))</f>
        <v/>
      </c>
      <c r="DA43" s="82" t="str">
        <f>IF(VLOOKUP($A43,FAG_Daten_2022!$A$1:$FK$206,FAG_Daten_2022!BF$1,FALSE)="","",VLOOKUP($A43,FAG_Daten_2022!$A$1:$FK$206,FAG_Daten_2022!BF$1,FALSE))</f>
        <v/>
      </c>
      <c r="DB43" s="82" t="str">
        <f>IF(VLOOKUP($A43,FAG_Daten_2022!$A$1:$FK$206,FAG_Daten_2022!BG$1,FALSE)="","",VLOOKUP($A43,FAG_Daten_2022!$A$1:$FK$206,FAG_Daten_2022!BG$1,FALSE))</f>
        <v/>
      </c>
      <c r="DC43" s="82" t="str">
        <f>IF(VLOOKUP($A43,FAG_Daten_2022!$A$1:$FK$206,FAG_Daten_2022!BH$1,FALSE)="","",VLOOKUP($A43,FAG_Daten_2022!$A$1:$FK$206,FAG_Daten_2022!BH$1,FALSE))</f>
        <v/>
      </c>
      <c r="DD43" s="82" t="str">
        <f>IF(VLOOKUP($A43,FAG_Daten_2022!$A$1:$FK$206,FAG_Daten_2022!BI$1,FALSE)="","",VLOOKUP($A43,FAG_Daten_2022!$A$1:$FK$206,FAG_Daten_2022!BI$1,FALSE))</f>
        <v/>
      </c>
      <c r="DE43" s="82" t="str">
        <f>IF(VLOOKUP($A43,FAG_Daten_2022!$A$1:$FK$206,FAG_Daten_2022!BJ$1,FALSE)="","",VLOOKUP($A43,FAG_Daten_2022!$A$1:$FK$206,FAG_Daten_2022!BJ$1,FALSE))</f>
        <v/>
      </c>
      <c r="DF43" s="82" t="str">
        <f>IF(VLOOKUP($A43,FAG_Daten_2022!$A$1:$FK$206,FAG_Daten_2022!BK$1,FALSE)="","",VLOOKUP($A43,FAG_Daten_2022!$A$1:$FK$206,FAG_Daten_2022!BK$1,FALSE))</f>
        <v/>
      </c>
      <c r="DG43" s="82" t="str">
        <f>IF(VLOOKUP($A43,FAG_Daten_2022!$A$1:$FK$206,FAG_Daten_2022!BL$1,FALSE)="","",VLOOKUP($A43,FAG_Daten_2022!$A$1:$FK$206,FAG_Daten_2022!BL$1,FALSE))</f>
        <v/>
      </c>
      <c r="DH43" s="82">
        <f>IF(VLOOKUP($A43,FAG_Daten_2022!$A$1:$FK$206,FAG_Daten_2022!BM$1,FALSE)="","",VLOOKUP($A43,FAG_Daten_2022!$A$1:$FK$206,FAG_Daten_2022!BM$1,FALSE))</f>
        <v>681</v>
      </c>
      <c r="DI43" s="82" t="str">
        <f>IF(VLOOKUP($A43,FAG_Daten_2022!$A$1:$FK$206,FAG_Daten_2022!BN$1,FALSE)="","",VLOOKUP($A43,FAG_Daten_2022!$A$1:$FK$206,FAG_Daten_2022!BN$1,FALSE))</f>
        <v/>
      </c>
      <c r="DJ43" s="82" t="str">
        <f>IF(VLOOKUP($A43,FAG_Daten_2022!$A$1:$FK$206,FAG_Daten_2022!BO$1,FALSE)="","",VLOOKUP($A43,FAG_Daten_2022!$A$1:$FK$206,FAG_Daten_2022!BO$1,FALSE))</f>
        <v/>
      </c>
      <c r="DK43" s="82" t="str">
        <f>IF(VLOOKUP($A43,FAG_Daten_2022!$A$1:$FK$206,FAG_Daten_2022!BP$1,FALSE)="","",VLOOKUP($A43,FAG_Daten_2022!$A$1:$FK$206,FAG_Daten_2022!BP$1,FALSE))</f>
        <v/>
      </c>
      <c r="DL43" s="82" t="str">
        <f>IF(VLOOKUP($A43,FAG_Daten_2022!$A$1:$FK$206,FAG_Daten_2022!BQ$1,FALSE)="","",VLOOKUP($A43,FAG_Daten_2022!$A$1:$FK$206,FAG_Daten_2022!BQ$1,FALSE))</f>
        <v/>
      </c>
      <c r="DM43" s="82" t="str">
        <f>IF(VLOOKUP($A43,FAG_Daten_2022!$A$1:$FK$206,FAG_Daten_2022!BR$1,FALSE)="","",VLOOKUP($A43,FAG_Daten_2022!$A$1:$FK$206,FAG_Daten_2022!BR$1,FALSE))</f>
        <v/>
      </c>
      <c r="DN43" s="82" t="str">
        <f t="shared" si="11"/>
        <v/>
      </c>
      <c r="DO43" s="82" t="str">
        <f t="shared" si="11"/>
        <v/>
      </c>
      <c r="DP43" s="82" t="str">
        <f t="shared" si="11"/>
        <v/>
      </c>
      <c r="DQ43" s="82" t="str">
        <f t="shared" si="11"/>
        <v/>
      </c>
      <c r="DR43" s="82" t="str">
        <f t="shared" si="11"/>
        <v/>
      </c>
      <c r="DS43" s="82" t="str">
        <f t="shared" si="11"/>
        <v/>
      </c>
      <c r="DT43" s="82" t="str">
        <f t="shared" si="11"/>
        <v/>
      </c>
      <c r="DU43" s="82" t="str">
        <f t="shared" si="11"/>
        <v/>
      </c>
      <c r="DV43" s="82">
        <f t="shared" si="11"/>
        <v>0</v>
      </c>
      <c r="DW43" s="82" t="str">
        <f t="shared" si="11"/>
        <v/>
      </c>
      <c r="DX43" s="82" t="str">
        <f t="shared" si="11"/>
        <v/>
      </c>
      <c r="DY43" s="82" t="str">
        <f t="shared" si="11"/>
        <v/>
      </c>
      <c r="DZ43" s="82">
        <f t="shared" si="7"/>
        <v>0</v>
      </c>
      <c r="EA43" s="82">
        <f t="shared" si="8"/>
        <v>4147896</v>
      </c>
      <c r="EB43" s="82"/>
      <c r="EC43" s="82"/>
      <c r="ED43" s="82"/>
      <c r="EE43" s="82"/>
      <c r="EF43" s="82"/>
      <c r="EG43" s="82"/>
      <c r="EH43" s="82"/>
      <c r="EI43" s="82"/>
      <c r="EJ43" s="82"/>
      <c r="EL43" s="82"/>
    </row>
    <row r="44" spans="1:143" s="3" customFormat="1" outlineLevel="1" x14ac:dyDescent="0.2">
      <c r="A44" s="3">
        <v>294</v>
      </c>
      <c r="B44" s="3" t="str">
        <f>VLOOKUP(A44,FAG_Daten_2022!A$1:$FK$206,FAG_Daten_2022!$B$1,FALSE)</f>
        <v>Elgg</v>
      </c>
      <c r="C44" s="3" t="str">
        <f>VLOOKUP(A44,FAG_Daten_2022!A$1:$FK$206,FAG_Daten_2022!$C$1,FALSE)</f>
        <v>Politische Gemeinde</v>
      </c>
      <c r="D44" s="3" t="str">
        <f>VLOOKUP(A44,FAG_Daten_2022!A$1:$FK$206,FAG_Daten_2022!$D$1,FALSE)</f>
        <v>Bezirk Winterthur</v>
      </c>
      <c r="E44" s="82">
        <f>VLOOKUP(A44,FAG_Daten_2022!A$1:$FK$206,FAG_Daten_2022!$AT$1,FALSE)</f>
        <v>2286</v>
      </c>
      <c r="F44" s="82">
        <f>VLOOKUP(A44,FAG_Daten_2022!A$1:$FK$206,FAG_Daten_2022!$AV$1,FALSE)</f>
        <v>3770</v>
      </c>
      <c r="G44" s="82">
        <f>VLOOKUP(A44,FAG_Daten_2022!A$1:$FK$206,FAG_Daten_2022!$F$1,FALSE)</f>
        <v>4951</v>
      </c>
      <c r="H44" s="80">
        <f>VLOOKUP(A44,FAG_Daten_2022!A$1:$FK$206,FAG_Daten_2022!$DH$1,FALSE)</f>
        <v>117</v>
      </c>
      <c r="I44" s="82">
        <f>ROUND(IF(E44&lt;FAG_Basisdaten!$C$5*F44,(FAG_Basisdaten!$C$5*F44-E44)*G44*H44/100,0),0)</f>
        <v>7504404</v>
      </c>
      <c r="J44" s="82">
        <f>VLOOKUP(A44,FAG_Daten_2022!A$1:$FK$206,FAG_Daten_2022!$AT$1,FALSE)</f>
        <v>2286</v>
      </c>
      <c r="K44" s="82">
        <f>VLOOKUP(A44,FAG_Daten_2022!A$1:$FK$206,FAG_Daten_2022!$AV$1,FALSE)</f>
        <v>3770</v>
      </c>
      <c r="L44" s="3">
        <f>VLOOKUP(A44,FAG_Daten_2022!A$1:$FK$206,FAG_Daten_2022!$F$1,FALSE)</f>
        <v>4951</v>
      </c>
      <c r="M44" s="3">
        <f>VLOOKUP(A44,FAG_Daten_2022!A$1:$FK$206,FAG_Daten_2022!DJ$1,FALSE)</f>
        <v>99.67</v>
      </c>
      <c r="N44" s="3">
        <f>VLOOKUP(A44,FAG_Daten_2022!A$1:$FK$206,FAG_Daten_2022!$DK$1,FALSE)</f>
        <v>100.87</v>
      </c>
      <c r="O44" s="82">
        <f>ROUND(IF(J44&gt;K44*FAG_Basisdaten!$C$8,(J44-K44*FAG_Basisdaten!$C$8)*FAG_Basisdaten!$C$9*L44*(M44/N44),0),0)</f>
        <v>0</v>
      </c>
      <c r="P44" s="82">
        <f>VLOOKUP(A44,FAG_Daten_2022!A$1:$FK$206,FAG_Daten_2022!$I$1,FALSE)</f>
        <v>1039</v>
      </c>
      <c r="Q44" s="82">
        <f>VLOOKUP(A44,FAG_Daten_2022!A$1:$FK$206,FAG_Daten_2022!$F$1,FALSE)</f>
        <v>4951</v>
      </c>
      <c r="R44" s="82">
        <f>VLOOKUP(A44,FAG_Daten_2022!A$1:$FK$206,FAG_Daten_2022!$K$1,FALSE)</f>
        <v>232131</v>
      </c>
      <c r="S44" s="82">
        <f>VLOOKUP(A44,FAG_Daten_2022!A$1:$FK$206,FAG_Daten_2022!$H$1,FALSE)</f>
        <v>1130451</v>
      </c>
      <c r="T44" s="82">
        <f>VLOOKUP(A44,FAG_Daten_2022!A$1:$FK$206,FAG_Daten_2022!$F$1,FALSE)</f>
        <v>4951</v>
      </c>
      <c r="U44" s="3">
        <f>VLOOKUP(A44,FAG_Daten_2022!A$1:$FK$206,FAG_Daten_2022!$BC$1,FALSE)</f>
        <v>102.3</v>
      </c>
      <c r="V44" s="3">
        <f>VLOOKUP(A44,FAG_Daten_2022!A$1:$FK$206,FAG_Daten_2022!$BD$1,FALSE)</f>
        <v>104.2</v>
      </c>
      <c r="W44" s="118">
        <f>IF((P44/Q44)&gt;(R44/S44)*FAG_Basisdaten!$C$12,((P44/Q44)-(R44/S44)*FAG_Basisdaten!$C$12)*T44*FAG_Basisdaten!$C$13*(U44/V44),0)</f>
        <v>0</v>
      </c>
      <c r="X44" s="3">
        <f>VLOOKUP(A44,FAG_Daten_2022!A$1:$FK$206,FAG_Daten_2022!$DH$1,FALSE)</f>
        <v>117</v>
      </c>
      <c r="Y44" s="3">
        <f>VLOOKUP(A44,FAG_Daten_2022!A$1:$FK$206,FAG_Daten_2022!$DJ$1,FALSE)</f>
        <v>99.67</v>
      </c>
      <c r="Z44" s="82">
        <f>ROUND(W44-W44*MIN(MAX((Y44*FAG_Basisdaten!$C$15-X44)/(Y44*FAG_Basisdaten!$C$14),0),1),0)</f>
        <v>0</v>
      </c>
      <c r="AA44" s="79">
        <f>VLOOKUP(A44,FAG_Daten_2022!A$1:$FK$206,FAG_Daten_2022!$AW$1,FALSE)</f>
        <v>203.8</v>
      </c>
      <c r="AB44" s="83">
        <f>VLOOKUP(A44,FAG_Daten_2022!A$1:$FK$206,FAG_Daten_2022!$AZ$1,FALSE)</f>
        <v>5.4699999999999999E-2</v>
      </c>
      <c r="AC44" s="3">
        <f>VLOOKUP(A44,FAG_Daten_2022!A$1:$FK$206,FAG_Daten_2022!$F$1,FALSE)</f>
        <v>4951</v>
      </c>
      <c r="AD44" s="3">
        <f>VLOOKUP(A44,FAG_Daten_2022!A$1:$FK$206,FAG_Daten_2022!$BC$1,FALSE)</f>
        <v>102.3</v>
      </c>
      <c r="AE44" s="3">
        <f>VLOOKUP(A44,FAG_Daten_2022!A$1:$FK$206,FAG_Daten_2022!$BD$1,FALSE)</f>
        <v>104.2</v>
      </c>
      <c r="AF44" s="80">
        <f>IF(OR(AA44&lt;FAG_Basisdaten!$C$18,AB44&gt;FAG_Basisdaten!$C$19),MAX((FAG_Basisdaten!$C$20+FAG_Basisdaten!$C$21*AA44+FAG_Basisdaten!$C$22*AB44*100)*AC44*(AD44/AE44),0),0)</f>
        <v>0</v>
      </c>
      <c r="AG44" s="3">
        <f>VLOOKUP(A44,FAG_Daten_2022!A$1:$FK$206,FAG_Daten_2022!$DH$1,FALSE)</f>
        <v>117</v>
      </c>
      <c r="AH44" s="3">
        <f>VLOOKUP(A44,FAG_Daten_2022!A$1:$FK$206,FAG_Daten_2022!$DJ$1,FALSE)</f>
        <v>99.67</v>
      </c>
      <c r="AI44" s="82">
        <f>ROUND(AF44-AF44*MIN(MAX((AH44*FAG_Basisdaten!$C$24-AG44)/(AH44*FAG_Basisdaten!$C$23),0),1),0)</f>
        <v>0</v>
      </c>
      <c r="AJ44" s="3">
        <f>VLOOKUP(A44,FAG_Daten_2022!$A$1:$FK$206,FAG_Daten_2022!$BC$1,FALSE)</f>
        <v>102.3</v>
      </c>
      <c r="AK44" s="3">
        <f>VLOOKUP(A44,FAG_Daten_2022!$A$1:$FK$206,FAG_Daten_2022!$BD$1,FALSE)</f>
        <v>104.2</v>
      </c>
      <c r="AL44" s="82">
        <v>0</v>
      </c>
      <c r="AM44" s="82">
        <f t="shared" si="2"/>
        <v>7504404</v>
      </c>
      <c r="AN44" s="115" t="str">
        <f>IF(VLOOKUP($A44,FAG_Daten_2022!$A$1:$FK$206,FAG_Daten_2022!BS$1,FALSE)="","",VLOOKUP($A44,FAG_Daten_2022!$A$1:$FK$206,FAG_Daten_2022!BS$1,FALSE))</f>
        <v>Elgg</v>
      </c>
      <c r="AO44" s="115" t="str">
        <f>IF(VLOOKUP($A44,FAG_Daten_2022!$A$1:$FK$206,FAG_Daten_2022!BT$1,FALSE)="","",VLOOKUP($A44,FAG_Daten_2022!$A$1:$FK$206,FAG_Daten_2022!BT$1,FALSE))</f>
        <v/>
      </c>
      <c r="AP44" s="115" t="str">
        <f>IF(VLOOKUP($A44,FAG_Daten_2022!$A$1:$FK$206,FAG_Daten_2022!BU$1,FALSE)="","",VLOOKUP($A44,FAG_Daten_2022!$A$1:$FK$206,FAG_Daten_2022!BU$1,FALSE))</f>
        <v/>
      </c>
      <c r="AQ44" s="115" t="str">
        <f>IF(VLOOKUP($A44,FAG_Daten_2022!$A$1:$FK$206,FAG_Daten_2022!BV$1,FALSE)="","",VLOOKUP($A44,FAG_Daten_2022!$A$1:$FK$206,FAG_Daten_2022!BV$1,FALSE))</f>
        <v/>
      </c>
      <c r="AR44" s="115" t="str">
        <f>IF(VLOOKUP($A44,FAG_Daten_2022!$A$1:$FK$206,FAG_Daten_2022!BW$1,FALSE)="","",VLOOKUP($A44,FAG_Daten_2022!$A$1:$FK$206,FAG_Daten_2022!BW$1,FALSE))</f>
        <v>Elgg</v>
      </c>
      <c r="AS44" s="115" t="str">
        <f>IF(VLOOKUP($A44,FAG_Daten_2022!$A$1:$FK$206,FAG_Daten_2022!BX$1,FALSE)="","",VLOOKUP($A44,FAG_Daten_2022!$A$1:$FK$206,FAG_Daten_2022!BX$1,FALSE))</f>
        <v/>
      </c>
      <c r="AT44" s="115" t="str">
        <f>IF(VLOOKUP($A44,FAG_Daten_2022!$A$1:$FK$206,FAG_Daten_2022!BY$1,FALSE)="","",VLOOKUP($A44,FAG_Daten_2022!$A$1:$FK$206,FAG_Daten_2022!BY$1,FALSE))</f>
        <v/>
      </c>
      <c r="AU44" s="115" t="str">
        <f>IF(VLOOKUP($A44,FAG_Daten_2022!$A$1:$FK$206,FAG_Daten_2022!BZ$1,FALSE)="","",VLOOKUP($A44,FAG_Daten_2022!$A$1:$FK$206,FAG_Daten_2022!BZ$1,FALSE))</f>
        <v/>
      </c>
      <c r="AV44" s="115" t="str">
        <f>IF(VLOOKUP($A44,FAG_Daten_2022!$A$1:$FK$206,FAG_Daten_2022!CA$1,FALSE)="","",VLOOKUP($A44,FAG_Daten_2022!$A$1:$FK$206,FAG_Daten_2022!CA$1,FALSE))</f>
        <v/>
      </c>
      <c r="AW44" s="115" t="str">
        <f>IF(VLOOKUP($A44,FAG_Daten_2022!$A$1:$FK$206,FAG_Daten_2022!CB$1,FALSE)="","",VLOOKUP($A44,FAG_Daten_2022!$A$1:$FK$206,FAG_Daten_2022!CB$1,FALSE))</f>
        <v/>
      </c>
      <c r="AX44" s="115" t="str">
        <f>IF(VLOOKUP($A44,FAG_Daten_2022!$A$1:$FK$206,FAG_Daten_2022!CC$1,FALSE)="","",VLOOKUP($A44,FAG_Daten_2022!$A$1:$FK$206,FAG_Daten_2022!CC$1,FALSE))</f>
        <v/>
      </c>
      <c r="AY44" s="115" t="str">
        <f>IF(VLOOKUP($A44,FAG_Daten_2022!$A$1:$FK$206,FAG_Daten_2022!CD$1,FALSE)="","",VLOOKUP($A44,FAG_Daten_2022!$A$1:$FK$206,FAG_Daten_2022!CD$1,FALSE))</f>
        <v/>
      </c>
      <c r="AZ44" s="80">
        <f>VLOOKUP($A44,FAG_Daten_2022!$A$1:$FK$206,FAG_Daten_2022!$DH$1,FALSE)</f>
        <v>117</v>
      </c>
      <c r="BA44" s="79">
        <f>IF(VLOOKUP($A44,FAG_Daten_2022!$A$1:$FK$206,FAG_Daten_2022!M$1,FALSE)="","",VLOOKUP($A44,FAG_Daten_2022!$A$1:$FK$206,FAG_Daten_2022!M$1,FALSE))</f>
        <v>43</v>
      </c>
      <c r="BB44" s="80">
        <f>IF(VLOOKUP($A44,FAG_Daten_2022!$A$1:$FK$206,FAG_Daten_2022!N$1,FALSE)="","",VLOOKUP($A44,FAG_Daten_2022!$A$1:$FK$206,FAG_Daten_2022!N$1,FALSE))</f>
        <v>0</v>
      </c>
      <c r="BC44" s="80">
        <f>IF(VLOOKUP($A44,FAG_Daten_2022!$A$1:$FK$206,FAG_Daten_2022!O$1,FALSE)="","",VLOOKUP($A44,FAG_Daten_2022!$A$1:$FK$206,FAG_Daten_2022!O$1,FALSE))</f>
        <v>0</v>
      </c>
      <c r="BD44" s="80" t="str">
        <f>IF(VLOOKUP($A44,FAG_Daten_2022!$A$1:$FK$206,FAG_Daten_2022!P$1,FALSE)="","",VLOOKUP($A44,FAG_Daten_2022!$A$1:$FK$206,FAG_Daten_2022!P$1,FALSE))</f>
        <v/>
      </c>
      <c r="BE44" s="80">
        <f>IF(VLOOKUP($A44,FAG_Daten_2022!$A$1:$FK$206,FAG_Daten_2022!R$1,FALSE)="","",VLOOKUP($A44,FAG_Daten_2022!$A$1:$FK$206,FAG_Daten_2022!R$1,FALSE))</f>
        <v>20</v>
      </c>
      <c r="BF44" s="80">
        <f>IF(VLOOKUP($A44,FAG_Daten_2022!$A$1:$FK$206,FAG_Daten_2022!S$1,FALSE)="","",VLOOKUP($A44,FAG_Daten_2022!$A$1:$FK$206,FAG_Daten_2022!S$1,FALSE))</f>
        <v>0</v>
      </c>
      <c r="BG44" s="80" t="str">
        <f>IF(VLOOKUP($A44,FAG_Daten_2022!$A$1:$FK$206,FAG_Daten_2022!T$1,FALSE)="","",VLOOKUP($A44,FAG_Daten_2022!$A$1:$FK$206,FAG_Daten_2022!T$1,FALSE))</f>
        <v/>
      </c>
      <c r="BH44" s="80" t="str">
        <f>IF(VLOOKUP($A44,FAG_Daten_2022!$A$1:$FK$206,FAG_Daten_2022!U$1,FALSE)="","",VLOOKUP($A44,FAG_Daten_2022!$A$1:$FK$206,FAG_Daten_2022!U$1,FALSE))</f>
        <v/>
      </c>
      <c r="BI44" s="80">
        <f>IF(VLOOKUP($A44,FAG_Daten_2022!$A$1:$FK$206,FAG_Daten_2022!W$1,FALSE)="","",VLOOKUP($A44,FAG_Daten_2022!$A$1:$FK$206,FAG_Daten_2022!W$1,FALSE))</f>
        <v>0</v>
      </c>
      <c r="BJ44" s="80" t="str">
        <f>IF(VLOOKUP($A44,FAG_Daten_2022!$A$1:$FK$206,FAG_Daten_2022!X$1,FALSE)="","",VLOOKUP($A44,FAG_Daten_2022!$A$1:$FK$206,FAG_Daten_2022!X$1,FALSE))</f>
        <v/>
      </c>
      <c r="BK44" s="80" t="str">
        <f>IF(VLOOKUP($A44,FAG_Daten_2022!$A$1:$FK$206,FAG_Daten_2022!Y$1,FALSE)="","",VLOOKUP($A44,FAG_Daten_2022!$A$1:$FK$206,FAG_Daten_2022!Y$1,FALSE))</f>
        <v/>
      </c>
      <c r="BL44" s="80" t="str">
        <f>IF(VLOOKUP($A44,FAG_Daten_2022!$A$1:$FK$206,FAG_Daten_2022!Z$1,FALSE)="","",VLOOKUP($A44,FAG_Daten_2022!$A$1:$FK$206,FAG_Daten_2022!Z$1,FALSE))</f>
        <v/>
      </c>
      <c r="BM44" s="82">
        <f>IF(VLOOKUP($A44,FAG_Daten_2022!$A$1:$FK$206,FAG_Daten_2022!AG$1,FALSE)="","",VLOOKUP($A44,FAG_Daten_2022!$A$1:$FK$206,FAG_Daten_2022!AG$1,FALSE))</f>
        <v>11315643</v>
      </c>
      <c r="BN44" s="82">
        <f>IF(VLOOKUP($A44,FAG_Daten_2022!$A$1:$FK$206,FAG_Daten_2022!AH$1,FALSE)="","",VLOOKUP($A44,FAG_Daten_2022!$A$1:$FK$206,FAG_Daten_2022!AH$1,FALSE))</f>
        <v>11315643</v>
      </c>
      <c r="BO44" s="82">
        <f>IF(VLOOKUP($A44,FAG_Daten_2022!$A$1:$FK$206,FAG_Daten_2022!AI$1,FALSE)="","",VLOOKUP($A44,FAG_Daten_2022!$A$1:$FK$206,FAG_Daten_2022!AI$1,FALSE))</f>
        <v>0</v>
      </c>
      <c r="BP44" s="113">
        <f>IF(VLOOKUP($A44,FAG_Daten_2022!$A$1:$FK$206,FAG_Daten_2022!AJ$1,FALSE)="","",VLOOKUP($A44,FAG_Daten_2022!$A$1:$FK$206,FAG_Daten_2022!AJ$1,FALSE))</f>
        <v>0</v>
      </c>
      <c r="BQ44" s="82" t="str">
        <f>IF(VLOOKUP($A44,FAG_Daten_2022!$A$1:$FK$206,FAG_Daten_2022!AK$1,FALSE)="","",VLOOKUP($A44,FAG_Daten_2022!$A$1:$FK$206,FAG_Daten_2022!AK$1,FALSE))</f>
        <v/>
      </c>
      <c r="BR44" s="82">
        <f>IF(VLOOKUP($A44,FAG_Daten_2022!$A$1:$FK$206,FAG_Daten_2022!AL$1,FALSE)="","",VLOOKUP($A44,FAG_Daten_2022!$A$1:$FK$206,FAG_Daten_2022!AL$1,FALSE))</f>
        <v>11315643</v>
      </c>
      <c r="BS44" s="82">
        <f>IF(VLOOKUP($A44,FAG_Daten_2022!$A$1:$FK$206,FAG_Daten_2022!AM$1,FALSE)="","",VLOOKUP($A44,FAG_Daten_2022!$A$1:$FK$206,FAG_Daten_2022!AM$1,FALSE))</f>
        <v>0</v>
      </c>
      <c r="BT44" s="82" t="str">
        <f>IF(VLOOKUP($A44,FAG_Daten_2022!$A$1:$FK$206,FAG_Daten_2022!AN$1,FALSE)="","",VLOOKUP($A44,FAG_Daten_2022!$A$1:$FK$206,FAG_Daten_2022!AN$1,FALSE))</f>
        <v/>
      </c>
      <c r="BU44" s="82" t="str">
        <f>IF(VLOOKUP($A44,FAG_Daten_2022!$A$1:$FK$206,FAG_Daten_2022!AO$1,FALSE)="","",VLOOKUP($A44,FAG_Daten_2022!$A$1:$FK$206,FAG_Daten_2022!AO$1,FALSE))</f>
        <v/>
      </c>
      <c r="BV44" s="82">
        <f>IF(VLOOKUP($A44,FAG_Daten_2022!$A$1:$FK$206,FAG_Daten_2022!AP$1,FALSE)="","",VLOOKUP($A44,FAG_Daten_2022!$A$1:$FK$206,FAG_Daten_2022!AP$1,FALSE))</f>
        <v>0</v>
      </c>
      <c r="BW44" s="82" t="str">
        <f>IF(VLOOKUP($A44,FAG_Daten_2022!$A$1:$FK$206,FAG_Daten_2022!AQ$1,FALSE)="","",VLOOKUP($A44,FAG_Daten_2022!$A$1:$FK$206,FAG_Daten_2022!AQ$1,FALSE))</f>
        <v/>
      </c>
      <c r="BX44" s="82" t="str">
        <f>IF(VLOOKUP($A44,FAG_Daten_2022!$A$1:$FK$206,FAG_Daten_2022!AR$1,FALSE)="","",VLOOKUP($A44,FAG_Daten_2022!$A$1:$FK$206,FAG_Daten_2022!AR$1,FALSE))</f>
        <v/>
      </c>
      <c r="BY44" s="82" t="str">
        <f>IF(VLOOKUP($A44,FAG_Daten_2022!$A$1:$FK$206,FAG_Daten_2022!AS$1,FALSE)="","",VLOOKUP($A44,FAG_Daten_2022!$A$1:$FK$206,FAG_Daten_2022!AS$1,FALSE))</f>
        <v/>
      </c>
      <c r="BZ44" s="82">
        <f t="shared" si="9"/>
        <v>2758029</v>
      </c>
      <c r="CA44" s="82">
        <f t="shared" si="9"/>
        <v>0</v>
      </c>
      <c r="CB44" s="82">
        <f t="shared" si="9"/>
        <v>0</v>
      </c>
      <c r="CC44" s="82" t="str">
        <f t="shared" si="9"/>
        <v/>
      </c>
      <c r="CD44" s="82">
        <f t="shared" si="9"/>
        <v>1282804</v>
      </c>
      <c r="CE44" s="82">
        <f t="shared" si="9"/>
        <v>0</v>
      </c>
      <c r="CF44" s="82" t="str">
        <f t="shared" si="9"/>
        <v/>
      </c>
      <c r="CG44" s="82" t="str">
        <f t="shared" si="9"/>
        <v/>
      </c>
      <c r="CH44" s="82">
        <f t="shared" si="9"/>
        <v>0</v>
      </c>
      <c r="CI44" s="82" t="str">
        <f t="shared" si="9"/>
        <v/>
      </c>
      <c r="CJ44" s="82" t="str">
        <f t="shared" si="9"/>
        <v/>
      </c>
      <c r="CK44" s="82" t="str">
        <f t="shared" si="9"/>
        <v/>
      </c>
      <c r="CL44" s="82">
        <f t="shared" si="10"/>
        <v>0</v>
      </c>
      <c r="CM44" s="82">
        <f t="shared" si="10"/>
        <v>0</v>
      </c>
      <c r="CN44" s="82">
        <f t="shared" si="10"/>
        <v>0</v>
      </c>
      <c r="CO44" s="82" t="str">
        <f t="shared" si="10"/>
        <v/>
      </c>
      <c r="CP44" s="82">
        <f t="shared" si="10"/>
        <v>0</v>
      </c>
      <c r="CQ44" s="82">
        <f t="shared" si="10"/>
        <v>0</v>
      </c>
      <c r="CR44" s="82" t="str">
        <f t="shared" si="10"/>
        <v/>
      </c>
      <c r="CS44" s="82" t="str">
        <f t="shared" si="10"/>
        <v/>
      </c>
      <c r="CT44" s="82">
        <f t="shared" si="10"/>
        <v>0</v>
      </c>
      <c r="CU44" s="82" t="str">
        <f t="shared" si="10"/>
        <v/>
      </c>
      <c r="CV44" s="82" t="str">
        <f t="shared" si="10"/>
        <v/>
      </c>
      <c r="CW44" s="82" t="str">
        <f t="shared" si="10"/>
        <v/>
      </c>
      <c r="CX44" s="82">
        <f t="shared" si="5"/>
        <v>4040833</v>
      </c>
      <c r="CY44" s="82">
        <f>VLOOKUP($A44,FAG_Daten_2022!$A$1:$FK$206,FAG_Daten_2022!I$1,FALSE)</f>
        <v>1039</v>
      </c>
      <c r="CZ44" s="82">
        <f>IF(VLOOKUP($A44,FAG_Daten_2022!$A$1:$FK$206,FAG_Daten_2022!BE$1,FALSE)="","",VLOOKUP($A44,FAG_Daten_2022!$A$1:$FK$206,FAG_Daten_2022!BE$1,FALSE))</f>
        <v>449</v>
      </c>
      <c r="DA44" s="82" t="str">
        <f>IF(VLOOKUP($A44,FAG_Daten_2022!$A$1:$FK$206,FAG_Daten_2022!BF$1,FALSE)="","",VLOOKUP($A44,FAG_Daten_2022!$A$1:$FK$206,FAG_Daten_2022!BF$1,FALSE))</f>
        <v/>
      </c>
      <c r="DB44" s="82" t="str">
        <f>IF(VLOOKUP($A44,FAG_Daten_2022!$A$1:$FK$206,FAG_Daten_2022!BG$1,FALSE)="","",VLOOKUP($A44,FAG_Daten_2022!$A$1:$FK$206,FAG_Daten_2022!BG$1,FALSE))</f>
        <v/>
      </c>
      <c r="DC44" s="82" t="str">
        <f>IF(VLOOKUP($A44,FAG_Daten_2022!$A$1:$FK$206,FAG_Daten_2022!BH$1,FALSE)="","",VLOOKUP($A44,FAG_Daten_2022!$A$1:$FK$206,FAG_Daten_2022!BH$1,FALSE))</f>
        <v/>
      </c>
      <c r="DD44" s="82">
        <f>IF(VLOOKUP($A44,FAG_Daten_2022!$A$1:$FK$206,FAG_Daten_2022!BI$1,FALSE)="","",VLOOKUP($A44,FAG_Daten_2022!$A$1:$FK$206,FAG_Daten_2022!BI$1,FALSE))</f>
        <v>127</v>
      </c>
      <c r="DE44" s="82" t="str">
        <f>IF(VLOOKUP($A44,FAG_Daten_2022!$A$1:$FK$206,FAG_Daten_2022!BJ$1,FALSE)="","",VLOOKUP($A44,FAG_Daten_2022!$A$1:$FK$206,FAG_Daten_2022!BJ$1,FALSE))</f>
        <v/>
      </c>
      <c r="DF44" s="82" t="str">
        <f>IF(VLOOKUP($A44,FAG_Daten_2022!$A$1:$FK$206,FAG_Daten_2022!BK$1,FALSE)="","",VLOOKUP($A44,FAG_Daten_2022!$A$1:$FK$206,FAG_Daten_2022!BK$1,FALSE))</f>
        <v/>
      </c>
      <c r="DG44" s="82" t="str">
        <f>IF(VLOOKUP($A44,FAG_Daten_2022!$A$1:$FK$206,FAG_Daten_2022!BL$1,FALSE)="","",VLOOKUP($A44,FAG_Daten_2022!$A$1:$FK$206,FAG_Daten_2022!BL$1,FALSE))</f>
        <v/>
      </c>
      <c r="DH44" s="82" t="str">
        <f>IF(VLOOKUP($A44,FAG_Daten_2022!$A$1:$FK$206,FAG_Daten_2022!BM$1,FALSE)="","",VLOOKUP($A44,FAG_Daten_2022!$A$1:$FK$206,FAG_Daten_2022!BM$1,FALSE))</f>
        <v/>
      </c>
      <c r="DI44" s="82" t="str">
        <f>IF(VLOOKUP($A44,FAG_Daten_2022!$A$1:$FK$206,FAG_Daten_2022!BN$1,FALSE)="","",VLOOKUP($A44,FAG_Daten_2022!$A$1:$FK$206,FAG_Daten_2022!BN$1,FALSE))</f>
        <v/>
      </c>
      <c r="DJ44" s="82" t="str">
        <f>IF(VLOOKUP($A44,FAG_Daten_2022!$A$1:$FK$206,FAG_Daten_2022!BO$1,FALSE)="","",VLOOKUP($A44,FAG_Daten_2022!$A$1:$FK$206,FAG_Daten_2022!BO$1,FALSE))</f>
        <v/>
      </c>
      <c r="DK44" s="82" t="str">
        <f>IF(VLOOKUP($A44,FAG_Daten_2022!$A$1:$FK$206,FAG_Daten_2022!BP$1,FALSE)="","",VLOOKUP($A44,FAG_Daten_2022!$A$1:$FK$206,FAG_Daten_2022!BP$1,FALSE))</f>
        <v/>
      </c>
      <c r="DL44" s="82" t="str">
        <f>IF(VLOOKUP($A44,FAG_Daten_2022!$A$1:$FK$206,FAG_Daten_2022!BQ$1,FALSE)="","",VLOOKUP($A44,FAG_Daten_2022!$A$1:$FK$206,FAG_Daten_2022!BQ$1,FALSE))</f>
        <v/>
      </c>
      <c r="DM44" s="82" t="str">
        <f>IF(VLOOKUP($A44,FAG_Daten_2022!$A$1:$FK$206,FAG_Daten_2022!BR$1,FALSE)="","",VLOOKUP($A44,FAG_Daten_2022!$A$1:$FK$206,FAG_Daten_2022!BR$1,FALSE))</f>
        <v/>
      </c>
      <c r="DN44" s="82">
        <f t="shared" si="11"/>
        <v>0</v>
      </c>
      <c r="DO44" s="82" t="str">
        <f t="shared" si="11"/>
        <v/>
      </c>
      <c r="DP44" s="82" t="str">
        <f t="shared" si="11"/>
        <v/>
      </c>
      <c r="DQ44" s="82" t="str">
        <f t="shared" si="11"/>
        <v/>
      </c>
      <c r="DR44" s="82">
        <f t="shared" si="11"/>
        <v>0</v>
      </c>
      <c r="DS44" s="82" t="str">
        <f t="shared" si="11"/>
        <v/>
      </c>
      <c r="DT44" s="82" t="str">
        <f t="shared" si="11"/>
        <v/>
      </c>
      <c r="DU44" s="82" t="str">
        <f t="shared" si="11"/>
        <v/>
      </c>
      <c r="DV44" s="82" t="str">
        <f t="shared" si="11"/>
        <v/>
      </c>
      <c r="DW44" s="82" t="str">
        <f t="shared" si="11"/>
        <v/>
      </c>
      <c r="DX44" s="82" t="str">
        <f t="shared" si="11"/>
        <v/>
      </c>
      <c r="DY44" s="82" t="str">
        <f t="shared" si="11"/>
        <v/>
      </c>
      <c r="DZ44" s="82">
        <f t="shared" si="7"/>
        <v>0</v>
      </c>
      <c r="EA44" s="82">
        <f t="shared" si="8"/>
        <v>4040833</v>
      </c>
      <c r="EB44" s="82"/>
      <c r="EC44" s="82"/>
      <c r="ED44" s="82"/>
      <c r="EE44" s="82"/>
      <c r="EF44" s="82"/>
      <c r="EG44" s="82"/>
      <c r="EH44" s="82"/>
      <c r="EI44" s="82"/>
      <c r="EJ44" s="82"/>
      <c r="EL44" s="82"/>
    </row>
    <row r="45" spans="1:143" s="3" customFormat="1" outlineLevel="1" x14ac:dyDescent="0.2">
      <c r="A45" s="3">
        <v>218</v>
      </c>
      <c r="B45" s="3" t="str">
        <f>VLOOKUP(A45,FAG_Daten_2022!A$1:$FK$206,FAG_Daten_2022!$B$1,FALSE)</f>
        <v>Ellikon a.d.Th.</v>
      </c>
      <c r="C45" s="3" t="str">
        <f>VLOOKUP(A45,FAG_Daten_2022!A$1:$FK$206,FAG_Daten_2022!$C$1,FALSE)</f>
        <v>Politische Gemeinde</v>
      </c>
      <c r="D45" s="3" t="str">
        <f>VLOOKUP(A45,FAG_Daten_2022!A$1:$FK$206,FAG_Daten_2022!$D$1,FALSE)</f>
        <v>Bezirk Winterthur</v>
      </c>
      <c r="E45" s="82">
        <f>VLOOKUP(A45,FAG_Daten_2022!A$1:$FK$206,FAG_Daten_2022!$AT$1,FALSE)</f>
        <v>2688</v>
      </c>
      <c r="F45" s="82">
        <f>VLOOKUP(A45,FAG_Daten_2022!A$1:$FK$206,FAG_Daten_2022!$AV$1,FALSE)</f>
        <v>3770</v>
      </c>
      <c r="G45" s="82">
        <f>VLOOKUP(A45,FAG_Daten_2022!A$1:$FK$206,FAG_Daten_2022!$F$1,FALSE)</f>
        <v>935</v>
      </c>
      <c r="H45" s="80">
        <f>VLOOKUP(A45,FAG_Daten_2022!A$1:$FK$206,FAG_Daten_2022!$DH$1,FALSE)</f>
        <v>119</v>
      </c>
      <c r="I45" s="82">
        <f>ROUND(IF(E45&lt;FAG_Basisdaten!$C$5*F45,(FAG_Basisdaten!$C$5*F45-E45)*G45*H45/100,0),0)</f>
        <v>994153</v>
      </c>
      <c r="J45" s="82">
        <f>VLOOKUP(A45,FAG_Daten_2022!A$1:$FK$206,FAG_Daten_2022!$AT$1,FALSE)</f>
        <v>2688</v>
      </c>
      <c r="K45" s="82">
        <f>VLOOKUP(A45,FAG_Daten_2022!A$1:$FK$206,FAG_Daten_2022!$AV$1,FALSE)</f>
        <v>3770</v>
      </c>
      <c r="L45" s="3">
        <f>VLOOKUP(A45,FAG_Daten_2022!A$1:$FK$206,FAG_Daten_2022!$F$1,FALSE)</f>
        <v>935</v>
      </c>
      <c r="M45" s="3">
        <f>VLOOKUP(A45,FAG_Daten_2022!A$1:$FK$206,FAG_Daten_2022!DJ$1,FALSE)</f>
        <v>99.67</v>
      </c>
      <c r="N45" s="3">
        <f>VLOOKUP(A45,FAG_Daten_2022!A$1:$FK$206,FAG_Daten_2022!$DK$1,FALSE)</f>
        <v>100.87</v>
      </c>
      <c r="O45" s="82">
        <f>ROUND(IF(J45&gt;K45*FAG_Basisdaten!$C$8,(J45-K45*FAG_Basisdaten!$C$8)*FAG_Basisdaten!$C$9*L45*(M45/N45),0),0)</f>
        <v>0</v>
      </c>
      <c r="P45" s="82">
        <f>VLOOKUP(A45,FAG_Daten_2022!A$1:$FK$206,FAG_Daten_2022!$I$1,FALSE)</f>
        <v>211</v>
      </c>
      <c r="Q45" s="82">
        <f>VLOOKUP(A45,FAG_Daten_2022!A$1:$FK$206,FAG_Daten_2022!$F$1,FALSE)</f>
        <v>935</v>
      </c>
      <c r="R45" s="82">
        <f>VLOOKUP(A45,FAG_Daten_2022!A$1:$FK$206,FAG_Daten_2022!$K$1,FALSE)</f>
        <v>232131</v>
      </c>
      <c r="S45" s="82">
        <f>VLOOKUP(A45,FAG_Daten_2022!A$1:$FK$206,FAG_Daten_2022!$H$1,FALSE)</f>
        <v>1130451</v>
      </c>
      <c r="T45" s="82">
        <f>VLOOKUP(A45,FAG_Daten_2022!A$1:$FK$206,FAG_Daten_2022!$F$1,FALSE)</f>
        <v>935</v>
      </c>
      <c r="U45" s="3">
        <f>VLOOKUP(A45,FAG_Daten_2022!A$1:$FK$206,FAG_Daten_2022!$BC$1,FALSE)</f>
        <v>102.3</v>
      </c>
      <c r="V45" s="3">
        <f>VLOOKUP(A45,FAG_Daten_2022!A$1:$FK$206,FAG_Daten_2022!$BD$1,FALSE)</f>
        <v>104.2</v>
      </c>
      <c r="W45" s="118">
        <f>IF((P45/Q45)&gt;(R45/S45)*FAG_Basisdaten!$C$12,((P45/Q45)-(R45/S45)*FAG_Basisdaten!$C$12)*T45*FAG_Basisdaten!$C$13*(U45/V45),0)</f>
        <v>0</v>
      </c>
      <c r="X45" s="3">
        <f>VLOOKUP(A45,FAG_Daten_2022!A$1:$FK$206,FAG_Daten_2022!$DH$1,FALSE)</f>
        <v>119</v>
      </c>
      <c r="Y45" s="3">
        <f>VLOOKUP(A45,FAG_Daten_2022!A$1:$FK$206,FAG_Daten_2022!$DJ$1,FALSE)</f>
        <v>99.67</v>
      </c>
      <c r="Z45" s="82">
        <f>ROUND(W45-W45*MIN(MAX((Y45*FAG_Basisdaten!$C$15-X45)/(Y45*FAG_Basisdaten!$C$14),0),1),0)</f>
        <v>0</v>
      </c>
      <c r="AA45" s="79">
        <f>VLOOKUP(A45,FAG_Daten_2022!A$1:$FK$206,FAG_Daten_2022!$AW$1,FALSE)</f>
        <v>187.14</v>
      </c>
      <c r="AB45" s="83">
        <f>VLOOKUP(A45,FAG_Daten_2022!A$1:$FK$206,FAG_Daten_2022!$AZ$1,FALSE)</f>
        <v>0</v>
      </c>
      <c r="AC45" s="3">
        <f>VLOOKUP(A45,FAG_Daten_2022!A$1:$FK$206,FAG_Daten_2022!$F$1,FALSE)</f>
        <v>935</v>
      </c>
      <c r="AD45" s="3">
        <f>VLOOKUP(A45,FAG_Daten_2022!A$1:$FK$206,FAG_Daten_2022!$BC$1,FALSE)</f>
        <v>102.3</v>
      </c>
      <c r="AE45" s="3">
        <f>VLOOKUP(A45,FAG_Daten_2022!A$1:$FK$206,FAG_Daten_2022!$BD$1,FALSE)</f>
        <v>104.2</v>
      </c>
      <c r="AF45" s="80">
        <f>IF(OR(AA45&lt;FAG_Basisdaten!$C$18,AB45&gt;FAG_Basisdaten!$C$19),MAX((FAG_Basisdaten!$C$20+FAG_Basisdaten!$C$21*AA45+FAG_Basisdaten!$C$22*AB45*100)*AC45*(AD45/AE45),0),0)</f>
        <v>0</v>
      </c>
      <c r="AG45" s="3">
        <f>VLOOKUP(A45,FAG_Daten_2022!A$1:$FK$206,FAG_Daten_2022!$DH$1,FALSE)</f>
        <v>119</v>
      </c>
      <c r="AH45" s="3">
        <f>VLOOKUP(A45,FAG_Daten_2022!A$1:$FK$206,FAG_Daten_2022!$DJ$1,FALSE)</f>
        <v>99.67</v>
      </c>
      <c r="AI45" s="82">
        <f>ROUND(AF45-AF45*MIN(MAX((AH45*FAG_Basisdaten!$C$24-AG45)/(AH45*FAG_Basisdaten!$C$23),0),1),0)</f>
        <v>0</v>
      </c>
      <c r="AJ45" s="3">
        <f>VLOOKUP(A45,FAG_Daten_2022!$A$1:$FK$206,FAG_Daten_2022!$BC$1,FALSE)</f>
        <v>102.3</v>
      </c>
      <c r="AK45" s="3">
        <f>VLOOKUP(A45,FAG_Daten_2022!$A$1:$FK$206,FAG_Daten_2022!$BD$1,FALSE)</f>
        <v>104.2</v>
      </c>
      <c r="AL45" s="82">
        <v>0</v>
      </c>
      <c r="AM45" s="82">
        <f t="shared" si="2"/>
        <v>994153</v>
      </c>
      <c r="AN45" s="115" t="str">
        <f>IF(VLOOKUP($A45,FAG_Daten_2022!$A$1:$FK$206,FAG_Daten_2022!BS$1,FALSE)="","",VLOOKUP($A45,FAG_Daten_2022!$A$1:$FK$206,FAG_Daten_2022!BS$1,FALSE))</f>
        <v>Ellikon an der Thur</v>
      </c>
      <c r="AO45" s="115" t="str">
        <f>IF(VLOOKUP($A45,FAG_Daten_2022!$A$1:$FK$206,FAG_Daten_2022!BT$1,FALSE)="","",VLOOKUP($A45,FAG_Daten_2022!$A$1:$FK$206,FAG_Daten_2022!BT$1,FALSE))</f>
        <v/>
      </c>
      <c r="AP45" s="115" t="str">
        <f>IF(VLOOKUP($A45,FAG_Daten_2022!$A$1:$FK$206,FAG_Daten_2022!BU$1,FALSE)="","",VLOOKUP($A45,FAG_Daten_2022!$A$1:$FK$206,FAG_Daten_2022!BU$1,FALSE))</f>
        <v/>
      </c>
      <c r="AQ45" s="115" t="str">
        <f>IF(VLOOKUP($A45,FAG_Daten_2022!$A$1:$FK$206,FAG_Daten_2022!BV$1,FALSE)="","",VLOOKUP($A45,FAG_Daten_2022!$A$1:$FK$206,FAG_Daten_2022!BV$1,FALSE))</f>
        <v/>
      </c>
      <c r="AR45" s="115" t="str">
        <f>IF(VLOOKUP($A45,FAG_Daten_2022!$A$1:$FK$206,FAG_Daten_2022!BW$1,FALSE)="","",VLOOKUP($A45,FAG_Daten_2022!$A$1:$FK$206,FAG_Daten_2022!BW$1,FALSE))</f>
        <v>Rickenbach</v>
      </c>
      <c r="AS45" s="115" t="str">
        <f>IF(VLOOKUP($A45,FAG_Daten_2022!$A$1:$FK$206,FAG_Daten_2022!BX$1,FALSE)="","",VLOOKUP($A45,FAG_Daten_2022!$A$1:$FK$206,FAG_Daten_2022!BX$1,FALSE))</f>
        <v/>
      </c>
      <c r="AT45" s="115" t="str">
        <f>IF(VLOOKUP($A45,FAG_Daten_2022!$A$1:$FK$206,FAG_Daten_2022!BY$1,FALSE)="","",VLOOKUP($A45,FAG_Daten_2022!$A$1:$FK$206,FAG_Daten_2022!BY$1,FALSE))</f>
        <v/>
      </c>
      <c r="AU45" s="115" t="str">
        <f>IF(VLOOKUP($A45,FAG_Daten_2022!$A$1:$FK$206,FAG_Daten_2022!BZ$1,FALSE)="","",VLOOKUP($A45,FAG_Daten_2022!$A$1:$FK$206,FAG_Daten_2022!BZ$1,FALSE))</f>
        <v/>
      </c>
      <c r="AV45" s="115" t="str">
        <f>IF(VLOOKUP($A45,FAG_Daten_2022!$A$1:$FK$206,FAG_Daten_2022!CA$1,FALSE)="","",VLOOKUP($A45,FAG_Daten_2022!$A$1:$FK$206,FAG_Daten_2022!CA$1,FALSE))</f>
        <v/>
      </c>
      <c r="AW45" s="115" t="str">
        <f>IF(VLOOKUP($A45,FAG_Daten_2022!$A$1:$FK$206,FAG_Daten_2022!CB$1,FALSE)="","",VLOOKUP($A45,FAG_Daten_2022!$A$1:$FK$206,FAG_Daten_2022!CB$1,FALSE))</f>
        <v/>
      </c>
      <c r="AX45" s="115" t="str">
        <f>IF(VLOOKUP($A45,FAG_Daten_2022!$A$1:$FK$206,FAG_Daten_2022!CC$1,FALSE)="","",VLOOKUP($A45,FAG_Daten_2022!$A$1:$FK$206,FAG_Daten_2022!CC$1,FALSE))</f>
        <v/>
      </c>
      <c r="AY45" s="115" t="str">
        <f>IF(VLOOKUP($A45,FAG_Daten_2022!$A$1:$FK$206,FAG_Daten_2022!CD$1,FALSE)="","",VLOOKUP($A45,FAG_Daten_2022!$A$1:$FK$206,FAG_Daten_2022!CD$1,FALSE))</f>
        <v/>
      </c>
      <c r="AZ45" s="80">
        <f>VLOOKUP($A45,FAG_Daten_2022!$A$1:$FK$206,FAG_Daten_2022!$DH$1,FALSE)</f>
        <v>119</v>
      </c>
      <c r="BA45" s="80">
        <f>IF(VLOOKUP($A45,FAG_Daten_2022!$A$1:$FK$206,FAG_Daten_2022!M$1,FALSE)="","",VLOOKUP($A45,FAG_Daten_2022!$A$1:$FK$206,FAG_Daten_2022!M$1,FALSE))</f>
        <v>57</v>
      </c>
      <c r="BB45" s="80">
        <f>IF(VLOOKUP($A45,FAG_Daten_2022!$A$1:$FK$206,FAG_Daten_2022!N$1,FALSE)="","",VLOOKUP($A45,FAG_Daten_2022!$A$1:$FK$206,FAG_Daten_2022!N$1,FALSE))</f>
        <v>0</v>
      </c>
      <c r="BC45" s="80">
        <f>IF(VLOOKUP($A45,FAG_Daten_2022!$A$1:$FK$206,FAG_Daten_2022!O$1,FALSE)="","",VLOOKUP($A45,FAG_Daten_2022!$A$1:$FK$206,FAG_Daten_2022!O$1,FALSE))</f>
        <v>0</v>
      </c>
      <c r="BD45" s="80" t="str">
        <f>IF(VLOOKUP($A45,FAG_Daten_2022!$A$1:$FK$206,FAG_Daten_2022!P$1,FALSE)="","",VLOOKUP($A45,FAG_Daten_2022!$A$1:$FK$206,FAG_Daten_2022!P$1,FALSE))</f>
        <v/>
      </c>
      <c r="BE45" s="80">
        <f>IF(VLOOKUP($A45,FAG_Daten_2022!$A$1:$FK$206,FAG_Daten_2022!R$1,FALSE)="","",VLOOKUP($A45,FAG_Daten_2022!$A$1:$FK$206,FAG_Daten_2022!R$1,FALSE))</f>
        <v>22</v>
      </c>
      <c r="BF45" s="80">
        <f>IF(VLOOKUP($A45,FAG_Daten_2022!$A$1:$FK$206,FAG_Daten_2022!S$1,FALSE)="","",VLOOKUP($A45,FAG_Daten_2022!$A$1:$FK$206,FAG_Daten_2022!S$1,FALSE))</f>
        <v>0</v>
      </c>
      <c r="BG45" s="80" t="str">
        <f>IF(VLOOKUP($A45,FAG_Daten_2022!$A$1:$FK$206,FAG_Daten_2022!T$1,FALSE)="","",VLOOKUP($A45,FAG_Daten_2022!$A$1:$FK$206,FAG_Daten_2022!T$1,FALSE))</f>
        <v/>
      </c>
      <c r="BH45" s="80" t="str">
        <f>IF(VLOOKUP($A45,FAG_Daten_2022!$A$1:$FK$206,FAG_Daten_2022!U$1,FALSE)="","",VLOOKUP($A45,FAG_Daten_2022!$A$1:$FK$206,FAG_Daten_2022!U$1,FALSE))</f>
        <v/>
      </c>
      <c r="BI45" s="80">
        <f>IF(VLOOKUP($A45,FAG_Daten_2022!$A$1:$FK$206,FAG_Daten_2022!W$1,FALSE)="","",VLOOKUP($A45,FAG_Daten_2022!$A$1:$FK$206,FAG_Daten_2022!W$1,FALSE))</f>
        <v>0</v>
      </c>
      <c r="BJ45" s="80" t="str">
        <f>IF(VLOOKUP($A45,FAG_Daten_2022!$A$1:$FK$206,FAG_Daten_2022!X$1,FALSE)="","",VLOOKUP($A45,FAG_Daten_2022!$A$1:$FK$206,FAG_Daten_2022!X$1,FALSE))</f>
        <v/>
      </c>
      <c r="BK45" s="80" t="str">
        <f>IF(VLOOKUP($A45,FAG_Daten_2022!$A$1:$FK$206,FAG_Daten_2022!Y$1,FALSE)="","",VLOOKUP($A45,FAG_Daten_2022!$A$1:$FK$206,FAG_Daten_2022!Y$1,FALSE))</f>
        <v/>
      </c>
      <c r="BL45" s="80" t="str">
        <f>IF(VLOOKUP($A45,FAG_Daten_2022!$A$1:$FK$206,FAG_Daten_2022!Z$1,FALSE)="","",VLOOKUP($A45,FAG_Daten_2022!$A$1:$FK$206,FAG_Daten_2022!Z$1,FALSE))</f>
        <v/>
      </c>
      <c r="BM45" s="82">
        <f>IF(VLOOKUP($A45,FAG_Daten_2022!$A$1:$FK$206,FAG_Daten_2022!AG$1,FALSE)="","",VLOOKUP($A45,FAG_Daten_2022!$A$1:$FK$206,FAG_Daten_2022!AG$1,FALSE))</f>
        <v>2512839</v>
      </c>
      <c r="BN45" s="82">
        <f>IF(VLOOKUP($A45,FAG_Daten_2022!$A$1:$FK$206,FAG_Daten_2022!AH$1,FALSE)="","",VLOOKUP($A45,FAG_Daten_2022!$A$1:$FK$206,FAG_Daten_2022!AH$1,FALSE))</f>
        <v>2512839</v>
      </c>
      <c r="BO45" s="82">
        <f>IF(VLOOKUP($A45,FAG_Daten_2022!$A$1:$FK$206,FAG_Daten_2022!AI$1,FALSE)="","",VLOOKUP($A45,FAG_Daten_2022!$A$1:$FK$206,FAG_Daten_2022!AI$1,FALSE))</f>
        <v>0</v>
      </c>
      <c r="BP45" s="113">
        <f>IF(VLOOKUP($A45,FAG_Daten_2022!$A$1:$FK$206,FAG_Daten_2022!AJ$1,FALSE)="","",VLOOKUP($A45,FAG_Daten_2022!$A$1:$FK$206,FAG_Daten_2022!AJ$1,FALSE))</f>
        <v>0</v>
      </c>
      <c r="BQ45" s="82" t="str">
        <f>IF(VLOOKUP($A45,FAG_Daten_2022!$A$1:$FK$206,FAG_Daten_2022!AK$1,FALSE)="","",VLOOKUP($A45,FAG_Daten_2022!$A$1:$FK$206,FAG_Daten_2022!AK$1,FALSE))</f>
        <v/>
      </c>
      <c r="BR45" s="82">
        <f>IF(VLOOKUP($A45,FAG_Daten_2022!$A$1:$FK$206,FAG_Daten_2022!AL$1,FALSE)="","",VLOOKUP($A45,FAG_Daten_2022!$A$1:$FK$206,FAG_Daten_2022!AL$1,FALSE))</f>
        <v>2512839</v>
      </c>
      <c r="BS45" s="82">
        <f>IF(VLOOKUP($A45,FAG_Daten_2022!$A$1:$FK$206,FAG_Daten_2022!AM$1,FALSE)="","",VLOOKUP($A45,FAG_Daten_2022!$A$1:$FK$206,FAG_Daten_2022!AM$1,FALSE))</f>
        <v>0</v>
      </c>
      <c r="BT45" s="82" t="str">
        <f>IF(VLOOKUP($A45,FAG_Daten_2022!$A$1:$FK$206,FAG_Daten_2022!AN$1,FALSE)="","",VLOOKUP($A45,FAG_Daten_2022!$A$1:$FK$206,FAG_Daten_2022!AN$1,FALSE))</f>
        <v/>
      </c>
      <c r="BU45" s="82" t="str">
        <f>IF(VLOOKUP($A45,FAG_Daten_2022!$A$1:$FK$206,FAG_Daten_2022!AO$1,FALSE)="","",VLOOKUP($A45,FAG_Daten_2022!$A$1:$FK$206,FAG_Daten_2022!AO$1,FALSE))</f>
        <v/>
      </c>
      <c r="BV45" s="82">
        <f>IF(VLOOKUP($A45,FAG_Daten_2022!$A$1:$FK$206,FAG_Daten_2022!AP$1,FALSE)="","",VLOOKUP($A45,FAG_Daten_2022!$A$1:$FK$206,FAG_Daten_2022!AP$1,FALSE))</f>
        <v>0</v>
      </c>
      <c r="BW45" s="82" t="str">
        <f>IF(VLOOKUP($A45,FAG_Daten_2022!$A$1:$FK$206,FAG_Daten_2022!AQ$1,FALSE)="","",VLOOKUP($A45,FAG_Daten_2022!$A$1:$FK$206,FAG_Daten_2022!AQ$1,FALSE))</f>
        <v/>
      </c>
      <c r="BX45" s="82" t="str">
        <f>IF(VLOOKUP($A45,FAG_Daten_2022!$A$1:$FK$206,FAG_Daten_2022!AR$1,FALSE)="","",VLOOKUP($A45,FAG_Daten_2022!$A$1:$FK$206,FAG_Daten_2022!AR$1,FALSE))</f>
        <v/>
      </c>
      <c r="BY45" s="82" t="str">
        <f>IF(VLOOKUP($A45,FAG_Daten_2022!$A$1:$FK$206,FAG_Daten_2022!AS$1,FALSE)="","",VLOOKUP($A45,FAG_Daten_2022!$A$1:$FK$206,FAG_Daten_2022!AS$1,FALSE))</f>
        <v/>
      </c>
      <c r="BZ45" s="82">
        <f t="shared" si="9"/>
        <v>476191</v>
      </c>
      <c r="CA45" s="82">
        <f t="shared" si="9"/>
        <v>0</v>
      </c>
      <c r="CB45" s="82">
        <f t="shared" si="9"/>
        <v>0</v>
      </c>
      <c r="CC45" s="82" t="str">
        <f t="shared" si="9"/>
        <v/>
      </c>
      <c r="CD45" s="82">
        <f t="shared" ref="CD45:CK76" si="12">IF(BR45="","",ROUND(((BE45/100)*BR45)/(($AZ45/100)*$BM45)*$I45,0))</f>
        <v>183793</v>
      </c>
      <c r="CE45" s="82">
        <f t="shared" si="12"/>
        <v>0</v>
      </c>
      <c r="CF45" s="82" t="str">
        <f t="shared" si="12"/>
        <v/>
      </c>
      <c r="CG45" s="82" t="str">
        <f t="shared" si="12"/>
        <v/>
      </c>
      <c r="CH45" s="82">
        <f t="shared" si="12"/>
        <v>0</v>
      </c>
      <c r="CI45" s="82" t="str">
        <f t="shared" si="12"/>
        <v/>
      </c>
      <c r="CJ45" s="82" t="str">
        <f t="shared" si="12"/>
        <v/>
      </c>
      <c r="CK45" s="82" t="str">
        <f t="shared" si="12"/>
        <v/>
      </c>
      <c r="CL45" s="82">
        <f t="shared" si="10"/>
        <v>0</v>
      </c>
      <c r="CM45" s="82">
        <f t="shared" si="10"/>
        <v>0</v>
      </c>
      <c r="CN45" s="82">
        <f t="shared" si="10"/>
        <v>0</v>
      </c>
      <c r="CO45" s="82" t="str">
        <f t="shared" ref="CO45:CW73" si="13">IF(BQ45="","",ROUND(((BD45/100)*BQ45)/(($AZ45/100)*$BM45)*$O45,0))</f>
        <v/>
      </c>
      <c r="CP45" s="82">
        <f t="shared" si="13"/>
        <v>0</v>
      </c>
      <c r="CQ45" s="82">
        <f t="shared" si="13"/>
        <v>0</v>
      </c>
      <c r="CR45" s="82" t="str">
        <f t="shared" si="13"/>
        <v/>
      </c>
      <c r="CS45" s="82" t="str">
        <f t="shared" si="13"/>
        <v/>
      </c>
      <c r="CT45" s="82">
        <f t="shared" si="13"/>
        <v>0</v>
      </c>
      <c r="CU45" s="82" t="str">
        <f t="shared" si="13"/>
        <v/>
      </c>
      <c r="CV45" s="82" t="str">
        <f t="shared" si="13"/>
        <v/>
      </c>
      <c r="CW45" s="82" t="str">
        <f t="shared" si="13"/>
        <v/>
      </c>
      <c r="CX45" s="82">
        <f t="shared" si="5"/>
        <v>659984</v>
      </c>
      <c r="CY45" s="82">
        <f>VLOOKUP($A45,FAG_Daten_2022!$A$1:$FK$206,FAG_Daten_2022!I$1,FALSE)</f>
        <v>211</v>
      </c>
      <c r="CZ45" s="82">
        <f>IF(VLOOKUP($A45,FAG_Daten_2022!$A$1:$FK$206,FAG_Daten_2022!BE$1,FALSE)="","",VLOOKUP($A45,FAG_Daten_2022!$A$1:$FK$206,FAG_Daten_2022!BE$1,FALSE))</f>
        <v>93</v>
      </c>
      <c r="DA45" s="82" t="str">
        <f>IF(VLOOKUP($A45,FAG_Daten_2022!$A$1:$FK$206,FAG_Daten_2022!BF$1,FALSE)="","",VLOOKUP($A45,FAG_Daten_2022!$A$1:$FK$206,FAG_Daten_2022!BF$1,FALSE))</f>
        <v/>
      </c>
      <c r="DB45" s="82" t="str">
        <f>IF(VLOOKUP($A45,FAG_Daten_2022!$A$1:$FK$206,FAG_Daten_2022!BG$1,FALSE)="","",VLOOKUP($A45,FAG_Daten_2022!$A$1:$FK$206,FAG_Daten_2022!BG$1,FALSE))</f>
        <v/>
      </c>
      <c r="DC45" s="82" t="str">
        <f>IF(VLOOKUP($A45,FAG_Daten_2022!$A$1:$FK$206,FAG_Daten_2022!BH$1,FALSE)="","",VLOOKUP($A45,FAG_Daten_2022!$A$1:$FK$206,FAG_Daten_2022!BH$1,FALSE))</f>
        <v/>
      </c>
      <c r="DD45" s="82">
        <f>IF(VLOOKUP($A45,FAG_Daten_2022!$A$1:$FK$206,FAG_Daten_2022!BI$1,FALSE)="","",VLOOKUP($A45,FAG_Daten_2022!$A$1:$FK$206,FAG_Daten_2022!BI$1,FALSE))</f>
        <v>22</v>
      </c>
      <c r="DE45" s="82" t="str">
        <f>IF(VLOOKUP($A45,FAG_Daten_2022!$A$1:$FK$206,FAG_Daten_2022!BJ$1,FALSE)="","",VLOOKUP($A45,FAG_Daten_2022!$A$1:$FK$206,FAG_Daten_2022!BJ$1,FALSE))</f>
        <v/>
      </c>
      <c r="DF45" s="82" t="str">
        <f>IF(VLOOKUP($A45,FAG_Daten_2022!$A$1:$FK$206,FAG_Daten_2022!BK$1,FALSE)="","",VLOOKUP($A45,FAG_Daten_2022!$A$1:$FK$206,FAG_Daten_2022!BK$1,FALSE))</f>
        <v/>
      </c>
      <c r="DG45" s="82" t="str">
        <f>IF(VLOOKUP($A45,FAG_Daten_2022!$A$1:$FK$206,FAG_Daten_2022!BL$1,FALSE)="","",VLOOKUP($A45,FAG_Daten_2022!$A$1:$FK$206,FAG_Daten_2022!BL$1,FALSE))</f>
        <v/>
      </c>
      <c r="DH45" s="82" t="str">
        <f>IF(VLOOKUP($A45,FAG_Daten_2022!$A$1:$FK$206,FAG_Daten_2022!BM$1,FALSE)="","",VLOOKUP($A45,FAG_Daten_2022!$A$1:$FK$206,FAG_Daten_2022!BM$1,FALSE))</f>
        <v/>
      </c>
      <c r="DI45" s="82" t="str">
        <f>IF(VLOOKUP($A45,FAG_Daten_2022!$A$1:$FK$206,FAG_Daten_2022!BN$1,FALSE)="","",VLOOKUP($A45,FAG_Daten_2022!$A$1:$FK$206,FAG_Daten_2022!BN$1,FALSE))</f>
        <v/>
      </c>
      <c r="DJ45" s="82" t="str">
        <f>IF(VLOOKUP($A45,FAG_Daten_2022!$A$1:$FK$206,FAG_Daten_2022!BO$1,FALSE)="","",VLOOKUP($A45,FAG_Daten_2022!$A$1:$FK$206,FAG_Daten_2022!BO$1,FALSE))</f>
        <v/>
      </c>
      <c r="DK45" s="82" t="str">
        <f>IF(VLOOKUP($A45,FAG_Daten_2022!$A$1:$FK$206,FAG_Daten_2022!BP$1,FALSE)="","",VLOOKUP($A45,FAG_Daten_2022!$A$1:$FK$206,FAG_Daten_2022!BP$1,FALSE))</f>
        <v/>
      </c>
      <c r="DL45" s="82" t="str">
        <f>IF(VLOOKUP($A45,FAG_Daten_2022!$A$1:$FK$206,FAG_Daten_2022!BQ$1,FALSE)="","",VLOOKUP($A45,FAG_Daten_2022!$A$1:$FK$206,FAG_Daten_2022!BQ$1,FALSE))</f>
        <v/>
      </c>
      <c r="DM45" s="82" t="str">
        <f>IF(VLOOKUP($A45,FAG_Daten_2022!$A$1:$FK$206,FAG_Daten_2022!BR$1,FALSE)="","",VLOOKUP($A45,FAG_Daten_2022!$A$1:$FK$206,FAG_Daten_2022!BR$1,FALSE))</f>
        <v/>
      </c>
      <c r="DN45" s="82">
        <f t="shared" si="11"/>
        <v>0</v>
      </c>
      <c r="DO45" s="82" t="str">
        <f t="shared" si="11"/>
        <v/>
      </c>
      <c r="DP45" s="82" t="str">
        <f t="shared" si="11"/>
        <v/>
      </c>
      <c r="DQ45" s="82" t="str">
        <f t="shared" ref="DQ45:DY73" si="14">IF(DC45="","",ROUND($Z45*(DC45/$CY45),0))</f>
        <v/>
      </c>
      <c r="DR45" s="82">
        <f t="shared" si="14"/>
        <v>0</v>
      </c>
      <c r="DS45" s="82" t="str">
        <f t="shared" si="14"/>
        <v/>
      </c>
      <c r="DT45" s="82" t="str">
        <f t="shared" si="14"/>
        <v/>
      </c>
      <c r="DU45" s="82" t="str">
        <f t="shared" si="14"/>
        <v/>
      </c>
      <c r="DV45" s="82" t="str">
        <f t="shared" si="14"/>
        <v/>
      </c>
      <c r="DW45" s="82" t="str">
        <f t="shared" si="14"/>
        <v/>
      </c>
      <c r="DX45" s="82" t="str">
        <f t="shared" si="14"/>
        <v/>
      </c>
      <c r="DY45" s="82" t="str">
        <f t="shared" si="14"/>
        <v/>
      </c>
      <c r="DZ45" s="82">
        <f t="shared" si="7"/>
        <v>0</v>
      </c>
      <c r="EA45" s="82">
        <f t="shared" si="8"/>
        <v>659984</v>
      </c>
      <c r="EB45" s="82"/>
      <c r="EC45" s="82"/>
      <c r="ED45" s="82"/>
      <c r="EE45" s="82"/>
      <c r="EF45" s="82"/>
      <c r="EG45" s="82"/>
      <c r="EH45" s="82"/>
      <c r="EI45" s="82"/>
      <c r="EJ45" s="82"/>
      <c r="EL45" s="82"/>
    </row>
    <row r="46" spans="1:143" s="3" customFormat="1" outlineLevel="1" x14ac:dyDescent="0.2">
      <c r="A46" s="3">
        <v>219</v>
      </c>
      <c r="B46" s="3" t="str">
        <f>VLOOKUP(A46,FAG_Daten_2022!A$1:$FK$206,FAG_Daten_2022!$B$1,FALSE)</f>
        <v>Elsau</v>
      </c>
      <c r="C46" s="3" t="str">
        <f>VLOOKUP(A46,FAG_Daten_2022!A$1:$FK$206,FAG_Daten_2022!$C$1,FALSE)</f>
        <v>Politische Gemeinde</v>
      </c>
      <c r="D46" s="3" t="str">
        <f>VLOOKUP(A46,FAG_Daten_2022!A$1:$FK$206,FAG_Daten_2022!$D$1,FALSE)</f>
        <v>Bezirk Winterthur</v>
      </c>
      <c r="E46" s="82">
        <f>VLOOKUP(A46,FAG_Daten_2022!A$1:$FK$206,FAG_Daten_2022!$AT$1,FALSE)</f>
        <v>2235</v>
      </c>
      <c r="F46" s="82">
        <f>VLOOKUP(A46,FAG_Daten_2022!A$1:$FK$206,FAG_Daten_2022!$AV$1,FALSE)</f>
        <v>3770</v>
      </c>
      <c r="G46" s="82">
        <f>VLOOKUP(A46,FAG_Daten_2022!A$1:$FK$206,FAG_Daten_2022!$F$1,FALSE)</f>
        <v>3654</v>
      </c>
      <c r="H46" s="80">
        <f>VLOOKUP(A46,FAG_Daten_2022!A$1:$FK$206,FAG_Daten_2022!$DH$1,FALSE)</f>
        <v>118</v>
      </c>
      <c r="I46" s="82">
        <f>ROUND(IF(E46&lt;FAG_Basisdaten!$C$5*F46,(FAG_Basisdaten!$C$5*F46-E46)*G46*H46/100,0),0)</f>
        <v>5805731</v>
      </c>
      <c r="J46" s="82">
        <f>VLOOKUP(A46,FAG_Daten_2022!A$1:$FK$206,FAG_Daten_2022!$AT$1,FALSE)</f>
        <v>2235</v>
      </c>
      <c r="K46" s="82">
        <f>VLOOKUP(A46,FAG_Daten_2022!A$1:$FK$206,FAG_Daten_2022!$AV$1,FALSE)</f>
        <v>3770</v>
      </c>
      <c r="L46" s="3">
        <f>VLOOKUP(A46,FAG_Daten_2022!A$1:$FK$206,FAG_Daten_2022!$F$1,FALSE)</f>
        <v>3654</v>
      </c>
      <c r="M46" s="3">
        <f>VLOOKUP(A46,FAG_Daten_2022!A$1:$FK$206,FAG_Daten_2022!DJ$1,FALSE)</f>
        <v>99.67</v>
      </c>
      <c r="N46" s="3">
        <f>VLOOKUP(A46,FAG_Daten_2022!A$1:$FK$206,FAG_Daten_2022!$DK$1,FALSE)</f>
        <v>100.87</v>
      </c>
      <c r="O46" s="82">
        <f>ROUND(IF(J46&gt;K46*FAG_Basisdaten!$C$8,(J46-K46*FAG_Basisdaten!$C$8)*FAG_Basisdaten!$C$9*L46*(M46/N46),0),0)</f>
        <v>0</v>
      </c>
      <c r="P46" s="82">
        <f>VLOOKUP(A46,FAG_Daten_2022!A$1:$FK$206,FAG_Daten_2022!$I$1,FALSE)</f>
        <v>784</v>
      </c>
      <c r="Q46" s="82">
        <f>VLOOKUP(A46,FAG_Daten_2022!A$1:$FK$206,FAG_Daten_2022!$F$1,FALSE)</f>
        <v>3654</v>
      </c>
      <c r="R46" s="82">
        <f>VLOOKUP(A46,FAG_Daten_2022!A$1:$FK$206,FAG_Daten_2022!$K$1,FALSE)</f>
        <v>232131</v>
      </c>
      <c r="S46" s="82">
        <f>VLOOKUP(A46,FAG_Daten_2022!A$1:$FK$206,FAG_Daten_2022!$H$1,FALSE)</f>
        <v>1130451</v>
      </c>
      <c r="T46" s="82">
        <f>VLOOKUP(A46,FAG_Daten_2022!A$1:$FK$206,FAG_Daten_2022!$F$1,FALSE)</f>
        <v>3654</v>
      </c>
      <c r="U46" s="3">
        <f>VLOOKUP(A46,FAG_Daten_2022!A$1:$FK$206,FAG_Daten_2022!$BC$1,FALSE)</f>
        <v>102.3</v>
      </c>
      <c r="V46" s="3">
        <f>VLOOKUP(A46,FAG_Daten_2022!A$1:$FK$206,FAG_Daten_2022!$BD$1,FALSE)</f>
        <v>104.2</v>
      </c>
      <c r="W46" s="118">
        <f>IF((P46/Q46)&gt;(R46/S46)*FAG_Basisdaten!$C$12,((P46/Q46)-(R46/S46)*FAG_Basisdaten!$C$12)*T46*FAG_Basisdaten!$C$13*(U46/V46),0)</f>
        <v>0</v>
      </c>
      <c r="X46" s="3">
        <f>VLOOKUP(A46,FAG_Daten_2022!A$1:$FK$206,FAG_Daten_2022!$DH$1,FALSE)</f>
        <v>118</v>
      </c>
      <c r="Y46" s="3">
        <f>VLOOKUP(A46,FAG_Daten_2022!A$1:$FK$206,FAG_Daten_2022!$DJ$1,FALSE)</f>
        <v>99.67</v>
      </c>
      <c r="Z46" s="82">
        <f>ROUND(W46-W46*MIN(MAX((Y46*FAG_Basisdaten!$C$15-X46)/(Y46*FAG_Basisdaten!$C$14),0),1),0)</f>
        <v>0</v>
      </c>
      <c r="AA46" s="79">
        <f>VLOOKUP(A46,FAG_Daten_2022!A$1:$FK$206,FAG_Daten_2022!$AW$1,FALSE)</f>
        <v>455.4</v>
      </c>
      <c r="AB46" s="83">
        <f>VLOOKUP(A46,FAG_Daten_2022!A$1:$FK$206,FAG_Daten_2022!$AZ$1,FALSE)</f>
        <v>7.1000000000000004E-3</v>
      </c>
      <c r="AC46" s="3">
        <f>VLOOKUP(A46,FAG_Daten_2022!A$1:$FK$206,FAG_Daten_2022!$F$1,FALSE)</f>
        <v>3654</v>
      </c>
      <c r="AD46" s="3">
        <f>VLOOKUP(A46,FAG_Daten_2022!A$1:$FK$206,FAG_Daten_2022!$BC$1,FALSE)</f>
        <v>102.3</v>
      </c>
      <c r="AE46" s="3">
        <f>VLOOKUP(A46,FAG_Daten_2022!A$1:$FK$206,FAG_Daten_2022!$BD$1,FALSE)</f>
        <v>104.2</v>
      </c>
      <c r="AF46" s="80">
        <f>IF(OR(AA46&lt;FAG_Basisdaten!$C$18,AB46&gt;FAG_Basisdaten!$C$19),MAX((FAG_Basisdaten!$C$20+FAG_Basisdaten!$C$21*AA46+FAG_Basisdaten!$C$22*AB46*100)*AC46*(AD46/AE46),0),0)</f>
        <v>0</v>
      </c>
      <c r="AG46" s="3">
        <f>VLOOKUP(A46,FAG_Daten_2022!A$1:$FK$206,FAG_Daten_2022!$DH$1,FALSE)</f>
        <v>118</v>
      </c>
      <c r="AH46" s="3">
        <f>VLOOKUP(A46,FAG_Daten_2022!A$1:$FK$206,FAG_Daten_2022!$DJ$1,FALSE)</f>
        <v>99.67</v>
      </c>
      <c r="AI46" s="82">
        <f>ROUND(AF46-AF46*MIN(MAX((AH46*FAG_Basisdaten!$C$24-AG46)/(AH46*FAG_Basisdaten!$C$23),0),1),0)</f>
        <v>0</v>
      </c>
      <c r="AJ46" s="3">
        <f>VLOOKUP(A46,FAG_Daten_2022!$A$1:$FK$206,FAG_Daten_2022!$BC$1,FALSE)</f>
        <v>102.3</v>
      </c>
      <c r="AK46" s="3">
        <f>VLOOKUP(A46,FAG_Daten_2022!$A$1:$FK$206,FAG_Daten_2022!$BD$1,FALSE)</f>
        <v>104.2</v>
      </c>
      <c r="AL46" s="82">
        <v>0</v>
      </c>
      <c r="AM46" s="82">
        <f t="shared" si="2"/>
        <v>5805731</v>
      </c>
      <c r="AN46" s="115"/>
      <c r="AO46" s="115" t="str">
        <f>IF(VLOOKUP($A46,FAG_Daten_2022!$A$1:$FK$206,FAG_Daten_2022!BT$1,FALSE)="","",VLOOKUP($A46,FAG_Daten_2022!$A$1:$FK$206,FAG_Daten_2022!BT$1,FALSE))</f>
        <v/>
      </c>
      <c r="AP46" s="115" t="str">
        <f>IF(VLOOKUP($A46,FAG_Daten_2022!$A$1:$FK$206,FAG_Daten_2022!BU$1,FALSE)="","",VLOOKUP($A46,FAG_Daten_2022!$A$1:$FK$206,FAG_Daten_2022!BU$1,FALSE))</f>
        <v/>
      </c>
      <c r="AQ46" s="115" t="str">
        <f>IF(VLOOKUP($A46,FAG_Daten_2022!$A$1:$FK$206,FAG_Daten_2022!BV$1,FALSE)="","",VLOOKUP($A46,FAG_Daten_2022!$A$1:$FK$206,FAG_Daten_2022!BV$1,FALSE))</f>
        <v/>
      </c>
      <c r="AR46" s="115"/>
      <c r="AS46" s="115" t="str">
        <f>IF(VLOOKUP($A46,FAG_Daten_2022!$A$1:$FK$206,FAG_Daten_2022!BX$1,FALSE)="","",VLOOKUP($A46,FAG_Daten_2022!$A$1:$FK$206,FAG_Daten_2022!BX$1,FALSE))</f>
        <v/>
      </c>
      <c r="AT46" s="115" t="str">
        <f>IF(VLOOKUP($A46,FAG_Daten_2022!$A$1:$FK$206,FAG_Daten_2022!BY$1,FALSE)="","",VLOOKUP($A46,FAG_Daten_2022!$A$1:$FK$206,FAG_Daten_2022!BY$1,FALSE))</f>
        <v/>
      </c>
      <c r="AU46" s="115" t="str">
        <f>IF(VLOOKUP($A46,FAG_Daten_2022!$A$1:$FK$206,FAG_Daten_2022!BZ$1,FALSE)="","",VLOOKUP($A46,FAG_Daten_2022!$A$1:$FK$206,FAG_Daten_2022!BZ$1,FALSE))</f>
        <v/>
      </c>
      <c r="AV46" s="115" t="s">
        <v>401</v>
      </c>
      <c r="AW46" s="115" t="str">
        <f>IF(VLOOKUP($A46,FAG_Daten_2022!$A$1:$FK$206,FAG_Daten_2022!CB$1,FALSE)="","",VLOOKUP($A46,FAG_Daten_2022!$A$1:$FK$206,FAG_Daten_2022!CB$1,FALSE))</f>
        <v/>
      </c>
      <c r="AX46" s="115" t="str">
        <f>IF(VLOOKUP($A46,FAG_Daten_2022!$A$1:$FK$206,FAG_Daten_2022!CC$1,FALSE)="","",VLOOKUP($A46,FAG_Daten_2022!$A$1:$FK$206,FAG_Daten_2022!CC$1,FALSE))</f>
        <v/>
      </c>
      <c r="AY46" s="115" t="str">
        <f>IF(VLOOKUP($A46,FAG_Daten_2022!$A$1:$FK$206,FAG_Daten_2022!CD$1,FALSE)="","",VLOOKUP($A46,FAG_Daten_2022!$A$1:$FK$206,FAG_Daten_2022!CD$1,FALSE))</f>
        <v/>
      </c>
      <c r="AZ46" s="80">
        <f>ROUND(VLOOKUP($A46,FAG_Daten_2022!$A$1:$FK$206,FAG_Daten_2022!$CR$1,FALSE)+BI46,2)</f>
        <v>118</v>
      </c>
      <c r="BA46" s="80"/>
      <c r="BB46" s="80">
        <f>IF(VLOOKUP($A46,FAG_Daten_2022!$A$1:$FK$206,FAG_Daten_2022!N$1,FALSE)="","",VLOOKUP($A46,FAG_Daten_2022!$A$1:$FK$206,FAG_Daten_2022!N$1,FALSE))</f>
        <v>0</v>
      </c>
      <c r="BC46" s="80">
        <f>IF(VLOOKUP($A46,FAG_Daten_2022!$A$1:$FK$206,FAG_Daten_2022!O$1,FALSE)="","",VLOOKUP($A46,FAG_Daten_2022!$A$1:$FK$206,FAG_Daten_2022!O$1,FALSE))</f>
        <v>0</v>
      </c>
      <c r="BD46" s="80" t="str">
        <f>IF(VLOOKUP($A46,FAG_Daten_2022!$A$1:$FK$206,FAG_Daten_2022!P$1,FALSE)="","",VLOOKUP($A46,FAG_Daten_2022!$A$1:$FK$206,FAG_Daten_2022!P$1,FALSE))</f>
        <v/>
      </c>
      <c r="BE46" s="80"/>
      <c r="BF46" s="80">
        <f>IF(VLOOKUP($A46,FAG_Daten_2022!$A$1:$FK$206,FAG_Daten_2022!S$1,FALSE)="","",VLOOKUP($A46,FAG_Daten_2022!$A$1:$FK$206,FAG_Daten_2022!S$1,FALSE))</f>
        <v>0</v>
      </c>
      <c r="BG46" s="80" t="str">
        <f>IF(VLOOKUP($A46,FAG_Daten_2022!$A$1:$FK$206,FAG_Daten_2022!T$1,FALSE)="","",VLOOKUP($A46,FAG_Daten_2022!$A$1:$FK$206,FAG_Daten_2022!T$1,FALSE))</f>
        <v/>
      </c>
      <c r="BH46" s="80" t="str">
        <f>IF(VLOOKUP($A46,FAG_Daten_2022!$A$1:$FK$206,FAG_Daten_2022!U$1,FALSE)="","",VLOOKUP($A46,FAG_Daten_2022!$A$1:$FK$206,FAG_Daten_2022!U$1,FALSE))</f>
        <v/>
      </c>
      <c r="BI46" s="80">
        <f>IF(VLOOKUP($A46,FAG_Daten_2022!$A$1:$FK$206,FAG_Daten_2022!W$1,FALSE)="","",VLOOKUP($A46,FAG_Daten_2022!$A$1:$FK$206,FAG_Daten_2022!W$1,FALSE))</f>
        <v>68</v>
      </c>
      <c r="BJ46" s="80" t="str">
        <f>IF(VLOOKUP($A46,FAG_Daten_2022!$A$1:$FK$206,FAG_Daten_2022!X$1,FALSE)="","",VLOOKUP($A46,FAG_Daten_2022!$A$1:$FK$206,FAG_Daten_2022!X$1,FALSE))</f>
        <v/>
      </c>
      <c r="BK46" s="80" t="str">
        <f>IF(VLOOKUP($A46,FAG_Daten_2022!$A$1:$FK$206,FAG_Daten_2022!Y$1,FALSE)="","",VLOOKUP($A46,FAG_Daten_2022!$A$1:$FK$206,FAG_Daten_2022!Y$1,FALSE))</f>
        <v/>
      </c>
      <c r="BL46" s="80" t="str">
        <f>IF(VLOOKUP($A46,FAG_Daten_2022!$A$1:$FK$206,FAG_Daten_2022!Z$1,FALSE)="","",VLOOKUP($A46,FAG_Daten_2022!$A$1:$FK$206,FAG_Daten_2022!Z$1,FALSE))</f>
        <v/>
      </c>
      <c r="BM46" s="82">
        <f>IF(VLOOKUP($A46,FAG_Daten_2022!$A$1:$FK$206,FAG_Daten_2022!AG$1,FALSE)="","",VLOOKUP($A46,FAG_Daten_2022!$A$1:$FK$206,FAG_Daten_2022!AG$1,FALSE))</f>
        <v>8167480</v>
      </c>
      <c r="BN46" s="82"/>
      <c r="BO46" s="82">
        <f>IF(VLOOKUP($A46,FAG_Daten_2022!$A$1:$FK$206,FAG_Daten_2022!AI$1,FALSE)="","",VLOOKUP($A46,FAG_Daten_2022!$A$1:$FK$206,FAG_Daten_2022!AI$1,FALSE))</f>
        <v>0</v>
      </c>
      <c r="BP46" s="113">
        <f>IF(VLOOKUP($A46,FAG_Daten_2022!$A$1:$FK$206,FAG_Daten_2022!AJ$1,FALSE)="","",VLOOKUP($A46,FAG_Daten_2022!$A$1:$FK$206,FAG_Daten_2022!AJ$1,FALSE))</f>
        <v>0</v>
      </c>
      <c r="BQ46" s="82" t="str">
        <f>IF(VLOOKUP($A46,FAG_Daten_2022!$A$1:$FK$206,FAG_Daten_2022!AK$1,FALSE)="","",VLOOKUP($A46,FAG_Daten_2022!$A$1:$FK$206,FAG_Daten_2022!AK$1,FALSE))</f>
        <v/>
      </c>
      <c r="BR46" s="82"/>
      <c r="BS46" s="82">
        <f>IF(VLOOKUP($A46,FAG_Daten_2022!$A$1:$FK$206,FAG_Daten_2022!AM$1,FALSE)="","",VLOOKUP($A46,FAG_Daten_2022!$A$1:$FK$206,FAG_Daten_2022!AM$1,FALSE))</f>
        <v>0</v>
      </c>
      <c r="BT46" s="82" t="str">
        <f>IF(VLOOKUP($A46,FAG_Daten_2022!$A$1:$FK$206,FAG_Daten_2022!AN$1,FALSE)="","",VLOOKUP($A46,FAG_Daten_2022!$A$1:$FK$206,FAG_Daten_2022!AN$1,FALSE))</f>
        <v/>
      </c>
      <c r="BU46" s="82" t="str">
        <f>IF(VLOOKUP($A46,FAG_Daten_2022!$A$1:$FK$206,FAG_Daten_2022!AO$1,FALSE)="","",VLOOKUP($A46,FAG_Daten_2022!$A$1:$FK$206,FAG_Daten_2022!AO$1,FALSE))</f>
        <v/>
      </c>
      <c r="BV46" s="82">
        <f>IF(VLOOKUP($A46,FAG_Daten_2022!$A$1:$FK$206,FAG_Daten_2022!AP$1,FALSE)="","",VLOOKUP($A46,FAG_Daten_2022!$A$1:$FK$206,FAG_Daten_2022!AP$1,FALSE))</f>
        <v>8167480</v>
      </c>
      <c r="BW46" s="82" t="str">
        <f>IF(VLOOKUP($A46,FAG_Daten_2022!$A$1:$FK$206,FAG_Daten_2022!AQ$1,FALSE)="","",VLOOKUP($A46,FAG_Daten_2022!$A$1:$FK$206,FAG_Daten_2022!AQ$1,FALSE))</f>
        <v/>
      </c>
      <c r="BX46" s="82" t="str">
        <f>IF(VLOOKUP($A46,FAG_Daten_2022!$A$1:$FK$206,FAG_Daten_2022!AR$1,FALSE)="","",VLOOKUP($A46,FAG_Daten_2022!$A$1:$FK$206,FAG_Daten_2022!AR$1,FALSE))</f>
        <v/>
      </c>
      <c r="BY46" s="82" t="str">
        <f>IF(VLOOKUP($A46,FAG_Daten_2022!$A$1:$FK$206,FAG_Daten_2022!AS$1,FALSE)="","",VLOOKUP($A46,FAG_Daten_2022!$A$1:$FK$206,FAG_Daten_2022!AS$1,FALSE))</f>
        <v/>
      </c>
      <c r="BZ46" s="82" t="str">
        <f>IF(BN46="","",ROUND(((BA46/100)*BN46)/(($AZ46/100)*$BM46)*$I46,0))</f>
        <v/>
      </c>
      <c r="CA46" s="82">
        <f t="shared" ref="CA46:CK91" si="15">IF(BO46="","",ROUND(((BB46/100)*BO46)/(($AZ46/100)*$BM46)*$I46,0))</f>
        <v>0</v>
      </c>
      <c r="CB46" s="82">
        <f t="shared" si="15"/>
        <v>0</v>
      </c>
      <c r="CC46" s="82" t="str">
        <f t="shared" si="15"/>
        <v/>
      </c>
      <c r="CD46" s="82" t="str">
        <f t="shared" si="12"/>
        <v/>
      </c>
      <c r="CE46" s="82">
        <f t="shared" si="12"/>
        <v>0</v>
      </c>
      <c r="CF46" s="82" t="str">
        <f t="shared" si="12"/>
        <v/>
      </c>
      <c r="CG46" s="82" t="str">
        <f t="shared" si="12"/>
        <v/>
      </c>
      <c r="CH46" s="82">
        <f>IF(BV46="","",ROUND(((BI46/100)*BV46)/(($AZ46/100)*$BM46)*$I46,0))</f>
        <v>3345675</v>
      </c>
      <c r="CI46" s="82" t="str">
        <f t="shared" si="12"/>
        <v/>
      </c>
      <c r="CJ46" s="82" t="str">
        <f t="shared" si="12"/>
        <v/>
      </c>
      <c r="CK46" s="82" t="str">
        <f t="shared" si="12"/>
        <v/>
      </c>
      <c r="CL46" s="82" t="str">
        <f t="shared" ref="CL46:CQ102" si="16">IF(BN46="","",ROUND(((BA46/100)*BN46)/(($AZ46/100)*$BM46)*$O46,0))</f>
        <v/>
      </c>
      <c r="CM46" s="82">
        <f t="shared" si="16"/>
        <v>0</v>
      </c>
      <c r="CN46" s="82">
        <f t="shared" si="16"/>
        <v>0</v>
      </c>
      <c r="CO46" s="82" t="str">
        <f t="shared" si="13"/>
        <v/>
      </c>
      <c r="CP46" s="82" t="str">
        <f t="shared" si="13"/>
        <v/>
      </c>
      <c r="CQ46" s="82">
        <f t="shared" si="13"/>
        <v>0</v>
      </c>
      <c r="CR46" s="82" t="str">
        <f t="shared" si="13"/>
        <v/>
      </c>
      <c r="CS46" s="82" t="str">
        <f t="shared" si="13"/>
        <v/>
      </c>
      <c r="CT46" s="82">
        <f t="shared" si="13"/>
        <v>0</v>
      </c>
      <c r="CU46" s="82" t="str">
        <f t="shared" si="13"/>
        <v/>
      </c>
      <c r="CV46" s="82" t="str">
        <f t="shared" si="13"/>
        <v/>
      </c>
      <c r="CW46" s="82" t="str">
        <f t="shared" si="13"/>
        <v/>
      </c>
      <c r="CX46" s="82">
        <f t="shared" si="5"/>
        <v>3345675</v>
      </c>
      <c r="CY46" s="82">
        <f>VLOOKUP($A46,FAG_Daten_2022!$A$1:$FK$206,FAG_Daten_2022!I$1,FALSE)</f>
        <v>784</v>
      </c>
      <c r="CZ46" s="82" t="str">
        <f>IF(VLOOKUP($A46,FAG_Daten_2022!$A$1:$FK$206,FAG_Daten_2022!BE$1,FALSE)="","",VLOOKUP($A46,FAG_Daten_2022!$A$1:$FK$206,FAG_Daten_2022!BE$1,FALSE))</f>
        <v/>
      </c>
      <c r="DA46" s="82" t="str">
        <f>IF(VLOOKUP($A46,FAG_Daten_2022!$A$1:$FK$206,FAG_Daten_2022!BF$1,FALSE)="","",VLOOKUP($A46,FAG_Daten_2022!$A$1:$FK$206,FAG_Daten_2022!BF$1,FALSE))</f>
        <v/>
      </c>
      <c r="DB46" s="82" t="str">
        <f>IF(VLOOKUP($A46,FAG_Daten_2022!$A$1:$FK$206,FAG_Daten_2022!BG$1,FALSE)="","",VLOOKUP($A46,FAG_Daten_2022!$A$1:$FK$206,FAG_Daten_2022!BG$1,FALSE))</f>
        <v/>
      </c>
      <c r="DC46" s="82" t="str">
        <f>IF(VLOOKUP($A46,FAG_Daten_2022!$A$1:$FK$206,FAG_Daten_2022!BH$1,FALSE)="","",VLOOKUP($A46,FAG_Daten_2022!$A$1:$FK$206,FAG_Daten_2022!BH$1,FALSE))</f>
        <v/>
      </c>
      <c r="DD46" s="82" t="str">
        <f>IF(VLOOKUP($A46,FAG_Daten_2022!$A$1:$FK$206,FAG_Daten_2022!BI$1,FALSE)="","",VLOOKUP($A46,FAG_Daten_2022!$A$1:$FK$206,FAG_Daten_2022!BI$1,FALSE))</f>
        <v/>
      </c>
      <c r="DE46" s="82" t="str">
        <f>IF(VLOOKUP($A46,FAG_Daten_2022!$A$1:$FK$206,FAG_Daten_2022!BJ$1,FALSE)="","",VLOOKUP($A46,FAG_Daten_2022!$A$1:$FK$206,FAG_Daten_2022!BJ$1,FALSE))</f>
        <v/>
      </c>
      <c r="DF46" s="82" t="str">
        <f>IF(VLOOKUP($A46,FAG_Daten_2022!$A$1:$FK$206,FAG_Daten_2022!BK$1,FALSE)="","",VLOOKUP($A46,FAG_Daten_2022!$A$1:$FK$206,FAG_Daten_2022!BK$1,FALSE))</f>
        <v/>
      </c>
      <c r="DG46" s="82" t="str">
        <f>IF(VLOOKUP($A46,FAG_Daten_2022!$A$1:$FK$206,FAG_Daten_2022!BL$1,FALSE)="","",VLOOKUP($A46,FAG_Daten_2022!$A$1:$FK$206,FAG_Daten_2022!BL$1,FALSE))</f>
        <v/>
      </c>
      <c r="DH46" s="82">
        <f>IF(VLOOKUP($A46,FAG_Daten_2022!$A$1:$FK$206,FAG_Daten_2022!BM$1,FALSE)="","",VLOOKUP($A46,FAG_Daten_2022!$A$1:$FK$206,FAG_Daten_2022!BM$1,FALSE))</f>
        <v>440</v>
      </c>
      <c r="DI46" s="82" t="str">
        <f>IF(VLOOKUP($A46,FAG_Daten_2022!$A$1:$FK$206,FAG_Daten_2022!BN$1,FALSE)="","",VLOOKUP($A46,FAG_Daten_2022!$A$1:$FK$206,FAG_Daten_2022!BN$1,FALSE))</f>
        <v/>
      </c>
      <c r="DJ46" s="82" t="str">
        <f>IF(VLOOKUP($A46,FAG_Daten_2022!$A$1:$FK$206,FAG_Daten_2022!BO$1,FALSE)="","",VLOOKUP($A46,FAG_Daten_2022!$A$1:$FK$206,FAG_Daten_2022!BO$1,FALSE))</f>
        <v/>
      </c>
      <c r="DK46" s="82" t="str">
        <f>IF(VLOOKUP($A46,FAG_Daten_2022!$A$1:$FK$206,FAG_Daten_2022!BP$1,FALSE)="","",VLOOKUP($A46,FAG_Daten_2022!$A$1:$FK$206,FAG_Daten_2022!BP$1,FALSE))</f>
        <v/>
      </c>
      <c r="DL46" s="82" t="str">
        <f>IF(VLOOKUP($A46,FAG_Daten_2022!$A$1:$FK$206,FAG_Daten_2022!BQ$1,FALSE)="","",VLOOKUP($A46,FAG_Daten_2022!$A$1:$FK$206,FAG_Daten_2022!BQ$1,FALSE))</f>
        <v/>
      </c>
      <c r="DM46" s="82" t="str">
        <f>IF(VLOOKUP($A46,FAG_Daten_2022!$A$1:$FK$206,FAG_Daten_2022!BR$1,FALSE)="","",VLOOKUP($A46,FAG_Daten_2022!$A$1:$FK$206,FAG_Daten_2022!BR$1,FALSE))</f>
        <v/>
      </c>
      <c r="DN46" s="82" t="str">
        <f t="shared" ref="DN46:DS102" si="17">IF(CZ46="","",ROUND($Z46*(CZ46/$CY46),0))</f>
        <v/>
      </c>
      <c r="DO46" s="82" t="str">
        <f t="shared" si="17"/>
        <v/>
      </c>
      <c r="DP46" s="82" t="str">
        <f t="shared" si="17"/>
        <v/>
      </c>
      <c r="DQ46" s="82" t="str">
        <f t="shared" si="14"/>
        <v/>
      </c>
      <c r="DR46" s="82" t="str">
        <f t="shared" si="14"/>
        <v/>
      </c>
      <c r="DS46" s="82" t="str">
        <f t="shared" si="14"/>
        <v/>
      </c>
      <c r="DT46" s="82" t="str">
        <f t="shared" si="14"/>
        <v/>
      </c>
      <c r="DU46" s="82" t="str">
        <f t="shared" si="14"/>
        <v/>
      </c>
      <c r="DV46" s="82">
        <f t="shared" si="14"/>
        <v>0</v>
      </c>
      <c r="DW46" s="82" t="str">
        <f t="shared" si="14"/>
        <v/>
      </c>
      <c r="DX46" s="82" t="str">
        <f t="shared" si="14"/>
        <v/>
      </c>
      <c r="DY46" s="82" t="str">
        <f t="shared" si="14"/>
        <v/>
      </c>
      <c r="DZ46" s="82">
        <f t="shared" si="7"/>
        <v>0</v>
      </c>
      <c r="EA46" s="82">
        <f t="shared" si="8"/>
        <v>3345675</v>
      </c>
      <c r="EB46" s="82"/>
      <c r="EC46" s="82"/>
      <c r="ED46" s="82"/>
      <c r="EE46" s="82"/>
      <c r="EF46" s="82"/>
      <c r="EG46" s="82"/>
      <c r="EH46" s="82"/>
      <c r="EI46" s="82"/>
      <c r="EJ46" s="82"/>
      <c r="EL46" s="82"/>
    </row>
    <row r="47" spans="1:143" s="3" customFormat="1" outlineLevel="1" x14ac:dyDescent="0.2">
      <c r="A47" s="3">
        <v>56</v>
      </c>
      <c r="B47" s="3" t="str">
        <f>VLOOKUP(A47,FAG_Daten_2022!A$1:$FK$206,FAG_Daten_2022!$B$1,FALSE)</f>
        <v>Embrach</v>
      </c>
      <c r="C47" s="3" t="str">
        <f>VLOOKUP(A47,FAG_Daten_2022!A$1:$FK$206,FAG_Daten_2022!$C$1,FALSE)</f>
        <v>Politische Gemeinde</v>
      </c>
      <c r="D47" s="3" t="str">
        <f>VLOOKUP(A47,FAG_Daten_2022!A$1:$FK$206,FAG_Daten_2022!$D$1,FALSE)</f>
        <v>Bezirk Bülach</v>
      </c>
      <c r="E47" s="82">
        <f>VLOOKUP(A47,FAG_Daten_2022!A$1:$FK$206,FAG_Daten_2022!$AT$1,FALSE)</f>
        <v>2371</v>
      </c>
      <c r="F47" s="82">
        <f>VLOOKUP(A47,FAG_Daten_2022!A$1:$FK$206,FAG_Daten_2022!$AV$1,FALSE)</f>
        <v>3770</v>
      </c>
      <c r="G47" s="82">
        <f>VLOOKUP(A47,FAG_Daten_2022!A$1:$FK$206,FAG_Daten_2022!$F$1,FALSE)</f>
        <v>9600</v>
      </c>
      <c r="H47" s="80">
        <f>VLOOKUP(A47,FAG_Daten_2022!A$1:$FK$206,FAG_Daten_2022!$DH$1,FALSE)</f>
        <v>118</v>
      </c>
      <c r="I47" s="82">
        <f>ROUND(IF(E47&lt;FAG_Basisdaten!$C$5*F47,(FAG_Basisdaten!$C$5*F47-E47)*G47*H47/100,0),0)</f>
        <v>13712544</v>
      </c>
      <c r="J47" s="82">
        <f>VLOOKUP(A47,FAG_Daten_2022!A$1:$FK$206,FAG_Daten_2022!$AT$1,FALSE)</f>
        <v>2371</v>
      </c>
      <c r="K47" s="82">
        <f>VLOOKUP(A47,FAG_Daten_2022!A$1:$FK$206,FAG_Daten_2022!$AV$1,FALSE)</f>
        <v>3770</v>
      </c>
      <c r="L47" s="3">
        <f>VLOOKUP(A47,FAG_Daten_2022!A$1:$FK$206,FAG_Daten_2022!$F$1,FALSE)</f>
        <v>9600</v>
      </c>
      <c r="M47" s="3">
        <f>VLOOKUP(A47,FAG_Daten_2022!A$1:$FK$206,FAG_Daten_2022!DJ$1,FALSE)</f>
        <v>99.67</v>
      </c>
      <c r="N47" s="3">
        <f>VLOOKUP(A47,FAG_Daten_2022!A$1:$FK$206,FAG_Daten_2022!$DK$1,FALSE)</f>
        <v>100.87</v>
      </c>
      <c r="O47" s="82">
        <f>ROUND(IF(J47&gt;K47*FAG_Basisdaten!$C$8,(J47-K47*FAG_Basisdaten!$C$8)*FAG_Basisdaten!$C$9*L47*(M47/N47),0),0)</f>
        <v>0</v>
      </c>
      <c r="P47" s="82">
        <f>VLOOKUP(A47,FAG_Daten_2022!A$1:$FK$206,FAG_Daten_2022!$I$1,FALSE)</f>
        <v>2097</v>
      </c>
      <c r="Q47" s="82">
        <f>VLOOKUP(A47,FAG_Daten_2022!A$1:$FK$206,FAG_Daten_2022!$F$1,FALSE)</f>
        <v>9600</v>
      </c>
      <c r="R47" s="82">
        <f>VLOOKUP(A47,FAG_Daten_2022!A$1:$FK$206,FAG_Daten_2022!$K$1,FALSE)</f>
        <v>232131</v>
      </c>
      <c r="S47" s="82">
        <f>VLOOKUP(A47,FAG_Daten_2022!A$1:$FK$206,FAG_Daten_2022!$H$1,FALSE)</f>
        <v>1130451</v>
      </c>
      <c r="T47" s="82">
        <f>VLOOKUP(A47,FAG_Daten_2022!A$1:$FK$206,FAG_Daten_2022!$F$1,FALSE)</f>
        <v>9600</v>
      </c>
      <c r="U47" s="3">
        <f>VLOOKUP(A47,FAG_Daten_2022!A$1:$FK$206,FAG_Daten_2022!$BC$1,FALSE)</f>
        <v>102.3</v>
      </c>
      <c r="V47" s="3">
        <f>VLOOKUP(A47,FAG_Daten_2022!A$1:$FK$206,FAG_Daten_2022!$BD$1,FALSE)</f>
        <v>104.2</v>
      </c>
      <c r="W47" s="118">
        <f>IF((P47/Q47)&gt;(R47/S47)*FAG_Basisdaten!$C$12,((P47/Q47)-(R47/S47)*FAG_Basisdaten!$C$12)*T47*FAG_Basisdaten!$C$13*(U47/V47),0)</f>
        <v>0</v>
      </c>
      <c r="X47" s="3">
        <f>VLOOKUP(A47,FAG_Daten_2022!A$1:$FK$206,FAG_Daten_2022!$DH$1,FALSE)</f>
        <v>118</v>
      </c>
      <c r="Y47" s="3">
        <f>VLOOKUP(A47,FAG_Daten_2022!A$1:$FK$206,FAG_Daten_2022!$DJ$1,FALSE)</f>
        <v>99.67</v>
      </c>
      <c r="Z47" s="82">
        <f>ROUND(W47-W47*MIN(MAX((Y47*FAG_Basisdaten!$C$15-X47)/(Y47*FAG_Basisdaten!$C$14),0),1),0)</f>
        <v>0</v>
      </c>
      <c r="AA47" s="79">
        <f>VLOOKUP(A47,FAG_Daten_2022!A$1:$FK$206,FAG_Daten_2022!$AW$1,FALSE)</f>
        <v>763.4</v>
      </c>
      <c r="AB47" s="83">
        <f>VLOOKUP(A47,FAG_Daten_2022!A$1:$FK$206,FAG_Daten_2022!$AZ$1,FALSE)</f>
        <v>4.1000000000000002E-2</v>
      </c>
      <c r="AC47" s="3">
        <f>VLOOKUP(A47,FAG_Daten_2022!A$1:$FK$206,FAG_Daten_2022!$F$1,FALSE)</f>
        <v>9600</v>
      </c>
      <c r="AD47" s="3">
        <f>VLOOKUP(A47,FAG_Daten_2022!A$1:$FK$206,FAG_Daten_2022!$BC$1,FALSE)</f>
        <v>102.3</v>
      </c>
      <c r="AE47" s="3">
        <f>VLOOKUP(A47,FAG_Daten_2022!A$1:$FK$206,FAG_Daten_2022!$BD$1,FALSE)</f>
        <v>104.2</v>
      </c>
      <c r="AF47" s="80">
        <f>IF(OR(AA47&lt;FAG_Basisdaten!$C$18,AB47&gt;FAG_Basisdaten!$C$19),MAX((FAG_Basisdaten!$C$20+FAG_Basisdaten!$C$21*AA47+FAG_Basisdaten!$C$22*AB47*100)*AC47*(AD47/AE47),0),0)</f>
        <v>0</v>
      </c>
      <c r="AG47" s="3">
        <f>VLOOKUP(A47,FAG_Daten_2022!A$1:$FK$206,FAG_Daten_2022!$DH$1,FALSE)</f>
        <v>118</v>
      </c>
      <c r="AH47" s="3">
        <f>VLOOKUP(A47,FAG_Daten_2022!A$1:$FK$206,FAG_Daten_2022!$DJ$1,FALSE)</f>
        <v>99.67</v>
      </c>
      <c r="AI47" s="82">
        <f>ROUND(AF47-AF47*MIN(MAX((AH47*FAG_Basisdaten!$C$24-AG47)/(AH47*FAG_Basisdaten!$C$23),0),1),0)</f>
        <v>0</v>
      </c>
      <c r="AJ47" s="3">
        <f>VLOOKUP(A47,FAG_Daten_2022!$A$1:$FK$206,FAG_Daten_2022!$BC$1,FALSE)</f>
        <v>102.3</v>
      </c>
      <c r="AK47" s="3">
        <f>VLOOKUP(A47,FAG_Daten_2022!$A$1:$FK$206,FAG_Daten_2022!$BD$1,FALSE)</f>
        <v>104.2</v>
      </c>
      <c r="AL47" s="82">
        <v>0</v>
      </c>
      <c r="AM47" s="82">
        <f t="shared" si="2"/>
        <v>13712544</v>
      </c>
      <c r="AN47" s="115" t="str">
        <f>IF(VLOOKUP($A47,FAG_Daten_2022!$A$1:$FK$206,FAG_Daten_2022!BS$1,FALSE)="","",VLOOKUP($A47,FAG_Daten_2022!$A$1:$FK$206,FAG_Daten_2022!BS$1,FALSE))</f>
        <v/>
      </c>
      <c r="AO47" s="115" t="str">
        <f>IF(VLOOKUP($A47,FAG_Daten_2022!$A$1:$FK$206,FAG_Daten_2022!BT$1,FALSE)="","",VLOOKUP($A47,FAG_Daten_2022!$A$1:$FK$206,FAG_Daten_2022!BT$1,FALSE))</f>
        <v/>
      </c>
      <c r="AP47" s="115" t="str">
        <f>IF(VLOOKUP($A47,FAG_Daten_2022!$A$1:$FK$206,FAG_Daten_2022!BU$1,FALSE)="","",VLOOKUP($A47,FAG_Daten_2022!$A$1:$FK$206,FAG_Daten_2022!BU$1,FALSE))</f>
        <v/>
      </c>
      <c r="AQ47" s="115" t="str">
        <f>IF(VLOOKUP($A47,FAG_Daten_2022!$A$1:$FK$206,FAG_Daten_2022!BV$1,FALSE)="","",VLOOKUP($A47,FAG_Daten_2022!$A$1:$FK$206,FAG_Daten_2022!BV$1,FALSE))</f>
        <v/>
      </c>
      <c r="AR47" s="115" t="str">
        <f>IF(VLOOKUP($A47,FAG_Daten_2022!$A$1:$FK$206,FAG_Daten_2022!BW$1,FALSE)="","",VLOOKUP($A47,FAG_Daten_2022!$A$1:$FK$206,FAG_Daten_2022!BW$1,FALSE))</f>
        <v>Embrach</v>
      </c>
      <c r="AS47" s="115" t="str">
        <f>IF(VLOOKUP($A47,FAG_Daten_2022!$A$1:$FK$206,FAG_Daten_2022!BX$1,FALSE)="","",VLOOKUP($A47,FAG_Daten_2022!$A$1:$FK$206,FAG_Daten_2022!BX$1,FALSE))</f>
        <v/>
      </c>
      <c r="AT47" s="115" t="str">
        <f>IF(VLOOKUP($A47,FAG_Daten_2022!$A$1:$FK$206,FAG_Daten_2022!BY$1,FALSE)="","",VLOOKUP($A47,FAG_Daten_2022!$A$1:$FK$206,FAG_Daten_2022!BY$1,FALSE))</f>
        <v/>
      </c>
      <c r="AU47" s="115" t="str">
        <f>IF(VLOOKUP($A47,FAG_Daten_2022!$A$1:$FK$206,FAG_Daten_2022!BZ$1,FALSE)="","",VLOOKUP($A47,FAG_Daten_2022!$A$1:$FK$206,FAG_Daten_2022!BZ$1,FALSE))</f>
        <v/>
      </c>
      <c r="AV47" s="115" t="str">
        <f>IF(VLOOKUP($A47,FAG_Daten_2022!$A$1:$FK$206,FAG_Daten_2022!CA$1,FALSE)="","",VLOOKUP($A47,FAG_Daten_2022!$A$1:$FK$206,FAG_Daten_2022!CA$1,FALSE))</f>
        <v/>
      </c>
      <c r="AW47" s="115" t="str">
        <f>IF(VLOOKUP($A47,FAG_Daten_2022!$A$1:$FK$206,FAG_Daten_2022!CB$1,FALSE)="","",VLOOKUP($A47,FAG_Daten_2022!$A$1:$FK$206,FAG_Daten_2022!CB$1,FALSE))</f>
        <v/>
      </c>
      <c r="AX47" s="115" t="str">
        <f>IF(VLOOKUP($A47,FAG_Daten_2022!$A$1:$FK$206,FAG_Daten_2022!CC$1,FALSE)="","",VLOOKUP($A47,FAG_Daten_2022!$A$1:$FK$206,FAG_Daten_2022!CC$1,FALSE))</f>
        <v/>
      </c>
      <c r="AY47" s="115" t="str">
        <f>IF(VLOOKUP($A47,FAG_Daten_2022!$A$1:$FK$206,FAG_Daten_2022!CD$1,FALSE)="","",VLOOKUP($A47,FAG_Daten_2022!$A$1:$FK$206,FAG_Daten_2022!CD$1,FALSE))</f>
        <v/>
      </c>
      <c r="AZ47" s="80">
        <f>VLOOKUP($A47,FAG_Daten_2022!$A$1:$FK$206,FAG_Daten_2022!$DH$1,FALSE)</f>
        <v>118</v>
      </c>
      <c r="BA47" s="80">
        <f>IF(VLOOKUP($A47,FAG_Daten_2022!$A$1:$FK$206,FAG_Daten_2022!M$1,FALSE)="","",VLOOKUP($A47,FAG_Daten_2022!$A$1:$FK$206,FAG_Daten_2022!M$1,FALSE))</f>
        <v>0</v>
      </c>
      <c r="BB47" s="80">
        <f>IF(VLOOKUP($A47,FAG_Daten_2022!$A$1:$FK$206,FAG_Daten_2022!N$1,FALSE)="","",VLOOKUP($A47,FAG_Daten_2022!$A$1:$FK$206,FAG_Daten_2022!N$1,FALSE))</f>
        <v>0</v>
      </c>
      <c r="BC47" s="80">
        <f>IF(VLOOKUP($A47,FAG_Daten_2022!$A$1:$FK$206,FAG_Daten_2022!O$1,FALSE)="","",VLOOKUP($A47,FAG_Daten_2022!$A$1:$FK$206,FAG_Daten_2022!O$1,FALSE))</f>
        <v>0</v>
      </c>
      <c r="BD47" s="80" t="str">
        <f>IF(VLOOKUP($A47,FAG_Daten_2022!$A$1:$FK$206,FAG_Daten_2022!P$1,FALSE)="","",VLOOKUP($A47,FAG_Daten_2022!$A$1:$FK$206,FAG_Daten_2022!P$1,FALSE))</f>
        <v/>
      </c>
      <c r="BE47" s="80">
        <f>IF(VLOOKUP($A47,FAG_Daten_2022!$A$1:$FK$206,FAG_Daten_2022!R$1,FALSE)="","",VLOOKUP($A47,FAG_Daten_2022!$A$1:$FK$206,FAG_Daten_2022!R$1,FALSE))</f>
        <v>20</v>
      </c>
      <c r="BF47" s="80">
        <f>IF(VLOOKUP($A47,FAG_Daten_2022!$A$1:$FK$206,FAG_Daten_2022!S$1,FALSE)="","",VLOOKUP($A47,FAG_Daten_2022!$A$1:$FK$206,FAG_Daten_2022!S$1,FALSE))</f>
        <v>0</v>
      </c>
      <c r="BG47" s="80" t="str">
        <f>IF(VLOOKUP($A47,FAG_Daten_2022!$A$1:$FK$206,FAG_Daten_2022!T$1,FALSE)="","",VLOOKUP($A47,FAG_Daten_2022!$A$1:$FK$206,FAG_Daten_2022!T$1,FALSE))</f>
        <v/>
      </c>
      <c r="BH47" s="80" t="str">
        <f>IF(VLOOKUP($A47,FAG_Daten_2022!$A$1:$FK$206,FAG_Daten_2022!U$1,FALSE)="","",VLOOKUP($A47,FAG_Daten_2022!$A$1:$FK$206,FAG_Daten_2022!U$1,FALSE))</f>
        <v/>
      </c>
      <c r="BI47" s="80">
        <f>IF(VLOOKUP($A47,FAG_Daten_2022!$A$1:$FK$206,FAG_Daten_2022!W$1,FALSE)="","",VLOOKUP($A47,FAG_Daten_2022!$A$1:$FK$206,FAG_Daten_2022!W$1,FALSE))</f>
        <v>0</v>
      </c>
      <c r="BJ47" s="80" t="str">
        <f>IF(VLOOKUP($A47,FAG_Daten_2022!$A$1:$FK$206,FAG_Daten_2022!X$1,FALSE)="","",VLOOKUP($A47,FAG_Daten_2022!$A$1:$FK$206,FAG_Daten_2022!X$1,FALSE))</f>
        <v/>
      </c>
      <c r="BK47" s="80" t="str">
        <f>IF(VLOOKUP($A47,FAG_Daten_2022!$A$1:$FK$206,FAG_Daten_2022!Y$1,FALSE)="","",VLOOKUP($A47,FAG_Daten_2022!$A$1:$FK$206,FAG_Daten_2022!Y$1,FALSE))</f>
        <v/>
      </c>
      <c r="BL47" s="80" t="str">
        <f>IF(VLOOKUP($A47,FAG_Daten_2022!$A$1:$FK$206,FAG_Daten_2022!Z$1,FALSE)="","",VLOOKUP($A47,FAG_Daten_2022!$A$1:$FK$206,FAG_Daten_2022!Z$1,FALSE))</f>
        <v/>
      </c>
      <c r="BM47" s="82">
        <f>IF(VLOOKUP($A47,FAG_Daten_2022!$A$1:$FK$206,FAG_Daten_2022!AG$1,FALSE)="","",VLOOKUP($A47,FAG_Daten_2022!$A$1:$FK$206,FAG_Daten_2022!AG$1,FALSE))</f>
        <v>22765086</v>
      </c>
      <c r="BN47" s="82">
        <f>IF(VLOOKUP($A47,FAG_Daten_2022!$A$1:$FK$206,FAG_Daten_2022!AH$1,FALSE)="","",VLOOKUP($A47,FAG_Daten_2022!$A$1:$FK$206,FAG_Daten_2022!AH$1,FALSE))</f>
        <v>0</v>
      </c>
      <c r="BO47" s="82">
        <f>IF(VLOOKUP($A47,FAG_Daten_2022!$A$1:$FK$206,FAG_Daten_2022!AI$1,FALSE)="","",VLOOKUP($A47,FAG_Daten_2022!$A$1:$FK$206,FAG_Daten_2022!AI$1,FALSE))</f>
        <v>0</v>
      </c>
      <c r="BP47" s="113">
        <f>IF(VLOOKUP($A47,FAG_Daten_2022!$A$1:$FK$206,FAG_Daten_2022!AJ$1,FALSE)="","",VLOOKUP($A47,FAG_Daten_2022!$A$1:$FK$206,FAG_Daten_2022!AJ$1,FALSE))</f>
        <v>0</v>
      </c>
      <c r="BQ47" s="82" t="str">
        <f>IF(VLOOKUP($A47,FAG_Daten_2022!$A$1:$FK$206,FAG_Daten_2022!AK$1,FALSE)="","",VLOOKUP($A47,FAG_Daten_2022!$A$1:$FK$206,FAG_Daten_2022!AK$1,FALSE))</f>
        <v/>
      </c>
      <c r="BR47" s="82">
        <f>IF(VLOOKUP($A47,FAG_Daten_2022!$A$1:$FK$206,FAG_Daten_2022!AL$1,FALSE)="","",VLOOKUP($A47,FAG_Daten_2022!$A$1:$FK$206,FAG_Daten_2022!AL$1,FALSE))</f>
        <v>22765086</v>
      </c>
      <c r="BS47" s="82">
        <f>IF(VLOOKUP($A47,FAG_Daten_2022!$A$1:$FK$206,FAG_Daten_2022!AM$1,FALSE)="","",VLOOKUP($A47,FAG_Daten_2022!$A$1:$FK$206,FAG_Daten_2022!AM$1,FALSE))</f>
        <v>0</v>
      </c>
      <c r="BT47" s="82" t="str">
        <f>IF(VLOOKUP($A47,FAG_Daten_2022!$A$1:$FK$206,FAG_Daten_2022!AN$1,FALSE)="","",VLOOKUP($A47,FAG_Daten_2022!$A$1:$FK$206,FAG_Daten_2022!AN$1,FALSE))</f>
        <v/>
      </c>
      <c r="BU47" s="82" t="str">
        <f>IF(VLOOKUP($A47,FAG_Daten_2022!$A$1:$FK$206,FAG_Daten_2022!AO$1,FALSE)="","",VLOOKUP($A47,FAG_Daten_2022!$A$1:$FK$206,FAG_Daten_2022!AO$1,FALSE))</f>
        <v/>
      </c>
      <c r="BV47" s="82">
        <f>IF(VLOOKUP($A47,FAG_Daten_2022!$A$1:$FK$206,FAG_Daten_2022!AP$1,FALSE)="","",VLOOKUP($A47,FAG_Daten_2022!$A$1:$FK$206,FAG_Daten_2022!AP$1,FALSE))</f>
        <v>0</v>
      </c>
      <c r="BW47" s="82" t="str">
        <f>IF(VLOOKUP($A47,FAG_Daten_2022!$A$1:$FK$206,FAG_Daten_2022!AQ$1,FALSE)="","",VLOOKUP($A47,FAG_Daten_2022!$A$1:$FK$206,FAG_Daten_2022!AQ$1,FALSE))</f>
        <v/>
      </c>
      <c r="BX47" s="82" t="str">
        <f>IF(VLOOKUP($A47,FAG_Daten_2022!$A$1:$FK$206,FAG_Daten_2022!AR$1,FALSE)="","",VLOOKUP($A47,FAG_Daten_2022!$A$1:$FK$206,FAG_Daten_2022!AR$1,FALSE))</f>
        <v/>
      </c>
      <c r="BY47" s="82" t="str">
        <f>IF(VLOOKUP($A47,FAG_Daten_2022!$A$1:$FK$206,FAG_Daten_2022!AS$1,FALSE)="","",VLOOKUP($A47,FAG_Daten_2022!$A$1:$FK$206,FAG_Daten_2022!AS$1,FALSE))</f>
        <v/>
      </c>
      <c r="BZ47" s="82">
        <f t="shared" ref="BZ47:CH107" si="18">IF(BN47="","",ROUND(((BA47/100)*BN47)/(($AZ47/100)*$BM47)*$I47,0))</f>
        <v>0</v>
      </c>
      <c r="CA47" s="82">
        <f t="shared" si="15"/>
        <v>0</v>
      </c>
      <c r="CB47" s="82">
        <f t="shared" si="15"/>
        <v>0</v>
      </c>
      <c r="CC47" s="82" t="str">
        <f t="shared" si="15"/>
        <v/>
      </c>
      <c r="CD47" s="82">
        <f t="shared" si="12"/>
        <v>2324160</v>
      </c>
      <c r="CE47" s="82">
        <f t="shared" si="12"/>
        <v>0</v>
      </c>
      <c r="CF47" s="82" t="str">
        <f t="shared" si="12"/>
        <v/>
      </c>
      <c r="CG47" s="82" t="str">
        <f t="shared" si="12"/>
        <v/>
      </c>
      <c r="CH47" s="82">
        <f t="shared" si="12"/>
        <v>0</v>
      </c>
      <c r="CI47" s="82" t="str">
        <f t="shared" si="12"/>
        <v/>
      </c>
      <c r="CJ47" s="82" t="str">
        <f t="shared" si="12"/>
        <v/>
      </c>
      <c r="CK47" s="82" t="str">
        <f t="shared" si="12"/>
        <v/>
      </c>
      <c r="CL47" s="82">
        <f t="shared" si="16"/>
        <v>0</v>
      </c>
      <c r="CM47" s="82">
        <f t="shared" si="16"/>
        <v>0</v>
      </c>
      <c r="CN47" s="82">
        <f t="shared" si="16"/>
        <v>0</v>
      </c>
      <c r="CO47" s="82" t="str">
        <f t="shared" si="13"/>
        <v/>
      </c>
      <c r="CP47" s="82">
        <f t="shared" si="13"/>
        <v>0</v>
      </c>
      <c r="CQ47" s="82">
        <f t="shared" si="13"/>
        <v>0</v>
      </c>
      <c r="CR47" s="82" t="str">
        <f t="shared" si="13"/>
        <v/>
      </c>
      <c r="CS47" s="82" t="str">
        <f t="shared" si="13"/>
        <v/>
      </c>
      <c r="CT47" s="82">
        <f t="shared" si="13"/>
        <v>0</v>
      </c>
      <c r="CU47" s="82" t="str">
        <f t="shared" si="13"/>
        <v/>
      </c>
      <c r="CV47" s="82" t="str">
        <f t="shared" si="13"/>
        <v/>
      </c>
      <c r="CW47" s="82" t="str">
        <f t="shared" si="13"/>
        <v/>
      </c>
      <c r="CX47" s="82">
        <f t="shared" si="5"/>
        <v>2324160</v>
      </c>
      <c r="CY47" s="82">
        <f>VLOOKUP($A47,FAG_Daten_2022!$A$1:$FK$206,FAG_Daten_2022!I$1,FALSE)</f>
        <v>2097</v>
      </c>
      <c r="CZ47" s="82" t="str">
        <f>IF(VLOOKUP($A47,FAG_Daten_2022!$A$1:$FK$206,FAG_Daten_2022!BE$1,FALSE)="","",VLOOKUP($A47,FAG_Daten_2022!$A$1:$FK$206,FAG_Daten_2022!BE$1,FALSE))</f>
        <v/>
      </c>
      <c r="DA47" s="82" t="str">
        <f>IF(VLOOKUP($A47,FAG_Daten_2022!$A$1:$FK$206,FAG_Daten_2022!BF$1,FALSE)="","",VLOOKUP($A47,FAG_Daten_2022!$A$1:$FK$206,FAG_Daten_2022!BF$1,FALSE))</f>
        <v/>
      </c>
      <c r="DB47" s="82" t="str">
        <f>IF(VLOOKUP($A47,FAG_Daten_2022!$A$1:$FK$206,FAG_Daten_2022!BG$1,FALSE)="","",VLOOKUP($A47,FAG_Daten_2022!$A$1:$FK$206,FAG_Daten_2022!BG$1,FALSE))</f>
        <v/>
      </c>
      <c r="DC47" s="82" t="str">
        <f>IF(VLOOKUP($A47,FAG_Daten_2022!$A$1:$FK$206,FAG_Daten_2022!BH$1,FALSE)="","",VLOOKUP($A47,FAG_Daten_2022!$A$1:$FK$206,FAG_Daten_2022!BH$1,FALSE))</f>
        <v/>
      </c>
      <c r="DD47" s="82">
        <f>IF(VLOOKUP($A47,FAG_Daten_2022!$A$1:$FK$206,FAG_Daten_2022!BI$1,FALSE)="","",VLOOKUP($A47,FAG_Daten_2022!$A$1:$FK$206,FAG_Daten_2022!BI$1,FALSE))</f>
        <v>298</v>
      </c>
      <c r="DE47" s="82" t="str">
        <f>IF(VLOOKUP($A47,FAG_Daten_2022!$A$1:$FK$206,FAG_Daten_2022!BJ$1,FALSE)="","",VLOOKUP($A47,FAG_Daten_2022!$A$1:$FK$206,FAG_Daten_2022!BJ$1,FALSE))</f>
        <v/>
      </c>
      <c r="DF47" s="82" t="str">
        <f>IF(VLOOKUP($A47,FAG_Daten_2022!$A$1:$FK$206,FAG_Daten_2022!BK$1,FALSE)="","",VLOOKUP($A47,FAG_Daten_2022!$A$1:$FK$206,FAG_Daten_2022!BK$1,FALSE))</f>
        <v/>
      </c>
      <c r="DG47" s="82" t="str">
        <f>IF(VLOOKUP($A47,FAG_Daten_2022!$A$1:$FK$206,FAG_Daten_2022!BL$1,FALSE)="","",VLOOKUP($A47,FAG_Daten_2022!$A$1:$FK$206,FAG_Daten_2022!BL$1,FALSE))</f>
        <v/>
      </c>
      <c r="DH47" s="82" t="str">
        <f>IF(VLOOKUP($A47,FAG_Daten_2022!$A$1:$FK$206,FAG_Daten_2022!BM$1,FALSE)="","",VLOOKUP($A47,FAG_Daten_2022!$A$1:$FK$206,FAG_Daten_2022!BM$1,FALSE))</f>
        <v/>
      </c>
      <c r="DI47" s="82" t="str">
        <f>IF(VLOOKUP($A47,FAG_Daten_2022!$A$1:$FK$206,FAG_Daten_2022!BN$1,FALSE)="","",VLOOKUP($A47,FAG_Daten_2022!$A$1:$FK$206,FAG_Daten_2022!BN$1,FALSE))</f>
        <v/>
      </c>
      <c r="DJ47" s="82" t="str">
        <f>IF(VLOOKUP($A47,FAG_Daten_2022!$A$1:$FK$206,FAG_Daten_2022!BO$1,FALSE)="","",VLOOKUP($A47,FAG_Daten_2022!$A$1:$FK$206,FAG_Daten_2022!BO$1,FALSE))</f>
        <v/>
      </c>
      <c r="DK47" s="82" t="str">
        <f>IF(VLOOKUP($A47,FAG_Daten_2022!$A$1:$FK$206,FAG_Daten_2022!BP$1,FALSE)="","",VLOOKUP($A47,FAG_Daten_2022!$A$1:$FK$206,FAG_Daten_2022!BP$1,FALSE))</f>
        <v/>
      </c>
      <c r="DL47" s="82" t="str">
        <f>IF(VLOOKUP($A47,FAG_Daten_2022!$A$1:$FK$206,FAG_Daten_2022!BQ$1,FALSE)="","",VLOOKUP($A47,FAG_Daten_2022!$A$1:$FK$206,FAG_Daten_2022!BQ$1,FALSE))</f>
        <v/>
      </c>
      <c r="DM47" s="82" t="str">
        <f>IF(VLOOKUP($A47,FAG_Daten_2022!$A$1:$FK$206,FAG_Daten_2022!BR$1,FALSE)="","",VLOOKUP($A47,FAG_Daten_2022!$A$1:$FK$206,FAG_Daten_2022!BR$1,FALSE))</f>
        <v/>
      </c>
      <c r="DN47" s="82" t="str">
        <f t="shared" si="17"/>
        <v/>
      </c>
      <c r="DO47" s="82" t="str">
        <f t="shared" si="17"/>
        <v/>
      </c>
      <c r="DP47" s="82" t="str">
        <f t="shared" si="17"/>
        <v/>
      </c>
      <c r="DQ47" s="82" t="str">
        <f t="shared" si="14"/>
        <v/>
      </c>
      <c r="DR47" s="82">
        <f t="shared" si="14"/>
        <v>0</v>
      </c>
      <c r="DS47" s="82" t="str">
        <f t="shared" si="14"/>
        <v/>
      </c>
      <c r="DT47" s="82" t="str">
        <f t="shared" si="14"/>
        <v/>
      </c>
      <c r="DU47" s="82" t="str">
        <f t="shared" si="14"/>
        <v/>
      </c>
      <c r="DV47" s="82" t="str">
        <f t="shared" si="14"/>
        <v/>
      </c>
      <c r="DW47" s="82" t="str">
        <f t="shared" si="14"/>
        <v/>
      </c>
      <c r="DX47" s="82" t="str">
        <f t="shared" si="14"/>
        <v/>
      </c>
      <c r="DY47" s="82" t="str">
        <f t="shared" si="14"/>
        <v/>
      </c>
      <c r="DZ47" s="82">
        <f t="shared" si="7"/>
        <v>0</v>
      </c>
      <c r="EA47" s="82">
        <f t="shared" si="8"/>
        <v>2324160</v>
      </c>
      <c r="EB47" s="82"/>
      <c r="EC47" s="82"/>
      <c r="ED47" s="82"/>
      <c r="EE47" s="82"/>
      <c r="EF47" s="82"/>
      <c r="EG47" s="82"/>
      <c r="EH47" s="82"/>
      <c r="EI47" s="82"/>
      <c r="EJ47" s="82"/>
      <c r="EL47" s="82"/>
    </row>
    <row r="48" spans="1:143" s="3" customFormat="1" outlineLevel="1" x14ac:dyDescent="0.2">
      <c r="A48" s="3">
        <v>151</v>
      </c>
      <c r="B48" s="3" t="str">
        <f>VLOOKUP(A48,FAG_Daten_2022!A$1:$FK$206,FAG_Daten_2022!$B$1,FALSE)</f>
        <v>Erlenbach</v>
      </c>
      <c r="C48" s="3" t="str">
        <f>VLOOKUP(A48,FAG_Daten_2022!A$1:$FK$206,FAG_Daten_2022!$C$1,FALSE)</f>
        <v>Politische Gemeinde</v>
      </c>
      <c r="D48" s="3" t="str">
        <f>VLOOKUP(A48,FAG_Daten_2022!A$1:$FK$206,FAG_Daten_2022!$D$1,FALSE)</f>
        <v>Bezirk Meilen</v>
      </c>
      <c r="E48" s="82">
        <f>VLOOKUP(A48,FAG_Daten_2022!A$1:$FK$206,FAG_Daten_2022!$AT$1,FALSE)</f>
        <v>12346</v>
      </c>
      <c r="F48" s="82">
        <f>VLOOKUP(A48,FAG_Daten_2022!A$1:$FK$206,FAG_Daten_2022!$AV$1,FALSE)</f>
        <v>3770</v>
      </c>
      <c r="G48" s="82">
        <f>VLOOKUP(A48,FAG_Daten_2022!A$1:$FK$206,FAG_Daten_2022!$F$1,FALSE)</f>
        <v>5600</v>
      </c>
      <c r="H48" s="80">
        <f>VLOOKUP(A48,FAG_Daten_2022!A$1:$FK$206,FAG_Daten_2022!$DH$1,FALSE)</f>
        <v>79</v>
      </c>
      <c r="I48" s="82">
        <f>ROUND(IF(E48&lt;FAG_Basisdaten!$C$5*F48,(FAG_Basisdaten!$C$5*F48-E48)*G48*H48/100,0),0)</f>
        <v>0</v>
      </c>
      <c r="J48" s="82">
        <f>VLOOKUP(A48,FAG_Daten_2022!A$1:$FK$206,FAG_Daten_2022!$AT$1,FALSE)</f>
        <v>12346</v>
      </c>
      <c r="K48" s="82">
        <f>VLOOKUP(A48,FAG_Daten_2022!A$1:$FK$206,FAG_Daten_2022!$AV$1,FALSE)</f>
        <v>3770</v>
      </c>
      <c r="L48" s="3">
        <f>VLOOKUP(A48,FAG_Daten_2022!A$1:$FK$206,FAG_Daten_2022!$F$1,FALSE)</f>
        <v>5600</v>
      </c>
      <c r="M48" s="3">
        <f>VLOOKUP(A48,FAG_Daten_2022!A$1:$FK$206,FAG_Daten_2022!DJ$1,FALSE)</f>
        <v>99.67</v>
      </c>
      <c r="N48" s="3">
        <f>VLOOKUP(A48,FAG_Daten_2022!A$1:$FK$206,FAG_Daten_2022!$DK$1,FALSE)</f>
        <v>100.87</v>
      </c>
      <c r="O48" s="82">
        <f>ROUND(IF(J48&gt;K48*FAG_Basisdaten!$C$8,(J48-K48*FAG_Basisdaten!$C$8)*FAG_Basisdaten!$C$9*L48*(M48/N48),0),0)</f>
        <v>31757726</v>
      </c>
      <c r="P48" s="82">
        <f>VLOOKUP(A48,FAG_Daten_2022!A$1:$FK$206,FAG_Daten_2022!$I$1,FALSE)</f>
        <v>1185</v>
      </c>
      <c r="Q48" s="82">
        <f>VLOOKUP(A48,FAG_Daten_2022!A$1:$FK$206,FAG_Daten_2022!$F$1,FALSE)</f>
        <v>5600</v>
      </c>
      <c r="R48" s="82">
        <f>VLOOKUP(A48,FAG_Daten_2022!A$1:$FK$206,FAG_Daten_2022!$K$1,FALSE)</f>
        <v>232131</v>
      </c>
      <c r="S48" s="82">
        <f>VLOOKUP(A48,FAG_Daten_2022!A$1:$FK$206,FAG_Daten_2022!$H$1,FALSE)</f>
        <v>1130451</v>
      </c>
      <c r="T48" s="82">
        <f>VLOOKUP(A48,FAG_Daten_2022!A$1:$FK$206,FAG_Daten_2022!$F$1,FALSE)</f>
        <v>5600</v>
      </c>
      <c r="U48" s="3">
        <f>VLOOKUP(A48,FAG_Daten_2022!A$1:$FK$206,FAG_Daten_2022!$BC$1,FALSE)</f>
        <v>102.3</v>
      </c>
      <c r="V48" s="3">
        <f>VLOOKUP(A48,FAG_Daten_2022!A$1:$FK$206,FAG_Daten_2022!$BD$1,FALSE)</f>
        <v>104.2</v>
      </c>
      <c r="W48" s="118">
        <f>IF((P48/Q48)&gt;(R48/S48)*FAG_Basisdaten!$C$12,((P48/Q48)-(R48/S48)*FAG_Basisdaten!$C$12)*T48*FAG_Basisdaten!$C$13*(U48/V48),0)</f>
        <v>0</v>
      </c>
      <c r="X48" s="3">
        <f>VLOOKUP(A48,FAG_Daten_2022!A$1:$FK$206,FAG_Daten_2022!$DH$1,FALSE)</f>
        <v>79</v>
      </c>
      <c r="Y48" s="3">
        <f>VLOOKUP(A48,FAG_Daten_2022!A$1:$FK$206,FAG_Daten_2022!$DJ$1,FALSE)</f>
        <v>99.67</v>
      </c>
      <c r="Z48" s="82">
        <f>ROUND(W48-W48*MIN(MAX((Y48*FAG_Basisdaten!$C$15-X48)/(Y48*FAG_Basisdaten!$C$14),0),1),0)</f>
        <v>0</v>
      </c>
      <c r="AA48" s="79">
        <f>VLOOKUP(A48,FAG_Daten_2022!A$1:$FK$206,FAG_Daten_2022!$AW$1,FALSE)</f>
        <v>1947.5</v>
      </c>
      <c r="AB48" s="83">
        <f>VLOOKUP(A48,FAG_Daten_2022!A$1:$FK$206,FAG_Daten_2022!$AZ$1,FALSE)</f>
        <v>1.54E-2</v>
      </c>
      <c r="AC48" s="3">
        <f>VLOOKUP(A48,FAG_Daten_2022!A$1:$FK$206,FAG_Daten_2022!$F$1,FALSE)</f>
        <v>5600</v>
      </c>
      <c r="AD48" s="3">
        <f>VLOOKUP(A48,FAG_Daten_2022!A$1:$FK$206,FAG_Daten_2022!$BC$1,FALSE)</f>
        <v>102.3</v>
      </c>
      <c r="AE48" s="3">
        <f>VLOOKUP(A48,FAG_Daten_2022!A$1:$FK$206,FAG_Daten_2022!$BD$1,FALSE)</f>
        <v>104.2</v>
      </c>
      <c r="AF48" s="80">
        <f>IF(OR(AA48&lt;FAG_Basisdaten!$C$18,AB48&gt;FAG_Basisdaten!$C$19),MAX((FAG_Basisdaten!$C$20+FAG_Basisdaten!$C$21*AA48+FAG_Basisdaten!$C$22*AB48*100)*AC48*(AD48/AE48),0),0)</f>
        <v>0</v>
      </c>
      <c r="AG48" s="3">
        <f>VLOOKUP(A48,FAG_Daten_2022!A$1:$FK$206,FAG_Daten_2022!$DH$1,FALSE)</f>
        <v>79</v>
      </c>
      <c r="AH48" s="3">
        <f>VLOOKUP(A48,FAG_Daten_2022!A$1:$FK$206,FAG_Daten_2022!$DJ$1,FALSE)</f>
        <v>99.67</v>
      </c>
      <c r="AI48" s="82">
        <f>ROUND(AF48-AF48*MIN(MAX((AH48*FAG_Basisdaten!$C$24-AG48)/(AH48*FAG_Basisdaten!$C$23),0),1),0)</f>
        <v>0</v>
      </c>
      <c r="AJ48" s="3">
        <f>VLOOKUP(A48,FAG_Daten_2022!$A$1:$FK$206,FAG_Daten_2022!$BC$1,FALSE)</f>
        <v>102.3</v>
      </c>
      <c r="AK48" s="3">
        <f>VLOOKUP(A48,FAG_Daten_2022!$A$1:$FK$206,FAG_Daten_2022!$BD$1,FALSE)</f>
        <v>104.2</v>
      </c>
      <c r="AL48" s="82">
        <v>0</v>
      </c>
      <c r="AM48" s="82">
        <f t="shared" si="2"/>
        <v>-31757726</v>
      </c>
      <c r="AN48" s="115" t="str">
        <f>IF(VLOOKUP($A48,FAG_Daten_2022!$A$1:$FK$206,FAG_Daten_2022!BS$1,FALSE)="","",VLOOKUP($A48,FAG_Daten_2022!$A$1:$FK$206,FAG_Daten_2022!BS$1,FALSE))</f>
        <v/>
      </c>
      <c r="AO48" s="115" t="str">
        <f>IF(VLOOKUP($A48,FAG_Daten_2022!$A$1:$FK$206,FAG_Daten_2022!BT$1,FALSE)="","",VLOOKUP($A48,FAG_Daten_2022!$A$1:$FK$206,FAG_Daten_2022!BT$1,FALSE))</f>
        <v/>
      </c>
      <c r="AP48" s="115" t="str">
        <f>IF(VLOOKUP($A48,FAG_Daten_2022!$A$1:$FK$206,FAG_Daten_2022!BU$1,FALSE)="","",VLOOKUP($A48,FAG_Daten_2022!$A$1:$FK$206,FAG_Daten_2022!BU$1,FALSE))</f>
        <v/>
      </c>
      <c r="AQ48" s="115" t="str">
        <f>IF(VLOOKUP($A48,FAG_Daten_2022!$A$1:$FK$206,FAG_Daten_2022!BV$1,FALSE)="","",VLOOKUP($A48,FAG_Daten_2022!$A$1:$FK$206,FAG_Daten_2022!BV$1,FALSE))</f>
        <v/>
      </c>
      <c r="AR48" s="115" t="str">
        <f>IF(VLOOKUP($A48,FAG_Daten_2022!$A$1:$FK$206,FAG_Daten_2022!BW$1,FALSE)="","",VLOOKUP($A48,FAG_Daten_2022!$A$1:$FK$206,FAG_Daten_2022!BW$1,FALSE))</f>
        <v/>
      </c>
      <c r="AS48" s="115" t="str">
        <f>IF(VLOOKUP($A48,FAG_Daten_2022!$A$1:$FK$206,FAG_Daten_2022!BX$1,FALSE)="","",VLOOKUP($A48,FAG_Daten_2022!$A$1:$FK$206,FAG_Daten_2022!BX$1,FALSE))</f>
        <v/>
      </c>
      <c r="AT48" s="115" t="str">
        <f>IF(VLOOKUP($A48,FAG_Daten_2022!$A$1:$FK$206,FAG_Daten_2022!BY$1,FALSE)="","",VLOOKUP($A48,FAG_Daten_2022!$A$1:$FK$206,FAG_Daten_2022!BY$1,FALSE))</f>
        <v/>
      </c>
      <c r="AU48" s="115" t="str">
        <f>IF(VLOOKUP($A48,FAG_Daten_2022!$A$1:$FK$206,FAG_Daten_2022!BZ$1,FALSE)="","",VLOOKUP($A48,FAG_Daten_2022!$A$1:$FK$206,FAG_Daten_2022!BZ$1,FALSE))</f>
        <v/>
      </c>
      <c r="AV48" s="115" t="str">
        <f>IF(VLOOKUP($A48,FAG_Daten_2022!$A$1:$FK$206,FAG_Daten_2022!CA$1,FALSE)="","",VLOOKUP($A48,FAG_Daten_2022!$A$1:$FK$206,FAG_Daten_2022!CA$1,FALSE))</f>
        <v/>
      </c>
      <c r="AW48" s="115" t="str">
        <f>IF(VLOOKUP($A48,FAG_Daten_2022!$A$1:$FK$206,FAG_Daten_2022!CB$1,FALSE)="","",VLOOKUP($A48,FAG_Daten_2022!$A$1:$FK$206,FAG_Daten_2022!CB$1,FALSE))</f>
        <v/>
      </c>
      <c r="AX48" s="115" t="str">
        <f>IF(VLOOKUP($A48,FAG_Daten_2022!$A$1:$FK$206,FAG_Daten_2022!CC$1,FALSE)="","",VLOOKUP($A48,FAG_Daten_2022!$A$1:$FK$206,FAG_Daten_2022!CC$1,FALSE))</f>
        <v/>
      </c>
      <c r="AY48" s="115" t="str">
        <f>IF(VLOOKUP($A48,FAG_Daten_2022!$A$1:$FK$206,FAG_Daten_2022!CD$1,FALSE)="","",VLOOKUP($A48,FAG_Daten_2022!$A$1:$FK$206,FAG_Daten_2022!CD$1,FALSE))</f>
        <v/>
      </c>
      <c r="AZ48" s="80">
        <f>VLOOKUP($A48,FAG_Daten_2022!$A$1:$FK$206,FAG_Daten_2022!$DH$1,FALSE)</f>
        <v>79</v>
      </c>
      <c r="BA48" s="80">
        <f>IF(VLOOKUP($A48,FAG_Daten_2022!$A$1:$FK$206,FAG_Daten_2022!M$1,FALSE)="","",VLOOKUP($A48,FAG_Daten_2022!$A$1:$FK$206,FAG_Daten_2022!M$1,FALSE))</f>
        <v>0</v>
      </c>
      <c r="BB48" s="80">
        <f>IF(VLOOKUP($A48,FAG_Daten_2022!$A$1:$FK$206,FAG_Daten_2022!N$1,FALSE)="","",VLOOKUP($A48,FAG_Daten_2022!$A$1:$FK$206,FAG_Daten_2022!N$1,FALSE))</f>
        <v>0</v>
      </c>
      <c r="BC48" s="80">
        <f>IF(VLOOKUP($A48,FAG_Daten_2022!$A$1:$FK$206,FAG_Daten_2022!O$1,FALSE)="","",VLOOKUP($A48,FAG_Daten_2022!$A$1:$FK$206,FAG_Daten_2022!O$1,FALSE))</f>
        <v>0</v>
      </c>
      <c r="BD48" s="80" t="str">
        <f>IF(VLOOKUP($A48,FAG_Daten_2022!$A$1:$FK$206,FAG_Daten_2022!P$1,FALSE)="","",VLOOKUP($A48,FAG_Daten_2022!$A$1:$FK$206,FAG_Daten_2022!P$1,FALSE))</f>
        <v/>
      </c>
      <c r="BE48" s="80">
        <f>IF(VLOOKUP($A48,FAG_Daten_2022!$A$1:$FK$206,FAG_Daten_2022!R$1,FALSE)="","",VLOOKUP($A48,FAG_Daten_2022!$A$1:$FK$206,FAG_Daten_2022!R$1,FALSE))</f>
        <v>0</v>
      </c>
      <c r="BF48" s="80">
        <f>IF(VLOOKUP($A48,FAG_Daten_2022!$A$1:$FK$206,FAG_Daten_2022!S$1,FALSE)="","",VLOOKUP($A48,FAG_Daten_2022!$A$1:$FK$206,FAG_Daten_2022!S$1,FALSE))</f>
        <v>0</v>
      </c>
      <c r="BG48" s="80" t="str">
        <f>IF(VLOOKUP($A48,FAG_Daten_2022!$A$1:$FK$206,FAG_Daten_2022!T$1,FALSE)="","",VLOOKUP($A48,FAG_Daten_2022!$A$1:$FK$206,FAG_Daten_2022!T$1,FALSE))</f>
        <v/>
      </c>
      <c r="BH48" s="80" t="str">
        <f>IF(VLOOKUP($A48,FAG_Daten_2022!$A$1:$FK$206,FAG_Daten_2022!U$1,FALSE)="","",VLOOKUP($A48,FAG_Daten_2022!$A$1:$FK$206,FAG_Daten_2022!U$1,FALSE))</f>
        <v/>
      </c>
      <c r="BI48" s="80">
        <f>IF(VLOOKUP($A48,FAG_Daten_2022!$A$1:$FK$206,FAG_Daten_2022!W$1,FALSE)="","",VLOOKUP($A48,FAG_Daten_2022!$A$1:$FK$206,FAG_Daten_2022!W$1,FALSE))</f>
        <v>0</v>
      </c>
      <c r="BJ48" s="80" t="str">
        <f>IF(VLOOKUP($A48,FAG_Daten_2022!$A$1:$FK$206,FAG_Daten_2022!X$1,FALSE)="","",VLOOKUP($A48,FAG_Daten_2022!$A$1:$FK$206,FAG_Daten_2022!X$1,FALSE))</f>
        <v/>
      </c>
      <c r="BK48" s="80" t="str">
        <f>IF(VLOOKUP($A48,FAG_Daten_2022!$A$1:$FK$206,FAG_Daten_2022!Y$1,FALSE)="","",VLOOKUP($A48,FAG_Daten_2022!$A$1:$FK$206,FAG_Daten_2022!Y$1,FALSE))</f>
        <v/>
      </c>
      <c r="BL48" s="80" t="str">
        <f>IF(VLOOKUP($A48,FAG_Daten_2022!$A$1:$FK$206,FAG_Daten_2022!Z$1,FALSE)="","",VLOOKUP($A48,FAG_Daten_2022!$A$1:$FK$206,FAG_Daten_2022!Z$1,FALSE))</f>
        <v/>
      </c>
      <c r="BM48" s="82">
        <f>IF(VLOOKUP($A48,FAG_Daten_2022!$A$1:$FK$206,FAG_Daten_2022!AG$1,FALSE)="","",VLOOKUP($A48,FAG_Daten_2022!$A$1:$FK$206,FAG_Daten_2022!AG$1,FALSE))</f>
        <v>69139700</v>
      </c>
      <c r="BN48" s="82">
        <f>IF(VLOOKUP($A48,FAG_Daten_2022!$A$1:$FK$206,FAG_Daten_2022!AH$1,FALSE)="","",VLOOKUP($A48,FAG_Daten_2022!$A$1:$FK$206,FAG_Daten_2022!AH$1,FALSE))</f>
        <v>0</v>
      </c>
      <c r="BO48" s="82">
        <f>IF(VLOOKUP($A48,FAG_Daten_2022!$A$1:$FK$206,FAG_Daten_2022!AI$1,FALSE)="","",VLOOKUP($A48,FAG_Daten_2022!$A$1:$FK$206,FAG_Daten_2022!AI$1,FALSE))</f>
        <v>0</v>
      </c>
      <c r="BP48" s="113">
        <f>IF(VLOOKUP($A48,FAG_Daten_2022!$A$1:$FK$206,FAG_Daten_2022!AJ$1,FALSE)="","",VLOOKUP($A48,FAG_Daten_2022!$A$1:$FK$206,FAG_Daten_2022!AJ$1,FALSE))</f>
        <v>0</v>
      </c>
      <c r="BQ48" s="82" t="str">
        <f>IF(VLOOKUP($A48,FAG_Daten_2022!$A$1:$FK$206,FAG_Daten_2022!AK$1,FALSE)="","",VLOOKUP($A48,FAG_Daten_2022!$A$1:$FK$206,FAG_Daten_2022!AK$1,FALSE))</f>
        <v/>
      </c>
      <c r="BR48" s="82">
        <f>IF(VLOOKUP($A48,FAG_Daten_2022!$A$1:$FK$206,FAG_Daten_2022!AL$1,FALSE)="","",VLOOKUP($A48,FAG_Daten_2022!$A$1:$FK$206,FAG_Daten_2022!AL$1,FALSE))</f>
        <v>0</v>
      </c>
      <c r="BS48" s="82">
        <f>IF(VLOOKUP($A48,FAG_Daten_2022!$A$1:$FK$206,FAG_Daten_2022!AM$1,FALSE)="","",VLOOKUP($A48,FAG_Daten_2022!$A$1:$FK$206,FAG_Daten_2022!AM$1,FALSE))</f>
        <v>0</v>
      </c>
      <c r="BT48" s="82" t="str">
        <f>IF(VLOOKUP($A48,FAG_Daten_2022!$A$1:$FK$206,FAG_Daten_2022!AN$1,FALSE)="","",VLOOKUP($A48,FAG_Daten_2022!$A$1:$FK$206,FAG_Daten_2022!AN$1,FALSE))</f>
        <v/>
      </c>
      <c r="BU48" s="82" t="str">
        <f>IF(VLOOKUP($A48,FAG_Daten_2022!$A$1:$FK$206,FAG_Daten_2022!AO$1,FALSE)="","",VLOOKUP($A48,FAG_Daten_2022!$A$1:$FK$206,FAG_Daten_2022!AO$1,FALSE))</f>
        <v/>
      </c>
      <c r="BV48" s="82">
        <f>IF(VLOOKUP($A48,FAG_Daten_2022!$A$1:$FK$206,FAG_Daten_2022!AP$1,FALSE)="","",VLOOKUP($A48,FAG_Daten_2022!$A$1:$FK$206,FAG_Daten_2022!AP$1,FALSE))</f>
        <v>0</v>
      </c>
      <c r="BW48" s="82" t="str">
        <f>IF(VLOOKUP($A48,FAG_Daten_2022!$A$1:$FK$206,FAG_Daten_2022!AQ$1,FALSE)="","",VLOOKUP($A48,FAG_Daten_2022!$A$1:$FK$206,FAG_Daten_2022!AQ$1,FALSE))</f>
        <v/>
      </c>
      <c r="BX48" s="82" t="str">
        <f>IF(VLOOKUP($A48,FAG_Daten_2022!$A$1:$FK$206,FAG_Daten_2022!AR$1,FALSE)="","",VLOOKUP($A48,FAG_Daten_2022!$A$1:$FK$206,FAG_Daten_2022!AR$1,FALSE))</f>
        <v/>
      </c>
      <c r="BY48" s="82" t="str">
        <f>IF(VLOOKUP($A48,FAG_Daten_2022!$A$1:$FK$206,FAG_Daten_2022!AS$1,FALSE)="","",VLOOKUP($A48,FAG_Daten_2022!$A$1:$FK$206,FAG_Daten_2022!AS$1,FALSE))</f>
        <v/>
      </c>
      <c r="BZ48" s="82">
        <f t="shared" si="18"/>
        <v>0</v>
      </c>
      <c r="CA48" s="82">
        <f t="shared" si="15"/>
        <v>0</v>
      </c>
      <c r="CB48" s="82">
        <f t="shared" si="15"/>
        <v>0</v>
      </c>
      <c r="CC48" s="82" t="str">
        <f t="shared" si="15"/>
        <v/>
      </c>
      <c r="CD48" s="82">
        <f t="shared" si="12"/>
        <v>0</v>
      </c>
      <c r="CE48" s="82">
        <f t="shared" si="12"/>
        <v>0</v>
      </c>
      <c r="CF48" s="82" t="str">
        <f t="shared" si="12"/>
        <v/>
      </c>
      <c r="CG48" s="82" t="str">
        <f t="shared" si="12"/>
        <v/>
      </c>
      <c r="CH48" s="82">
        <f t="shared" si="12"/>
        <v>0</v>
      </c>
      <c r="CI48" s="82" t="str">
        <f t="shared" si="12"/>
        <v/>
      </c>
      <c r="CJ48" s="82" t="str">
        <f t="shared" si="12"/>
        <v/>
      </c>
      <c r="CK48" s="82" t="str">
        <f t="shared" si="12"/>
        <v/>
      </c>
      <c r="CL48" s="82">
        <f t="shared" si="16"/>
        <v>0</v>
      </c>
      <c r="CM48" s="82">
        <f t="shared" si="16"/>
        <v>0</v>
      </c>
      <c r="CN48" s="82">
        <f t="shared" si="16"/>
        <v>0</v>
      </c>
      <c r="CO48" s="82" t="str">
        <f t="shared" si="13"/>
        <v/>
      </c>
      <c r="CP48" s="82">
        <f t="shared" si="13"/>
        <v>0</v>
      </c>
      <c r="CQ48" s="82">
        <f t="shared" si="13"/>
        <v>0</v>
      </c>
      <c r="CR48" s="82" t="str">
        <f t="shared" si="13"/>
        <v/>
      </c>
      <c r="CS48" s="82" t="str">
        <f t="shared" si="13"/>
        <v/>
      </c>
      <c r="CT48" s="82">
        <f t="shared" si="13"/>
        <v>0</v>
      </c>
      <c r="CU48" s="82" t="str">
        <f t="shared" si="13"/>
        <v/>
      </c>
      <c r="CV48" s="82" t="str">
        <f t="shared" si="13"/>
        <v/>
      </c>
      <c r="CW48" s="82" t="str">
        <f t="shared" si="13"/>
        <v/>
      </c>
      <c r="CX48" s="82">
        <f t="shared" si="5"/>
        <v>0</v>
      </c>
      <c r="CY48" s="82">
        <f>VLOOKUP($A48,FAG_Daten_2022!$A$1:$FK$206,FAG_Daten_2022!I$1,FALSE)</f>
        <v>1185</v>
      </c>
      <c r="CZ48" s="82" t="str">
        <f>IF(VLOOKUP($A48,FAG_Daten_2022!$A$1:$FK$206,FAG_Daten_2022!BE$1,FALSE)="","",VLOOKUP($A48,FAG_Daten_2022!$A$1:$FK$206,FAG_Daten_2022!BE$1,FALSE))</f>
        <v/>
      </c>
      <c r="DA48" s="82" t="str">
        <f>IF(VLOOKUP($A48,FAG_Daten_2022!$A$1:$FK$206,FAG_Daten_2022!BF$1,FALSE)="","",VLOOKUP($A48,FAG_Daten_2022!$A$1:$FK$206,FAG_Daten_2022!BF$1,FALSE))</f>
        <v/>
      </c>
      <c r="DB48" s="82" t="str">
        <f>IF(VLOOKUP($A48,FAG_Daten_2022!$A$1:$FK$206,FAG_Daten_2022!BG$1,FALSE)="","",VLOOKUP($A48,FAG_Daten_2022!$A$1:$FK$206,FAG_Daten_2022!BG$1,FALSE))</f>
        <v/>
      </c>
      <c r="DC48" s="82" t="str">
        <f>IF(VLOOKUP($A48,FAG_Daten_2022!$A$1:$FK$206,FAG_Daten_2022!BH$1,FALSE)="","",VLOOKUP($A48,FAG_Daten_2022!$A$1:$FK$206,FAG_Daten_2022!BH$1,FALSE))</f>
        <v/>
      </c>
      <c r="DD48" s="82" t="str">
        <f>IF(VLOOKUP($A48,FAG_Daten_2022!$A$1:$FK$206,FAG_Daten_2022!BI$1,FALSE)="","",VLOOKUP($A48,FAG_Daten_2022!$A$1:$FK$206,FAG_Daten_2022!BI$1,FALSE))</f>
        <v/>
      </c>
      <c r="DE48" s="82" t="str">
        <f>IF(VLOOKUP($A48,FAG_Daten_2022!$A$1:$FK$206,FAG_Daten_2022!BJ$1,FALSE)="","",VLOOKUP($A48,FAG_Daten_2022!$A$1:$FK$206,FAG_Daten_2022!BJ$1,FALSE))</f>
        <v/>
      </c>
      <c r="DF48" s="82" t="str">
        <f>IF(VLOOKUP($A48,FAG_Daten_2022!$A$1:$FK$206,FAG_Daten_2022!BK$1,FALSE)="","",VLOOKUP($A48,FAG_Daten_2022!$A$1:$FK$206,FAG_Daten_2022!BK$1,FALSE))</f>
        <v/>
      </c>
      <c r="DG48" s="82" t="str">
        <f>IF(VLOOKUP($A48,FAG_Daten_2022!$A$1:$FK$206,FAG_Daten_2022!BL$1,FALSE)="","",VLOOKUP($A48,FAG_Daten_2022!$A$1:$FK$206,FAG_Daten_2022!BL$1,FALSE))</f>
        <v/>
      </c>
      <c r="DH48" s="82" t="str">
        <f>IF(VLOOKUP($A48,FAG_Daten_2022!$A$1:$FK$206,FAG_Daten_2022!BM$1,FALSE)="","",VLOOKUP($A48,FAG_Daten_2022!$A$1:$FK$206,FAG_Daten_2022!BM$1,FALSE))</f>
        <v/>
      </c>
      <c r="DI48" s="82" t="str">
        <f>IF(VLOOKUP($A48,FAG_Daten_2022!$A$1:$FK$206,FAG_Daten_2022!BN$1,FALSE)="","",VLOOKUP($A48,FAG_Daten_2022!$A$1:$FK$206,FAG_Daten_2022!BN$1,FALSE))</f>
        <v/>
      </c>
      <c r="DJ48" s="82" t="str">
        <f>IF(VLOOKUP($A48,FAG_Daten_2022!$A$1:$FK$206,FAG_Daten_2022!BO$1,FALSE)="","",VLOOKUP($A48,FAG_Daten_2022!$A$1:$FK$206,FAG_Daten_2022!BO$1,FALSE))</f>
        <v/>
      </c>
      <c r="DK48" s="82" t="str">
        <f>IF(VLOOKUP($A48,FAG_Daten_2022!$A$1:$FK$206,FAG_Daten_2022!BP$1,FALSE)="","",VLOOKUP($A48,FAG_Daten_2022!$A$1:$FK$206,FAG_Daten_2022!BP$1,FALSE))</f>
        <v/>
      </c>
      <c r="DL48" s="82" t="str">
        <f>IF(VLOOKUP($A48,FAG_Daten_2022!$A$1:$FK$206,FAG_Daten_2022!BQ$1,FALSE)="","",VLOOKUP($A48,FAG_Daten_2022!$A$1:$FK$206,FAG_Daten_2022!BQ$1,FALSE))</f>
        <v/>
      </c>
      <c r="DM48" s="82" t="str">
        <f>IF(VLOOKUP($A48,FAG_Daten_2022!$A$1:$FK$206,FAG_Daten_2022!BR$1,FALSE)="","",VLOOKUP($A48,FAG_Daten_2022!$A$1:$FK$206,FAG_Daten_2022!BR$1,FALSE))</f>
        <v/>
      </c>
      <c r="DN48" s="82" t="str">
        <f t="shared" si="17"/>
        <v/>
      </c>
      <c r="DO48" s="82" t="str">
        <f t="shared" si="17"/>
        <v/>
      </c>
      <c r="DP48" s="82" t="str">
        <f t="shared" si="17"/>
        <v/>
      </c>
      <c r="DQ48" s="82" t="str">
        <f t="shared" si="14"/>
        <v/>
      </c>
      <c r="DR48" s="82" t="str">
        <f t="shared" si="14"/>
        <v/>
      </c>
      <c r="DS48" s="82" t="str">
        <f t="shared" si="14"/>
        <v/>
      </c>
      <c r="DT48" s="82" t="str">
        <f t="shared" si="14"/>
        <v/>
      </c>
      <c r="DU48" s="82" t="str">
        <f t="shared" si="14"/>
        <v/>
      </c>
      <c r="DV48" s="82" t="str">
        <f t="shared" si="14"/>
        <v/>
      </c>
      <c r="DW48" s="82" t="str">
        <f t="shared" si="14"/>
        <v/>
      </c>
      <c r="DX48" s="82" t="str">
        <f t="shared" si="14"/>
        <v/>
      </c>
      <c r="DY48" s="82" t="str">
        <f t="shared" si="14"/>
        <v/>
      </c>
      <c r="DZ48" s="82">
        <f t="shared" si="7"/>
        <v>0</v>
      </c>
      <c r="EA48" s="82">
        <f t="shared" si="8"/>
        <v>0</v>
      </c>
      <c r="EB48" s="82"/>
      <c r="EC48" s="82"/>
      <c r="ED48" s="82"/>
      <c r="EE48" s="82"/>
      <c r="EF48" s="82"/>
      <c r="EG48" s="82"/>
      <c r="EH48" s="82"/>
      <c r="EI48" s="82"/>
      <c r="EJ48" s="82"/>
      <c r="EK48" s="1"/>
      <c r="EL48" s="11"/>
      <c r="EM48" s="1"/>
    </row>
    <row r="49" spans="1:143" s="3" customFormat="1" outlineLevel="1" x14ac:dyDescent="0.2">
      <c r="A49" s="152">
        <v>193</v>
      </c>
      <c r="B49" s="152" t="str">
        <f>VLOOKUP(A49,FAG_Daten_2022!A$1:$FK$206,FAG_Daten_2022!$B$1,FALSE)</f>
        <v>Fällanden</v>
      </c>
      <c r="C49" s="152" t="str">
        <f>VLOOKUP(A49,FAG_Daten_2022!A$1:$FK$206,FAG_Daten_2022!$C$1,FALSE)</f>
        <v>Politische Gemeinde</v>
      </c>
      <c r="D49" s="152" t="str">
        <f>VLOOKUP(A49,FAG_Daten_2022!A$1:$FK$206,FAG_Daten_2022!$D$1,FALSE)</f>
        <v>Bezirk Uster</v>
      </c>
      <c r="E49" s="82">
        <f>VLOOKUP(A49,FAG_Daten_2022!A$1:$FK$206,FAG_Daten_2022!$AT$1,FALSE)</f>
        <v>4013</v>
      </c>
      <c r="F49" s="82">
        <f>VLOOKUP(A49,FAG_Daten_2022!A$1:$FK$206,FAG_Daten_2022!$AV$1,FALSE)</f>
        <v>3770</v>
      </c>
      <c r="G49" s="82">
        <f>VLOOKUP(A49,FAG_Daten_2022!A$1:$FK$206,FAG_Daten_2022!$F$1,FALSE)</f>
        <v>8918</v>
      </c>
      <c r="H49" s="80">
        <f>VLOOKUP(A49,FAG_Daten_2022!A$1:$FK$206,FAG_Daten_2022!$DH$1,FALSE)</f>
        <v>103</v>
      </c>
      <c r="I49" s="82">
        <f>ROUND(IF(E49&lt;FAG_Basisdaten!$C$5*F49,(FAG_Basisdaten!$C$5*F49-E49)*G49*H49/100,0),0)</f>
        <v>0</v>
      </c>
      <c r="J49" s="82">
        <f>VLOOKUP(A49,FAG_Daten_2022!A$1:$FK$206,FAG_Daten_2022!$AT$1,FALSE)</f>
        <v>4013</v>
      </c>
      <c r="K49" s="82">
        <f>VLOOKUP(A49,FAG_Daten_2022!A$1:$FK$206,FAG_Daten_2022!$AV$1,FALSE)</f>
        <v>3770</v>
      </c>
      <c r="L49" s="3">
        <f>VLOOKUP(A49,FAG_Daten_2022!A$1:$FK$206,FAG_Daten_2022!$F$1,FALSE)</f>
        <v>8918</v>
      </c>
      <c r="M49" s="3">
        <f>VLOOKUP(A49,FAG_Daten_2022!A$1:$FK$206,FAG_Daten_2022!DJ$1,FALSE)</f>
        <v>99.67</v>
      </c>
      <c r="N49" s="3">
        <f>VLOOKUP(A49,FAG_Daten_2022!A$1:$FK$206,FAG_Daten_2022!$DK$1,FALSE)</f>
        <v>100.87</v>
      </c>
      <c r="O49" s="82">
        <f>ROUND(IF(J49&gt;K49*FAG_Basisdaten!$C$8,(J49-K49*FAG_Basisdaten!$C$8)*FAG_Basisdaten!$C$9*L49*(M49/N49),0),0)</f>
        <v>0</v>
      </c>
      <c r="P49" s="82">
        <f>VLOOKUP(A49,FAG_Daten_2022!A$1:$FK$206,FAG_Daten_2022!$I$1,FALSE)</f>
        <v>1978</v>
      </c>
      <c r="Q49" s="82">
        <f>VLOOKUP(A49,FAG_Daten_2022!A$1:$FK$206,FAG_Daten_2022!$F$1,FALSE)</f>
        <v>8918</v>
      </c>
      <c r="R49" s="82">
        <f>VLOOKUP(A49,FAG_Daten_2022!A$1:$FK$206,FAG_Daten_2022!$K$1,FALSE)</f>
        <v>232131</v>
      </c>
      <c r="S49" s="82">
        <f>VLOOKUP(A49,FAG_Daten_2022!A$1:$FK$206,FAG_Daten_2022!$H$1,FALSE)</f>
        <v>1130451</v>
      </c>
      <c r="T49" s="82">
        <f>VLOOKUP(A49,FAG_Daten_2022!A$1:$FK$206,FAG_Daten_2022!$F$1,FALSE)</f>
        <v>8918</v>
      </c>
      <c r="U49" s="3">
        <f>VLOOKUP(A49,FAG_Daten_2022!A$1:$FK$206,FAG_Daten_2022!$BC$1,FALSE)</f>
        <v>102.3</v>
      </c>
      <c r="V49" s="3">
        <f>VLOOKUP(A49,FAG_Daten_2022!A$1:$FK$206,FAG_Daten_2022!$BD$1,FALSE)</f>
        <v>104.2</v>
      </c>
      <c r="W49" s="118">
        <f>IF((P49/Q49)&gt;(R49/S49)*FAG_Basisdaten!$C$12,((P49/Q49)-(R49/S49)*FAG_Basisdaten!$C$12)*T49*FAG_Basisdaten!$C$13*(U49/V49),0)</f>
        <v>0</v>
      </c>
      <c r="X49" s="3">
        <f>VLOOKUP(A49,FAG_Daten_2022!A$1:$FK$206,FAG_Daten_2022!$DH$1,FALSE)</f>
        <v>103</v>
      </c>
      <c r="Y49" s="3">
        <f>VLOOKUP(A49,FAG_Daten_2022!A$1:$FK$206,FAG_Daten_2022!$DJ$1,FALSE)</f>
        <v>99.67</v>
      </c>
      <c r="Z49" s="82">
        <f>ROUND(W49-W49*MIN(MAX((Y49*FAG_Basisdaten!$C$15-X49)/(Y49*FAG_Basisdaten!$C$14),0),1),0)</f>
        <v>0</v>
      </c>
      <c r="AA49" s="79">
        <f>VLOOKUP(A49,FAG_Daten_2022!A$1:$FK$206,FAG_Daten_2022!$AW$1,FALSE)</f>
        <v>1407.48</v>
      </c>
      <c r="AB49" s="83">
        <f>VLOOKUP(A49,FAG_Daten_2022!A$1:$FK$206,FAG_Daten_2022!$AZ$1,FALSE)</f>
        <v>2.0000000000000001E-4</v>
      </c>
      <c r="AC49" s="3">
        <f>VLOOKUP(A49,FAG_Daten_2022!A$1:$FK$206,FAG_Daten_2022!$F$1,FALSE)</f>
        <v>8918</v>
      </c>
      <c r="AD49" s="3">
        <f>VLOOKUP(A49,FAG_Daten_2022!A$1:$FK$206,FAG_Daten_2022!$BC$1,FALSE)</f>
        <v>102.3</v>
      </c>
      <c r="AE49" s="3">
        <f>VLOOKUP(A49,FAG_Daten_2022!A$1:$FK$206,FAG_Daten_2022!$BD$1,FALSE)</f>
        <v>104.2</v>
      </c>
      <c r="AF49" s="80">
        <f>IF(OR(AA49&lt;FAG_Basisdaten!$C$18,AB49&gt;FAG_Basisdaten!$C$19),MAX((FAG_Basisdaten!$C$20+FAG_Basisdaten!$C$21*AA49+FAG_Basisdaten!$C$22*AB49*100)*AC49*(AD49/AE49),0),0)</f>
        <v>0</v>
      </c>
      <c r="AG49" s="3">
        <f>VLOOKUP(A49,FAG_Daten_2022!A$1:$FK$206,FAG_Daten_2022!$DH$1,FALSE)</f>
        <v>103</v>
      </c>
      <c r="AH49" s="3">
        <f>VLOOKUP(A49,FAG_Daten_2022!A$1:$FK$206,FAG_Daten_2022!$DJ$1,FALSE)</f>
        <v>99.67</v>
      </c>
      <c r="AI49" s="82">
        <f>ROUND(AF49-AF49*MIN(MAX((AH49*FAG_Basisdaten!$C$24-AG49)/(AH49*FAG_Basisdaten!$C$23),0),1),0)</f>
        <v>0</v>
      </c>
      <c r="AJ49" s="3">
        <f>VLOOKUP(A49,FAG_Daten_2022!$A$1:$FK$206,FAG_Daten_2022!$BC$1,FALSE)</f>
        <v>102.3</v>
      </c>
      <c r="AK49" s="3">
        <f>VLOOKUP(A49,FAG_Daten_2022!$A$1:$FK$206,FAG_Daten_2022!$BD$1,FALSE)</f>
        <v>104.2</v>
      </c>
      <c r="AL49" s="82">
        <v>0</v>
      </c>
      <c r="AM49" s="82">
        <f t="shared" si="2"/>
        <v>0</v>
      </c>
      <c r="AN49" s="115" t="str">
        <f>IF(VLOOKUP($A49,FAG_Daten_2022!$A$1:$FK$206,FAG_Daten_2022!BS$1,FALSE)="","",VLOOKUP($A49,FAG_Daten_2022!$A$1:$FK$206,FAG_Daten_2022!BS$1,FALSE))</f>
        <v/>
      </c>
      <c r="AO49" s="115" t="str">
        <f>IF(VLOOKUP($A49,FAG_Daten_2022!$A$1:$FK$206,FAG_Daten_2022!BT$1,FALSE)="","",VLOOKUP($A49,FAG_Daten_2022!$A$1:$FK$206,FAG_Daten_2022!BT$1,FALSE))</f>
        <v/>
      </c>
      <c r="AP49" s="115" t="str">
        <f>IF(VLOOKUP($A49,FAG_Daten_2022!$A$1:$FK$206,FAG_Daten_2022!BU$1,FALSE)="","",VLOOKUP($A49,FAG_Daten_2022!$A$1:$FK$206,FAG_Daten_2022!BU$1,FALSE))</f>
        <v/>
      </c>
      <c r="AQ49" s="115" t="str">
        <f>IF(VLOOKUP($A49,FAG_Daten_2022!$A$1:$FK$206,FAG_Daten_2022!BV$1,FALSE)="","",VLOOKUP($A49,FAG_Daten_2022!$A$1:$FK$206,FAG_Daten_2022!BV$1,FALSE))</f>
        <v/>
      </c>
      <c r="AR49" s="115" t="str">
        <f>IF(VLOOKUP($A49,FAG_Daten_2022!$A$1:$FK$206,FAG_Daten_2022!BW$1,FALSE)="","",VLOOKUP($A49,FAG_Daten_2022!$A$1:$FK$206,FAG_Daten_2022!BW$1,FALSE))</f>
        <v/>
      </c>
      <c r="AS49" s="115" t="str">
        <f>IF(VLOOKUP($A49,FAG_Daten_2022!$A$1:$FK$206,FAG_Daten_2022!BX$1,FALSE)="","",VLOOKUP($A49,FAG_Daten_2022!$A$1:$FK$206,FAG_Daten_2022!BX$1,FALSE))</f>
        <v/>
      </c>
      <c r="AT49" s="115" t="str">
        <f>IF(VLOOKUP($A49,FAG_Daten_2022!$A$1:$FK$206,FAG_Daten_2022!BY$1,FALSE)="","",VLOOKUP($A49,FAG_Daten_2022!$A$1:$FK$206,FAG_Daten_2022!BY$1,FALSE))</f>
        <v/>
      </c>
      <c r="AU49" s="115" t="str">
        <f>IF(VLOOKUP($A49,FAG_Daten_2022!$A$1:$FK$206,FAG_Daten_2022!BZ$1,FALSE)="","",VLOOKUP($A49,FAG_Daten_2022!$A$1:$FK$206,FAG_Daten_2022!BZ$1,FALSE))</f>
        <v/>
      </c>
      <c r="AV49" s="302"/>
      <c r="AW49" s="115" t="str">
        <f>IF(VLOOKUP($A49,FAG_Daten_2022!$A$1:$FK$206,FAG_Daten_2022!CB$1,FALSE)="","",VLOOKUP($A49,FAG_Daten_2022!$A$1:$FK$206,FAG_Daten_2022!CB$1,FALSE))</f>
        <v/>
      </c>
      <c r="AX49" s="115" t="str">
        <f>IF(VLOOKUP($A49,FAG_Daten_2022!$A$1:$FK$206,FAG_Daten_2022!CC$1,FALSE)="","",VLOOKUP($A49,FAG_Daten_2022!$A$1:$FK$206,FAG_Daten_2022!CC$1,FALSE))</f>
        <v/>
      </c>
      <c r="AY49" s="115" t="str">
        <f>IF(VLOOKUP($A49,FAG_Daten_2022!$A$1:$FK$206,FAG_Daten_2022!CD$1,FALSE)="","",VLOOKUP($A49,FAG_Daten_2022!$A$1:$FK$206,FAG_Daten_2022!CD$1,FALSE))</f>
        <v/>
      </c>
      <c r="AZ49" s="80">
        <f>VLOOKUP($A49,FAG_Daten_2022!$A$1:$FK$206,FAG_Daten_2022!$DH$1,FALSE)</f>
        <v>103</v>
      </c>
      <c r="BA49" s="80">
        <f>IF(VLOOKUP($A49,FAG_Daten_2022!$A$1:$FK$206,FAG_Daten_2022!M$1,FALSE)="","",VLOOKUP($A49,FAG_Daten_2022!$A$1:$FK$206,FAG_Daten_2022!M$1,FALSE))</f>
        <v>0</v>
      </c>
      <c r="BB49" s="80">
        <f>IF(VLOOKUP($A49,FAG_Daten_2022!$A$1:$FK$206,FAG_Daten_2022!N$1,FALSE)="","",VLOOKUP($A49,FAG_Daten_2022!$A$1:$FK$206,FAG_Daten_2022!N$1,FALSE))</f>
        <v>0</v>
      </c>
      <c r="BC49" s="80">
        <f>IF(VLOOKUP($A49,FAG_Daten_2022!$A$1:$FK$206,FAG_Daten_2022!O$1,FALSE)="","",VLOOKUP($A49,FAG_Daten_2022!$A$1:$FK$206,FAG_Daten_2022!O$1,FALSE))</f>
        <v>0</v>
      </c>
      <c r="BD49" s="80" t="str">
        <f>IF(VLOOKUP($A49,FAG_Daten_2022!$A$1:$FK$206,FAG_Daten_2022!P$1,FALSE)="","",VLOOKUP($A49,FAG_Daten_2022!$A$1:$FK$206,FAG_Daten_2022!P$1,FALSE))</f>
        <v/>
      </c>
      <c r="BE49" s="80">
        <f>IF(VLOOKUP($A49,FAG_Daten_2022!$A$1:$FK$206,FAG_Daten_2022!R$1,FALSE)="","",VLOOKUP($A49,FAG_Daten_2022!$A$1:$FK$206,FAG_Daten_2022!R$1,FALSE))</f>
        <v>0</v>
      </c>
      <c r="BF49" s="80">
        <f>IF(VLOOKUP($A49,FAG_Daten_2022!$A$1:$FK$206,FAG_Daten_2022!S$1,FALSE)="","",VLOOKUP($A49,FAG_Daten_2022!$A$1:$FK$206,FAG_Daten_2022!S$1,FALSE))</f>
        <v>0</v>
      </c>
      <c r="BG49" s="80" t="str">
        <f>IF(VLOOKUP($A49,FAG_Daten_2022!$A$1:$FK$206,FAG_Daten_2022!T$1,FALSE)="","",VLOOKUP($A49,FAG_Daten_2022!$A$1:$FK$206,FAG_Daten_2022!T$1,FALSE))</f>
        <v/>
      </c>
      <c r="BH49" s="80" t="str">
        <f>IF(VLOOKUP($A49,FAG_Daten_2022!$A$1:$FK$206,FAG_Daten_2022!U$1,FALSE)="","",VLOOKUP($A49,FAG_Daten_2022!$A$1:$FK$206,FAG_Daten_2022!U$1,FALSE))</f>
        <v/>
      </c>
      <c r="BI49" s="302"/>
      <c r="BJ49" s="80" t="str">
        <f>IF(VLOOKUP($A49,FAG_Daten_2022!$A$1:$FK$206,FAG_Daten_2022!X$1,FALSE)="","",VLOOKUP($A49,FAG_Daten_2022!$A$1:$FK$206,FAG_Daten_2022!X$1,FALSE))</f>
        <v/>
      </c>
      <c r="BK49" s="80" t="str">
        <f>IF(VLOOKUP($A49,FAG_Daten_2022!$A$1:$FK$206,FAG_Daten_2022!Y$1,FALSE)="","",VLOOKUP($A49,FAG_Daten_2022!$A$1:$FK$206,FAG_Daten_2022!Y$1,FALSE))</f>
        <v/>
      </c>
      <c r="BL49" s="80" t="str">
        <f>IF(VLOOKUP($A49,FAG_Daten_2022!$A$1:$FK$206,FAG_Daten_2022!Z$1,FALSE)="","",VLOOKUP($A49,FAG_Daten_2022!$A$1:$FK$206,FAG_Daten_2022!Z$1,FALSE))</f>
        <v/>
      </c>
      <c r="BM49" s="82">
        <f>IF(VLOOKUP($A49,FAG_Daten_2022!$A$1:$FK$206,FAG_Daten_2022!AG$1,FALSE)="","",VLOOKUP($A49,FAG_Daten_2022!$A$1:$FK$206,FAG_Daten_2022!AG$1,FALSE))</f>
        <v>35787645</v>
      </c>
      <c r="BN49" s="82">
        <f>IF(VLOOKUP($A49,FAG_Daten_2022!$A$1:$FK$206,FAG_Daten_2022!AH$1,FALSE)="","",VLOOKUP($A49,FAG_Daten_2022!$A$1:$FK$206,FAG_Daten_2022!AH$1,FALSE))</f>
        <v>0</v>
      </c>
      <c r="BO49" s="82">
        <f>IF(VLOOKUP($A49,FAG_Daten_2022!$A$1:$FK$206,FAG_Daten_2022!AI$1,FALSE)="","",VLOOKUP($A49,FAG_Daten_2022!$A$1:$FK$206,FAG_Daten_2022!AI$1,FALSE))</f>
        <v>0</v>
      </c>
      <c r="BP49" s="113">
        <f>IF(VLOOKUP($A49,FAG_Daten_2022!$A$1:$FK$206,FAG_Daten_2022!AJ$1,FALSE)="","",VLOOKUP($A49,FAG_Daten_2022!$A$1:$FK$206,FAG_Daten_2022!AJ$1,FALSE))</f>
        <v>0</v>
      </c>
      <c r="BQ49" s="82" t="str">
        <f>IF(VLOOKUP($A49,FAG_Daten_2022!$A$1:$FK$206,FAG_Daten_2022!AK$1,FALSE)="","",VLOOKUP($A49,FAG_Daten_2022!$A$1:$FK$206,FAG_Daten_2022!AK$1,FALSE))</f>
        <v/>
      </c>
      <c r="BR49" s="82">
        <f>IF(VLOOKUP($A49,FAG_Daten_2022!$A$1:$FK$206,FAG_Daten_2022!AL$1,FALSE)="","",VLOOKUP($A49,FAG_Daten_2022!$A$1:$FK$206,FAG_Daten_2022!AL$1,FALSE))</f>
        <v>0</v>
      </c>
      <c r="BS49" s="82">
        <f>IF(VLOOKUP($A49,FAG_Daten_2022!$A$1:$FK$206,FAG_Daten_2022!AM$1,FALSE)="","",VLOOKUP($A49,FAG_Daten_2022!$A$1:$FK$206,FAG_Daten_2022!AM$1,FALSE))</f>
        <v>0</v>
      </c>
      <c r="BT49" s="82" t="str">
        <f>IF(VLOOKUP($A49,FAG_Daten_2022!$A$1:$FK$206,FAG_Daten_2022!AN$1,FALSE)="","",VLOOKUP($A49,FAG_Daten_2022!$A$1:$FK$206,FAG_Daten_2022!AN$1,FALSE))</f>
        <v/>
      </c>
      <c r="BU49" s="82" t="str">
        <f>IF(VLOOKUP($A49,FAG_Daten_2022!$A$1:$FK$206,FAG_Daten_2022!AO$1,FALSE)="","",VLOOKUP($A49,FAG_Daten_2022!$A$1:$FK$206,FAG_Daten_2022!AO$1,FALSE))</f>
        <v/>
      </c>
      <c r="BV49" s="302"/>
      <c r="BW49" s="82" t="str">
        <f>IF(VLOOKUP($A49,FAG_Daten_2022!$A$1:$FK$206,FAG_Daten_2022!AQ$1,FALSE)="","",VLOOKUP($A49,FAG_Daten_2022!$A$1:$FK$206,FAG_Daten_2022!AQ$1,FALSE))</f>
        <v/>
      </c>
      <c r="BX49" s="82" t="str">
        <f>IF(VLOOKUP($A49,FAG_Daten_2022!$A$1:$FK$206,FAG_Daten_2022!AR$1,FALSE)="","",VLOOKUP($A49,FAG_Daten_2022!$A$1:$FK$206,FAG_Daten_2022!AR$1,FALSE))</f>
        <v/>
      </c>
      <c r="BY49" s="82" t="str">
        <f>IF(VLOOKUP($A49,FAG_Daten_2022!$A$1:$FK$206,FAG_Daten_2022!AS$1,FALSE)="","",VLOOKUP($A49,FAG_Daten_2022!$A$1:$FK$206,FAG_Daten_2022!AS$1,FALSE))</f>
        <v/>
      </c>
      <c r="BZ49" s="82">
        <f t="shared" si="18"/>
        <v>0</v>
      </c>
      <c r="CA49" s="82">
        <f t="shared" si="15"/>
        <v>0</v>
      </c>
      <c r="CB49" s="82">
        <f t="shared" si="15"/>
        <v>0</v>
      </c>
      <c r="CC49" s="82" t="str">
        <f t="shared" si="15"/>
        <v/>
      </c>
      <c r="CD49" s="82">
        <f t="shared" si="12"/>
        <v>0</v>
      </c>
      <c r="CE49" s="82">
        <f t="shared" si="12"/>
        <v>0</v>
      </c>
      <c r="CF49" s="82" t="str">
        <f t="shared" si="12"/>
        <v/>
      </c>
      <c r="CG49" s="82" t="str">
        <f t="shared" si="12"/>
        <v/>
      </c>
      <c r="CH49" s="82" t="str">
        <f t="shared" si="12"/>
        <v/>
      </c>
      <c r="CI49" s="82" t="str">
        <f t="shared" si="12"/>
        <v/>
      </c>
      <c r="CJ49" s="82" t="str">
        <f t="shared" si="12"/>
        <v/>
      </c>
      <c r="CK49" s="82" t="str">
        <f t="shared" si="12"/>
        <v/>
      </c>
      <c r="CL49" s="82">
        <f t="shared" si="16"/>
        <v>0</v>
      </c>
      <c r="CM49" s="82">
        <f t="shared" si="16"/>
        <v>0</v>
      </c>
      <c r="CN49" s="82">
        <f t="shared" si="16"/>
        <v>0</v>
      </c>
      <c r="CO49" s="82" t="str">
        <f t="shared" si="13"/>
        <v/>
      </c>
      <c r="CP49" s="82">
        <f t="shared" si="13"/>
        <v>0</v>
      </c>
      <c r="CQ49" s="82">
        <f t="shared" si="13"/>
        <v>0</v>
      </c>
      <c r="CR49" s="82" t="str">
        <f t="shared" si="13"/>
        <v/>
      </c>
      <c r="CS49" s="82" t="str">
        <f t="shared" si="13"/>
        <v/>
      </c>
      <c r="CT49" s="82" t="str">
        <f t="shared" si="13"/>
        <v/>
      </c>
      <c r="CU49" s="82" t="str">
        <f t="shared" si="13"/>
        <v/>
      </c>
      <c r="CV49" s="82" t="str">
        <f t="shared" si="13"/>
        <v/>
      </c>
      <c r="CW49" s="82" t="str">
        <f t="shared" si="13"/>
        <v/>
      </c>
      <c r="CX49" s="82">
        <f t="shared" si="5"/>
        <v>0</v>
      </c>
      <c r="CY49" s="82">
        <f>VLOOKUP($A49,FAG_Daten_2022!$A$1:$FK$206,FAG_Daten_2022!I$1,FALSE)</f>
        <v>1978</v>
      </c>
      <c r="CZ49" s="82" t="str">
        <f>IF(VLOOKUP($A49,FAG_Daten_2022!$A$1:$FK$206,FAG_Daten_2022!BE$1,FALSE)="","",VLOOKUP($A49,FAG_Daten_2022!$A$1:$FK$206,FAG_Daten_2022!BE$1,FALSE))</f>
        <v/>
      </c>
      <c r="DA49" s="82" t="str">
        <f>IF(VLOOKUP($A49,FAG_Daten_2022!$A$1:$FK$206,FAG_Daten_2022!BF$1,FALSE)="","",VLOOKUP($A49,FAG_Daten_2022!$A$1:$FK$206,FAG_Daten_2022!BF$1,FALSE))</f>
        <v/>
      </c>
      <c r="DB49" s="82" t="str">
        <f>IF(VLOOKUP($A49,FAG_Daten_2022!$A$1:$FK$206,FAG_Daten_2022!BG$1,FALSE)="","",VLOOKUP($A49,FAG_Daten_2022!$A$1:$FK$206,FAG_Daten_2022!BG$1,FALSE))</f>
        <v/>
      </c>
      <c r="DC49" s="82" t="str">
        <f>IF(VLOOKUP($A49,FAG_Daten_2022!$A$1:$FK$206,FAG_Daten_2022!BH$1,FALSE)="","",VLOOKUP($A49,FAG_Daten_2022!$A$1:$FK$206,FAG_Daten_2022!BH$1,FALSE))</f>
        <v/>
      </c>
      <c r="DD49" s="82" t="str">
        <f>IF(VLOOKUP($A49,FAG_Daten_2022!$A$1:$FK$206,FAG_Daten_2022!BI$1,FALSE)="","",VLOOKUP($A49,FAG_Daten_2022!$A$1:$FK$206,FAG_Daten_2022!BI$1,FALSE))</f>
        <v/>
      </c>
      <c r="DE49" s="82" t="str">
        <f>IF(VLOOKUP($A49,FAG_Daten_2022!$A$1:$FK$206,FAG_Daten_2022!BJ$1,FALSE)="","",VLOOKUP($A49,FAG_Daten_2022!$A$1:$FK$206,FAG_Daten_2022!BJ$1,FALSE))</f>
        <v/>
      </c>
      <c r="DF49" s="82" t="str">
        <f>IF(VLOOKUP($A49,FAG_Daten_2022!$A$1:$FK$206,FAG_Daten_2022!BK$1,FALSE)="","",VLOOKUP($A49,FAG_Daten_2022!$A$1:$FK$206,FAG_Daten_2022!BK$1,FALSE))</f>
        <v/>
      </c>
      <c r="DG49" s="82" t="str">
        <f>IF(VLOOKUP($A49,FAG_Daten_2022!$A$1:$FK$206,FAG_Daten_2022!BL$1,FALSE)="","",VLOOKUP($A49,FAG_Daten_2022!$A$1:$FK$206,FAG_Daten_2022!BL$1,FALSE))</f>
        <v/>
      </c>
      <c r="DH49" s="302"/>
      <c r="DI49" s="82" t="str">
        <f>IF(VLOOKUP($A49,FAG_Daten_2022!$A$1:$FK$206,FAG_Daten_2022!BN$1,FALSE)="","",VLOOKUP($A49,FAG_Daten_2022!$A$1:$FK$206,FAG_Daten_2022!BN$1,FALSE))</f>
        <v/>
      </c>
      <c r="DJ49" s="82" t="str">
        <f>IF(VLOOKUP($A49,FAG_Daten_2022!$A$1:$FK$206,FAG_Daten_2022!BO$1,FALSE)="","",VLOOKUP($A49,FAG_Daten_2022!$A$1:$FK$206,FAG_Daten_2022!BO$1,FALSE))</f>
        <v/>
      </c>
      <c r="DK49" s="82" t="str">
        <f>IF(VLOOKUP($A49,FAG_Daten_2022!$A$1:$FK$206,FAG_Daten_2022!BP$1,FALSE)="","",VLOOKUP($A49,FAG_Daten_2022!$A$1:$FK$206,FAG_Daten_2022!BP$1,FALSE))</f>
        <v/>
      </c>
      <c r="DL49" s="82" t="str">
        <f>IF(VLOOKUP($A49,FAG_Daten_2022!$A$1:$FK$206,FAG_Daten_2022!BQ$1,FALSE)="","",VLOOKUP($A49,FAG_Daten_2022!$A$1:$FK$206,FAG_Daten_2022!BQ$1,FALSE))</f>
        <v/>
      </c>
      <c r="DM49" s="82" t="str">
        <f>IF(VLOOKUP($A49,FAG_Daten_2022!$A$1:$FK$206,FAG_Daten_2022!BR$1,FALSE)="","",VLOOKUP($A49,FAG_Daten_2022!$A$1:$FK$206,FAG_Daten_2022!BR$1,FALSE))</f>
        <v/>
      </c>
      <c r="DN49" s="82" t="str">
        <f t="shared" si="17"/>
        <v/>
      </c>
      <c r="DO49" s="82" t="str">
        <f t="shared" si="17"/>
        <v/>
      </c>
      <c r="DP49" s="82" t="str">
        <f t="shared" si="17"/>
        <v/>
      </c>
      <c r="DQ49" s="82" t="str">
        <f t="shared" si="14"/>
        <v/>
      </c>
      <c r="DR49" s="82" t="str">
        <f t="shared" si="14"/>
        <v/>
      </c>
      <c r="DS49" s="82" t="str">
        <f t="shared" si="14"/>
        <v/>
      </c>
      <c r="DT49" s="82" t="str">
        <f t="shared" si="14"/>
        <v/>
      </c>
      <c r="DU49" s="82" t="str">
        <f t="shared" si="14"/>
        <v/>
      </c>
      <c r="DV49" s="82" t="str">
        <f t="shared" si="14"/>
        <v/>
      </c>
      <c r="DW49" s="82" t="str">
        <f t="shared" si="14"/>
        <v/>
      </c>
      <c r="DX49" s="82" t="str">
        <f t="shared" si="14"/>
        <v/>
      </c>
      <c r="DY49" s="82" t="str">
        <f t="shared" si="14"/>
        <v/>
      </c>
      <c r="DZ49" s="82">
        <f t="shared" si="7"/>
        <v>0</v>
      </c>
      <c r="EA49" s="82">
        <f t="shared" si="8"/>
        <v>0</v>
      </c>
      <c r="EB49" s="82"/>
      <c r="EC49" s="82"/>
      <c r="ED49" s="82"/>
      <c r="EE49" s="82"/>
      <c r="EF49" s="82"/>
      <c r="EG49" s="82"/>
      <c r="EH49" s="82"/>
      <c r="EI49" s="82"/>
      <c r="EJ49" s="82"/>
      <c r="EK49" s="1"/>
      <c r="EL49" s="11"/>
      <c r="EM49" s="1"/>
    </row>
    <row r="50" spans="1:143" s="3" customFormat="1" outlineLevel="1" x14ac:dyDescent="0.2">
      <c r="A50" s="3">
        <v>172</v>
      </c>
      <c r="B50" s="3" t="str">
        <f>VLOOKUP(A50,FAG_Daten_2022!A$1:$FK$206,FAG_Daten_2022!$B$1,FALSE)</f>
        <v>Fehraltorf</v>
      </c>
      <c r="C50" s="3" t="str">
        <f>VLOOKUP(A50,FAG_Daten_2022!A$1:$FK$206,FAG_Daten_2022!$C$1,FALSE)</f>
        <v>Politische Gemeinde</v>
      </c>
      <c r="D50" s="3" t="str">
        <f>VLOOKUP(A50,FAG_Daten_2022!A$1:$FK$206,FAG_Daten_2022!$D$1,FALSE)</f>
        <v>Bezirk Pfäffikon</v>
      </c>
      <c r="E50" s="82">
        <f>VLOOKUP(A50,FAG_Daten_2022!A$1:$FK$206,FAG_Daten_2022!$AT$1,FALSE)</f>
        <v>3331</v>
      </c>
      <c r="F50" s="82">
        <f>VLOOKUP(A50,FAG_Daten_2022!A$1:$FK$206,FAG_Daten_2022!$AV$1,FALSE)</f>
        <v>3770</v>
      </c>
      <c r="G50" s="82">
        <f>VLOOKUP(A50,FAG_Daten_2022!A$1:$FK$206,FAG_Daten_2022!$F$1,FALSE)</f>
        <v>6573</v>
      </c>
      <c r="H50" s="80">
        <f>VLOOKUP(A50,FAG_Daten_2022!A$1:$FK$206,FAG_Daten_2022!$DH$1,FALSE)</f>
        <v>107</v>
      </c>
      <c r="I50" s="82">
        <f>ROUND(IF(E50&lt;FAG_Basisdaten!$C$5*F50,(FAG_Basisdaten!$C$5*F50-E50)*G50*H50/100,0),0)</f>
        <v>1761794</v>
      </c>
      <c r="J50" s="82">
        <f>VLOOKUP(A50,FAG_Daten_2022!A$1:$FK$206,FAG_Daten_2022!$AT$1,FALSE)</f>
        <v>3331</v>
      </c>
      <c r="K50" s="82">
        <f>VLOOKUP(A50,FAG_Daten_2022!A$1:$FK$206,FAG_Daten_2022!$AV$1,FALSE)</f>
        <v>3770</v>
      </c>
      <c r="L50" s="3">
        <f>VLOOKUP(A50,FAG_Daten_2022!A$1:$FK$206,FAG_Daten_2022!$F$1,FALSE)</f>
        <v>6573</v>
      </c>
      <c r="M50" s="3">
        <f>VLOOKUP(A50,FAG_Daten_2022!A$1:$FK$206,FAG_Daten_2022!DJ$1,FALSE)</f>
        <v>99.67</v>
      </c>
      <c r="N50" s="3">
        <f>VLOOKUP(A50,FAG_Daten_2022!A$1:$FK$206,FAG_Daten_2022!$DK$1,FALSE)</f>
        <v>100.87</v>
      </c>
      <c r="O50" s="82">
        <f>ROUND(IF(J50&gt;K50*FAG_Basisdaten!$C$8,(J50-K50*FAG_Basisdaten!$C$8)*FAG_Basisdaten!$C$9*L50*(M50/N50),0),0)</f>
        <v>0</v>
      </c>
      <c r="P50" s="82">
        <f>VLOOKUP(A50,FAG_Daten_2022!A$1:$FK$206,FAG_Daten_2022!$I$1,FALSE)</f>
        <v>1462</v>
      </c>
      <c r="Q50" s="82">
        <f>VLOOKUP(A50,FAG_Daten_2022!A$1:$FK$206,FAG_Daten_2022!$F$1,FALSE)</f>
        <v>6573</v>
      </c>
      <c r="R50" s="82">
        <f>VLOOKUP(A50,FAG_Daten_2022!A$1:$FK$206,FAG_Daten_2022!$K$1,FALSE)</f>
        <v>232131</v>
      </c>
      <c r="S50" s="82">
        <f>VLOOKUP(A50,FAG_Daten_2022!A$1:$FK$206,FAG_Daten_2022!$H$1,FALSE)</f>
        <v>1130451</v>
      </c>
      <c r="T50" s="82">
        <f>VLOOKUP(A50,FAG_Daten_2022!A$1:$FK$206,FAG_Daten_2022!$F$1,FALSE)</f>
        <v>6573</v>
      </c>
      <c r="U50" s="3">
        <f>VLOOKUP(A50,FAG_Daten_2022!A$1:$FK$206,FAG_Daten_2022!$BC$1,FALSE)</f>
        <v>102.3</v>
      </c>
      <c r="V50" s="3">
        <f>VLOOKUP(A50,FAG_Daten_2022!A$1:$FK$206,FAG_Daten_2022!$BD$1,FALSE)</f>
        <v>104.2</v>
      </c>
      <c r="W50" s="118">
        <f>IF((P50/Q50)&gt;(R50/S50)*FAG_Basisdaten!$C$12,((P50/Q50)-(R50/S50)*FAG_Basisdaten!$C$12)*T50*FAG_Basisdaten!$C$13*(U50/V50),0)</f>
        <v>0</v>
      </c>
      <c r="X50" s="3">
        <f>VLOOKUP(A50,FAG_Daten_2022!A$1:$FK$206,FAG_Daten_2022!$DH$1,FALSE)</f>
        <v>107</v>
      </c>
      <c r="Y50" s="3">
        <f>VLOOKUP(A50,FAG_Daten_2022!A$1:$FK$206,FAG_Daten_2022!$DJ$1,FALSE)</f>
        <v>99.67</v>
      </c>
      <c r="Z50" s="82">
        <f>ROUND(W50-W50*MIN(MAX((Y50*FAG_Basisdaten!$C$15-X50)/(Y50*FAG_Basisdaten!$C$14),0),1),0)</f>
        <v>0</v>
      </c>
      <c r="AA50" s="79">
        <f>VLOOKUP(A50,FAG_Daten_2022!A$1:$FK$206,FAG_Daten_2022!$AW$1,FALSE)</f>
        <v>696.91</v>
      </c>
      <c r="AB50" s="83">
        <f>VLOOKUP(A50,FAG_Daten_2022!A$1:$FK$206,FAG_Daten_2022!$AZ$1,FALSE)</f>
        <v>0</v>
      </c>
      <c r="AC50" s="3">
        <f>VLOOKUP(A50,FAG_Daten_2022!A$1:$FK$206,FAG_Daten_2022!$F$1,FALSE)</f>
        <v>6573</v>
      </c>
      <c r="AD50" s="3">
        <f>VLOOKUP(A50,FAG_Daten_2022!A$1:$FK$206,FAG_Daten_2022!$BC$1,FALSE)</f>
        <v>102.3</v>
      </c>
      <c r="AE50" s="3">
        <f>VLOOKUP(A50,FAG_Daten_2022!A$1:$FK$206,FAG_Daten_2022!$BD$1,FALSE)</f>
        <v>104.2</v>
      </c>
      <c r="AF50" s="80">
        <f>IF(OR(AA50&lt;FAG_Basisdaten!$C$18,AB50&gt;FAG_Basisdaten!$C$19),MAX((FAG_Basisdaten!$C$20+FAG_Basisdaten!$C$21*AA50+FAG_Basisdaten!$C$22*AB50*100)*AC50*(AD50/AE50),0),0)</f>
        <v>0</v>
      </c>
      <c r="AG50" s="3">
        <f>VLOOKUP(A50,FAG_Daten_2022!A$1:$FK$206,FAG_Daten_2022!$DH$1,FALSE)</f>
        <v>107</v>
      </c>
      <c r="AH50" s="3">
        <f>VLOOKUP(A50,FAG_Daten_2022!A$1:$FK$206,FAG_Daten_2022!$DJ$1,FALSE)</f>
        <v>99.67</v>
      </c>
      <c r="AI50" s="82">
        <f>ROUND(AF50-AF50*MIN(MAX((AH50*FAG_Basisdaten!$C$24-AG50)/(AH50*FAG_Basisdaten!$C$23),0),1),0)</f>
        <v>0</v>
      </c>
      <c r="AJ50" s="3">
        <f>VLOOKUP(A50,FAG_Daten_2022!$A$1:$FK$206,FAG_Daten_2022!$BC$1,FALSE)</f>
        <v>102.3</v>
      </c>
      <c r="AK50" s="3">
        <f>VLOOKUP(A50,FAG_Daten_2022!$A$1:$FK$206,FAG_Daten_2022!$BD$1,FALSE)</f>
        <v>104.2</v>
      </c>
      <c r="AL50" s="82">
        <v>0</v>
      </c>
      <c r="AM50" s="82">
        <f t="shared" si="2"/>
        <v>1761794</v>
      </c>
      <c r="AN50" s="115" t="str">
        <f>IF(VLOOKUP($A50,FAG_Daten_2022!$A$1:$FK$206,FAG_Daten_2022!BS$1,FALSE)="","",VLOOKUP($A50,FAG_Daten_2022!$A$1:$FK$206,FAG_Daten_2022!BS$1,FALSE))</f>
        <v/>
      </c>
      <c r="AO50" s="115" t="str">
        <f>IF(VLOOKUP($A50,FAG_Daten_2022!$A$1:$FK$206,FAG_Daten_2022!BT$1,FALSE)="","",VLOOKUP($A50,FAG_Daten_2022!$A$1:$FK$206,FAG_Daten_2022!BT$1,FALSE))</f>
        <v/>
      </c>
      <c r="AP50" s="115" t="str">
        <f>IF(VLOOKUP($A50,FAG_Daten_2022!$A$1:$FK$206,FAG_Daten_2022!BU$1,FALSE)="","",VLOOKUP($A50,FAG_Daten_2022!$A$1:$FK$206,FAG_Daten_2022!BU$1,FALSE))</f>
        <v/>
      </c>
      <c r="AQ50" s="115" t="str">
        <f>IF(VLOOKUP($A50,FAG_Daten_2022!$A$1:$FK$206,FAG_Daten_2022!BV$1,FALSE)="","",VLOOKUP($A50,FAG_Daten_2022!$A$1:$FK$206,FAG_Daten_2022!BV$1,FALSE))</f>
        <v/>
      </c>
      <c r="AR50" s="115" t="str">
        <f>IF(VLOOKUP($A50,FAG_Daten_2022!$A$1:$FK$206,FAG_Daten_2022!BW$1,FALSE)="","",VLOOKUP($A50,FAG_Daten_2022!$A$1:$FK$206,FAG_Daten_2022!BW$1,FALSE))</f>
        <v/>
      </c>
      <c r="AS50" s="115" t="str">
        <f>IF(VLOOKUP($A50,FAG_Daten_2022!$A$1:$FK$206,FAG_Daten_2022!BX$1,FALSE)="","",VLOOKUP($A50,FAG_Daten_2022!$A$1:$FK$206,FAG_Daten_2022!BX$1,FALSE))</f>
        <v/>
      </c>
      <c r="AT50" s="115" t="str">
        <f>IF(VLOOKUP($A50,FAG_Daten_2022!$A$1:$FK$206,FAG_Daten_2022!BY$1,FALSE)="","",VLOOKUP($A50,FAG_Daten_2022!$A$1:$FK$206,FAG_Daten_2022!BY$1,FALSE))</f>
        <v/>
      </c>
      <c r="AU50" s="115" t="str">
        <f>IF(VLOOKUP($A50,FAG_Daten_2022!$A$1:$FK$206,FAG_Daten_2022!BZ$1,FALSE)="","",VLOOKUP($A50,FAG_Daten_2022!$A$1:$FK$206,FAG_Daten_2022!BZ$1,FALSE))</f>
        <v/>
      </c>
      <c r="AV50" s="115" t="str">
        <f>IF(VLOOKUP($A50,FAG_Daten_2022!$A$1:$FK$206,FAG_Daten_2022!CA$1,FALSE)="","",VLOOKUP($A50,FAG_Daten_2022!$A$1:$FK$206,FAG_Daten_2022!CA$1,FALSE))</f>
        <v/>
      </c>
      <c r="AW50" s="115" t="str">
        <f>IF(VLOOKUP($A50,FAG_Daten_2022!$A$1:$FK$206,FAG_Daten_2022!CB$1,FALSE)="","",VLOOKUP($A50,FAG_Daten_2022!$A$1:$FK$206,FAG_Daten_2022!CB$1,FALSE))</f>
        <v/>
      </c>
      <c r="AX50" s="115" t="str">
        <f>IF(VLOOKUP($A50,FAG_Daten_2022!$A$1:$FK$206,FAG_Daten_2022!CC$1,FALSE)="","",VLOOKUP($A50,FAG_Daten_2022!$A$1:$FK$206,FAG_Daten_2022!CC$1,FALSE))</f>
        <v/>
      </c>
      <c r="AY50" s="115" t="str">
        <f>IF(VLOOKUP($A50,FAG_Daten_2022!$A$1:$FK$206,FAG_Daten_2022!CD$1,FALSE)="","",VLOOKUP($A50,FAG_Daten_2022!$A$1:$FK$206,FAG_Daten_2022!CD$1,FALSE))</f>
        <v/>
      </c>
      <c r="AZ50" s="80">
        <f>VLOOKUP($A50,FAG_Daten_2022!$A$1:$FK$206,FAG_Daten_2022!$DH$1,FALSE)</f>
        <v>107</v>
      </c>
      <c r="BA50" s="80">
        <f>IF(VLOOKUP($A50,FAG_Daten_2022!$A$1:$FK$206,FAG_Daten_2022!M$1,FALSE)="","",VLOOKUP($A50,FAG_Daten_2022!$A$1:$FK$206,FAG_Daten_2022!M$1,FALSE))</f>
        <v>0</v>
      </c>
      <c r="BB50" s="80">
        <f>IF(VLOOKUP($A50,FAG_Daten_2022!$A$1:$FK$206,FAG_Daten_2022!N$1,FALSE)="","",VLOOKUP($A50,FAG_Daten_2022!$A$1:$FK$206,FAG_Daten_2022!N$1,FALSE))</f>
        <v>0</v>
      </c>
      <c r="BC50" s="80">
        <f>IF(VLOOKUP($A50,FAG_Daten_2022!$A$1:$FK$206,FAG_Daten_2022!O$1,FALSE)="","",VLOOKUP($A50,FAG_Daten_2022!$A$1:$FK$206,FAG_Daten_2022!O$1,FALSE))</f>
        <v>0</v>
      </c>
      <c r="BD50" s="80" t="str">
        <f>IF(VLOOKUP($A50,FAG_Daten_2022!$A$1:$FK$206,FAG_Daten_2022!P$1,FALSE)="","",VLOOKUP($A50,FAG_Daten_2022!$A$1:$FK$206,FAG_Daten_2022!P$1,FALSE))</f>
        <v/>
      </c>
      <c r="BE50" s="80">
        <f>IF(VLOOKUP($A50,FAG_Daten_2022!$A$1:$FK$206,FAG_Daten_2022!R$1,FALSE)="","",VLOOKUP($A50,FAG_Daten_2022!$A$1:$FK$206,FAG_Daten_2022!R$1,FALSE))</f>
        <v>0</v>
      </c>
      <c r="BF50" s="80">
        <f>IF(VLOOKUP($A50,FAG_Daten_2022!$A$1:$FK$206,FAG_Daten_2022!S$1,FALSE)="","",VLOOKUP($A50,FAG_Daten_2022!$A$1:$FK$206,FAG_Daten_2022!S$1,FALSE))</f>
        <v>0</v>
      </c>
      <c r="BG50" s="80" t="str">
        <f>IF(VLOOKUP($A50,FAG_Daten_2022!$A$1:$FK$206,FAG_Daten_2022!T$1,FALSE)="","",VLOOKUP($A50,FAG_Daten_2022!$A$1:$FK$206,FAG_Daten_2022!T$1,FALSE))</f>
        <v/>
      </c>
      <c r="BH50" s="80" t="str">
        <f>IF(VLOOKUP($A50,FAG_Daten_2022!$A$1:$FK$206,FAG_Daten_2022!U$1,FALSE)="","",VLOOKUP($A50,FAG_Daten_2022!$A$1:$FK$206,FAG_Daten_2022!U$1,FALSE))</f>
        <v/>
      </c>
      <c r="BI50" s="80">
        <f>IF(VLOOKUP($A50,FAG_Daten_2022!$A$1:$FK$206,FAG_Daten_2022!W$1,FALSE)="","",VLOOKUP($A50,FAG_Daten_2022!$A$1:$FK$206,FAG_Daten_2022!W$1,FALSE))</f>
        <v>0</v>
      </c>
      <c r="BJ50" s="80" t="str">
        <f>IF(VLOOKUP($A50,FAG_Daten_2022!$A$1:$FK$206,FAG_Daten_2022!X$1,FALSE)="","",VLOOKUP($A50,FAG_Daten_2022!$A$1:$FK$206,FAG_Daten_2022!X$1,FALSE))</f>
        <v/>
      </c>
      <c r="BK50" s="80" t="str">
        <f>IF(VLOOKUP($A50,FAG_Daten_2022!$A$1:$FK$206,FAG_Daten_2022!Y$1,FALSE)="","",VLOOKUP($A50,FAG_Daten_2022!$A$1:$FK$206,FAG_Daten_2022!Y$1,FALSE))</f>
        <v/>
      </c>
      <c r="BL50" s="80" t="str">
        <f>IF(VLOOKUP($A50,FAG_Daten_2022!$A$1:$FK$206,FAG_Daten_2022!Z$1,FALSE)="","",VLOOKUP($A50,FAG_Daten_2022!$A$1:$FK$206,FAG_Daten_2022!Z$1,FALSE))</f>
        <v/>
      </c>
      <c r="BM50" s="82">
        <f>IF(VLOOKUP($A50,FAG_Daten_2022!$A$1:$FK$206,FAG_Daten_2022!AG$1,FALSE)="","",VLOOKUP($A50,FAG_Daten_2022!$A$1:$FK$206,FAG_Daten_2022!AG$1,FALSE))</f>
        <v>21896777</v>
      </c>
      <c r="BN50" s="82">
        <f>IF(VLOOKUP($A50,FAG_Daten_2022!$A$1:$FK$206,FAG_Daten_2022!AH$1,FALSE)="","",VLOOKUP($A50,FAG_Daten_2022!$A$1:$FK$206,FAG_Daten_2022!AH$1,FALSE))</f>
        <v>0</v>
      </c>
      <c r="BO50" s="82">
        <f>IF(VLOOKUP($A50,FAG_Daten_2022!$A$1:$FK$206,FAG_Daten_2022!AI$1,FALSE)="","",VLOOKUP($A50,FAG_Daten_2022!$A$1:$FK$206,FAG_Daten_2022!AI$1,FALSE))</f>
        <v>0</v>
      </c>
      <c r="BP50" s="113">
        <f>IF(VLOOKUP($A50,FAG_Daten_2022!$A$1:$FK$206,FAG_Daten_2022!AJ$1,FALSE)="","",VLOOKUP($A50,FAG_Daten_2022!$A$1:$FK$206,FAG_Daten_2022!AJ$1,FALSE))</f>
        <v>0</v>
      </c>
      <c r="BQ50" s="82" t="str">
        <f>IF(VLOOKUP($A50,FAG_Daten_2022!$A$1:$FK$206,FAG_Daten_2022!AK$1,FALSE)="","",VLOOKUP($A50,FAG_Daten_2022!$A$1:$FK$206,FAG_Daten_2022!AK$1,FALSE))</f>
        <v/>
      </c>
      <c r="BR50" s="82">
        <f>IF(VLOOKUP($A50,FAG_Daten_2022!$A$1:$FK$206,FAG_Daten_2022!AL$1,FALSE)="","",VLOOKUP($A50,FAG_Daten_2022!$A$1:$FK$206,FAG_Daten_2022!AL$1,FALSE))</f>
        <v>0</v>
      </c>
      <c r="BS50" s="82">
        <f>IF(VLOOKUP($A50,FAG_Daten_2022!$A$1:$FK$206,FAG_Daten_2022!AM$1,FALSE)="","",VLOOKUP($A50,FAG_Daten_2022!$A$1:$FK$206,FAG_Daten_2022!AM$1,FALSE))</f>
        <v>0</v>
      </c>
      <c r="BT50" s="82" t="str">
        <f>IF(VLOOKUP($A50,FAG_Daten_2022!$A$1:$FK$206,FAG_Daten_2022!AN$1,FALSE)="","",VLOOKUP($A50,FAG_Daten_2022!$A$1:$FK$206,FAG_Daten_2022!AN$1,FALSE))</f>
        <v/>
      </c>
      <c r="BU50" s="82" t="str">
        <f>IF(VLOOKUP($A50,FAG_Daten_2022!$A$1:$FK$206,FAG_Daten_2022!AO$1,FALSE)="","",VLOOKUP($A50,FAG_Daten_2022!$A$1:$FK$206,FAG_Daten_2022!AO$1,FALSE))</f>
        <v/>
      </c>
      <c r="BV50" s="82">
        <f>IF(VLOOKUP($A50,FAG_Daten_2022!$A$1:$FK$206,FAG_Daten_2022!AP$1,FALSE)="","",VLOOKUP($A50,FAG_Daten_2022!$A$1:$FK$206,FAG_Daten_2022!AP$1,FALSE))</f>
        <v>0</v>
      </c>
      <c r="BW50" s="82" t="str">
        <f>IF(VLOOKUP($A50,FAG_Daten_2022!$A$1:$FK$206,FAG_Daten_2022!AQ$1,FALSE)="","",VLOOKUP($A50,FAG_Daten_2022!$A$1:$FK$206,FAG_Daten_2022!AQ$1,FALSE))</f>
        <v/>
      </c>
      <c r="BX50" s="82" t="str">
        <f>IF(VLOOKUP($A50,FAG_Daten_2022!$A$1:$FK$206,FAG_Daten_2022!AR$1,FALSE)="","",VLOOKUP($A50,FAG_Daten_2022!$A$1:$FK$206,FAG_Daten_2022!AR$1,FALSE))</f>
        <v/>
      </c>
      <c r="BY50" s="82" t="str">
        <f>IF(VLOOKUP($A50,FAG_Daten_2022!$A$1:$FK$206,FAG_Daten_2022!AS$1,FALSE)="","",VLOOKUP($A50,FAG_Daten_2022!$A$1:$FK$206,FAG_Daten_2022!AS$1,FALSE))</f>
        <v/>
      </c>
      <c r="BZ50" s="82">
        <f t="shared" si="18"/>
        <v>0</v>
      </c>
      <c r="CA50" s="82">
        <f t="shared" si="15"/>
        <v>0</v>
      </c>
      <c r="CB50" s="82">
        <f t="shared" si="15"/>
        <v>0</v>
      </c>
      <c r="CC50" s="82" t="str">
        <f t="shared" si="15"/>
        <v/>
      </c>
      <c r="CD50" s="82">
        <f t="shared" si="12"/>
        <v>0</v>
      </c>
      <c r="CE50" s="82">
        <f t="shared" si="12"/>
        <v>0</v>
      </c>
      <c r="CF50" s="82" t="str">
        <f t="shared" si="12"/>
        <v/>
      </c>
      <c r="CG50" s="82" t="str">
        <f t="shared" si="12"/>
        <v/>
      </c>
      <c r="CH50" s="82">
        <f t="shared" si="12"/>
        <v>0</v>
      </c>
      <c r="CI50" s="82" t="str">
        <f t="shared" si="12"/>
        <v/>
      </c>
      <c r="CJ50" s="82" t="str">
        <f t="shared" si="12"/>
        <v/>
      </c>
      <c r="CK50" s="82" t="str">
        <f t="shared" si="12"/>
        <v/>
      </c>
      <c r="CL50" s="82">
        <f t="shared" si="16"/>
        <v>0</v>
      </c>
      <c r="CM50" s="82">
        <f t="shared" si="16"/>
        <v>0</v>
      </c>
      <c r="CN50" s="82">
        <f t="shared" si="16"/>
        <v>0</v>
      </c>
      <c r="CO50" s="82" t="str">
        <f t="shared" si="13"/>
        <v/>
      </c>
      <c r="CP50" s="82">
        <f t="shared" si="13"/>
        <v>0</v>
      </c>
      <c r="CQ50" s="82">
        <f t="shared" si="13"/>
        <v>0</v>
      </c>
      <c r="CR50" s="82" t="str">
        <f t="shared" si="13"/>
        <v/>
      </c>
      <c r="CS50" s="82" t="str">
        <f t="shared" si="13"/>
        <v/>
      </c>
      <c r="CT50" s="82">
        <f t="shared" si="13"/>
        <v>0</v>
      </c>
      <c r="CU50" s="82" t="str">
        <f t="shared" si="13"/>
        <v/>
      </c>
      <c r="CV50" s="82" t="str">
        <f t="shared" si="13"/>
        <v/>
      </c>
      <c r="CW50" s="82" t="str">
        <f t="shared" si="13"/>
        <v/>
      </c>
      <c r="CX50" s="82">
        <f t="shared" si="5"/>
        <v>0</v>
      </c>
      <c r="CY50" s="82">
        <f>VLOOKUP($A50,FAG_Daten_2022!$A$1:$FK$206,FAG_Daten_2022!I$1,FALSE)</f>
        <v>1462</v>
      </c>
      <c r="CZ50" s="82" t="str">
        <f>IF(VLOOKUP($A50,FAG_Daten_2022!$A$1:$FK$206,FAG_Daten_2022!BE$1,FALSE)="","",VLOOKUP($A50,FAG_Daten_2022!$A$1:$FK$206,FAG_Daten_2022!BE$1,FALSE))</f>
        <v/>
      </c>
      <c r="DA50" s="82" t="str">
        <f>IF(VLOOKUP($A50,FAG_Daten_2022!$A$1:$FK$206,FAG_Daten_2022!BF$1,FALSE)="","",VLOOKUP($A50,FAG_Daten_2022!$A$1:$FK$206,FAG_Daten_2022!BF$1,FALSE))</f>
        <v/>
      </c>
      <c r="DB50" s="82" t="str">
        <f>IF(VLOOKUP($A50,FAG_Daten_2022!$A$1:$FK$206,FAG_Daten_2022!BG$1,FALSE)="","",VLOOKUP($A50,FAG_Daten_2022!$A$1:$FK$206,FAG_Daten_2022!BG$1,FALSE))</f>
        <v/>
      </c>
      <c r="DC50" s="82" t="str">
        <f>IF(VLOOKUP($A50,FAG_Daten_2022!$A$1:$FK$206,FAG_Daten_2022!BH$1,FALSE)="","",VLOOKUP($A50,FAG_Daten_2022!$A$1:$FK$206,FAG_Daten_2022!BH$1,FALSE))</f>
        <v/>
      </c>
      <c r="DD50" s="82" t="str">
        <f>IF(VLOOKUP($A50,FAG_Daten_2022!$A$1:$FK$206,FAG_Daten_2022!BI$1,FALSE)="","",VLOOKUP($A50,FAG_Daten_2022!$A$1:$FK$206,FAG_Daten_2022!BI$1,FALSE))</f>
        <v/>
      </c>
      <c r="DE50" s="82" t="str">
        <f>IF(VLOOKUP($A50,FAG_Daten_2022!$A$1:$FK$206,FAG_Daten_2022!BJ$1,FALSE)="","",VLOOKUP($A50,FAG_Daten_2022!$A$1:$FK$206,FAG_Daten_2022!BJ$1,FALSE))</f>
        <v/>
      </c>
      <c r="DF50" s="82" t="str">
        <f>IF(VLOOKUP($A50,FAG_Daten_2022!$A$1:$FK$206,FAG_Daten_2022!BK$1,FALSE)="","",VLOOKUP($A50,FAG_Daten_2022!$A$1:$FK$206,FAG_Daten_2022!BK$1,FALSE))</f>
        <v/>
      </c>
      <c r="DG50" s="82" t="str">
        <f>IF(VLOOKUP($A50,FAG_Daten_2022!$A$1:$FK$206,FAG_Daten_2022!BL$1,FALSE)="","",VLOOKUP($A50,FAG_Daten_2022!$A$1:$FK$206,FAG_Daten_2022!BL$1,FALSE))</f>
        <v/>
      </c>
      <c r="DH50" s="82" t="str">
        <f>IF(VLOOKUP($A50,FAG_Daten_2022!$A$1:$FK$206,FAG_Daten_2022!BM$1,FALSE)="","",VLOOKUP($A50,FAG_Daten_2022!$A$1:$FK$206,FAG_Daten_2022!BM$1,FALSE))</f>
        <v/>
      </c>
      <c r="DI50" s="82" t="str">
        <f>IF(VLOOKUP($A50,FAG_Daten_2022!$A$1:$FK$206,FAG_Daten_2022!BN$1,FALSE)="","",VLOOKUP($A50,FAG_Daten_2022!$A$1:$FK$206,FAG_Daten_2022!BN$1,FALSE))</f>
        <v/>
      </c>
      <c r="DJ50" s="82" t="str">
        <f>IF(VLOOKUP($A50,FAG_Daten_2022!$A$1:$FK$206,FAG_Daten_2022!BO$1,FALSE)="","",VLOOKUP($A50,FAG_Daten_2022!$A$1:$FK$206,FAG_Daten_2022!BO$1,FALSE))</f>
        <v/>
      </c>
      <c r="DK50" s="82" t="str">
        <f>IF(VLOOKUP($A50,FAG_Daten_2022!$A$1:$FK$206,FAG_Daten_2022!BP$1,FALSE)="","",VLOOKUP($A50,FAG_Daten_2022!$A$1:$FK$206,FAG_Daten_2022!BP$1,FALSE))</f>
        <v/>
      </c>
      <c r="DL50" s="82" t="str">
        <f>IF(VLOOKUP($A50,FAG_Daten_2022!$A$1:$FK$206,FAG_Daten_2022!BQ$1,FALSE)="","",VLOOKUP($A50,FAG_Daten_2022!$A$1:$FK$206,FAG_Daten_2022!BQ$1,FALSE))</f>
        <v/>
      </c>
      <c r="DM50" s="82" t="str">
        <f>IF(VLOOKUP($A50,FAG_Daten_2022!$A$1:$FK$206,FAG_Daten_2022!BR$1,FALSE)="","",VLOOKUP($A50,FAG_Daten_2022!$A$1:$FK$206,FAG_Daten_2022!BR$1,FALSE))</f>
        <v/>
      </c>
      <c r="DN50" s="82" t="str">
        <f t="shared" si="17"/>
        <v/>
      </c>
      <c r="DO50" s="82" t="str">
        <f t="shared" si="17"/>
        <v/>
      </c>
      <c r="DP50" s="82" t="str">
        <f t="shared" si="17"/>
        <v/>
      </c>
      <c r="DQ50" s="82" t="str">
        <f t="shared" si="14"/>
        <v/>
      </c>
      <c r="DR50" s="82" t="str">
        <f t="shared" si="14"/>
        <v/>
      </c>
      <c r="DS50" s="82" t="str">
        <f t="shared" si="14"/>
        <v/>
      </c>
      <c r="DT50" s="82" t="str">
        <f t="shared" si="14"/>
        <v/>
      </c>
      <c r="DU50" s="82" t="str">
        <f t="shared" si="14"/>
        <v/>
      </c>
      <c r="DV50" s="82" t="str">
        <f t="shared" si="14"/>
        <v/>
      </c>
      <c r="DW50" s="82" t="str">
        <f t="shared" si="14"/>
        <v/>
      </c>
      <c r="DX50" s="82" t="str">
        <f t="shared" si="14"/>
        <v/>
      </c>
      <c r="DY50" s="82" t="str">
        <f t="shared" si="14"/>
        <v/>
      </c>
      <c r="DZ50" s="82">
        <f t="shared" si="7"/>
        <v>0</v>
      </c>
      <c r="EA50" s="82">
        <f t="shared" si="8"/>
        <v>0</v>
      </c>
      <c r="EB50" s="82"/>
      <c r="EC50" s="82"/>
      <c r="ED50" s="82"/>
      <c r="EE50" s="82"/>
      <c r="EF50" s="82"/>
      <c r="EG50" s="82"/>
      <c r="EH50" s="82"/>
      <c r="EI50" s="82"/>
      <c r="EJ50" s="82"/>
      <c r="EL50" s="82"/>
    </row>
    <row r="51" spans="1:143" s="3" customFormat="1" outlineLevel="1" x14ac:dyDescent="0.2">
      <c r="A51" s="3">
        <v>27</v>
      </c>
      <c r="B51" s="3" t="str">
        <f>VLOOKUP(A51,FAG_Daten_2022!A$1:$FK$206,FAG_Daten_2022!$B$1,FALSE)</f>
        <v>Feuerthalen</v>
      </c>
      <c r="C51" s="3" t="str">
        <f>VLOOKUP(A51,FAG_Daten_2022!A$1:$FK$206,FAG_Daten_2022!$C$1,FALSE)</f>
        <v>Politische Gemeinde</v>
      </c>
      <c r="D51" s="3" t="str">
        <f>VLOOKUP(A51,FAG_Daten_2022!A$1:$FK$206,FAG_Daten_2022!$D$1,FALSE)</f>
        <v>Bezirk Andelfingen</v>
      </c>
      <c r="E51" s="82">
        <f>VLOOKUP(A51,FAG_Daten_2022!A$1:$FK$206,FAG_Daten_2022!$AT$1,FALSE)</f>
        <v>3171</v>
      </c>
      <c r="F51" s="82">
        <f>VLOOKUP(A51,FAG_Daten_2022!A$1:$FK$206,FAG_Daten_2022!$AV$1,FALSE)</f>
        <v>3770</v>
      </c>
      <c r="G51" s="82">
        <f>VLOOKUP(A51,FAG_Daten_2022!A$1:$FK$206,FAG_Daten_2022!$F$1,FALSE)</f>
        <v>3700</v>
      </c>
      <c r="H51" s="80">
        <f>VLOOKUP(A51,FAG_Daten_2022!A$1:$FK$206,FAG_Daten_2022!$DH$1,FALSE)</f>
        <v>114</v>
      </c>
      <c r="I51" s="82">
        <f>ROUND(IF(E51&lt;FAG_Basisdaten!$C$5*F51,(FAG_Basisdaten!$C$5*F51-E51)*G51*H51/100,0),0)</f>
        <v>1731489</v>
      </c>
      <c r="J51" s="82">
        <f>VLOOKUP(A51,FAG_Daten_2022!A$1:$FK$206,FAG_Daten_2022!$AT$1,FALSE)</f>
        <v>3171</v>
      </c>
      <c r="K51" s="82">
        <f>VLOOKUP(A51,FAG_Daten_2022!A$1:$FK$206,FAG_Daten_2022!$AV$1,FALSE)</f>
        <v>3770</v>
      </c>
      <c r="L51" s="3">
        <f>VLOOKUP(A51,FAG_Daten_2022!A$1:$FK$206,FAG_Daten_2022!$F$1,FALSE)</f>
        <v>3700</v>
      </c>
      <c r="M51" s="3">
        <f>VLOOKUP(A51,FAG_Daten_2022!A$1:$FK$206,FAG_Daten_2022!DJ$1,FALSE)</f>
        <v>99.67</v>
      </c>
      <c r="N51" s="3">
        <f>VLOOKUP(A51,FAG_Daten_2022!A$1:$FK$206,FAG_Daten_2022!$DK$1,FALSE)</f>
        <v>100.87</v>
      </c>
      <c r="O51" s="82">
        <f>ROUND(IF(J51&gt;K51*FAG_Basisdaten!$C$8,(J51-K51*FAG_Basisdaten!$C$8)*FAG_Basisdaten!$C$9*L51*(M51/N51),0),0)</f>
        <v>0</v>
      </c>
      <c r="P51" s="82">
        <f>VLOOKUP(A51,FAG_Daten_2022!A$1:$FK$206,FAG_Daten_2022!$I$1,FALSE)</f>
        <v>746</v>
      </c>
      <c r="Q51" s="82">
        <f>VLOOKUP(A51,FAG_Daten_2022!A$1:$FK$206,FAG_Daten_2022!$F$1,FALSE)</f>
        <v>3700</v>
      </c>
      <c r="R51" s="82">
        <f>VLOOKUP(A51,FAG_Daten_2022!A$1:$FK$206,FAG_Daten_2022!$K$1,FALSE)</f>
        <v>232131</v>
      </c>
      <c r="S51" s="82">
        <f>VLOOKUP(A51,FAG_Daten_2022!A$1:$FK$206,FAG_Daten_2022!$H$1,FALSE)</f>
        <v>1130451</v>
      </c>
      <c r="T51" s="82">
        <f>VLOOKUP(A51,FAG_Daten_2022!A$1:$FK$206,FAG_Daten_2022!$F$1,FALSE)</f>
        <v>3700</v>
      </c>
      <c r="U51" s="3">
        <f>VLOOKUP(A51,FAG_Daten_2022!A$1:$FK$206,FAG_Daten_2022!$BC$1,FALSE)</f>
        <v>102.3</v>
      </c>
      <c r="V51" s="3">
        <f>VLOOKUP(A51,FAG_Daten_2022!A$1:$FK$206,FAG_Daten_2022!$BD$1,FALSE)</f>
        <v>104.2</v>
      </c>
      <c r="W51" s="118">
        <f>IF((P51/Q51)&gt;(R51/S51)*FAG_Basisdaten!$C$12,((P51/Q51)-(R51/S51)*FAG_Basisdaten!$C$12)*T51*FAG_Basisdaten!$C$13*(U51/V51),0)</f>
        <v>0</v>
      </c>
      <c r="X51" s="3">
        <f>VLOOKUP(A51,FAG_Daten_2022!A$1:$FK$206,FAG_Daten_2022!$DH$1,FALSE)</f>
        <v>114</v>
      </c>
      <c r="Y51" s="3">
        <f>VLOOKUP(A51,FAG_Daten_2022!A$1:$FK$206,FAG_Daten_2022!$DJ$1,FALSE)</f>
        <v>99.67</v>
      </c>
      <c r="Z51" s="82">
        <f>ROUND(W51-W51*MIN(MAX((Y51*FAG_Basisdaten!$C$15-X51)/(Y51*FAG_Basisdaten!$C$14),0),1),0)</f>
        <v>0</v>
      </c>
      <c r="AA51" s="79">
        <f>VLOOKUP(A51,FAG_Daten_2022!A$1:$FK$206,FAG_Daten_2022!$AW$1,FALSE)</f>
        <v>1517.14</v>
      </c>
      <c r="AB51" s="83">
        <f>VLOOKUP(A51,FAG_Daten_2022!A$1:$FK$206,FAG_Daten_2022!$AZ$1,FALSE)</f>
        <v>0.13189999999999999</v>
      </c>
      <c r="AC51" s="3">
        <f>VLOOKUP(A51,FAG_Daten_2022!A$1:$FK$206,FAG_Daten_2022!$F$1,FALSE)</f>
        <v>3700</v>
      </c>
      <c r="AD51" s="3">
        <f>VLOOKUP(A51,FAG_Daten_2022!A$1:$FK$206,FAG_Daten_2022!$BC$1,FALSE)</f>
        <v>102.3</v>
      </c>
      <c r="AE51" s="3">
        <f>VLOOKUP(A51,FAG_Daten_2022!A$1:$FK$206,FAG_Daten_2022!$BD$1,FALSE)</f>
        <v>104.2</v>
      </c>
      <c r="AF51" s="80">
        <f>IF(OR(AA51&lt;FAG_Basisdaten!$C$18,AB51&gt;FAG_Basisdaten!$C$19),MAX((FAG_Basisdaten!$C$20+FAG_Basisdaten!$C$21*AA51+FAG_Basisdaten!$C$22*AB51*100)*AC51*(AD51/AE51),0),0)</f>
        <v>0</v>
      </c>
      <c r="AG51" s="3">
        <f>VLOOKUP(A51,FAG_Daten_2022!A$1:$FK$206,FAG_Daten_2022!$DH$1,FALSE)</f>
        <v>114</v>
      </c>
      <c r="AH51" s="3">
        <f>VLOOKUP(A51,FAG_Daten_2022!A$1:$FK$206,FAG_Daten_2022!$DJ$1,FALSE)</f>
        <v>99.67</v>
      </c>
      <c r="AI51" s="82">
        <f>ROUND(AF51-AF51*MIN(MAX((AH51*FAG_Basisdaten!$C$24-AG51)/(AH51*FAG_Basisdaten!$C$23),0),1),0)</f>
        <v>0</v>
      </c>
      <c r="AJ51" s="3">
        <f>VLOOKUP(A51,FAG_Daten_2022!$A$1:$FK$206,FAG_Daten_2022!$BC$1,FALSE)</f>
        <v>102.3</v>
      </c>
      <c r="AK51" s="3">
        <f>VLOOKUP(A51,FAG_Daten_2022!$A$1:$FK$206,FAG_Daten_2022!$BD$1,FALSE)</f>
        <v>104.2</v>
      </c>
      <c r="AL51" s="82">
        <v>0</v>
      </c>
      <c r="AM51" s="82">
        <f t="shared" si="2"/>
        <v>1731489</v>
      </c>
      <c r="AN51" s="115" t="str">
        <f>IF(VLOOKUP($A51,FAG_Daten_2022!$A$1:$FK$206,FAG_Daten_2022!BS$1,FALSE)="","",VLOOKUP($A51,FAG_Daten_2022!$A$1:$FK$206,FAG_Daten_2022!BS$1,FALSE))</f>
        <v/>
      </c>
      <c r="AO51" s="115" t="str">
        <f>IF(VLOOKUP($A51,FAG_Daten_2022!$A$1:$FK$206,FAG_Daten_2022!BT$1,FALSE)="","",VLOOKUP($A51,FAG_Daten_2022!$A$1:$FK$206,FAG_Daten_2022!BT$1,FALSE))</f>
        <v/>
      </c>
      <c r="AP51" s="115" t="str">
        <f>IF(VLOOKUP($A51,FAG_Daten_2022!$A$1:$FK$206,FAG_Daten_2022!BU$1,FALSE)="","",VLOOKUP($A51,FAG_Daten_2022!$A$1:$FK$206,FAG_Daten_2022!BU$1,FALSE))</f>
        <v/>
      </c>
      <c r="AQ51" s="115" t="str">
        <f>IF(VLOOKUP($A51,FAG_Daten_2022!$A$1:$FK$206,FAG_Daten_2022!BV$1,FALSE)="","",VLOOKUP($A51,FAG_Daten_2022!$A$1:$FK$206,FAG_Daten_2022!BV$1,FALSE))</f>
        <v/>
      </c>
      <c r="AR51" s="115" t="str">
        <f>IF(VLOOKUP($A51,FAG_Daten_2022!$A$1:$FK$206,FAG_Daten_2022!BW$1,FALSE)="","",VLOOKUP($A51,FAG_Daten_2022!$A$1:$FK$206,FAG_Daten_2022!BW$1,FALSE))</f>
        <v/>
      </c>
      <c r="AS51" s="115" t="str">
        <f>IF(VLOOKUP($A51,FAG_Daten_2022!$A$1:$FK$206,FAG_Daten_2022!BX$1,FALSE)="","",VLOOKUP($A51,FAG_Daten_2022!$A$1:$FK$206,FAG_Daten_2022!BX$1,FALSE))</f>
        <v/>
      </c>
      <c r="AT51" s="115" t="str">
        <f>IF(VLOOKUP($A51,FAG_Daten_2022!$A$1:$FK$206,FAG_Daten_2022!BY$1,FALSE)="","",VLOOKUP($A51,FAG_Daten_2022!$A$1:$FK$206,FAG_Daten_2022!BY$1,FALSE))</f>
        <v/>
      </c>
      <c r="AU51" s="115" t="str">
        <f>IF(VLOOKUP($A51,FAG_Daten_2022!$A$1:$FK$206,FAG_Daten_2022!BZ$1,FALSE)="","",VLOOKUP($A51,FAG_Daten_2022!$A$1:$FK$206,FAG_Daten_2022!BZ$1,FALSE))</f>
        <v/>
      </c>
      <c r="AV51" s="115" t="str">
        <f>IF(VLOOKUP($A51,FAG_Daten_2022!$A$1:$FK$206,FAG_Daten_2022!CA$1,FALSE)="","",VLOOKUP($A51,FAG_Daten_2022!$A$1:$FK$206,FAG_Daten_2022!CA$1,FALSE))</f>
        <v/>
      </c>
      <c r="AW51" s="115" t="str">
        <f>IF(VLOOKUP($A51,FAG_Daten_2022!$A$1:$FK$206,FAG_Daten_2022!CB$1,FALSE)="","",VLOOKUP($A51,FAG_Daten_2022!$A$1:$FK$206,FAG_Daten_2022!CB$1,FALSE))</f>
        <v/>
      </c>
      <c r="AX51" s="115" t="str">
        <f>IF(VLOOKUP($A51,FAG_Daten_2022!$A$1:$FK$206,FAG_Daten_2022!CC$1,FALSE)="","",VLOOKUP($A51,FAG_Daten_2022!$A$1:$FK$206,FAG_Daten_2022!CC$1,FALSE))</f>
        <v/>
      </c>
      <c r="AY51" s="115" t="str">
        <f>IF(VLOOKUP($A51,FAG_Daten_2022!$A$1:$FK$206,FAG_Daten_2022!CD$1,FALSE)="","",VLOOKUP($A51,FAG_Daten_2022!$A$1:$FK$206,FAG_Daten_2022!CD$1,FALSE))</f>
        <v/>
      </c>
      <c r="AZ51" s="80">
        <f>VLOOKUP($A51,FAG_Daten_2022!$A$1:$FK$206,FAG_Daten_2022!$DH$1,FALSE)</f>
        <v>114</v>
      </c>
      <c r="BA51" s="80">
        <f>IF(VLOOKUP($A51,FAG_Daten_2022!$A$1:$FK$206,FAG_Daten_2022!M$1,FALSE)="","",VLOOKUP($A51,FAG_Daten_2022!$A$1:$FK$206,FAG_Daten_2022!M$1,FALSE))</f>
        <v>0</v>
      </c>
      <c r="BB51" s="80">
        <f>IF(VLOOKUP($A51,FAG_Daten_2022!$A$1:$FK$206,FAG_Daten_2022!N$1,FALSE)="","",VLOOKUP($A51,FAG_Daten_2022!$A$1:$FK$206,FAG_Daten_2022!N$1,FALSE))</f>
        <v>0</v>
      </c>
      <c r="BC51" s="80">
        <f>IF(VLOOKUP($A51,FAG_Daten_2022!$A$1:$FK$206,FAG_Daten_2022!O$1,FALSE)="","",VLOOKUP($A51,FAG_Daten_2022!$A$1:$FK$206,FAG_Daten_2022!O$1,FALSE))</f>
        <v>0</v>
      </c>
      <c r="BD51" s="80" t="str">
        <f>IF(VLOOKUP($A51,FAG_Daten_2022!$A$1:$FK$206,FAG_Daten_2022!P$1,FALSE)="","",VLOOKUP($A51,FAG_Daten_2022!$A$1:$FK$206,FAG_Daten_2022!P$1,FALSE))</f>
        <v/>
      </c>
      <c r="BE51" s="80">
        <f>IF(VLOOKUP($A51,FAG_Daten_2022!$A$1:$FK$206,FAG_Daten_2022!R$1,FALSE)="","",VLOOKUP($A51,FAG_Daten_2022!$A$1:$FK$206,FAG_Daten_2022!R$1,FALSE))</f>
        <v>0</v>
      </c>
      <c r="BF51" s="80">
        <f>IF(VLOOKUP($A51,FAG_Daten_2022!$A$1:$FK$206,FAG_Daten_2022!S$1,FALSE)="","",VLOOKUP($A51,FAG_Daten_2022!$A$1:$FK$206,FAG_Daten_2022!S$1,FALSE))</f>
        <v>0</v>
      </c>
      <c r="BG51" s="80" t="str">
        <f>IF(VLOOKUP($A51,FAG_Daten_2022!$A$1:$FK$206,FAG_Daten_2022!T$1,FALSE)="","",VLOOKUP($A51,FAG_Daten_2022!$A$1:$FK$206,FAG_Daten_2022!T$1,FALSE))</f>
        <v/>
      </c>
      <c r="BH51" s="80" t="str">
        <f>IF(VLOOKUP($A51,FAG_Daten_2022!$A$1:$FK$206,FAG_Daten_2022!U$1,FALSE)="","",VLOOKUP($A51,FAG_Daten_2022!$A$1:$FK$206,FAG_Daten_2022!U$1,FALSE))</f>
        <v/>
      </c>
      <c r="BI51" s="80">
        <f>IF(VLOOKUP($A51,FAG_Daten_2022!$A$1:$FK$206,FAG_Daten_2022!W$1,FALSE)="","",VLOOKUP($A51,FAG_Daten_2022!$A$1:$FK$206,FAG_Daten_2022!W$1,FALSE))</f>
        <v>0</v>
      </c>
      <c r="BJ51" s="80" t="str">
        <f>IF(VLOOKUP($A51,FAG_Daten_2022!$A$1:$FK$206,FAG_Daten_2022!X$1,FALSE)="","",VLOOKUP($A51,FAG_Daten_2022!$A$1:$FK$206,FAG_Daten_2022!X$1,FALSE))</f>
        <v/>
      </c>
      <c r="BK51" s="80" t="str">
        <f>IF(VLOOKUP($A51,FAG_Daten_2022!$A$1:$FK$206,FAG_Daten_2022!Y$1,FALSE)="","",VLOOKUP($A51,FAG_Daten_2022!$A$1:$FK$206,FAG_Daten_2022!Y$1,FALSE))</f>
        <v/>
      </c>
      <c r="BL51" s="80" t="str">
        <f>IF(VLOOKUP($A51,FAG_Daten_2022!$A$1:$FK$206,FAG_Daten_2022!Z$1,FALSE)="","",VLOOKUP($A51,FAG_Daten_2022!$A$1:$FK$206,FAG_Daten_2022!Z$1,FALSE))</f>
        <v/>
      </c>
      <c r="BM51" s="82">
        <f>IF(VLOOKUP($A51,FAG_Daten_2022!$A$1:$FK$206,FAG_Daten_2022!AG$1,FALSE)="","",VLOOKUP($A51,FAG_Daten_2022!$A$1:$FK$206,FAG_Daten_2022!AG$1,FALSE))</f>
        <v>11733715</v>
      </c>
      <c r="BN51" s="82">
        <f>IF(VLOOKUP($A51,FAG_Daten_2022!$A$1:$FK$206,FAG_Daten_2022!AH$1,FALSE)="","",VLOOKUP($A51,FAG_Daten_2022!$A$1:$FK$206,FAG_Daten_2022!AH$1,FALSE))</f>
        <v>0</v>
      </c>
      <c r="BO51" s="82">
        <f>IF(VLOOKUP($A51,FAG_Daten_2022!$A$1:$FK$206,FAG_Daten_2022!AI$1,FALSE)="","",VLOOKUP($A51,FAG_Daten_2022!$A$1:$FK$206,FAG_Daten_2022!AI$1,FALSE))</f>
        <v>0</v>
      </c>
      <c r="BP51" s="113">
        <f>IF(VLOOKUP($A51,FAG_Daten_2022!$A$1:$FK$206,FAG_Daten_2022!AJ$1,FALSE)="","",VLOOKUP($A51,FAG_Daten_2022!$A$1:$FK$206,FAG_Daten_2022!AJ$1,FALSE))</f>
        <v>0</v>
      </c>
      <c r="BQ51" s="82" t="str">
        <f>IF(VLOOKUP($A51,FAG_Daten_2022!$A$1:$FK$206,FAG_Daten_2022!AK$1,FALSE)="","",VLOOKUP($A51,FAG_Daten_2022!$A$1:$FK$206,FAG_Daten_2022!AK$1,FALSE))</f>
        <v/>
      </c>
      <c r="BR51" s="82">
        <f>IF(VLOOKUP($A51,FAG_Daten_2022!$A$1:$FK$206,FAG_Daten_2022!AL$1,FALSE)="","",VLOOKUP($A51,FAG_Daten_2022!$A$1:$FK$206,FAG_Daten_2022!AL$1,FALSE))</f>
        <v>0</v>
      </c>
      <c r="BS51" s="82">
        <f>IF(VLOOKUP($A51,FAG_Daten_2022!$A$1:$FK$206,FAG_Daten_2022!AM$1,FALSE)="","",VLOOKUP($A51,FAG_Daten_2022!$A$1:$FK$206,FAG_Daten_2022!AM$1,FALSE))</f>
        <v>0</v>
      </c>
      <c r="BT51" s="82" t="str">
        <f>IF(VLOOKUP($A51,FAG_Daten_2022!$A$1:$FK$206,FAG_Daten_2022!AN$1,FALSE)="","",VLOOKUP($A51,FAG_Daten_2022!$A$1:$FK$206,FAG_Daten_2022!AN$1,FALSE))</f>
        <v/>
      </c>
      <c r="BU51" s="82" t="str">
        <f>IF(VLOOKUP($A51,FAG_Daten_2022!$A$1:$FK$206,FAG_Daten_2022!AO$1,FALSE)="","",VLOOKUP($A51,FAG_Daten_2022!$A$1:$FK$206,FAG_Daten_2022!AO$1,FALSE))</f>
        <v/>
      </c>
      <c r="BV51" s="82">
        <f>IF(VLOOKUP($A51,FAG_Daten_2022!$A$1:$FK$206,FAG_Daten_2022!AP$1,FALSE)="","",VLOOKUP($A51,FAG_Daten_2022!$A$1:$FK$206,FAG_Daten_2022!AP$1,FALSE))</f>
        <v>0</v>
      </c>
      <c r="BW51" s="82" t="str">
        <f>IF(VLOOKUP($A51,FAG_Daten_2022!$A$1:$FK$206,FAG_Daten_2022!AQ$1,FALSE)="","",VLOOKUP($A51,FAG_Daten_2022!$A$1:$FK$206,FAG_Daten_2022!AQ$1,FALSE))</f>
        <v/>
      </c>
      <c r="BX51" s="82" t="str">
        <f>IF(VLOOKUP($A51,FAG_Daten_2022!$A$1:$FK$206,FAG_Daten_2022!AR$1,FALSE)="","",VLOOKUP($A51,FAG_Daten_2022!$A$1:$FK$206,FAG_Daten_2022!AR$1,FALSE))</f>
        <v/>
      </c>
      <c r="BY51" s="82" t="str">
        <f>IF(VLOOKUP($A51,FAG_Daten_2022!$A$1:$FK$206,FAG_Daten_2022!AS$1,FALSE)="","",VLOOKUP($A51,FAG_Daten_2022!$A$1:$FK$206,FAG_Daten_2022!AS$1,FALSE))</f>
        <v/>
      </c>
      <c r="BZ51" s="82">
        <f t="shared" si="18"/>
        <v>0</v>
      </c>
      <c r="CA51" s="82">
        <f t="shared" si="15"/>
        <v>0</v>
      </c>
      <c r="CB51" s="82">
        <f t="shared" si="15"/>
        <v>0</v>
      </c>
      <c r="CC51" s="82" t="str">
        <f t="shared" si="15"/>
        <v/>
      </c>
      <c r="CD51" s="82">
        <f t="shared" si="12"/>
        <v>0</v>
      </c>
      <c r="CE51" s="82">
        <f t="shared" si="12"/>
        <v>0</v>
      </c>
      <c r="CF51" s="82" t="str">
        <f t="shared" si="12"/>
        <v/>
      </c>
      <c r="CG51" s="82" t="str">
        <f t="shared" si="12"/>
        <v/>
      </c>
      <c r="CH51" s="82">
        <f t="shared" si="12"/>
        <v>0</v>
      </c>
      <c r="CI51" s="82" t="str">
        <f t="shared" si="12"/>
        <v/>
      </c>
      <c r="CJ51" s="82" t="str">
        <f t="shared" si="12"/>
        <v/>
      </c>
      <c r="CK51" s="82" t="str">
        <f t="shared" si="12"/>
        <v/>
      </c>
      <c r="CL51" s="82">
        <f t="shared" si="16"/>
        <v>0</v>
      </c>
      <c r="CM51" s="82">
        <f t="shared" si="16"/>
        <v>0</v>
      </c>
      <c r="CN51" s="82">
        <f t="shared" si="16"/>
        <v>0</v>
      </c>
      <c r="CO51" s="82" t="str">
        <f t="shared" si="13"/>
        <v/>
      </c>
      <c r="CP51" s="82">
        <f t="shared" si="13"/>
        <v>0</v>
      </c>
      <c r="CQ51" s="82">
        <f t="shared" si="13"/>
        <v>0</v>
      </c>
      <c r="CR51" s="82" t="str">
        <f t="shared" si="13"/>
        <v/>
      </c>
      <c r="CS51" s="82" t="str">
        <f t="shared" si="13"/>
        <v/>
      </c>
      <c r="CT51" s="82">
        <f t="shared" si="13"/>
        <v>0</v>
      </c>
      <c r="CU51" s="82" t="str">
        <f t="shared" si="13"/>
        <v/>
      </c>
      <c r="CV51" s="82" t="str">
        <f t="shared" si="13"/>
        <v/>
      </c>
      <c r="CW51" s="82" t="str">
        <f t="shared" si="13"/>
        <v/>
      </c>
      <c r="CX51" s="82">
        <f t="shared" si="5"/>
        <v>0</v>
      </c>
      <c r="CY51" s="82">
        <f>VLOOKUP($A51,FAG_Daten_2022!$A$1:$FK$206,FAG_Daten_2022!I$1,FALSE)</f>
        <v>746</v>
      </c>
      <c r="CZ51" s="82" t="str">
        <f>IF(VLOOKUP($A51,FAG_Daten_2022!$A$1:$FK$206,FAG_Daten_2022!BE$1,FALSE)="","",VLOOKUP($A51,FAG_Daten_2022!$A$1:$FK$206,FAG_Daten_2022!BE$1,FALSE))</f>
        <v/>
      </c>
      <c r="DA51" s="82" t="str">
        <f>IF(VLOOKUP($A51,FAG_Daten_2022!$A$1:$FK$206,FAG_Daten_2022!BF$1,FALSE)="","",VLOOKUP($A51,FAG_Daten_2022!$A$1:$FK$206,FAG_Daten_2022!BF$1,FALSE))</f>
        <v/>
      </c>
      <c r="DB51" s="82" t="str">
        <f>IF(VLOOKUP($A51,FAG_Daten_2022!$A$1:$FK$206,FAG_Daten_2022!BG$1,FALSE)="","",VLOOKUP($A51,FAG_Daten_2022!$A$1:$FK$206,FAG_Daten_2022!BG$1,FALSE))</f>
        <v/>
      </c>
      <c r="DC51" s="82" t="str">
        <f>IF(VLOOKUP($A51,FAG_Daten_2022!$A$1:$FK$206,FAG_Daten_2022!BH$1,FALSE)="","",VLOOKUP($A51,FAG_Daten_2022!$A$1:$FK$206,FAG_Daten_2022!BH$1,FALSE))</f>
        <v/>
      </c>
      <c r="DD51" s="82" t="str">
        <f>IF(VLOOKUP($A51,FAG_Daten_2022!$A$1:$FK$206,FAG_Daten_2022!BI$1,FALSE)="","",VLOOKUP($A51,FAG_Daten_2022!$A$1:$FK$206,FAG_Daten_2022!BI$1,FALSE))</f>
        <v/>
      </c>
      <c r="DE51" s="82" t="str">
        <f>IF(VLOOKUP($A51,FAG_Daten_2022!$A$1:$FK$206,FAG_Daten_2022!BJ$1,FALSE)="","",VLOOKUP($A51,FAG_Daten_2022!$A$1:$FK$206,FAG_Daten_2022!BJ$1,FALSE))</f>
        <v/>
      </c>
      <c r="DF51" s="82" t="str">
        <f>IF(VLOOKUP($A51,FAG_Daten_2022!$A$1:$FK$206,FAG_Daten_2022!BK$1,FALSE)="","",VLOOKUP($A51,FAG_Daten_2022!$A$1:$FK$206,FAG_Daten_2022!BK$1,FALSE))</f>
        <v/>
      </c>
      <c r="DG51" s="82" t="str">
        <f>IF(VLOOKUP($A51,FAG_Daten_2022!$A$1:$FK$206,FAG_Daten_2022!BL$1,FALSE)="","",VLOOKUP($A51,FAG_Daten_2022!$A$1:$FK$206,FAG_Daten_2022!BL$1,FALSE))</f>
        <v/>
      </c>
      <c r="DH51" s="82" t="str">
        <f>IF(VLOOKUP($A51,FAG_Daten_2022!$A$1:$FK$206,FAG_Daten_2022!BM$1,FALSE)="","",VLOOKUP($A51,FAG_Daten_2022!$A$1:$FK$206,FAG_Daten_2022!BM$1,FALSE))</f>
        <v/>
      </c>
      <c r="DI51" s="82" t="str">
        <f>IF(VLOOKUP($A51,FAG_Daten_2022!$A$1:$FK$206,FAG_Daten_2022!BN$1,FALSE)="","",VLOOKUP($A51,FAG_Daten_2022!$A$1:$FK$206,FAG_Daten_2022!BN$1,FALSE))</f>
        <v/>
      </c>
      <c r="DJ51" s="82" t="str">
        <f>IF(VLOOKUP($A51,FAG_Daten_2022!$A$1:$FK$206,FAG_Daten_2022!BO$1,FALSE)="","",VLOOKUP($A51,FAG_Daten_2022!$A$1:$FK$206,FAG_Daten_2022!BO$1,FALSE))</f>
        <v/>
      </c>
      <c r="DK51" s="82" t="str">
        <f>IF(VLOOKUP($A51,FAG_Daten_2022!$A$1:$FK$206,FAG_Daten_2022!BP$1,FALSE)="","",VLOOKUP($A51,FAG_Daten_2022!$A$1:$FK$206,FAG_Daten_2022!BP$1,FALSE))</f>
        <v/>
      </c>
      <c r="DL51" s="82" t="str">
        <f>IF(VLOOKUP($A51,FAG_Daten_2022!$A$1:$FK$206,FAG_Daten_2022!BQ$1,FALSE)="","",VLOOKUP($A51,FAG_Daten_2022!$A$1:$FK$206,FAG_Daten_2022!BQ$1,FALSE))</f>
        <v/>
      </c>
      <c r="DM51" s="82" t="str">
        <f>IF(VLOOKUP($A51,FAG_Daten_2022!$A$1:$FK$206,FAG_Daten_2022!BR$1,FALSE)="","",VLOOKUP($A51,FAG_Daten_2022!$A$1:$FK$206,FAG_Daten_2022!BR$1,FALSE))</f>
        <v/>
      </c>
      <c r="DN51" s="82" t="str">
        <f t="shared" si="17"/>
        <v/>
      </c>
      <c r="DO51" s="82" t="str">
        <f t="shared" si="17"/>
        <v/>
      </c>
      <c r="DP51" s="82" t="str">
        <f t="shared" si="17"/>
        <v/>
      </c>
      <c r="DQ51" s="82" t="str">
        <f t="shared" si="14"/>
        <v/>
      </c>
      <c r="DR51" s="82" t="str">
        <f t="shared" si="14"/>
        <v/>
      </c>
      <c r="DS51" s="82" t="str">
        <f t="shared" si="14"/>
        <v/>
      </c>
      <c r="DT51" s="82" t="str">
        <f t="shared" si="14"/>
        <v/>
      </c>
      <c r="DU51" s="82" t="str">
        <f t="shared" si="14"/>
        <v/>
      </c>
      <c r="DV51" s="82" t="str">
        <f t="shared" si="14"/>
        <v/>
      </c>
      <c r="DW51" s="82" t="str">
        <f t="shared" si="14"/>
        <v/>
      </c>
      <c r="DX51" s="82" t="str">
        <f t="shared" si="14"/>
        <v/>
      </c>
      <c r="DY51" s="82" t="str">
        <f t="shared" si="14"/>
        <v/>
      </c>
      <c r="DZ51" s="82">
        <f t="shared" si="7"/>
        <v>0</v>
      </c>
      <c r="EA51" s="82">
        <f t="shared" si="8"/>
        <v>0</v>
      </c>
      <c r="EB51" s="82"/>
      <c r="EC51" s="82"/>
      <c r="ED51" s="82"/>
      <c r="EE51" s="82"/>
      <c r="EF51" s="82"/>
      <c r="EG51" s="82"/>
      <c r="EH51" s="82"/>
      <c r="EI51" s="82"/>
      <c r="EJ51" s="82"/>
      <c r="EL51" s="82"/>
    </row>
    <row r="52" spans="1:143" s="3" customFormat="1" outlineLevel="1" x14ac:dyDescent="0.2">
      <c r="A52" s="3">
        <v>114</v>
      </c>
      <c r="B52" s="3" t="str">
        <f>VLOOKUP(A52,FAG_Daten_2022!A$1:$FK$206,FAG_Daten_2022!$B$1,FALSE)</f>
        <v>Fischenthal</v>
      </c>
      <c r="C52" s="3" t="str">
        <f>VLOOKUP(A52,FAG_Daten_2022!A$1:$FK$206,FAG_Daten_2022!$C$1,FALSE)</f>
        <v>Politische Gemeinde</v>
      </c>
      <c r="D52" s="3" t="str">
        <f>VLOOKUP(A52,FAG_Daten_2022!A$1:$FK$206,FAG_Daten_2022!$D$1,FALSE)</f>
        <v>Bezirk Hinwil</v>
      </c>
      <c r="E52" s="82">
        <f>VLOOKUP(A52,FAG_Daten_2022!A$1:$FK$206,FAG_Daten_2022!$AT$1,FALSE)</f>
        <v>1593</v>
      </c>
      <c r="F52" s="82">
        <f>VLOOKUP(A52,FAG_Daten_2022!A$1:$FK$206,FAG_Daten_2022!$AV$1,FALSE)</f>
        <v>3770</v>
      </c>
      <c r="G52" s="82">
        <f>VLOOKUP(A52,FAG_Daten_2022!A$1:$FK$206,FAG_Daten_2022!$F$1,FALSE)</f>
        <v>2494</v>
      </c>
      <c r="H52" s="80">
        <f>VLOOKUP(A52,FAG_Daten_2022!A$1:$FK$206,FAG_Daten_2022!$DH$1,FALSE)</f>
        <v>124</v>
      </c>
      <c r="I52" s="82">
        <f>ROUND(IF(E52&lt;FAG_Basisdaten!$C$5*F52,(FAG_Basisdaten!$C$5*F52-E52)*G52*H52/100,0),0)</f>
        <v>6149556</v>
      </c>
      <c r="J52" s="82">
        <f>VLOOKUP(A52,FAG_Daten_2022!A$1:$FK$206,FAG_Daten_2022!$AT$1,FALSE)</f>
        <v>1593</v>
      </c>
      <c r="K52" s="82">
        <f>VLOOKUP(A52,FAG_Daten_2022!A$1:$FK$206,FAG_Daten_2022!$AV$1,FALSE)</f>
        <v>3770</v>
      </c>
      <c r="L52" s="3">
        <f>VLOOKUP(A52,FAG_Daten_2022!A$1:$FK$206,FAG_Daten_2022!$F$1,FALSE)</f>
        <v>2494</v>
      </c>
      <c r="M52" s="3">
        <f>VLOOKUP(A52,FAG_Daten_2022!A$1:$FK$206,FAG_Daten_2022!DJ$1,FALSE)</f>
        <v>99.67</v>
      </c>
      <c r="N52" s="3">
        <f>VLOOKUP(A52,FAG_Daten_2022!A$1:$FK$206,FAG_Daten_2022!$DK$1,FALSE)</f>
        <v>100.87</v>
      </c>
      <c r="O52" s="82">
        <f>ROUND(IF(J52&gt;K52*FAG_Basisdaten!$C$8,(J52-K52*FAG_Basisdaten!$C$8)*FAG_Basisdaten!$C$9*L52*(M52/N52),0),0)</f>
        <v>0</v>
      </c>
      <c r="P52" s="82">
        <f>VLOOKUP(A52,FAG_Daten_2022!A$1:$FK$206,FAG_Daten_2022!$I$1,FALSE)</f>
        <v>587</v>
      </c>
      <c r="Q52" s="82">
        <f>VLOOKUP(A52,FAG_Daten_2022!A$1:$FK$206,FAG_Daten_2022!$F$1,FALSE)</f>
        <v>2494</v>
      </c>
      <c r="R52" s="82">
        <f>VLOOKUP(A52,FAG_Daten_2022!A$1:$FK$206,FAG_Daten_2022!$K$1,FALSE)</f>
        <v>232131</v>
      </c>
      <c r="S52" s="82">
        <f>VLOOKUP(A52,FAG_Daten_2022!A$1:$FK$206,FAG_Daten_2022!$H$1,FALSE)</f>
        <v>1130451</v>
      </c>
      <c r="T52" s="82">
        <f>VLOOKUP(A52,FAG_Daten_2022!A$1:$FK$206,FAG_Daten_2022!$F$1,FALSE)</f>
        <v>2494</v>
      </c>
      <c r="U52" s="3">
        <f>VLOOKUP(A52,FAG_Daten_2022!A$1:$FK$206,FAG_Daten_2022!$BC$1,FALSE)</f>
        <v>102.3</v>
      </c>
      <c r="V52" s="3">
        <f>VLOOKUP(A52,FAG_Daten_2022!A$1:$FK$206,FAG_Daten_2022!$BD$1,FALSE)</f>
        <v>104.2</v>
      </c>
      <c r="W52" s="118">
        <f>IF((P52/Q52)&gt;(R52/S52)*FAG_Basisdaten!$C$12,((P52/Q52)-(R52/S52)*FAG_Basisdaten!$C$12)*T52*FAG_Basisdaten!$C$13*(U52/V52),0)</f>
        <v>278743.79938429262</v>
      </c>
      <c r="X52" s="3">
        <f>VLOOKUP(A52,FAG_Daten_2022!A$1:$FK$206,FAG_Daten_2022!$DH$1,FALSE)</f>
        <v>124</v>
      </c>
      <c r="Y52" s="3">
        <f>VLOOKUP(A52,FAG_Daten_2022!A$1:$FK$206,FAG_Daten_2022!$DJ$1,FALSE)</f>
        <v>99.67</v>
      </c>
      <c r="Z52" s="82">
        <f>ROUND(W52-W52*MIN(MAX((Y52*FAG_Basisdaten!$C$15-X52)/(Y52*FAG_Basisdaten!$C$14),0),1),0)</f>
        <v>250416</v>
      </c>
      <c r="AA52" s="79">
        <f>VLOOKUP(A52,FAG_Daten_2022!A$1:$FK$206,FAG_Daten_2022!$AW$1,FALSE)</f>
        <v>83.99</v>
      </c>
      <c r="AB52" s="83">
        <f>VLOOKUP(A52,FAG_Daten_2022!A$1:$FK$206,FAG_Daten_2022!$AZ$1,FALSE)</f>
        <v>0.63919999999999999</v>
      </c>
      <c r="AC52" s="3">
        <f>VLOOKUP(A52,FAG_Daten_2022!A$1:$FK$206,FAG_Daten_2022!$F$1,FALSE)</f>
        <v>2494</v>
      </c>
      <c r="AD52" s="3">
        <f>VLOOKUP(A52,FAG_Daten_2022!A$1:$FK$206,FAG_Daten_2022!$BC$1,FALSE)</f>
        <v>102.3</v>
      </c>
      <c r="AE52" s="3">
        <f>VLOOKUP(A52,FAG_Daten_2022!A$1:$FK$206,FAG_Daten_2022!$BD$1,FALSE)</f>
        <v>104.2</v>
      </c>
      <c r="AF52" s="80">
        <f>IF(OR(AA52&lt;FAG_Basisdaten!$C$18,AB52&gt;FAG_Basisdaten!$C$19),MAX((FAG_Basisdaten!$C$20+FAG_Basisdaten!$C$21*AA52+FAG_Basisdaten!$C$22*AB52*100)*AC52*(AD52/AE52),0),0)</f>
        <v>3121402.8706525904</v>
      </c>
      <c r="AG52" s="3">
        <f>VLOOKUP(A52,FAG_Daten_2022!A$1:$FK$206,FAG_Daten_2022!$DH$1,FALSE)</f>
        <v>124</v>
      </c>
      <c r="AH52" s="3">
        <f>VLOOKUP(A52,FAG_Daten_2022!A$1:$FK$206,FAG_Daten_2022!$DJ$1,FALSE)</f>
        <v>99.67</v>
      </c>
      <c r="AI52" s="82">
        <f>ROUND(AF52-AF52*MIN(MAX((AH52*FAG_Basisdaten!$C$24-AG52)/(AH52*FAG_Basisdaten!$C$23),0),1),0)</f>
        <v>2804186</v>
      </c>
      <c r="AJ52" s="3">
        <f>VLOOKUP(A52,FAG_Daten_2022!$A$1:$FK$206,FAG_Daten_2022!$BC$1,FALSE)</f>
        <v>102.3</v>
      </c>
      <c r="AK52" s="3">
        <f>VLOOKUP(A52,FAG_Daten_2022!$A$1:$FK$206,FAG_Daten_2022!$BD$1,FALSE)</f>
        <v>104.2</v>
      </c>
      <c r="AL52" s="82">
        <v>0</v>
      </c>
      <c r="AM52" s="82">
        <f t="shared" si="2"/>
        <v>9204158</v>
      </c>
      <c r="AN52" s="115" t="str">
        <f>IF(VLOOKUP($A52,FAG_Daten_2022!$A$1:$FK$206,FAG_Daten_2022!BS$1,FALSE)="","",VLOOKUP($A52,FAG_Daten_2022!$A$1:$FK$206,FAG_Daten_2022!BS$1,FALSE))</f>
        <v/>
      </c>
      <c r="AO52" s="115" t="str">
        <f>IF(VLOOKUP($A52,FAG_Daten_2022!$A$1:$FK$206,FAG_Daten_2022!BT$1,FALSE)="","",VLOOKUP($A52,FAG_Daten_2022!$A$1:$FK$206,FAG_Daten_2022!BT$1,FALSE))</f>
        <v/>
      </c>
      <c r="AP52" s="115" t="str">
        <f>IF(VLOOKUP($A52,FAG_Daten_2022!$A$1:$FK$206,FAG_Daten_2022!BU$1,FALSE)="","",VLOOKUP($A52,FAG_Daten_2022!$A$1:$FK$206,FAG_Daten_2022!BU$1,FALSE))</f>
        <v/>
      </c>
      <c r="AQ52" s="115" t="str">
        <f>IF(VLOOKUP($A52,FAG_Daten_2022!$A$1:$FK$206,FAG_Daten_2022!BV$1,FALSE)="","",VLOOKUP($A52,FAG_Daten_2022!$A$1:$FK$206,FAG_Daten_2022!BV$1,FALSE))</f>
        <v/>
      </c>
      <c r="AR52" s="115" t="str">
        <f>IF(VLOOKUP($A52,FAG_Daten_2022!$A$1:$FK$206,FAG_Daten_2022!BW$1,FALSE)="","",VLOOKUP($A52,FAG_Daten_2022!$A$1:$FK$206,FAG_Daten_2022!BW$1,FALSE))</f>
        <v/>
      </c>
      <c r="AS52" s="115" t="str">
        <f>IF(VLOOKUP($A52,FAG_Daten_2022!$A$1:$FK$206,FAG_Daten_2022!BX$1,FALSE)="","",VLOOKUP($A52,FAG_Daten_2022!$A$1:$FK$206,FAG_Daten_2022!BX$1,FALSE))</f>
        <v/>
      </c>
      <c r="AT52" s="115" t="str">
        <f>IF(VLOOKUP($A52,FAG_Daten_2022!$A$1:$FK$206,FAG_Daten_2022!BY$1,FALSE)="","",VLOOKUP($A52,FAG_Daten_2022!$A$1:$FK$206,FAG_Daten_2022!BY$1,FALSE))</f>
        <v/>
      </c>
      <c r="AU52" s="115" t="str">
        <f>IF(VLOOKUP($A52,FAG_Daten_2022!$A$1:$FK$206,FAG_Daten_2022!BZ$1,FALSE)="","",VLOOKUP($A52,FAG_Daten_2022!$A$1:$FK$206,FAG_Daten_2022!BZ$1,FALSE))</f>
        <v/>
      </c>
      <c r="AV52" s="115" t="str">
        <f>IF(VLOOKUP($A52,FAG_Daten_2022!$A$1:$FK$206,FAG_Daten_2022!CA$1,FALSE)="","",VLOOKUP($A52,FAG_Daten_2022!$A$1:$FK$206,FAG_Daten_2022!CA$1,FALSE))</f>
        <v/>
      </c>
      <c r="AW52" s="115" t="str">
        <f>IF(VLOOKUP($A52,FAG_Daten_2022!$A$1:$FK$206,FAG_Daten_2022!CB$1,FALSE)="","",VLOOKUP($A52,FAG_Daten_2022!$A$1:$FK$206,FAG_Daten_2022!CB$1,FALSE))</f>
        <v/>
      </c>
      <c r="AX52" s="115" t="str">
        <f>IF(VLOOKUP($A52,FAG_Daten_2022!$A$1:$FK$206,FAG_Daten_2022!CC$1,FALSE)="","",VLOOKUP($A52,FAG_Daten_2022!$A$1:$FK$206,FAG_Daten_2022!CC$1,FALSE))</f>
        <v/>
      </c>
      <c r="AY52" s="115" t="str">
        <f>IF(VLOOKUP($A52,FAG_Daten_2022!$A$1:$FK$206,FAG_Daten_2022!CD$1,FALSE)="","",VLOOKUP($A52,FAG_Daten_2022!$A$1:$FK$206,FAG_Daten_2022!CD$1,FALSE))</f>
        <v/>
      </c>
      <c r="AZ52" s="80">
        <f>VLOOKUP($A52,FAG_Daten_2022!$A$1:$FK$206,FAG_Daten_2022!$DH$1,FALSE)</f>
        <v>124</v>
      </c>
      <c r="BA52" s="80">
        <f>IF(VLOOKUP($A52,FAG_Daten_2022!$A$1:$FK$206,FAG_Daten_2022!M$1,FALSE)="","",VLOOKUP($A52,FAG_Daten_2022!$A$1:$FK$206,FAG_Daten_2022!M$1,FALSE))</f>
        <v>0</v>
      </c>
      <c r="BB52" s="80">
        <f>IF(VLOOKUP($A52,FAG_Daten_2022!$A$1:$FK$206,FAG_Daten_2022!N$1,FALSE)="","",VLOOKUP($A52,FAG_Daten_2022!$A$1:$FK$206,FAG_Daten_2022!N$1,FALSE))</f>
        <v>0</v>
      </c>
      <c r="BC52" s="80">
        <f>IF(VLOOKUP($A52,FAG_Daten_2022!$A$1:$FK$206,FAG_Daten_2022!O$1,FALSE)="","",VLOOKUP($A52,FAG_Daten_2022!$A$1:$FK$206,FAG_Daten_2022!O$1,FALSE))</f>
        <v>0</v>
      </c>
      <c r="BD52" s="80" t="str">
        <f>IF(VLOOKUP($A52,FAG_Daten_2022!$A$1:$FK$206,FAG_Daten_2022!P$1,FALSE)="","",VLOOKUP($A52,FAG_Daten_2022!$A$1:$FK$206,FAG_Daten_2022!P$1,FALSE))</f>
        <v/>
      </c>
      <c r="BE52" s="80">
        <f>IF(VLOOKUP($A52,FAG_Daten_2022!$A$1:$FK$206,FAG_Daten_2022!R$1,FALSE)="","",VLOOKUP($A52,FAG_Daten_2022!$A$1:$FK$206,FAG_Daten_2022!R$1,FALSE))</f>
        <v>0</v>
      </c>
      <c r="BF52" s="80">
        <f>IF(VLOOKUP($A52,FAG_Daten_2022!$A$1:$FK$206,FAG_Daten_2022!S$1,FALSE)="","",VLOOKUP($A52,FAG_Daten_2022!$A$1:$FK$206,FAG_Daten_2022!S$1,FALSE))</f>
        <v>0</v>
      </c>
      <c r="BG52" s="80" t="str">
        <f>IF(VLOOKUP($A52,FAG_Daten_2022!$A$1:$FK$206,FAG_Daten_2022!T$1,FALSE)="","",VLOOKUP($A52,FAG_Daten_2022!$A$1:$FK$206,FAG_Daten_2022!T$1,FALSE))</f>
        <v/>
      </c>
      <c r="BH52" s="80" t="str">
        <f>IF(VLOOKUP($A52,FAG_Daten_2022!$A$1:$FK$206,FAG_Daten_2022!U$1,FALSE)="","",VLOOKUP($A52,FAG_Daten_2022!$A$1:$FK$206,FAG_Daten_2022!U$1,FALSE))</f>
        <v/>
      </c>
      <c r="BI52" s="80">
        <f>IF(VLOOKUP($A52,FAG_Daten_2022!$A$1:$FK$206,FAG_Daten_2022!W$1,FALSE)="","",VLOOKUP($A52,FAG_Daten_2022!$A$1:$FK$206,FAG_Daten_2022!W$1,FALSE))</f>
        <v>0</v>
      </c>
      <c r="BJ52" s="80" t="str">
        <f>IF(VLOOKUP($A52,FAG_Daten_2022!$A$1:$FK$206,FAG_Daten_2022!X$1,FALSE)="","",VLOOKUP($A52,FAG_Daten_2022!$A$1:$FK$206,FAG_Daten_2022!X$1,FALSE))</f>
        <v/>
      </c>
      <c r="BK52" s="80" t="str">
        <f>IF(VLOOKUP($A52,FAG_Daten_2022!$A$1:$FK$206,FAG_Daten_2022!Y$1,FALSE)="","",VLOOKUP($A52,FAG_Daten_2022!$A$1:$FK$206,FAG_Daten_2022!Y$1,FALSE))</f>
        <v/>
      </c>
      <c r="BL52" s="80" t="str">
        <f>IF(VLOOKUP($A52,FAG_Daten_2022!$A$1:$FK$206,FAG_Daten_2022!Z$1,FALSE)="","",VLOOKUP($A52,FAG_Daten_2022!$A$1:$FK$206,FAG_Daten_2022!Z$1,FALSE))</f>
        <v/>
      </c>
      <c r="BM52" s="82">
        <f>IF(VLOOKUP($A52,FAG_Daten_2022!$A$1:$FK$206,FAG_Daten_2022!AG$1,FALSE)="","",VLOOKUP($A52,FAG_Daten_2022!$A$1:$FK$206,FAG_Daten_2022!AG$1,FALSE))</f>
        <v>3973187</v>
      </c>
      <c r="BN52" s="82">
        <f>IF(VLOOKUP($A52,FAG_Daten_2022!$A$1:$FK$206,FAG_Daten_2022!AH$1,FALSE)="","",VLOOKUP($A52,FAG_Daten_2022!$A$1:$FK$206,FAG_Daten_2022!AH$1,FALSE))</f>
        <v>0</v>
      </c>
      <c r="BO52" s="82">
        <f>IF(VLOOKUP($A52,FAG_Daten_2022!$A$1:$FK$206,FAG_Daten_2022!AI$1,FALSE)="","",VLOOKUP($A52,FAG_Daten_2022!$A$1:$FK$206,FAG_Daten_2022!AI$1,FALSE))</f>
        <v>0</v>
      </c>
      <c r="BP52" s="113">
        <f>IF(VLOOKUP($A52,FAG_Daten_2022!$A$1:$FK$206,FAG_Daten_2022!AJ$1,FALSE)="","",VLOOKUP($A52,FAG_Daten_2022!$A$1:$FK$206,FAG_Daten_2022!AJ$1,FALSE))</f>
        <v>0</v>
      </c>
      <c r="BQ52" s="82" t="str">
        <f>IF(VLOOKUP($A52,FAG_Daten_2022!$A$1:$FK$206,FAG_Daten_2022!AK$1,FALSE)="","",VLOOKUP($A52,FAG_Daten_2022!$A$1:$FK$206,FAG_Daten_2022!AK$1,FALSE))</f>
        <v/>
      </c>
      <c r="BR52" s="82">
        <f>IF(VLOOKUP($A52,FAG_Daten_2022!$A$1:$FK$206,FAG_Daten_2022!AL$1,FALSE)="","",VLOOKUP($A52,FAG_Daten_2022!$A$1:$FK$206,FAG_Daten_2022!AL$1,FALSE))</f>
        <v>0</v>
      </c>
      <c r="BS52" s="82">
        <f>IF(VLOOKUP($A52,FAG_Daten_2022!$A$1:$FK$206,FAG_Daten_2022!AM$1,FALSE)="","",VLOOKUP($A52,FAG_Daten_2022!$A$1:$FK$206,FAG_Daten_2022!AM$1,FALSE))</f>
        <v>0</v>
      </c>
      <c r="BT52" s="82" t="str">
        <f>IF(VLOOKUP($A52,FAG_Daten_2022!$A$1:$FK$206,FAG_Daten_2022!AN$1,FALSE)="","",VLOOKUP($A52,FAG_Daten_2022!$A$1:$FK$206,FAG_Daten_2022!AN$1,FALSE))</f>
        <v/>
      </c>
      <c r="BU52" s="82" t="str">
        <f>IF(VLOOKUP($A52,FAG_Daten_2022!$A$1:$FK$206,FAG_Daten_2022!AO$1,FALSE)="","",VLOOKUP($A52,FAG_Daten_2022!$A$1:$FK$206,FAG_Daten_2022!AO$1,FALSE))</f>
        <v/>
      </c>
      <c r="BV52" s="82">
        <f>IF(VLOOKUP($A52,FAG_Daten_2022!$A$1:$FK$206,FAG_Daten_2022!AP$1,FALSE)="","",VLOOKUP($A52,FAG_Daten_2022!$A$1:$FK$206,FAG_Daten_2022!AP$1,FALSE))</f>
        <v>0</v>
      </c>
      <c r="BW52" s="82" t="str">
        <f>IF(VLOOKUP($A52,FAG_Daten_2022!$A$1:$FK$206,FAG_Daten_2022!AQ$1,FALSE)="","",VLOOKUP($A52,FAG_Daten_2022!$A$1:$FK$206,FAG_Daten_2022!AQ$1,FALSE))</f>
        <v/>
      </c>
      <c r="BX52" s="82" t="str">
        <f>IF(VLOOKUP($A52,FAG_Daten_2022!$A$1:$FK$206,FAG_Daten_2022!AR$1,FALSE)="","",VLOOKUP($A52,FAG_Daten_2022!$A$1:$FK$206,FAG_Daten_2022!AR$1,FALSE))</f>
        <v/>
      </c>
      <c r="BY52" s="82" t="str">
        <f>IF(VLOOKUP($A52,FAG_Daten_2022!$A$1:$FK$206,FAG_Daten_2022!AS$1,FALSE)="","",VLOOKUP($A52,FAG_Daten_2022!$A$1:$FK$206,FAG_Daten_2022!AS$1,FALSE))</f>
        <v/>
      </c>
      <c r="BZ52" s="82">
        <f t="shared" si="18"/>
        <v>0</v>
      </c>
      <c r="CA52" s="82">
        <f t="shared" si="15"/>
        <v>0</v>
      </c>
      <c r="CB52" s="82">
        <f t="shared" si="15"/>
        <v>0</v>
      </c>
      <c r="CC52" s="82" t="str">
        <f t="shared" si="15"/>
        <v/>
      </c>
      <c r="CD52" s="82">
        <f t="shared" si="12"/>
        <v>0</v>
      </c>
      <c r="CE52" s="82">
        <f t="shared" si="12"/>
        <v>0</v>
      </c>
      <c r="CF52" s="82" t="str">
        <f t="shared" si="12"/>
        <v/>
      </c>
      <c r="CG52" s="82" t="str">
        <f t="shared" si="12"/>
        <v/>
      </c>
      <c r="CH52" s="82">
        <f t="shared" si="12"/>
        <v>0</v>
      </c>
      <c r="CI52" s="82" t="str">
        <f t="shared" si="12"/>
        <v/>
      </c>
      <c r="CJ52" s="82" t="str">
        <f t="shared" si="12"/>
        <v/>
      </c>
      <c r="CK52" s="82" t="str">
        <f t="shared" si="12"/>
        <v/>
      </c>
      <c r="CL52" s="82">
        <f t="shared" si="16"/>
        <v>0</v>
      </c>
      <c r="CM52" s="82">
        <f t="shared" si="16"/>
        <v>0</v>
      </c>
      <c r="CN52" s="82">
        <f t="shared" si="16"/>
        <v>0</v>
      </c>
      <c r="CO52" s="82" t="str">
        <f t="shared" si="13"/>
        <v/>
      </c>
      <c r="CP52" s="82">
        <f t="shared" si="13"/>
        <v>0</v>
      </c>
      <c r="CQ52" s="82">
        <f t="shared" si="13"/>
        <v>0</v>
      </c>
      <c r="CR52" s="82" t="str">
        <f t="shared" si="13"/>
        <v/>
      </c>
      <c r="CS52" s="82" t="str">
        <f t="shared" si="13"/>
        <v/>
      </c>
      <c r="CT52" s="82">
        <f t="shared" si="13"/>
        <v>0</v>
      </c>
      <c r="CU52" s="82" t="str">
        <f t="shared" si="13"/>
        <v/>
      </c>
      <c r="CV52" s="82" t="str">
        <f t="shared" si="13"/>
        <v/>
      </c>
      <c r="CW52" s="82" t="str">
        <f t="shared" si="13"/>
        <v/>
      </c>
      <c r="CX52" s="82">
        <f t="shared" si="5"/>
        <v>0</v>
      </c>
      <c r="CY52" s="82">
        <f>VLOOKUP($A52,FAG_Daten_2022!$A$1:$FK$206,FAG_Daten_2022!I$1,FALSE)</f>
        <v>587</v>
      </c>
      <c r="CZ52" s="82" t="str">
        <f>IF(VLOOKUP($A52,FAG_Daten_2022!$A$1:$FK$206,FAG_Daten_2022!BE$1,FALSE)="","",VLOOKUP($A52,FAG_Daten_2022!$A$1:$FK$206,FAG_Daten_2022!BE$1,FALSE))</f>
        <v/>
      </c>
      <c r="DA52" s="82" t="str">
        <f>IF(VLOOKUP($A52,FAG_Daten_2022!$A$1:$FK$206,FAG_Daten_2022!BF$1,FALSE)="","",VLOOKUP($A52,FAG_Daten_2022!$A$1:$FK$206,FAG_Daten_2022!BF$1,FALSE))</f>
        <v/>
      </c>
      <c r="DB52" s="82" t="str">
        <f>IF(VLOOKUP($A52,FAG_Daten_2022!$A$1:$FK$206,FAG_Daten_2022!BG$1,FALSE)="","",VLOOKUP($A52,FAG_Daten_2022!$A$1:$FK$206,FAG_Daten_2022!BG$1,FALSE))</f>
        <v/>
      </c>
      <c r="DC52" s="82" t="str">
        <f>IF(VLOOKUP($A52,FAG_Daten_2022!$A$1:$FK$206,FAG_Daten_2022!BH$1,FALSE)="","",VLOOKUP($A52,FAG_Daten_2022!$A$1:$FK$206,FAG_Daten_2022!BH$1,FALSE))</f>
        <v/>
      </c>
      <c r="DD52" s="82" t="str">
        <f>IF(VLOOKUP($A52,FAG_Daten_2022!$A$1:$FK$206,FAG_Daten_2022!BI$1,FALSE)="","",VLOOKUP($A52,FAG_Daten_2022!$A$1:$FK$206,FAG_Daten_2022!BI$1,FALSE))</f>
        <v/>
      </c>
      <c r="DE52" s="82" t="str">
        <f>IF(VLOOKUP($A52,FAG_Daten_2022!$A$1:$FK$206,FAG_Daten_2022!BJ$1,FALSE)="","",VLOOKUP($A52,FAG_Daten_2022!$A$1:$FK$206,FAG_Daten_2022!BJ$1,FALSE))</f>
        <v/>
      </c>
      <c r="DF52" s="82" t="str">
        <f>IF(VLOOKUP($A52,FAG_Daten_2022!$A$1:$FK$206,FAG_Daten_2022!BK$1,FALSE)="","",VLOOKUP($A52,FAG_Daten_2022!$A$1:$FK$206,FAG_Daten_2022!BK$1,FALSE))</f>
        <v/>
      </c>
      <c r="DG52" s="82" t="str">
        <f>IF(VLOOKUP($A52,FAG_Daten_2022!$A$1:$FK$206,FAG_Daten_2022!BL$1,FALSE)="","",VLOOKUP($A52,FAG_Daten_2022!$A$1:$FK$206,FAG_Daten_2022!BL$1,FALSE))</f>
        <v/>
      </c>
      <c r="DH52" s="82" t="str">
        <f>IF(VLOOKUP($A52,FAG_Daten_2022!$A$1:$FK$206,FAG_Daten_2022!BM$1,FALSE)="","",VLOOKUP($A52,FAG_Daten_2022!$A$1:$FK$206,FAG_Daten_2022!BM$1,FALSE))</f>
        <v/>
      </c>
      <c r="DI52" s="82" t="str">
        <f>IF(VLOOKUP($A52,FAG_Daten_2022!$A$1:$FK$206,FAG_Daten_2022!BN$1,FALSE)="","",VLOOKUP($A52,FAG_Daten_2022!$A$1:$FK$206,FAG_Daten_2022!BN$1,FALSE))</f>
        <v/>
      </c>
      <c r="DJ52" s="82" t="str">
        <f>IF(VLOOKUP($A52,FAG_Daten_2022!$A$1:$FK$206,FAG_Daten_2022!BO$1,FALSE)="","",VLOOKUP($A52,FAG_Daten_2022!$A$1:$FK$206,FAG_Daten_2022!BO$1,FALSE))</f>
        <v/>
      </c>
      <c r="DK52" s="82" t="str">
        <f>IF(VLOOKUP($A52,FAG_Daten_2022!$A$1:$FK$206,FAG_Daten_2022!BP$1,FALSE)="","",VLOOKUP($A52,FAG_Daten_2022!$A$1:$FK$206,FAG_Daten_2022!BP$1,FALSE))</f>
        <v/>
      </c>
      <c r="DL52" s="82" t="str">
        <f>IF(VLOOKUP($A52,FAG_Daten_2022!$A$1:$FK$206,FAG_Daten_2022!BQ$1,FALSE)="","",VLOOKUP($A52,FAG_Daten_2022!$A$1:$FK$206,FAG_Daten_2022!BQ$1,FALSE))</f>
        <v/>
      </c>
      <c r="DM52" s="82" t="str">
        <f>IF(VLOOKUP($A52,FAG_Daten_2022!$A$1:$FK$206,FAG_Daten_2022!BR$1,FALSE)="","",VLOOKUP($A52,FAG_Daten_2022!$A$1:$FK$206,FAG_Daten_2022!BR$1,FALSE))</f>
        <v/>
      </c>
      <c r="DN52" s="82" t="str">
        <f t="shared" si="17"/>
        <v/>
      </c>
      <c r="DO52" s="82" t="str">
        <f t="shared" si="17"/>
        <v/>
      </c>
      <c r="DP52" s="82" t="str">
        <f t="shared" si="17"/>
        <v/>
      </c>
      <c r="DQ52" s="82" t="str">
        <f t="shared" si="14"/>
        <v/>
      </c>
      <c r="DR52" s="82" t="str">
        <f t="shared" si="14"/>
        <v/>
      </c>
      <c r="DS52" s="82" t="str">
        <f t="shared" si="14"/>
        <v/>
      </c>
      <c r="DT52" s="82" t="str">
        <f t="shared" si="14"/>
        <v/>
      </c>
      <c r="DU52" s="82" t="str">
        <f t="shared" si="14"/>
        <v/>
      </c>
      <c r="DV52" s="82" t="str">
        <f t="shared" si="14"/>
        <v/>
      </c>
      <c r="DW52" s="82" t="str">
        <f t="shared" si="14"/>
        <v/>
      </c>
      <c r="DX52" s="82" t="str">
        <f t="shared" si="14"/>
        <v/>
      </c>
      <c r="DY52" s="82" t="str">
        <f t="shared" si="14"/>
        <v/>
      </c>
      <c r="DZ52" s="82">
        <f t="shared" si="7"/>
        <v>0</v>
      </c>
      <c r="EA52" s="82">
        <f t="shared" si="8"/>
        <v>0</v>
      </c>
      <c r="EB52" s="82"/>
      <c r="EC52" s="82"/>
      <c r="ED52" s="82"/>
      <c r="EE52" s="82"/>
      <c r="EF52" s="82"/>
      <c r="EG52" s="82"/>
      <c r="EH52" s="82"/>
      <c r="EI52" s="82"/>
      <c r="EJ52" s="82"/>
      <c r="EL52" s="82"/>
    </row>
    <row r="53" spans="1:143" s="3" customFormat="1" outlineLevel="1" x14ac:dyDescent="0.2">
      <c r="A53" s="3">
        <v>28</v>
      </c>
      <c r="B53" s="3" t="str">
        <f>VLOOKUP(A53,FAG_Daten_2022!A$1:$FK$206,FAG_Daten_2022!$B$1,FALSE)</f>
        <v>Flaach</v>
      </c>
      <c r="C53" s="3" t="str">
        <f>VLOOKUP(A53,FAG_Daten_2022!A$1:$FK$206,FAG_Daten_2022!$C$1,FALSE)</f>
        <v>Politische Gemeinde</v>
      </c>
      <c r="D53" s="3" t="str">
        <f>VLOOKUP(A53,FAG_Daten_2022!A$1:$FK$206,FAG_Daten_2022!$D$1,FALSE)</f>
        <v>Bezirk Andelfingen</v>
      </c>
      <c r="E53" s="82">
        <f>VLOOKUP(A53,FAG_Daten_2022!A$1:$FK$206,FAG_Daten_2022!$AT$1,FALSE)</f>
        <v>2300</v>
      </c>
      <c r="F53" s="82">
        <f>VLOOKUP(A53,FAG_Daten_2022!A$1:$FK$206,FAG_Daten_2022!$AV$1,FALSE)</f>
        <v>3770</v>
      </c>
      <c r="G53" s="82">
        <f>VLOOKUP(A53,FAG_Daten_2022!A$1:$FK$206,FAG_Daten_2022!$F$1,FALSE)</f>
        <v>1427</v>
      </c>
      <c r="H53" s="80">
        <f>VLOOKUP(A53,FAG_Daten_2022!A$1:$FK$206,FAG_Daten_2022!$DH$1,FALSE)</f>
        <v>107</v>
      </c>
      <c r="I53" s="82">
        <f>ROUND(IF(E53&lt;FAG_Basisdaten!$C$5*F53,(FAG_Basisdaten!$C$5*F53-E53)*G53*H53/100,0),0)</f>
        <v>1956710</v>
      </c>
      <c r="J53" s="82">
        <f>VLOOKUP(A53,FAG_Daten_2022!A$1:$FK$206,FAG_Daten_2022!$AT$1,FALSE)</f>
        <v>2300</v>
      </c>
      <c r="K53" s="82">
        <f>VLOOKUP(A53,FAG_Daten_2022!A$1:$FK$206,FAG_Daten_2022!$AV$1,FALSE)</f>
        <v>3770</v>
      </c>
      <c r="L53" s="3">
        <f>VLOOKUP(A53,FAG_Daten_2022!A$1:$FK$206,FAG_Daten_2022!$F$1,FALSE)</f>
        <v>1427</v>
      </c>
      <c r="M53" s="3">
        <f>VLOOKUP(A53,FAG_Daten_2022!A$1:$FK$206,FAG_Daten_2022!DJ$1,FALSE)</f>
        <v>99.67</v>
      </c>
      <c r="N53" s="3">
        <f>VLOOKUP(A53,FAG_Daten_2022!A$1:$FK$206,FAG_Daten_2022!$DK$1,FALSE)</f>
        <v>100.87</v>
      </c>
      <c r="O53" s="82">
        <f>ROUND(IF(J53&gt;K53*FAG_Basisdaten!$C$8,(J53-K53*FAG_Basisdaten!$C$8)*FAG_Basisdaten!$C$9*L53*(M53/N53),0),0)</f>
        <v>0</v>
      </c>
      <c r="P53" s="82">
        <f>VLOOKUP(A53,FAG_Daten_2022!A$1:$FK$206,FAG_Daten_2022!$I$1,FALSE)</f>
        <v>295</v>
      </c>
      <c r="Q53" s="82">
        <f>VLOOKUP(A53,FAG_Daten_2022!A$1:$FK$206,FAG_Daten_2022!$F$1,FALSE)</f>
        <v>1427</v>
      </c>
      <c r="R53" s="82">
        <f>VLOOKUP(A53,FAG_Daten_2022!A$1:$FK$206,FAG_Daten_2022!$K$1,FALSE)</f>
        <v>232131</v>
      </c>
      <c r="S53" s="82">
        <f>VLOOKUP(A53,FAG_Daten_2022!A$1:$FK$206,FAG_Daten_2022!$H$1,FALSE)</f>
        <v>1130451</v>
      </c>
      <c r="T53" s="82">
        <f>VLOOKUP(A53,FAG_Daten_2022!A$1:$FK$206,FAG_Daten_2022!$F$1,FALSE)</f>
        <v>1427</v>
      </c>
      <c r="U53" s="3">
        <f>VLOOKUP(A53,FAG_Daten_2022!A$1:$FK$206,FAG_Daten_2022!$BC$1,FALSE)</f>
        <v>102.3</v>
      </c>
      <c r="V53" s="3">
        <f>VLOOKUP(A53,FAG_Daten_2022!A$1:$FK$206,FAG_Daten_2022!$BD$1,FALSE)</f>
        <v>104.2</v>
      </c>
      <c r="W53" s="118">
        <f>IF((P53/Q53)&gt;(R53/S53)*FAG_Basisdaten!$C$12,((P53/Q53)-(R53/S53)*FAG_Basisdaten!$C$12)*T53*FAG_Basisdaten!$C$13*(U53/V53),0)</f>
        <v>0</v>
      </c>
      <c r="X53" s="3">
        <f>VLOOKUP(A53,FAG_Daten_2022!A$1:$FK$206,FAG_Daten_2022!$DH$1,FALSE)</f>
        <v>107</v>
      </c>
      <c r="Y53" s="3">
        <f>VLOOKUP(A53,FAG_Daten_2022!A$1:$FK$206,FAG_Daten_2022!$DJ$1,FALSE)</f>
        <v>99.67</v>
      </c>
      <c r="Z53" s="82">
        <f>ROUND(W53-W53*MIN(MAX((Y53*FAG_Basisdaten!$C$15-X53)/(Y53*FAG_Basisdaten!$C$14),0),1),0)</f>
        <v>0</v>
      </c>
      <c r="AA53" s="79">
        <f>VLOOKUP(A53,FAG_Daten_2022!A$1:$FK$206,FAG_Daten_2022!$AW$1,FALSE)</f>
        <v>149.55000000000001</v>
      </c>
      <c r="AB53" s="83">
        <f>VLOOKUP(A53,FAG_Daten_2022!A$1:$FK$206,FAG_Daten_2022!$AZ$1,FALSE)</f>
        <v>1.9599999999999999E-2</v>
      </c>
      <c r="AC53" s="3">
        <f>VLOOKUP(A53,FAG_Daten_2022!A$1:$FK$206,FAG_Daten_2022!$F$1,FALSE)</f>
        <v>1427</v>
      </c>
      <c r="AD53" s="3">
        <f>VLOOKUP(A53,FAG_Daten_2022!A$1:$FK$206,FAG_Daten_2022!$BC$1,FALSE)</f>
        <v>102.3</v>
      </c>
      <c r="AE53" s="3">
        <f>VLOOKUP(A53,FAG_Daten_2022!A$1:$FK$206,FAG_Daten_2022!$BD$1,FALSE)</f>
        <v>104.2</v>
      </c>
      <c r="AF53" s="80">
        <f>IF(OR(AA53&lt;FAG_Basisdaten!$C$18,AB53&gt;FAG_Basisdaten!$C$19),MAX((FAG_Basisdaten!$C$20+FAG_Basisdaten!$C$21*AA53+FAG_Basisdaten!$C$22*AB53*100)*AC53*(AD53/AE53),0),0)</f>
        <v>392064.21002879069</v>
      </c>
      <c r="AG53" s="3">
        <f>VLOOKUP(A53,FAG_Daten_2022!A$1:$FK$206,FAG_Daten_2022!$DH$1,FALSE)</f>
        <v>107</v>
      </c>
      <c r="AH53" s="3">
        <f>VLOOKUP(A53,FAG_Daten_2022!A$1:$FK$206,FAG_Daten_2022!$DJ$1,FALSE)</f>
        <v>99.67</v>
      </c>
      <c r="AI53" s="82">
        <f>ROUND(AF53-AF53*MIN(MAX((AH53*FAG_Basisdaten!$C$24-AG53)/(AH53*FAG_Basisdaten!$C$23),0),1),0)</f>
        <v>230635</v>
      </c>
      <c r="AJ53" s="3">
        <f>VLOOKUP(A53,FAG_Daten_2022!$A$1:$FK$206,FAG_Daten_2022!$BC$1,FALSE)</f>
        <v>102.3</v>
      </c>
      <c r="AK53" s="3">
        <f>VLOOKUP(A53,FAG_Daten_2022!$A$1:$FK$206,FAG_Daten_2022!$BD$1,FALSE)</f>
        <v>104.2</v>
      </c>
      <c r="AL53" s="82">
        <v>0</v>
      </c>
      <c r="AM53" s="82">
        <f t="shared" si="2"/>
        <v>2187345</v>
      </c>
      <c r="AN53" s="115" t="str">
        <f>IF(VLOOKUP($A53,FAG_Daten_2022!$A$1:$FK$206,FAG_Daten_2022!BS$1,FALSE)="","",VLOOKUP($A53,FAG_Daten_2022!$A$1:$FK$206,FAG_Daten_2022!BS$1,FALSE))</f>
        <v/>
      </c>
      <c r="AO53" s="115" t="str">
        <f>IF(VLOOKUP($A53,FAG_Daten_2022!$A$1:$FK$206,FAG_Daten_2022!BT$1,FALSE)="","",VLOOKUP($A53,FAG_Daten_2022!$A$1:$FK$206,FAG_Daten_2022!BT$1,FALSE))</f>
        <v/>
      </c>
      <c r="AP53" s="115" t="str">
        <f>IF(VLOOKUP($A53,FAG_Daten_2022!$A$1:$FK$206,FAG_Daten_2022!BU$1,FALSE)="","",VLOOKUP($A53,FAG_Daten_2022!$A$1:$FK$206,FAG_Daten_2022!BU$1,FALSE))</f>
        <v/>
      </c>
      <c r="AQ53" s="115" t="str">
        <f>IF(VLOOKUP($A53,FAG_Daten_2022!$A$1:$FK$206,FAG_Daten_2022!BV$1,FALSE)="","",VLOOKUP($A53,FAG_Daten_2022!$A$1:$FK$206,FAG_Daten_2022!BV$1,FALSE))</f>
        <v/>
      </c>
      <c r="AR53" s="115" t="str">
        <f>IF(VLOOKUP($A53,FAG_Daten_2022!$A$1:$FK$206,FAG_Daten_2022!BW$1,FALSE)="","",VLOOKUP($A53,FAG_Daten_2022!$A$1:$FK$206,FAG_Daten_2022!BW$1,FALSE))</f>
        <v/>
      </c>
      <c r="AS53" s="115" t="str">
        <f>IF(VLOOKUP($A53,FAG_Daten_2022!$A$1:$FK$206,FAG_Daten_2022!BX$1,FALSE)="","",VLOOKUP($A53,FAG_Daten_2022!$A$1:$FK$206,FAG_Daten_2022!BX$1,FALSE))</f>
        <v/>
      </c>
      <c r="AT53" s="115" t="str">
        <f>IF(VLOOKUP($A53,FAG_Daten_2022!$A$1:$FK$206,FAG_Daten_2022!BY$1,FALSE)="","",VLOOKUP($A53,FAG_Daten_2022!$A$1:$FK$206,FAG_Daten_2022!BY$1,FALSE))</f>
        <v/>
      </c>
      <c r="AU53" s="115" t="str">
        <f>IF(VLOOKUP($A53,FAG_Daten_2022!$A$1:$FK$206,FAG_Daten_2022!BZ$1,FALSE)="","",VLOOKUP($A53,FAG_Daten_2022!$A$1:$FK$206,FAG_Daten_2022!BZ$1,FALSE))</f>
        <v/>
      </c>
      <c r="AV53" s="115" t="str">
        <f>IF(VLOOKUP($A53,FAG_Daten_2022!$A$1:$FK$206,FAG_Daten_2022!CA$1,FALSE)="","",VLOOKUP($A53,FAG_Daten_2022!$A$1:$FK$206,FAG_Daten_2022!CA$1,FALSE))</f>
        <v>Flaachtal</v>
      </c>
      <c r="AW53" s="115" t="str">
        <f>IF(VLOOKUP($A53,FAG_Daten_2022!$A$1:$FK$206,FAG_Daten_2022!CB$1,FALSE)="","",VLOOKUP($A53,FAG_Daten_2022!$A$1:$FK$206,FAG_Daten_2022!CB$1,FALSE))</f>
        <v/>
      </c>
      <c r="AX53" s="115" t="str">
        <f>IF(VLOOKUP($A53,FAG_Daten_2022!$A$1:$FK$206,FAG_Daten_2022!CC$1,FALSE)="","",VLOOKUP($A53,FAG_Daten_2022!$A$1:$FK$206,FAG_Daten_2022!CC$1,FALSE))</f>
        <v/>
      </c>
      <c r="AY53" s="115" t="str">
        <f>IF(VLOOKUP($A53,FAG_Daten_2022!$A$1:$FK$206,FAG_Daten_2022!CD$1,FALSE)="","",VLOOKUP($A53,FAG_Daten_2022!$A$1:$FK$206,FAG_Daten_2022!CD$1,FALSE))</f>
        <v/>
      </c>
      <c r="AZ53" s="80">
        <f>VLOOKUP($A53,FAG_Daten_2022!$A$1:$FK$206,FAG_Daten_2022!$DH$1,FALSE)</f>
        <v>107</v>
      </c>
      <c r="BA53" s="80">
        <f>IF(VLOOKUP($A53,FAG_Daten_2022!$A$1:$FK$206,FAG_Daten_2022!M$1,FALSE)="","",VLOOKUP($A53,FAG_Daten_2022!$A$1:$FK$206,FAG_Daten_2022!M$1,FALSE))</f>
        <v>0</v>
      </c>
      <c r="BB53" s="80">
        <f>IF(VLOOKUP($A53,FAG_Daten_2022!$A$1:$FK$206,FAG_Daten_2022!N$1,FALSE)="","",VLOOKUP($A53,FAG_Daten_2022!$A$1:$FK$206,FAG_Daten_2022!N$1,FALSE))</f>
        <v>0</v>
      </c>
      <c r="BC53" s="80">
        <f>IF(VLOOKUP($A53,FAG_Daten_2022!$A$1:$FK$206,FAG_Daten_2022!O$1,FALSE)="","",VLOOKUP($A53,FAG_Daten_2022!$A$1:$FK$206,FAG_Daten_2022!O$1,FALSE))</f>
        <v>0</v>
      </c>
      <c r="BD53" s="80" t="str">
        <f>IF(VLOOKUP($A53,FAG_Daten_2022!$A$1:$FK$206,FAG_Daten_2022!P$1,FALSE)="","",VLOOKUP($A53,FAG_Daten_2022!$A$1:$FK$206,FAG_Daten_2022!P$1,FALSE))</f>
        <v/>
      </c>
      <c r="BE53" s="80">
        <f>IF(VLOOKUP($A53,FAG_Daten_2022!$A$1:$FK$206,FAG_Daten_2022!R$1,FALSE)="","",VLOOKUP($A53,FAG_Daten_2022!$A$1:$FK$206,FAG_Daten_2022!R$1,FALSE))</f>
        <v>0</v>
      </c>
      <c r="BF53" s="80">
        <f>IF(VLOOKUP($A53,FAG_Daten_2022!$A$1:$FK$206,FAG_Daten_2022!S$1,FALSE)="","",VLOOKUP($A53,FAG_Daten_2022!$A$1:$FK$206,FAG_Daten_2022!S$1,FALSE))</f>
        <v>0</v>
      </c>
      <c r="BG53" s="80" t="str">
        <f>IF(VLOOKUP($A53,FAG_Daten_2022!$A$1:$FK$206,FAG_Daten_2022!T$1,FALSE)="","",VLOOKUP($A53,FAG_Daten_2022!$A$1:$FK$206,FAG_Daten_2022!T$1,FALSE))</f>
        <v/>
      </c>
      <c r="BH53" s="80" t="str">
        <f>IF(VLOOKUP($A53,FAG_Daten_2022!$A$1:$FK$206,FAG_Daten_2022!U$1,FALSE)="","",VLOOKUP($A53,FAG_Daten_2022!$A$1:$FK$206,FAG_Daten_2022!U$1,FALSE))</f>
        <v/>
      </c>
      <c r="BI53" s="80">
        <f>IF(VLOOKUP($A53,FAG_Daten_2022!$A$1:$FK$206,FAG_Daten_2022!W$1,FALSE)="","",VLOOKUP($A53,FAG_Daten_2022!$A$1:$FK$206,FAG_Daten_2022!W$1,FALSE))</f>
        <v>65</v>
      </c>
      <c r="BJ53" s="80" t="str">
        <f>IF(VLOOKUP($A53,FAG_Daten_2022!$A$1:$FK$206,FAG_Daten_2022!X$1,FALSE)="","",VLOOKUP($A53,FAG_Daten_2022!$A$1:$FK$206,FAG_Daten_2022!X$1,FALSE))</f>
        <v/>
      </c>
      <c r="BK53" s="80" t="str">
        <f>IF(VLOOKUP($A53,FAG_Daten_2022!$A$1:$FK$206,FAG_Daten_2022!Y$1,FALSE)="","",VLOOKUP($A53,FAG_Daten_2022!$A$1:$FK$206,FAG_Daten_2022!Y$1,FALSE))</f>
        <v/>
      </c>
      <c r="BL53" s="80" t="str">
        <f>IF(VLOOKUP($A53,FAG_Daten_2022!$A$1:$FK$206,FAG_Daten_2022!Z$1,FALSE)="","",VLOOKUP($A53,FAG_Daten_2022!$A$1:$FK$206,FAG_Daten_2022!Z$1,FALSE))</f>
        <v/>
      </c>
      <c r="BM53" s="82">
        <f>IF(VLOOKUP($A53,FAG_Daten_2022!$A$1:$FK$206,FAG_Daten_2022!AG$1,FALSE)="","",VLOOKUP($A53,FAG_Daten_2022!$A$1:$FK$206,FAG_Daten_2022!AG$1,FALSE))</f>
        <v>3281849</v>
      </c>
      <c r="BN53" s="82">
        <f>IF(VLOOKUP($A53,FAG_Daten_2022!$A$1:$FK$206,FAG_Daten_2022!AH$1,FALSE)="","",VLOOKUP($A53,FAG_Daten_2022!$A$1:$FK$206,FAG_Daten_2022!AH$1,FALSE))</f>
        <v>0</v>
      </c>
      <c r="BO53" s="82">
        <f>IF(VLOOKUP($A53,FAG_Daten_2022!$A$1:$FK$206,FAG_Daten_2022!AI$1,FALSE)="","",VLOOKUP($A53,FAG_Daten_2022!$A$1:$FK$206,FAG_Daten_2022!AI$1,FALSE))</f>
        <v>0</v>
      </c>
      <c r="BP53" s="113">
        <f>IF(VLOOKUP($A53,FAG_Daten_2022!$A$1:$FK$206,FAG_Daten_2022!AJ$1,FALSE)="","",VLOOKUP($A53,FAG_Daten_2022!$A$1:$FK$206,FAG_Daten_2022!AJ$1,FALSE))</f>
        <v>0</v>
      </c>
      <c r="BQ53" s="82" t="str">
        <f>IF(VLOOKUP($A53,FAG_Daten_2022!$A$1:$FK$206,FAG_Daten_2022!AK$1,FALSE)="","",VLOOKUP($A53,FAG_Daten_2022!$A$1:$FK$206,FAG_Daten_2022!AK$1,FALSE))</f>
        <v/>
      </c>
      <c r="BR53" s="82">
        <f>IF(VLOOKUP($A53,FAG_Daten_2022!$A$1:$FK$206,FAG_Daten_2022!AL$1,FALSE)="","",VLOOKUP($A53,FAG_Daten_2022!$A$1:$FK$206,FAG_Daten_2022!AL$1,FALSE))</f>
        <v>0</v>
      </c>
      <c r="BS53" s="82">
        <f>IF(VLOOKUP($A53,FAG_Daten_2022!$A$1:$FK$206,FAG_Daten_2022!AM$1,FALSE)="","",VLOOKUP($A53,FAG_Daten_2022!$A$1:$FK$206,FAG_Daten_2022!AM$1,FALSE))</f>
        <v>0</v>
      </c>
      <c r="BT53" s="82" t="str">
        <f>IF(VLOOKUP($A53,FAG_Daten_2022!$A$1:$FK$206,FAG_Daten_2022!AN$1,FALSE)="","",VLOOKUP($A53,FAG_Daten_2022!$A$1:$FK$206,FAG_Daten_2022!AN$1,FALSE))</f>
        <v/>
      </c>
      <c r="BU53" s="82" t="str">
        <f>IF(VLOOKUP($A53,FAG_Daten_2022!$A$1:$FK$206,FAG_Daten_2022!AO$1,FALSE)="","",VLOOKUP($A53,FAG_Daten_2022!$A$1:$FK$206,FAG_Daten_2022!AO$1,FALSE))</f>
        <v/>
      </c>
      <c r="BV53" s="82">
        <f>IF(VLOOKUP($A53,FAG_Daten_2022!$A$1:$FK$206,FAG_Daten_2022!AP$1,FALSE)="","",VLOOKUP($A53,FAG_Daten_2022!$A$1:$FK$206,FAG_Daten_2022!AP$1,FALSE))</f>
        <v>3281849</v>
      </c>
      <c r="BW53" s="82" t="str">
        <f>IF(VLOOKUP($A53,FAG_Daten_2022!$A$1:$FK$206,FAG_Daten_2022!AQ$1,FALSE)="","",VLOOKUP($A53,FAG_Daten_2022!$A$1:$FK$206,FAG_Daten_2022!AQ$1,FALSE))</f>
        <v/>
      </c>
      <c r="BX53" s="82" t="str">
        <f>IF(VLOOKUP($A53,FAG_Daten_2022!$A$1:$FK$206,FAG_Daten_2022!AR$1,FALSE)="","",VLOOKUP($A53,FAG_Daten_2022!$A$1:$FK$206,FAG_Daten_2022!AR$1,FALSE))</f>
        <v/>
      </c>
      <c r="BY53" s="82" t="str">
        <f>IF(VLOOKUP($A53,FAG_Daten_2022!$A$1:$FK$206,FAG_Daten_2022!AS$1,FALSE)="","",VLOOKUP($A53,FAG_Daten_2022!$A$1:$FK$206,FAG_Daten_2022!AS$1,FALSE))</f>
        <v/>
      </c>
      <c r="BZ53" s="82">
        <f t="shared" si="18"/>
        <v>0</v>
      </c>
      <c r="CA53" s="82">
        <f t="shared" si="15"/>
        <v>0</v>
      </c>
      <c r="CB53" s="82">
        <f t="shared" si="15"/>
        <v>0</v>
      </c>
      <c r="CC53" s="82" t="str">
        <f t="shared" si="15"/>
        <v/>
      </c>
      <c r="CD53" s="82">
        <f t="shared" si="12"/>
        <v>0</v>
      </c>
      <c r="CE53" s="82">
        <f t="shared" si="12"/>
        <v>0</v>
      </c>
      <c r="CF53" s="82" t="str">
        <f t="shared" si="12"/>
        <v/>
      </c>
      <c r="CG53" s="82" t="str">
        <f t="shared" si="12"/>
        <v/>
      </c>
      <c r="CH53" s="82">
        <f t="shared" si="12"/>
        <v>1188656</v>
      </c>
      <c r="CI53" s="82" t="str">
        <f t="shared" si="12"/>
        <v/>
      </c>
      <c r="CJ53" s="82" t="str">
        <f t="shared" si="12"/>
        <v/>
      </c>
      <c r="CK53" s="82" t="str">
        <f t="shared" si="12"/>
        <v/>
      </c>
      <c r="CL53" s="82">
        <f t="shared" si="16"/>
        <v>0</v>
      </c>
      <c r="CM53" s="82">
        <f t="shared" si="16"/>
        <v>0</v>
      </c>
      <c r="CN53" s="82">
        <f t="shared" si="16"/>
        <v>0</v>
      </c>
      <c r="CO53" s="82" t="str">
        <f t="shared" si="13"/>
        <v/>
      </c>
      <c r="CP53" s="82">
        <f t="shared" si="13"/>
        <v>0</v>
      </c>
      <c r="CQ53" s="82">
        <f t="shared" si="13"/>
        <v>0</v>
      </c>
      <c r="CR53" s="82" t="str">
        <f t="shared" si="13"/>
        <v/>
      </c>
      <c r="CS53" s="82" t="str">
        <f t="shared" si="13"/>
        <v/>
      </c>
      <c r="CT53" s="82">
        <f t="shared" si="13"/>
        <v>0</v>
      </c>
      <c r="CU53" s="82" t="str">
        <f t="shared" si="13"/>
        <v/>
      </c>
      <c r="CV53" s="82" t="str">
        <f t="shared" si="13"/>
        <v/>
      </c>
      <c r="CW53" s="82" t="str">
        <f t="shared" si="13"/>
        <v/>
      </c>
      <c r="CX53" s="82">
        <f t="shared" si="5"/>
        <v>1188656</v>
      </c>
      <c r="CY53" s="82">
        <f>VLOOKUP($A53,FAG_Daten_2022!$A$1:$FK$206,FAG_Daten_2022!I$1,FALSE)</f>
        <v>295</v>
      </c>
      <c r="CZ53" s="82" t="str">
        <f>IF(VLOOKUP($A53,FAG_Daten_2022!$A$1:$FK$206,FAG_Daten_2022!BE$1,FALSE)="","",VLOOKUP($A53,FAG_Daten_2022!$A$1:$FK$206,FAG_Daten_2022!BE$1,FALSE))</f>
        <v/>
      </c>
      <c r="DA53" s="82" t="str">
        <f>IF(VLOOKUP($A53,FAG_Daten_2022!$A$1:$FK$206,FAG_Daten_2022!BF$1,FALSE)="","",VLOOKUP($A53,FAG_Daten_2022!$A$1:$FK$206,FAG_Daten_2022!BF$1,FALSE))</f>
        <v/>
      </c>
      <c r="DB53" s="82" t="str">
        <f>IF(VLOOKUP($A53,FAG_Daten_2022!$A$1:$FK$206,FAG_Daten_2022!BG$1,FALSE)="","",VLOOKUP($A53,FAG_Daten_2022!$A$1:$FK$206,FAG_Daten_2022!BG$1,FALSE))</f>
        <v/>
      </c>
      <c r="DC53" s="82" t="str">
        <f>IF(VLOOKUP($A53,FAG_Daten_2022!$A$1:$FK$206,FAG_Daten_2022!BH$1,FALSE)="","",VLOOKUP($A53,FAG_Daten_2022!$A$1:$FK$206,FAG_Daten_2022!BH$1,FALSE))</f>
        <v/>
      </c>
      <c r="DD53" s="82" t="str">
        <f>IF(VLOOKUP($A53,FAG_Daten_2022!$A$1:$FK$206,FAG_Daten_2022!BI$1,FALSE)="","",VLOOKUP($A53,FAG_Daten_2022!$A$1:$FK$206,FAG_Daten_2022!BI$1,FALSE))</f>
        <v/>
      </c>
      <c r="DE53" s="82" t="str">
        <f>IF(VLOOKUP($A53,FAG_Daten_2022!$A$1:$FK$206,FAG_Daten_2022!BJ$1,FALSE)="","",VLOOKUP($A53,FAG_Daten_2022!$A$1:$FK$206,FAG_Daten_2022!BJ$1,FALSE))</f>
        <v/>
      </c>
      <c r="DF53" s="82" t="str">
        <f>IF(VLOOKUP($A53,FAG_Daten_2022!$A$1:$FK$206,FAG_Daten_2022!BK$1,FALSE)="","",VLOOKUP($A53,FAG_Daten_2022!$A$1:$FK$206,FAG_Daten_2022!BK$1,FALSE))</f>
        <v/>
      </c>
      <c r="DG53" s="82" t="str">
        <f>IF(VLOOKUP($A53,FAG_Daten_2022!$A$1:$FK$206,FAG_Daten_2022!BL$1,FALSE)="","",VLOOKUP($A53,FAG_Daten_2022!$A$1:$FK$206,FAG_Daten_2022!BL$1,FALSE))</f>
        <v/>
      </c>
      <c r="DH53" s="82">
        <f>IF(VLOOKUP($A53,FAG_Daten_2022!$A$1:$FK$206,FAG_Daten_2022!BM$1,FALSE)="","",VLOOKUP($A53,FAG_Daten_2022!$A$1:$FK$206,FAG_Daten_2022!BM$1,FALSE))</f>
        <v>151</v>
      </c>
      <c r="DI53" s="82" t="str">
        <f>IF(VLOOKUP($A53,FAG_Daten_2022!$A$1:$FK$206,FAG_Daten_2022!BN$1,FALSE)="","",VLOOKUP($A53,FAG_Daten_2022!$A$1:$FK$206,FAG_Daten_2022!BN$1,FALSE))</f>
        <v/>
      </c>
      <c r="DJ53" s="82" t="str">
        <f>IF(VLOOKUP($A53,FAG_Daten_2022!$A$1:$FK$206,FAG_Daten_2022!BO$1,FALSE)="","",VLOOKUP($A53,FAG_Daten_2022!$A$1:$FK$206,FAG_Daten_2022!BO$1,FALSE))</f>
        <v/>
      </c>
      <c r="DK53" s="82" t="str">
        <f>IF(VLOOKUP($A53,FAG_Daten_2022!$A$1:$FK$206,FAG_Daten_2022!BP$1,FALSE)="","",VLOOKUP($A53,FAG_Daten_2022!$A$1:$FK$206,FAG_Daten_2022!BP$1,FALSE))</f>
        <v/>
      </c>
      <c r="DL53" s="82" t="str">
        <f>IF(VLOOKUP($A53,FAG_Daten_2022!$A$1:$FK$206,FAG_Daten_2022!BQ$1,FALSE)="","",VLOOKUP($A53,FAG_Daten_2022!$A$1:$FK$206,FAG_Daten_2022!BQ$1,FALSE))</f>
        <v/>
      </c>
      <c r="DM53" s="82" t="str">
        <f>IF(VLOOKUP($A53,FAG_Daten_2022!$A$1:$FK$206,FAG_Daten_2022!BR$1,FALSE)="","",VLOOKUP($A53,FAG_Daten_2022!$A$1:$FK$206,FAG_Daten_2022!BR$1,FALSE))</f>
        <v/>
      </c>
      <c r="DN53" s="82" t="str">
        <f t="shared" si="17"/>
        <v/>
      </c>
      <c r="DO53" s="82" t="str">
        <f t="shared" si="17"/>
        <v/>
      </c>
      <c r="DP53" s="82" t="str">
        <f t="shared" si="17"/>
        <v/>
      </c>
      <c r="DQ53" s="82" t="str">
        <f t="shared" si="14"/>
        <v/>
      </c>
      <c r="DR53" s="82" t="str">
        <f t="shared" si="14"/>
        <v/>
      </c>
      <c r="DS53" s="82" t="str">
        <f t="shared" si="14"/>
        <v/>
      </c>
      <c r="DT53" s="82" t="str">
        <f t="shared" si="14"/>
        <v/>
      </c>
      <c r="DU53" s="82" t="str">
        <f t="shared" si="14"/>
        <v/>
      </c>
      <c r="DV53" s="82">
        <f t="shared" si="14"/>
        <v>0</v>
      </c>
      <c r="DW53" s="82" t="str">
        <f t="shared" si="14"/>
        <v/>
      </c>
      <c r="DX53" s="82" t="str">
        <f t="shared" si="14"/>
        <v/>
      </c>
      <c r="DY53" s="82" t="str">
        <f t="shared" si="14"/>
        <v/>
      </c>
      <c r="DZ53" s="82">
        <f t="shared" si="7"/>
        <v>0</v>
      </c>
      <c r="EA53" s="82">
        <f t="shared" si="8"/>
        <v>1188656</v>
      </c>
      <c r="EB53" s="82"/>
      <c r="EC53" s="82"/>
      <c r="ED53" s="82"/>
      <c r="EE53" s="82"/>
      <c r="EF53" s="82"/>
      <c r="EG53" s="82"/>
      <c r="EH53" s="82"/>
      <c r="EI53" s="82"/>
      <c r="EJ53" s="82"/>
      <c r="EL53" s="82"/>
    </row>
    <row r="54" spans="1:143" s="3" customFormat="1" outlineLevel="1" x14ac:dyDescent="0.2">
      <c r="A54" s="3">
        <v>29</v>
      </c>
      <c r="B54" s="3" t="str">
        <f>VLOOKUP(A54,FAG_Daten_2022!A$1:$FK$206,FAG_Daten_2022!$B$1,FALSE)</f>
        <v>Flurlingen</v>
      </c>
      <c r="C54" s="3" t="str">
        <f>VLOOKUP(A54,FAG_Daten_2022!A$1:$FK$206,FAG_Daten_2022!$C$1,FALSE)</f>
        <v>Politische Gemeinde</v>
      </c>
      <c r="D54" s="3" t="str">
        <f>VLOOKUP(A54,FAG_Daten_2022!A$1:$FK$206,FAG_Daten_2022!$D$1,FALSE)</f>
        <v>Bezirk Andelfingen</v>
      </c>
      <c r="E54" s="82">
        <f>VLOOKUP(A54,FAG_Daten_2022!A$1:$FK$206,FAG_Daten_2022!$AT$1,FALSE)</f>
        <v>2905</v>
      </c>
      <c r="F54" s="82">
        <f>VLOOKUP(A54,FAG_Daten_2022!A$1:$FK$206,FAG_Daten_2022!$AV$1,FALSE)</f>
        <v>3770</v>
      </c>
      <c r="G54" s="82">
        <f>VLOOKUP(A54,FAG_Daten_2022!A$1:$FK$206,FAG_Daten_2022!$F$1,FALSE)</f>
        <v>1556</v>
      </c>
      <c r="H54" s="80">
        <f>VLOOKUP(A54,FAG_Daten_2022!A$1:$FK$206,FAG_Daten_2022!$DH$1,FALSE)</f>
        <v>112</v>
      </c>
      <c r="I54" s="82">
        <f>ROUND(IF(E54&lt;FAG_Basisdaten!$C$5*F54,(FAG_Basisdaten!$C$5*F54-E54)*G54*H54/100,0),0)</f>
        <v>1178950</v>
      </c>
      <c r="J54" s="82">
        <f>VLOOKUP(A54,FAG_Daten_2022!A$1:$FK$206,FAG_Daten_2022!$AT$1,FALSE)</f>
        <v>2905</v>
      </c>
      <c r="K54" s="82">
        <f>VLOOKUP(A54,FAG_Daten_2022!A$1:$FK$206,FAG_Daten_2022!$AV$1,FALSE)</f>
        <v>3770</v>
      </c>
      <c r="L54" s="3">
        <f>VLOOKUP(A54,FAG_Daten_2022!A$1:$FK$206,FAG_Daten_2022!$F$1,FALSE)</f>
        <v>1556</v>
      </c>
      <c r="M54" s="3">
        <f>VLOOKUP(A54,FAG_Daten_2022!A$1:$FK$206,FAG_Daten_2022!DJ$1,FALSE)</f>
        <v>99.67</v>
      </c>
      <c r="N54" s="3">
        <f>VLOOKUP(A54,FAG_Daten_2022!A$1:$FK$206,FAG_Daten_2022!$DK$1,FALSE)</f>
        <v>100.87</v>
      </c>
      <c r="O54" s="82">
        <f>ROUND(IF(J54&gt;K54*FAG_Basisdaten!$C$8,(J54-K54*FAG_Basisdaten!$C$8)*FAG_Basisdaten!$C$9*L54*(M54/N54),0),0)</f>
        <v>0</v>
      </c>
      <c r="P54" s="82">
        <f>VLOOKUP(A54,FAG_Daten_2022!A$1:$FK$206,FAG_Daten_2022!$I$1,FALSE)</f>
        <v>317</v>
      </c>
      <c r="Q54" s="82">
        <f>VLOOKUP(A54,FAG_Daten_2022!A$1:$FK$206,FAG_Daten_2022!$F$1,FALSE)</f>
        <v>1556</v>
      </c>
      <c r="R54" s="82">
        <f>VLOOKUP(A54,FAG_Daten_2022!A$1:$FK$206,FAG_Daten_2022!$K$1,FALSE)</f>
        <v>232131</v>
      </c>
      <c r="S54" s="82">
        <f>VLOOKUP(A54,FAG_Daten_2022!A$1:$FK$206,FAG_Daten_2022!$H$1,FALSE)</f>
        <v>1130451</v>
      </c>
      <c r="T54" s="82">
        <f>VLOOKUP(A54,FAG_Daten_2022!A$1:$FK$206,FAG_Daten_2022!$F$1,FALSE)</f>
        <v>1556</v>
      </c>
      <c r="U54" s="3">
        <f>VLOOKUP(A54,FAG_Daten_2022!A$1:$FK$206,FAG_Daten_2022!$BC$1,FALSE)</f>
        <v>102.3</v>
      </c>
      <c r="V54" s="3">
        <f>VLOOKUP(A54,FAG_Daten_2022!A$1:$FK$206,FAG_Daten_2022!$BD$1,FALSE)</f>
        <v>104.2</v>
      </c>
      <c r="W54" s="118">
        <f>IF((P54/Q54)&gt;(R54/S54)*FAG_Basisdaten!$C$12,((P54/Q54)-(R54/S54)*FAG_Basisdaten!$C$12)*T54*FAG_Basisdaten!$C$13*(U54/V54),0)</f>
        <v>0</v>
      </c>
      <c r="X54" s="3">
        <f>VLOOKUP(A54,FAG_Daten_2022!A$1:$FK$206,FAG_Daten_2022!$DH$1,FALSE)</f>
        <v>112</v>
      </c>
      <c r="Y54" s="3">
        <f>VLOOKUP(A54,FAG_Daten_2022!A$1:$FK$206,FAG_Daten_2022!$DJ$1,FALSE)</f>
        <v>99.67</v>
      </c>
      <c r="Z54" s="82">
        <f>ROUND(W54-W54*MIN(MAX((Y54*FAG_Basisdaten!$C$15-X54)/(Y54*FAG_Basisdaten!$C$14),0),1),0)</f>
        <v>0</v>
      </c>
      <c r="AA54" s="79">
        <f>VLOOKUP(A54,FAG_Daten_2022!A$1:$FK$206,FAG_Daten_2022!$AW$1,FALSE)</f>
        <v>673.72</v>
      </c>
      <c r="AB54" s="83">
        <f>VLOOKUP(A54,FAG_Daten_2022!A$1:$FK$206,FAG_Daten_2022!$AZ$1,FALSE)</f>
        <v>7.9899999999999999E-2</v>
      </c>
      <c r="AC54" s="3">
        <f>VLOOKUP(A54,FAG_Daten_2022!A$1:$FK$206,FAG_Daten_2022!$F$1,FALSE)</f>
        <v>1556</v>
      </c>
      <c r="AD54" s="3">
        <f>VLOOKUP(A54,FAG_Daten_2022!A$1:$FK$206,FAG_Daten_2022!$BC$1,FALSE)</f>
        <v>102.3</v>
      </c>
      <c r="AE54" s="3">
        <f>VLOOKUP(A54,FAG_Daten_2022!A$1:$FK$206,FAG_Daten_2022!$BD$1,FALSE)</f>
        <v>104.2</v>
      </c>
      <c r="AF54" s="80">
        <f>IF(OR(AA54&lt;FAG_Basisdaten!$C$18,AB54&gt;FAG_Basisdaten!$C$19),MAX((FAG_Basisdaten!$C$20+FAG_Basisdaten!$C$21*AA54+FAG_Basisdaten!$C$22*AB54*100)*AC54*(AD54/AE54),0),0)</f>
        <v>0</v>
      </c>
      <c r="AG54" s="3">
        <f>VLOOKUP(A54,FAG_Daten_2022!A$1:$FK$206,FAG_Daten_2022!$DH$1,FALSE)</f>
        <v>112</v>
      </c>
      <c r="AH54" s="3">
        <f>VLOOKUP(A54,FAG_Daten_2022!A$1:$FK$206,FAG_Daten_2022!$DJ$1,FALSE)</f>
        <v>99.67</v>
      </c>
      <c r="AI54" s="82">
        <f>ROUND(AF54-AF54*MIN(MAX((AH54*FAG_Basisdaten!$C$24-AG54)/(AH54*FAG_Basisdaten!$C$23),0),1),0)</f>
        <v>0</v>
      </c>
      <c r="AJ54" s="3">
        <f>VLOOKUP(A54,FAG_Daten_2022!$A$1:$FK$206,FAG_Daten_2022!$BC$1,FALSE)</f>
        <v>102.3</v>
      </c>
      <c r="AK54" s="3">
        <f>VLOOKUP(A54,FAG_Daten_2022!$A$1:$FK$206,FAG_Daten_2022!$BD$1,FALSE)</f>
        <v>104.2</v>
      </c>
      <c r="AL54" s="82">
        <v>0</v>
      </c>
      <c r="AM54" s="82">
        <f t="shared" si="2"/>
        <v>1178950</v>
      </c>
      <c r="AN54" s="115" t="str">
        <f>IF(VLOOKUP($A54,FAG_Daten_2022!$A$1:$FK$206,FAG_Daten_2022!BS$1,FALSE)="","",VLOOKUP($A54,FAG_Daten_2022!$A$1:$FK$206,FAG_Daten_2022!BS$1,FALSE))</f>
        <v>Flurlingen</v>
      </c>
      <c r="AO54" s="115" t="str">
        <f>IF(VLOOKUP($A54,FAG_Daten_2022!$A$1:$FK$206,FAG_Daten_2022!BT$1,FALSE)="","",VLOOKUP($A54,FAG_Daten_2022!$A$1:$FK$206,FAG_Daten_2022!BT$1,FALSE))</f>
        <v/>
      </c>
      <c r="AP54" s="115" t="str">
        <f>IF(VLOOKUP($A54,FAG_Daten_2022!$A$1:$FK$206,FAG_Daten_2022!BU$1,FALSE)="","",VLOOKUP($A54,FAG_Daten_2022!$A$1:$FK$206,FAG_Daten_2022!BU$1,FALSE))</f>
        <v/>
      </c>
      <c r="AQ54" s="115" t="str">
        <f>IF(VLOOKUP($A54,FAG_Daten_2022!$A$1:$FK$206,FAG_Daten_2022!BV$1,FALSE)="","",VLOOKUP($A54,FAG_Daten_2022!$A$1:$FK$206,FAG_Daten_2022!BV$1,FALSE))</f>
        <v/>
      </c>
      <c r="AR54" s="115" t="str">
        <f>IF(VLOOKUP($A54,FAG_Daten_2022!$A$1:$FK$206,FAG_Daten_2022!BW$1,FALSE)="","",VLOOKUP($A54,FAG_Daten_2022!$A$1:$FK$206,FAG_Daten_2022!BW$1,FALSE))</f>
        <v>Uhwiesen</v>
      </c>
      <c r="AS54" s="115" t="str">
        <f>IF(VLOOKUP($A54,FAG_Daten_2022!$A$1:$FK$206,FAG_Daten_2022!BX$1,FALSE)="","",VLOOKUP($A54,FAG_Daten_2022!$A$1:$FK$206,FAG_Daten_2022!BX$1,FALSE))</f>
        <v/>
      </c>
      <c r="AT54" s="115" t="str">
        <f>IF(VLOOKUP($A54,FAG_Daten_2022!$A$1:$FK$206,FAG_Daten_2022!BY$1,FALSE)="","",VLOOKUP($A54,FAG_Daten_2022!$A$1:$FK$206,FAG_Daten_2022!BY$1,FALSE))</f>
        <v/>
      </c>
      <c r="AU54" s="115" t="str">
        <f>IF(VLOOKUP($A54,FAG_Daten_2022!$A$1:$FK$206,FAG_Daten_2022!BZ$1,FALSE)="","",VLOOKUP($A54,FAG_Daten_2022!$A$1:$FK$206,FAG_Daten_2022!BZ$1,FALSE))</f>
        <v/>
      </c>
      <c r="AV54" s="115" t="str">
        <f>IF(VLOOKUP($A54,FAG_Daten_2022!$A$1:$FK$206,FAG_Daten_2022!CA$1,FALSE)="","",VLOOKUP($A54,FAG_Daten_2022!$A$1:$FK$206,FAG_Daten_2022!CA$1,FALSE))</f>
        <v/>
      </c>
      <c r="AW54" s="115" t="str">
        <f>IF(VLOOKUP($A54,FAG_Daten_2022!$A$1:$FK$206,FAG_Daten_2022!CB$1,FALSE)="","",VLOOKUP($A54,FAG_Daten_2022!$A$1:$FK$206,FAG_Daten_2022!CB$1,FALSE))</f>
        <v/>
      </c>
      <c r="AX54" s="115" t="str">
        <f>IF(VLOOKUP($A54,FAG_Daten_2022!$A$1:$FK$206,FAG_Daten_2022!CC$1,FALSE)="","",VLOOKUP($A54,FAG_Daten_2022!$A$1:$FK$206,FAG_Daten_2022!CC$1,FALSE))</f>
        <v/>
      </c>
      <c r="AY54" s="115" t="str">
        <f>IF(VLOOKUP($A54,FAG_Daten_2022!$A$1:$FK$206,FAG_Daten_2022!CD$1,FALSE)="","",VLOOKUP($A54,FAG_Daten_2022!$A$1:$FK$206,FAG_Daten_2022!CD$1,FALSE))</f>
        <v/>
      </c>
      <c r="AZ54" s="80">
        <f>VLOOKUP($A54,FAG_Daten_2022!$A$1:$FK$206,FAG_Daten_2022!$DH$1,FALSE)</f>
        <v>112</v>
      </c>
      <c r="BA54" s="80">
        <f>IF(VLOOKUP($A54,FAG_Daten_2022!$A$1:$FK$206,FAG_Daten_2022!M$1,FALSE)="","",VLOOKUP($A54,FAG_Daten_2022!$A$1:$FK$206,FAG_Daten_2022!M$1,FALSE))</f>
        <v>46</v>
      </c>
      <c r="BB54" s="80">
        <f>IF(VLOOKUP($A54,FAG_Daten_2022!$A$1:$FK$206,FAG_Daten_2022!N$1,FALSE)="","",VLOOKUP($A54,FAG_Daten_2022!$A$1:$FK$206,FAG_Daten_2022!N$1,FALSE))</f>
        <v>0</v>
      </c>
      <c r="BC54" s="80">
        <f>IF(VLOOKUP($A54,FAG_Daten_2022!$A$1:$FK$206,FAG_Daten_2022!O$1,FALSE)="","",VLOOKUP($A54,FAG_Daten_2022!$A$1:$FK$206,FAG_Daten_2022!O$1,FALSE))</f>
        <v>0</v>
      </c>
      <c r="BD54" s="80" t="str">
        <f>IF(VLOOKUP($A54,FAG_Daten_2022!$A$1:$FK$206,FAG_Daten_2022!P$1,FALSE)="","",VLOOKUP($A54,FAG_Daten_2022!$A$1:$FK$206,FAG_Daten_2022!P$1,FALSE))</f>
        <v/>
      </c>
      <c r="BE54" s="80">
        <f>IF(VLOOKUP($A54,FAG_Daten_2022!$A$1:$FK$206,FAG_Daten_2022!R$1,FALSE)="","",VLOOKUP($A54,FAG_Daten_2022!$A$1:$FK$206,FAG_Daten_2022!R$1,FALSE))</f>
        <v>23</v>
      </c>
      <c r="BF54" s="80">
        <f>IF(VLOOKUP($A54,FAG_Daten_2022!$A$1:$FK$206,FAG_Daten_2022!S$1,FALSE)="","",VLOOKUP($A54,FAG_Daten_2022!$A$1:$FK$206,FAG_Daten_2022!S$1,FALSE))</f>
        <v>0</v>
      </c>
      <c r="BG54" s="80" t="str">
        <f>IF(VLOOKUP($A54,FAG_Daten_2022!$A$1:$FK$206,FAG_Daten_2022!T$1,FALSE)="","",VLOOKUP($A54,FAG_Daten_2022!$A$1:$FK$206,FAG_Daten_2022!T$1,FALSE))</f>
        <v/>
      </c>
      <c r="BH54" s="80" t="str">
        <f>IF(VLOOKUP($A54,FAG_Daten_2022!$A$1:$FK$206,FAG_Daten_2022!U$1,FALSE)="","",VLOOKUP($A54,FAG_Daten_2022!$A$1:$FK$206,FAG_Daten_2022!U$1,FALSE))</f>
        <v/>
      </c>
      <c r="BI54" s="80">
        <f>IF(VLOOKUP($A54,FAG_Daten_2022!$A$1:$FK$206,FAG_Daten_2022!W$1,FALSE)="","",VLOOKUP($A54,FAG_Daten_2022!$A$1:$FK$206,FAG_Daten_2022!W$1,FALSE))</f>
        <v>0</v>
      </c>
      <c r="BJ54" s="80" t="str">
        <f>IF(VLOOKUP($A54,FAG_Daten_2022!$A$1:$FK$206,FAG_Daten_2022!X$1,FALSE)="","",VLOOKUP($A54,FAG_Daten_2022!$A$1:$FK$206,FAG_Daten_2022!X$1,FALSE))</f>
        <v/>
      </c>
      <c r="BK54" s="80" t="str">
        <f>IF(VLOOKUP($A54,FAG_Daten_2022!$A$1:$FK$206,FAG_Daten_2022!Y$1,FALSE)="","",VLOOKUP($A54,FAG_Daten_2022!$A$1:$FK$206,FAG_Daten_2022!Y$1,FALSE))</f>
        <v/>
      </c>
      <c r="BL54" s="80" t="str">
        <f>IF(VLOOKUP($A54,FAG_Daten_2022!$A$1:$FK$206,FAG_Daten_2022!Z$1,FALSE)="","",VLOOKUP($A54,FAG_Daten_2022!$A$1:$FK$206,FAG_Daten_2022!Z$1,FALSE))</f>
        <v/>
      </c>
      <c r="BM54" s="82">
        <f>IF(VLOOKUP($A54,FAG_Daten_2022!$A$1:$FK$206,FAG_Daten_2022!AG$1,FALSE)="","",VLOOKUP($A54,FAG_Daten_2022!$A$1:$FK$206,FAG_Daten_2022!AG$1,FALSE))</f>
        <v>4519870</v>
      </c>
      <c r="BN54" s="82">
        <f>IF(VLOOKUP($A54,FAG_Daten_2022!$A$1:$FK$206,FAG_Daten_2022!AH$1,FALSE)="","",VLOOKUP($A54,FAG_Daten_2022!$A$1:$FK$206,FAG_Daten_2022!AH$1,FALSE))</f>
        <v>4519870</v>
      </c>
      <c r="BO54" s="82">
        <f>IF(VLOOKUP($A54,FAG_Daten_2022!$A$1:$FK$206,FAG_Daten_2022!AI$1,FALSE)="","",VLOOKUP($A54,FAG_Daten_2022!$A$1:$FK$206,FAG_Daten_2022!AI$1,FALSE))</f>
        <v>0</v>
      </c>
      <c r="BP54" s="113">
        <f>IF(VLOOKUP($A54,FAG_Daten_2022!$A$1:$FK$206,FAG_Daten_2022!AJ$1,FALSE)="","",VLOOKUP($A54,FAG_Daten_2022!$A$1:$FK$206,FAG_Daten_2022!AJ$1,FALSE))</f>
        <v>0</v>
      </c>
      <c r="BQ54" s="82" t="str">
        <f>IF(VLOOKUP($A54,FAG_Daten_2022!$A$1:$FK$206,FAG_Daten_2022!AK$1,FALSE)="","",VLOOKUP($A54,FAG_Daten_2022!$A$1:$FK$206,FAG_Daten_2022!AK$1,FALSE))</f>
        <v/>
      </c>
      <c r="BR54" s="82">
        <f>IF(VLOOKUP($A54,FAG_Daten_2022!$A$1:$FK$206,FAG_Daten_2022!AL$1,FALSE)="","",VLOOKUP($A54,FAG_Daten_2022!$A$1:$FK$206,FAG_Daten_2022!AL$1,FALSE))</f>
        <v>4519870</v>
      </c>
      <c r="BS54" s="82">
        <f>IF(VLOOKUP($A54,FAG_Daten_2022!$A$1:$FK$206,FAG_Daten_2022!AM$1,FALSE)="","",VLOOKUP($A54,FAG_Daten_2022!$A$1:$FK$206,FAG_Daten_2022!AM$1,FALSE))</f>
        <v>0</v>
      </c>
      <c r="BT54" s="82" t="str">
        <f>IF(VLOOKUP($A54,FAG_Daten_2022!$A$1:$FK$206,FAG_Daten_2022!AN$1,FALSE)="","",VLOOKUP($A54,FAG_Daten_2022!$A$1:$FK$206,FAG_Daten_2022!AN$1,FALSE))</f>
        <v/>
      </c>
      <c r="BU54" s="82" t="str">
        <f>IF(VLOOKUP($A54,FAG_Daten_2022!$A$1:$FK$206,FAG_Daten_2022!AO$1,FALSE)="","",VLOOKUP($A54,FAG_Daten_2022!$A$1:$FK$206,FAG_Daten_2022!AO$1,FALSE))</f>
        <v/>
      </c>
      <c r="BV54" s="82">
        <f>IF(VLOOKUP($A54,FAG_Daten_2022!$A$1:$FK$206,FAG_Daten_2022!AP$1,FALSE)="","",VLOOKUP($A54,FAG_Daten_2022!$A$1:$FK$206,FAG_Daten_2022!AP$1,FALSE))</f>
        <v>0</v>
      </c>
      <c r="BW54" s="82" t="str">
        <f>IF(VLOOKUP($A54,FAG_Daten_2022!$A$1:$FK$206,FAG_Daten_2022!AQ$1,FALSE)="","",VLOOKUP($A54,FAG_Daten_2022!$A$1:$FK$206,FAG_Daten_2022!AQ$1,FALSE))</f>
        <v/>
      </c>
      <c r="BX54" s="82" t="str">
        <f>IF(VLOOKUP($A54,FAG_Daten_2022!$A$1:$FK$206,FAG_Daten_2022!AR$1,FALSE)="","",VLOOKUP($A54,FAG_Daten_2022!$A$1:$FK$206,FAG_Daten_2022!AR$1,FALSE))</f>
        <v/>
      </c>
      <c r="BY54" s="82" t="str">
        <f>IF(VLOOKUP($A54,FAG_Daten_2022!$A$1:$FK$206,FAG_Daten_2022!AS$1,FALSE)="","",VLOOKUP($A54,FAG_Daten_2022!$A$1:$FK$206,FAG_Daten_2022!AS$1,FALSE))</f>
        <v/>
      </c>
      <c r="BZ54" s="82">
        <f t="shared" si="18"/>
        <v>484212</v>
      </c>
      <c r="CA54" s="82">
        <f t="shared" si="15"/>
        <v>0</v>
      </c>
      <c r="CB54" s="82">
        <f t="shared" si="15"/>
        <v>0</v>
      </c>
      <c r="CC54" s="82" t="str">
        <f t="shared" si="15"/>
        <v/>
      </c>
      <c r="CD54" s="82">
        <f t="shared" si="12"/>
        <v>242106</v>
      </c>
      <c r="CE54" s="82">
        <f t="shared" si="12"/>
        <v>0</v>
      </c>
      <c r="CF54" s="82" t="str">
        <f t="shared" si="12"/>
        <v/>
      </c>
      <c r="CG54" s="82" t="str">
        <f t="shared" si="12"/>
        <v/>
      </c>
      <c r="CH54" s="82">
        <f t="shared" si="12"/>
        <v>0</v>
      </c>
      <c r="CI54" s="82" t="str">
        <f t="shared" si="12"/>
        <v/>
      </c>
      <c r="CJ54" s="82" t="str">
        <f t="shared" si="12"/>
        <v/>
      </c>
      <c r="CK54" s="82" t="str">
        <f t="shared" si="12"/>
        <v/>
      </c>
      <c r="CL54" s="82">
        <f t="shared" si="16"/>
        <v>0</v>
      </c>
      <c r="CM54" s="82">
        <f t="shared" si="16"/>
        <v>0</v>
      </c>
      <c r="CN54" s="82">
        <f t="shared" si="16"/>
        <v>0</v>
      </c>
      <c r="CO54" s="82" t="str">
        <f t="shared" si="13"/>
        <v/>
      </c>
      <c r="CP54" s="82">
        <f t="shared" si="13"/>
        <v>0</v>
      </c>
      <c r="CQ54" s="82">
        <f t="shared" si="13"/>
        <v>0</v>
      </c>
      <c r="CR54" s="82" t="str">
        <f t="shared" si="13"/>
        <v/>
      </c>
      <c r="CS54" s="82" t="str">
        <f t="shared" si="13"/>
        <v/>
      </c>
      <c r="CT54" s="82">
        <f t="shared" si="13"/>
        <v>0</v>
      </c>
      <c r="CU54" s="82" t="str">
        <f t="shared" si="13"/>
        <v/>
      </c>
      <c r="CV54" s="82" t="str">
        <f t="shared" si="13"/>
        <v/>
      </c>
      <c r="CW54" s="82" t="str">
        <f t="shared" si="13"/>
        <v/>
      </c>
      <c r="CX54" s="82">
        <f t="shared" si="5"/>
        <v>726318</v>
      </c>
      <c r="CY54" s="82">
        <f>VLOOKUP($A54,FAG_Daten_2022!$A$1:$FK$206,FAG_Daten_2022!I$1,FALSE)</f>
        <v>317</v>
      </c>
      <c r="CZ54" s="82">
        <f>IF(VLOOKUP($A54,FAG_Daten_2022!$A$1:$FK$206,FAG_Daten_2022!BE$1,FALSE)="","",VLOOKUP($A54,FAG_Daten_2022!$A$1:$FK$206,FAG_Daten_2022!BE$1,FALSE))</f>
        <v>111</v>
      </c>
      <c r="DA54" s="82" t="str">
        <f>IF(VLOOKUP($A54,FAG_Daten_2022!$A$1:$FK$206,FAG_Daten_2022!BF$1,FALSE)="","",VLOOKUP($A54,FAG_Daten_2022!$A$1:$FK$206,FAG_Daten_2022!BF$1,FALSE))</f>
        <v/>
      </c>
      <c r="DB54" s="82" t="str">
        <f>IF(VLOOKUP($A54,FAG_Daten_2022!$A$1:$FK$206,FAG_Daten_2022!BG$1,FALSE)="","",VLOOKUP($A54,FAG_Daten_2022!$A$1:$FK$206,FAG_Daten_2022!BG$1,FALSE))</f>
        <v/>
      </c>
      <c r="DC54" s="82" t="str">
        <f>IF(VLOOKUP($A54,FAG_Daten_2022!$A$1:$FK$206,FAG_Daten_2022!BH$1,FALSE)="","",VLOOKUP($A54,FAG_Daten_2022!$A$1:$FK$206,FAG_Daten_2022!BH$1,FALSE))</f>
        <v/>
      </c>
      <c r="DD54" s="82">
        <f>IF(VLOOKUP($A54,FAG_Daten_2022!$A$1:$FK$206,FAG_Daten_2022!BI$1,FALSE)="","",VLOOKUP($A54,FAG_Daten_2022!$A$1:$FK$206,FAG_Daten_2022!BI$1,FALSE))</f>
        <v>46</v>
      </c>
      <c r="DE54" s="82" t="str">
        <f>IF(VLOOKUP($A54,FAG_Daten_2022!$A$1:$FK$206,FAG_Daten_2022!BJ$1,FALSE)="","",VLOOKUP($A54,FAG_Daten_2022!$A$1:$FK$206,FAG_Daten_2022!BJ$1,FALSE))</f>
        <v/>
      </c>
      <c r="DF54" s="82" t="str">
        <f>IF(VLOOKUP($A54,FAG_Daten_2022!$A$1:$FK$206,FAG_Daten_2022!BK$1,FALSE)="","",VLOOKUP($A54,FAG_Daten_2022!$A$1:$FK$206,FAG_Daten_2022!BK$1,FALSE))</f>
        <v/>
      </c>
      <c r="DG54" s="82" t="str">
        <f>IF(VLOOKUP($A54,FAG_Daten_2022!$A$1:$FK$206,FAG_Daten_2022!BL$1,FALSE)="","",VLOOKUP($A54,FAG_Daten_2022!$A$1:$FK$206,FAG_Daten_2022!BL$1,FALSE))</f>
        <v/>
      </c>
      <c r="DH54" s="82" t="str">
        <f>IF(VLOOKUP($A54,FAG_Daten_2022!$A$1:$FK$206,FAG_Daten_2022!BM$1,FALSE)="","",VLOOKUP($A54,FAG_Daten_2022!$A$1:$FK$206,FAG_Daten_2022!BM$1,FALSE))</f>
        <v/>
      </c>
      <c r="DI54" s="82" t="str">
        <f>IF(VLOOKUP($A54,FAG_Daten_2022!$A$1:$FK$206,FAG_Daten_2022!BN$1,FALSE)="","",VLOOKUP($A54,FAG_Daten_2022!$A$1:$FK$206,FAG_Daten_2022!BN$1,FALSE))</f>
        <v/>
      </c>
      <c r="DJ54" s="82" t="str">
        <f>IF(VLOOKUP($A54,FAG_Daten_2022!$A$1:$FK$206,FAG_Daten_2022!BO$1,FALSE)="","",VLOOKUP($A54,FAG_Daten_2022!$A$1:$FK$206,FAG_Daten_2022!BO$1,FALSE))</f>
        <v/>
      </c>
      <c r="DK54" s="82" t="str">
        <f>IF(VLOOKUP($A54,FAG_Daten_2022!$A$1:$FK$206,FAG_Daten_2022!BP$1,FALSE)="","",VLOOKUP($A54,FAG_Daten_2022!$A$1:$FK$206,FAG_Daten_2022!BP$1,FALSE))</f>
        <v/>
      </c>
      <c r="DL54" s="82" t="str">
        <f>IF(VLOOKUP($A54,FAG_Daten_2022!$A$1:$FK$206,FAG_Daten_2022!BQ$1,FALSE)="","",VLOOKUP($A54,FAG_Daten_2022!$A$1:$FK$206,FAG_Daten_2022!BQ$1,FALSE))</f>
        <v/>
      </c>
      <c r="DM54" s="82" t="str">
        <f>IF(VLOOKUP($A54,FAG_Daten_2022!$A$1:$FK$206,FAG_Daten_2022!BR$1,FALSE)="","",VLOOKUP($A54,FAG_Daten_2022!$A$1:$FK$206,FAG_Daten_2022!BR$1,FALSE))</f>
        <v/>
      </c>
      <c r="DN54" s="82">
        <f t="shared" si="17"/>
        <v>0</v>
      </c>
      <c r="DO54" s="82" t="str">
        <f t="shared" si="17"/>
        <v/>
      </c>
      <c r="DP54" s="82" t="str">
        <f t="shared" si="17"/>
        <v/>
      </c>
      <c r="DQ54" s="82" t="str">
        <f t="shared" si="14"/>
        <v/>
      </c>
      <c r="DR54" s="82">
        <f t="shared" si="14"/>
        <v>0</v>
      </c>
      <c r="DS54" s="82" t="str">
        <f t="shared" si="14"/>
        <v/>
      </c>
      <c r="DT54" s="82" t="str">
        <f t="shared" si="14"/>
        <v/>
      </c>
      <c r="DU54" s="82" t="str">
        <f t="shared" si="14"/>
        <v/>
      </c>
      <c r="DV54" s="82" t="str">
        <f t="shared" si="14"/>
        <v/>
      </c>
      <c r="DW54" s="82" t="str">
        <f t="shared" si="14"/>
        <v/>
      </c>
      <c r="DX54" s="82" t="str">
        <f t="shared" si="14"/>
        <v/>
      </c>
      <c r="DY54" s="82" t="str">
        <f t="shared" si="14"/>
        <v/>
      </c>
      <c r="DZ54" s="82">
        <f t="shared" si="7"/>
        <v>0</v>
      </c>
      <c r="EA54" s="82">
        <f t="shared" si="8"/>
        <v>726318</v>
      </c>
      <c r="EB54" s="82"/>
      <c r="EC54" s="82"/>
      <c r="ED54" s="82"/>
      <c r="EE54" s="82"/>
      <c r="EF54" s="82"/>
      <c r="EG54" s="82"/>
      <c r="EH54" s="82"/>
      <c r="EI54" s="82"/>
      <c r="EJ54" s="82"/>
      <c r="EL54" s="82"/>
    </row>
    <row r="55" spans="1:143" outlineLevel="1" x14ac:dyDescent="0.2">
      <c r="A55" s="3">
        <v>57</v>
      </c>
      <c r="B55" s="3" t="str">
        <f>VLOOKUP(A55,FAG_Daten_2022!A$1:$FK$206,FAG_Daten_2022!$B$1,FALSE)</f>
        <v>Freienstein-Teufen</v>
      </c>
      <c r="C55" s="3" t="str">
        <f>VLOOKUP(A55,FAG_Daten_2022!A$1:$FK$206,FAG_Daten_2022!$C$1,FALSE)</f>
        <v>Politische Gemeinde</v>
      </c>
      <c r="D55" s="3" t="str">
        <f>VLOOKUP(A55,FAG_Daten_2022!A$1:$FK$206,FAG_Daten_2022!$D$1,FALSE)</f>
        <v>Bezirk Bülach</v>
      </c>
      <c r="E55" s="82">
        <f>VLOOKUP(A55,FAG_Daten_2022!A$1:$FK$206,FAG_Daten_2022!$AT$1,FALSE)</f>
        <v>2589</v>
      </c>
      <c r="F55" s="82">
        <f>VLOOKUP(A55,FAG_Daten_2022!A$1:$FK$206,FAG_Daten_2022!$AV$1,FALSE)</f>
        <v>3770</v>
      </c>
      <c r="G55" s="82">
        <f>VLOOKUP(A55,FAG_Daten_2022!A$1:$FK$206,FAG_Daten_2022!$F$1,FALSE)</f>
        <v>2398</v>
      </c>
      <c r="H55" s="80">
        <f>VLOOKUP(A55,FAG_Daten_2022!A$1:$FK$206,FAG_Daten_2022!$DH$1,FALSE)</f>
        <v>99</v>
      </c>
      <c r="I55" s="82">
        <f>ROUND(IF(E55&lt;FAG_Basisdaten!$C$5*F55,(FAG_Basisdaten!$C$5*F55-E55)*G55*H55/100,0),0)</f>
        <v>2356215</v>
      </c>
      <c r="J55" s="82">
        <f>VLOOKUP(A55,FAG_Daten_2022!A$1:$FK$206,FAG_Daten_2022!$AT$1,FALSE)</f>
        <v>2589</v>
      </c>
      <c r="K55" s="82">
        <f>VLOOKUP(A55,FAG_Daten_2022!A$1:$FK$206,FAG_Daten_2022!$AV$1,FALSE)</f>
        <v>3770</v>
      </c>
      <c r="L55" s="3">
        <f>VLOOKUP(A55,FAG_Daten_2022!A$1:$FK$206,FAG_Daten_2022!$F$1,FALSE)</f>
        <v>2398</v>
      </c>
      <c r="M55" s="3">
        <f>VLOOKUP(A55,FAG_Daten_2022!A$1:$FK$206,FAG_Daten_2022!DJ$1,FALSE)</f>
        <v>99.67</v>
      </c>
      <c r="N55" s="3">
        <f>VLOOKUP(A55,FAG_Daten_2022!A$1:$FK$206,FAG_Daten_2022!$DK$1,FALSE)</f>
        <v>100.87</v>
      </c>
      <c r="O55" s="82">
        <f>ROUND(IF(J55&gt;K55*FAG_Basisdaten!$C$8,(J55-K55*FAG_Basisdaten!$C$8)*FAG_Basisdaten!$C$9*L55*(M55/N55),0),0)</f>
        <v>0</v>
      </c>
      <c r="P55" s="82">
        <f>VLOOKUP(A55,FAG_Daten_2022!A$1:$FK$206,FAG_Daten_2022!$I$1,FALSE)</f>
        <v>473</v>
      </c>
      <c r="Q55" s="82">
        <f>VLOOKUP(A55,FAG_Daten_2022!A$1:$FK$206,FAG_Daten_2022!$F$1,FALSE)</f>
        <v>2398</v>
      </c>
      <c r="R55" s="82">
        <f>VLOOKUP(A55,FAG_Daten_2022!A$1:$FK$206,FAG_Daten_2022!$K$1,FALSE)</f>
        <v>232131</v>
      </c>
      <c r="S55" s="82">
        <f>VLOOKUP(A55,FAG_Daten_2022!A$1:$FK$206,FAG_Daten_2022!$H$1,FALSE)</f>
        <v>1130451</v>
      </c>
      <c r="T55" s="82">
        <f>VLOOKUP(A55,FAG_Daten_2022!A$1:$FK$206,FAG_Daten_2022!$F$1,FALSE)</f>
        <v>2398</v>
      </c>
      <c r="U55" s="3">
        <f>VLOOKUP(A55,FAG_Daten_2022!A$1:$FK$206,FAG_Daten_2022!$BC$1,FALSE)</f>
        <v>102.3</v>
      </c>
      <c r="V55" s="3">
        <f>VLOOKUP(A55,FAG_Daten_2022!A$1:$FK$206,FAG_Daten_2022!$BD$1,FALSE)</f>
        <v>104.2</v>
      </c>
      <c r="W55" s="118">
        <f>IF((P55/Q55)&gt;(R55/S55)*FAG_Basisdaten!$C$12,((P55/Q55)-(R55/S55)*FAG_Basisdaten!$C$12)*T55*FAG_Basisdaten!$C$13*(U55/V55),0)</f>
        <v>0</v>
      </c>
      <c r="X55" s="3">
        <f>VLOOKUP(A55,FAG_Daten_2022!A$1:$FK$206,FAG_Daten_2022!$DH$1,FALSE)</f>
        <v>99</v>
      </c>
      <c r="Y55" s="3">
        <f>VLOOKUP(A55,FAG_Daten_2022!A$1:$FK$206,FAG_Daten_2022!$DJ$1,FALSE)</f>
        <v>99.67</v>
      </c>
      <c r="Z55" s="82">
        <f>ROUND(W55-W55*MIN(MAX((Y55*FAG_Basisdaten!$C$15-X55)/(Y55*FAG_Basisdaten!$C$14),0),1),0)</f>
        <v>0</v>
      </c>
      <c r="AA55" s="79">
        <f>VLOOKUP(A55,FAG_Daten_2022!A$1:$FK$206,FAG_Daten_2022!$AW$1,FALSE)</f>
        <v>292.92</v>
      </c>
      <c r="AB55" s="83">
        <f>VLOOKUP(A55,FAG_Daten_2022!A$1:$FK$206,FAG_Daten_2022!$AZ$1,FALSE)</f>
        <v>0.19539999999999999</v>
      </c>
      <c r="AC55" s="3">
        <f>VLOOKUP(A55,FAG_Daten_2022!A$1:$FK$206,FAG_Daten_2022!$F$1,FALSE)</f>
        <v>2398</v>
      </c>
      <c r="AD55" s="3">
        <f>VLOOKUP(A55,FAG_Daten_2022!A$1:$FK$206,FAG_Daten_2022!$BC$1,FALSE)</f>
        <v>102.3</v>
      </c>
      <c r="AE55" s="3">
        <f>VLOOKUP(A55,FAG_Daten_2022!A$1:$FK$206,FAG_Daten_2022!$BD$1,FALSE)</f>
        <v>104.2</v>
      </c>
      <c r="AF55" s="80">
        <f>IF(OR(AA55&lt;FAG_Basisdaten!$C$18,AB55&gt;FAG_Basisdaten!$C$19),MAX((FAG_Basisdaten!$C$20+FAG_Basisdaten!$C$21*AA55+FAG_Basisdaten!$C$22*AB55*100)*AC55*(AD55/AE55),0),0)</f>
        <v>942133.55827255279</v>
      </c>
      <c r="AG55" s="3">
        <f>VLOOKUP(A55,FAG_Daten_2022!A$1:$FK$206,FAG_Daten_2022!$DH$1,FALSE)</f>
        <v>99</v>
      </c>
      <c r="AH55" s="3">
        <f>VLOOKUP(A55,FAG_Daten_2022!A$1:$FK$206,FAG_Daten_2022!$DJ$1,FALSE)</f>
        <v>99.67</v>
      </c>
      <c r="AI55" s="82">
        <f>ROUND(AF55-AF55*MIN(MAX((AH55*FAG_Basisdaten!$C$24-AG55)/(AH55*FAG_Basisdaten!$C$23),0),1),0)</f>
        <v>416728</v>
      </c>
      <c r="AJ55" s="3">
        <f>VLOOKUP(A55,FAG_Daten_2022!$A$1:$FK$206,FAG_Daten_2022!$BC$1,FALSE)</f>
        <v>102.3</v>
      </c>
      <c r="AK55" s="3">
        <f>VLOOKUP(A55,FAG_Daten_2022!$A$1:$FK$206,FAG_Daten_2022!$BD$1,FALSE)</f>
        <v>104.2</v>
      </c>
      <c r="AL55" s="82">
        <v>0</v>
      </c>
      <c r="AM55" s="82">
        <f t="shared" si="2"/>
        <v>2772943</v>
      </c>
      <c r="AN55" s="115" t="str">
        <f>IF(VLOOKUP($A55,FAG_Daten_2022!$A$1:$FK$206,FAG_Daten_2022!BS$1,FALSE)="","",VLOOKUP($A55,FAG_Daten_2022!$A$1:$FK$206,FAG_Daten_2022!BS$1,FALSE))</f>
        <v/>
      </c>
      <c r="AO55" s="115" t="str">
        <f>IF(VLOOKUP($A55,FAG_Daten_2022!$A$1:$FK$206,FAG_Daten_2022!BT$1,FALSE)="","",VLOOKUP($A55,FAG_Daten_2022!$A$1:$FK$206,FAG_Daten_2022!BT$1,FALSE))</f>
        <v/>
      </c>
      <c r="AP55" s="115" t="str">
        <f>IF(VLOOKUP($A55,FAG_Daten_2022!$A$1:$FK$206,FAG_Daten_2022!BU$1,FALSE)="","",VLOOKUP($A55,FAG_Daten_2022!$A$1:$FK$206,FAG_Daten_2022!BU$1,FALSE))</f>
        <v/>
      </c>
      <c r="AQ55" s="115" t="str">
        <f>IF(VLOOKUP($A55,FAG_Daten_2022!$A$1:$FK$206,FAG_Daten_2022!BV$1,FALSE)="","",VLOOKUP($A55,FAG_Daten_2022!$A$1:$FK$206,FAG_Daten_2022!BV$1,FALSE))</f>
        <v/>
      </c>
      <c r="AR55" s="115" t="str">
        <f>IF(VLOOKUP($A55,FAG_Daten_2022!$A$1:$FK$206,FAG_Daten_2022!BW$1,FALSE)="","",VLOOKUP($A55,FAG_Daten_2022!$A$1:$FK$206,FAG_Daten_2022!BW$1,FALSE))</f>
        <v/>
      </c>
      <c r="AS55" s="115" t="str">
        <f>IF(VLOOKUP($A55,FAG_Daten_2022!$A$1:$FK$206,FAG_Daten_2022!BX$1,FALSE)="","",VLOOKUP($A55,FAG_Daten_2022!$A$1:$FK$206,FAG_Daten_2022!BX$1,FALSE))</f>
        <v/>
      </c>
      <c r="AT55" s="115" t="str">
        <f>IF(VLOOKUP($A55,FAG_Daten_2022!$A$1:$FK$206,FAG_Daten_2022!BY$1,FALSE)="","",VLOOKUP($A55,FAG_Daten_2022!$A$1:$FK$206,FAG_Daten_2022!BY$1,FALSE))</f>
        <v/>
      </c>
      <c r="AU55" s="115" t="str">
        <f>IF(VLOOKUP($A55,FAG_Daten_2022!$A$1:$FK$206,FAG_Daten_2022!BZ$1,FALSE)="","",VLOOKUP($A55,FAG_Daten_2022!$A$1:$FK$206,FAG_Daten_2022!BZ$1,FALSE))</f>
        <v/>
      </c>
      <c r="AV55" s="115" t="str">
        <f>IF(VLOOKUP($A55,FAG_Daten_2022!$A$1:$FK$206,FAG_Daten_2022!CA$1,FALSE)="","",VLOOKUP($A55,FAG_Daten_2022!$A$1:$FK$206,FAG_Daten_2022!CA$1,FALSE))</f>
        <v>Rorbas-Freienstein-Teufen</v>
      </c>
      <c r="AW55" s="115" t="str">
        <f>IF(VLOOKUP($A55,FAG_Daten_2022!$A$1:$FK$206,FAG_Daten_2022!CB$1,FALSE)="","",VLOOKUP($A55,FAG_Daten_2022!$A$1:$FK$206,FAG_Daten_2022!CB$1,FALSE))</f>
        <v/>
      </c>
      <c r="AX55" s="115" t="str">
        <f>IF(VLOOKUP($A55,FAG_Daten_2022!$A$1:$FK$206,FAG_Daten_2022!CC$1,FALSE)="","",VLOOKUP($A55,FAG_Daten_2022!$A$1:$FK$206,FAG_Daten_2022!CC$1,FALSE))</f>
        <v/>
      </c>
      <c r="AY55" s="115" t="str">
        <f>IF(VLOOKUP($A55,FAG_Daten_2022!$A$1:$FK$206,FAG_Daten_2022!CD$1,FALSE)="","",VLOOKUP($A55,FAG_Daten_2022!$A$1:$FK$206,FAG_Daten_2022!CD$1,FALSE))</f>
        <v/>
      </c>
      <c r="AZ55" s="80">
        <f>VLOOKUP($A55,FAG_Daten_2022!$A$1:$FK$206,FAG_Daten_2022!$DH$1,FALSE)</f>
        <v>99</v>
      </c>
      <c r="BA55" s="80">
        <f>IF(VLOOKUP($A55,FAG_Daten_2022!$A$1:$FK$206,FAG_Daten_2022!M$1,FALSE)="","",VLOOKUP($A55,FAG_Daten_2022!$A$1:$FK$206,FAG_Daten_2022!M$1,FALSE))</f>
        <v>0</v>
      </c>
      <c r="BB55" s="80">
        <f>IF(VLOOKUP($A55,FAG_Daten_2022!$A$1:$FK$206,FAG_Daten_2022!N$1,FALSE)="","",VLOOKUP($A55,FAG_Daten_2022!$A$1:$FK$206,FAG_Daten_2022!N$1,FALSE))</f>
        <v>0</v>
      </c>
      <c r="BC55" s="80">
        <f>IF(VLOOKUP($A55,FAG_Daten_2022!$A$1:$FK$206,FAG_Daten_2022!O$1,FALSE)="","",VLOOKUP($A55,FAG_Daten_2022!$A$1:$FK$206,FAG_Daten_2022!O$1,FALSE))</f>
        <v>0</v>
      </c>
      <c r="BD55" s="80" t="str">
        <f>IF(VLOOKUP($A55,FAG_Daten_2022!$A$1:$FK$206,FAG_Daten_2022!P$1,FALSE)="","",VLOOKUP($A55,FAG_Daten_2022!$A$1:$FK$206,FAG_Daten_2022!P$1,FALSE))</f>
        <v/>
      </c>
      <c r="BE55" s="80">
        <f>IF(VLOOKUP($A55,FAG_Daten_2022!$A$1:$FK$206,FAG_Daten_2022!R$1,FALSE)="","",VLOOKUP($A55,FAG_Daten_2022!$A$1:$FK$206,FAG_Daten_2022!R$1,FALSE))</f>
        <v>0</v>
      </c>
      <c r="BF55" s="80">
        <f>IF(VLOOKUP($A55,FAG_Daten_2022!$A$1:$FK$206,FAG_Daten_2022!S$1,FALSE)="","",VLOOKUP($A55,FAG_Daten_2022!$A$1:$FK$206,FAG_Daten_2022!S$1,FALSE))</f>
        <v>0</v>
      </c>
      <c r="BG55" s="80" t="str">
        <f>IF(VLOOKUP($A55,FAG_Daten_2022!$A$1:$FK$206,FAG_Daten_2022!T$1,FALSE)="","",VLOOKUP($A55,FAG_Daten_2022!$A$1:$FK$206,FAG_Daten_2022!T$1,FALSE))</f>
        <v/>
      </c>
      <c r="BH55" s="80" t="str">
        <f>IF(VLOOKUP($A55,FAG_Daten_2022!$A$1:$FK$206,FAG_Daten_2022!U$1,FALSE)="","",VLOOKUP($A55,FAG_Daten_2022!$A$1:$FK$206,FAG_Daten_2022!U$1,FALSE))</f>
        <v/>
      </c>
      <c r="BI55" s="80">
        <f>IF(VLOOKUP($A55,FAG_Daten_2022!$A$1:$FK$206,FAG_Daten_2022!W$1,FALSE)="","",VLOOKUP($A55,FAG_Daten_2022!$A$1:$FK$206,FAG_Daten_2022!W$1,FALSE))</f>
        <v>65</v>
      </c>
      <c r="BJ55" s="80" t="str">
        <f>IF(VLOOKUP($A55,FAG_Daten_2022!$A$1:$FK$206,FAG_Daten_2022!X$1,FALSE)="","",VLOOKUP($A55,FAG_Daten_2022!$A$1:$FK$206,FAG_Daten_2022!X$1,FALSE))</f>
        <v/>
      </c>
      <c r="BK55" s="80" t="str">
        <f>IF(VLOOKUP($A55,FAG_Daten_2022!$A$1:$FK$206,FAG_Daten_2022!Y$1,FALSE)="","",VLOOKUP($A55,FAG_Daten_2022!$A$1:$FK$206,FAG_Daten_2022!Y$1,FALSE))</f>
        <v/>
      </c>
      <c r="BL55" s="80" t="str">
        <f>IF(VLOOKUP($A55,FAG_Daten_2022!$A$1:$FK$206,FAG_Daten_2022!Z$1,FALSE)="","",VLOOKUP($A55,FAG_Daten_2022!$A$1:$FK$206,FAG_Daten_2022!Z$1,FALSE))</f>
        <v/>
      </c>
      <c r="BM55" s="82">
        <f>IF(VLOOKUP($A55,FAG_Daten_2022!$A$1:$FK$206,FAG_Daten_2022!AG$1,FALSE)="","",VLOOKUP($A55,FAG_Daten_2022!$A$1:$FK$206,FAG_Daten_2022!AG$1,FALSE))</f>
        <v>6207827</v>
      </c>
      <c r="BN55" s="82">
        <f>IF(VLOOKUP($A55,FAG_Daten_2022!$A$1:$FK$206,FAG_Daten_2022!AH$1,FALSE)="","",VLOOKUP($A55,FAG_Daten_2022!$A$1:$FK$206,FAG_Daten_2022!AH$1,FALSE))</f>
        <v>0</v>
      </c>
      <c r="BO55" s="82">
        <f>IF(VLOOKUP($A55,FAG_Daten_2022!$A$1:$FK$206,FAG_Daten_2022!AI$1,FALSE)="","",VLOOKUP($A55,FAG_Daten_2022!$A$1:$FK$206,FAG_Daten_2022!AI$1,FALSE))</f>
        <v>0</v>
      </c>
      <c r="BP55" s="113">
        <f>IF(VLOOKUP($A55,FAG_Daten_2022!$A$1:$FK$206,FAG_Daten_2022!AJ$1,FALSE)="","",VLOOKUP($A55,FAG_Daten_2022!$A$1:$FK$206,FAG_Daten_2022!AJ$1,FALSE))</f>
        <v>0</v>
      </c>
      <c r="BQ55" s="82" t="str">
        <f>IF(VLOOKUP($A55,FAG_Daten_2022!$A$1:$FK$206,FAG_Daten_2022!AK$1,FALSE)="","",VLOOKUP($A55,FAG_Daten_2022!$A$1:$FK$206,FAG_Daten_2022!AK$1,FALSE))</f>
        <v/>
      </c>
      <c r="BR55" s="82">
        <f>IF(VLOOKUP($A55,FAG_Daten_2022!$A$1:$FK$206,FAG_Daten_2022!AL$1,FALSE)="","",VLOOKUP($A55,FAG_Daten_2022!$A$1:$FK$206,FAG_Daten_2022!AL$1,FALSE))</f>
        <v>0</v>
      </c>
      <c r="BS55" s="82">
        <f>IF(VLOOKUP($A55,FAG_Daten_2022!$A$1:$FK$206,FAG_Daten_2022!AM$1,FALSE)="","",VLOOKUP($A55,FAG_Daten_2022!$A$1:$FK$206,FAG_Daten_2022!AM$1,FALSE))</f>
        <v>0</v>
      </c>
      <c r="BT55" s="82" t="str">
        <f>IF(VLOOKUP($A55,FAG_Daten_2022!$A$1:$FK$206,FAG_Daten_2022!AN$1,FALSE)="","",VLOOKUP($A55,FAG_Daten_2022!$A$1:$FK$206,FAG_Daten_2022!AN$1,FALSE))</f>
        <v/>
      </c>
      <c r="BU55" s="82" t="str">
        <f>IF(VLOOKUP($A55,FAG_Daten_2022!$A$1:$FK$206,FAG_Daten_2022!AO$1,FALSE)="","",VLOOKUP($A55,FAG_Daten_2022!$A$1:$FK$206,FAG_Daten_2022!AO$1,FALSE))</f>
        <v/>
      </c>
      <c r="BV55" s="82">
        <f>IF(VLOOKUP($A55,FAG_Daten_2022!$A$1:$FK$206,FAG_Daten_2022!AP$1,FALSE)="","",VLOOKUP($A55,FAG_Daten_2022!$A$1:$FK$206,FAG_Daten_2022!AP$1,FALSE))</f>
        <v>6207827</v>
      </c>
      <c r="BW55" s="82" t="str">
        <f>IF(VLOOKUP($A55,FAG_Daten_2022!$A$1:$FK$206,FAG_Daten_2022!AQ$1,FALSE)="","",VLOOKUP($A55,FAG_Daten_2022!$A$1:$FK$206,FAG_Daten_2022!AQ$1,FALSE))</f>
        <v/>
      </c>
      <c r="BX55" s="82" t="str">
        <f>IF(VLOOKUP($A55,FAG_Daten_2022!$A$1:$FK$206,FAG_Daten_2022!AR$1,FALSE)="","",VLOOKUP($A55,FAG_Daten_2022!$A$1:$FK$206,FAG_Daten_2022!AR$1,FALSE))</f>
        <v/>
      </c>
      <c r="BY55" s="82" t="str">
        <f>IF(VLOOKUP($A55,FAG_Daten_2022!$A$1:$FK$206,FAG_Daten_2022!AS$1,FALSE)="","",VLOOKUP($A55,FAG_Daten_2022!$A$1:$FK$206,FAG_Daten_2022!AS$1,FALSE))</f>
        <v/>
      </c>
      <c r="BZ55" s="82">
        <f t="shared" si="18"/>
        <v>0</v>
      </c>
      <c r="CA55" s="82">
        <f t="shared" si="15"/>
        <v>0</v>
      </c>
      <c r="CB55" s="82">
        <f t="shared" si="15"/>
        <v>0</v>
      </c>
      <c r="CC55" s="82" t="str">
        <f t="shared" si="15"/>
        <v/>
      </c>
      <c r="CD55" s="82">
        <f t="shared" si="12"/>
        <v>0</v>
      </c>
      <c r="CE55" s="82">
        <f t="shared" si="12"/>
        <v>0</v>
      </c>
      <c r="CF55" s="82" t="str">
        <f t="shared" si="12"/>
        <v/>
      </c>
      <c r="CG55" s="82" t="str">
        <f t="shared" si="12"/>
        <v/>
      </c>
      <c r="CH55" s="82">
        <f t="shared" si="12"/>
        <v>1547010</v>
      </c>
      <c r="CI55" s="82" t="str">
        <f t="shared" si="12"/>
        <v/>
      </c>
      <c r="CJ55" s="82" t="str">
        <f t="shared" si="12"/>
        <v/>
      </c>
      <c r="CK55" s="82" t="str">
        <f t="shared" si="12"/>
        <v/>
      </c>
      <c r="CL55" s="82">
        <f t="shared" si="16"/>
        <v>0</v>
      </c>
      <c r="CM55" s="82">
        <f t="shared" si="16"/>
        <v>0</v>
      </c>
      <c r="CN55" s="82">
        <f t="shared" si="16"/>
        <v>0</v>
      </c>
      <c r="CO55" s="82" t="str">
        <f t="shared" si="13"/>
        <v/>
      </c>
      <c r="CP55" s="82">
        <f t="shared" si="13"/>
        <v>0</v>
      </c>
      <c r="CQ55" s="82">
        <f t="shared" si="13"/>
        <v>0</v>
      </c>
      <c r="CR55" s="82" t="str">
        <f t="shared" si="13"/>
        <v/>
      </c>
      <c r="CS55" s="82" t="str">
        <f t="shared" si="13"/>
        <v/>
      </c>
      <c r="CT55" s="82">
        <f t="shared" si="13"/>
        <v>0</v>
      </c>
      <c r="CU55" s="82" t="str">
        <f t="shared" si="13"/>
        <v/>
      </c>
      <c r="CV55" s="82" t="str">
        <f t="shared" si="13"/>
        <v/>
      </c>
      <c r="CW55" s="82" t="str">
        <f t="shared" si="13"/>
        <v/>
      </c>
      <c r="CX55" s="82">
        <f t="shared" si="5"/>
        <v>1547010</v>
      </c>
      <c r="CY55" s="82">
        <f>VLOOKUP($A55,FAG_Daten_2022!$A$1:$FK$206,FAG_Daten_2022!I$1,FALSE)</f>
        <v>473</v>
      </c>
      <c r="CZ55" s="82" t="str">
        <f>IF(VLOOKUP($A55,FAG_Daten_2022!$A$1:$FK$206,FAG_Daten_2022!BE$1,FALSE)="","",VLOOKUP($A55,FAG_Daten_2022!$A$1:$FK$206,FAG_Daten_2022!BE$1,FALSE))</f>
        <v/>
      </c>
      <c r="DA55" s="82" t="str">
        <f>IF(VLOOKUP($A55,FAG_Daten_2022!$A$1:$FK$206,FAG_Daten_2022!BF$1,FALSE)="","",VLOOKUP($A55,FAG_Daten_2022!$A$1:$FK$206,FAG_Daten_2022!BF$1,FALSE))</f>
        <v/>
      </c>
      <c r="DB55" s="82" t="str">
        <f>IF(VLOOKUP($A55,FAG_Daten_2022!$A$1:$FK$206,FAG_Daten_2022!BG$1,FALSE)="","",VLOOKUP($A55,FAG_Daten_2022!$A$1:$FK$206,FAG_Daten_2022!BG$1,FALSE))</f>
        <v/>
      </c>
      <c r="DC55" s="82" t="str">
        <f>IF(VLOOKUP($A55,FAG_Daten_2022!$A$1:$FK$206,FAG_Daten_2022!BH$1,FALSE)="","",VLOOKUP($A55,FAG_Daten_2022!$A$1:$FK$206,FAG_Daten_2022!BH$1,FALSE))</f>
        <v/>
      </c>
      <c r="DD55" s="82" t="str">
        <f>IF(VLOOKUP($A55,FAG_Daten_2022!$A$1:$FK$206,FAG_Daten_2022!BI$1,FALSE)="","",VLOOKUP($A55,FAG_Daten_2022!$A$1:$FK$206,FAG_Daten_2022!BI$1,FALSE))</f>
        <v/>
      </c>
      <c r="DE55" s="82" t="str">
        <f>IF(VLOOKUP($A55,FAG_Daten_2022!$A$1:$FK$206,FAG_Daten_2022!BJ$1,FALSE)="","",VLOOKUP($A55,FAG_Daten_2022!$A$1:$FK$206,FAG_Daten_2022!BJ$1,FALSE))</f>
        <v/>
      </c>
      <c r="DF55" s="82" t="str">
        <f>IF(VLOOKUP($A55,FAG_Daten_2022!$A$1:$FK$206,FAG_Daten_2022!BK$1,FALSE)="","",VLOOKUP($A55,FAG_Daten_2022!$A$1:$FK$206,FAG_Daten_2022!BK$1,FALSE))</f>
        <v/>
      </c>
      <c r="DG55" s="82" t="str">
        <f>IF(VLOOKUP($A55,FAG_Daten_2022!$A$1:$FK$206,FAG_Daten_2022!BL$1,FALSE)="","",VLOOKUP($A55,FAG_Daten_2022!$A$1:$FK$206,FAG_Daten_2022!BL$1,FALSE))</f>
        <v/>
      </c>
      <c r="DH55" s="82">
        <f>IF(VLOOKUP($A55,FAG_Daten_2022!$A$1:$FK$206,FAG_Daten_2022!BM$1,FALSE)="","",VLOOKUP($A55,FAG_Daten_2022!$A$1:$FK$206,FAG_Daten_2022!BM$1,FALSE))</f>
        <v>268</v>
      </c>
      <c r="DI55" s="82" t="str">
        <f>IF(VLOOKUP($A55,FAG_Daten_2022!$A$1:$FK$206,FAG_Daten_2022!BN$1,FALSE)="","",VLOOKUP($A55,FAG_Daten_2022!$A$1:$FK$206,FAG_Daten_2022!BN$1,FALSE))</f>
        <v/>
      </c>
      <c r="DJ55" s="82" t="str">
        <f>IF(VLOOKUP($A55,FAG_Daten_2022!$A$1:$FK$206,FAG_Daten_2022!BO$1,FALSE)="","",VLOOKUP($A55,FAG_Daten_2022!$A$1:$FK$206,FAG_Daten_2022!BO$1,FALSE))</f>
        <v/>
      </c>
      <c r="DK55" s="82" t="str">
        <f>IF(VLOOKUP($A55,FAG_Daten_2022!$A$1:$FK$206,FAG_Daten_2022!BP$1,FALSE)="","",VLOOKUP($A55,FAG_Daten_2022!$A$1:$FK$206,FAG_Daten_2022!BP$1,FALSE))</f>
        <v/>
      </c>
      <c r="DL55" s="82" t="str">
        <f>IF(VLOOKUP($A55,FAG_Daten_2022!$A$1:$FK$206,FAG_Daten_2022!BQ$1,FALSE)="","",VLOOKUP($A55,FAG_Daten_2022!$A$1:$FK$206,FAG_Daten_2022!BQ$1,FALSE))</f>
        <v/>
      </c>
      <c r="DM55" s="82" t="str">
        <f>IF(VLOOKUP($A55,FAG_Daten_2022!$A$1:$FK$206,FAG_Daten_2022!BR$1,FALSE)="","",VLOOKUP($A55,FAG_Daten_2022!$A$1:$FK$206,FAG_Daten_2022!BR$1,FALSE))</f>
        <v/>
      </c>
      <c r="DN55" s="82" t="str">
        <f t="shared" si="17"/>
        <v/>
      </c>
      <c r="DO55" s="82" t="str">
        <f t="shared" si="17"/>
        <v/>
      </c>
      <c r="DP55" s="82" t="str">
        <f t="shared" si="17"/>
        <v/>
      </c>
      <c r="DQ55" s="82" t="str">
        <f t="shared" si="14"/>
        <v/>
      </c>
      <c r="DR55" s="82" t="str">
        <f t="shared" si="14"/>
        <v/>
      </c>
      <c r="DS55" s="82" t="str">
        <f t="shared" si="14"/>
        <v/>
      </c>
      <c r="DT55" s="82" t="str">
        <f t="shared" si="14"/>
        <v/>
      </c>
      <c r="DU55" s="82" t="str">
        <f t="shared" si="14"/>
        <v/>
      </c>
      <c r="DV55" s="82">
        <f t="shared" si="14"/>
        <v>0</v>
      </c>
      <c r="DW55" s="82" t="str">
        <f t="shared" si="14"/>
        <v/>
      </c>
      <c r="DX55" s="82" t="str">
        <f t="shared" si="14"/>
        <v/>
      </c>
      <c r="DY55" s="82" t="str">
        <f t="shared" si="14"/>
        <v/>
      </c>
      <c r="DZ55" s="82">
        <f t="shared" si="7"/>
        <v>0</v>
      </c>
      <c r="EA55" s="82">
        <f t="shared" si="8"/>
        <v>1547010</v>
      </c>
      <c r="EB55" s="82"/>
      <c r="EC55" s="82"/>
      <c r="ED55" s="82"/>
      <c r="EE55" s="82"/>
      <c r="EF55" s="82"/>
      <c r="EG55" s="82"/>
      <c r="EH55" s="82"/>
      <c r="EI55" s="82"/>
      <c r="EJ55" s="82"/>
      <c r="EK55" s="3"/>
      <c r="EL55" s="82"/>
      <c r="EM55" s="3"/>
    </row>
    <row r="56" spans="1:143" outlineLevel="1" x14ac:dyDescent="0.2">
      <c r="A56" s="1">
        <v>244</v>
      </c>
      <c r="B56" s="3" t="str">
        <f>VLOOKUP(A56,FAG_Daten_2022!A$1:$FK$206,FAG_Daten_2022!$B$1,FALSE)</f>
        <v>Geroldswil</v>
      </c>
      <c r="C56" s="3" t="str">
        <f>VLOOKUP(A56,FAG_Daten_2022!A$1:$FK$206,FAG_Daten_2022!$C$1,FALSE)</f>
        <v>Politische Gemeinde</v>
      </c>
      <c r="D56" s="3" t="str">
        <f>VLOOKUP(A56,FAG_Daten_2022!A$1:$FK$206,FAG_Daten_2022!$D$1,FALSE)</f>
        <v>Bezirk Dietikon</v>
      </c>
      <c r="E56" s="82">
        <f>VLOOKUP(A56,FAG_Daten_2022!A$1:$FK$206,FAG_Daten_2022!$AT$1,FALSE)</f>
        <v>3287</v>
      </c>
      <c r="F56" s="82">
        <f>VLOOKUP(A56,FAG_Daten_2022!A$1:$FK$206,FAG_Daten_2022!$AV$1,FALSE)</f>
        <v>3770</v>
      </c>
      <c r="G56" s="82">
        <f>VLOOKUP(A56,FAG_Daten_2022!A$1:$FK$206,FAG_Daten_2022!$F$1,FALSE)</f>
        <v>5046</v>
      </c>
      <c r="H56" s="80">
        <f>VLOOKUP(A56,FAG_Daten_2022!A$1:$FK$206,FAG_Daten_2022!$DH$1,FALSE)</f>
        <v>111</v>
      </c>
      <c r="I56" s="82">
        <f>ROUND(IF(E56&lt;FAG_Basisdaten!$C$5*F56,(FAG_Basisdaten!$C$5*F56-E56)*G56*H56/100,0),0)</f>
        <v>1649512</v>
      </c>
      <c r="J56" s="82">
        <f>VLOOKUP(A56,FAG_Daten_2022!A$1:$FK$206,FAG_Daten_2022!$AT$1,FALSE)</f>
        <v>3287</v>
      </c>
      <c r="K56" s="82">
        <f>VLOOKUP(A56,FAG_Daten_2022!A$1:$FK$206,FAG_Daten_2022!$AV$1,FALSE)</f>
        <v>3770</v>
      </c>
      <c r="L56" s="3">
        <f>VLOOKUP(A56,FAG_Daten_2022!A$1:$FK$206,FAG_Daten_2022!$F$1,FALSE)</f>
        <v>5046</v>
      </c>
      <c r="M56" s="3">
        <f>VLOOKUP(A56,FAG_Daten_2022!A$1:$FK$206,FAG_Daten_2022!DJ$1,FALSE)</f>
        <v>99.67</v>
      </c>
      <c r="N56" s="3">
        <f>VLOOKUP(A56,FAG_Daten_2022!A$1:$FK$206,FAG_Daten_2022!$DK$1,FALSE)</f>
        <v>100.87</v>
      </c>
      <c r="O56" s="82">
        <f>ROUND(IF(J56&gt;K56*FAG_Basisdaten!$C$8,(J56-K56*FAG_Basisdaten!$C$8)*FAG_Basisdaten!$C$9*L56*(M56/N56),0),0)</f>
        <v>0</v>
      </c>
      <c r="P56" s="82">
        <f>VLOOKUP(A56,FAG_Daten_2022!A$1:$FK$206,FAG_Daten_2022!$I$1,FALSE)</f>
        <v>1124</v>
      </c>
      <c r="Q56" s="82">
        <f>VLOOKUP(A56,FAG_Daten_2022!A$1:$FK$206,FAG_Daten_2022!$F$1,FALSE)</f>
        <v>5046</v>
      </c>
      <c r="R56" s="82">
        <f>VLOOKUP(A56,FAG_Daten_2022!A$1:$FK$206,FAG_Daten_2022!$K$1,FALSE)</f>
        <v>232131</v>
      </c>
      <c r="S56" s="82">
        <f>VLOOKUP(A56,FAG_Daten_2022!A$1:$FK$206,FAG_Daten_2022!$H$1,FALSE)</f>
        <v>1130451</v>
      </c>
      <c r="T56" s="82">
        <f>VLOOKUP(A56,FAG_Daten_2022!A$1:$FK$206,FAG_Daten_2022!$F$1,FALSE)</f>
        <v>5046</v>
      </c>
      <c r="U56" s="3">
        <f>VLOOKUP(A56,FAG_Daten_2022!A$1:$FK$206,FAG_Daten_2022!$BC$1,FALSE)</f>
        <v>102.3</v>
      </c>
      <c r="V56" s="3">
        <f>VLOOKUP(A56,FAG_Daten_2022!A$1:$FK$206,FAG_Daten_2022!$BD$1,FALSE)</f>
        <v>104.2</v>
      </c>
      <c r="W56" s="118">
        <f>IF((P56/Q56)&gt;(R56/S56)*FAG_Basisdaten!$C$12,((P56/Q56)-(R56/S56)*FAG_Basisdaten!$C$12)*T56*FAG_Basisdaten!$C$13*(U56/V56),0)</f>
        <v>0</v>
      </c>
      <c r="X56" s="3">
        <f>VLOOKUP(A56,FAG_Daten_2022!A$1:$FK$206,FAG_Daten_2022!$DH$1,FALSE)</f>
        <v>111</v>
      </c>
      <c r="Y56" s="3">
        <f>VLOOKUP(A56,FAG_Daten_2022!A$1:$FK$206,FAG_Daten_2022!$DJ$1,FALSE)</f>
        <v>99.67</v>
      </c>
      <c r="Z56" s="82">
        <f>ROUND(W56-W56*MIN(MAX((Y56*FAG_Basisdaten!$C$15-X56)/(Y56*FAG_Basisdaten!$C$14),0),1),0)</f>
        <v>0</v>
      </c>
      <c r="AA56" s="79">
        <f>VLOOKUP(A56,FAG_Daten_2022!A$1:$FK$206,FAG_Daten_2022!$AW$1,FALSE)</f>
        <v>2714.42</v>
      </c>
      <c r="AB56" s="83">
        <f>VLOOKUP(A56,FAG_Daten_2022!A$1:$FK$206,FAG_Daten_2022!$AZ$1,FALSE)</f>
        <v>4.3900000000000002E-2</v>
      </c>
      <c r="AC56" s="3">
        <f>VLOOKUP(A56,FAG_Daten_2022!A$1:$FK$206,FAG_Daten_2022!$F$1,FALSE)</f>
        <v>5046</v>
      </c>
      <c r="AD56" s="3">
        <f>VLOOKUP(A56,FAG_Daten_2022!A$1:$FK$206,FAG_Daten_2022!$BC$1,FALSE)</f>
        <v>102.3</v>
      </c>
      <c r="AE56" s="3">
        <f>VLOOKUP(A56,FAG_Daten_2022!A$1:$FK$206,FAG_Daten_2022!$BD$1,FALSE)</f>
        <v>104.2</v>
      </c>
      <c r="AF56" s="80">
        <f>IF(OR(AA56&lt;FAG_Basisdaten!$C$18,AB56&gt;FAG_Basisdaten!$C$19),MAX((FAG_Basisdaten!$C$20+FAG_Basisdaten!$C$21*AA56+FAG_Basisdaten!$C$22*AB56*100)*AC56*(AD56/AE56),0),0)</f>
        <v>0</v>
      </c>
      <c r="AG56" s="3">
        <f>VLOOKUP(A56,FAG_Daten_2022!A$1:$FK$206,FAG_Daten_2022!$DH$1,FALSE)</f>
        <v>111</v>
      </c>
      <c r="AH56" s="3">
        <f>VLOOKUP(A56,FAG_Daten_2022!A$1:$FK$206,FAG_Daten_2022!$DJ$1,FALSE)</f>
        <v>99.67</v>
      </c>
      <c r="AI56" s="82">
        <f>ROUND(AF56-AF56*MIN(MAX((AH56*FAG_Basisdaten!$C$24-AG56)/(AH56*FAG_Basisdaten!$C$23),0),1),0)</f>
        <v>0</v>
      </c>
      <c r="AJ56" s="3">
        <f>VLOOKUP(A56,FAG_Daten_2022!$A$1:$FK$206,FAG_Daten_2022!$BC$1,FALSE)</f>
        <v>102.3</v>
      </c>
      <c r="AK56" s="3">
        <f>VLOOKUP(A56,FAG_Daten_2022!$A$1:$FK$206,FAG_Daten_2022!$BD$1,FALSE)</f>
        <v>104.2</v>
      </c>
      <c r="AL56" s="82">
        <v>0</v>
      </c>
      <c r="AM56" s="82">
        <f t="shared" si="2"/>
        <v>1649512</v>
      </c>
      <c r="AN56" s="115" t="str">
        <f>IF(VLOOKUP($A56,FAG_Daten_2022!$A$1:$FK$206,FAG_Daten_2022!BS$1,FALSE)="","",VLOOKUP($A56,FAG_Daten_2022!$A$1:$FK$206,FAG_Daten_2022!BS$1,FALSE))</f>
        <v>Oetwil-Geroldswil</v>
      </c>
      <c r="AO56" s="115" t="str">
        <f>IF(VLOOKUP($A56,FAG_Daten_2022!$A$1:$FK$206,FAG_Daten_2022!BT$1,FALSE)="","",VLOOKUP($A56,FAG_Daten_2022!$A$1:$FK$206,FAG_Daten_2022!BT$1,FALSE))</f>
        <v/>
      </c>
      <c r="AP56" s="115" t="str">
        <f>IF(VLOOKUP($A56,FAG_Daten_2022!$A$1:$FK$206,FAG_Daten_2022!BU$1,FALSE)="","",VLOOKUP($A56,FAG_Daten_2022!$A$1:$FK$206,FAG_Daten_2022!BU$1,FALSE))</f>
        <v/>
      </c>
      <c r="AQ56" s="115" t="str">
        <f>IF(VLOOKUP($A56,FAG_Daten_2022!$A$1:$FK$206,FAG_Daten_2022!BV$1,FALSE)="","",VLOOKUP($A56,FAG_Daten_2022!$A$1:$FK$206,FAG_Daten_2022!BV$1,FALSE))</f>
        <v/>
      </c>
      <c r="AR56" s="115" t="str">
        <f>IF(VLOOKUP($A56,FAG_Daten_2022!$A$1:$FK$206,FAG_Daten_2022!BW$1,FALSE)="","",VLOOKUP($A56,FAG_Daten_2022!$A$1:$FK$206,FAG_Daten_2022!BW$1,FALSE))</f>
        <v>Weiningen</v>
      </c>
      <c r="AS56" s="115" t="str">
        <f>IF(VLOOKUP($A56,FAG_Daten_2022!$A$1:$FK$206,FAG_Daten_2022!BX$1,FALSE)="","",VLOOKUP($A56,FAG_Daten_2022!$A$1:$FK$206,FAG_Daten_2022!BX$1,FALSE))</f>
        <v/>
      </c>
      <c r="AT56" s="115" t="str">
        <f>IF(VLOOKUP($A56,FAG_Daten_2022!$A$1:$FK$206,FAG_Daten_2022!BY$1,FALSE)="","",VLOOKUP($A56,FAG_Daten_2022!$A$1:$FK$206,FAG_Daten_2022!BY$1,FALSE))</f>
        <v/>
      </c>
      <c r="AU56" s="115" t="str">
        <f>IF(VLOOKUP($A56,FAG_Daten_2022!$A$1:$FK$206,FAG_Daten_2022!BZ$1,FALSE)="","",VLOOKUP($A56,FAG_Daten_2022!$A$1:$FK$206,FAG_Daten_2022!BZ$1,FALSE))</f>
        <v/>
      </c>
      <c r="AV56" s="115" t="str">
        <f>IF(VLOOKUP($A56,FAG_Daten_2022!$A$1:$FK$206,FAG_Daten_2022!CA$1,FALSE)="","",VLOOKUP($A56,FAG_Daten_2022!$A$1:$FK$206,FAG_Daten_2022!CA$1,FALSE))</f>
        <v/>
      </c>
      <c r="AW56" s="115" t="str">
        <f>IF(VLOOKUP($A56,FAG_Daten_2022!$A$1:$FK$206,FAG_Daten_2022!CB$1,FALSE)="","",VLOOKUP($A56,FAG_Daten_2022!$A$1:$FK$206,FAG_Daten_2022!CB$1,FALSE))</f>
        <v/>
      </c>
      <c r="AX56" s="115" t="str">
        <f>IF(VLOOKUP($A56,FAG_Daten_2022!$A$1:$FK$206,FAG_Daten_2022!CC$1,FALSE)="","",VLOOKUP($A56,FAG_Daten_2022!$A$1:$FK$206,FAG_Daten_2022!CC$1,FALSE))</f>
        <v/>
      </c>
      <c r="AY56" s="115" t="str">
        <f>IF(VLOOKUP($A56,FAG_Daten_2022!$A$1:$FK$206,FAG_Daten_2022!CD$1,FALSE)="","",VLOOKUP($A56,FAG_Daten_2022!$A$1:$FK$206,FAG_Daten_2022!CD$1,FALSE))</f>
        <v/>
      </c>
      <c r="AZ56" s="80">
        <f>VLOOKUP($A56,FAG_Daten_2022!$A$1:$FK$206,FAG_Daten_2022!$DH$1,FALSE)</f>
        <v>111</v>
      </c>
      <c r="BA56" s="80">
        <f>IF(VLOOKUP($A56,FAG_Daten_2022!$A$1:$FK$206,FAG_Daten_2022!M$1,FALSE)="","",VLOOKUP($A56,FAG_Daten_2022!$A$1:$FK$206,FAG_Daten_2022!M$1,FALSE))</f>
        <v>44</v>
      </c>
      <c r="BB56" s="80">
        <f>IF(VLOOKUP($A56,FAG_Daten_2022!$A$1:$FK$206,FAG_Daten_2022!N$1,FALSE)="","",VLOOKUP($A56,FAG_Daten_2022!$A$1:$FK$206,FAG_Daten_2022!N$1,FALSE))</f>
        <v>0</v>
      </c>
      <c r="BC56" s="80">
        <f>IF(VLOOKUP($A56,FAG_Daten_2022!$A$1:$FK$206,FAG_Daten_2022!O$1,FALSE)="","",VLOOKUP($A56,FAG_Daten_2022!$A$1:$FK$206,FAG_Daten_2022!O$1,FALSE))</f>
        <v>0</v>
      </c>
      <c r="BD56" s="80" t="str">
        <f>IF(VLOOKUP($A56,FAG_Daten_2022!$A$1:$FK$206,FAG_Daten_2022!P$1,FALSE)="","",VLOOKUP($A56,FAG_Daten_2022!$A$1:$FK$206,FAG_Daten_2022!P$1,FALSE))</f>
        <v/>
      </c>
      <c r="BE56" s="80">
        <f>IF(VLOOKUP($A56,FAG_Daten_2022!$A$1:$FK$206,FAG_Daten_2022!R$1,FALSE)="","",VLOOKUP($A56,FAG_Daten_2022!$A$1:$FK$206,FAG_Daten_2022!R$1,FALSE))</f>
        <v>18</v>
      </c>
      <c r="BF56" s="80">
        <f>IF(VLOOKUP($A56,FAG_Daten_2022!$A$1:$FK$206,FAG_Daten_2022!S$1,FALSE)="","",VLOOKUP($A56,FAG_Daten_2022!$A$1:$FK$206,FAG_Daten_2022!S$1,FALSE))</f>
        <v>0</v>
      </c>
      <c r="BG56" s="80" t="str">
        <f>IF(VLOOKUP($A56,FAG_Daten_2022!$A$1:$FK$206,FAG_Daten_2022!T$1,FALSE)="","",VLOOKUP($A56,FAG_Daten_2022!$A$1:$FK$206,FAG_Daten_2022!T$1,FALSE))</f>
        <v/>
      </c>
      <c r="BH56" s="80" t="str">
        <f>IF(VLOOKUP($A56,FAG_Daten_2022!$A$1:$FK$206,FAG_Daten_2022!U$1,FALSE)="","",VLOOKUP($A56,FAG_Daten_2022!$A$1:$FK$206,FAG_Daten_2022!U$1,FALSE))</f>
        <v/>
      </c>
      <c r="BI56" s="80">
        <f>IF(VLOOKUP($A56,FAG_Daten_2022!$A$1:$FK$206,FAG_Daten_2022!W$1,FALSE)="","",VLOOKUP($A56,FAG_Daten_2022!$A$1:$FK$206,FAG_Daten_2022!W$1,FALSE))</f>
        <v>0</v>
      </c>
      <c r="BJ56" s="80" t="str">
        <f>IF(VLOOKUP($A56,FAG_Daten_2022!$A$1:$FK$206,FAG_Daten_2022!X$1,FALSE)="","",VLOOKUP($A56,FAG_Daten_2022!$A$1:$FK$206,FAG_Daten_2022!X$1,FALSE))</f>
        <v/>
      </c>
      <c r="BK56" s="80" t="str">
        <f>IF(VLOOKUP($A56,FAG_Daten_2022!$A$1:$FK$206,FAG_Daten_2022!Y$1,FALSE)="","",VLOOKUP($A56,FAG_Daten_2022!$A$1:$FK$206,FAG_Daten_2022!Y$1,FALSE))</f>
        <v/>
      </c>
      <c r="BL56" s="80" t="str">
        <f>IF(VLOOKUP($A56,FAG_Daten_2022!$A$1:$FK$206,FAG_Daten_2022!Z$1,FALSE)="","",VLOOKUP($A56,FAG_Daten_2022!$A$1:$FK$206,FAG_Daten_2022!Z$1,FALSE))</f>
        <v/>
      </c>
      <c r="BM56" s="82">
        <f>IF(VLOOKUP($A56,FAG_Daten_2022!$A$1:$FK$206,FAG_Daten_2022!AG$1,FALSE)="","",VLOOKUP($A56,FAG_Daten_2022!$A$1:$FK$206,FAG_Daten_2022!AG$1,FALSE))</f>
        <v>16585838</v>
      </c>
      <c r="BN56" s="82">
        <f>IF(VLOOKUP($A56,FAG_Daten_2022!$A$1:$FK$206,FAG_Daten_2022!AH$1,FALSE)="","",VLOOKUP($A56,FAG_Daten_2022!$A$1:$FK$206,FAG_Daten_2022!AH$1,FALSE))</f>
        <v>16585838</v>
      </c>
      <c r="BO56" s="82">
        <f>IF(VLOOKUP($A56,FAG_Daten_2022!$A$1:$FK$206,FAG_Daten_2022!AI$1,FALSE)="","",VLOOKUP($A56,FAG_Daten_2022!$A$1:$FK$206,FAG_Daten_2022!AI$1,FALSE))</f>
        <v>0</v>
      </c>
      <c r="BP56" s="113">
        <f>IF(VLOOKUP($A56,FAG_Daten_2022!$A$1:$FK$206,FAG_Daten_2022!AJ$1,FALSE)="","",VLOOKUP($A56,FAG_Daten_2022!$A$1:$FK$206,FAG_Daten_2022!AJ$1,FALSE))</f>
        <v>0</v>
      </c>
      <c r="BQ56" s="82" t="str">
        <f>IF(VLOOKUP($A56,FAG_Daten_2022!$A$1:$FK$206,FAG_Daten_2022!AK$1,FALSE)="","",VLOOKUP($A56,FAG_Daten_2022!$A$1:$FK$206,FAG_Daten_2022!AK$1,FALSE))</f>
        <v/>
      </c>
      <c r="BR56" s="82">
        <f>IF(VLOOKUP($A56,FAG_Daten_2022!$A$1:$FK$206,FAG_Daten_2022!AL$1,FALSE)="","",VLOOKUP($A56,FAG_Daten_2022!$A$1:$FK$206,FAG_Daten_2022!AL$1,FALSE))</f>
        <v>16585838</v>
      </c>
      <c r="BS56" s="82">
        <f>IF(VLOOKUP($A56,FAG_Daten_2022!$A$1:$FK$206,FAG_Daten_2022!AM$1,FALSE)="","",VLOOKUP($A56,FAG_Daten_2022!$A$1:$FK$206,FAG_Daten_2022!AM$1,FALSE))</f>
        <v>0</v>
      </c>
      <c r="BT56" s="82" t="str">
        <f>IF(VLOOKUP($A56,FAG_Daten_2022!$A$1:$FK$206,FAG_Daten_2022!AN$1,FALSE)="","",VLOOKUP($A56,FAG_Daten_2022!$A$1:$FK$206,FAG_Daten_2022!AN$1,FALSE))</f>
        <v/>
      </c>
      <c r="BU56" s="82" t="str">
        <f>IF(VLOOKUP($A56,FAG_Daten_2022!$A$1:$FK$206,FAG_Daten_2022!AO$1,FALSE)="","",VLOOKUP($A56,FAG_Daten_2022!$A$1:$FK$206,FAG_Daten_2022!AO$1,FALSE))</f>
        <v/>
      </c>
      <c r="BV56" s="82">
        <f>IF(VLOOKUP($A56,FAG_Daten_2022!$A$1:$FK$206,FAG_Daten_2022!AP$1,FALSE)="","",VLOOKUP($A56,FAG_Daten_2022!$A$1:$FK$206,FAG_Daten_2022!AP$1,FALSE))</f>
        <v>0</v>
      </c>
      <c r="BW56" s="82" t="str">
        <f>IF(VLOOKUP($A56,FAG_Daten_2022!$A$1:$FK$206,FAG_Daten_2022!AQ$1,FALSE)="","",VLOOKUP($A56,FAG_Daten_2022!$A$1:$FK$206,FAG_Daten_2022!AQ$1,FALSE))</f>
        <v/>
      </c>
      <c r="BX56" s="82" t="str">
        <f>IF(VLOOKUP($A56,FAG_Daten_2022!$A$1:$FK$206,FAG_Daten_2022!AR$1,FALSE)="","",VLOOKUP($A56,FAG_Daten_2022!$A$1:$FK$206,FAG_Daten_2022!AR$1,FALSE))</f>
        <v/>
      </c>
      <c r="BY56" s="82" t="str">
        <f>IF(VLOOKUP($A56,FAG_Daten_2022!$A$1:$FK$206,FAG_Daten_2022!AS$1,FALSE)="","",VLOOKUP($A56,FAG_Daten_2022!$A$1:$FK$206,FAG_Daten_2022!AS$1,FALSE))</f>
        <v/>
      </c>
      <c r="BZ56" s="82">
        <f t="shared" si="18"/>
        <v>653861</v>
      </c>
      <c r="CA56" s="82">
        <f t="shared" si="15"/>
        <v>0</v>
      </c>
      <c r="CB56" s="82">
        <f t="shared" si="15"/>
        <v>0</v>
      </c>
      <c r="CC56" s="82" t="str">
        <f t="shared" si="15"/>
        <v/>
      </c>
      <c r="CD56" s="82">
        <f t="shared" si="12"/>
        <v>267488</v>
      </c>
      <c r="CE56" s="82">
        <f t="shared" si="12"/>
        <v>0</v>
      </c>
      <c r="CF56" s="82" t="str">
        <f t="shared" si="12"/>
        <v/>
      </c>
      <c r="CG56" s="82" t="str">
        <f t="shared" si="12"/>
        <v/>
      </c>
      <c r="CH56" s="82">
        <f t="shared" si="12"/>
        <v>0</v>
      </c>
      <c r="CI56" s="82" t="str">
        <f t="shared" si="12"/>
        <v/>
      </c>
      <c r="CJ56" s="82" t="str">
        <f t="shared" si="12"/>
        <v/>
      </c>
      <c r="CK56" s="82" t="str">
        <f t="shared" si="12"/>
        <v/>
      </c>
      <c r="CL56" s="82">
        <f t="shared" si="16"/>
        <v>0</v>
      </c>
      <c r="CM56" s="82">
        <f t="shared" si="16"/>
        <v>0</v>
      </c>
      <c r="CN56" s="82">
        <f t="shared" si="16"/>
        <v>0</v>
      </c>
      <c r="CO56" s="82" t="str">
        <f t="shared" si="13"/>
        <v/>
      </c>
      <c r="CP56" s="82">
        <f t="shared" si="13"/>
        <v>0</v>
      </c>
      <c r="CQ56" s="82">
        <f t="shared" si="13"/>
        <v>0</v>
      </c>
      <c r="CR56" s="82" t="str">
        <f t="shared" si="13"/>
        <v/>
      </c>
      <c r="CS56" s="82" t="str">
        <f t="shared" si="13"/>
        <v/>
      </c>
      <c r="CT56" s="82">
        <f t="shared" si="13"/>
        <v>0</v>
      </c>
      <c r="CU56" s="82" t="str">
        <f t="shared" si="13"/>
        <v/>
      </c>
      <c r="CV56" s="82" t="str">
        <f t="shared" si="13"/>
        <v/>
      </c>
      <c r="CW56" s="82" t="str">
        <f t="shared" si="13"/>
        <v/>
      </c>
      <c r="CX56" s="82">
        <f t="shared" si="5"/>
        <v>921349</v>
      </c>
      <c r="CY56" s="82">
        <f>VLOOKUP($A56,FAG_Daten_2022!$A$1:$FK$206,FAG_Daten_2022!I$1,FALSE)</f>
        <v>1124</v>
      </c>
      <c r="CZ56" s="82">
        <f>IF(VLOOKUP($A56,FAG_Daten_2022!$A$1:$FK$206,FAG_Daten_2022!BE$1,FALSE)="","",VLOOKUP($A56,FAG_Daten_2022!$A$1:$FK$206,FAG_Daten_2022!BE$1,FALSE))</f>
        <v>511</v>
      </c>
      <c r="DA56" s="82" t="str">
        <f>IF(VLOOKUP($A56,FAG_Daten_2022!$A$1:$FK$206,FAG_Daten_2022!BF$1,FALSE)="","",VLOOKUP($A56,FAG_Daten_2022!$A$1:$FK$206,FAG_Daten_2022!BF$1,FALSE))</f>
        <v/>
      </c>
      <c r="DB56" s="82" t="str">
        <f>IF(VLOOKUP($A56,FAG_Daten_2022!$A$1:$FK$206,FAG_Daten_2022!BG$1,FALSE)="","",VLOOKUP($A56,FAG_Daten_2022!$A$1:$FK$206,FAG_Daten_2022!BG$1,FALSE))</f>
        <v/>
      </c>
      <c r="DC56" s="82" t="str">
        <f>IF(VLOOKUP($A56,FAG_Daten_2022!$A$1:$FK$206,FAG_Daten_2022!BH$1,FALSE)="","",VLOOKUP($A56,FAG_Daten_2022!$A$1:$FK$206,FAG_Daten_2022!BH$1,FALSE))</f>
        <v/>
      </c>
      <c r="DD56" s="82">
        <f>IF(VLOOKUP($A56,FAG_Daten_2022!$A$1:$FK$206,FAG_Daten_2022!BI$1,FALSE)="","",VLOOKUP($A56,FAG_Daten_2022!$A$1:$FK$206,FAG_Daten_2022!BI$1,FALSE))</f>
        <v>145</v>
      </c>
      <c r="DE56" s="82" t="str">
        <f>IF(VLOOKUP($A56,FAG_Daten_2022!$A$1:$FK$206,FAG_Daten_2022!BJ$1,FALSE)="","",VLOOKUP($A56,FAG_Daten_2022!$A$1:$FK$206,FAG_Daten_2022!BJ$1,FALSE))</f>
        <v/>
      </c>
      <c r="DF56" s="82" t="str">
        <f>IF(VLOOKUP($A56,FAG_Daten_2022!$A$1:$FK$206,FAG_Daten_2022!BK$1,FALSE)="","",VLOOKUP($A56,FAG_Daten_2022!$A$1:$FK$206,FAG_Daten_2022!BK$1,FALSE))</f>
        <v/>
      </c>
      <c r="DG56" s="82" t="str">
        <f>IF(VLOOKUP($A56,FAG_Daten_2022!$A$1:$FK$206,FAG_Daten_2022!BL$1,FALSE)="","",VLOOKUP($A56,FAG_Daten_2022!$A$1:$FK$206,FAG_Daten_2022!BL$1,FALSE))</f>
        <v/>
      </c>
      <c r="DH56" s="82" t="str">
        <f>IF(VLOOKUP($A56,FAG_Daten_2022!$A$1:$FK$206,FAG_Daten_2022!BM$1,FALSE)="","",VLOOKUP($A56,FAG_Daten_2022!$A$1:$FK$206,FAG_Daten_2022!BM$1,FALSE))</f>
        <v/>
      </c>
      <c r="DI56" s="82" t="str">
        <f>IF(VLOOKUP($A56,FAG_Daten_2022!$A$1:$FK$206,FAG_Daten_2022!BN$1,FALSE)="","",VLOOKUP($A56,FAG_Daten_2022!$A$1:$FK$206,FAG_Daten_2022!BN$1,FALSE))</f>
        <v/>
      </c>
      <c r="DJ56" s="82" t="str">
        <f>IF(VLOOKUP($A56,FAG_Daten_2022!$A$1:$FK$206,FAG_Daten_2022!BO$1,FALSE)="","",VLOOKUP($A56,FAG_Daten_2022!$A$1:$FK$206,FAG_Daten_2022!BO$1,FALSE))</f>
        <v/>
      </c>
      <c r="DK56" s="82" t="str">
        <f>IF(VLOOKUP($A56,FAG_Daten_2022!$A$1:$FK$206,FAG_Daten_2022!BP$1,FALSE)="","",VLOOKUP($A56,FAG_Daten_2022!$A$1:$FK$206,FAG_Daten_2022!BP$1,FALSE))</f>
        <v/>
      </c>
      <c r="DL56" s="82" t="str">
        <f>IF(VLOOKUP($A56,FAG_Daten_2022!$A$1:$FK$206,FAG_Daten_2022!BQ$1,FALSE)="","",VLOOKUP($A56,FAG_Daten_2022!$A$1:$FK$206,FAG_Daten_2022!BQ$1,FALSE))</f>
        <v/>
      </c>
      <c r="DM56" s="82" t="str">
        <f>IF(VLOOKUP($A56,FAG_Daten_2022!$A$1:$FK$206,FAG_Daten_2022!BR$1,FALSE)="","",VLOOKUP($A56,FAG_Daten_2022!$A$1:$FK$206,FAG_Daten_2022!BR$1,FALSE))</f>
        <v/>
      </c>
      <c r="DN56" s="82">
        <f t="shared" si="17"/>
        <v>0</v>
      </c>
      <c r="DO56" s="82" t="str">
        <f t="shared" si="17"/>
        <v/>
      </c>
      <c r="DP56" s="82" t="str">
        <f t="shared" si="17"/>
        <v/>
      </c>
      <c r="DQ56" s="82" t="str">
        <f t="shared" si="14"/>
        <v/>
      </c>
      <c r="DR56" s="82">
        <f t="shared" si="14"/>
        <v>0</v>
      </c>
      <c r="DS56" s="82" t="str">
        <f t="shared" si="14"/>
        <v/>
      </c>
      <c r="DT56" s="82" t="str">
        <f t="shared" si="14"/>
        <v/>
      </c>
      <c r="DU56" s="82" t="str">
        <f t="shared" si="14"/>
        <v/>
      </c>
      <c r="DV56" s="82" t="str">
        <f t="shared" si="14"/>
        <v/>
      </c>
      <c r="DW56" s="82" t="str">
        <f t="shared" si="14"/>
        <v/>
      </c>
      <c r="DX56" s="82" t="str">
        <f t="shared" si="14"/>
        <v/>
      </c>
      <c r="DY56" s="82" t="str">
        <f t="shared" si="14"/>
        <v/>
      </c>
      <c r="DZ56" s="82">
        <f t="shared" si="7"/>
        <v>0</v>
      </c>
      <c r="EA56" s="82">
        <f t="shared" si="8"/>
        <v>921349</v>
      </c>
      <c r="EB56" s="82"/>
      <c r="EC56" s="82"/>
      <c r="ED56" s="82"/>
      <c r="EE56" s="82"/>
      <c r="EF56" s="82"/>
      <c r="EG56" s="82"/>
      <c r="EH56" s="82"/>
      <c r="EI56" s="82"/>
      <c r="EJ56" s="82"/>
      <c r="EL56" s="11"/>
    </row>
    <row r="57" spans="1:143" outlineLevel="1" x14ac:dyDescent="0.2">
      <c r="A57" s="3">
        <v>58</v>
      </c>
      <c r="B57" s="3" t="str">
        <f>VLOOKUP(A57,FAG_Daten_2022!A$1:$FK$206,FAG_Daten_2022!$B$1,FALSE)</f>
        <v>Glattfelden</v>
      </c>
      <c r="C57" s="3" t="str">
        <f>VLOOKUP(A57,FAG_Daten_2022!A$1:$FK$206,FAG_Daten_2022!$C$1,FALSE)</f>
        <v>Politische Gemeinde</v>
      </c>
      <c r="D57" s="3" t="str">
        <f>VLOOKUP(A57,FAG_Daten_2022!A$1:$FK$206,FAG_Daten_2022!$D$1,FALSE)</f>
        <v>Bezirk Bülach</v>
      </c>
      <c r="E57" s="82">
        <f>VLOOKUP(A57,FAG_Daten_2022!A$1:$FK$206,FAG_Daten_2022!$AT$1,FALSE)</f>
        <v>2148</v>
      </c>
      <c r="F57" s="82">
        <f>VLOOKUP(A57,FAG_Daten_2022!A$1:$FK$206,FAG_Daten_2022!$AV$1,FALSE)</f>
        <v>3770</v>
      </c>
      <c r="G57" s="82">
        <f>VLOOKUP(A57,FAG_Daten_2022!A$1:$FK$206,FAG_Daten_2022!$F$1,FALSE)</f>
        <v>5273</v>
      </c>
      <c r="H57" s="80">
        <f>VLOOKUP(A57,FAG_Daten_2022!A$1:$FK$206,FAG_Daten_2022!$DH$1,FALSE)</f>
        <v>115</v>
      </c>
      <c r="I57" s="82">
        <f>ROUND(IF(E57&lt;FAG_Basisdaten!$C$5*F57,(FAG_Basisdaten!$C$5*F57-E57)*G57*H57/100,0),0)</f>
        <v>8692672</v>
      </c>
      <c r="J57" s="82">
        <f>VLOOKUP(A57,FAG_Daten_2022!A$1:$FK$206,FAG_Daten_2022!$AT$1,FALSE)</f>
        <v>2148</v>
      </c>
      <c r="K57" s="82">
        <f>VLOOKUP(A57,FAG_Daten_2022!A$1:$FK$206,FAG_Daten_2022!$AV$1,FALSE)</f>
        <v>3770</v>
      </c>
      <c r="L57" s="3">
        <f>VLOOKUP(A57,FAG_Daten_2022!A$1:$FK$206,FAG_Daten_2022!$F$1,FALSE)</f>
        <v>5273</v>
      </c>
      <c r="M57" s="3">
        <f>VLOOKUP(A57,FAG_Daten_2022!A$1:$FK$206,FAG_Daten_2022!DJ$1,FALSE)</f>
        <v>99.67</v>
      </c>
      <c r="N57" s="3">
        <f>VLOOKUP(A57,FAG_Daten_2022!A$1:$FK$206,FAG_Daten_2022!$DK$1,FALSE)</f>
        <v>100.87</v>
      </c>
      <c r="O57" s="82">
        <f>ROUND(IF(J57&gt;K57*FAG_Basisdaten!$C$8,(J57-K57*FAG_Basisdaten!$C$8)*FAG_Basisdaten!$C$9*L57*(M57/N57),0),0)</f>
        <v>0</v>
      </c>
      <c r="P57" s="82">
        <f>VLOOKUP(A57,FAG_Daten_2022!A$1:$FK$206,FAG_Daten_2022!$I$1,FALSE)</f>
        <v>1162</v>
      </c>
      <c r="Q57" s="82">
        <f>VLOOKUP(A57,FAG_Daten_2022!A$1:$FK$206,FAG_Daten_2022!$F$1,FALSE)</f>
        <v>5273</v>
      </c>
      <c r="R57" s="82">
        <f>VLOOKUP(A57,FAG_Daten_2022!A$1:$FK$206,FAG_Daten_2022!$K$1,FALSE)</f>
        <v>232131</v>
      </c>
      <c r="S57" s="82">
        <f>VLOOKUP(A57,FAG_Daten_2022!A$1:$FK$206,FAG_Daten_2022!$H$1,FALSE)</f>
        <v>1130451</v>
      </c>
      <c r="T57" s="82">
        <f>VLOOKUP(A57,FAG_Daten_2022!A$1:$FK$206,FAG_Daten_2022!$F$1,FALSE)</f>
        <v>5273</v>
      </c>
      <c r="U57" s="3">
        <f>VLOOKUP(A57,FAG_Daten_2022!A$1:$FK$206,FAG_Daten_2022!$BC$1,FALSE)</f>
        <v>102.3</v>
      </c>
      <c r="V57" s="3">
        <f>VLOOKUP(A57,FAG_Daten_2022!A$1:$FK$206,FAG_Daten_2022!$BD$1,FALSE)</f>
        <v>104.2</v>
      </c>
      <c r="W57" s="118">
        <f>IF((P57/Q57)&gt;(R57/S57)*FAG_Basisdaten!$C$12,((P57/Q57)-(R57/S57)*FAG_Basisdaten!$C$12)*T57*FAG_Basisdaten!$C$13*(U57/V57),0)</f>
        <v>0</v>
      </c>
      <c r="X57" s="3">
        <f>VLOOKUP(A57,FAG_Daten_2022!A$1:$FK$206,FAG_Daten_2022!$DH$1,FALSE)</f>
        <v>115</v>
      </c>
      <c r="Y57" s="3">
        <f>VLOOKUP(A57,FAG_Daten_2022!A$1:$FK$206,FAG_Daten_2022!$DJ$1,FALSE)</f>
        <v>99.67</v>
      </c>
      <c r="Z57" s="82">
        <f>ROUND(W57-W57*MIN(MAX((Y57*FAG_Basisdaten!$C$15-X57)/(Y57*FAG_Basisdaten!$C$14),0),1),0)</f>
        <v>0</v>
      </c>
      <c r="AA57" s="79">
        <f>VLOOKUP(A57,FAG_Daten_2022!A$1:$FK$206,FAG_Daten_2022!$AW$1,FALSE)</f>
        <v>442.32</v>
      </c>
      <c r="AB57" s="83">
        <f>VLOOKUP(A57,FAG_Daten_2022!A$1:$FK$206,FAG_Daten_2022!$AZ$1,FALSE)</f>
        <v>3.8100000000000002E-2</v>
      </c>
      <c r="AC57" s="3">
        <f>VLOOKUP(A57,FAG_Daten_2022!A$1:$FK$206,FAG_Daten_2022!$F$1,FALSE)</f>
        <v>5273</v>
      </c>
      <c r="AD57" s="3">
        <f>VLOOKUP(A57,FAG_Daten_2022!A$1:$FK$206,FAG_Daten_2022!$BC$1,FALSE)</f>
        <v>102.3</v>
      </c>
      <c r="AE57" s="3">
        <f>VLOOKUP(A57,FAG_Daten_2022!A$1:$FK$206,FAG_Daten_2022!$BD$1,FALSE)</f>
        <v>104.2</v>
      </c>
      <c r="AF57" s="80">
        <f>IF(OR(AA57&lt;FAG_Basisdaten!$C$18,AB57&gt;FAG_Basisdaten!$C$19),MAX((FAG_Basisdaten!$C$20+FAG_Basisdaten!$C$21*AA57+FAG_Basisdaten!$C$22*AB57*100)*AC57*(AD57/AE57),0),0)</f>
        <v>0</v>
      </c>
      <c r="AG57" s="3">
        <f>VLOOKUP(A57,FAG_Daten_2022!A$1:$FK$206,FAG_Daten_2022!$DH$1,FALSE)</f>
        <v>115</v>
      </c>
      <c r="AH57" s="3">
        <f>VLOOKUP(A57,FAG_Daten_2022!A$1:$FK$206,FAG_Daten_2022!$DJ$1,FALSE)</f>
        <v>99.67</v>
      </c>
      <c r="AI57" s="82">
        <f>ROUND(AF57-AF57*MIN(MAX((AH57*FAG_Basisdaten!$C$24-AG57)/(AH57*FAG_Basisdaten!$C$23),0),1),0)</f>
        <v>0</v>
      </c>
      <c r="AJ57" s="3">
        <f>VLOOKUP(A57,FAG_Daten_2022!$A$1:$FK$206,FAG_Daten_2022!$BC$1,FALSE)</f>
        <v>102.3</v>
      </c>
      <c r="AK57" s="3">
        <f>VLOOKUP(A57,FAG_Daten_2022!$A$1:$FK$206,FAG_Daten_2022!$BD$1,FALSE)</f>
        <v>104.2</v>
      </c>
      <c r="AL57" s="82">
        <v>0</v>
      </c>
      <c r="AM57" s="82">
        <f t="shared" si="2"/>
        <v>8692672</v>
      </c>
      <c r="AN57" s="115" t="str">
        <f>IF(VLOOKUP($A57,FAG_Daten_2022!$A$1:$FK$206,FAG_Daten_2022!BS$1,FALSE)="","",VLOOKUP($A57,FAG_Daten_2022!$A$1:$FK$206,FAG_Daten_2022!BS$1,FALSE))</f>
        <v/>
      </c>
      <c r="AO57" s="115" t="str">
        <f>IF(VLOOKUP($A57,FAG_Daten_2022!$A$1:$FK$206,FAG_Daten_2022!BT$1,FALSE)="","",VLOOKUP($A57,FAG_Daten_2022!$A$1:$FK$206,FAG_Daten_2022!BT$1,FALSE))</f>
        <v/>
      </c>
      <c r="AP57" s="115" t="str">
        <f>IF(VLOOKUP($A57,FAG_Daten_2022!$A$1:$FK$206,FAG_Daten_2022!BU$1,FALSE)="","",VLOOKUP($A57,FAG_Daten_2022!$A$1:$FK$206,FAG_Daten_2022!BU$1,FALSE))</f>
        <v/>
      </c>
      <c r="AQ57" s="115" t="str">
        <f>IF(VLOOKUP($A57,FAG_Daten_2022!$A$1:$FK$206,FAG_Daten_2022!BV$1,FALSE)="","",VLOOKUP($A57,FAG_Daten_2022!$A$1:$FK$206,FAG_Daten_2022!BV$1,FALSE))</f>
        <v/>
      </c>
      <c r="AR57" s="115" t="str">
        <f>IF(VLOOKUP($A57,FAG_Daten_2022!$A$1:$FK$206,FAG_Daten_2022!BW$1,FALSE)="","",VLOOKUP($A57,FAG_Daten_2022!$A$1:$FK$206,FAG_Daten_2022!BW$1,FALSE))</f>
        <v/>
      </c>
      <c r="AS57" s="115" t="str">
        <f>IF(VLOOKUP($A57,FAG_Daten_2022!$A$1:$FK$206,FAG_Daten_2022!BX$1,FALSE)="","",VLOOKUP($A57,FAG_Daten_2022!$A$1:$FK$206,FAG_Daten_2022!BX$1,FALSE))</f>
        <v/>
      </c>
      <c r="AT57" s="115" t="str">
        <f>IF(VLOOKUP($A57,FAG_Daten_2022!$A$1:$FK$206,FAG_Daten_2022!BY$1,FALSE)="","",VLOOKUP($A57,FAG_Daten_2022!$A$1:$FK$206,FAG_Daten_2022!BY$1,FALSE))</f>
        <v/>
      </c>
      <c r="AU57" s="115" t="str">
        <f>IF(VLOOKUP($A57,FAG_Daten_2022!$A$1:$FK$206,FAG_Daten_2022!BZ$1,FALSE)="","",VLOOKUP($A57,FAG_Daten_2022!$A$1:$FK$206,FAG_Daten_2022!BZ$1,FALSE))</f>
        <v/>
      </c>
      <c r="AV57" s="115" t="str">
        <f>IF(VLOOKUP($A57,FAG_Daten_2022!$A$1:$FK$206,FAG_Daten_2022!CA$1,FALSE)="","",VLOOKUP($A57,FAG_Daten_2022!$A$1:$FK$206,FAG_Daten_2022!CA$1,FALSE))</f>
        <v/>
      </c>
      <c r="AW57" s="115" t="str">
        <f>IF(VLOOKUP($A57,FAG_Daten_2022!$A$1:$FK$206,FAG_Daten_2022!CB$1,FALSE)="","",VLOOKUP($A57,FAG_Daten_2022!$A$1:$FK$206,FAG_Daten_2022!CB$1,FALSE))</f>
        <v/>
      </c>
      <c r="AX57" s="115" t="str">
        <f>IF(VLOOKUP($A57,FAG_Daten_2022!$A$1:$FK$206,FAG_Daten_2022!CC$1,FALSE)="","",VLOOKUP($A57,FAG_Daten_2022!$A$1:$FK$206,FAG_Daten_2022!CC$1,FALSE))</f>
        <v/>
      </c>
      <c r="AY57" s="115" t="str">
        <f>IF(VLOOKUP($A57,FAG_Daten_2022!$A$1:$FK$206,FAG_Daten_2022!CD$1,FALSE)="","",VLOOKUP($A57,FAG_Daten_2022!$A$1:$FK$206,FAG_Daten_2022!CD$1,FALSE))</f>
        <v/>
      </c>
      <c r="AZ57" s="80">
        <f>VLOOKUP($A57,FAG_Daten_2022!$A$1:$FK$206,FAG_Daten_2022!$DH$1,FALSE)</f>
        <v>115</v>
      </c>
      <c r="BA57" s="80">
        <f>IF(VLOOKUP($A57,FAG_Daten_2022!$A$1:$FK$206,FAG_Daten_2022!M$1,FALSE)="","",VLOOKUP($A57,FAG_Daten_2022!$A$1:$FK$206,FAG_Daten_2022!M$1,FALSE))</f>
        <v>0</v>
      </c>
      <c r="BB57" s="80">
        <f>IF(VLOOKUP($A57,FAG_Daten_2022!$A$1:$FK$206,FAG_Daten_2022!N$1,FALSE)="","",VLOOKUP($A57,FAG_Daten_2022!$A$1:$FK$206,FAG_Daten_2022!N$1,FALSE))</f>
        <v>0</v>
      </c>
      <c r="BC57" s="80">
        <f>IF(VLOOKUP($A57,FAG_Daten_2022!$A$1:$FK$206,FAG_Daten_2022!O$1,FALSE)="","",VLOOKUP($A57,FAG_Daten_2022!$A$1:$FK$206,FAG_Daten_2022!O$1,FALSE))</f>
        <v>0</v>
      </c>
      <c r="BD57" s="80" t="str">
        <f>IF(VLOOKUP($A57,FAG_Daten_2022!$A$1:$FK$206,FAG_Daten_2022!P$1,FALSE)="","",VLOOKUP($A57,FAG_Daten_2022!$A$1:$FK$206,FAG_Daten_2022!P$1,FALSE))</f>
        <v/>
      </c>
      <c r="BE57" s="80">
        <f>IF(VLOOKUP($A57,FAG_Daten_2022!$A$1:$FK$206,FAG_Daten_2022!R$1,FALSE)="","",VLOOKUP($A57,FAG_Daten_2022!$A$1:$FK$206,FAG_Daten_2022!R$1,FALSE))</f>
        <v>0</v>
      </c>
      <c r="BF57" s="80">
        <f>IF(VLOOKUP($A57,FAG_Daten_2022!$A$1:$FK$206,FAG_Daten_2022!S$1,FALSE)="","",VLOOKUP($A57,FAG_Daten_2022!$A$1:$FK$206,FAG_Daten_2022!S$1,FALSE))</f>
        <v>0</v>
      </c>
      <c r="BG57" s="80" t="str">
        <f>IF(VLOOKUP($A57,FAG_Daten_2022!$A$1:$FK$206,FAG_Daten_2022!T$1,FALSE)="","",VLOOKUP($A57,FAG_Daten_2022!$A$1:$FK$206,FAG_Daten_2022!T$1,FALSE))</f>
        <v/>
      </c>
      <c r="BH57" s="80" t="str">
        <f>IF(VLOOKUP($A57,FAG_Daten_2022!$A$1:$FK$206,FAG_Daten_2022!U$1,FALSE)="","",VLOOKUP($A57,FAG_Daten_2022!$A$1:$FK$206,FAG_Daten_2022!U$1,FALSE))</f>
        <v/>
      </c>
      <c r="BI57" s="80">
        <f>IF(VLOOKUP($A57,FAG_Daten_2022!$A$1:$FK$206,FAG_Daten_2022!W$1,FALSE)="","",VLOOKUP($A57,FAG_Daten_2022!$A$1:$FK$206,FAG_Daten_2022!W$1,FALSE))</f>
        <v>0</v>
      </c>
      <c r="BJ57" s="80" t="str">
        <f>IF(VLOOKUP($A57,FAG_Daten_2022!$A$1:$FK$206,FAG_Daten_2022!X$1,FALSE)="","",VLOOKUP($A57,FAG_Daten_2022!$A$1:$FK$206,FAG_Daten_2022!X$1,FALSE))</f>
        <v/>
      </c>
      <c r="BK57" s="80" t="str">
        <f>IF(VLOOKUP($A57,FAG_Daten_2022!$A$1:$FK$206,FAG_Daten_2022!Y$1,FALSE)="","",VLOOKUP($A57,FAG_Daten_2022!$A$1:$FK$206,FAG_Daten_2022!Y$1,FALSE))</f>
        <v/>
      </c>
      <c r="BL57" s="80" t="str">
        <f>IF(VLOOKUP($A57,FAG_Daten_2022!$A$1:$FK$206,FAG_Daten_2022!Z$1,FALSE)="","",VLOOKUP($A57,FAG_Daten_2022!$A$1:$FK$206,FAG_Daten_2022!Z$1,FALSE))</f>
        <v/>
      </c>
      <c r="BM57" s="82">
        <f>IF(VLOOKUP($A57,FAG_Daten_2022!$A$1:$FK$206,FAG_Daten_2022!AG$1,FALSE)="","",VLOOKUP($A57,FAG_Daten_2022!$A$1:$FK$206,FAG_Daten_2022!AG$1,FALSE))</f>
        <v>11324630</v>
      </c>
      <c r="BN57" s="82">
        <f>IF(VLOOKUP($A57,FAG_Daten_2022!$A$1:$FK$206,FAG_Daten_2022!AH$1,FALSE)="","",VLOOKUP($A57,FAG_Daten_2022!$A$1:$FK$206,FAG_Daten_2022!AH$1,FALSE))</f>
        <v>0</v>
      </c>
      <c r="BO57" s="82">
        <f>IF(VLOOKUP($A57,FAG_Daten_2022!$A$1:$FK$206,FAG_Daten_2022!AI$1,FALSE)="","",VLOOKUP($A57,FAG_Daten_2022!$A$1:$FK$206,FAG_Daten_2022!AI$1,FALSE))</f>
        <v>0</v>
      </c>
      <c r="BP57" s="113">
        <f>IF(VLOOKUP($A57,FAG_Daten_2022!$A$1:$FK$206,FAG_Daten_2022!AJ$1,FALSE)="","",VLOOKUP($A57,FAG_Daten_2022!$A$1:$FK$206,FAG_Daten_2022!AJ$1,FALSE))</f>
        <v>0</v>
      </c>
      <c r="BQ57" s="82" t="str">
        <f>IF(VLOOKUP($A57,FAG_Daten_2022!$A$1:$FK$206,FAG_Daten_2022!AK$1,FALSE)="","",VLOOKUP($A57,FAG_Daten_2022!$A$1:$FK$206,FAG_Daten_2022!AK$1,FALSE))</f>
        <v/>
      </c>
      <c r="BR57" s="82">
        <f>IF(VLOOKUP($A57,FAG_Daten_2022!$A$1:$FK$206,FAG_Daten_2022!AL$1,FALSE)="","",VLOOKUP($A57,FAG_Daten_2022!$A$1:$FK$206,FAG_Daten_2022!AL$1,FALSE))</f>
        <v>0</v>
      </c>
      <c r="BS57" s="82">
        <f>IF(VLOOKUP($A57,FAG_Daten_2022!$A$1:$FK$206,FAG_Daten_2022!AM$1,FALSE)="","",VLOOKUP($A57,FAG_Daten_2022!$A$1:$FK$206,FAG_Daten_2022!AM$1,FALSE))</f>
        <v>0</v>
      </c>
      <c r="BT57" s="82" t="str">
        <f>IF(VLOOKUP($A57,FAG_Daten_2022!$A$1:$FK$206,FAG_Daten_2022!AN$1,FALSE)="","",VLOOKUP($A57,FAG_Daten_2022!$A$1:$FK$206,FAG_Daten_2022!AN$1,FALSE))</f>
        <v/>
      </c>
      <c r="BU57" s="82" t="str">
        <f>IF(VLOOKUP($A57,FAG_Daten_2022!$A$1:$FK$206,FAG_Daten_2022!AO$1,FALSE)="","",VLOOKUP($A57,FAG_Daten_2022!$A$1:$FK$206,FAG_Daten_2022!AO$1,FALSE))</f>
        <v/>
      </c>
      <c r="BV57" s="82">
        <f>IF(VLOOKUP($A57,FAG_Daten_2022!$A$1:$FK$206,FAG_Daten_2022!AP$1,FALSE)="","",VLOOKUP($A57,FAG_Daten_2022!$A$1:$FK$206,FAG_Daten_2022!AP$1,FALSE))</f>
        <v>0</v>
      </c>
      <c r="BW57" s="82" t="str">
        <f>IF(VLOOKUP($A57,FAG_Daten_2022!$A$1:$FK$206,FAG_Daten_2022!AQ$1,FALSE)="","",VLOOKUP($A57,FAG_Daten_2022!$A$1:$FK$206,FAG_Daten_2022!AQ$1,FALSE))</f>
        <v/>
      </c>
      <c r="BX57" s="82" t="str">
        <f>IF(VLOOKUP($A57,FAG_Daten_2022!$A$1:$FK$206,FAG_Daten_2022!AR$1,FALSE)="","",VLOOKUP($A57,FAG_Daten_2022!$A$1:$FK$206,FAG_Daten_2022!AR$1,FALSE))</f>
        <v/>
      </c>
      <c r="BY57" s="82" t="str">
        <f>IF(VLOOKUP($A57,FAG_Daten_2022!$A$1:$FK$206,FAG_Daten_2022!AS$1,FALSE)="","",VLOOKUP($A57,FAG_Daten_2022!$A$1:$FK$206,FAG_Daten_2022!AS$1,FALSE))</f>
        <v/>
      </c>
      <c r="BZ57" s="82">
        <f t="shared" si="18"/>
        <v>0</v>
      </c>
      <c r="CA57" s="82">
        <f t="shared" si="15"/>
        <v>0</v>
      </c>
      <c r="CB57" s="82">
        <f t="shared" si="15"/>
        <v>0</v>
      </c>
      <c r="CC57" s="82" t="str">
        <f t="shared" si="15"/>
        <v/>
      </c>
      <c r="CD57" s="82">
        <f t="shared" si="12"/>
        <v>0</v>
      </c>
      <c r="CE57" s="82">
        <f t="shared" si="12"/>
        <v>0</v>
      </c>
      <c r="CF57" s="82" t="str">
        <f t="shared" si="12"/>
        <v/>
      </c>
      <c r="CG57" s="82" t="str">
        <f t="shared" si="12"/>
        <v/>
      </c>
      <c r="CH57" s="82">
        <f t="shared" si="12"/>
        <v>0</v>
      </c>
      <c r="CI57" s="82" t="str">
        <f t="shared" si="12"/>
        <v/>
      </c>
      <c r="CJ57" s="82" t="str">
        <f t="shared" si="12"/>
        <v/>
      </c>
      <c r="CK57" s="82" t="str">
        <f t="shared" si="12"/>
        <v/>
      </c>
      <c r="CL57" s="82">
        <f t="shared" si="16"/>
        <v>0</v>
      </c>
      <c r="CM57" s="82">
        <f t="shared" si="16"/>
        <v>0</v>
      </c>
      <c r="CN57" s="82">
        <f t="shared" si="16"/>
        <v>0</v>
      </c>
      <c r="CO57" s="82" t="str">
        <f t="shared" si="13"/>
        <v/>
      </c>
      <c r="CP57" s="82">
        <f t="shared" si="13"/>
        <v>0</v>
      </c>
      <c r="CQ57" s="82">
        <f t="shared" si="13"/>
        <v>0</v>
      </c>
      <c r="CR57" s="82" t="str">
        <f t="shared" si="13"/>
        <v/>
      </c>
      <c r="CS57" s="82" t="str">
        <f t="shared" si="13"/>
        <v/>
      </c>
      <c r="CT57" s="82">
        <f t="shared" si="13"/>
        <v>0</v>
      </c>
      <c r="CU57" s="82" t="str">
        <f t="shared" si="13"/>
        <v/>
      </c>
      <c r="CV57" s="82" t="str">
        <f t="shared" si="13"/>
        <v/>
      </c>
      <c r="CW57" s="82" t="str">
        <f t="shared" si="13"/>
        <v/>
      </c>
      <c r="CX57" s="82">
        <f t="shared" si="5"/>
        <v>0</v>
      </c>
      <c r="CY57" s="82">
        <f>VLOOKUP($A57,FAG_Daten_2022!$A$1:$FK$206,FAG_Daten_2022!I$1,FALSE)</f>
        <v>1162</v>
      </c>
      <c r="CZ57" s="82" t="str">
        <f>IF(VLOOKUP($A57,FAG_Daten_2022!$A$1:$FK$206,FAG_Daten_2022!BE$1,FALSE)="","",VLOOKUP($A57,FAG_Daten_2022!$A$1:$FK$206,FAG_Daten_2022!BE$1,FALSE))</f>
        <v/>
      </c>
      <c r="DA57" s="82" t="str">
        <f>IF(VLOOKUP($A57,FAG_Daten_2022!$A$1:$FK$206,FAG_Daten_2022!BF$1,FALSE)="","",VLOOKUP($A57,FAG_Daten_2022!$A$1:$FK$206,FAG_Daten_2022!BF$1,FALSE))</f>
        <v/>
      </c>
      <c r="DB57" s="82" t="str">
        <f>IF(VLOOKUP($A57,FAG_Daten_2022!$A$1:$FK$206,FAG_Daten_2022!BG$1,FALSE)="","",VLOOKUP($A57,FAG_Daten_2022!$A$1:$FK$206,FAG_Daten_2022!BG$1,FALSE))</f>
        <v/>
      </c>
      <c r="DC57" s="82" t="str">
        <f>IF(VLOOKUP($A57,FAG_Daten_2022!$A$1:$FK$206,FAG_Daten_2022!BH$1,FALSE)="","",VLOOKUP($A57,FAG_Daten_2022!$A$1:$FK$206,FAG_Daten_2022!BH$1,FALSE))</f>
        <v/>
      </c>
      <c r="DD57" s="82" t="str">
        <f>IF(VLOOKUP($A57,FAG_Daten_2022!$A$1:$FK$206,FAG_Daten_2022!BI$1,FALSE)="","",VLOOKUP($A57,FAG_Daten_2022!$A$1:$FK$206,FAG_Daten_2022!BI$1,FALSE))</f>
        <v/>
      </c>
      <c r="DE57" s="82" t="str">
        <f>IF(VLOOKUP($A57,FAG_Daten_2022!$A$1:$FK$206,FAG_Daten_2022!BJ$1,FALSE)="","",VLOOKUP($A57,FAG_Daten_2022!$A$1:$FK$206,FAG_Daten_2022!BJ$1,FALSE))</f>
        <v/>
      </c>
      <c r="DF57" s="82" t="str">
        <f>IF(VLOOKUP($A57,FAG_Daten_2022!$A$1:$FK$206,FAG_Daten_2022!BK$1,FALSE)="","",VLOOKUP($A57,FAG_Daten_2022!$A$1:$FK$206,FAG_Daten_2022!BK$1,FALSE))</f>
        <v/>
      </c>
      <c r="DG57" s="82" t="str">
        <f>IF(VLOOKUP($A57,FAG_Daten_2022!$A$1:$FK$206,FAG_Daten_2022!BL$1,FALSE)="","",VLOOKUP($A57,FAG_Daten_2022!$A$1:$FK$206,FAG_Daten_2022!BL$1,FALSE))</f>
        <v/>
      </c>
      <c r="DH57" s="82" t="str">
        <f>IF(VLOOKUP($A57,FAG_Daten_2022!$A$1:$FK$206,FAG_Daten_2022!BM$1,FALSE)="","",VLOOKUP($A57,FAG_Daten_2022!$A$1:$FK$206,FAG_Daten_2022!BM$1,FALSE))</f>
        <v/>
      </c>
      <c r="DI57" s="82" t="str">
        <f>IF(VLOOKUP($A57,FAG_Daten_2022!$A$1:$FK$206,FAG_Daten_2022!BN$1,FALSE)="","",VLOOKUP($A57,FAG_Daten_2022!$A$1:$FK$206,FAG_Daten_2022!BN$1,FALSE))</f>
        <v/>
      </c>
      <c r="DJ57" s="82" t="str">
        <f>IF(VLOOKUP($A57,FAG_Daten_2022!$A$1:$FK$206,FAG_Daten_2022!BO$1,FALSE)="","",VLOOKUP($A57,FAG_Daten_2022!$A$1:$FK$206,FAG_Daten_2022!BO$1,FALSE))</f>
        <v/>
      </c>
      <c r="DK57" s="82" t="str">
        <f>IF(VLOOKUP($A57,FAG_Daten_2022!$A$1:$FK$206,FAG_Daten_2022!BP$1,FALSE)="","",VLOOKUP($A57,FAG_Daten_2022!$A$1:$FK$206,FAG_Daten_2022!BP$1,FALSE))</f>
        <v/>
      </c>
      <c r="DL57" s="82" t="str">
        <f>IF(VLOOKUP($A57,FAG_Daten_2022!$A$1:$FK$206,FAG_Daten_2022!BQ$1,FALSE)="","",VLOOKUP($A57,FAG_Daten_2022!$A$1:$FK$206,FAG_Daten_2022!BQ$1,FALSE))</f>
        <v/>
      </c>
      <c r="DM57" s="82" t="str">
        <f>IF(VLOOKUP($A57,FAG_Daten_2022!$A$1:$FK$206,FAG_Daten_2022!BR$1,FALSE)="","",VLOOKUP($A57,FAG_Daten_2022!$A$1:$FK$206,FAG_Daten_2022!BR$1,FALSE))</f>
        <v/>
      </c>
      <c r="DN57" s="82" t="str">
        <f t="shared" si="17"/>
        <v/>
      </c>
      <c r="DO57" s="82" t="str">
        <f t="shared" si="17"/>
        <v/>
      </c>
      <c r="DP57" s="82" t="str">
        <f t="shared" si="17"/>
        <v/>
      </c>
      <c r="DQ57" s="82" t="str">
        <f t="shared" si="14"/>
        <v/>
      </c>
      <c r="DR57" s="82" t="str">
        <f t="shared" si="14"/>
        <v/>
      </c>
      <c r="DS57" s="82" t="str">
        <f t="shared" si="14"/>
        <v/>
      </c>
      <c r="DT57" s="82" t="str">
        <f t="shared" si="14"/>
        <v/>
      </c>
      <c r="DU57" s="82" t="str">
        <f t="shared" si="14"/>
        <v/>
      </c>
      <c r="DV57" s="82" t="str">
        <f t="shared" si="14"/>
        <v/>
      </c>
      <c r="DW57" s="82" t="str">
        <f t="shared" si="14"/>
        <v/>
      </c>
      <c r="DX57" s="82" t="str">
        <f t="shared" si="14"/>
        <v/>
      </c>
      <c r="DY57" s="82" t="str">
        <f t="shared" si="14"/>
        <v/>
      </c>
      <c r="DZ57" s="82">
        <f t="shared" si="7"/>
        <v>0</v>
      </c>
      <c r="EA57" s="82">
        <f t="shared" si="8"/>
        <v>0</v>
      </c>
      <c r="EB57" s="82"/>
      <c r="EC57" s="82"/>
      <c r="ED57" s="82"/>
      <c r="EE57" s="82"/>
      <c r="EF57" s="82"/>
      <c r="EG57" s="82"/>
      <c r="EH57" s="82"/>
      <c r="EI57" s="82"/>
      <c r="EJ57" s="82"/>
      <c r="EK57" s="3"/>
      <c r="EL57" s="82"/>
      <c r="EM57" s="3"/>
    </row>
    <row r="58" spans="1:143" s="3" customFormat="1" outlineLevel="1" x14ac:dyDescent="0.2">
      <c r="A58" s="3">
        <v>115</v>
      </c>
      <c r="B58" s="3" t="str">
        <f>VLOOKUP(A58,FAG_Daten_2022!A$1:$FK$206,FAG_Daten_2022!$B$1,FALSE)</f>
        <v>Gossau</v>
      </c>
      <c r="C58" s="3" t="str">
        <f>VLOOKUP(A58,FAG_Daten_2022!A$1:$FK$206,FAG_Daten_2022!$C$1,FALSE)</f>
        <v>Politische Gemeinde</v>
      </c>
      <c r="D58" s="3" t="str">
        <f>VLOOKUP(A58,FAG_Daten_2022!A$1:$FK$206,FAG_Daten_2022!$D$1,FALSE)</f>
        <v>Bezirk Hinwil</v>
      </c>
      <c r="E58" s="82">
        <f>VLOOKUP(A58,FAG_Daten_2022!A$1:$FK$206,FAG_Daten_2022!$AT$1,FALSE)</f>
        <v>2684</v>
      </c>
      <c r="F58" s="82">
        <f>VLOOKUP(A58,FAG_Daten_2022!A$1:$FK$206,FAG_Daten_2022!$AV$1,FALSE)</f>
        <v>3770</v>
      </c>
      <c r="G58" s="82">
        <f>VLOOKUP(A58,FAG_Daten_2022!A$1:$FK$206,FAG_Daten_2022!$F$1,FALSE)</f>
        <v>10257</v>
      </c>
      <c r="H58" s="80">
        <f>VLOOKUP(A58,FAG_Daten_2022!A$1:$FK$206,FAG_Daten_2022!$DH$1,FALSE)</f>
        <v>119</v>
      </c>
      <c r="I58" s="82">
        <f>ROUND(IF(E58&lt;FAG_Basisdaten!$C$5*F58,(FAG_Basisdaten!$C$5*F58-E58)*G58*H58/100,0),0)</f>
        <v>10954732</v>
      </c>
      <c r="J58" s="82">
        <f>VLOOKUP(A58,FAG_Daten_2022!A$1:$FK$206,FAG_Daten_2022!$AT$1,FALSE)</f>
        <v>2684</v>
      </c>
      <c r="K58" s="82">
        <f>VLOOKUP(A58,FAG_Daten_2022!A$1:$FK$206,FAG_Daten_2022!$AV$1,FALSE)</f>
        <v>3770</v>
      </c>
      <c r="L58" s="3">
        <f>VLOOKUP(A58,FAG_Daten_2022!A$1:$FK$206,FAG_Daten_2022!$F$1,FALSE)</f>
        <v>10257</v>
      </c>
      <c r="M58" s="3">
        <f>VLOOKUP(A58,FAG_Daten_2022!A$1:$FK$206,FAG_Daten_2022!DJ$1,FALSE)</f>
        <v>99.67</v>
      </c>
      <c r="N58" s="3">
        <f>VLOOKUP(A58,FAG_Daten_2022!A$1:$FK$206,FAG_Daten_2022!$DK$1,FALSE)</f>
        <v>100.87</v>
      </c>
      <c r="O58" s="82">
        <f>ROUND(IF(J58&gt;K58*FAG_Basisdaten!$C$8,(J58-K58*FAG_Basisdaten!$C$8)*FAG_Basisdaten!$C$9*L58*(M58/N58),0),0)</f>
        <v>0</v>
      </c>
      <c r="P58" s="82">
        <f>VLOOKUP(A58,FAG_Daten_2022!A$1:$FK$206,FAG_Daten_2022!$I$1,FALSE)</f>
        <v>2138</v>
      </c>
      <c r="Q58" s="82">
        <f>VLOOKUP(A58,FAG_Daten_2022!A$1:$FK$206,FAG_Daten_2022!$F$1,FALSE)</f>
        <v>10257</v>
      </c>
      <c r="R58" s="82">
        <f>VLOOKUP(A58,FAG_Daten_2022!A$1:$FK$206,FAG_Daten_2022!$K$1,FALSE)</f>
        <v>232131</v>
      </c>
      <c r="S58" s="82">
        <f>VLOOKUP(A58,FAG_Daten_2022!A$1:$FK$206,FAG_Daten_2022!$H$1,FALSE)</f>
        <v>1130451</v>
      </c>
      <c r="T58" s="82">
        <f>VLOOKUP(A58,FAG_Daten_2022!A$1:$FK$206,FAG_Daten_2022!$F$1,FALSE)</f>
        <v>10257</v>
      </c>
      <c r="U58" s="3">
        <f>VLOOKUP(A58,FAG_Daten_2022!A$1:$FK$206,FAG_Daten_2022!$BC$1,FALSE)</f>
        <v>102.3</v>
      </c>
      <c r="V58" s="3">
        <f>VLOOKUP(A58,FAG_Daten_2022!A$1:$FK$206,FAG_Daten_2022!$BD$1,FALSE)</f>
        <v>104.2</v>
      </c>
      <c r="W58" s="118">
        <f>IF((P58/Q58)&gt;(R58/S58)*FAG_Basisdaten!$C$12,((P58/Q58)-(R58/S58)*FAG_Basisdaten!$C$12)*T58*FAG_Basisdaten!$C$13*(U58/V58),0)</f>
        <v>0</v>
      </c>
      <c r="X58" s="3">
        <f>VLOOKUP(A58,FAG_Daten_2022!A$1:$FK$206,FAG_Daten_2022!$DH$1,FALSE)</f>
        <v>119</v>
      </c>
      <c r="Y58" s="3">
        <f>VLOOKUP(A58,FAG_Daten_2022!A$1:$FK$206,FAG_Daten_2022!$DJ$1,FALSE)</f>
        <v>99.67</v>
      </c>
      <c r="Z58" s="82">
        <f>ROUND(W58-W58*MIN(MAX((Y58*FAG_Basisdaten!$C$15-X58)/(Y58*FAG_Basisdaten!$C$14),0),1),0)</f>
        <v>0</v>
      </c>
      <c r="AA58" s="79">
        <f>VLOOKUP(A58,FAG_Daten_2022!A$1:$FK$206,FAG_Daten_2022!$AW$1,FALSE)</f>
        <v>562.76</v>
      </c>
      <c r="AB58" s="83">
        <f>VLOOKUP(A58,FAG_Daten_2022!A$1:$FK$206,FAG_Daten_2022!$AZ$1,FALSE)</f>
        <v>0</v>
      </c>
      <c r="AC58" s="3">
        <f>VLOOKUP(A58,FAG_Daten_2022!A$1:$FK$206,FAG_Daten_2022!$F$1,FALSE)</f>
        <v>10257</v>
      </c>
      <c r="AD58" s="3">
        <f>VLOOKUP(A58,FAG_Daten_2022!A$1:$FK$206,FAG_Daten_2022!$BC$1,FALSE)</f>
        <v>102.3</v>
      </c>
      <c r="AE58" s="3">
        <f>VLOOKUP(A58,FAG_Daten_2022!A$1:$FK$206,FAG_Daten_2022!$BD$1,FALSE)</f>
        <v>104.2</v>
      </c>
      <c r="AF58" s="80">
        <f>IF(OR(AA58&lt;FAG_Basisdaten!$C$18,AB58&gt;FAG_Basisdaten!$C$19),MAX((FAG_Basisdaten!$C$20+FAG_Basisdaten!$C$21*AA58+FAG_Basisdaten!$C$22*AB58*100)*AC58*(AD58/AE58),0),0)</f>
        <v>0</v>
      </c>
      <c r="AG58" s="3">
        <f>VLOOKUP(A58,FAG_Daten_2022!A$1:$FK$206,FAG_Daten_2022!$DH$1,FALSE)</f>
        <v>119</v>
      </c>
      <c r="AH58" s="3">
        <f>VLOOKUP(A58,FAG_Daten_2022!A$1:$FK$206,FAG_Daten_2022!$DJ$1,FALSE)</f>
        <v>99.67</v>
      </c>
      <c r="AI58" s="82">
        <f>ROUND(AF58-AF58*MIN(MAX((AH58*FAG_Basisdaten!$C$24-AG58)/(AH58*FAG_Basisdaten!$C$23),0),1),0)</f>
        <v>0</v>
      </c>
      <c r="AJ58" s="3">
        <f>VLOOKUP(A58,FAG_Daten_2022!$A$1:$FK$206,FAG_Daten_2022!$BC$1,FALSE)</f>
        <v>102.3</v>
      </c>
      <c r="AK58" s="3">
        <f>VLOOKUP(A58,FAG_Daten_2022!$A$1:$FK$206,FAG_Daten_2022!$BD$1,FALSE)</f>
        <v>104.2</v>
      </c>
      <c r="AL58" s="82">
        <v>0</v>
      </c>
      <c r="AM58" s="82">
        <f t="shared" si="2"/>
        <v>10954732</v>
      </c>
      <c r="AN58" s="115" t="str">
        <f>IF(VLOOKUP($A58,FAG_Daten_2022!$A$1:$FK$206,FAG_Daten_2022!BS$1,FALSE)="","",VLOOKUP($A58,FAG_Daten_2022!$A$1:$FK$206,FAG_Daten_2022!BS$1,FALSE))</f>
        <v/>
      </c>
      <c r="AO58" s="115" t="str">
        <f>IF(VLOOKUP($A58,FAG_Daten_2022!$A$1:$FK$206,FAG_Daten_2022!BT$1,FALSE)="","",VLOOKUP($A58,FAG_Daten_2022!$A$1:$FK$206,FAG_Daten_2022!BT$1,FALSE))</f>
        <v/>
      </c>
      <c r="AP58" s="115" t="str">
        <f>IF(VLOOKUP($A58,FAG_Daten_2022!$A$1:$FK$206,FAG_Daten_2022!BU$1,FALSE)="","",VLOOKUP($A58,FAG_Daten_2022!$A$1:$FK$206,FAG_Daten_2022!BU$1,FALSE))</f>
        <v/>
      </c>
      <c r="AQ58" s="115" t="str">
        <f>IF(VLOOKUP($A58,FAG_Daten_2022!$A$1:$FK$206,FAG_Daten_2022!BV$1,FALSE)="","",VLOOKUP($A58,FAG_Daten_2022!$A$1:$FK$206,FAG_Daten_2022!BV$1,FALSE))</f>
        <v/>
      </c>
      <c r="AR58" s="115" t="str">
        <f>IF(VLOOKUP($A58,FAG_Daten_2022!$A$1:$FK$206,FAG_Daten_2022!BW$1,FALSE)="","",VLOOKUP($A58,FAG_Daten_2022!$A$1:$FK$206,FAG_Daten_2022!BW$1,FALSE))</f>
        <v/>
      </c>
      <c r="AS58" s="115" t="str">
        <f>IF(VLOOKUP($A58,FAG_Daten_2022!$A$1:$FK$206,FAG_Daten_2022!BX$1,FALSE)="","",VLOOKUP($A58,FAG_Daten_2022!$A$1:$FK$206,FAG_Daten_2022!BX$1,FALSE))</f>
        <v/>
      </c>
      <c r="AT58" s="115" t="str">
        <f>IF(VLOOKUP($A58,FAG_Daten_2022!$A$1:$FK$206,FAG_Daten_2022!BY$1,FALSE)="","",VLOOKUP($A58,FAG_Daten_2022!$A$1:$FK$206,FAG_Daten_2022!BY$1,FALSE))</f>
        <v/>
      </c>
      <c r="AU58" s="115" t="str">
        <f>IF(VLOOKUP($A58,FAG_Daten_2022!$A$1:$FK$206,FAG_Daten_2022!BZ$1,FALSE)="","",VLOOKUP($A58,FAG_Daten_2022!$A$1:$FK$206,FAG_Daten_2022!BZ$1,FALSE))</f>
        <v/>
      </c>
      <c r="AV58" s="115"/>
      <c r="AW58" s="115" t="str">
        <f>IF(VLOOKUP($A58,FAG_Daten_2022!$A$1:$FK$206,FAG_Daten_2022!CB$1,FALSE)="","",VLOOKUP($A58,FAG_Daten_2022!$A$1:$FK$206,FAG_Daten_2022!CB$1,FALSE))</f>
        <v/>
      </c>
      <c r="AX58" s="115" t="str">
        <f>IF(VLOOKUP($A58,FAG_Daten_2022!$A$1:$FK$206,FAG_Daten_2022!CC$1,FALSE)="","",VLOOKUP($A58,FAG_Daten_2022!$A$1:$FK$206,FAG_Daten_2022!CC$1,FALSE))</f>
        <v/>
      </c>
      <c r="AY58" s="115" t="str">
        <f>IF(VLOOKUP($A58,FAG_Daten_2022!$A$1:$FK$206,FAG_Daten_2022!CD$1,FALSE)="","",VLOOKUP($A58,FAG_Daten_2022!$A$1:$FK$206,FAG_Daten_2022!CD$1,FALSE))</f>
        <v/>
      </c>
      <c r="AZ58" s="80">
        <f>VLOOKUP($A58,FAG_Daten_2022!$A$1:$FK$206,FAG_Daten_2022!$DH$1,FALSE)</f>
        <v>119</v>
      </c>
      <c r="BA58" s="80">
        <f>IF(VLOOKUP($A58,FAG_Daten_2022!$A$1:$FK$206,FAG_Daten_2022!M$1,FALSE)="","",VLOOKUP($A58,FAG_Daten_2022!$A$1:$FK$206,FAG_Daten_2022!M$1,FALSE))</f>
        <v>0</v>
      </c>
      <c r="BB58" s="80">
        <f>IF(VLOOKUP($A58,FAG_Daten_2022!$A$1:$FK$206,FAG_Daten_2022!N$1,FALSE)="","",VLOOKUP($A58,FAG_Daten_2022!$A$1:$FK$206,FAG_Daten_2022!N$1,FALSE))</f>
        <v>0</v>
      </c>
      <c r="BC58" s="80">
        <f>IF(VLOOKUP($A58,FAG_Daten_2022!$A$1:$FK$206,FAG_Daten_2022!O$1,FALSE)="","",VLOOKUP($A58,FAG_Daten_2022!$A$1:$FK$206,FAG_Daten_2022!O$1,FALSE))</f>
        <v>0</v>
      </c>
      <c r="BD58" s="80" t="str">
        <f>IF(VLOOKUP($A58,FAG_Daten_2022!$A$1:$FK$206,FAG_Daten_2022!P$1,FALSE)="","",VLOOKUP($A58,FAG_Daten_2022!$A$1:$FK$206,FAG_Daten_2022!P$1,FALSE))</f>
        <v/>
      </c>
      <c r="BE58" s="80">
        <f>IF(VLOOKUP($A58,FAG_Daten_2022!$A$1:$FK$206,FAG_Daten_2022!R$1,FALSE)="","",VLOOKUP($A58,FAG_Daten_2022!$A$1:$FK$206,FAG_Daten_2022!R$1,FALSE))</f>
        <v>0</v>
      </c>
      <c r="BF58" s="80">
        <f>IF(VLOOKUP($A58,FAG_Daten_2022!$A$1:$FK$206,FAG_Daten_2022!S$1,FALSE)="","",VLOOKUP($A58,FAG_Daten_2022!$A$1:$FK$206,FAG_Daten_2022!S$1,FALSE))</f>
        <v>0</v>
      </c>
      <c r="BG58" s="80" t="str">
        <f>IF(VLOOKUP($A58,FAG_Daten_2022!$A$1:$FK$206,FAG_Daten_2022!T$1,FALSE)="","",VLOOKUP($A58,FAG_Daten_2022!$A$1:$FK$206,FAG_Daten_2022!T$1,FALSE))</f>
        <v/>
      </c>
      <c r="BH58" s="80" t="str">
        <f>IF(VLOOKUP($A58,FAG_Daten_2022!$A$1:$FK$206,FAG_Daten_2022!U$1,FALSE)="","",VLOOKUP($A58,FAG_Daten_2022!$A$1:$FK$206,FAG_Daten_2022!U$1,FALSE))</f>
        <v/>
      </c>
      <c r="BI58" s="80"/>
      <c r="BJ58" s="80" t="str">
        <f>IF(VLOOKUP($A58,FAG_Daten_2022!$A$1:$FK$206,FAG_Daten_2022!X$1,FALSE)="","",VLOOKUP($A58,FAG_Daten_2022!$A$1:$FK$206,FAG_Daten_2022!X$1,FALSE))</f>
        <v/>
      </c>
      <c r="BK58" s="80" t="str">
        <f>IF(VLOOKUP($A58,FAG_Daten_2022!$A$1:$FK$206,FAG_Daten_2022!Y$1,FALSE)="","",VLOOKUP($A58,FAG_Daten_2022!$A$1:$FK$206,FAG_Daten_2022!Y$1,FALSE))</f>
        <v/>
      </c>
      <c r="BL58" s="80" t="str">
        <f>IF(VLOOKUP($A58,FAG_Daten_2022!$A$1:$FK$206,FAG_Daten_2022!Z$1,FALSE)="","",VLOOKUP($A58,FAG_Daten_2022!$A$1:$FK$206,FAG_Daten_2022!Z$1,FALSE))</f>
        <v/>
      </c>
      <c r="BM58" s="82">
        <f>IF(VLOOKUP($A58,FAG_Daten_2022!$A$1:$FK$206,FAG_Daten_2022!AG$1,FALSE)="","",VLOOKUP($A58,FAG_Daten_2022!$A$1:$FK$206,FAG_Daten_2022!AG$1,FALSE))</f>
        <v>27531359</v>
      </c>
      <c r="BN58" s="82">
        <f>IF(VLOOKUP($A58,FAG_Daten_2022!$A$1:$FK$206,FAG_Daten_2022!AH$1,FALSE)="","",VLOOKUP($A58,FAG_Daten_2022!$A$1:$FK$206,FAG_Daten_2022!AH$1,FALSE))</f>
        <v>0</v>
      </c>
      <c r="BO58" s="82">
        <f>IF(VLOOKUP($A58,FAG_Daten_2022!$A$1:$FK$206,FAG_Daten_2022!AI$1,FALSE)="","",VLOOKUP($A58,FAG_Daten_2022!$A$1:$FK$206,FAG_Daten_2022!AI$1,FALSE))</f>
        <v>0</v>
      </c>
      <c r="BP58" s="113">
        <f>IF(VLOOKUP($A58,FAG_Daten_2022!$A$1:$FK$206,FAG_Daten_2022!AJ$1,FALSE)="","",VLOOKUP($A58,FAG_Daten_2022!$A$1:$FK$206,FAG_Daten_2022!AJ$1,FALSE))</f>
        <v>0</v>
      </c>
      <c r="BQ58" s="82" t="str">
        <f>IF(VLOOKUP($A58,FAG_Daten_2022!$A$1:$FK$206,FAG_Daten_2022!AK$1,FALSE)="","",VLOOKUP($A58,FAG_Daten_2022!$A$1:$FK$206,FAG_Daten_2022!AK$1,FALSE))</f>
        <v/>
      </c>
      <c r="BR58" s="82">
        <f>IF(VLOOKUP($A58,FAG_Daten_2022!$A$1:$FK$206,FAG_Daten_2022!AL$1,FALSE)="","",VLOOKUP($A58,FAG_Daten_2022!$A$1:$FK$206,FAG_Daten_2022!AL$1,FALSE))</f>
        <v>0</v>
      </c>
      <c r="BS58" s="82">
        <f>IF(VLOOKUP($A58,FAG_Daten_2022!$A$1:$FK$206,FAG_Daten_2022!AM$1,FALSE)="","",VLOOKUP($A58,FAG_Daten_2022!$A$1:$FK$206,FAG_Daten_2022!AM$1,FALSE))</f>
        <v>0</v>
      </c>
      <c r="BT58" s="82" t="str">
        <f>IF(VLOOKUP($A58,FAG_Daten_2022!$A$1:$FK$206,FAG_Daten_2022!AN$1,FALSE)="","",VLOOKUP($A58,FAG_Daten_2022!$A$1:$FK$206,FAG_Daten_2022!AN$1,FALSE))</f>
        <v/>
      </c>
      <c r="BU58" s="82" t="str">
        <f>IF(VLOOKUP($A58,FAG_Daten_2022!$A$1:$FK$206,FAG_Daten_2022!AO$1,FALSE)="","",VLOOKUP($A58,FAG_Daten_2022!$A$1:$FK$206,FAG_Daten_2022!AO$1,FALSE))</f>
        <v/>
      </c>
      <c r="BV58" s="82"/>
      <c r="BW58" s="82" t="str">
        <f>IF(VLOOKUP($A58,FAG_Daten_2022!$A$1:$FK$206,FAG_Daten_2022!AQ$1,FALSE)="","",VLOOKUP($A58,FAG_Daten_2022!$A$1:$FK$206,FAG_Daten_2022!AQ$1,FALSE))</f>
        <v/>
      </c>
      <c r="BX58" s="82" t="str">
        <f>IF(VLOOKUP($A58,FAG_Daten_2022!$A$1:$FK$206,FAG_Daten_2022!AR$1,FALSE)="","",VLOOKUP($A58,FAG_Daten_2022!$A$1:$FK$206,FAG_Daten_2022!AR$1,FALSE))</f>
        <v/>
      </c>
      <c r="BY58" s="82" t="str">
        <f>IF(VLOOKUP($A58,FAG_Daten_2022!$A$1:$FK$206,FAG_Daten_2022!AS$1,FALSE)="","",VLOOKUP($A58,FAG_Daten_2022!$A$1:$FK$206,FAG_Daten_2022!AS$1,FALSE))</f>
        <v/>
      </c>
      <c r="BZ58" s="82">
        <f t="shared" si="18"/>
        <v>0</v>
      </c>
      <c r="CA58" s="82">
        <f t="shared" si="15"/>
        <v>0</v>
      </c>
      <c r="CB58" s="82">
        <f t="shared" si="15"/>
        <v>0</v>
      </c>
      <c r="CC58" s="82" t="str">
        <f t="shared" si="15"/>
        <v/>
      </c>
      <c r="CD58" s="82">
        <f t="shared" si="12"/>
        <v>0</v>
      </c>
      <c r="CE58" s="82">
        <f t="shared" si="12"/>
        <v>0</v>
      </c>
      <c r="CF58" s="82" t="str">
        <f t="shared" si="12"/>
        <v/>
      </c>
      <c r="CG58" s="82" t="str">
        <f t="shared" si="12"/>
        <v/>
      </c>
      <c r="CH58" s="82" t="str">
        <f t="shared" si="12"/>
        <v/>
      </c>
      <c r="CI58" s="82" t="str">
        <f t="shared" si="12"/>
        <v/>
      </c>
      <c r="CJ58" s="82" t="str">
        <f t="shared" si="12"/>
        <v/>
      </c>
      <c r="CK58" s="82" t="str">
        <f t="shared" si="12"/>
        <v/>
      </c>
      <c r="CL58" s="82">
        <f t="shared" si="16"/>
        <v>0</v>
      </c>
      <c r="CM58" s="82">
        <f t="shared" si="16"/>
        <v>0</v>
      </c>
      <c r="CN58" s="82">
        <f t="shared" si="16"/>
        <v>0</v>
      </c>
      <c r="CO58" s="82" t="str">
        <f t="shared" si="13"/>
        <v/>
      </c>
      <c r="CP58" s="82">
        <f t="shared" si="13"/>
        <v>0</v>
      </c>
      <c r="CQ58" s="82">
        <f t="shared" si="13"/>
        <v>0</v>
      </c>
      <c r="CR58" s="82" t="str">
        <f t="shared" si="13"/>
        <v/>
      </c>
      <c r="CS58" s="82" t="str">
        <f t="shared" si="13"/>
        <v/>
      </c>
      <c r="CT58" s="82" t="str">
        <f t="shared" si="13"/>
        <v/>
      </c>
      <c r="CU58" s="82" t="str">
        <f t="shared" si="13"/>
        <v/>
      </c>
      <c r="CV58" s="82" t="str">
        <f t="shared" si="13"/>
        <v/>
      </c>
      <c r="CW58" s="82" t="str">
        <f t="shared" si="13"/>
        <v/>
      </c>
      <c r="CX58" s="82">
        <f t="shared" si="5"/>
        <v>0</v>
      </c>
      <c r="CY58" s="82">
        <f>VLOOKUP($A58,FAG_Daten_2022!$A$1:$FK$206,FAG_Daten_2022!I$1,FALSE)</f>
        <v>2138</v>
      </c>
      <c r="CZ58" s="82" t="str">
        <f>IF(VLOOKUP($A58,FAG_Daten_2022!$A$1:$FK$206,FAG_Daten_2022!BE$1,FALSE)="","",VLOOKUP($A58,FAG_Daten_2022!$A$1:$FK$206,FAG_Daten_2022!BE$1,FALSE))</f>
        <v/>
      </c>
      <c r="DA58" s="82" t="str">
        <f>IF(VLOOKUP($A58,FAG_Daten_2022!$A$1:$FK$206,FAG_Daten_2022!BF$1,FALSE)="","",VLOOKUP($A58,FAG_Daten_2022!$A$1:$FK$206,FAG_Daten_2022!BF$1,FALSE))</f>
        <v/>
      </c>
      <c r="DB58" s="82" t="str">
        <f>IF(VLOOKUP($A58,FAG_Daten_2022!$A$1:$FK$206,FAG_Daten_2022!BG$1,FALSE)="","",VLOOKUP($A58,FAG_Daten_2022!$A$1:$FK$206,FAG_Daten_2022!BG$1,FALSE))</f>
        <v/>
      </c>
      <c r="DC58" s="82" t="str">
        <f>IF(VLOOKUP($A58,FAG_Daten_2022!$A$1:$FK$206,FAG_Daten_2022!BH$1,FALSE)="","",VLOOKUP($A58,FAG_Daten_2022!$A$1:$FK$206,FAG_Daten_2022!BH$1,FALSE))</f>
        <v/>
      </c>
      <c r="DD58" s="82" t="str">
        <f>IF(VLOOKUP($A58,FAG_Daten_2022!$A$1:$FK$206,FAG_Daten_2022!BI$1,FALSE)="","",VLOOKUP($A58,FAG_Daten_2022!$A$1:$FK$206,FAG_Daten_2022!BI$1,FALSE))</f>
        <v/>
      </c>
      <c r="DE58" s="82" t="str">
        <f>IF(VLOOKUP($A58,FAG_Daten_2022!$A$1:$FK$206,FAG_Daten_2022!BJ$1,FALSE)="","",VLOOKUP($A58,FAG_Daten_2022!$A$1:$FK$206,FAG_Daten_2022!BJ$1,FALSE))</f>
        <v/>
      </c>
      <c r="DF58" s="82" t="str">
        <f>IF(VLOOKUP($A58,FAG_Daten_2022!$A$1:$FK$206,FAG_Daten_2022!BK$1,FALSE)="","",VLOOKUP($A58,FAG_Daten_2022!$A$1:$FK$206,FAG_Daten_2022!BK$1,FALSE))</f>
        <v/>
      </c>
      <c r="DG58" s="82" t="str">
        <f>IF(VLOOKUP($A58,FAG_Daten_2022!$A$1:$FK$206,FAG_Daten_2022!BL$1,FALSE)="","",VLOOKUP($A58,FAG_Daten_2022!$A$1:$FK$206,FAG_Daten_2022!BL$1,FALSE))</f>
        <v/>
      </c>
      <c r="DH58" s="82"/>
      <c r="DI58" s="82" t="str">
        <f>IF(VLOOKUP($A58,FAG_Daten_2022!$A$1:$FK$206,FAG_Daten_2022!BN$1,FALSE)="","",VLOOKUP($A58,FAG_Daten_2022!$A$1:$FK$206,FAG_Daten_2022!BN$1,FALSE))</f>
        <v/>
      </c>
      <c r="DJ58" s="82" t="str">
        <f>IF(VLOOKUP($A58,FAG_Daten_2022!$A$1:$FK$206,FAG_Daten_2022!BO$1,FALSE)="","",VLOOKUP($A58,FAG_Daten_2022!$A$1:$FK$206,FAG_Daten_2022!BO$1,FALSE))</f>
        <v/>
      </c>
      <c r="DK58" s="82" t="str">
        <f>IF(VLOOKUP($A58,FAG_Daten_2022!$A$1:$FK$206,FAG_Daten_2022!BP$1,FALSE)="","",VLOOKUP($A58,FAG_Daten_2022!$A$1:$FK$206,FAG_Daten_2022!BP$1,FALSE))</f>
        <v/>
      </c>
      <c r="DL58" s="82" t="str">
        <f>IF(VLOOKUP($A58,FAG_Daten_2022!$A$1:$FK$206,FAG_Daten_2022!BQ$1,FALSE)="","",VLOOKUP($A58,FAG_Daten_2022!$A$1:$FK$206,FAG_Daten_2022!BQ$1,FALSE))</f>
        <v/>
      </c>
      <c r="DM58" s="82" t="str">
        <f>IF(VLOOKUP($A58,FAG_Daten_2022!$A$1:$FK$206,FAG_Daten_2022!BR$1,FALSE)="","",VLOOKUP($A58,FAG_Daten_2022!$A$1:$FK$206,FAG_Daten_2022!BR$1,FALSE))</f>
        <v/>
      </c>
      <c r="DN58" s="82" t="str">
        <f t="shared" si="17"/>
        <v/>
      </c>
      <c r="DO58" s="82" t="str">
        <f t="shared" si="17"/>
        <v/>
      </c>
      <c r="DP58" s="82" t="str">
        <f t="shared" si="17"/>
        <v/>
      </c>
      <c r="DQ58" s="82" t="str">
        <f t="shared" si="14"/>
        <v/>
      </c>
      <c r="DR58" s="82" t="str">
        <f t="shared" si="14"/>
        <v/>
      </c>
      <c r="DS58" s="82" t="str">
        <f t="shared" si="14"/>
        <v/>
      </c>
      <c r="DT58" s="82" t="str">
        <f t="shared" si="14"/>
        <v/>
      </c>
      <c r="DU58" s="82" t="str">
        <f t="shared" si="14"/>
        <v/>
      </c>
      <c r="DV58" s="82" t="str">
        <f t="shared" si="14"/>
        <v/>
      </c>
      <c r="DW58" s="82" t="str">
        <f t="shared" si="14"/>
        <v/>
      </c>
      <c r="DX58" s="82" t="str">
        <f t="shared" si="14"/>
        <v/>
      </c>
      <c r="DY58" s="82" t="str">
        <f t="shared" si="14"/>
        <v/>
      </c>
      <c r="DZ58" s="82">
        <f t="shared" si="7"/>
        <v>0</v>
      </c>
      <c r="EA58" s="82">
        <f t="shared" si="8"/>
        <v>0</v>
      </c>
      <c r="EB58" s="82"/>
      <c r="EC58" s="82"/>
      <c r="ED58" s="82"/>
      <c r="EE58" s="82"/>
      <c r="EF58" s="82"/>
      <c r="EG58" s="82"/>
      <c r="EH58" s="82"/>
      <c r="EI58" s="82"/>
      <c r="EJ58" s="82"/>
      <c r="EL58" s="82"/>
    </row>
    <row r="59" spans="1:143" outlineLevel="1" x14ac:dyDescent="0.2">
      <c r="A59" s="3">
        <v>194</v>
      </c>
      <c r="B59" s="3" t="str">
        <f>VLOOKUP(A59,FAG_Daten_2022!A$1:$FK$206,FAG_Daten_2022!$B$1,FALSE)</f>
        <v>Greifensee</v>
      </c>
      <c r="C59" s="3" t="str">
        <f>VLOOKUP(A59,FAG_Daten_2022!A$1:$FK$206,FAG_Daten_2022!$C$1,FALSE)</f>
        <v>Politische Gemeinde</v>
      </c>
      <c r="D59" s="3" t="str">
        <f>VLOOKUP(A59,FAG_Daten_2022!A$1:$FK$206,FAG_Daten_2022!$D$1,FALSE)</f>
        <v>Bezirk Uster</v>
      </c>
      <c r="E59" s="82">
        <f>VLOOKUP(A59,FAG_Daten_2022!A$1:$FK$206,FAG_Daten_2022!$AT$1,FALSE)</f>
        <v>4495</v>
      </c>
      <c r="F59" s="82">
        <f>VLOOKUP(A59,FAG_Daten_2022!A$1:$FK$206,FAG_Daten_2022!$AV$1,FALSE)</f>
        <v>3770</v>
      </c>
      <c r="G59" s="82">
        <f>VLOOKUP(A59,FAG_Daten_2022!A$1:$FK$206,FAG_Daten_2022!$F$1,FALSE)</f>
        <v>5302</v>
      </c>
      <c r="H59" s="80">
        <f>VLOOKUP(A59,FAG_Daten_2022!A$1:$FK$206,FAG_Daten_2022!$DH$1,FALSE)</f>
        <v>94</v>
      </c>
      <c r="I59" s="82">
        <f>ROUND(IF(E59&lt;FAG_Basisdaten!$C$5*F59,(FAG_Basisdaten!$C$5*F59-E59)*G59*H59/100,0),0)</f>
        <v>0</v>
      </c>
      <c r="J59" s="82">
        <f>VLOOKUP(A59,FAG_Daten_2022!A$1:$FK$206,FAG_Daten_2022!$AT$1,FALSE)</f>
        <v>4495</v>
      </c>
      <c r="K59" s="82">
        <f>VLOOKUP(A59,FAG_Daten_2022!A$1:$FK$206,FAG_Daten_2022!$AV$1,FALSE)</f>
        <v>3770</v>
      </c>
      <c r="L59" s="3">
        <f>VLOOKUP(A59,FAG_Daten_2022!A$1:$FK$206,FAG_Daten_2022!$F$1,FALSE)</f>
        <v>5302</v>
      </c>
      <c r="M59" s="3">
        <f>VLOOKUP(A59,FAG_Daten_2022!A$1:$FK$206,FAG_Daten_2022!DJ$1,FALSE)</f>
        <v>99.67</v>
      </c>
      <c r="N59" s="3">
        <f>VLOOKUP(A59,FAG_Daten_2022!A$1:$FK$206,FAG_Daten_2022!$DK$1,FALSE)</f>
        <v>100.87</v>
      </c>
      <c r="O59" s="82">
        <f>ROUND(IF(J59&gt;K59*FAG_Basisdaten!$C$8,(J59-K59*FAG_Basisdaten!$C$8)*FAG_Basisdaten!$C$9*L59*(M59/N59),0),0)</f>
        <v>1276202</v>
      </c>
      <c r="P59" s="82">
        <f>VLOOKUP(A59,FAG_Daten_2022!A$1:$FK$206,FAG_Daten_2022!$I$1,FALSE)</f>
        <v>1171</v>
      </c>
      <c r="Q59" s="82">
        <f>VLOOKUP(A59,FAG_Daten_2022!A$1:$FK$206,FAG_Daten_2022!$F$1,FALSE)</f>
        <v>5302</v>
      </c>
      <c r="R59" s="82">
        <f>VLOOKUP(A59,FAG_Daten_2022!A$1:$FK$206,FAG_Daten_2022!$K$1,FALSE)</f>
        <v>232131</v>
      </c>
      <c r="S59" s="82">
        <f>VLOOKUP(A59,FAG_Daten_2022!A$1:$FK$206,FAG_Daten_2022!$H$1,FALSE)</f>
        <v>1130451</v>
      </c>
      <c r="T59" s="82">
        <f>VLOOKUP(A59,FAG_Daten_2022!A$1:$FK$206,FAG_Daten_2022!$F$1,FALSE)</f>
        <v>5302</v>
      </c>
      <c r="U59" s="3">
        <f>VLOOKUP(A59,FAG_Daten_2022!A$1:$FK$206,FAG_Daten_2022!$BC$1,FALSE)</f>
        <v>102.3</v>
      </c>
      <c r="V59" s="3">
        <f>VLOOKUP(A59,FAG_Daten_2022!A$1:$FK$206,FAG_Daten_2022!$BD$1,FALSE)</f>
        <v>104.2</v>
      </c>
      <c r="W59" s="118">
        <f>IF((P59/Q59)&gt;(R59/S59)*FAG_Basisdaten!$C$12,((P59/Q59)-(R59/S59)*FAG_Basisdaten!$C$12)*T59*FAG_Basisdaten!$C$13*(U59/V59),0)</f>
        <v>0</v>
      </c>
      <c r="X59" s="3">
        <f>VLOOKUP(A59,FAG_Daten_2022!A$1:$FK$206,FAG_Daten_2022!$DH$1,FALSE)</f>
        <v>94</v>
      </c>
      <c r="Y59" s="3">
        <f>VLOOKUP(A59,FAG_Daten_2022!A$1:$FK$206,FAG_Daten_2022!$DJ$1,FALSE)</f>
        <v>99.67</v>
      </c>
      <c r="Z59" s="82">
        <f>ROUND(W59-W59*MIN(MAX((Y59*FAG_Basisdaten!$C$15-X59)/(Y59*FAG_Basisdaten!$C$14),0),1),0)</f>
        <v>0</v>
      </c>
      <c r="AA59" s="79">
        <f>VLOOKUP(A59,FAG_Daten_2022!A$1:$FK$206,FAG_Daten_2022!$AW$1,FALSE)</f>
        <v>2327.4899999999998</v>
      </c>
      <c r="AB59" s="83">
        <f>VLOOKUP(A59,FAG_Daten_2022!A$1:$FK$206,FAG_Daten_2022!$AZ$1,FALSE)</f>
        <v>0</v>
      </c>
      <c r="AC59" s="3">
        <f>VLOOKUP(A59,FAG_Daten_2022!A$1:$FK$206,FAG_Daten_2022!$F$1,FALSE)</f>
        <v>5302</v>
      </c>
      <c r="AD59" s="3">
        <f>VLOOKUP(A59,FAG_Daten_2022!A$1:$FK$206,FAG_Daten_2022!$BC$1,FALSE)</f>
        <v>102.3</v>
      </c>
      <c r="AE59" s="3">
        <f>VLOOKUP(A59,FAG_Daten_2022!A$1:$FK$206,FAG_Daten_2022!$BD$1,FALSE)</f>
        <v>104.2</v>
      </c>
      <c r="AF59" s="80">
        <f>IF(OR(AA59&lt;FAG_Basisdaten!$C$18,AB59&gt;FAG_Basisdaten!$C$19),MAX((FAG_Basisdaten!$C$20+FAG_Basisdaten!$C$21*AA59+FAG_Basisdaten!$C$22*AB59*100)*AC59*(AD59/AE59),0),0)</f>
        <v>0</v>
      </c>
      <c r="AG59" s="3">
        <f>VLOOKUP(A59,FAG_Daten_2022!A$1:$FK$206,FAG_Daten_2022!$DH$1,FALSE)</f>
        <v>94</v>
      </c>
      <c r="AH59" s="3">
        <f>VLOOKUP(A59,FAG_Daten_2022!A$1:$FK$206,FAG_Daten_2022!$DJ$1,FALSE)</f>
        <v>99.67</v>
      </c>
      <c r="AI59" s="82">
        <f>ROUND(AF59-AF59*MIN(MAX((AH59*FAG_Basisdaten!$C$24-AG59)/(AH59*FAG_Basisdaten!$C$23),0),1),0)</f>
        <v>0</v>
      </c>
      <c r="AJ59" s="3">
        <f>VLOOKUP(A59,FAG_Daten_2022!$A$1:$FK$206,FAG_Daten_2022!$BC$1,FALSE)</f>
        <v>102.3</v>
      </c>
      <c r="AK59" s="3">
        <f>VLOOKUP(A59,FAG_Daten_2022!$A$1:$FK$206,FAG_Daten_2022!$BD$1,FALSE)</f>
        <v>104.2</v>
      </c>
      <c r="AL59" s="82">
        <v>0</v>
      </c>
      <c r="AM59" s="82">
        <f t="shared" si="2"/>
        <v>-1276202</v>
      </c>
      <c r="AN59" s="115" t="str">
        <f>IF(VLOOKUP($A59,FAG_Daten_2022!$A$1:$FK$206,FAG_Daten_2022!BS$1,FALSE)="","",VLOOKUP($A59,FAG_Daten_2022!$A$1:$FK$206,FAG_Daten_2022!BS$1,FALSE))</f>
        <v/>
      </c>
      <c r="AO59" s="115" t="str">
        <f>IF(VLOOKUP($A59,FAG_Daten_2022!$A$1:$FK$206,FAG_Daten_2022!BT$1,FALSE)="","",VLOOKUP($A59,FAG_Daten_2022!$A$1:$FK$206,FAG_Daten_2022!BT$1,FALSE))</f>
        <v/>
      </c>
      <c r="AP59" s="115" t="str">
        <f>IF(VLOOKUP($A59,FAG_Daten_2022!$A$1:$FK$206,FAG_Daten_2022!BU$1,FALSE)="","",VLOOKUP($A59,FAG_Daten_2022!$A$1:$FK$206,FAG_Daten_2022!BU$1,FALSE))</f>
        <v/>
      </c>
      <c r="AQ59" s="115" t="str">
        <f>IF(VLOOKUP($A59,FAG_Daten_2022!$A$1:$FK$206,FAG_Daten_2022!BV$1,FALSE)="","",VLOOKUP($A59,FAG_Daten_2022!$A$1:$FK$206,FAG_Daten_2022!BV$1,FALSE))</f>
        <v/>
      </c>
      <c r="AR59" s="115" t="str">
        <f>IF(VLOOKUP($A59,FAG_Daten_2022!$A$1:$FK$206,FAG_Daten_2022!BW$1,FALSE)="","",VLOOKUP($A59,FAG_Daten_2022!$A$1:$FK$206,FAG_Daten_2022!BW$1,FALSE))</f>
        <v>Nänikon-Greifensee</v>
      </c>
      <c r="AS59" s="115" t="str">
        <f>IF(VLOOKUP($A59,FAG_Daten_2022!$A$1:$FK$206,FAG_Daten_2022!BX$1,FALSE)="","",VLOOKUP($A59,FAG_Daten_2022!$A$1:$FK$206,FAG_Daten_2022!BX$1,FALSE))</f>
        <v/>
      </c>
      <c r="AT59" s="115" t="str">
        <f>IF(VLOOKUP($A59,FAG_Daten_2022!$A$1:$FK$206,FAG_Daten_2022!BY$1,FALSE)="","",VLOOKUP($A59,FAG_Daten_2022!$A$1:$FK$206,FAG_Daten_2022!BY$1,FALSE))</f>
        <v/>
      </c>
      <c r="AU59" s="115" t="str">
        <f>IF(VLOOKUP($A59,FAG_Daten_2022!$A$1:$FK$206,FAG_Daten_2022!BZ$1,FALSE)="","",VLOOKUP($A59,FAG_Daten_2022!$A$1:$FK$206,FAG_Daten_2022!BZ$1,FALSE))</f>
        <v/>
      </c>
      <c r="AV59" s="115" t="str">
        <f>IF(VLOOKUP($A59,FAG_Daten_2022!$A$1:$FK$206,FAG_Daten_2022!CA$1,FALSE)="","",VLOOKUP($A59,FAG_Daten_2022!$A$1:$FK$206,FAG_Daten_2022!CA$1,FALSE))</f>
        <v/>
      </c>
      <c r="AW59" s="115" t="str">
        <f>IF(VLOOKUP($A59,FAG_Daten_2022!$A$1:$FK$206,FAG_Daten_2022!CB$1,FALSE)="","",VLOOKUP($A59,FAG_Daten_2022!$A$1:$FK$206,FAG_Daten_2022!CB$1,FALSE))</f>
        <v/>
      </c>
      <c r="AX59" s="115" t="str">
        <f>IF(VLOOKUP($A59,FAG_Daten_2022!$A$1:$FK$206,FAG_Daten_2022!CC$1,FALSE)="","",VLOOKUP($A59,FAG_Daten_2022!$A$1:$FK$206,FAG_Daten_2022!CC$1,FALSE))</f>
        <v/>
      </c>
      <c r="AY59" s="115" t="str">
        <f>IF(VLOOKUP($A59,FAG_Daten_2022!$A$1:$FK$206,FAG_Daten_2022!CD$1,FALSE)="","",VLOOKUP($A59,FAG_Daten_2022!$A$1:$FK$206,FAG_Daten_2022!CD$1,FALSE))</f>
        <v/>
      </c>
      <c r="AZ59" s="80">
        <f>VLOOKUP($A59,FAG_Daten_2022!$A$1:$FK$206,FAG_Daten_2022!$DH$1,FALSE)</f>
        <v>94</v>
      </c>
      <c r="BA59" s="80">
        <f>IF(VLOOKUP($A59,FAG_Daten_2022!$A$1:$FK$206,FAG_Daten_2022!M$1,FALSE)="","",VLOOKUP($A59,FAG_Daten_2022!$A$1:$FK$206,FAG_Daten_2022!M$1,FALSE))</f>
        <v>0</v>
      </c>
      <c r="BB59" s="80">
        <f>IF(VLOOKUP($A59,FAG_Daten_2022!$A$1:$FK$206,FAG_Daten_2022!N$1,FALSE)="","",VLOOKUP($A59,FAG_Daten_2022!$A$1:$FK$206,FAG_Daten_2022!N$1,FALSE))</f>
        <v>0</v>
      </c>
      <c r="BC59" s="80">
        <f>IF(VLOOKUP($A59,FAG_Daten_2022!$A$1:$FK$206,FAG_Daten_2022!O$1,FALSE)="","",VLOOKUP($A59,FAG_Daten_2022!$A$1:$FK$206,FAG_Daten_2022!O$1,FALSE))</f>
        <v>0</v>
      </c>
      <c r="BD59" s="80" t="str">
        <f>IF(VLOOKUP($A59,FAG_Daten_2022!$A$1:$FK$206,FAG_Daten_2022!P$1,FALSE)="","",VLOOKUP($A59,FAG_Daten_2022!$A$1:$FK$206,FAG_Daten_2022!P$1,FALSE))</f>
        <v/>
      </c>
      <c r="BE59" s="80">
        <f>IF(VLOOKUP($A59,FAG_Daten_2022!$A$1:$FK$206,FAG_Daten_2022!R$1,FALSE)="","",VLOOKUP($A59,FAG_Daten_2022!$A$1:$FK$206,FAG_Daten_2022!R$1,FALSE))</f>
        <v>14</v>
      </c>
      <c r="BF59" s="80">
        <f>IF(VLOOKUP($A59,FAG_Daten_2022!$A$1:$FK$206,FAG_Daten_2022!S$1,FALSE)="","",VLOOKUP($A59,FAG_Daten_2022!$A$1:$FK$206,FAG_Daten_2022!S$1,FALSE))</f>
        <v>0</v>
      </c>
      <c r="BG59" s="80" t="str">
        <f>IF(VLOOKUP($A59,FAG_Daten_2022!$A$1:$FK$206,FAG_Daten_2022!T$1,FALSE)="","",VLOOKUP($A59,FAG_Daten_2022!$A$1:$FK$206,FAG_Daten_2022!T$1,FALSE))</f>
        <v/>
      </c>
      <c r="BH59" s="80" t="str">
        <f>IF(VLOOKUP($A59,FAG_Daten_2022!$A$1:$FK$206,FAG_Daten_2022!U$1,FALSE)="","",VLOOKUP($A59,FAG_Daten_2022!$A$1:$FK$206,FAG_Daten_2022!U$1,FALSE))</f>
        <v/>
      </c>
      <c r="BI59" s="80">
        <f>IF(VLOOKUP($A59,FAG_Daten_2022!$A$1:$FK$206,FAG_Daten_2022!W$1,FALSE)="","",VLOOKUP($A59,FAG_Daten_2022!$A$1:$FK$206,FAG_Daten_2022!W$1,FALSE))</f>
        <v>0</v>
      </c>
      <c r="BJ59" s="80" t="str">
        <f>IF(VLOOKUP($A59,FAG_Daten_2022!$A$1:$FK$206,FAG_Daten_2022!X$1,FALSE)="","",VLOOKUP($A59,FAG_Daten_2022!$A$1:$FK$206,FAG_Daten_2022!X$1,FALSE))</f>
        <v/>
      </c>
      <c r="BK59" s="80" t="str">
        <f>IF(VLOOKUP($A59,FAG_Daten_2022!$A$1:$FK$206,FAG_Daten_2022!Y$1,FALSE)="","",VLOOKUP($A59,FAG_Daten_2022!$A$1:$FK$206,FAG_Daten_2022!Y$1,FALSE))</f>
        <v/>
      </c>
      <c r="BL59" s="80" t="str">
        <f>IF(VLOOKUP($A59,FAG_Daten_2022!$A$1:$FK$206,FAG_Daten_2022!Z$1,FALSE)="","",VLOOKUP($A59,FAG_Daten_2022!$A$1:$FK$206,FAG_Daten_2022!Z$1,FALSE))</f>
        <v/>
      </c>
      <c r="BM59" s="82">
        <f>IF(VLOOKUP($A59,FAG_Daten_2022!$A$1:$FK$206,FAG_Daten_2022!AG$1,FALSE)="","",VLOOKUP($A59,FAG_Daten_2022!$A$1:$FK$206,FAG_Daten_2022!AG$1,FALSE))</f>
        <v>23829916</v>
      </c>
      <c r="BN59" s="82">
        <f>IF(VLOOKUP($A59,FAG_Daten_2022!$A$1:$FK$206,FAG_Daten_2022!AH$1,FALSE)="","",VLOOKUP($A59,FAG_Daten_2022!$A$1:$FK$206,FAG_Daten_2022!AH$1,FALSE))</f>
        <v>0</v>
      </c>
      <c r="BO59" s="82">
        <f>IF(VLOOKUP($A59,FAG_Daten_2022!$A$1:$FK$206,FAG_Daten_2022!AI$1,FALSE)="","",VLOOKUP($A59,FAG_Daten_2022!$A$1:$FK$206,FAG_Daten_2022!AI$1,FALSE))</f>
        <v>0</v>
      </c>
      <c r="BP59" s="113">
        <f>IF(VLOOKUP($A59,FAG_Daten_2022!$A$1:$FK$206,FAG_Daten_2022!AJ$1,FALSE)="","",VLOOKUP($A59,FAG_Daten_2022!$A$1:$FK$206,FAG_Daten_2022!AJ$1,FALSE))</f>
        <v>0</v>
      </c>
      <c r="BQ59" s="82" t="str">
        <f>IF(VLOOKUP($A59,FAG_Daten_2022!$A$1:$FK$206,FAG_Daten_2022!AK$1,FALSE)="","",VLOOKUP($A59,FAG_Daten_2022!$A$1:$FK$206,FAG_Daten_2022!AK$1,FALSE))</f>
        <v/>
      </c>
      <c r="BR59" s="82">
        <f>IF(VLOOKUP($A59,FAG_Daten_2022!$A$1:$FK$206,FAG_Daten_2022!AL$1,FALSE)="","",VLOOKUP($A59,FAG_Daten_2022!$A$1:$FK$206,FAG_Daten_2022!AL$1,FALSE))</f>
        <v>23829916</v>
      </c>
      <c r="BS59" s="82">
        <f>IF(VLOOKUP($A59,FAG_Daten_2022!$A$1:$FK$206,FAG_Daten_2022!AM$1,FALSE)="","",VLOOKUP($A59,FAG_Daten_2022!$A$1:$FK$206,FAG_Daten_2022!AM$1,FALSE))</f>
        <v>0</v>
      </c>
      <c r="BT59" s="82" t="str">
        <f>IF(VLOOKUP($A59,FAG_Daten_2022!$A$1:$FK$206,FAG_Daten_2022!AN$1,FALSE)="","",VLOOKUP($A59,FAG_Daten_2022!$A$1:$FK$206,FAG_Daten_2022!AN$1,FALSE))</f>
        <v/>
      </c>
      <c r="BU59" s="82" t="str">
        <f>IF(VLOOKUP($A59,FAG_Daten_2022!$A$1:$FK$206,FAG_Daten_2022!AO$1,FALSE)="","",VLOOKUP($A59,FAG_Daten_2022!$A$1:$FK$206,FAG_Daten_2022!AO$1,FALSE))</f>
        <v/>
      </c>
      <c r="BV59" s="82">
        <f>IF(VLOOKUP($A59,FAG_Daten_2022!$A$1:$FK$206,FAG_Daten_2022!AP$1,FALSE)="","",VLOOKUP($A59,FAG_Daten_2022!$A$1:$FK$206,FAG_Daten_2022!AP$1,FALSE))</f>
        <v>0</v>
      </c>
      <c r="BW59" s="82" t="str">
        <f>IF(VLOOKUP($A59,FAG_Daten_2022!$A$1:$FK$206,FAG_Daten_2022!AQ$1,FALSE)="","",VLOOKUP($A59,FAG_Daten_2022!$A$1:$FK$206,FAG_Daten_2022!AQ$1,FALSE))</f>
        <v/>
      </c>
      <c r="BX59" s="82" t="str">
        <f>IF(VLOOKUP($A59,FAG_Daten_2022!$A$1:$FK$206,FAG_Daten_2022!AR$1,FALSE)="","",VLOOKUP($A59,FAG_Daten_2022!$A$1:$FK$206,FAG_Daten_2022!AR$1,FALSE))</f>
        <v/>
      </c>
      <c r="BY59" s="82" t="str">
        <f>IF(VLOOKUP($A59,FAG_Daten_2022!$A$1:$FK$206,FAG_Daten_2022!AS$1,FALSE)="","",VLOOKUP($A59,FAG_Daten_2022!$A$1:$FK$206,FAG_Daten_2022!AS$1,FALSE))</f>
        <v/>
      </c>
      <c r="BZ59" s="82">
        <f t="shared" si="18"/>
        <v>0</v>
      </c>
      <c r="CA59" s="82">
        <f t="shared" si="15"/>
        <v>0</v>
      </c>
      <c r="CB59" s="82">
        <f t="shared" si="15"/>
        <v>0</v>
      </c>
      <c r="CC59" s="82" t="str">
        <f t="shared" si="15"/>
        <v/>
      </c>
      <c r="CD59" s="82">
        <f t="shared" si="12"/>
        <v>0</v>
      </c>
      <c r="CE59" s="82">
        <f t="shared" si="12"/>
        <v>0</v>
      </c>
      <c r="CF59" s="82" t="str">
        <f t="shared" si="12"/>
        <v/>
      </c>
      <c r="CG59" s="82" t="str">
        <f t="shared" si="12"/>
        <v/>
      </c>
      <c r="CH59" s="82">
        <f t="shared" si="12"/>
        <v>0</v>
      </c>
      <c r="CI59" s="82" t="str">
        <f t="shared" si="12"/>
        <v/>
      </c>
      <c r="CJ59" s="82" t="str">
        <f t="shared" si="12"/>
        <v/>
      </c>
      <c r="CK59" s="82" t="str">
        <f t="shared" si="12"/>
        <v/>
      </c>
      <c r="CL59" s="82">
        <f t="shared" si="16"/>
        <v>0</v>
      </c>
      <c r="CM59" s="82">
        <f t="shared" si="16"/>
        <v>0</v>
      </c>
      <c r="CN59" s="82">
        <f t="shared" si="16"/>
        <v>0</v>
      </c>
      <c r="CO59" s="82" t="str">
        <f t="shared" si="13"/>
        <v/>
      </c>
      <c r="CP59" s="82">
        <f t="shared" si="13"/>
        <v>190073</v>
      </c>
      <c r="CQ59" s="82">
        <f t="shared" si="13"/>
        <v>0</v>
      </c>
      <c r="CR59" s="82" t="str">
        <f t="shared" si="13"/>
        <v/>
      </c>
      <c r="CS59" s="82" t="str">
        <f t="shared" si="13"/>
        <v/>
      </c>
      <c r="CT59" s="82">
        <f t="shared" si="13"/>
        <v>0</v>
      </c>
      <c r="CU59" s="82" t="str">
        <f t="shared" si="13"/>
        <v/>
      </c>
      <c r="CV59" s="82" t="str">
        <f t="shared" si="13"/>
        <v/>
      </c>
      <c r="CW59" s="82" t="str">
        <f t="shared" si="13"/>
        <v/>
      </c>
      <c r="CX59" s="82">
        <f t="shared" si="5"/>
        <v>-190073</v>
      </c>
      <c r="CY59" s="82">
        <f>VLOOKUP($A59,FAG_Daten_2022!$A$1:$FK$206,FAG_Daten_2022!I$1,FALSE)</f>
        <v>1171</v>
      </c>
      <c r="CZ59" s="82" t="str">
        <f>IF(VLOOKUP($A59,FAG_Daten_2022!$A$1:$FK$206,FAG_Daten_2022!BE$1,FALSE)="","",VLOOKUP($A59,FAG_Daten_2022!$A$1:$FK$206,FAG_Daten_2022!BE$1,FALSE))</f>
        <v/>
      </c>
      <c r="DA59" s="82" t="str">
        <f>IF(VLOOKUP($A59,FAG_Daten_2022!$A$1:$FK$206,FAG_Daten_2022!BF$1,FALSE)="","",VLOOKUP($A59,FAG_Daten_2022!$A$1:$FK$206,FAG_Daten_2022!BF$1,FALSE))</f>
        <v/>
      </c>
      <c r="DB59" s="82" t="str">
        <f>IF(VLOOKUP($A59,FAG_Daten_2022!$A$1:$FK$206,FAG_Daten_2022!BG$1,FALSE)="","",VLOOKUP($A59,FAG_Daten_2022!$A$1:$FK$206,FAG_Daten_2022!BG$1,FALSE))</f>
        <v/>
      </c>
      <c r="DC59" s="82" t="str">
        <f>IF(VLOOKUP($A59,FAG_Daten_2022!$A$1:$FK$206,FAG_Daten_2022!BH$1,FALSE)="","",VLOOKUP($A59,FAG_Daten_2022!$A$1:$FK$206,FAG_Daten_2022!BH$1,FALSE))</f>
        <v/>
      </c>
      <c r="DD59" s="82">
        <f>IF(VLOOKUP($A59,FAG_Daten_2022!$A$1:$FK$206,FAG_Daten_2022!BI$1,FALSE)="","",VLOOKUP($A59,FAG_Daten_2022!$A$1:$FK$206,FAG_Daten_2022!BI$1,FALSE))</f>
        <v>138</v>
      </c>
      <c r="DE59" s="82" t="str">
        <f>IF(VLOOKUP($A59,FAG_Daten_2022!$A$1:$FK$206,FAG_Daten_2022!BJ$1,FALSE)="","",VLOOKUP($A59,FAG_Daten_2022!$A$1:$FK$206,FAG_Daten_2022!BJ$1,FALSE))</f>
        <v/>
      </c>
      <c r="DF59" s="82" t="str">
        <f>IF(VLOOKUP($A59,FAG_Daten_2022!$A$1:$FK$206,FAG_Daten_2022!BK$1,FALSE)="","",VLOOKUP($A59,FAG_Daten_2022!$A$1:$FK$206,FAG_Daten_2022!BK$1,FALSE))</f>
        <v/>
      </c>
      <c r="DG59" s="82" t="str">
        <f>IF(VLOOKUP($A59,FAG_Daten_2022!$A$1:$FK$206,FAG_Daten_2022!BL$1,FALSE)="","",VLOOKUP($A59,FAG_Daten_2022!$A$1:$FK$206,FAG_Daten_2022!BL$1,FALSE))</f>
        <v/>
      </c>
      <c r="DH59" s="82" t="str">
        <f>IF(VLOOKUP($A59,FAG_Daten_2022!$A$1:$FK$206,FAG_Daten_2022!BM$1,FALSE)="","",VLOOKUP($A59,FAG_Daten_2022!$A$1:$FK$206,FAG_Daten_2022!BM$1,FALSE))</f>
        <v/>
      </c>
      <c r="DI59" s="82" t="str">
        <f>IF(VLOOKUP($A59,FAG_Daten_2022!$A$1:$FK$206,FAG_Daten_2022!BN$1,FALSE)="","",VLOOKUP($A59,FAG_Daten_2022!$A$1:$FK$206,FAG_Daten_2022!BN$1,FALSE))</f>
        <v/>
      </c>
      <c r="DJ59" s="82" t="str">
        <f>IF(VLOOKUP($A59,FAG_Daten_2022!$A$1:$FK$206,FAG_Daten_2022!BO$1,FALSE)="","",VLOOKUP($A59,FAG_Daten_2022!$A$1:$FK$206,FAG_Daten_2022!BO$1,FALSE))</f>
        <v/>
      </c>
      <c r="DK59" s="82" t="str">
        <f>IF(VLOOKUP($A59,FAG_Daten_2022!$A$1:$FK$206,FAG_Daten_2022!BP$1,FALSE)="","",VLOOKUP($A59,FAG_Daten_2022!$A$1:$FK$206,FAG_Daten_2022!BP$1,FALSE))</f>
        <v/>
      </c>
      <c r="DL59" s="82" t="str">
        <f>IF(VLOOKUP($A59,FAG_Daten_2022!$A$1:$FK$206,FAG_Daten_2022!BQ$1,FALSE)="","",VLOOKUP($A59,FAG_Daten_2022!$A$1:$FK$206,FAG_Daten_2022!BQ$1,FALSE))</f>
        <v/>
      </c>
      <c r="DM59" s="82" t="str">
        <f>IF(VLOOKUP($A59,FAG_Daten_2022!$A$1:$FK$206,FAG_Daten_2022!BR$1,FALSE)="","",VLOOKUP($A59,FAG_Daten_2022!$A$1:$FK$206,FAG_Daten_2022!BR$1,FALSE))</f>
        <v/>
      </c>
      <c r="DN59" s="82" t="str">
        <f t="shared" si="17"/>
        <v/>
      </c>
      <c r="DO59" s="82" t="str">
        <f t="shared" si="17"/>
        <v/>
      </c>
      <c r="DP59" s="82" t="str">
        <f t="shared" si="17"/>
        <v/>
      </c>
      <c r="DQ59" s="82" t="str">
        <f t="shared" si="14"/>
        <v/>
      </c>
      <c r="DR59" s="82">
        <f t="shared" si="14"/>
        <v>0</v>
      </c>
      <c r="DS59" s="82" t="str">
        <f t="shared" si="14"/>
        <v/>
      </c>
      <c r="DT59" s="82" t="str">
        <f t="shared" si="14"/>
        <v/>
      </c>
      <c r="DU59" s="82" t="str">
        <f t="shared" si="14"/>
        <v/>
      </c>
      <c r="DV59" s="82" t="str">
        <f t="shared" si="14"/>
        <v/>
      </c>
      <c r="DW59" s="82" t="str">
        <f t="shared" si="14"/>
        <v/>
      </c>
      <c r="DX59" s="82" t="str">
        <f t="shared" si="14"/>
        <v/>
      </c>
      <c r="DY59" s="82" t="str">
        <f t="shared" si="14"/>
        <v/>
      </c>
      <c r="DZ59" s="82">
        <f t="shared" si="7"/>
        <v>0</v>
      </c>
      <c r="EA59" s="82">
        <f t="shared" si="8"/>
        <v>-190073</v>
      </c>
      <c r="EB59" s="82"/>
      <c r="EC59" s="82"/>
      <c r="ED59" s="82"/>
      <c r="EE59" s="82"/>
      <c r="EF59" s="82"/>
      <c r="EG59" s="82"/>
      <c r="EH59" s="82"/>
      <c r="EI59" s="82"/>
      <c r="EJ59" s="82"/>
      <c r="EL59" s="11"/>
    </row>
    <row r="60" spans="1:143" outlineLevel="1" x14ac:dyDescent="0.2">
      <c r="A60" s="152">
        <v>116</v>
      </c>
      <c r="B60" s="152" t="str">
        <f>VLOOKUP(A60,FAG_Daten_2022!A$1:$FK$206,FAG_Daten_2022!$B$1,FALSE)</f>
        <v>Grüningen</v>
      </c>
      <c r="C60" s="152" t="str">
        <f>VLOOKUP(A60,FAG_Daten_2022!A$1:$FK$206,FAG_Daten_2022!$C$1,FALSE)</f>
        <v>Politische Gemeinde</v>
      </c>
      <c r="D60" s="152" t="str">
        <f>VLOOKUP(A60,FAG_Daten_2022!A$1:$FK$206,FAG_Daten_2022!$D$1,FALSE)</f>
        <v>Bezirk Hinwil</v>
      </c>
      <c r="E60" s="82">
        <f>VLOOKUP(A60,FAG_Daten_2022!A$1:$FK$206,FAG_Daten_2022!$AT$1,FALSE)</f>
        <v>3495</v>
      </c>
      <c r="F60" s="82">
        <f>VLOOKUP(A60,FAG_Daten_2022!A$1:$FK$206,FAG_Daten_2022!$AV$1,FALSE)</f>
        <v>3770</v>
      </c>
      <c r="G60" s="82">
        <f>VLOOKUP(A60,FAG_Daten_2022!A$1:$FK$206,FAG_Daten_2022!$F$1,FALSE)</f>
        <v>3715</v>
      </c>
      <c r="H60" s="80">
        <f>VLOOKUP(A60,FAG_Daten_2022!A$1:$FK$206,FAG_Daten_2022!$DH$1,FALSE)</f>
        <v>113</v>
      </c>
      <c r="I60" s="82">
        <f>ROUND(IF(E60&lt;FAG_Basisdaten!$C$5*F60,(FAG_Basisdaten!$C$5*F60-E60)*G60*H60/100,0),0)</f>
        <v>363123</v>
      </c>
      <c r="J60" s="82">
        <f>VLOOKUP(A60,FAG_Daten_2022!A$1:$FK$206,FAG_Daten_2022!$AT$1,FALSE)</f>
        <v>3495</v>
      </c>
      <c r="K60" s="82">
        <f>VLOOKUP(A60,FAG_Daten_2022!A$1:$FK$206,FAG_Daten_2022!$AV$1,FALSE)</f>
        <v>3770</v>
      </c>
      <c r="L60" s="3">
        <f>VLOOKUP(A60,FAG_Daten_2022!A$1:$FK$206,FAG_Daten_2022!$F$1,FALSE)</f>
        <v>3715</v>
      </c>
      <c r="M60" s="3">
        <f>VLOOKUP(A60,FAG_Daten_2022!A$1:$FK$206,FAG_Daten_2022!DJ$1,FALSE)</f>
        <v>99.67</v>
      </c>
      <c r="N60" s="3">
        <f>VLOOKUP(A60,FAG_Daten_2022!A$1:$FK$206,FAG_Daten_2022!$DK$1,FALSE)</f>
        <v>100.87</v>
      </c>
      <c r="O60" s="82">
        <f>ROUND(IF(J60&gt;K60*FAG_Basisdaten!$C$8,(J60-K60*FAG_Basisdaten!$C$8)*FAG_Basisdaten!$C$9*L60*(M60/N60),0),0)</f>
        <v>0</v>
      </c>
      <c r="P60" s="82">
        <f>VLOOKUP(A60,FAG_Daten_2022!A$1:$FK$206,FAG_Daten_2022!$I$1,FALSE)</f>
        <v>757</v>
      </c>
      <c r="Q60" s="82">
        <f>VLOOKUP(A60,FAG_Daten_2022!A$1:$FK$206,FAG_Daten_2022!$F$1,FALSE)</f>
        <v>3715</v>
      </c>
      <c r="R60" s="82">
        <f>VLOOKUP(A60,FAG_Daten_2022!A$1:$FK$206,FAG_Daten_2022!$K$1,FALSE)</f>
        <v>232131</v>
      </c>
      <c r="S60" s="82">
        <f>VLOOKUP(A60,FAG_Daten_2022!A$1:$FK$206,FAG_Daten_2022!$H$1,FALSE)</f>
        <v>1130451</v>
      </c>
      <c r="T60" s="82">
        <f>VLOOKUP(A60,FAG_Daten_2022!A$1:$FK$206,FAG_Daten_2022!$F$1,FALSE)</f>
        <v>3715</v>
      </c>
      <c r="U60" s="3">
        <f>VLOOKUP(A60,FAG_Daten_2022!A$1:$FK$206,FAG_Daten_2022!$BC$1,FALSE)</f>
        <v>102.3</v>
      </c>
      <c r="V60" s="3">
        <f>VLOOKUP(A60,FAG_Daten_2022!A$1:$FK$206,FAG_Daten_2022!$BD$1,FALSE)</f>
        <v>104.2</v>
      </c>
      <c r="W60" s="118">
        <f>IF((P60/Q60)&gt;(R60/S60)*FAG_Basisdaten!$C$12,((P60/Q60)-(R60/S60)*FAG_Basisdaten!$C$12)*T60*FAG_Basisdaten!$C$13*(U60/V60),0)</f>
        <v>0</v>
      </c>
      <c r="X60" s="3">
        <f>VLOOKUP(A60,FAG_Daten_2022!A$1:$FK$206,FAG_Daten_2022!$DH$1,FALSE)</f>
        <v>113</v>
      </c>
      <c r="Y60" s="3">
        <f>VLOOKUP(A60,FAG_Daten_2022!A$1:$FK$206,FAG_Daten_2022!$DJ$1,FALSE)</f>
        <v>99.67</v>
      </c>
      <c r="Z60" s="82">
        <f>ROUND(W60-W60*MIN(MAX((Y60*FAG_Basisdaten!$C$15-X60)/(Y60*FAG_Basisdaten!$C$14),0),1),0)</f>
        <v>0</v>
      </c>
      <c r="AA60" s="79">
        <f>VLOOKUP(A60,FAG_Daten_2022!A$1:$FK$206,FAG_Daten_2022!$AW$1,FALSE)</f>
        <v>424.38</v>
      </c>
      <c r="AB60" s="83">
        <f>VLOOKUP(A60,FAG_Daten_2022!A$1:$FK$206,FAG_Daten_2022!$AZ$1,FALSE)</f>
        <v>0</v>
      </c>
      <c r="AC60" s="3">
        <f>VLOOKUP(A60,FAG_Daten_2022!A$1:$FK$206,FAG_Daten_2022!$F$1,FALSE)</f>
        <v>3715</v>
      </c>
      <c r="AD60" s="3">
        <f>VLOOKUP(A60,FAG_Daten_2022!A$1:$FK$206,FAG_Daten_2022!$BC$1,FALSE)</f>
        <v>102.3</v>
      </c>
      <c r="AE60" s="3">
        <f>VLOOKUP(A60,FAG_Daten_2022!A$1:$FK$206,FAG_Daten_2022!$BD$1,FALSE)</f>
        <v>104.2</v>
      </c>
      <c r="AF60" s="80">
        <f>IF(OR(AA60&lt;FAG_Basisdaten!$C$18,AB60&gt;FAG_Basisdaten!$C$19),MAX((FAG_Basisdaten!$C$20+FAG_Basisdaten!$C$21*AA60+FAG_Basisdaten!$C$22*AB60*100)*AC60*(AD60/AE60),0),0)</f>
        <v>0</v>
      </c>
      <c r="AG60" s="3">
        <f>VLOOKUP(A60,FAG_Daten_2022!A$1:$FK$206,FAG_Daten_2022!$DH$1,FALSE)</f>
        <v>113</v>
      </c>
      <c r="AH60" s="3">
        <f>VLOOKUP(A60,FAG_Daten_2022!A$1:$FK$206,FAG_Daten_2022!$DJ$1,FALSE)</f>
        <v>99.67</v>
      </c>
      <c r="AI60" s="82">
        <f>ROUND(AF60-AF60*MIN(MAX((AH60*FAG_Basisdaten!$C$24-AG60)/(AH60*FAG_Basisdaten!$C$23),0),1),0)</f>
        <v>0</v>
      </c>
      <c r="AJ60" s="3">
        <f>VLOOKUP(A60,FAG_Daten_2022!$A$1:$FK$206,FAG_Daten_2022!$BC$1,FALSE)</f>
        <v>102.3</v>
      </c>
      <c r="AK60" s="3">
        <f>VLOOKUP(A60,FAG_Daten_2022!$A$1:$FK$206,FAG_Daten_2022!$BD$1,FALSE)</f>
        <v>104.2</v>
      </c>
      <c r="AL60" s="82">
        <v>0</v>
      </c>
      <c r="AM60" s="82">
        <f t="shared" si="2"/>
        <v>363123</v>
      </c>
      <c r="AN60" s="115" t="str">
        <f>IF(VLOOKUP($A60,FAG_Daten_2022!$A$1:$FK$206,FAG_Daten_2022!BS$1,FALSE)="","",VLOOKUP($A60,FAG_Daten_2022!$A$1:$FK$206,FAG_Daten_2022!BS$1,FALSE))</f>
        <v/>
      </c>
      <c r="AO60" s="115" t="str">
        <f>IF(VLOOKUP($A60,FAG_Daten_2022!$A$1:$FK$206,FAG_Daten_2022!BT$1,FALSE)="","",VLOOKUP($A60,FAG_Daten_2022!$A$1:$FK$206,FAG_Daten_2022!BT$1,FALSE))</f>
        <v/>
      </c>
      <c r="AP60" s="115" t="str">
        <f>IF(VLOOKUP($A60,FAG_Daten_2022!$A$1:$FK$206,FAG_Daten_2022!BU$1,FALSE)="","",VLOOKUP($A60,FAG_Daten_2022!$A$1:$FK$206,FAG_Daten_2022!BU$1,FALSE))</f>
        <v/>
      </c>
      <c r="AQ60" s="115" t="str">
        <f>IF(VLOOKUP($A60,FAG_Daten_2022!$A$1:$FK$206,FAG_Daten_2022!BV$1,FALSE)="","",VLOOKUP($A60,FAG_Daten_2022!$A$1:$FK$206,FAG_Daten_2022!BV$1,FALSE))</f>
        <v/>
      </c>
      <c r="AR60" s="115" t="str">
        <f>IF(VLOOKUP($A60,FAG_Daten_2022!$A$1:$FK$206,FAG_Daten_2022!BW$1,FALSE)="","",VLOOKUP($A60,FAG_Daten_2022!$A$1:$FK$206,FAG_Daten_2022!BW$1,FALSE))</f>
        <v/>
      </c>
      <c r="AS60" s="115" t="str">
        <f>IF(VLOOKUP($A60,FAG_Daten_2022!$A$1:$FK$206,FAG_Daten_2022!BX$1,FALSE)="","",VLOOKUP($A60,FAG_Daten_2022!$A$1:$FK$206,FAG_Daten_2022!BX$1,FALSE))</f>
        <v/>
      </c>
      <c r="AT60" s="115" t="str">
        <f>IF(VLOOKUP($A60,FAG_Daten_2022!$A$1:$FK$206,FAG_Daten_2022!BY$1,FALSE)="","",VLOOKUP($A60,FAG_Daten_2022!$A$1:$FK$206,FAG_Daten_2022!BY$1,FALSE))</f>
        <v/>
      </c>
      <c r="AU60" s="115" t="str">
        <f>IF(VLOOKUP($A60,FAG_Daten_2022!$A$1:$FK$206,FAG_Daten_2022!BZ$1,FALSE)="","",VLOOKUP($A60,FAG_Daten_2022!$A$1:$FK$206,FAG_Daten_2022!BZ$1,FALSE))</f>
        <v/>
      </c>
      <c r="AV60" s="302"/>
      <c r="AW60" s="115" t="str">
        <f>IF(VLOOKUP($A60,FAG_Daten_2022!$A$1:$FK$206,FAG_Daten_2022!CB$1,FALSE)="","",VLOOKUP($A60,FAG_Daten_2022!$A$1:$FK$206,FAG_Daten_2022!CB$1,FALSE))</f>
        <v/>
      </c>
      <c r="AX60" s="115" t="str">
        <f>IF(VLOOKUP($A60,FAG_Daten_2022!$A$1:$FK$206,FAG_Daten_2022!CC$1,FALSE)="","",VLOOKUP($A60,FAG_Daten_2022!$A$1:$FK$206,FAG_Daten_2022!CC$1,FALSE))</f>
        <v/>
      </c>
      <c r="AY60" s="115" t="str">
        <f>IF(VLOOKUP($A60,FAG_Daten_2022!$A$1:$FK$206,FAG_Daten_2022!CD$1,FALSE)="","",VLOOKUP($A60,FAG_Daten_2022!$A$1:$FK$206,FAG_Daten_2022!CD$1,FALSE))</f>
        <v/>
      </c>
      <c r="AZ60" s="80">
        <f>VLOOKUP($A60,FAG_Daten_2022!$A$1:$FK$206,FAG_Daten_2022!$DH$1,FALSE)</f>
        <v>113</v>
      </c>
      <c r="BA60" s="80">
        <f>IF(VLOOKUP($A60,FAG_Daten_2022!$A$1:$FK$206,FAG_Daten_2022!M$1,FALSE)="","",VLOOKUP($A60,FAG_Daten_2022!$A$1:$FK$206,FAG_Daten_2022!M$1,FALSE))</f>
        <v>0</v>
      </c>
      <c r="BB60" s="80">
        <f>IF(VLOOKUP($A60,FAG_Daten_2022!$A$1:$FK$206,FAG_Daten_2022!N$1,FALSE)="","",VLOOKUP($A60,FAG_Daten_2022!$A$1:$FK$206,FAG_Daten_2022!N$1,FALSE))</f>
        <v>0</v>
      </c>
      <c r="BC60" s="80">
        <f>IF(VLOOKUP($A60,FAG_Daten_2022!$A$1:$FK$206,FAG_Daten_2022!O$1,FALSE)="","",VLOOKUP($A60,FAG_Daten_2022!$A$1:$FK$206,FAG_Daten_2022!O$1,FALSE))</f>
        <v>0</v>
      </c>
      <c r="BD60" s="80" t="str">
        <f>IF(VLOOKUP($A60,FAG_Daten_2022!$A$1:$FK$206,FAG_Daten_2022!P$1,FALSE)="","",VLOOKUP($A60,FAG_Daten_2022!$A$1:$FK$206,FAG_Daten_2022!P$1,FALSE))</f>
        <v/>
      </c>
      <c r="BE60" s="80">
        <f>IF(VLOOKUP($A60,FAG_Daten_2022!$A$1:$FK$206,FAG_Daten_2022!R$1,FALSE)="","",VLOOKUP($A60,FAG_Daten_2022!$A$1:$FK$206,FAG_Daten_2022!R$1,FALSE))</f>
        <v>0</v>
      </c>
      <c r="BF60" s="80">
        <f>IF(VLOOKUP($A60,FAG_Daten_2022!$A$1:$FK$206,FAG_Daten_2022!S$1,FALSE)="","",VLOOKUP($A60,FAG_Daten_2022!$A$1:$FK$206,FAG_Daten_2022!S$1,FALSE))</f>
        <v>0</v>
      </c>
      <c r="BG60" s="80" t="str">
        <f>IF(VLOOKUP($A60,FAG_Daten_2022!$A$1:$FK$206,FAG_Daten_2022!T$1,FALSE)="","",VLOOKUP($A60,FAG_Daten_2022!$A$1:$FK$206,FAG_Daten_2022!T$1,FALSE))</f>
        <v/>
      </c>
      <c r="BH60" s="80" t="str">
        <f>IF(VLOOKUP($A60,FAG_Daten_2022!$A$1:$FK$206,FAG_Daten_2022!U$1,FALSE)="","",VLOOKUP($A60,FAG_Daten_2022!$A$1:$FK$206,FAG_Daten_2022!U$1,FALSE))</f>
        <v/>
      </c>
      <c r="BI60" s="302"/>
      <c r="BJ60" s="80" t="str">
        <f>IF(VLOOKUP($A60,FAG_Daten_2022!$A$1:$FK$206,FAG_Daten_2022!X$1,FALSE)="","",VLOOKUP($A60,FAG_Daten_2022!$A$1:$FK$206,FAG_Daten_2022!X$1,FALSE))</f>
        <v/>
      </c>
      <c r="BK60" s="80" t="str">
        <f>IF(VLOOKUP($A60,FAG_Daten_2022!$A$1:$FK$206,FAG_Daten_2022!Y$1,FALSE)="","",VLOOKUP($A60,FAG_Daten_2022!$A$1:$FK$206,FAG_Daten_2022!Y$1,FALSE))</f>
        <v/>
      </c>
      <c r="BL60" s="80" t="str">
        <f>IF(VLOOKUP($A60,FAG_Daten_2022!$A$1:$FK$206,FAG_Daten_2022!Z$1,FALSE)="","",VLOOKUP($A60,FAG_Daten_2022!$A$1:$FK$206,FAG_Daten_2022!Z$1,FALSE))</f>
        <v/>
      </c>
      <c r="BM60" s="82">
        <f>IF(VLOOKUP($A60,FAG_Daten_2022!$A$1:$FK$206,FAG_Daten_2022!AG$1,FALSE)="","",VLOOKUP($A60,FAG_Daten_2022!$A$1:$FK$206,FAG_Daten_2022!AG$1,FALSE))</f>
        <v>12982278</v>
      </c>
      <c r="BN60" s="82">
        <f>IF(VLOOKUP($A60,FAG_Daten_2022!$A$1:$FK$206,FAG_Daten_2022!AH$1,FALSE)="","",VLOOKUP($A60,FAG_Daten_2022!$A$1:$FK$206,FAG_Daten_2022!AH$1,FALSE))</f>
        <v>0</v>
      </c>
      <c r="BO60" s="82">
        <f>IF(VLOOKUP($A60,FAG_Daten_2022!$A$1:$FK$206,FAG_Daten_2022!AI$1,FALSE)="","",VLOOKUP($A60,FAG_Daten_2022!$A$1:$FK$206,FAG_Daten_2022!AI$1,FALSE))</f>
        <v>0</v>
      </c>
      <c r="BP60" s="113">
        <f>IF(VLOOKUP($A60,FAG_Daten_2022!$A$1:$FK$206,FAG_Daten_2022!AJ$1,FALSE)="","",VLOOKUP($A60,FAG_Daten_2022!$A$1:$FK$206,FAG_Daten_2022!AJ$1,FALSE))</f>
        <v>0</v>
      </c>
      <c r="BQ60" s="82" t="str">
        <f>IF(VLOOKUP($A60,FAG_Daten_2022!$A$1:$FK$206,FAG_Daten_2022!AK$1,FALSE)="","",VLOOKUP($A60,FAG_Daten_2022!$A$1:$FK$206,FAG_Daten_2022!AK$1,FALSE))</f>
        <v/>
      </c>
      <c r="BR60" s="82">
        <f>IF(VLOOKUP($A60,FAG_Daten_2022!$A$1:$FK$206,FAG_Daten_2022!AL$1,FALSE)="","",VLOOKUP($A60,FAG_Daten_2022!$A$1:$FK$206,FAG_Daten_2022!AL$1,FALSE))</f>
        <v>0</v>
      </c>
      <c r="BS60" s="82">
        <f>IF(VLOOKUP($A60,FAG_Daten_2022!$A$1:$FK$206,FAG_Daten_2022!AM$1,FALSE)="","",VLOOKUP($A60,FAG_Daten_2022!$A$1:$FK$206,FAG_Daten_2022!AM$1,FALSE))</f>
        <v>0</v>
      </c>
      <c r="BT60" s="82" t="str">
        <f>IF(VLOOKUP($A60,FAG_Daten_2022!$A$1:$FK$206,FAG_Daten_2022!AN$1,FALSE)="","",VLOOKUP($A60,FAG_Daten_2022!$A$1:$FK$206,FAG_Daten_2022!AN$1,FALSE))</f>
        <v/>
      </c>
      <c r="BU60" s="82" t="str">
        <f>IF(VLOOKUP($A60,FAG_Daten_2022!$A$1:$FK$206,FAG_Daten_2022!AO$1,FALSE)="","",VLOOKUP($A60,FAG_Daten_2022!$A$1:$FK$206,FAG_Daten_2022!AO$1,FALSE))</f>
        <v/>
      </c>
      <c r="BV60" s="302"/>
      <c r="BW60" s="82" t="str">
        <f>IF(VLOOKUP($A60,FAG_Daten_2022!$A$1:$FK$206,FAG_Daten_2022!AQ$1,FALSE)="","",VLOOKUP($A60,FAG_Daten_2022!$A$1:$FK$206,FAG_Daten_2022!AQ$1,FALSE))</f>
        <v/>
      </c>
      <c r="BX60" s="82" t="str">
        <f>IF(VLOOKUP($A60,FAG_Daten_2022!$A$1:$FK$206,FAG_Daten_2022!AR$1,FALSE)="","",VLOOKUP($A60,FAG_Daten_2022!$A$1:$FK$206,FAG_Daten_2022!AR$1,FALSE))</f>
        <v/>
      </c>
      <c r="BY60" s="82" t="str">
        <f>IF(VLOOKUP($A60,FAG_Daten_2022!$A$1:$FK$206,FAG_Daten_2022!AS$1,FALSE)="","",VLOOKUP($A60,FAG_Daten_2022!$A$1:$FK$206,FAG_Daten_2022!AS$1,FALSE))</f>
        <v/>
      </c>
      <c r="BZ60" s="82">
        <f t="shared" si="18"/>
        <v>0</v>
      </c>
      <c r="CA60" s="82">
        <f t="shared" si="15"/>
        <v>0</v>
      </c>
      <c r="CB60" s="82">
        <f t="shared" si="15"/>
        <v>0</v>
      </c>
      <c r="CC60" s="82" t="str">
        <f t="shared" si="15"/>
        <v/>
      </c>
      <c r="CD60" s="82">
        <f t="shared" si="12"/>
        <v>0</v>
      </c>
      <c r="CE60" s="82">
        <f t="shared" si="12"/>
        <v>0</v>
      </c>
      <c r="CF60" s="82" t="str">
        <f t="shared" si="12"/>
        <v/>
      </c>
      <c r="CG60" s="82" t="str">
        <f t="shared" si="12"/>
        <v/>
      </c>
      <c r="CH60" s="82" t="str">
        <f t="shared" si="12"/>
        <v/>
      </c>
      <c r="CI60" s="82" t="str">
        <f t="shared" si="12"/>
        <v/>
      </c>
      <c r="CJ60" s="82" t="str">
        <f t="shared" si="12"/>
        <v/>
      </c>
      <c r="CK60" s="82" t="str">
        <f t="shared" si="12"/>
        <v/>
      </c>
      <c r="CL60" s="82">
        <f t="shared" si="16"/>
        <v>0</v>
      </c>
      <c r="CM60" s="82">
        <f t="shared" si="16"/>
        <v>0</v>
      </c>
      <c r="CN60" s="82">
        <f t="shared" si="16"/>
        <v>0</v>
      </c>
      <c r="CO60" s="82" t="str">
        <f t="shared" si="13"/>
        <v/>
      </c>
      <c r="CP60" s="82">
        <f t="shared" si="13"/>
        <v>0</v>
      </c>
      <c r="CQ60" s="82">
        <f t="shared" si="13"/>
        <v>0</v>
      </c>
      <c r="CR60" s="82" t="str">
        <f t="shared" si="13"/>
        <v/>
      </c>
      <c r="CS60" s="82" t="str">
        <f t="shared" si="13"/>
        <v/>
      </c>
      <c r="CT60" s="82" t="str">
        <f t="shared" si="13"/>
        <v/>
      </c>
      <c r="CU60" s="82" t="str">
        <f t="shared" si="13"/>
        <v/>
      </c>
      <c r="CV60" s="82" t="str">
        <f t="shared" si="13"/>
        <v/>
      </c>
      <c r="CW60" s="82" t="str">
        <f t="shared" si="13"/>
        <v/>
      </c>
      <c r="CX60" s="82">
        <f t="shared" si="5"/>
        <v>0</v>
      </c>
      <c r="CY60" s="82">
        <f>VLOOKUP($A60,FAG_Daten_2022!$A$1:$FK$206,FAG_Daten_2022!I$1,FALSE)</f>
        <v>757</v>
      </c>
      <c r="CZ60" s="82" t="str">
        <f>IF(VLOOKUP($A60,FAG_Daten_2022!$A$1:$FK$206,FAG_Daten_2022!BE$1,FALSE)="","",VLOOKUP($A60,FAG_Daten_2022!$A$1:$FK$206,FAG_Daten_2022!BE$1,FALSE))</f>
        <v/>
      </c>
      <c r="DA60" s="82" t="str">
        <f>IF(VLOOKUP($A60,FAG_Daten_2022!$A$1:$FK$206,FAG_Daten_2022!BF$1,FALSE)="","",VLOOKUP($A60,FAG_Daten_2022!$A$1:$FK$206,FAG_Daten_2022!BF$1,FALSE))</f>
        <v/>
      </c>
      <c r="DB60" s="82" t="str">
        <f>IF(VLOOKUP($A60,FAG_Daten_2022!$A$1:$FK$206,FAG_Daten_2022!BG$1,FALSE)="","",VLOOKUP($A60,FAG_Daten_2022!$A$1:$FK$206,FAG_Daten_2022!BG$1,FALSE))</f>
        <v/>
      </c>
      <c r="DC60" s="82" t="str">
        <f>IF(VLOOKUP($A60,FAG_Daten_2022!$A$1:$FK$206,FAG_Daten_2022!BH$1,FALSE)="","",VLOOKUP($A60,FAG_Daten_2022!$A$1:$FK$206,FAG_Daten_2022!BH$1,FALSE))</f>
        <v/>
      </c>
      <c r="DD60" s="82" t="str">
        <f>IF(VLOOKUP($A60,FAG_Daten_2022!$A$1:$FK$206,FAG_Daten_2022!BI$1,FALSE)="","",VLOOKUP($A60,FAG_Daten_2022!$A$1:$FK$206,FAG_Daten_2022!BI$1,FALSE))</f>
        <v/>
      </c>
      <c r="DE60" s="82" t="str">
        <f>IF(VLOOKUP($A60,FAG_Daten_2022!$A$1:$FK$206,FAG_Daten_2022!BJ$1,FALSE)="","",VLOOKUP($A60,FAG_Daten_2022!$A$1:$FK$206,FAG_Daten_2022!BJ$1,FALSE))</f>
        <v/>
      </c>
      <c r="DF60" s="82" t="str">
        <f>IF(VLOOKUP($A60,FAG_Daten_2022!$A$1:$FK$206,FAG_Daten_2022!BK$1,FALSE)="","",VLOOKUP($A60,FAG_Daten_2022!$A$1:$FK$206,FAG_Daten_2022!BK$1,FALSE))</f>
        <v/>
      </c>
      <c r="DG60" s="82" t="str">
        <f>IF(VLOOKUP($A60,FAG_Daten_2022!$A$1:$FK$206,FAG_Daten_2022!BL$1,FALSE)="","",VLOOKUP($A60,FAG_Daten_2022!$A$1:$FK$206,FAG_Daten_2022!BL$1,FALSE))</f>
        <v/>
      </c>
      <c r="DH60" s="302"/>
      <c r="DI60" s="82" t="str">
        <f>IF(VLOOKUP($A60,FAG_Daten_2022!$A$1:$FK$206,FAG_Daten_2022!BN$1,FALSE)="","",VLOOKUP($A60,FAG_Daten_2022!$A$1:$FK$206,FAG_Daten_2022!BN$1,FALSE))</f>
        <v/>
      </c>
      <c r="DJ60" s="82" t="str">
        <f>IF(VLOOKUP($A60,FAG_Daten_2022!$A$1:$FK$206,FAG_Daten_2022!BO$1,FALSE)="","",VLOOKUP($A60,FAG_Daten_2022!$A$1:$FK$206,FAG_Daten_2022!BO$1,FALSE))</f>
        <v/>
      </c>
      <c r="DK60" s="82" t="str">
        <f>IF(VLOOKUP($A60,FAG_Daten_2022!$A$1:$FK$206,FAG_Daten_2022!BP$1,FALSE)="","",VLOOKUP($A60,FAG_Daten_2022!$A$1:$FK$206,FAG_Daten_2022!BP$1,FALSE))</f>
        <v/>
      </c>
      <c r="DL60" s="82" t="str">
        <f>IF(VLOOKUP($A60,FAG_Daten_2022!$A$1:$FK$206,FAG_Daten_2022!BQ$1,FALSE)="","",VLOOKUP($A60,FAG_Daten_2022!$A$1:$FK$206,FAG_Daten_2022!BQ$1,FALSE))</f>
        <v/>
      </c>
      <c r="DM60" s="82" t="str">
        <f>IF(VLOOKUP($A60,FAG_Daten_2022!$A$1:$FK$206,FAG_Daten_2022!BR$1,FALSE)="","",VLOOKUP($A60,FAG_Daten_2022!$A$1:$FK$206,FAG_Daten_2022!BR$1,FALSE))</f>
        <v/>
      </c>
      <c r="DN60" s="82" t="str">
        <f t="shared" si="17"/>
        <v/>
      </c>
      <c r="DO60" s="82" t="str">
        <f t="shared" si="17"/>
        <v/>
      </c>
      <c r="DP60" s="82" t="str">
        <f t="shared" si="17"/>
        <v/>
      </c>
      <c r="DQ60" s="82" t="str">
        <f t="shared" si="14"/>
        <v/>
      </c>
      <c r="DR60" s="82" t="str">
        <f t="shared" si="14"/>
        <v/>
      </c>
      <c r="DS60" s="82" t="str">
        <f t="shared" si="14"/>
        <v/>
      </c>
      <c r="DT60" s="82" t="str">
        <f t="shared" si="14"/>
        <v/>
      </c>
      <c r="DU60" s="82" t="str">
        <f t="shared" si="14"/>
        <v/>
      </c>
      <c r="DV60" s="82" t="str">
        <f t="shared" si="14"/>
        <v/>
      </c>
      <c r="DW60" s="82" t="str">
        <f t="shared" si="14"/>
        <v/>
      </c>
      <c r="DX60" s="82" t="str">
        <f t="shared" si="14"/>
        <v/>
      </c>
      <c r="DY60" s="82" t="str">
        <f t="shared" si="14"/>
        <v/>
      </c>
      <c r="DZ60" s="82">
        <f t="shared" si="7"/>
        <v>0</v>
      </c>
      <c r="EA60" s="82">
        <f t="shared" si="8"/>
        <v>0</v>
      </c>
      <c r="EB60" s="82"/>
      <c r="EC60" s="82"/>
      <c r="ED60" s="82"/>
      <c r="EE60" s="82"/>
      <c r="EF60" s="82"/>
      <c r="EG60" s="82"/>
      <c r="EH60" s="82"/>
      <c r="EI60" s="82"/>
      <c r="EJ60" s="82"/>
      <c r="EK60" s="3"/>
      <c r="EL60" s="82"/>
      <c r="EM60" s="3"/>
    </row>
    <row r="61" spans="1:143" outlineLevel="1" x14ac:dyDescent="0.2">
      <c r="A61" s="3">
        <v>220</v>
      </c>
      <c r="B61" s="3" t="str">
        <f>VLOOKUP(A61,FAG_Daten_2022!A$1:$FK$206,FAG_Daten_2022!$B$1,FALSE)</f>
        <v>Hagenbuch</v>
      </c>
      <c r="C61" s="3" t="str">
        <f>VLOOKUP(A61,FAG_Daten_2022!A$1:$FK$206,FAG_Daten_2022!$C$1,FALSE)</f>
        <v>Politische Gemeinde</v>
      </c>
      <c r="D61" s="3" t="str">
        <f>VLOOKUP(A61,FAG_Daten_2022!A$1:$FK$206,FAG_Daten_2022!$D$1,FALSE)</f>
        <v>Bezirk Winterthur</v>
      </c>
      <c r="E61" s="82">
        <f>VLOOKUP(A61,FAG_Daten_2022!A$1:$FK$206,FAG_Daten_2022!$AT$1,FALSE)</f>
        <v>1889</v>
      </c>
      <c r="F61" s="82">
        <f>VLOOKUP(A61,FAG_Daten_2022!A$1:$FK$206,FAG_Daten_2022!$AV$1,FALSE)</f>
        <v>3770</v>
      </c>
      <c r="G61" s="82">
        <f>VLOOKUP(A61,FAG_Daten_2022!A$1:$FK$206,FAG_Daten_2022!$F$1,FALSE)</f>
        <v>1095</v>
      </c>
      <c r="H61" s="80">
        <f>VLOOKUP(A61,FAG_Daten_2022!A$1:$FK$206,FAG_Daten_2022!$DH$1,FALSE)</f>
        <v>114</v>
      </c>
      <c r="I61" s="82">
        <f>ROUND(IF(E61&lt;FAG_Basisdaten!$C$5*F61,(FAG_Basisdaten!$C$5*F61-E61)*G61*H61/100,0),0)</f>
        <v>2112748</v>
      </c>
      <c r="J61" s="82">
        <f>VLOOKUP(A61,FAG_Daten_2022!A$1:$FK$206,FAG_Daten_2022!$AT$1,FALSE)</f>
        <v>1889</v>
      </c>
      <c r="K61" s="82">
        <f>VLOOKUP(A61,FAG_Daten_2022!A$1:$FK$206,FAG_Daten_2022!$AV$1,FALSE)</f>
        <v>3770</v>
      </c>
      <c r="L61" s="3">
        <f>VLOOKUP(A61,FAG_Daten_2022!A$1:$FK$206,FAG_Daten_2022!$F$1,FALSE)</f>
        <v>1095</v>
      </c>
      <c r="M61" s="3">
        <f>VLOOKUP(A61,FAG_Daten_2022!A$1:$FK$206,FAG_Daten_2022!DJ$1,FALSE)</f>
        <v>99.67</v>
      </c>
      <c r="N61" s="3">
        <f>VLOOKUP(A61,FAG_Daten_2022!A$1:$FK$206,FAG_Daten_2022!$DK$1,FALSE)</f>
        <v>100.87</v>
      </c>
      <c r="O61" s="82">
        <f>ROUND(IF(J61&gt;K61*FAG_Basisdaten!$C$8,(J61-K61*FAG_Basisdaten!$C$8)*FAG_Basisdaten!$C$9*L61*(M61/N61),0),0)</f>
        <v>0</v>
      </c>
      <c r="P61" s="82">
        <f>VLOOKUP(A61,FAG_Daten_2022!A$1:$FK$206,FAG_Daten_2022!$I$1,FALSE)</f>
        <v>224</v>
      </c>
      <c r="Q61" s="82">
        <f>VLOOKUP(A61,FAG_Daten_2022!A$1:$FK$206,FAG_Daten_2022!$F$1,FALSE)</f>
        <v>1095</v>
      </c>
      <c r="R61" s="82">
        <f>VLOOKUP(A61,FAG_Daten_2022!A$1:$FK$206,FAG_Daten_2022!$K$1,FALSE)</f>
        <v>232131</v>
      </c>
      <c r="S61" s="82">
        <f>VLOOKUP(A61,FAG_Daten_2022!A$1:$FK$206,FAG_Daten_2022!$H$1,FALSE)</f>
        <v>1130451</v>
      </c>
      <c r="T61" s="82">
        <f>VLOOKUP(A61,FAG_Daten_2022!A$1:$FK$206,FAG_Daten_2022!$F$1,FALSE)</f>
        <v>1095</v>
      </c>
      <c r="U61" s="3">
        <f>VLOOKUP(A61,FAG_Daten_2022!A$1:$FK$206,FAG_Daten_2022!$BC$1,FALSE)</f>
        <v>102.3</v>
      </c>
      <c r="V61" s="3">
        <f>VLOOKUP(A61,FAG_Daten_2022!A$1:$FK$206,FAG_Daten_2022!$BD$1,FALSE)</f>
        <v>104.2</v>
      </c>
      <c r="W61" s="118">
        <f>IF((P61/Q61)&gt;(R61/S61)*FAG_Basisdaten!$C$12,((P61/Q61)-(R61/S61)*FAG_Basisdaten!$C$12)*T61*FAG_Basisdaten!$C$13*(U61/V61),0)</f>
        <v>0</v>
      </c>
      <c r="X61" s="3">
        <f>VLOOKUP(A61,FAG_Daten_2022!A$1:$FK$206,FAG_Daten_2022!$DH$1,FALSE)</f>
        <v>114</v>
      </c>
      <c r="Y61" s="3">
        <f>VLOOKUP(A61,FAG_Daten_2022!A$1:$FK$206,FAG_Daten_2022!$DJ$1,FALSE)</f>
        <v>99.67</v>
      </c>
      <c r="Z61" s="82">
        <f>ROUND(W61-W61*MIN(MAX((Y61*FAG_Basisdaten!$C$15-X61)/(Y61*FAG_Basisdaten!$C$14),0),1),0)</f>
        <v>0</v>
      </c>
      <c r="AA61" s="79">
        <f>VLOOKUP(A61,FAG_Daten_2022!A$1:$FK$206,FAG_Daten_2022!$AW$1,FALSE)</f>
        <v>134.87</v>
      </c>
      <c r="AB61" s="83">
        <f>VLOOKUP(A61,FAG_Daten_2022!A$1:$FK$206,FAG_Daten_2022!$AZ$1,FALSE)</f>
        <v>2.29E-2</v>
      </c>
      <c r="AC61" s="3">
        <f>VLOOKUP(A61,FAG_Daten_2022!A$1:$FK$206,FAG_Daten_2022!$F$1,FALSE)</f>
        <v>1095</v>
      </c>
      <c r="AD61" s="3">
        <f>VLOOKUP(A61,FAG_Daten_2022!A$1:$FK$206,FAG_Daten_2022!$BC$1,FALSE)</f>
        <v>102.3</v>
      </c>
      <c r="AE61" s="3">
        <f>VLOOKUP(A61,FAG_Daten_2022!A$1:$FK$206,FAG_Daten_2022!$BD$1,FALSE)</f>
        <v>104.2</v>
      </c>
      <c r="AF61" s="80">
        <f>IF(OR(AA61&lt;FAG_Basisdaten!$C$18,AB61&gt;FAG_Basisdaten!$C$19),MAX((FAG_Basisdaten!$C$20+FAG_Basisdaten!$C$21*AA61+FAG_Basisdaten!$C$22*AB61*100)*AC61*(AD61/AE61),0),0)</f>
        <v>321951.0593090211</v>
      </c>
      <c r="AG61" s="3">
        <f>VLOOKUP(A61,FAG_Daten_2022!A$1:$FK$206,FAG_Daten_2022!$DH$1,FALSE)</f>
        <v>114</v>
      </c>
      <c r="AH61" s="3">
        <f>VLOOKUP(A61,FAG_Daten_2022!A$1:$FK$206,FAG_Daten_2022!$DJ$1,FALSE)</f>
        <v>99.67</v>
      </c>
      <c r="AI61" s="82">
        <f>ROUND(AF61-AF61*MIN(MAX((AH61*FAG_Basisdaten!$C$24-AG61)/(AH61*FAG_Basisdaten!$C$23),0),1),0)</f>
        <v>230502</v>
      </c>
      <c r="AJ61" s="3">
        <f>VLOOKUP(A61,FAG_Daten_2022!$A$1:$FK$206,FAG_Daten_2022!$BC$1,FALSE)</f>
        <v>102.3</v>
      </c>
      <c r="AK61" s="3">
        <f>VLOOKUP(A61,FAG_Daten_2022!$A$1:$FK$206,FAG_Daten_2022!$BD$1,FALSE)</f>
        <v>104.2</v>
      </c>
      <c r="AL61" s="82">
        <v>0</v>
      </c>
      <c r="AM61" s="82">
        <f t="shared" si="2"/>
        <v>2343250</v>
      </c>
      <c r="AN61" s="115" t="str">
        <f>IF(VLOOKUP($A61,FAG_Daten_2022!$A$1:$FK$206,FAG_Daten_2022!BS$1,FALSE)="","",VLOOKUP($A61,FAG_Daten_2022!$A$1:$FK$206,FAG_Daten_2022!BS$1,FALSE))</f>
        <v/>
      </c>
      <c r="AO61" s="115" t="str">
        <f>IF(VLOOKUP($A61,FAG_Daten_2022!$A$1:$FK$206,FAG_Daten_2022!BT$1,FALSE)="","",VLOOKUP($A61,FAG_Daten_2022!$A$1:$FK$206,FAG_Daten_2022!BT$1,FALSE))</f>
        <v/>
      </c>
      <c r="AP61" s="115" t="str">
        <f>IF(VLOOKUP($A61,FAG_Daten_2022!$A$1:$FK$206,FAG_Daten_2022!BU$1,FALSE)="","",VLOOKUP($A61,FAG_Daten_2022!$A$1:$FK$206,FAG_Daten_2022!BU$1,FALSE))</f>
        <v/>
      </c>
      <c r="AQ61" s="115" t="str">
        <f>IF(VLOOKUP($A61,FAG_Daten_2022!$A$1:$FK$206,FAG_Daten_2022!BV$1,FALSE)="","",VLOOKUP($A61,FAG_Daten_2022!$A$1:$FK$206,FAG_Daten_2022!BV$1,FALSE))</f>
        <v/>
      </c>
      <c r="AR61" s="115" t="str">
        <f>IF(VLOOKUP($A61,FAG_Daten_2022!$A$1:$FK$206,FAG_Daten_2022!BW$1,FALSE)="","",VLOOKUP($A61,FAG_Daten_2022!$A$1:$FK$206,FAG_Daten_2022!BW$1,FALSE))</f>
        <v>Elgg</v>
      </c>
      <c r="AS61" s="115" t="str">
        <f>IF(VLOOKUP($A61,FAG_Daten_2022!$A$1:$FK$206,FAG_Daten_2022!BX$1,FALSE)="","",VLOOKUP($A61,FAG_Daten_2022!$A$1:$FK$206,FAG_Daten_2022!BX$1,FALSE))</f>
        <v/>
      </c>
      <c r="AT61" s="115" t="str">
        <f>IF(VLOOKUP($A61,FAG_Daten_2022!$A$1:$FK$206,FAG_Daten_2022!BY$1,FALSE)="","",VLOOKUP($A61,FAG_Daten_2022!$A$1:$FK$206,FAG_Daten_2022!BY$1,FALSE))</f>
        <v/>
      </c>
      <c r="AU61" s="115" t="str">
        <f>IF(VLOOKUP($A61,FAG_Daten_2022!$A$1:$FK$206,FAG_Daten_2022!BZ$1,FALSE)="","",VLOOKUP($A61,FAG_Daten_2022!$A$1:$FK$206,FAG_Daten_2022!BZ$1,FALSE))</f>
        <v/>
      </c>
      <c r="AV61" s="115" t="str">
        <f>IF(VLOOKUP($A61,FAG_Daten_2022!$A$1:$FK$206,FAG_Daten_2022!CA$1,FALSE)="","",VLOOKUP($A61,FAG_Daten_2022!$A$1:$FK$206,FAG_Daten_2022!CA$1,FALSE))</f>
        <v/>
      </c>
      <c r="AW61" s="115" t="str">
        <f>IF(VLOOKUP($A61,FAG_Daten_2022!$A$1:$FK$206,FAG_Daten_2022!CB$1,FALSE)="","",VLOOKUP($A61,FAG_Daten_2022!$A$1:$FK$206,FAG_Daten_2022!CB$1,FALSE))</f>
        <v/>
      </c>
      <c r="AX61" s="115" t="str">
        <f>IF(VLOOKUP($A61,FAG_Daten_2022!$A$1:$FK$206,FAG_Daten_2022!CC$1,FALSE)="","",VLOOKUP($A61,FAG_Daten_2022!$A$1:$FK$206,FAG_Daten_2022!CC$1,FALSE))</f>
        <v/>
      </c>
      <c r="AY61" s="115" t="str">
        <f>IF(VLOOKUP($A61,FAG_Daten_2022!$A$1:$FK$206,FAG_Daten_2022!CD$1,FALSE)="","",VLOOKUP($A61,FAG_Daten_2022!$A$1:$FK$206,FAG_Daten_2022!CD$1,FALSE))</f>
        <v/>
      </c>
      <c r="AZ61" s="80">
        <f>VLOOKUP($A61,FAG_Daten_2022!$A$1:$FK$206,FAG_Daten_2022!$DH$1,FALSE)</f>
        <v>114</v>
      </c>
      <c r="BA61" s="80">
        <f>IF(VLOOKUP($A61,FAG_Daten_2022!$A$1:$FK$206,FAG_Daten_2022!M$1,FALSE)="","",VLOOKUP($A61,FAG_Daten_2022!$A$1:$FK$206,FAG_Daten_2022!M$1,FALSE))</f>
        <v>0</v>
      </c>
      <c r="BB61" s="80">
        <f>IF(VLOOKUP($A61,FAG_Daten_2022!$A$1:$FK$206,FAG_Daten_2022!N$1,FALSE)="","",VLOOKUP($A61,FAG_Daten_2022!$A$1:$FK$206,FAG_Daten_2022!N$1,FALSE))</f>
        <v>0</v>
      </c>
      <c r="BC61" s="80">
        <f>IF(VLOOKUP($A61,FAG_Daten_2022!$A$1:$FK$206,FAG_Daten_2022!O$1,FALSE)="","",VLOOKUP($A61,FAG_Daten_2022!$A$1:$FK$206,FAG_Daten_2022!O$1,FALSE))</f>
        <v>0</v>
      </c>
      <c r="BD61" s="80" t="str">
        <f>IF(VLOOKUP($A61,FAG_Daten_2022!$A$1:$FK$206,FAG_Daten_2022!P$1,FALSE)="","",VLOOKUP($A61,FAG_Daten_2022!$A$1:$FK$206,FAG_Daten_2022!P$1,FALSE))</f>
        <v/>
      </c>
      <c r="BE61" s="80">
        <f>IF(VLOOKUP($A61,FAG_Daten_2022!$A$1:$FK$206,FAG_Daten_2022!R$1,FALSE)="","",VLOOKUP($A61,FAG_Daten_2022!$A$1:$FK$206,FAG_Daten_2022!R$1,FALSE))</f>
        <v>20</v>
      </c>
      <c r="BF61" s="80">
        <f>IF(VLOOKUP($A61,FAG_Daten_2022!$A$1:$FK$206,FAG_Daten_2022!S$1,FALSE)="","",VLOOKUP($A61,FAG_Daten_2022!$A$1:$FK$206,FAG_Daten_2022!S$1,FALSE))</f>
        <v>0</v>
      </c>
      <c r="BG61" s="80" t="str">
        <f>IF(VLOOKUP($A61,FAG_Daten_2022!$A$1:$FK$206,FAG_Daten_2022!T$1,FALSE)="","",VLOOKUP($A61,FAG_Daten_2022!$A$1:$FK$206,FAG_Daten_2022!T$1,FALSE))</f>
        <v/>
      </c>
      <c r="BH61" s="80" t="str">
        <f>IF(VLOOKUP($A61,FAG_Daten_2022!$A$1:$FK$206,FAG_Daten_2022!U$1,FALSE)="","",VLOOKUP($A61,FAG_Daten_2022!$A$1:$FK$206,FAG_Daten_2022!U$1,FALSE))</f>
        <v/>
      </c>
      <c r="BI61" s="80">
        <f>IF(VLOOKUP($A61,FAG_Daten_2022!$A$1:$FK$206,FAG_Daten_2022!W$1,FALSE)="","",VLOOKUP($A61,FAG_Daten_2022!$A$1:$FK$206,FAG_Daten_2022!W$1,FALSE))</f>
        <v>0</v>
      </c>
      <c r="BJ61" s="80" t="str">
        <f>IF(VLOOKUP($A61,FAG_Daten_2022!$A$1:$FK$206,FAG_Daten_2022!X$1,FALSE)="","",VLOOKUP($A61,FAG_Daten_2022!$A$1:$FK$206,FAG_Daten_2022!X$1,FALSE))</f>
        <v/>
      </c>
      <c r="BK61" s="80" t="str">
        <f>IF(VLOOKUP($A61,FAG_Daten_2022!$A$1:$FK$206,FAG_Daten_2022!Y$1,FALSE)="","",VLOOKUP($A61,FAG_Daten_2022!$A$1:$FK$206,FAG_Daten_2022!Y$1,FALSE))</f>
        <v/>
      </c>
      <c r="BL61" s="80" t="str">
        <f>IF(VLOOKUP($A61,FAG_Daten_2022!$A$1:$FK$206,FAG_Daten_2022!Z$1,FALSE)="","",VLOOKUP($A61,FAG_Daten_2022!$A$1:$FK$206,FAG_Daten_2022!Z$1,FALSE))</f>
        <v/>
      </c>
      <c r="BM61" s="82">
        <f>IF(VLOOKUP($A61,FAG_Daten_2022!$A$1:$FK$206,FAG_Daten_2022!AG$1,FALSE)="","",VLOOKUP($A61,FAG_Daten_2022!$A$1:$FK$206,FAG_Daten_2022!AG$1,FALSE))</f>
        <v>2068886</v>
      </c>
      <c r="BN61" s="82">
        <f>IF(VLOOKUP($A61,FAG_Daten_2022!$A$1:$FK$206,FAG_Daten_2022!AH$1,FALSE)="","",VLOOKUP($A61,FAG_Daten_2022!$A$1:$FK$206,FAG_Daten_2022!AH$1,FALSE))</f>
        <v>0</v>
      </c>
      <c r="BO61" s="82">
        <f>IF(VLOOKUP($A61,FAG_Daten_2022!$A$1:$FK$206,FAG_Daten_2022!AI$1,FALSE)="","",VLOOKUP($A61,FAG_Daten_2022!$A$1:$FK$206,FAG_Daten_2022!AI$1,FALSE))</f>
        <v>0</v>
      </c>
      <c r="BP61" s="113">
        <f>IF(VLOOKUP($A61,FAG_Daten_2022!$A$1:$FK$206,FAG_Daten_2022!AJ$1,FALSE)="","",VLOOKUP($A61,FAG_Daten_2022!$A$1:$FK$206,FAG_Daten_2022!AJ$1,FALSE))</f>
        <v>0</v>
      </c>
      <c r="BQ61" s="82" t="str">
        <f>IF(VLOOKUP($A61,FAG_Daten_2022!$A$1:$FK$206,FAG_Daten_2022!AK$1,FALSE)="","",VLOOKUP($A61,FAG_Daten_2022!$A$1:$FK$206,FAG_Daten_2022!AK$1,FALSE))</f>
        <v/>
      </c>
      <c r="BR61" s="82">
        <f>IF(VLOOKUP($A61,FAG_Daten_2022!$A$1:$FK$206,FAG_Daten_2022!AL$1,FALSE)="","",VLOOKUP($A61,FAG_Daten_2022!$A$1:$FK$206,FAG_Daten_2022!AL$1,FALSE))</f>
        <v>2068886</v>
      </c>
      <c r="BS61" s="82">
        <f>IF(VLOOKUP($A61,FAG_Daten_2022!$A$1:$FK$206,FAG_Daten_2022!AM$1,FALSE)="","",VLOOKUP($A61,FAG_Daten_2022!$A$1:$FK$206,FAG_Daten_2022!AM$1,FALSE))</f>
        <v>0</v>
      </c>
      <c r="BT61" s="82" t="str">
        <f>IF(VLOOKUP($A61,FAG_Daten_2022!$A$1:$FK$206,FAG_Daten_2022!AN$1,FALSE)="","",VLOOKUP($A61,FAG_Daten_2022!$A$1:$FK$206,FAG_Daten_2022!AN$1,FALSE))</f>
        <v/>
      </c>
      <c r="BU61" s="82" t="str">
        <f>IF(VLOOKUP($A61,FAG_Daten_2022!$A$1:$FK$206,FAG_Daten_2022!AO$1,FALSE)="","",VLOOKUP($A61,FAG_Daten_2022!$A$1:$FK$206,FAG_Daten_2022!AO$1,FALSE))</f>
        <v/>
      </c>
      <c r="BV61" s="82">
        <f>IF(VLOOKUP($A61,FAG_Daten_2022!$A$1:$FK$206,FAG_Daten_2022!AP$1,FALSE)="","",VLOOKUP($A61,FAG_Daten_2022!$A$1:$FK$206,FAG_Daten_2022!AP$1,FALSE))</f>
        <v>0</v>
      </c>
      <c r="BW61" s="82" t="str">
        <f>IF(VLOOKUP($A61,FAG_Daten_2022!$A$1:$FK$206,FAG_Daten_2022!AQ$1,FALSE)="","",VLOOKUP($A61,FAG_Daten_2022!$A$1:$FK$206,FAG_Daten_2022!AQ$1,FALSE))</f>
        <v/>
      </c>
      <c r="BX61" s="82" t="str">
        <f>IF(VLOOKUP($A61,FAG_Daten_2022!$A$1:$FK$206,FAG_Daten_2022!AR$1,FALSE)="","",VLOOKUP($A61,FAG_Daten_2022!$A$1:$FK$206,FAG_Daten_2022!AR$1,FALSE))</f>
        <v/>
      </c>
      <c r="BY61" s="82" t="str">
        <f>IF(VLOOKUP($A61,FAG_Daten_2022!$A$1:$FK$206,FAG_Daten_2022!AS$1,FALSE)="","",VLOOKUP($A61,FAG_Daten_2022!$A$1:$FK$206,FAG_Daten_2022!AS$1,FALSE))</f>
        <v/>
      </c>
      <c r="BZ61" s="82">
        <f t="shared" si="18"/>
        <v>0</v>
      </c>
      <c r="CA61" s="82">
        <f t="shared" si="15"/>
        <v>0</v>
      </c>
      <c r="CB61" s="82">
        <f t="shared" si="15"/>
        <v>0</v>
      </c>
      <c r="CC61" s="82" t="str">
        <f t="shared" si="15"/>
        <v/>
      </c>
      <c r="CD61" s="82">
        <f t="shared" si="12"/>
        <v>370658</v>
      </c>
      <c r="CE61" s="82">
        <f t="shared" si="12"/>
        <v>0</v>
      </c>
      <c r="CF61" s="82" t="str">
        <f t="shared" si="12"/>
        <v/>
      </c>
      <c r="CG61" s="82" t="str">
        <f t="shared" si="12"/>
        <v/>
      </c>
      <c r="CH61" s="82">
        <f t="shared" si="12"/>
        <v>0</v>
      </c>
      <c r="CI61" s="82" t="str">
        <f t="shared" si="12"/>
        <v/>
      </c>
      <c r="CJ61" s="82" t="str">
        <f t="shared" si="12"/>
        <v/>
      </c>
      <c r="CK61" s="82" t="str">
        <f t="shared" si="12"/>
        <v/>
      </c>
      <c r="CL61" s="82">
        <f t="shared" si="16"/>
        <v>0</v>
      </c>
      <c r="CM61" s="82">
        <f t="shared" si="16"/>
        <v>0</v>
      </c>
      <c r="CN61" s="82">
        <f t="shared" si="16"/>
        <v>0</v>
      </c>
      <c r="CO61" s="82" t="str">
        <f t="shared" si="13"/>
        <v/>
      </c>
      <c r="CP61" s="82">
        <f t="shared" si="13"/>
        <v>0</v>
      </c>
      <c r="CQ61" s="82">
        <f t="shared" si="13"/>
        <v>0</v>
      </c>
      <c r="CR61" s="82" t="str">
        <f t="shared" si="13"/>
        <v/>
      </c>
      <c r="CS61" s="82" t="str">
        <f t="shared" si="13"/>
        <v/>
      </c>
      <c r="CT61" s="82">
        <f t="shared" si="13"/>
        <v>0</v>
      </c>
      <c r="CU61" s="82" t="str">
        <f t="shared" si="13"/>
        <v/>
      </c>
      <c r="CV61" s="82" t="str">
        <f t="shared" si="13"/>
        <v/>
      </c>
      <c r="CW61" s="82" t="str">
        <f t="shared" si="13"/>
        <v/>
      </c>
      <c r="CX61" s="82">
        <f t="shared" si="5"/>
        <v>370658</v>
      </c>
      <c r="CY61" s="82">
        <f>VLOOKUP($A61,FAG_Daten_2022!$A$1:$FK$206,FAG_Daten_2022!I$1,FALSE)</f>
        <v>224</v>
      </c>
      <c r="CZ61" s="82" t="str">
        <f>IF(VLOOKUP($A61,FAG_Daten_2022!$A$1:$FK$206,FAG_Daten_2022!BE$1,FALSE)="","",VLOOKUP($A61,FAG_Daten_2022!$A$1:$FK$206,FAG_Daten_2022!BE$1,FALSE))</f>
        <v/>
      </c>
      <c r="DA61" s="82" t="str">
        <f>IF(VLOOKUP($A61,FAG_Daten_2022!$A$1:$FK$206,FAG_Daten_2022!BF$1,FALSE)="","",VLOOKUP($A61,FAG_Daten_2022!$A$1:$FK$206,FAG_Daten_2022!BF$1,FALSE))</f>
        <v/>
      </c>
      <c r="DB61" s="82" t="str">
        <f>IF(VLOOKUP($A61,FAG_Daten_2022!$A$1:$FK$206,FAG_Daten_2022!BG$1,FALSE)="","",VLOOKUP($A61,FAG_Daten_2022!$A$1:$FK$206,FAG_Daten_2022!BG$1,FALSE))</f>
        <v/>
      </c>
      <c r="DC61" s="82" t="str">
        <f>IF(VLOOKUP($A61,FAG_Daten_2022!$A$1:$FK$206,FAG_Daten_2022!BH$1,FALSE)="","",VLOOKUP($A61,FAG_Daten_2022!$A$1:$FK$206,FAG_Daten_2022!BH$1,FALSE))</f>
        <v/>
      </c>
      <c r="DD61" s="82">
        <f>IF(VLOOKUP($A61,FAG_Daten_2022!$A$1:$FK$206,FAG_Daten_2022!BI$1,FALSE)="","",VLOOKUP($A61,FAG_Daten_2022!$A$1:$FK$206,FAG_Daten_2022!BI$1,FALSE))</f>
        <v>27</v>
      </c>
      <c r="DE61" s="82" t="str">
        <f>IF(VLOOKUP($A61,FAG_Daten_2022!$A$1:$FK$206,FAG_Daten_2022!BJ$1,FALSE)="","",VLOOKUP($A61,FAG_Daten_2022!$A$1:$FK$206,FAG_Daten_2022!BJ$1,FALSE))</f>
        <v/>
      </c>
      <c r="DF61" s="82" t="str">
        <f>IF(VLOOKUP($A61,FAG_Daten_2022!$A$1:$FK$206,FAG_Daten_2022!BK$1,FALSE)="","",VLOOKUP($A61,FAG_Daten_2022!$A$1:$FK$206,FAG_Daten_2022!BK$1,FALSE))</f>
        <v/>
      </c>
      <c r="DG61" s="82" t="str">
        <f>IF(VLOOKUP($A61,FAG_Daten_2022!$A$1:$FK$206,FAG_Daten_2022!BL$1,FALSE)="","",VLOOKUP($A61,FAG_Daten_2022!$A$1:$FK$206,FAG_Daten_2022!BL$1,FALSE))</f>
        <v/>
      </c>
      <c r="DH61" s="82" t="str">
        <f>IF(VLOOKUP($A61,FAG_Daten_2022!$A$1:$FK$206,FAG_Daten_2022!BM$1,FALSE)="","",VLOOKUP($A61,FAG_Daten_2022!$A$1:$FK$206,FAG_Daten_2022!BM$1,FALSE))</f>
        <v/>
      </c>
      <c r="DI61" s="82" t="str">
        <f>IF(VLOOKUP($A61,FAG_Daten_2022!$A$1:$FK$206,FAG_Daten_2022!BN$1,FALSE)="","",VLOOKUP($A61,FAG_Daten_2022!$A$1:$FK$206,FAG_Daten_2022!BN$1,FALSE))</f>
        <v/>
      </c>
      <c r="DJ61" s="82" t="str">
        <f>IF(VLOOKUP($A61,FAG_Daten_2022!$A$1:$FK$206,FAG_Daten_2022!BO$1,FALSE)="","",VLOOKUP($A61,FAG_Daten_2022!$A$1:$FK$206,FAG_Daten_2022!BO$1,FALSE))</f>
        <v/>
      </c>
      <c r="DK61" s="82" t="str">
        <f>IF(VLOOKUP($A61,FAG_Daten_2022!$A$1:$FK$206,FAG_Daten_2022!BP$1,FALSE)="","",VLOOKUP($A61,FAG_Daten_2022!$A$1:$FK$206,FAG_Daten_2022!BP$1,FALSE))</f>
        <v/>
      </c>
      <c r="DL61" s="82" t="str">
        <f>IF(VLOOKUP($A61,FAG_Daten_2022!$A$1:$FK$206,FAG_Daten_2022!BQ$1,FALSE)="","",VLOOKUP($A61,FAG_Daten_2022!$A$1:$FK$206,FAG_Daten_2022!BQ$1,FALSE))</f>
        <v/>
      </c>
      <c r="DM61" s="82" t="str">
        <f>IF(VLOOKUP($A61,FAG_Daten_2022!$A$1:$FK$206,FAG_Daten_2022!BR$1,FALSE)="","",VLOOKUP($A61,FAG_Daten_2022!$A$1:$FK$206,FAG_Daten_2022!BR$1,FALSE))</f>
        <v/>
      </c>
      <c r="DN61" s="82" t="str">
        <f t="shared" si="17"/>
        <v/>
      </c>
      <c r="DO61" s="82" t="str">
        <f t="shared" si="17"/>
        <v/>
      </c>
      <c r="DP61" s="82" t="str">
        <f t="shared" si="17"/>
        <v/>
      </c>
      <c r="DQ61" s="82" t="str">
        <f t="shared" si="14"/>
        <v/>
      </c>
      <c r="DR61" s="82">
        <f t="shared" si="14"/>
        <v>0</v>
      </c>
      <c r="DS61" s="82" t="str">
        <f t="shared" si="14"/>
        <v/>
      </c>
      <c r="DT61" s="82" t="str">
        <f t="shared" si="14"/>
        <v/>
      </c>
      <c r="DU61" s="82" t="str">
        <f t="shared" si="14"/>
        <v/>
      </c>
      <c r="DV61" s="82" t="str">
        <f t="shared" si="14"/>
        <v/>
      </c>
      <c r="DW61" s="82" t="str">
        <f t="shared" si="14"/>
        <v/>
      </c>
      <c r="DX61" s="82" t="str">
        <f t="shared" si="14"/>
        <v/>
      </c>
      <c r="DY61" s="82" t="str">
        <f t="shared" si="14"/>
        <v/>
      </c>
      <c r="DZ61" s="82">
        <f t="shared" si="7"/>
        <v>0</v>
      </c>
      <c r="EA61" s="82">
        <f t="shared" si="8"/>
        <v>370658</v>
      </c>
      <c r="EB61" s="82"/>
      <c r="EC61" s="82"/>
      <c r="ED61" s="82"/>
      <c r="EE61" s="82"/>
      <c r="EF61" s="82"/>
      <c r="EG61" s="82"/>
      <c r="EH61" s="82"/>
      <c r="EI61" s="82"/>
      <c r="EJ61" s="82"/>
      <c r="EK61" s="3"/>
      <c r="EL61" s="82"/>
      <c r="EM61" s="3"/>
    </row>
    <row r="62" spans="1:143" outlineLevel="1" x14ac:dyDescent="0.2">
      <c r="A62" s="1">
        <v>4</v>
      </c>
      <c r="B62" s="3" t="str">
        <f>VLOOKUP(A62,FAG_Daten_2022!A$1:$FK$206,FAG_Daten_2022!$B$1,FALSE)</f>
        <v>Hausen a.A.</v>
      </c>
      <c r="C62" s="3" t="str">
        <f>VLOOKUP(A62,FAG_Daten_2022!A$1:$FK$206,FAG_Daten_2022!$C$1,FALSE)</f>
        <v>Politische Gemeinde</v>
      </c>
      <c r="D62" s="3" t="str">
        <f>VLOOKUP(A62,FAG_Daten_2022!A$1:$FK$206,FAG_Daten_2022!$D$1,FALSE)</f>
        <v>Bezirk Affoltern</v>
      </c>
      <c r="E62" s="82">
        <f>VLOOKUP(A62,FAG_Daten_2022!A$1:$FK$206,FAG_Daten_2022!$AT$1,FALSE)</f>
        <v>3182</v>
      </c>
      <c r="F62" s="82">
        <f>VLOOKUP(A62,FAG_Daten_2022!A$1:$FK$206,FAG_Daten_2022!$AV$1,FALSE)</f>
        <v>3770</v>
      </c>
      <c r="G62" s="82">
        <f>VLOOKUP(A62,FAG_Daten_2022!A$1:$FK$206,FAG_Daten_2022!$F$1,FALSE)</f>
        <v>3797</v>
      </c>
      <c r="H62" s="80">
        <f>VLOOKUP(A62,FAG_Daten_2022!A$1:$FK$206,FAG_Daten_2022!$DH$1,FALSE)</f>
        <v>112</v>
      </c>
      <c r="I62" s="82">
        <f>ROUND(IF(E62&lt;FAG_Basisdaten!$C$5*F62,(FAG_Basisdaten!$C$5*F62-E62)*G62*H62/100,0),0)</f>
        <v>1698930</v>
      </c>
      <c r="J62" s="82">
        <f>VLOOKUP(A62,FAG_Daten_2022!A$1:$FK$206,FAG_Daten_2022!$AT$1,FALSE)</f>
        <v>3182</v>
      </c>
      <c r="K62" s="82">
        <f>VLOOKUP(A62,FAG_Daten_2022!A$1:$FK$206,FAG_Daten_2022!$AV$1,FALSE)</f>
        <v>3770</v>
      </c>
      <c r="L62" s="3">
        <f>VLOOKUP(A62,FAG_Daten_2022!A$1:$FK$206,FAG_Daten_2022!$F$1,FALSE)</f>
        <v>3797</v>
      </c>
      <c r="M62" s="3">
        <f>VLOOKUP(A62,FAG_Daten_2022!A$1:$FK$206,FAG_Daten_2022!DJ$1,FALSE)</f>
        <v>99.67</v>
      </c>
      <c r="N62" s="3">
        <f>VLOOKUP(A62,FAG_Daten_2022!A$1:$FK$206,FAG_Daten_2022!$DK$1,FALSE)</f>
        <v>100.87</v>
      </c>
      <c r="O62" s="82">
        <f>ROUND(IF(J62&gt;K62*FAG_Basisdaten!$C$8,(J62-K62*FAG_Basisdaten!$C$8)*FAG_Basisdaten!$C$9*L62*(M62/N62),0),0)</f>
        <v>0</v>
      </c>
      <c r="P62" s="82">
        <f>VLOOKUP(A62,FAG_Daten_2022!A$1:$FK$206,FAG_Daten_2022!$I$1,FALSE)</f>
        <v>835</v>
      </c>
      <c r="Q62" s="82">
        <f>VLOOKUP(A62,FAG_Daten_2022!A$1:$FK$206,FAG_Daten_2022!$F$1,FALSE)</f>
        <v>3797</v>
      </c>
      <c r="R62" s="82">
        <f>VLOOKUP(A62,FAG_Daten_2022!A$1:$FK$206,FAG_Daten_2022!$K$1,FALSE)</f>
        <v>232131</v>
      </c>
      <c r="S62" s="82">
        <f>VLOOKUP(A62,FAG_Daten_2022!A$1:$FK$206,FAG_Daten_2022!$H$1,FALSE)</f>
        <v>1130451</v>
      </c>
      <c r="T62" s="82">
        <f>VLOOKUP(A62,FAG_Daten_2022!A$1:$FK$206,FAG_Daten_2022!$F$1,FALSE)</f>
        <v>3797</v>
      </c>
      <c r="U62" s="3">
        <f>VLOOKUP(A62,FAG_Daten_2022!A$1:$FK$206,FAG_Daten_2022!$BC$1,FALSE)</f>
        <v>102.3</v>
      </c>
      <c r="V62" s="3">
        <f>VLOOKUP(A62,FAG_Daten_2022!A$1:$FK$206,FAG_Daten_2022!$BD$1,FALSE)</f>
        <v>104.2</v>
      </c>
      <c r="W62" s="118">
        <f>IF((P62/Q62)&gt;(R62/S62)*FAG_Basisdaten!$C$12,((P62/Q62)-(R62/S62)*FAG_Basisdaten!$C$12)*T62*FAG_Basisdaten!$C$13*(U62/V62),0)</f>
        <v>0</v>
      </c>
      <c r="X62" s="3">
        <f>VLOOKUP(A62,FAG_Daten_2022!A$1:$FK$206,FAG_Daten_2022!$DH$1,FALSE)</f>
        <v>112</v>
      </c>
      <c r="Y62" s="3">
        <f>VLOOKUP(A62,FAG_Daten_2022!A$1:$FK$206,FAG_Daten_2022!$DJ$1,FALSE)</f>
        <v>99.67</v>
      </c>
      <c r="Z62" s="82">
        <f>ROUND(W62-W62*MIN(MAX((Y62*FAG_Basisdaten!$C$15-X62)/(Y62*FAG_Basisdaten!$C$14),0),1),0)</f>
        <v>0</v>
      </c>
      <c r="AA62" s="79">
        <f>VLOOKUP(A62,FAG_Daten_2022!A$1:$FK$206,FAG_Daten_2022!$AW$1,FALSE)</f>
        <v>285.39999999999998</v>
      </c>
      <c r="AB62" s="83">
        <f>VLOOKUP(A62,FAG_Daten_2022!A$1:$FK$206,FAG_Daten_2022!$AZ$1,FALSE)</f>
        <v>0.1245</v>
      </c>
      <c r="AC62" s="3">
        <f>VLOOKUP(A62,FAG_Daten_2022!A$1:$FK$206,FAG_Daten_2022!$F$1,FALSE)</f>
        <v>3797</v>
      </c>
      <c r="AD62" s="3">
        <f>VLOOKUP(A62,FAG_Daten_2022!A$1:$FK$206,FAG_Daten_2022!$BC$1,FALSE)</f>
        <v>102.3</v>
      </c>
      <c r="AE62" s="3">
        <f>VLOOKUP(A62,FAG_Daten_2022!A$1:$FK$206,FAG_Daten_2022!$BD$1,FALSE)</f>
        <v>104.2</v>
      </c>
      <c r="AF62" s="80">
        <f>IF(OR(AA62&lt;FAG_Basisdaten!$C$18,AB62&gt;FAG_Basisdaten!$C$19),MAX((FAG_Basisdaten!$C$20+FAG_Basisdaten!$C$21*AA62+FAG_Basisdaten!$C$22*AB62*100)*AC62*(AD62/AE62),0),0)</f>
        <v>0</v>
      </c>
      <c r="AG62" s="3">
        <f>VLOOKUP(A62,FAG_Daten_2022!A$1:$FK$206,FAG_Daten_2022!$DH$1,FALSE)</f>
        <v>112</v>
      </c>
      <c r="AH62" s="3">
        <f>VLOOKUP(A62,FAG_Daten_2022!A$1:$FK$206,FAG_Daten_2022!$DJ$1,FALSE)</f>
        <v>99.67</v>
      </c>
      <c r="AI62" s="82">
        <f>ROUND(AF62-AF62*MIN(MAX((AH62*FAG_Basisdaten!$C$24-AG62)/(AH62*FAG_Basisdaten!$C$23),0),1),0)</f>
        <v>0</v>
      </c>
      <c r="AJ62" s="3">
        <f>VLOOKUP(A62,FAG_Daten_2022!$A$1:$FK$206,FAG_Daten_2022!$BC$1,FALSE)</f>
        <v>102.3</v>
      </c>
      <c r="AK62" s="3">
        <f>VLOOKUP(A62,FAG_Daten_2022!$A$1:$FK$206,FAG_Daten_2022!$BD$1,FALSE)</f>
        <v>104.2</v>
      </c>
      <c r="AL62" s="82">
        <v>0</v>
      </c>
      <c r="AM62" s="82">
        <f t="shared" si="2"/>
        <v>1698930</v>
      </c>
      <c r="AN62" s="115" t="str">
        <f>IF(VLOOKUP($A62,FAG_Daten_2022!$A$1:$FK$206,FAG_Daten_2022!BS$1,FALSE)="","",VLOOKUP($A62,FAG_Daten_2022!$A$1:$FK$206,FAG_Daten_2022!BS$1,FALSE))</f>
        <v/>
      </c>
      <c r="AO62" s="115" t="str">
        <f>IF(VLOOKUP($A62,FAG_Daten_2022!$A$1:$FK$206,FAG_Daten_2022!BT$1,FALSE)="","",VLOOKUP($A62,FAG_Daten_2022!$A$1:$FK$206,FAG_Daten_2022!BT$1,FALSE))</f>
        <v/>
      </c>
      <c r="AP62" s="115" t="str">
        <f>IF(VLOOKUP($A62,FAG_Daten_2022!$A$1:$FK$206,FAG_Daten_2022!BU$1,FALSE)="","",VLOOKUP($A62,FAG_Daten_2022!$A$1:$FK$206,FAG_Daten_2022!BU$1,FALSE))</f>
        <v/>
      </c>
      <c r="AQ62" s="115" t="str">
        <f>IF(VLOOKUP($A62,FAG_Daten_2022!$A$1:$FK$206,FAG_Daten_2022!BV$1,FALSE)="","",VLOOKUP($A62,FAG_Daten_2022!$A$1:$FK$206,FAG_Daten_2022!BV$1,FALSE))</f>
        <v/>
      </c>
      <c r="AR62" s="115" t="str">
        <f>IF(VLOOKUP($A62,FAG_Daten_2022!$A$1:$FK$206,FAG_Daten_2022!BW$1,FALSE)="","",VLOOKUP($A62,FAG_Daten_2022!$A$1:$FK$206,FAG_Daten_2022!BW$1,FALSE))</f>
        <v>Hausen a.A.</v>
      </c>
      <c r="AS62" s="115" t="str">
        <f>IF(VLOOKUP($A62,FAG_Daten_2022!$A$1:$FK$206,FAG_Daten_2022!BX$1,FALSE)="","",VLOOKUP($A62,FAG_Daten_2022!$A$1:$FK$206,FAG_Daten_2022!BX$1,FALSE))</f>
        <v/>
      </c>
      <c r="AT62" s="115" t="str">
        <f>IF(VLOOKUP($A62,FAG_Daten_2022!$A$1:$FK$206,FAG_Daten_2022!BY$1,FALSE)="","",VLOOKUP($A62,FAG_Daten_2022!$A$1:$FK$206,FAG_Daten_2022!BY$1,FALSE))</f>
        <v/>
      </c>
      <c r="AU62" s="115" t="str">
        <f>IF(VLOOKUP($A62,FAG_Daten_2022!$A$1:$FK$206,FAG_Daten_2022!BZ$1,FALSE)="","",VLOOKUP($A62,FAG_Daten_2022!$A$1:$FK$206,FAG_Daten_2022!BZ$1,FALSE))</f>
        <v/>
      </c>
      <c r="AV62" s="115" t="str">
        <f>IF(VLOOKUP($A62,FAG_Daten_2022!$A$1:$FK$206,FAG_Daten_2022!CA$1,FALSE)="","",VLOOKUP($A62,FAG_Daten_2022!$A$1:$FK$206,FAG_Daten_2022!CA$1,FALSE))</f>
        <v/>
      </c>
      <c r="AW62" s="115" t="str">
        <f>IF(VLOOKUP($A62,FAG_Daten_2022!$A$1:$FK$206,FAG_Daten_2022!CB$1,FALSE)="","",VLOOKUP($A62,FAG_Daten_2022!$A$1:$FK$206,FAG_Daten_2022!CB$1,FALSE))</f>
        <v/>
      </c>
      <c r="AX62" s="115" t="str">
        <f>IF(VLOOKUP($A62,FAG_Daten_2022!$A$1:$FK$206,FAG_Daten_2022!CC$1,FALSE)="","",VLOOKUP($A62,FAG_Daten_2022!$A$1:$FK$206,FAG_Daten_2022!CC$1,FALSE))</f>
        <v/>
      </c>
      <c r="AY62" s="115" t="str">
        <f>IF(VLOOKUP($A62,FAG_Daten_2022!$A$1:$FK$206,FAG_Daten_2022!CD$1,FALSE)="","",VLOOKUP($A62,FAG_Daten_2022!$A$1:$FK$206,FAG_Daten_2022!CD$1,FALSE))</f>
        <v/>
      </c>
      <c r="AZ62" s="80">
        <f>VLOOKUP($A62,FAG_Daten_2022!$A$1:$FK$206,FAG_Daten_2022!$DH$1,FALSE)</f>
        <v>112</v>
      </c>
      <c r="BA62" s="80">
        <f>IF(VLOOKUP($A62,FAG_Daten_2022!$A$1:$FK$206,FAG_Daten_2022!M$1,FALSE)="","",VLOOKUP($A62,FAG_Daten_2022!$A$1:$FK$206,FAG_Daten_2022!M$1,FALSE))</f>
        <v>0</v>
      </c>
      <c r="BB62" s="80">
        <f>IF(VLOOKUP($A62,FAG_Daten_2022!$A$1:$FK$206,FAG_Daten_2022!N$1,FALSE)="","",VLOOKUP($A62,FAG_Daten_2022!$A$1:$FK$206,FAG_Daten_2022!N$1,FALSE))</f>
        <v>0</v>
      </c>
      <c r="BC62" s="80">
        <f>IF(VLOOKUP($A62,FAG_Daten_2022!$A$1:$FK$206,FAG_Daten_2022!O$1,FALSE)="","",VLOOKUP($A62,FAG_Daten_2022!$A$1:$FK$206,FAG_Daten_2022!O$1,FALSE))</f>
        <v>0</v>
      </c>
      <c r="BD62" s="80" t="str">
        <f>IF(VLOOKUP($A62,FAG_Daten_2022!$A$1:$FK$206,FAG_Daten_2022!P$1,FALSE)="","",VLOOKUP($A62,FAG_Daten_2022!$A$1:$FK$206,FAG_Daten_2022!P$1,FALSE))</f>
        <v/>
      </c>
      <c r="BE62" s="80">
        <f>IF(VLOOKUP($A62,FAG_Daten_2022!$A$1:$FK$206,FAG_Daten_2022!R$1,FALSE)="","",VLOOKUP($A62,FAG_Daten_2022!$A$1:$FK$206,FAG_Daten_2022!R$1,FALSE))</f>
        <v>22</v>
      </c>
      <c r="BF62" s="80">
        <f>IF(VLOOKUP($A62,FAG_Daten_2022!$A$1:$FK$206,FAG_Daten_2022!S$1,FALSE)="","",VLOOKUP($A62,FAG_Daten_2022!$A$1:$FK$206,FAG_Daten_2022!S$1,FALSE))</f>
        <v>0</v>
      </c>
      <c r="BG62" s="80" t="str">
        <f>IF(VLOOKUP($A62,FAG_Daten_2022!$A$1:$FK$206,FAG_Daten_2022!T$1,FALSE)="","",VLOOKUP($A62,FAG_Daten_2022!$A$1:$FK$206,FAG_Daten_2022!T$1,FALSE))</f>
        <v/>
      </c>
      <c r="BH62" s="80" t="str">
        <f>IF(VLOOKUP($A62,FAG_Daten_2022!$A$1:$FK$206,FAG_Daten_2022!U$1,FALSE)="","",VLOOKUP($A62,FAG_Daten_2022!$A$1:$FK$206,FAG_Daten_2022!U$1,FALSE))</f>
        <v/>
      </c>
      <c r="BI62" s="80">
        <f>IF(VLOOKUP($A62,FAG_Daten_2022!$A$1:$FK$206,FAG_Daten_2022!W$1,FALSE)="","",VLOOKUP($A62,FAG_Daten_2022!$A$1:$FK$206,FAG_Daten_2022!W$1,FALSE))</f>
        <v>0</v>
      </c>
      <c r="BJ62" s="80" t="str">
        <f>IF(VLOOKUP($A62,FAG_Daten_2022!$A$1:$FK$206,FAG_Daten_2022!X$1,FALSE)="","",VLOOKUP($A62,FAG_Daten_2022!$A$1:$FK$206,FAG_Daten_2022!X$1,FALSE))</f>
        <v/>
      </c>
      <c r="BK62" s="80" t="str">
        <f>IF(VLOOKUP($A62,FAG_Daten_2022!$A$1:$FK$206,FAG_Daten_2022!Y$1,FALSE)="","",VLOOKUP($A62,FAG_Daten_2022!$A$1:$FK$206,FAG_Daten_2022!Y$1,FALSE))</f>
        <v/>
      </c>
      <c r="BL62" s="80" t="str">
        <f>IF(VLOOKUP($A62,FAG_Daten_2022!$A$1:$FK$206,FAG_Daten_2022!Z$1,FALSE)="","",VLOOKUP($A62,FAG_Daten_2022!$A$1:$FK$206,FAG_Daten_2022!Z$1,FALSE))</f>
        <v/>
      </c>
      <c r="BM62" s="82">
        <f>IF(VLOOKUP($A62,FAG_Daten_2022!$A$1:$FK$206,FAG_Daten_2022!AG$1,FALSE)="","",VLOOKUP($A62,FAG_Daten_2022!$A$1:$FK$206,FAG_Daten_2022!AG$1,FALSE))</f>
        <v>12081250</v>
      </c>
      <c r="BN62" s="82">
        <f>IF(VLOOKUP($A62,FAG_Daten_2022!$A$1:$FK$206,FAG_Daten_2022!AH$1,FALSE)="","",VLOOKUP($A62,FAG_Daten_2022!$A$1:$FK$206,FAG_Daten_2022!AH$1,FALSE))</f>
        <v>0</v>
      </c>
      <c r="BO62" s="82">
        <f>IF(VLOOKUP($A62,FAG_Daten_2022!$A$1:$FK$206,FAG_Daten_2022!AI$1,FALSE)="","",VLOOKUP($A62,FAG_Daten_2022!$A$1:$FK$206,FAG_Daten_2022!AI$1,FALSE))</f>
        <v>0</v>
      </c>
      <c r="BP62" s="113">
        <f>IF(VLOOKUP($A62,FAG_Daten_2022!$A$1:$FK$206,FAG_Daten_2022!AJ$1,FALSE)="","",VLOOKUP($A62,FAG_Daten_2022!$A$1:$FK$206,FAG_Daten_2022!AJ$1,FALSE))</f>
        <v>0</v>
      </c>
      <c r="BQ62" s="82" t="str">
        <f>IF(VLOOKUP($A62,FAG_Daten_2022!$A$1:$FK$206,FAG_Daten_2022!AK$1,FALSE)="","",VLOOKUP($A62,FAG_Daten_2022!$A$1:$FK$206,FAG_Daten_2022!AK$1,FALSE))</f>
        <v/>
      </c>
      <c r="BR62" s="82">
        <f>IF(VLOOKUP($A62,FAG_Daten_2022!$A$1:$FK$206,FAG_Daten_2022!AL$1,FALSE)="","",VLOOKUP($A62,FAG_Daten_2022!$A$1:$FK$206,FAG_Daten_2022!AL$1,FALSE))</f>
        <v>12081250</v>
      </c>
      <c r="BS62" s="82">
        <f>IF(VLOOKUP($A62,FAG_Daten_2022!$A$1:$FK$206,FAG_Daten_2022!AM$1,FALSE)="","",VLOOKUP($A62,FAG_Daten_2022!$A$1:$FK$206,FAG_Daten_2022!AM$1,FALSE))</f>
        <v>0</v>
      </c>
      <c r="BT62" s="82" t="str">
        <f>IF(VLOOKUP($A62,FAG_Daten_2022!$A$1:$FK$206,FAG_Daten_2022!AN$1,FALSE)="","",VLOOKUP($A62,FAG_Daten_2022!$A$1:$FK$206,FAG_Daten_2022!AN$1,FALSE))</f>
        <v/>
      </c>
      <c r="BU62" s="82" t="str">
        <f>IF(VLOOKUP($A62,FAG_Daten_2022!$A$1:$FK$206,FAG_Daten_2022!AO$1,FALSE)="","",VLOOKUP($A62,FAG_Daten_2022!$A$1:$FK$206,FAG_Daten_2022!AO$1,FALSE))</f>
        <v/>
      </c>
      <c r="BV62" s="82">
        <f>IF(VLOOKUP($A62,FAG_Daten_2022!$A$1:$FK$206,FAG_Daten_2022!AP$1,FALSE)="","",VLOOKUP($A62,FAG_Daten_2022!$A$1:$FK$206,FAG_Daten_2022!AP$1,FALSE))</f>
        <v>0</v>
      </c>
      <c r="BW62" s="82" t="str">
        <f>IF(VLOOKUP($A62,FAG_Daten_2022!$A$1:$FK$206,FAG_Daten_2022!AQ$1,FALSE)="","",VLOOKUP($A62,FAG_Daten_2022!$A$1:$FK$206,FAG_Daten_2022!AQ$1,FALSE))</f>
        <v/>
      </c>
      <c r="BX62" s="82" t="str">
        <f>IF(VLOOKUP($A62,FAG_Daten_2022!$A$1:$FK$206,FAG_Daten_2022!AR$1,FALSE)="","",VLOOKUP($A62,FAG_Daten_2022!$A$1:$FK$206,FAG_Daten_2022!AR$1,FALSE))</f>
        <v/>
      </c>
      <c r="BY62" s="82" t="str">
        <f>IF(VLOOKUP($A62,FAG_Daten_2022!$A$1:$FK$206,FAG_Daten_2022!AS$1,FALSE)="","",VLOOKUP($A62,FAG_Daten_2022!$A$1:$FK$206,FAG_Daten_2022!AS$1,FALSE))</f>
        <v/>
      </c>
      <c r="BZ62" s="82">
        <f t="shared" si="18"/>
        <v>0</v>
      </c>
      <c r="CA62" s="82">
        <f t="shared" si="15"/>
        <v>0</v>
      </c>
      <c r="CB62" s="82">
        <f t="shared" si="15"/>
        <v>0</v>
      </c>
      <c r="CC62" s="82" t="str">
        <f t="shared" si="15"/>
        <v/>
      </c>
      <c r="CD62" s="82">
        <f t="shared" si="12"/>
        <v>333718</v>
      </c>
      <c r="CE62" s="82">
        <f t="shared" si="12"/>
        <v>0</v>
      </c>
      <c r="CF62" s="82" t="str">
        <f t="shared" si="12"/>
        <v/>
      </c>
      <c r="CG62" s="82" t="str">
        <f t="shared" si="12"/>
        <v/>
      </c>
      <c r="CH62" s="82">
        <f t="shared" si="12"/>
        <v>0</v>
      </c>
      <c r="CI62" s="82" t="str">
        <f t="shared" si="12"/>
        <v/>
      </c>
      <c r="CJ62" s="82" t="str">
        <f t="shared" si="12"/>
        <v/>
      </c>
      <c r="CK62" s="82" t="str">
        <f t="shared" si="12"/>
        <v/>
      </c>
      <c r="CL62" s="82">
        <f t="shared" si="16"/>
        <v>0</v>
      </c>
      <c r="CM62" s="82">
        <f t="shared" si="16"/>
        <v>0</v>
      </c>
      <c r="CN62" s="82">
        <f t="shared" si="16"/>
        <v>0</v>
      </c>
      <c r="CO62" s="82" t="str">
        <f t="shared" si="13"/>
        <v/>
      </c>
      <c r="CP62" s="82">
        <f t="shared" si="13"/>
        <v>0</v>
      </c>
      <c r="CQ62" s="82">
        <f t="shared" si="13"/>
        <v>0</v>
      </c>
      <c r="CR62" s="82" t="str">
        <f t="shared" si="13"/>
        <v/>
      </c>
      <c r="CS62" s="82" t="str">
        <f t="shared" si="13"/>
        <v/>
      </c>
      <c r="CT62" s="82">
        <f t="shared" si="13"/>
        <v>0</v>
      </c>
      <c r="CU62" s="82" t="str">
        <f t="shared" si="13"/>
        <v/>
      </c>
      <c r="CV62" s="82" t="str">
        <f t="shared" si="13"/>
        <v/>
      </c>
      <c r="CW62" s="82" t="str">
        <f t="shared" si="13"/>
        <v/>
      </c>
      <c r="CX62" s="82">
        <f t="shared" si="5"/>
        <v>333718</v>
      </c>
      <c r="CY62" s="82">
        <f>VLOOKUP($A62,FAG_Daten_2022!$A$1:$FK$206,FAG_Daten_2022!I$1,FALSE)</f>
        <v>835</v>
      </c>
      <c r="CZ62" s="82" t="str">
        <f>IF(VLOOKUP($A62,FAG_Daten_2022!$A$1:$FK$206,FAG_Daten_2022!BE$1,FALSE)="","",VLOOKUP($A62,FAG_Daten_2022!$A$1:$FK$206,FAG_Daten_2022!BE$1,FALSE))</f>
        <v/>
      </c>
      <c r="DA62" s="82" t="str">
        <f>IF(VLOOKUP($A62,FAG_Daten_2022!$A$1:$FK$206,FAG_Daten_2022!BF$1,FALSE)="","",VLOOKUP($A62,FAG_Daten_2022!$A$1:$FK$206,FAG_Daten_2022!BF$1,FALSE))</f>
        <v/>
      </c>
      <c r="DB62" s="82" t="str">
        <f>IF(VLOOKUP($A62,FAG_Daten_2022!$A$1:$FK$206,FAG_Daten_2022!BG$1,FALSE)="","",VLOOKUP($A62,FAG_Daten_2022!$A$1:$FK$206,FAG_Daten_2022!BG$1,FALSE))</f>
        <v/>
      </c>
      <c r="DC62" s="82" t="str">
        <f>IF(VLOOKUP($A62,FAG_Daten_2022!$A$1:$FK$206,FAG_Daten_2022!BH$1,FALSE)="","",VLOOKUP($A62,FAG_Daten_2022!$A$1:$FK$206,FAG_Daten_2022!BH$1,FALSE))</f>
        <v/>
      </c>
      <c r="DD62" s="82">
        <f>IF(VLOOKUP($A62,FAG_Daten_2022!$A$1:$FK$206,FAG_Daten_2022!BI$1,FALSE)="","",VLOOKUP($A62,FAG_Daten_2022!$A$1:$FK$206,FAG_Daten_2022!BI$1,FALSE))</f>
        <v>95</v>
      </c>
      <c r="DE62" s="82" t="str">
        <f>IF(VLOOKUP($A62,FAG_Daten_2022!$A$1:$FK$206,FAG_Daten_2022!BJ$1,FALSE)="","",VLOOKUP($A62,FAG_Daten_2022!$A$1:$FK$206,FAG_Daten_2022!BJ$1,FALSE))</f>
        <v/>
      </c>
      <c r="DF62" s="82" t="str">
        <f>IF(VLOOKUP($A62,FAG_Daten_2022!$A$1:$FK$206,FAG_Daten_2022!BK$1,FALSE)="","",VLOOKUP($A62,FAG_Daten_2022!$A$1:$FK$206,FAG_Daten_2022!BK$1,FALSE))</f>
        <v/>
      </c>
      <c r="DG62" s="82" t="str">
        <f>IF(VLOOKUP($A62,FAG_Daten_2022!$A$1:$FK$206,FAG_Daten_2022!BL$1,FALSE)="","",VLOOKUP($A62,FAG_Daten_2022!$A$1:$FK$206,FAG_Daten_2022!BL$1,FALSE))</f>
        <v/>
      </c>
      <c r="DH62" s="82" t="str">
        <f>IF(VLOOKUP($A62,FAG_Daten_2022!$A$1:$FK$206,FAG_Daten_2022!BM$1,FALSE)="","",VLOOKUP($A62,FAG_Daten_2022!$A$1:$FK$206,FAG_Daten_2022!BM$1,FALSE))</f>
        <v/>
      </c>
      <c r="DI62" s="82" t="str">
        <f>IF(VLOOKUP($A62,FAG_Daten_2022!$A$1:$FK$206,FAG_Daten_2022!BN$1,FALSE)="","",VLOOKUP($A62,FAG_Daten_2022!$A$1:$FK$206,FAG_Daten_2022!BN$1,FALSE))</f>
        <v/>
      </c>
      <c r="DJ62" s="82" t="str">
        <f>IF(VLOOKUP($A62,FAG_Daten_2022!$A$1:$FK$206,FAG_Daten_2022!BO$1,FALSE)="","",VLOOKUP($A62,FAG_Daten_2022!$A$1:$FK$206,FAG_Daten_2022!BO$1,FALSE))</f>
        <v/>
      </c>
      <c r="DK62" s="82" t="str">
        <f>IF(VLOOKUP($A62,FAG_Daten_2022!$A$1:$FK$206,FAG_Daten_2022!BP$1,FALSE)="","",VLOOKUP($A62,FAG_Daten_2022!$A$1:$FK$206,FAG_Daten_2022!BP$1,FALSE))</f>
        <v/>
      </c>
      <c r="DL62" s="82" t="str">
        <f>IF(VLOOKUP($A62,FAG_Daten_2022!$A$1:$FK$206,FAG_Daten_2022!BQ$1,FALSE)="","",VLOOKUP($A62,FAG_Daten_2022!$A$1:$FK$206,FAG_Daten_2022!BQ$1,FALSE))</f>
        <v/>
      </c>
      <c r="DM62" s="82" t="str">
        <f>IF(VLOOKUP($A62,FAG_Daten_2022!$A$1:$FK$206,FAG_Daten_2022!BR$1,FALSE)="","",VLOOKUP($A62,FAG_Daten_2022!$A$1:$FK$206,FAG_Daten_2022!BR$1,FALSE))</f>
        <v/>
      </c>
      <c r="DN62" s="82" t="str">
        <f t="shared" si="17"/>
        <v/>
      </c>
      <c r="DO62" s="82" t="str">
        <f t="shared" si="17"/>
        <v/>
      </c>
      <c r="DP62" s="82" t="str">
        <f t="shared" si="17"/>
        <v/>
      </c>
      <c r="DQ62" s="82" t="str">
        <f t="shared" si="14"/>
        <v/>
      </c>
      <c r="DR62" s="82">
        <f t="shared" si="14"/>
        <v>0</v>
      </c>
      <c r="DS62" s="82" t="str">
        <f t="shared" si="14"/>
        <v/>
      </c>
      <c r="DT62" s="82" t="str">
        <f t="shared" si="14"/>
        <v/>
      </c>
      <c r="DU62" s="82" t="str">
        <f t="shared" si="14"/>
        <v/>
      </c>
      <c r="DV62" s="82" t="str">
        <f t="shared" si="14"/>
        <v/>
      </c>
      <c r="DW62" s="82" t="str">
        <f t="shared" si="14"/>
        <v/>
      </c>
      <c r="DX62" s="82" t="str">
        <f t="shared" si="14"/>
        <v/>
      </c>
      <c r="DY62" s="82" t="str">
        <f t="shared" si="14"/>
        <v/>
      </c>
      <c r="DZ62" s="82">
        <f t="shared" si="7"/>
        <v>0</v>
      </c>
      <c r="EA62" s="82">
        <f t="shared" si="8"/>
        <v>333718</v>
      </c>
      <c r="EB62" s="11"/>
      <c r="EC62" s="82"/>
      <c r="ED62" s="82"/>
      <c r="EE62" s="82"/>
      <c r="EF62" s="82"/>
      <c r="EG62" s="82"/>
      <c r="EH62" s="82"/>
      <c r="EI62" s="82"/>
      <c r="EJ62" s="82"/>
      <c r="EL62" s="11"/>
    </row>
    <row r="63" spans="1:143" outlineLevel="1" x14ac:dyDescent="0.2">
      <c r="A63" s="1">
        <v>5</v>
      </c>
      <c r="B63" s="3" t="str">
        <f>VLOOKUP(A63,FAG_Daten_2022!A$1:$FK$206,FAG_Daten_2022!$B$1,FALSE)</f>
        <v>Hedingen</v>
      </c>
      <c r="C63" s="3" t="str">
        <f>VLOOKUP(A63,FAG_Daten_2022!A$1:$FK$206,FAG_Daten_2022!$C$1,FALSE)</f>
        <v>Politische Gemeinde</v>
      </c>
      <c r="D63" s="3" t="str">
        <f>VLOOKUP(A63,FAG_Daten_2022!A$1:$FK$206,FAG_Daten_2022!$D$1,FALSE)</f>
        <v>Bezirk Affoltern</v>
      </c>
      <c r="E63" s="82">
        <f>VLOOKUP(A63,FAG_Daten_2022!A$1:$FK$206,FAG_Daten_2022!$AT$1,FALSE)</f>
        <v>3454</v>
      </c>
      <c r="F63" s="82">
        <f>VLOOKUP(A63,FAG_Daten_2022!A$1:$FK$206,FAG_Daten_2022!$AV$1,FALSE)</f>
        <v>3770</v>
      </c>
      <c r="G63" s="82">
        <f>VLOOKUP(A63,FAG_Daten_2022!A$1:$FK$206,FAG_Daten_2022!$F$1,FALSE)</f>
        <v>3793</v>
      </c>
      <c r="H63" s="80">
        <f>VLOOKUP(A63,FAG_Daten_2022!A$1:$FK$206,FAG_Daten_2022!$DH$1,FALSE)</f>
        <v>105</v>
      </c>
      <c r="I63" s="82">
        <f>ROUND(IF(E63&lt;FAG_Basisdaten!$C$5*F63,(FAG_Basisdaten!$C$5*F63-E63)*G63*H63/100,0),0)</f>
        <v>507788</v>
      </c>
      <c r="J63" s="82">
        <f>VLOOKUP(A63,FAG_Daten_2022!A$1:$FK$206,FAG_Daten_2022!$AT$1,FALSE)</f>
        <v>3454</v>
      </c>
      <c r="K63" s="82">
        <f>VLOOKUP(A63,FAG_Daten_2022!A$1:$FK$206,FAG_Daten_2022!$AV$1,FALSE)</f>
        <v>3770</v>
      </c>
      <c r="L63" s="3">
        <f>VLOOKUP(A63,FAG_Daten_2022!A$1:$FK$206,FAG_Daten_2022!$F$1,FALSE)</f>
        <v>3793</v>
      </c>
      <c r="M63" s="3">
        <f>VLOOKUP(A63,FAG_Daten_2022!A$1:$FK$206,FAG_Daten_2022!DJ$1,FALSE)</f>
        <v>99.67</v>
      </c>
      <c r="N63" s="3">
        <f>VLOOKUP(A63,FAG_Daten_2022!A$1:$FK$206,FAG_Daten_2022!$DK$1,FALSE)</f>
        <v>100.87</v>
      </c>
      <c r="O63" s="82">
        <f>ROUND(IF(J63&gt;K63*FAG_Basisdaten!$C$8,(J63-K63*FAG_Basisdaten!$C$8)*FAG_Basisdaten!$C$9*L63*(M63/N63),0),0)</f>
        <v>0</v>
      </c>
      <c r="P63" s="82">
        <f>VLOOKUP(A63,FAG_Daten_2022!A$1:$FK$206,FAG_Daten_2022!$I$1,FALSE)</f>
        <v>818</v>
      </c>
      <c r="Q63" s="82">
        <f>VLOOKUP(A63,FAG_Daten_2022!A$1:$FK$206,FAG_Daten_2022!$F$1,FALSE)</f>
        <v>3793</v>
      </c>
      <c r="R63" s="82">
        <f>VLOOKUP(A63,FAG_Daten_2022!A$1:$FK$206,FAG_Daten_2022!$K$1,FALSE)</f>
        <v>232131</v>
      </c>
      <c r="S63" s="82">
        <f>VLOOKUP(A63,FAG_Daten_2022!A$1:$FK$206,FAG_Daten_2022!$H$1,FALSE)</f>
        <v>1130451</v>
      </c>
      <c r="T63" s="82">
        <f>VLOOKUP(A63,FAG_Daten_2022!A$1:$FK$206,FAG_Daten_2022!$F$1,FALSE)</f>
        <v>3793</v>
      </c>
      <c r="U63" s="3">
        <f>VLOOKUP(A63,FAG_Daten_2022!A$1:$FK$206,FAG_Daten_2022!$BC$1,FALSE)</f>
        <v>102.3</v>
      </c>
      <c r="V63" s="3">
        <f>VLOOKUP(A63,FAG_Daten_2022!A$1:$FK$206,FAG_Daten_2022!$BD$1,FALSE)</f>
        <v>104.2</v>
      </c>
      <c r="W63" s="118">
        <f>IF((P63/Q63)&gt;(R63/S63)*FAG_Basisdaten!$C$12,((P63/Q63)-(R63/S63)*FAG_Basisdaten!$C$12)*T63*FAG_Basisdaten!$C$13*(U63/V63),0)</f>
        <v>0</v>
      </c>
      <c r="X63" s="3">
        <f>VLOOKUP(A63,FAG_Daten_2022!A$1:$FK$206,FAG_Daten_2022!$DH$1,FALSE)</f>
        <v>105</v>
      </c>
      <c r="Y63" s="3">
        <f>VLOOKUP(A63,FAG_Daten_2022!A$1:$FK$206,FAG_Daten_2022!$DJ$1,FALSE)</f>
        <v>99.67</v>
      </c>
      <c r="Z63" s="82">
        <f>ROUND(W63-W63*MIN(MAX((Y63*FAG_Basisdaten!$C$15-X63)/(Y63*FAG_Basisdaten!$C$14),0),1),0)</f>
        <v>0</v>
      </c>
      <c r="AA63" s="79">
        <f>VLOOKUP(A63,FAG_Daten_2022!A$1:$FK$206,FAG_Daten_2022!$AW$1,FALSE)</f>
        <v>586.74</v>
      </c>
      <c r="AB63" s="83">
        <f>VLOOKUP(A63,FAG_Daten_2022!A$1:$FK$206,FAG_Daten_2022!$AZ$1,FALSE)</f>
        <v>4.8999999999999998E-3</v>
      </c>
      <c r="AC63" s="3">
        <f>VLOOKUP(A63,FAG_Daten_2022!A$1:$FK$206,FAG_Daten_2022!$F$1,FALSE)</f>
        <v>3793</v>
      </c>
      <c r="AD63" s="3">
        <f>VLOOKUP(A63,FAG_Daten_2022!A$1:$FK$206,FAG_Daten_2022!$BC$1,FALSE)</f>
        <v>102.3</v>
      </c>
      <c r="AE63" s="3">
        <f>VLOOKUP(A63,FAG_Daten_2022!A$1:$FK$206,FAG_Daten_2022!$BD$1,FALSE)</f>
        <v>104.2</v>
      </c>
      <c r="AF63" s="80">
        <f>IF(OR(AA63&lt;FAG_Basisdaten!$C$18,AB63&gt;FAG_Basisdaten!$C$19),MAX((FAG_Basisdaten!$C$20+FAG_Basisdaten!$C$21*AA63+FAG_Basisdaten!$C$22*AB63*100)*AC63*(AD63/AE63),0),0)</f>
        <v>0</v>
      </c>
      <c r="AG63" s="3">
        <f>VLOOKUP(A63,FAG_Daten_2022!A$1:$FK$206,FAG_Daten_2022!$DH$1,FALSE)</f>
        <v>105</v>
      </c>
      <c r="AH63" s="3">
        <f>VLOOKUP(A63,FAG_Daten_2022!A$1:$FK$206,FAG_Daten_2022!$DJ$1,FALSE)</f>
        <v>99.67</v>
      </c>
      <c r="AI63" s="82">
        <f>ROUND(AF63-AF63*MIN(MAX((AH63*FAG_Basisdaten!$C$24-AG63)/(AH63*FAG_Basisdaten!$C$23),0),1),0)</f>
        <v>0</v>
      </c>
      <c r="AJ63" s="3">
        <f>VLOOKUP(A63,FAG_Daten_2022!$A$1:$FK$206,FAG_Daten_2022!$BC$1,FALSE)</f>
        <v>102.3</v>
      </c>
      <c r="AK63" s="3">
        <f>VLOOKUP(A63,FAG_Daten_2022!$A$1:$FK$206,FAG_Daten_2022!$BD$1,FALSE)</f>
        <v>104.2</v>
      </c>
      <c r="AL63" s="82">
        <v>0</v>
      </c>
      <c r="AM63" s="82">
        <f t="shared" si="2"/>
        <v>507788</v>
      </c>
      <c r="AN63" s="115" t="str">
        <f>IF(VLOOKUP($A63,FAG_Daten_2022!$A$1:$FK$206,FAG_Daten_2022!BS$1,FALSE)="","",VLOOKUP($A63,FAG_Daten_2022!$A$1:$FK$206,FAG_Daten_2022!BS$1,FALSE))</f>
        <v/>
      </c>
      <c r="AO63" s="115" t="str">
        <f>IF(VLOOKUP($A63,FAG_Daten_2022!$A$1:$FK$206,FAG_Daten_2022!BT$1,FALSE)="","",VLOOKUP($A63,FAG_Daten_2022!$A$1:$FK$206,FAG_Daten_2022!BT$1,FALSE))</f>
        <v/>
      </c>
      <c r="AP63" s="115" t="str">
        <f>IF(VLOOKUP($A63,FAG_Daten_2022!$A$1:$FK$206,FAG_Daten_2022!BU$1,FALSE)="","",VLOOKUP($A63,FAG_Daten_2022!$A$1:$FK$206,FAG_Daten_2022!BU$1,FALSE))</f>
        <v/>
      </c>
      <c r="AQ63" s="115" t="str">
        <f>IF(VLOOKUP($A63,FAG_Daten_2022!$A$1:$FK$206,FAG_Daten_2022!BV$1,FALSE)="","",VLOOKUP($A63,FAG_Daten_2022!$A$1:$FK$206,FAG_Daten_2022!BV$1,FALSE))</f>
        <v/>
      </c>
      <c r="AR63" s="115" t="str">
        <f>IF(VLOOKUP($A63,FAG_Daten_2022!$A$1:$FK$206,FAG_Daten_2022!BW$1,FALSE)="","",VLOOKUP($A63,FAG_Daten_2022!$A$1:$FK$206,FAG_Daten_2022!BW$1,FALSE))</f>
        <v/>
      </c>
      <c r="AS63" s="115" t="str">
        <f>IF(VLOOKUP($A63,FAG_Daten_2022!$A$1:$FK$206,FAG_Daten_2022!BX$1,FALSE)="","",VLOOKUP($A63,FAG_Daten_2022!$A$1:$FK$206,FAG_Daten_2022!BX$1,FALSE))</f>
        <v/>
      </c>
      <c r="AT63" s="115" t="str">
        <f>IF(VLOOKUP($A63,FAG_Daten_2022!$A$1:$FK$206,FAG_Daten_2022!BY$1,FALSE)="","",VLOOKUP($A63,FAG_Daten_2022!$A$1:$FK$206,FAG_Daten_2022!BY$1,FALSE))</f>
        <v/>
      </c>
      <c r="AU63" s="115" t="str">
        <f>IF(VLOOKUP($A63,FAG_Daten_2022!$A$1:$FK$206,FAG_Daten_2022!BZ$1,FALSE)="","",VLOOKUP($A63,FAG_Daten_2022!$A$1:$FK$206,FAG_Daten_2022!BZ$1,FALSE))</f>
        <v/>
      </c>
      <c r="AV63" s="115" t="str">
        <f>IF(VLOOKUP($A63,FAG_Daten_2022!$A$1:$FK$206,FAG_Daten_2022!CA$1,FALSE)="","",VLOOKUP($A63,FAG_Daten_2022!$A$1:$FK$206,FAG_Daten_2022!CA$1,FALSE))</f>
        <v/>
      </c>
      <c r="AW63" s="115" t="str">
        <f>IF(VLOOKUP($A63,FAG_Daten_2022!$A$1:$FK$206,FAG_Daten_2022!CB$1,FALSE)="","",VLOOKUP($A63,FAG_Daten_2022!$A$1:$FK$206,FAG_Daten_2022!CB$1,FALSE))</f>
        <v/>
      </c>
      <c r="AX63" s="115" t="str">
        <f>IF(VLOOKUP($A63,FAG_Daten_2022!$A$1:$FK$206,FAG_Daten_2022!CC$1,FALSE)="","",VLOOKUP($A63,FAG_Daten_2022!$A$1:$FK$206,FAG_Daten_2022!CC$1,FALSE))</f>
        <v/>
      </c>
      <c r="AY63" s="115" t="str">
        <f>IF(VLOOKUP($A63,FAG_Daten_2022!$A$1:$FK$206,FAG_Daten_2022!CD$1,FALSE)="","",VLOOKUP($A63,FAG_Daten_2022!$A$1:$FK$206,FAG_Daten_2022!CD$1,FALSE))</f>
        <v/>
      </c>
      <c r="AZ63" s="80">
        <f>VLOOKUP($A63,FAG_Daten_2022!$A$1:$FK$206,FAG_Daten_2022!$DH$1,FALSE)</f>
        <v>105</v>
      </c>
      <c r="BA63" s="80">
        <f>IF(VLOOKUP($A63,FAG_Daten_2022!$A$1:$FK$206,FAG_Daten_2022!M$1,FALSE)="","",VLOOKUP($A63,FAG_Daten_2022!$A$1:$FK$206,FAG_Daten_2022!M$1,FALSE))</f>
        <v>0</v>
      </c>
      <c r="BB63" s="80">
        <f>IF(VLOOKUP($A63,FAG_Daten_2022!$A$1:$FK$206,FAG_Daten_2022!N$1,FALSE)="","",VLOOKUP($A63,FAG_Daten_2022!$A$1:$FK$206,FAG_Daten_2022!N$1,FALSE))</f>
        <v>0</v>
      </c>
      <c r="BC63" s="80">
        <f>IF(VLOOKUP($A63,FAG_Daten_2022!$A$1:$FK$206,FAG_Daten_2022!O$1,FALSE)="","",VLOOKUP($A63,FAG_Daten_2022!$A$1:$FK$206,FAG_Daten_2022!O$1,FALSE))</f>
        <v>0</v>
      </c>
      <c r="BD63" s="80" t="str">
        <f>IF(VLOOKUP($A63,FAG_Daten_2022!$A$1:$FK$206,FAG_Daten_2022!P$1,FALSE)="","",VLOOKUP($A63,FAG_Daten_2022!$A$1:$FK$206,FAG_Daten_2022!P$1,FALSE))</f>
        <v/>
      </c>
      <c r="BE63" s="80">
        <f>IF(VLOOKUP($A63,FAG_Daten_2022!$A$1:$FK$206,FAG_Daten_2022!R$1,FALSE)="","",VLOOKUP($A63,FAG_Daten_2022!$A$1:$FK$206,FAG_Daten_2022!R$1,FALSE))</f>
        <v>0</v>
      </c>
      <c r="BF63" s="80">
        <f>IF(VLOOKUP($A63,FAG_Daten_2022!$A$1:$FK$206,FAG_Daten_2022!S$1,FALSE)="","",VLOOKUP($A63,FAG_Daten_2022!$A$1:$FK$206,FAG_Daten_2022!S$1,FALSE))</f>
        <v>0</v>
      </c>
      <c r="BG63" s="80" t="str">
        <f>IF(VLOOKUP($A63,FAG_Daten_2022!$A$1:$FK$206,FAG_Daten_2022!T$1,FALSE)="","",VLOOKUP($A63,FAG_Daten_2022!$A$1:$FK$206,FAG_Daten_2022!T$1,FALSE))</f>
        <v/>
      </c>
      <c r="BH63" s="80" t="str">
        <f>IF(VLOOKUP($A63,FAG_Daten_2022!$A$1:$FK$206,FAG_Daten_2022!U$1,FALSE)="","",VLOOKUP($A63,FAG_Daten_2022!$A$1:$FK$206,FAG_Daten_2022!U$1,FALSE))</f>
        <v/>
      </c>
      <c r="BI63" s="80">
        <f>IF(VLOOKUP($A63,FAG_Daten_2022!$A$1:$FK$206,FAG_Daten_2022!W$1,FALSE)="","",VLOOKUP($A63,FAG_Daten_2022!$A$1:$FK$206,FAG_Daten_2022!W$1,FALSE))</f>
        <v>0</v>
      </c>
      <c r="BJ63" s="80" t="str">
        <f>IF(VLOOKUP($A63,FAG_Daten_2022!$A$1:$FK$206,FAG_Daten_2022!X$1,FALSE)="","",VLOOKUP($A63,FAG_Daten_2022!$A$1:$FK$206,FAG_Daten_2022!X$1,FALSE))</f>
        <v/>
      </c>
      <c r="BK63" s="80" t="str">
        <f>IF(VLOOKUP($A63,FAG_Daten_2022!$A$1:$FK$206,FAG_Daten_2022!Y$1,FALSE)="","",VLOOKUP($A63,FAG_Daten_2022!$A$1:$FK$206,FAG_Daten_2022!Y$1,FALSE))</f>
        <v/>
      </c>
      <c r="BL63" s="80" t="str">
        <f>IF(VLOOKUP($A63,FAG_Daten_2022!$A$1:$FK$206,FAG_Daten_2022!Z$1,FALSE)="","",VLOOKUP($A63,FAG_Daten_2022!$A$1:$FK$206,FAG_Daten_2022!Z$1,FALSE))</f>
        <v/>
      </c>
      <c r="BM63" s="82">
        <f>IF(VLOOKUP($A63,FAG_Daten_2022!$A$1:$FK$206,FAG_Daten_2022!AG$1,FALSE)="","",VLOOKUP($A63,FAG_Daten_2022!$A$1:$FK$206,FAG_Daten_2022!AG$1,FALSE))</f>
        <v>13101391</v>
      </c>
      <c r="BN63" s="82">
        <f>IF(VLOOKUP($A63,FAG_Daten_2022!$A$1:$FK$206,FAG_Daten_2022!AH$1,FALSE)="","",VLOOKUP($A63,FAG_Daten_2022!$A$1:$FK$206,FAG_Daten_2022!AH$1,FALSE))</f>
        <v>0</v>
      </c>
      <c r="BO63" s="82">
        <f>IF(VLOOKUP($A63,FAG_Daten_2022!$A$1:$FK$206,FAG_Daten_2022!AI$1,FALSE)="","",VLOOKUP($A63,FAG_Daten_2022!$A$1:$FK$206,FAG_Daten_2022!AI$1,FALSE))</f>
        <v>0</v>
      </c>
      <c r="BP63" s="113">
        <f>IF(VLOOKUP($A63,FAG_Daten_2022!$A$1:$FK$206,FAG_Daten_2022!AJ$1,FALSE)="","",VLOOKUP($A63,FAG_Daten_2022!$A$1:$FK$206,FAG_Daten_2022!AJ$1,FALSE))</f>
        <v>0</v>
      </c>
      <c r="BQ63" s="82" t="str">
        <f>IF(VLOOKUP($A63,FAG_Daten_2022!$A$1:$FK$206,FAG_Daten_2022!AK$1,FALSE)="","",VLOOKUP($A63,FAG_Daten_2022!$A$1:$FK$206,FAG_Daten_2022!AK$1,FALSE))</f>
        <v/>
      </c>
      <c r="BR63" s="82">
        <f>IF(VLOOKUP($A63,FAG_Daten_2022!$A$1:$FK$206,FAG_Daten_2022!AL$1,FALSE)="","",VLOOKUP($A63,FAG_Daten_2022!$A$1:$FK$206,FAG_Daten_2022!AL$1,FALSE))</f>
        <v>0</v>
      </c>
      <c r="BS63" s="82">
        <f>IF(VLOOKUP($A63,FAG_Daten_2022!$A$1:$FK$206,FAG_Daten_2022!AM$1,FALSE)="","",VLOOKUP($A63,FAG_Daten_2022!$A$1:$FK$206,FAG_Daten_2022!AM$1,FALSE))</f>
        <v>0</v>
      </c>
      <c r="BT63" s="82" t="str">
        <f>IF(VLOOKUP($A63,FAG_Daten_2022!$A$1:$FK$206,FAG_Daten_2022!AN$1,FALSE)="","",VLOOKUP($A63,FAG_Daten_2022!$A$1:$FK$206,FAG_Daten_2022!AN$1,FALSE))</f>
        <v/>
      </c>
      <c r="BU63" s="82" t="str">
        <f>IF(VLOOKUP($A63,FAG_Daten_2022!$A$1:$FK$206,FAG_Daten_2022!AO$1,FALSE)="","",VLOOKUP($A63,FAG_Daten_2022!$A$1:$FK$206,FAG_Daten_2022!AO$1,FALSE))</f>
        <v/>
      </c>
      <c r="BV63" s="82">
        <f>IF(VLOOKUP($A63,FAG_Daten_2022!$A$1:$FK$206,FAG_Daten_2022!AP$1,FALSE)="","",VLOOKUP($A63,FAG_Daten_2022!$A$1:$FK$206,FAG_Daten_2022!AP$1,FALSE))</f>
        <v>0</v>
      </c>
      <c r="BW63" s="82" t="str">
        <f>IF(VLOOKUP($A63,FAG_Daten_2022!$A$1:$FK$206,FAG_Daten_2022!AQ$1,FALSE)="","",VLOOKUP($A63,FAG_Daten_2022!$A$1:$FK$206,FAG_Daten_2022!AQ$1,FALSE))</f>
        <v/>
      </c>
      <c r="BX63" s="82" t="str">
        <f>IF(VLOOKUP($A63,FAG_Daten_2022!$A$1:$FK$206,FAG_Daten_2022!AR$1,FALSE)="","",VLOOKUP($A63,FAG_Daten_2022!$A$1:$FK$206,FAG_Daten_2022!AR$1,FALSE))</f>
        <v/>
      </c>
      <c r="BY63" s="82" t="str">
        <f>IF(VLOOKUP($A63,FAG_Daten_2022!$A$1:$FK$206,FAG_Daten_2022!AS$1,FALSE)="","",VLOOKUP($A63,FAG_Daten_2022!$A$1:$FK$206,FAG_Daten_2022!AS$1,FALSE))</f>
        <v/>
      </c>
      <c r="BZ63" s="82">
        <f t="shared" si="18"/>
        <v>0</v>
      </c>
      <c r="CA63" s="82">
        <f t="shared" si="15"/>
        <v>0</v>
      </c>
      <c r="CB63" s="82">
        <f t="shared" si="15"/>
        <v>0</v>
      </c>
      <c r="CC63" s="82" t="str">
        <f t="shared" si="15"/>
        <v/>
      </c>
      <c r="CD63" s="82">
        <f t="shared" si="12"/>
        <v>0</v>
      </c>
      <c r="CE63" s="82">
        <f t="shared" si="12"/>
        <v>0</v>
      </c>
      <c r="CF63" s="82" t="str">
        <f t="shared" si="12"/>
        <v/>
      </c>
      <c r="CG63" s="82" t="str">
        <f t="shared" si="12"/>
        <v/>
      </c>
      <c r="CH63" s="82">
        <f t="shared" si="12"/>
        <v>0</v>
      </c>
      <c r="CI63" s="82" t="str">
        <f t="shared" si="12"/>
        <v/>
      </c>
      <c r="CJ63" s="82" t="str">
        <f t="shared" si="12"/>
        <v/>
      </c>
      <c r="CK63" s="82" t="str">
        <f t="shared" si="12"/>
        <v/>
      </c>
      <c r="CL63" s="82">
        <f t="shared" si="16"/>
        <v>0</v>
      </c>
      <c r="CM63" s="82">
        <f t="shared" si="16"/>
        <v>0</v>
      </c>
      <c r="CN63" s="82">
        <f t="shared" si="16"/>
        <v>0</v>
      </c>
      <c r="CO63" s="82" t="str">
        <f t="shared" si="13"/>
        <v/>
      </c>
      <c r="CP63" s="82">
        <f t="shared" si="13"/>
        <v>0</v>
      </c>
      <c r="CQ63" s="82">
        <f t="shared" si="13"/>
        <v>0</v>
      </c>
      <c r="CR63" s="82" t="str">
        <f t="shared" si="13"/>
        <v/>
      </c>
      <c r="CS63" s="82" t="str">
        <f t="shared" si="13"/>
        <v/>
      </c>
      <c r="CT63" s="82">
        <f t="shared" si="13"/>
        <v>0</v>
      </c>
      <c r="CU63" s="82" t="str">
        <f t="shared" si="13"/>
        <v/>
      </c>
      <c r="CV63" s="82" t="str">
        <f t="shared" si="13"/>
        <v/>
      </c>
      <c r="CW63" s="82" t="str">
        <f t="shared" si="13"/>
        <v/>
      </c>
      <c r="CX63" s="82">
        <f t="shared" si="5"/>
        <v>0</v>
      </c>
      <c r="CY63" s="82">
        <f>VLOOKUP($A63,FAG_Daten_2022!$A$1:$FK$206,FAG_Daten_2022!I$1,FALSE)</f>
        <v>818</v>
      </c>
      <c r="CZ63" s="82" t="str">
        <f>IF(VLOOKUP($A63,FAG_Daten_2022!$A$1:$FK$206,FAG_Daten_2022!BE$1,FALSE)="","",VLOOKUP($A63,FAG_Daten_2022!$A$1:$FK$206,FAG_Daten_2022!BE$1,FALSE))</f>
        <v/>
      </c>
      <c r="DA63" s="82" t="str">
        <f>IF(VLOOKUP($A63,FAG_Daten_2022!$A$1:$FK$206,FAG_Daten_2022!BF$1,FALSE)="","",VLOOKUP($A63,FAG_Daten_2022!$A$1:$FK$206,FAG_Daten_2022!BF$1,FALSE))</f>
        <v/>
      </c>
      <c r="DB63" s="82" t="str">
        <f>IF(VLOOKUP($A63,FAG_Daten_2022!$A$1:$FK$206,FAG_Daten_2022!BG$1,FALSE)="","",VLOOKUP($A63,FAG_Daten_2022!$A$1:$FK$206,FAG_Daten_2022!BG$1,FALSE))</f>
        <v/>
      </c>
      <c r="DC63" s="82" t="str">
        <f>IF(VLOOKUP($A63,FAG_Daten_2022!$A$1:$FK$206,FAG_Daten_2022!BH$1,FALSE)="","",VLOOKUP($A63,FAG_Daten_2022!$A$1:$FK$206,FAG_Daten_2022!BH$1,FALSE))</f>
        <v/>
      </c>
      <c r="DD63" s="82" t="str">
        <f>IF(VLOOKUP($A63,FAG_Daten_2022!$A$1:$FK$206,FAG_Daten_2022!BI$1,FALSE)="","",VLOOKUP($A63,FAG_Daten_2022!$A$1:$FK$206,FAG_Daten_2022!BI$1,FALSE))</f>
        <v/>
      </c>
      <c r="DE63" s="82" t="str">
        <f>IF(VLOOKUP($A63,FAG_Daten_2022!$A$1:$FK$206,FAG_Daten_2022!BJ$1,FALSE)="","",VLOOKUP($A63,FAG_Daten_2022!$A$1:$FK$206,FAG_Daten_2022!BJ$1,FALSE))</f>
        <v/>
      </c>
      <c r="DF63" s="82" t="str">
        <f>IF(VLOOKUP($A63,FAG_Daten_2022!$A$1:$FK$206,FAG_Daten_2022!BK$1,FALSE)="","",VLOOKUP($A63,FAG_Daten_2022!$A$1:$FK$206,FAG_Daten_2022!BK$1,FALSE))</f>
        <v/>
      </c>
      <c r="DG63" s="82" t="str">
        <f>IF(VLOOKUP($A63,FAG_Daten_2022!$A$1:$FK$206,FAG_Daten_2022!BL$1,FALSE)="","",VLOOKUP($A63,FAG_Daten_2022!$A$1:$FK$206,FAG_Daten_2022!BL$1,FALSE))</f>
        <v/>
      </c>
      <c r="DH63" s="82" t="str">
        <f>IF(VLOOKUP($A63,FAG_Daten_2022!$A$1:$FK$206,FAG_Daten_2022!BM$1,FALSE)="","",VLOOKUP($A63,FAG_Daten_2022!$A$1:$FK$206,FAG_Daten_2022!BM$1,FALSE))</f>
        <v/>
      </c>
      <c r="DI63" s="82" t="str">
        <f>IF(VLOOKUP($A63,FAG_Daten_2022!$A$1:$FK$206,FAG_Daten_2022!BN$1,FALSE)="","",VLOOKUP($A63,FAG_Daten_2022!$A$1:$FK$206,FAG_Daten_2022!BN$1,FALSE))</f>
        <v/>
      </c>
      <c r="DJ63" s="82" t="str">
        <f>IF(VLOOKUP($A63,FAG_Daten_2022!$A$1:$FK$206,FAG_Daten_2022!BO$1,FALSE)="","",VLOOKUP($A63,FAG_Daten_2022!$A$1:$FK$206,FAG_Daten_2022!BO$1,FALSE))</f>
        <v/>
      </c>
      <c r="DK63" s="82" t="str">
        <f>IF(VLOOKUP($A63,FAG_Daten_2022!$A$1:$FK$206,FAG_Daten_2022!BP$1,FALSE)="","",VLOOKUP($A63,FAG_Daten_2022!$A$1:$FK$206,FAG_Daten_2022!BP$1,FALSE))</f>
        <v/>
      </c>
      <c r="DL63" s="82" t="str">
        <f>IF(VLOOKUP($A63,FAG_Daten_2022!$A$1:$FK$206,FAG_Daten_2022!BQ$1,FALSE)="","",VLOOKUP($A63,FAG_Daten_2022!$A$1:$FK$206,FAG_Daten_2022!BQ$1,FALSE))</f>
        <v/>
      </c>
      <c r="DM63" s="82" t="str">
        <f>IF(VLOOKUP($A63,FAG_Daten_2022!$A$1:$FK$206,FAG_Daten_2022!BR$1,FALSE)="","",VLOOKUP($A63,FAG_Daten_2022!$A$1:$FK$206,FAG_Daten_2022!BR$1,FALSE))</f>
        <v/>
      </c>
      <c r="DN63" s="82" t="str">
        <f t="shared" si="17"/>
        <v/>
      </c>
      <c r="DO63" s="82" t="str">
        <f t="shared" si="17"/>
        <v/>
      </c>
      <c r="DP63" s="82" t="str">
        <f t="shared" si="17"/>
        <v/>
      </c>
      <c r="DQ63" s="82" t="str">
        <f t="shared" si="14"/>
        <v/>
      </c>
      <c r="DR63" s="82" t="str">
        <f t="shared" si="14"/>
        <v/>
      </c>
      <c r="DS63" s="82" t="str">
        <f t="shared" si="14"/>
        <v/>
      </c>
      <c r="DT63" s="82" t="str">
        <f t="shared" si="14"/>
        <v/>
      </c>
      <c r="DU63" s="82" t="str">
        <f t="shared" si="14"/>
        <v/>
      </c>
      <c r="DV63" s="82" t="str">
        <f t="shared" si="14"/>
        <v/>
      </c>
      <c r="DW63" s="82" t="str">
        <f t="shared" si="14"/>
        <v/>
      </c>
      <c r="DX63" s="82" t="str">
        <f t="shared" si="14"/>
        <v/>
      </c>
      <c r="DY63" s="82" t="str">
        <f t="shared" si="14"/>
        <v/>
      </c>
      <c r="DZ63" s="82">
        <f t="shared" si="7"/>
        <v>0</v>
      </c>
      <c r="EA63" s="82">
        <f t="shared" si="8"/>
        <v>0</v>
      </c>
      <c r="EB63" s="11"/>
      <c r="EC63" s="82"/>
      <c r="ED63" s="82"/>
      <c r="EE63" s="82"/>
      <c r="EF63" s="82"/>
      <c r="EG63" s="82"/>
      <c r="EH63" s="82"/>
      <c r="EI63" s="82"/>
      <c r="EJ63" s="82"/>
      <c r="EL63" s="11"/>
    </row>
    <row r="64" spans="1:143" outlineLevel="1" x14ac:dyDescent="0.2">
      <c r="A64" s="3">
        <v>31</v>
      </c>
      <c r="B64" s="3" t="str">
        <f>VLOOKUP(A64,FAG_Daten_2022!A$1:$FK$206,FAG_Daten_2022!$B$1,FALSE)</f>
        <v>Henggart</v>
      </c>
      <c r="C64" s="3" t="str">
        <f>VLOOKUP(A64,FAG_Daten_2022!A$1:$FK$206,FAG_Daten_2022!$C$1,FALSE)</f>
        <v>Politische Gemeinde</v>
      </c>
      <c r="D64" s="3" t="str">
        <f>VLOOKUP(A64,FAG_Daten_2022!A$1:$FK$206,FAG_Daten_2022!$D$1,FALSE)</f>
        <v>Bezirk Andelfingen</v>
      </c>
      <c r="E64" s="82">
        <f>VLOOKUP(A64,FAG_Daten_2022!A$1:$FK$206,FAG_Daten_2022!$AT$1,FALSE)</f>
        <v>2561</v>
      </c>
      <c r="F64" s="82">
        <f>VLOOKUP(A64,FAG_Daten_2022!A$1:$FK$206,FAG_Daten_2022!$AV$1,FALSE)</f>
        <v>3770</v>
      </c>
      <c r="G64" s="82">
        <f>VLOOKUP(A64,FAG_Daten_2022!A$1:$FK$206,FAG_Daten_2022!$F$1,FALSE)</f>
        <v>2294</v>
      </c>
      <c r="H64" s="80">
        <f>VLOOKUP(A64,FAG_Daten_2022!A$1:$FK$206,FAG_Daten_2022!$DH$1,FALSE)</f>
        <v>100</v>
      </c>
      <c r="I64" s="82">
        <f>ROUND(IF(E64&lt;FAG_Basisdaten!$C$5*F64,(FAG_Basisdaten!$C$5*F64-E64)*G64*H64/100,0),0)</f>
        <v>2341027</v>
      </c>
      <c r="J64" s="82">
        <f>VLOOKUP(A64,FAG_Daten_2022!A$1:$FK$206,FAG_Daten_2022!$AT$1,FALSE)</f>
        <v>2561</v>
      </c>
      <c r="K64" s="82">
        <f>VLOOKUP(A64,FAG_Daten_2022!A$1:$FK$206,FAG_Daten_2022!$AV$1,FALSE)</f>
        <v>3770</v>
      </c>
      <c r="L64" s="3">
        <f>VLOOKUP(A64,FAG_Daten_2022!A$1:$FK$206,FAG_Daten_2022!$F$1,FALSE)</f>
        <v>2294</v>
      </c>
      <c r="M64" s="3">
        <f>VLOOKUP(A64,FAG_Daten_2022!A$1:$FK$206,FAG_Daten_2022!DJ$1,FALSE)</f>
        <v>99.67</v>
      </c>
      <c r="N64" s="3">
        <f>VLOOKUP(A64,FAG_Daten_2022!A$1:$FK$206,FAG_Daten_2022!$DK$1,FALSE)</f>
        <v>100.87</v>
      </c>
      <c r="O64" s="82">
        <f>ROUND(IF(J64&gt;K64*FAG_Basisdaten!$C$8,(J64-K64*FAG_Basisdaten!$C$8)*FAG_Basisdaten!$C$9*L64*(M64/N64),0),0)</f>
        <v>0</v>
      </c>
      <c r="P64" s="82">
        <f>VLOOKUP(A64,FAG_Daten_2022!A$1:$FK$206,FAG_Daten_2022!$I$1,FALSE)</f>
        <v>502</v>
      </c>
      <c r="Q64" s="82">
        <f>VLOOKUP(A64,FAG_Daten_2022!A$1:$FK$206,FAG_Daten_2022!$F$1,FALSE)</f>
        <v>2294</v>
      </c>
      <c r="R64" s="82">
        <f>VLOOKUP(A64,FAG_Daten_2022!A$1:$FK$206,FAG_Daten_2022!$K$1,FALSE)</f>
        <v>232131</v>
      </c>
      <c r="S64" s="82">
        <f>VLOOKUP(A64,FAG_Daten_2022!A$1:$FK$206,FAG_Daten_2022!$H$1,FALSE)</f>
        <v>1130451</v>
      </c>
      <c r="T64" s="82">
        <f>VLOOKUP(A64,FAG_Daten_2022!A$1:$FK$206,FAG_Daten_2022!$F$1,FALSE)</f>
        <v>2294</v>
      </c>
      <c r="U64" s="3">
        <f>VLOOKUP(A64,FAG_Daten_2022!A$1:$FK$206,FAG_Daten_2022!$BC$1,FALSE)</f>
        <v>102.3</v>
      </c>
      <c r="V64" s="3">
        <f>VLOOKUP(A64,FAG_Daten_2022!A$1:$FK$206,FAG_Daten_2022!$BD$1,FALSE)</f>
        <v>104.2</v>
      </c>
      <c r="W64" s="118">
        <f>IF((P64/Q64)&gt;(R64/S64)*FAG_Basisdaten!$C$12,((P64/Q64)-(R64/S64)*FAG_Basisdaten!$C$12)*T64*FAG_Basisdaten!$C$13*(U64/V64),0)</f>
        <v>0</v>
      </c>
      <c r="X64" s="3">
        <f>VLOOKUP(A64,FAG_Daten_2022!A$1:$FK$206,FAG_Daten_2022!$DH$1,FALSE)</f>
        <v>100</v>
      </c>
      <c r="Y64" s="3">
        <f>VLOOKUP(A64,FAG_Daten_2022!A$1:$FK$206,FAG_Daten_2022!$DJ$1,FALSE)</f>
        <v>99.67</v>
      </c>
      <c r="Z64" s="82">
        <f>ROUND(W64-W64*MIN(MAX((Y64*FAG_Basisdaten!$C$15-X64)/(Y64*FAG_Basisdaten!$C$14),0),1),0)</f>
        <v>0</v>
      </c>
      <c r="AA64" s="79">
        <f>VLOOKUP(A64,FAG_Daten_2022!A$1:$FK$206,FAG_Daten_2022!$AW$1,FALSE)</f>
        <v>757.01</v>
      </c>
      <c r="AB64" s="83">
        <f>VLOOKUP(A64,FAG_Daten_2022!A$1:$FK$206,FAG_Daten_2022!$AZ$1,FALSE)</f>
        <v>0</v>
      </c>
      <c r="AC64" s="3">
        <f>VLOOKUP(A64,FAG_Daten_2022!A$1:$FK$206,FAG_Daten_2022!$F$1,FALSE)</f>
        <v>2294</v>
      </c>
      <c r="AD64" s="3">
        <f>VLOOKUP(A64,FAG_Daten_2022!A$1:$FK$206,FAG_Daten_2022!$BC$1,FALSE)</f>
        <v>102.3</v>
      </c>
      <c r="AE64" s="3">
        <f>VLOOKUP(A64,FAG_Daten_2022!A$1:$FK$206,FAG_Daten_2022!$BD$1,FALSE)</f>
        <v>104.2</v>
      </c>
      <c r="AF64" s="80">
        <f>IF(OR(AA64&lt;FAG_Basisdaten!$C$18,AB64&gt;FAG_Basisdaten!$C$19),MAX((FAG_Basisdaten!$C$20+FAG_Basisdaten!$C$21*AA64+FAG_Basisdaten!$C$22*AB64*100)*AC64*(AD64/AE64),0),0)</f>
        <v>0</v>
      </c>
      <c r="AG64" s="3">
        <f>VLOOKUP(A64,FAG_Daten_2022!A$1:$FK$206,FAG_Daten_2022!$DH$1,FALSE)</f>
        <v>100</v>
      </c>
      <c r="AH64" s="3">
        <f>VLOOKUP(A64,FAG_Daten_2022!A$1:$FK$206,FAG_Daten_2022!$DJ$1,FALSE)</f>
        <v>99.67</v>
      </c>
      <c r="AI64" s="82">
        <f>ROUND(AF64-AF64*MIN(MAX((AH64*FAG_Basisdaten!$C$24-AG64)/(AH64*FAG_Basisdaten!$C$23),0),1),0)</f>
        <v>0</v>
      </c>
      <c r="AJ64" s="3">
        <f>VLOOKUP(A64,FAG_Daten_2022!$A$1:$FK$206,FAG_Daten_2022!$BC$1,FALSE)</f>
        <v>102.3</v>
      </c>
      <c r="AK64" s="3">
        <f>VLOOKUP(A64,FAG_Daten_2022!$A$1:$FK$206,FAG_Daten_2022!$BD$1,FALSE)</f>
        <v>104.2</v>
      </c>
      <c r="AL64" s="82">
        <v>0</v>
      </c>
      <c r="AM64" s="82">
        <f t="shared" si="2"/>
        <v>2341027</v>
      </c>
      <c r="AN64" s="115" t="str">
        <f>IF(VLOOKUP($A64,FAG_Daten_2022!$A$1:$FK$206,FAG_Daten_2022!BS$1,FALSE)="","",VLOOKUP($A64,FAG_Daten_2022!$A$1:$FK$206,FAG_Daten_2022!BS$1,FALSE))</f>
        <v/>
      </c>
      <c r="AO64" s="115" t="str">
        <f>IF(VLOOKUP($A64,FAG_Daten_2022!$A$1:$FK$206,FAG_Daten_2022!BT$1,FALSE)="","",VLOOKUP($A64,FAG_Daten_2022!$A$1:$FK$206,FAG_Daten_2022!BT$1,FALSE))</f>
        <v/>
      </c>
      <c r="AP64" s="115" t="str">
        <f>IF(VLOOKUP($A64,FAG_Daten_2022!$A$1:$FK$206,FAG_Daten_2022!BU$1,FALSE)="","",VLOOKUP($A64,FAG_Daten_2022!$A$1:$FK$206,FAG_Daten_2022!BU$1,FALSE))</f>
        <v/>
      </c>
      <c r="AQ64" s="115" t="str">
        <f>IF(VLOOKUP($A64,FAG_Daten_2022!$A$1:$FK$206,FAG_Daten_2022!BV$1,FALSE)="","",VLOOKUP($A64,FAG_Daten_2022!$A$1:$FK$206,FAG_Daten_2022!BV$1,FALSE))</f>
        <v/>
      </c>
      <c r="AR64" s="115" t="str">
        <f>IF(VLOOKUP($A64,FAG_Daten_2022!$A$1:$FK$206,FAG_Daten_2022!BW$1,FALSE)="","",VLOOKUP($A64,FAG_Daten_2022!$A$1:$FK$206,FAG_Daten_2022!BW$1,FALSE))</f>
        <v>Andelfingen</v>
      </c>
      <c r="AS64" s="115" t="str">
        <f>IF(VLOOKUP($A64,FAG_Daten_2022!$A$1:$FK$206,FAG_Daten_2022!BX$1,FALSE)="","",VLOOKUP($A64,FAG_Daten_2022!$A$1:$FK$206,FAG_Daten_2022!BX$1,FALSE))</f>
        <v/>
      </c>
      <c r="AT64" s="115" t="str">
        <f>IF(VLOOKUP($A64,FAG_Daten_2022!$A$1:$FK$206,FAG_Daten_2022!BY$1,FALSE)="","",VLOOKUP($A64,FAG_Daten_2022!$A$1:$FK$206,FAG_Daten_2022!BY$1,FALSE))</f>
        <v/>
      </c>
      <c r="AU64" s="115" t="str">
        <f>IF(VLOOKUP($A64,FAG_Daten_2022!$A$1:$FK$206,FAG_Daten_2022!BZ$1,FALSE)="","",VLOOKUP($A64,FAG_Daten_2022!$A$1:$FK$206,FAG_Daten_2022!BZ$1,FALSE))</f>
        <v/>
      </c>
      <c r="AV64" s="115" t="str">
        <f>IF(VLOOKUP($A64,FAG_Daten_2022!$A$1:$FK$206,FAG_Daten_2022!CA$1,FALSE)="","",VLOOKUP($A64,FAG_Daten_2022!$A$1:$FK$206,FAG_Daten_2022!CA$1,FALSE))</f>
        <v/>
      </c>
      <c r="AW64" s="115" t="str">
        <f>IF(VLOOKUP($A64,FAG_Daten_2022!$A$1:$FK$206,FAG_Daten_2022!CB$1,FALSE)="","",VLOOKUP($A64,FAG_Daten_2022!$A$1:$FK$206,FAG_Daten_2022!CB$1,FALSE))</f>
        <v/>
      </c>
      <c r="AX64" s="115" t="str">
        <f>IF(VLOOKUP($A64,FAG_Daten_2022!$A$1:$FK$206,FAG_Daten_2022!CC$1,FALSE)="","",VLOOKUP($A64,FAG_Daten_2022!$A$1:$FK$206,FAG_Daten_2022!CC$1,FALSE))</f>
        <v/>
      </c>
      <c r="AY64" s="115" t="str">
        <f>IF(VLOOKUP($A64,FAG_Daten_2022!$A$1:$FK$206,FAG_Daten_2022!CD$1,FALSE)="","",VLOOKUP($A64,FAG_Daten_2022!$A$1:$FK$206,FAG_Daten_2022!CD$1,FALSE))</f>
        <v/>
      </c>
      <c r="AZ64" s="80">
        <f>VLOOKUP($A64,FAG_Daten_2022!$A$1:$FK$206,FAG_Daten_2022!$DH$1,FALSE)</f>
        <v>100</v>
      </c>
      <c r="BA64" s="80">
        <f>IF(VLOOKUP($A64,FAG_Daten_2022!$A$1:$FK$206,FAG_Daten_2022!M$1,FALSE)="","",VLOOKUP($A64,FAG_Daten_2022!$A$1:$FK$206,FAG_Daten_2022!M$1,FALSE))</f>
        <v>0</v>
      </c>
      <c r="BB64" s="80">
        <f>IF(VLOOKUP($A64,FAG_Daten_2022!$A$1:$FK$206,FAG_Daten_2022!N$1,FALSE)="","",VLOOKUP($A64,FAG_Daten_2022!$A$1:$FK$206,FAG_Daten_2022!N$1,FALSE))</f>
        <v>0</v>
      </c>
      <c r="BC64" s="80">
        <f>IF(VLOOKUP($A64,FAG_Daten_2022!$A$1:$FK$206,FAG_Daten_2022!O$1,FALSE)="","",VLOOKUP($A64,FAG_Daten_2022!$A$1:$FK$206,FAG_Daten_2022!O$1,FALSE))</f>
        <v>0</v>
      </c>
      <c r="BD64" s="80" t="str">
        <f>IF(VLOOKUP($A64,FAG_Daten_2022!$A$1:$FK$206,FAG_Daten_2022!P$1,FALSE)="","",VLOOKUP($A64,FAG_Daten_2022!$A$1:$FK$206,FAG_Daten_2022!P$1,FALSE))</f>
        <v/>
      </c>
      <c r="BE64" s="80">
        <f>IF(VLOOKUP($A64,FAG_Daten_2022!$A$1:$FK$206,FAG_Daten_2022!R$1,FALSE)="","",VLOOKUP($A64,FAG_Daten_2022!$A$1:$FK$206,FAG_Daten_2022!R$1,FALSE))</f>
        <v>20</v>
      </c>
      <c r="BF64" s="80">
        <f>IF(VLOOKUP($A64,FAG_Daten_2022!$A$1:$FK$206,FAG_Daten_2022!S$1,FALSE)="","",VLOOKUP($A64,FAG_Daten_2022!$A$1:$FK$206,FAG_Daten_2022!S$1,FALSE))</f>
        <v>0</v>
      </c>
      <c r="BG64" s="80" t="str">
        <f>IF(VLOOKUP($A64,FAG_Daten_2022!$A$1:$FK$206,FAG_Daten_2022!T$1,FALSE)="","",VLOOKUP($A64,FAG_Daten_2022!$A$1:$FK$206,FAG_Daten_2022!T$1,FALSE))</f>
        <v/>
      </c>
      <c r="BH64" s="80" t="str">
        <f>IF(VLOOKUP($A64,FAG_Daten_2022!$A$1:$FK$206,FAG_Daten_2022!U$1,FALSE)="","",VLOOKUP($A64,FAG_Daten_2022!$A$1:$FK$206,FAG_Daten_2022!U$1,FALSE))</f>
        <v/>
      </c>
      <c r="BI64" s="80">
        <f>IF(VLOOKUP($A64,FAG_Daten_2022!$A$1:$FK$206,FAG_Daten_2022!W$1,FALSE)="","",VLOOKUP($A64,FAG_Daten_2022!$A$1:$FK$206,FAG_Daten_2022!W$1,FALSE))</f>
        <v>0</v>
      </c>
      <c r="BJ64" s="80" t="str">
        <f>IF(VLOOKUP($A64,FAG_Daten_2022!$A$1:$FK$206,FAG_Daten_2022!X$1,FALSE)="","",VLOOKUP($A64,FAG_Daten_2022!$A$1:$FK$206,FAG_Daten_2022!X$1,FALSE))</f>
        <v/>
      </c>
      <c r="BK64" s="80" t="str">
        <f>IF(VLOOKUP($A64,FAG_Daten_2022!$A$1:$FK$206,FAG_Daten_2022!Y$1,FALSE)="","",VLOOKUP($A64,FAG_Daten_2022!$A$1:$FK$206,FAG_Daten_2022!Y$1,FALSE))</f>
        <v/>
      </c>
      <c r="BL64" s="80" t="str">
        <f>IF(VLOOKUP($A64,FAG_Daten_2022!$A$1:$FK$206,FAG_Daten_2022!Z$1,FALSE)="","",VLOOKUP($A64,FAG_Daten_2022!$A$1:$FK$206,FAG_Daten_2022!Z$1,FALSE))</f>
        <v/>
      </c>
      <c r="BM64" s="82">
        <f>IF(VLOOKUP($A64,FAG_Daten_2022!$A$1:$FK$206,FAG_Daten_2022!AG$1,FALSE)="","",VLOOKUP($A64,FAG_Daten_2022!$A$1:$FK$206,FAG_Daten_2022!AG$1,FALSE))</f>
        <v>5874328</v>
      </c>
      <c r="BN64" s="82">
        <f>IF(VLOOKUP($A64,FAG_Daten_2022!$A$1:$FK$206,FAG_Daten_2022!AH$1,FALSE)="","",VLOOKUP($A64,FAG_Daten_2022!$A$1:$FK$206,FAG_Daten_2022!AH$1,FALSE))</f>
        <v>0</v>
      </c>
      <c r="BO64" s="82">
        <f>IF(VLOOKUP($A64,FAG_Daten_2022!$A$1:$FK$206,FAG_Daten_2022!AI$1,FALSE)="","",VLOOKUP($A64,FAG_Daten_2022!$A$1:$FK$206,FAG_Daten_2022!AI$1,FALSE))</f>
        <v>0</v>
      </c>
      <c r="BP64" s="113">
        <f>IF(VLOOKUP($A64,FAG_Daten_2022!$A$1:$FK$206,FAG_Daten_2022!AJ$1,FALSE)="","",VLOOKUP($A64,FAG_Daten_2022!$A$1:$FK$206,FAG_Daten_2022!AJ$1,FALSE))</f>
        <v>0</v>
      </c>
      <c r="BQ64" s="82" t="str">
        <f>IF(VLOOKUP($A64,FAG_Daten_2022!$A$1:$FK$206,FAG_Daten_2022!AK$1,FALSE)="","",VLOOKUP($A64,FAG_Daten_2022!$A$1:$FK$206,FAG_Daten_2022!AK$1,FALSE))</f>
        <v/>
      </c>
      <c r="BR64" s="82">
        <f>IF(VLOOKUP($A64,FAG_Daten_2022!$A$1:$FK$206,FAG_Daten_2022!AL$1,FALSE)="","",VLOOKUP($A64,FAG_Daten_2022!$A$1:$FK$206,FAG_Daten_2022!AL$1,FALSE))</f>
        <v>5874328</v>
      </c>
      <c r="BS64" s="82">
        <f>IF(VLOOKUP($A64,FAG_Daten_2022!$A$1:$FK$206,FAG_Daten_2022!AM$1,FALSE)="","",VLOOKUP($A64,FAG_Daten_2022!$A$1:$FK$206,FAG_Daten_2022!AM$1,FALSE))</f>
        <v>0</v>
      </c>
      <c r="BT64" s="82" t="str">
        <f>IF(VLOOKUP($A64,FAG_Daten_2022!$A$1:$FK$206,FAG_Daten_2022!AN$1,FALSE)="","",VLOOKUP($A64,FAG_Daten_2022!$A$1:$FK$206,FAG_Daten_2022!AN$1,FALSE))</f>
        <v/>
      </c>
      <c r="BU64" s="82" t="str">
        <f>IF(VLOOKUP($A64,FAG_Daten_2022!$A$1:$FK$206,FAG_Daten_2022!AO$1,FALSE)="","",VLOOKUP($A64,FAG_Daten_2022!$A$1:$FK$206,FAG_Daten_2022!AO$1,FALSE))</f>
        <v/>
      </c>
      <c r="BV64" s="82">
        <f>IF(VLOOKUP($A64,FAG_Daten_2022!$A$1:$FK$206,FAG_Daten_2022!AP$1,FALSE)="","",VLOOKUP($A64,FAG_Daten_2022!$A$1:$FK$206,FAG_Daten_2022!AP$1,FALSE))</f>
        <v>0</v>
      </c>
      <c r="BW64" s="82" t="str">
        <f>IF(VLOOKUP($A64,FAG_Daten_2022!$A$1:$FK$206,FAG_Daten_2022!AQ$1,FALSE)="","",VLOOKUP($A64,FAG_Daten_2022!$A$1:$FK$206,FAG_Daten_2022!AQ$1,FALSE))</f>
        <v/>
      </c>
      <c r="BX64" s="82" t="str">
        <f>IF(VLOOKUP($A64,FAG_Daten_2022!$A$1:$FK$206,FAG_Daten_2022!AR$1,FALSE)="","",VLOOKUP($A64,FAG_Daten_2022!$A$1:$FK$206,FAG_Daten_2022!AR$1,FALSE))</f>
        <v/>
      </c>
      <c r="BY64" s="82" t="str">
        <f>IF(VLOOKUP($A64,FAG_Daten_2022!$A$1:$FK$206,FAG_Daten_2022!AS$1,FALSE)="","",VLOOKUP($A64,FAG_Daten_2022!$A$1:$FK$206,FAG_Daten_2022!AS$1,FALSE))</f>
        <v/>
      </c>
      <c r="BZ64" s="82">
        <f t="shared" si="18"/>
        <v>0</v>
      </c>
      <c r="CA64" s="82">
        <f t="shared" si="15"/>
        <v>0</v>
      </c>
      <c r="CB64" s="82">
        <f t="shared" si="15"/>
        <v>0</v>
      </c>
      <c r="CC64" s="82" t="str">
        <f t="shared" si="15"/>
        <v/>
      </c>
      <c r="CD64" s="82">
        <f t="shared" si="12"/>
        <v>468205</v>
      </c>
      <c r="CE64" s="82">
        <f t="shared" si="12"/>
        <v>0</v>
      </c>
      <c r="CF64" s="82" t="str">
        <f t="shared" si="12"/>
        <v/>
      </c>
      <c r="CG64" s="82" t="str">
        <f t="shared" si="12"/>
        <v/>
      </c>
      <c r="CH64" s="82">
        <f t="shared" si="12"/>
        <v>0</v>
      </c>
      <c r="CI64" s="82" t="str">
        <f t="shared" si="12"/>
        <v/>
      </c>
      <c r="CJ64" s="82" t="str">
        <f t="shared" si="12"/>
        <v/>
      </c>
      <c r="CK64" s="82" t="str">
        <f t="shared" si="12"/>
        <v/>
      </c>
      <c r="CL64" s="82">
        <f t="shared" si="16"/>
        <v>0</v>
      </c>
      <c r="CM64" s="82">
        <f t="shared" si="16"/>
        <v>0</v>
      </c>
      <c r="CN64" s="82">
        <f t="shared" si="16"/>
        <v>0</v>
      </c>
      <c r="CO64" s="82" t="str">
        <f t="shared" si="13"/>
        <v/>
      </c>
      <c r="CP64" s="82">
        <f t="shared" si="13"/>
        <v>0</v>
      </c>
      <c r="CQ64" s="82">
        <f t="shared" si="13"/>
        <v>0</v>
      </c>
      <c r="CR64" s="82" t="str">
        <f t="shared" si="13"/>
        <v/>
      </c>
      <c r="CS64" s="82" t="str">
        <f t="shared" si="13"/>
        <v/>
      </c>
      <c r="CT64" s="82">
        <f t="shared" si="13"/>
        <v>0</v>
      </c>
      <c r="CU64" s="82" t="str">
        <f t="shared" si="13"/>
        <v/>
      </c>
      <c r="CV64" s="82" t="str">
        <f t="shared" si="13"/>
        <v/>
      </c>
      <c r="CW64" s="82" t="str">
        <f t="shared" si="13"/>
        <v/>
      </c>
      <c r="CX64" s="82">
        <f t="shared" si="5"/>
        <v>468205</v>
      </c>
      <c r="CY64" s="82">
        <f>VLOOKUP($A64,FAG_Daten_2022!$A$1:$FK$206,FAG_Daten_2022!I$1,FALSE)</f>
        <v>502</v>
      </c>
      <c r="CZ64" s="82" t="str">
        <f>IF(VLOOKUP($A64,FAG_Daten_2022!$A$1:$FK$206,FAG_Daten_2022!BE$1,FALSE)="","",VLOOKUP($A64,FAG_Daten_2022!$A$1:$FK$206,FAG_Daten_2022!BE$1,FALSE))</f>
        <v/>
      </c>
      <c r="DA64" s="82" t="str">
        <f>IF(VLOOKUP($A64,FAG_Daten_2022!$A$1:$FK$206,FAG_Daten_2022!BF$1,FALSE)="","",VLOOKUP($A64,FAG_Daten_2022!$A$1:$FK$206,FAG_Daten_2022!BF$1,FALSE))</f>
        <v/>
      </c>
      <c r="DB64" s="82" t="str">
        <f>IF(VLOOKUP($A64,FAG_Daten_2022!$A$1:$FK$206,FAG_Daten_2022!BG$1,FALSE)="","",VLOOKUP($A64,FAG_Daten_2022!$A$1:$FK$206,FAG_Daten_2022!BG$1,FALSE))</f>
        <v/>
      </c>
      <c r="DC64" s="82" t="str">
        <f>IF(VLOOKUP($A64,FAG_Daten_2022!$A$1:$FK$206,FAG_Daten_2022!BH$1,FALSE)="","",VLOOKUP($A64,FAG_Daten_2022!$A$1:$FK$206,FAG_Daten_2022!BH$1,FALSE))</f>
        <v/>
      </c>
      <c r="DD64" s="82">
        <f>IF(VLOOKUP($A64,FAG_Daten_2022!$A$1:$FK$206,FAG_Daten_2022!BI$1,FALSE)="","",VLOOKUP($A64,FAG_Daten_2022!$A$1:$FK$206,FAG_Daten_2022!BI$1,FALSE))</f>
        <v>58</v>
      </c>
      <c r="DE64" s="82" t="str">
        <f>IF(VLOOKUP($A64,FAG_Daten_2022!$A$1:$FK$206,FAG_Daten_2022!BJ$1,FALSE)="","",VLOOKUP($A64,FAG_Daten_2022!$A$1:$FK$206,FAG_Daten_2022!BJ$1,FALSE))</f>
        <v/>
      </c>
      <c r="DF64" s="82" t="str">
        <f>IF(VLOOKUP($A64,FAG_Daten_2022!$A$1:$FK$206,FAG_Daten_2022!BK$1,FALSE)="","",VLOOKUP($A64,FAG_Daten_2022!$A$1:$FK$206,FAG_Daten_2022!BK$1,FALSE))</f>
        <v/>
      </c>
      <c r="DG64" s="82" t="str">
        <f>IF(VLOOKUP($A64,FAG_Daten_2022!$A$1:$FK$206,FAG_Daten_2022!BL$1,FALSE)="","",VLOOKUP($A64,FAG_Daten_2022!$A$1:$FK$206,FAG_Daten_2022!BL$1,FALSE))</f>
        <v/>
      </c>
      <c r="DH64" s="82" t="str">
        <f>IF(VLOOKUP($A64,FAG_Daten_2022!$A$1:$FK$206,FAG_Daten_2022!BM$1,FALSE)="","",VLOOKUP($A64,FAG_Daten_2022!$A$1:$FK$206,FAG_Daten_2022!BM$1,FALSE))</f>
        <v/>
      </c>
      <c r="DI64" s="82" t="str">
        <f>IF(VLOOKUP($A64,FAG_Daten_2022!$A$1:$FK$206,FAG_Daten_2022!BN$1,FALSE)="","",VLOOKUP($A64,FAG_Daten_2022!$A$1:$FK$206,FAG_Daten_2022!BN$1,FALSE))</f>
        <v/>
      </c>
      <c r="DJ64" s="82" t="str">
        <f>IF(VLOOKUP($A64,FAG_Daten_2022!$A$1:$FK$206,FAG_Daten_2022!BO$1,FALSE)="","",VLOOKUP($A64,FAG_Daten_2022!$A$1:$FK$206,FAG_Daten_2022!BO$1,FALSE))</f>
        <v/>
      </c>
      <c r="DK64" s="82" t="str">
        <f>IF(VLOOKUP($A64,FAG_Daten_2022!$A$1:$FK$206,FAG_Daten_2022!BP$1,FALSE)="","",VLOOKUP($A64,FAG_Daten_2022!$A$1:$FK$206,FAG_Daten_2022!BP$1,FALSE))</f>
        <v/>
      </c>
      <c r="DL64" s="82" t="str">
        <f>IF(VLOOKUP($A64,FAG_Daten_2022!$A$1:$FK$206,FAG_Daten_2022!BQ$1,FALSE)="","",VLOOKUP($A64,FAG_Daten_2022!$A$1:$FK$206,FAG_Daten_2022!BQ$1,FALSE))</f>
        <v/>
      </c>
      <c r="DM64" s="82" t="str">
        <f>IF(VLOOKUP($A64,FAG_Daten_2022!$A$1:$FK$206,FAG_Daten_2022!BR$1,FALSE)="","",VLOOKUP($A64,FAG_Daten_2022!$A$1:$FK$206,FAG_Daten_2022!BR$1,FALSE))</f>
        <v/>
      </c>
      <c r="DN64" s="82" t="str">
        <f t="shared" si="17"/>
        <v/>
      </c>
      <c r="DO64" s="82" t="str">
        <f t="shared" si="17"/>
        <v/>
      </c>
      <c r="DP64" s="82" t="str">
        <f t="shared" si="17"/>
        <v/>
      </c>
      <c r="DQ64" s="82" t="str">
        <f t="shared" si="14"/>
        <v/>
      </c>
      <c r="DR64" s="82">
        <f t="shared" si="14"/>
        <v>0</v>
      </c>
      <c r="DS64" s="82" t="str">
        <f t="shared" si="14"/>
        <v/>
      </c>
      <c r="DT64" s="82" t="str">
        <f t="shared" si="14"/>
        <v/>
      </c>
      <c r="DU64" s="82" t="str">
        <f t="shared" si="14"/>
        <v/>
      </c>
      <c r="DV64" s="82" t="str">
        <f t="shared" si="14"/>
        <v/>
      </c>
      <c r="DW64" s="82" t="str">
        <f t="shared" si="14"/>
        <v/>
      </c>
      <c r="DX64" s="82" t="str">
        <f t="shared" si="14"/>
        <v/>
      </c>
      <c r="DY64" s="82" t="str">
        <f t="shared" si="14"/>
        <v/>
      </c>
      <c r="DZ64" s="82">
        <f t="shared" si="7"/>
        <v>0</v>
      </c>
      <c r="EA64" s="82">
        <f t="shared" si="8"/>
        <v>468205</v>
      </c>
      <c r="EB64" s="82"/>
      <c r="EC64" s="82"/>
      <c r="ED64" s="82"/>
      <c r="EE64" s="82"/>
      <c r="EF64" s="82"/>
      <c r="EG64" s="82"/>
      <c r="EH64" s="82"/>
      <c r="EI64" s="82"/>
      <c r="EJ64" s="82"/>
      <c r="EK64" s="3"/>
      <c r="EL64" s="82"/>
      <c r="EM64" s="3"/>
    </row>
    <row r="65" spans="1:143" outlineLevel="1" x14ac:dyDescent="0.2">
      <c r="A65" s="3">
        <v>152</v>
      </c>
      <c r="B65" s="3" t="str">
        <f>VLOOKUP(A65,FAG_Daten_2022!A$1:$FK$206,FAG_Daten_2022!$B$1,FALSE)</f>
        <v>Herrliberg</v>
      </c>
      <c r="C65" s="3" t="str">
        <f>VLOOKUP(A65,FAG_Daten_2022!A$1:$FK$206,FAG_Daten_2022!$C$1,FALSE)</f>
        <v>Politische Gemeinde</v>
      </c>
      <c r="D65" s="3" t="str">
        <f>VLOOKUP(A65,FAG_Daten_2022!A$1:$FK$206,FAG_Daten_2022!$D$1,FALSE)</f>
        <v>Bezirk Meilen</v>
      </c>
      <c r="E65" s="82">
        <f>VLOOKUP(A65,FAG_Daten_2022!A$1:$FK$206,FAG_Daten_2022!$AT$1,FALSE)</f>
        <v>11504</v>
      </c>
      <c r="F65" s="82">
        <f>VLOOKUP(A65,FAG_Daten_2022!A$1:$FK$206,FAG_Daten_2022!$AV$1,FALSE)</f>
        <v>3770</v>
      </c>
      <c r="G65" s="82">
        <f>VLOOKUP(A65,FAG_Daten_2022!A$1:$FK$206,FAG_Daten_2022!$F$1,FALSE)</f>
        <v>6566</v>
      </c>
      <c r="H65" s="80">
        <f>VLOOKUP(A65,FAG_Daten_2022!A$1:$FK$206,FAG_Daten_2022!$DH$1,FALSE)</f>
        <v>78</v>
      </c>
      <c r="I65" s="82">
        <f>ROUND(IF(E65&lt;FAG_Basisdaten!$C$5*F65,(FAG_Basisdaten!$C$5*F65-E65)*G65*H65/100,0),0)</f>
        <v>0</v>
      </c>
      <c r="J65" s="82">
        <f>VLOOKUP(A65,FAG_Daten_2022!A$1:$FK$206,FAG_Daten_2022!$AT$1,FALSE)</f>
        <v>11504</v>
      </c>
      <c r="K65" s="82">
        <f>VLOOKUP(A65,FAG_Daten_2022!A$1:$FK$206,FAG_Daten_2022!$AV$1,FALSE)</f>
        <v>3770</v>
      </c>
      <c r="L65" s="3">
        <f>VLOOKUP(A65,FAG_Daten_2022!A$1:$FK$206,FAG_Daten_2022!$F$1,FALSE)</f>
        <v>6566</v>
      </c>
      <c r="M65" s="3">
        <f>VLOOKUP(A65,FAG_Daten_2022!A$1:$FK$206,FAG_Daten_2022!DJ$1,FALSE)</f>
        <v>99.67</v>
      </c>
      <c r="N65" s="3">
        <f>VLOOKUP(A65,FAG_Daten_2022!A$1:$FK$206,FAG_Daten_2022!$DK$1,FALSE)</f>
        <v>100.87</v>
      </c>
      <c r="O65" s="82">
        <f>ROUND(IF(J65&gt;K65*FAG_Basisdaten!$C$8,(J65-K65*FAG_Basisdaten!$C$8)*FAG_Basisdaten!$C$9*L65*(M65/N65),0),0)</f>
        <v>33411972</v>
      </c>
      <c r="P65" s="82">
        <f>VLOOKUP(A65,FAG_Daten_2022!A$1:$FK$206,FAG_Daten_2022!$I$1,FALSE)</f>
        <v>1330</v>
      </c>
      <c r="Q65" s="82">
        <f>VLOOKUP(A65,FAG_Daten_2022!A$1:$FK$206,FAG_Daten_2022!$F$1,FALSE)</f>
        <v>6566</v>
      </c>
      <c r="R65" s="82">
        <f>VLOOKUP(A65,FAG_Daten_2022!A$1:$FK$206,FAG_Daten_2022!$K$1,FALSE)</f>
        <v>232131</v>
      </c>
      <c r="S65" s="82">
        <f>VLOOKUP(A65,FAG_Daten_2022!A$1:$FK$206,FAG_Daten_2022!$H$1,FALSE)</f>
        <v>1130451</v>
      </c>
      <c r="T65" s="82">
        <f>VLOOKUP(A65,FAG_Daten_2022!A$1:$FK$206,FAG_Daten_2022!$F$1,FALSE)</f>
        <v>6566</v>
      </c>
      <c r="U65" s="3">
        <f>VLOOKUP(A65,FAG_Daten_2022!A$1:$FK$206,FAG_Daten_2022!$BC$1,FALSE)</f>
        <v>102.3</v>
      </c>
      <c r="V65" s="3">
        <f>VLOOKUP(A65,FAG_Daten_2022!A$1:$FK$206,FAG_Daten_2022!$BD$1,FALSE)</f>
        <v>104.2</v>
      </c>
      <c r="W65" s="118">
        <f>IF((P65/Q65)&gt;(R65/S65)*FAG_Basisdaten!$C$12,((P65/Q65)-(R65/S65)*FAG_Basisdaten!$C$12)*T65*FAG_Basisdaten!$C$13*(U65/V65),0)</f>
        <v>0</v>
      </c>
      <c r="X65" s="3">
        <f>VLOOKUP(A65,FAG_Daten_2022!A$1:$FK$206,FAG_Daten_2022!$DH$1,FALSE)</f>
        <v>78</v>
      </c>
      <c r="Y65" s="3">
        <f>VLOOKUP(A65,FAG_Daten_2022!A$1:$FK$206,FAG_Daten_2022!$DJ$1,FALSE)</f>
        <v>99.67</v>
      </c>
      <c r="Z65" s="82">
        <f>ROUND(W65-W65*MIN(MAX((Y65*FAG_Basisdaten!$C$15-X65)/(Y65*FAG_Basisdaten!$C$14),0),1),0)</f>
        <v>0</v>
      </c>
      <c r="AA65" s="79">
        <f>VLOOKUP(A65,FAG_Daten_2022!A$1:$FK$206,FAG_Daten_2022!$AW$1,FALSE)</f>
        <v>733.27</v>
      </c>
      <c r="AB65" s="83">
        <f>VLOOKUP(A65,FAG_Daten_2022!A$1:$FK$206,FAG_Daten_2022!$AZ$1,FALSE)</f>
        <v>2.8999999999999998E-3</v>
      </c>
      <c r="AC65" s="3">
        <f>VLOOKUP(A65,FAG_Daten_2022!A$1:$FK$206,FAG_Daten_2022!$F$1,FALSE)</f>
        <v>6566</v>
      </c>
      <c r="AD65" s="3">
        <f>VLOOKUP(A65,FAG_Daten_2022!A$1:$FK$206,FAG_Daten_2022!$BC$1,FALSE)</f>
        <v>102.3</v>
      </c>
      <c r="AE65" s="3">
        <f>VLOOKUP(A65,FAG_Daten_2022!A$1:$FK$206,FAG_Daten_2022!$BD$1,FALSE)</f>
        <v>104.2</v>
      </c>
      <c r="AF65" s="80">
        <f>IF(OR(AA65&lt;FAG_Basisdaten!$C$18,AB65&gt;FAG_Basisdaten!$C$19),MAX((FAG_Basisdaten!$C$20+FAG_Basisdaten!$C$21*AA65+FAG_Basisdaten!$C$22*AB65*100)*AC65*(AD65/AE65),0),0)</f>
        <v>0</v>
      </c>
      <c r="AG65" s="3">
        <f>VLOOKUP(A65,FAG_Daten_2022!A$1:$FK$206,FAG_Daten_2022!$DH$1,FALSE)</f>
        <v>78</v>
      </c>
      <c r="AH65" s="3">
        <f>VLOOKUP(A65,FAG_Daten_2022!A$1:$FK$206,FAG_Daten_2022!$DJ$1,FALSE)</f>
        <v>99.67</v>
      </c>
      <c r="AI65" s="82">
        <f>ROUND(AF65-AF65*MIN(MAX((AH65*FAG_Basisdaten!$C$24-AG65)/(AH65*FAG_Basisdaten!$C$23),0),1),0)</f>
        <v>0</v>
      </c>
      <c r="AJ65" s="3">
        <f>VLOOKUP(A65,FAG_Daten_2022!$A$1:$FK$206,FAG_Daten_2022!$BC$1,FALSE)</f>
        <v>102.3</v>
      </c>
      <c r="AK65" s="3">
        <f>VLOOKUP(A65,FAG_Daten_2022!$A$1:$FK$206,FAG_Daten_2022!$BD$1,FALSE)</f>
        <v>104.2</v>
      </c>
      <c r="AL65" s="82">
        <v>0</v>
      </c>
      <c r="AM65" s="82">
        <f t="shared" si="2"/>
        <v>-33411972</v>
      </c>
      <c r="AN65" s="115" t="str">
        <f>IF(VLOOKUP($A65,FAG_Daten_2022!$A$1:$FK$206,FAG_Daten_2022!BS$1,FALSE)="","",VLOOKUP($A65,FAG_Daten_2022!$A$1:$FK$206,FAG_Daten_2022!BS$1,FALSE))</f>
        <v/>
      </c>
      <c r="AO65" s="115" t="str">
        <f>IF(VLOOKUP($A65,FAG_Daten_2022!$A$1:$FK$206,FAG_Daten_2022!BT$1,FALSE)="","",VLOOKUP($A65,FAG_Daten_2022!$A$1:$FK$206,FAG_Daten_2022!BT$1,FALSE))</f>
        <v/>
      </c>
      <c r="AP65" s="115" t="str">
        <f>IF(VLOOKUP($A65,FAG_Daten_2022!$A$1:$FK$206,FAG_Daten_2022!BU$1,FALSE)="","",VLOOKUP($A65,FAG_Daten_2022!$A$1:$FK$206,FAG_Daten_2022!BU$1,FALSE))</f>
        <v/>
      </c>
      <c r="AQ65" s="115" t="str">
        <f>IF(VLOOKUP($A65,FAG_Daten_2022!$A$1:$FK$206,FAG_Daten_2022!BV$1,FALSE)="","",VLOOKUP($A65,FAG_Daten_2022!$A$1:$FK$206,FAG_Daten_2022!BV$1,FALSE))</f>
        <v/>
      </c>
      <c r="AR65" s="115" t="str">
        <f>IF(VLOOKUP($A65,FAG_Daten_2022!$A$1:$FK$206,FAG_Daten_2022!BW$1,FALSE)="","",VLOOKUP($A65,FAG_Daten_2022!$A$1:$FK$206,FAG_Daten_2022!BW$1,FALSE))</f>
        <v/>
      </c>
      <c r="AS65" s="115" t="str">
        <f>IF(VLOOKUP($A65,FAG_Daten_2022!$A$1:$FK$206,FAG_Daten_2022!BX$1,FALSE)="","",VLOOKUP($A65,FAG_Daten_2022!$A$1:$FK$206,FAG_Daten_2022!BX$1,FALSE))</f>
        <v/>
      </c>
      <c r="AT65" s="115" t="str">
        <f>IF(VLOOKUP($A65,FAG_Daten_2022!$A$1:$FK$206,FAG_Daten_2022!BY$1,FALSE)="","",VLOOKUP($A65,FAG_Daten_2022!$A$1:$FK$206,FAG_Daten_2022!BY$1,FALSE))</f>
        <v/>
      </c>
      <c r="AU65" s="115" t="str">
        <f>IF(VLOOKUP($A65,FAG_Daten_2022!$A$1:$FK$206,FAG_Daten_2022!BZ$1,FALSE)="","",VLOOKUP($A65,FAG_Daten_2022!$A$1:$FK$206,FAG_Daten_2022!BZ$1,FALSE))</f>
        <v/>
      </c>
      <c r="AV65" s="115" t="str">
        <f>IF(VLOOKUP($A65,FAG_Daten_2022!$A$1:$FK$206,FAG_Daten_2022!CA$1,FALSE)="","",VLOOKUP($A65,FAG_Daten_2022!$A$1:$FK$206,FAG_Daten_2022!CA$1,FALSE))</f>
        <v/>
      </c>
      <c r="AW65" s="115" t="str">
        <f>IF(VLOOKUP($A65,FAG_Daten_2022!$A$1:$FK$206,FAG_Daten_2022!CB$1,FALSE)="","",VLOOKUP($A65,FAG_Daten_2022!$A$1:$FK$206,FAG_Daten_2022!CB$1,FALSE))</f>
        <v/>
      </c>
      <c r="AX65" s="115" t="str">
        <f>IF(VLOOKUP($A65,FAG_Daten_2022!$A$1:$FK$206,FAG_Daten_2022!CC$1,FALSE)="","",VLOOKUP($A65,FAG_Daten_2022!$A$1:$FK$206,FAG_Daten_2022!CC$1,FALSE))</f>
        <v/>
      </c>
      <c r="AY65" s="115" t="str">
        <f>IF(VLOOKUP($A65,FAG_Daten_2022!$A$1:$FK$206,FAG_Daten_2022!CD$1,FALSE)="","",VLOOKUP($A65,FAG_Daten_2022!$A$1:$FK$206,FAG_Daten_2022!CD$1,FALSE))</f>
        <v/>
      </c>
      <c r="AZ65" s="80">
        <f>VLOOKUP($A65,FAG_Daten_2022!$A$1:$FK$206,FAG_Daten_2022!$DH$1,FALSE)</f>
        <v>78</v>
      </c>
      <c r="BA65" s="80">
        <f>IF(VLOOKUP($A65,FAG_Daten_2022!$A$1:$FK$206,FAG_Daten_2022!M$1,FALSE)="","",VLOOKUP($A65,FAG_Daten_2022!$A$1:$FK$206,FAG_Daten_2022!M$1,FALSE))</f>
        <v>0</v>
      </c>
      <c r="BB65" s="80">
        <f>IF(VLOOKUP($A65,FAG_Daten_2022!$A$1:$FK$206,FAG_Daten_2022!N$1,FALSE)="","",VLOOKUP($A65,FAG_Daten_2022!$A$1:$FK$206,FAG_Daten_2022!N$1,FALSE))</f>
        <v>0</v>
      </c>
      <c r="BC65" s="80">
        <f>IF(VLOOKUP($A65,FAG_Daten_2022!$A$1:$FK$206,FAG_Daten_2022!O$1,FALSE)="","",VLOOKUP($A65,FAG_Daten_2022!$A$1:$FK$206,FAG_Daten_2022!O$1,FALSE))</f>
        <v>0</v>
      </c>
      <c r="BD65" s="80" t="str">
        <f>IF(VLOOKUP($A65,FAG_Daten_2022!$A$1:$FK$206,FAG_Daten_2022!P$1,FALSE)="","",VLOOKUP($A65,FAG_Daten_2022!$A$1:$FK$206,FAG_Daten_2022!P$1,FALSE))</f>
        <v/>
      </c>
      <c r="BE65" s="80">
        <f>IF(VLOOKUP($A65,FAG_Daten_2022!$A$1:$FK$206,FAG_Daten_2022!R$1,FALSE)="","",VLOOKUP($A65,FAG_Daten_2022!$A$1:$FK$206,FAG_Daten_2022!R$1,FALSE))</f>
        <v>0</v>
      </c>
      <c r="BF65" s="80">
        <f>IF(VLOOKUP($A65,FAG_Daten_2022!$A$1:$FK$206,FAG_Daten_2022!S$1,FALSE)="","",VLOOKUP($A65,FAG_Daten_2022!$A$1:$FK$206,FAG_Daten_2022!S$1,FALSE))</f>
        <v>0</v>
      </c>
      <c r="BG65" s="80" t="str">
        <f>IF(VLOOKUP($A65,FAG_Daten_2022!$A$1:$FK$206,FAG_Daten_2022!T$1,FALSE)="","",VLOOKUP($A65,FAG_Daten_2022!$A$1:$FK$206,FAG_Daten_2022!T$1,FALSE))</f>
        <v/>
      </c>
      <c r="BH65" s="80" t="str">
        <f>IF(VLOOKUP($A65,FAG_Daten_2022!$A$1:$FK$206,FAG_Daten_2022!U$1,FALSE)="","",VLOOKUP($A65,FAG_Daten_2022!$A$1:$FK$206,FAG_Daten_2022!U$1,FALSE))</f>
        <v/>
      </c>
      <c r="BI65" s="80">
        <f>IF(VLOOKUP($A65,FAG_Daten_2022!$A$1:$FK$206,FAG_Daten_2022!W$1,FALSE)="","",VLOOKUP($A65,FAG_Daten_2022!$A$1:$FK$206,FAG_Daten_2022!W$1,FALSE))</f>
        <v>0</v>
      </c>
      <c r="BJ65" s="80" t="str">
        <f>IF(VLOOKUP($A65,FAG_Daten_2022!$A$1:$FK$206,FAG_Daten_2022!X$1,FALSE)="","",VLOOKUP($A65,FAG_Daten_2022!$A$1:$FK$206,FAG_Daten_2022!X$1,FALSE))</f>
        <v/>
      </c>
      <c r="BK65" s="80" t="str">
        <f>IF(VLOOKUP($A65,FAG_Daten_2022!$A$1:$FK$206,FAG_Daten_2022!Y$1,FALSE)="","",VLOOKUP($A65,FAG_Daten_2022!$A$1:$FK$206,FAG_Daten_2022!Y$1,FALSE))</f>
        <v/>
      </c>
      <c r="BL65" s="80" t="str">
        <f>IF(VLOOKUP($A65,FAG_Daten_2022!$A$1:$FK$206,FAG_Daten_2022!Z$1,FALSE)="","",VLOOKUP($A65,FAG_Daten_2022!$A$1:$FK$206,FAG_Daten_2022!Z$1,FALSE))</f>
        <v/>
      </c>
      <c r="BM65" s="82">
        <f>IF(VLOOKUP($A65,FAG_Daten_2022!$A$1:$FK$206,FAG_Daten_2022!AG$1,FALSE)="","",VLOOKUP($A65,FAG_Daten_2022!$A$1:$FK$206,FAG_Daten_2022!AG$1,FALSE))</f>
        <v>75538213</v>
      </c>
      <c r="BN65" s="82">
        <f>IF(VLOOKUP($A65,FAG_Daten_2022!$A$1:$FK$206,FAG_Daten_2022!AH$1,FALSE)="","",VLOOKUP($A65,FAG_Daten_2022!$A$1:$FK$206,FAG_Daten_2022!AH$1,FALSE))</f>
        <v>0</v>
      </c>
      <c r="BO65" s="82">
        <f>IF(VLOOKUP($A65,FAG_Daten_2022!$A$1:$FK$206,FAG_Daten_2022!AI$1,FALSE)="","",VLOOKUP($A65,FAG_Daten_2022!$A$1:$FK$206,FAG_Daten_2022!AI$1,FALSE))</f>
        <v>0</v>
      </c>
      <c r="BP65" s="113">
        <f>IF(VLOOKUP($A65,FAG_Daten_2022!$A$1:$FK$206,FAG_Daten_2022!AJ$1,FALSE)="","",VLOOKUP($A65,FAG_Daten_2022!$A$1:$FK$206,FAG_Daten_2022!AJ$1,FALSE))</f>
        <v>0</v>
      </c>
      <c r="BQ65" s="82" t="str">
        <f>IF(VLOOKUP($A65,FAG_Daten_2022!$A$1:$FK$206,FAG_Daten_2022!AK$1,FALSE)="","",VLOOKUP($A65,FAG_Daten_2022!$A$1:$FK$206,FAG_Daten_2022!AK$1,FALSE))</f>
        <v/>
      </c>
      <c r="BR65" s="82">
        <f>IF(VLOOKUP($A65,FAG_Daten_2022!$A$1:$FK$206,FAG_Daten_2022!AL$1,FALSE)="","",VLOOKUP($A65,FAG_Daten_2022!$A$1:$FK$206,FAG_Daten_2022!AL$1,FALSE))</f>
        <v>0</v>
      </c>
      <c r="BS65" s="82">
        <f>IF(VLOOKUP($A65,FAG_Daten_2022!$A$1:$FK$206,FAG_Daten_2022!AM$1,FALSE)="","",VLOOKUP($A65,FAG_Daten_2022!$A$1:$FK$206,FAG_Daten_2022!AM$1,FALSE))</f>
        <v>0</v>
      </c>
      <c r="BT65" s="82" t="str">
        <f>IF(VLOOKUP($A65,FAG_Daten_2022!$A$1:$FK$206,FAG_Daten_2022!AN$1,FALSE)="","",VLOOKUP($A65,FAG_Daten_2022!$A$1:$FK$206,FAG_Daten_2022!AN$1,FALSE))</f>
        <v/>
      </c>
      <c r="BU65" s="82" t="str">
        <f>IF(VLOOKUP($A65,FAG_Daten_2022!$A$1:$FK$206,FAG_Daten_2022!AO$1,FALSE)="","",VLOOKUP($A65,FAG_Daten_2022!$A$1:$FK$206,FAG_Daten_2022!AO$1,FALSE))</f>
        <v/>
      </c>
      <c r="BV65" s="82">
        <f>IF(VLOOKUP($A65,FAG_Daten_2022!$A$1:$FK$206,FAG_Daten_2022!AP$1,FALSE)="","",VLOOKUP($A65,FAG_Daten_2022!$A$1:$FK$206,FAG_Daten_2022!AP$1,FALSE))</f>
        <v>0</v>
      </c>
      <c r="BW65" s="82" t="str">
        <f>IF(VLOOKUP($A65,FAG_Daten_2022!$A$1:$FK$206,FAG_Daten_2022!AQ$1,FALSE)="","",VLOOKUP($A65,FAG_Daten_2022!$A$1:$FK$206,FAG_Daten_2022!AQ$1,FALSE))</f>
        <v/>
      </c>
      <c r="BX65" s="82" t="str">
        <f>IF(VLOOKUP($A65,FAG_Daten_2022!$A$1:$FK$206,FAG_Daten_2022!AR$1,FALSE)="","",VLOOKUP($A65,FAG_Daten_2022!$A$1:$FK$206,FAG_Daten_2022!AR$1,FALSE))</f>
        <v/>
      </c>
      <c r="BY65" s="82" t="str">
        <f>IF(VLOOKUP($A65,FAG_Daten_2022!$A$1:$FK$206,FAG_Daten_2022!AS$1,FALSE)="","",VLOOKUP($A65,FAG_Daten_2022!$A$1:$FK$206,FAG_Daten_2022!AS$1,FALSE))</f>
        <v/>
      </c>
      <c r="BZ65" s="82">
        <f t="shared" si="18"/>
        <v>0</v>
      </c>
      <c r="CA65" s="82">
        <f t="shared" si="15"/>
        <v>0</v>
      </c>
      <c r="CB65" s="82">
        <f t="shared" si="15"/>
        <v>0</v>
      </c>
      <c r="CC65" s="82" t="str">
        <f t="shared" si="15"/>
        <v/>
      </c>
      <c r="CD65" s="82">
        <f t="shared" si="12"/>
        <v>0</v>
      </c>
      <c r="CE65" s="82">
        <f t="shared" si="12"/>
        <v>0</v>
      </c>
      <c r="CF65" s="82" t="str">
        <f t="shared" si="12"/>
        <v/>
      </c>
      <c r="CG65" s="82" t="str">
        <f t="shared" si="12"/>
        <v/>
      </c>
      <c r="CH65" s="82">
        <f t="shared" si="12"/>
        <v>0</v>
      </c>
      <c r="CI65" s="82" t="str">
        <f t="shared" si="12"/>
        <v/>
      </c>
      <c r="CJ65" s="82" t="str">
        <f t="shared" si="12"/>
        <v/>
      </c>
      <c r="CK65" s="82" t="str">
        <f t="shared" si="12"/>
        <v/>
      </c>
      <c r="CL65" s="82">
        <f t="shared" si="16"/>
        <v>0</v>
      </c>
      <c r="CM65" s="82">
        <f t="shared" si="16"/>
        <v>0</v>
      </c>
      <c r="CN65" s="82">
        <f t="shared" si="16"/>
        <v>0</v>
      </c>
      <c r="CO65" s="82" t="str">
        <f t="shared" si="13"/>
        <v/>
      </c>
      <c r="CP65" s="82">
        <f t="shared" si="13"/>
        <v>0</v>
      </c>
      <c r="CQ65" s="82">
        <f t="shared" si="13"/>
        <v>0</v>
      </c>
      <c r="CR65" s="82" t="str">
        <f t="shared" si="13"/>
        <v/>
      </c>
      <c r="CS65" s="82" t="str">
        <f t="shared" si="13"/>
        <v/>
      </c>
      <c r="CT65" s="82">
        <f t="shared" si="13"/>
        <v>0</v>
      </c>
      <c r="CU65" s="82" t="str">
        <f t="shared" si="13"/>
        <v/>
      </c>
      <c r="CV65" s="82" t="str">
        <f t="shared" si="13"/>
        <v/>
      </c>
      <c r="CW65" s="82" t="str">
        <f t="shared" si="13"/>
        <v/>
      </c>
      <c r="CX65" s="82">
        <f t="shared" si="5"/>
        <v>0</v>
      </c>
      <c r="CY65" s="82">
        <f>VLOOKUP($A65,FAG_Daten_2022!$A$1:$FK$206,FAG_Daten_2022!I$1,FALSE)</f>
        <v>1330</v>
      </c>
      <c r="CZ65" s="82" t="str">
        <f>IF(VLOOKUP($A65,FAG_Daten_2022!$A$1:$FK$206,FAG_Daten_2022!BE$1,FALSE)="","",VLOOKUP($A65,FAG_Daten_2022!$A$1:$FK$206,FAG_Daten_2022!BE$1,FALSE))</f>
        <v/>
      </c>
      <c r="DA65" s="82" t="str">
        <f>IF(VLOOKUP($A65,FAG_Daten_2022!$A$1:$FK$206,FAG_Daten_2022!BF$1,FALSE)="","",VLOOKUP($A65,FAG_Daten_2022!$A$1:$FK$206,FAG_Daten_2022!BF$1,FALSE))</f>
        <v/>
      </c>
      <c r="DB65" s="82" t="str">
        <f>IF(VLOOKUP($A65,FAG_Daten_2022!$A$1:$FK$206,FAG_Daten_2022!BG$1,FALSE)="","",VLOOKUP($A65,FAG_Daten_2022!$A$1:$FK$206,FAG_Daten_2022!BG$1,FALSE))</f>
        <v/>
      </c>
      <c r="DC65" s="82" t="str">
        <f>IF(VLOOKUP($A65,FAG_Daten_2022!$A$1:$FK$206,FAG_Daten_2022!BH$1,FALSE)="","",VLOOKUP($A65,FAG_Daten_2022!$A$1:$FK$206,FAG_Daten_2022!BH$1,FALSE))</f>
        <v/>
      </c>
      <c r="DD65" s="82" t="str">
        <f>IF(VLOOKUP($A65,FAG_Daten_2022!$A$1:$FK$206,FAG_Daten_2022!BI$1,FALSE)="","",VLOOKUP($A65,FAG_Daten_2022!$A$1:$FK$206,FAG_Daten_2022!BI$1,FALSE))</f>
        <v/>
      </c>
      <c r="DE65" s="82" t="str">
        <f>IF(VLOOKUP($A65,FAG_Daten_2022!$A$1:$FK$206,FAG_Daten_2022!BJ$1,FALSE)="","",VLOOKUP($A65,FAG_Daten_2022!$A$1:$FK$206,FAG_Daten_2022!BJ$1,FALSE))</f>
        <v/>
      </c>
      <c r="DF65" s="82" t="str">
        <f>IF(VLOOKUP($A65,FAG_Daten_2022!$A$1:$FK$206,FAG_Daten_2022!BK$1,FALSE)="","",VLOOKUP($A65,FAG_Daten_2022!$A$1:$FK$206,FAG_Daten_2022!BK$1,FALSE))</f>
        <v/>
      </c>
      <c r="DG65" s="82" t="str">
        <f>IF(VLOOKUP($A65,FAG_Daten_2022!$A$1:$FK$206,FAG_Daten_2022!BL$1,FALSE)="","",VLOOKUP($A65,FAG_Daten_2022!$A$1:$FK$206,FAG_Daten_2022!BL$1,FALSE))</f>
        <v/>
      </c>
      <c r="DH65" s="82" t="str">
        <f>IF(VLOOKUP($A65,FAG_Daten_2022!$A$1:$FK$206,FAG_Daten_2022!BM$1,FALSE)="","",VLOOKUP($A65,FAG_Daten_2022!$A$1:$FK$206,FAG_Daten_2022!BM$1,FALSE))</f>
        <v/>
      </c>
      <c r="DI65" s="82" t="str">
        <f>IF(VLOOKUP($A65,FAG_Daten_2022!$A$1:$FK$206,FAG_Daten_2022!BN$1,FALSE)="","",VLOOKUP($A65,FAG_Daten_2022!$A$1:$FK$206,FAG_Daten_2022!BN$1,FALSE))</f>
        <v/>
      </c>
      <c r="DJ65" s="82" t="str">
        <f>IF(VLOOKUP($A65,FAG_Daten_2022!$A$1:$FK$206,FAG_Daten_2022!BO$1,FALSE)="","",VLOOKUP($A65,FAG_Daten_2022!$A$1:$FK$206,FAG_Daten_2022!BO$1,FALSE))</f>
        <v/>
      </c>
      <c r="DK65" s="82" t="str">
        <f>IF(VLOOKUP($A65,FAG_Daten_2022!$A$1:$FK$206,FAG_Daten_2022!BP$1,FALSE)="","",VLOOKUP($A65,FAG_Daten_2022!$A$1:$FK$206,FAG_Daten_2022!BP$1,FALSE))</f>
        <v/>
      </c>
      <c r="DL65" s="82" t="str">
        <f>IF(VLOOKUP($A65,FAG_Daten_2022!$A$1:$FK$206,FAG_Daten_2022!BQ$1,FALSE)="","",VLOOKUP($A65,FAG_Daten_2022!$A$1:$FK$206,FAG_Daten_2022!BQ$1,FALSE))</f>
        <v/>
      </c>
      <c r="DM65" s="82" t="str">
        <f>IF(VLOOKUP($A65,FAG_Daten_2022!$A$1:$FK$206,FAG_Daten_2022!BR$1,FALSE)="","",VLOOKUP($A65,FAG_Daten_2022!$A$1:$FK$206,FAG_Daten_2022!BR$1,FALSE))</f>
        <v/>
      </c>
      <c r="DN65" s="82" t="str">
        <f t="shared" si="17"/>
        <v/>
      </c>
      <c r="DO65" s="82" t="str">
        <f t="shared" si="17"/>
        <v/>
      </c>
      <c r="DP65" s="82" t="str">
        <f t="shared" si="17"/>
        <v/>
      </c>
      <c r="DQ65" s="82" t="str">
        <f t="shared" si="14"/>
        <v/>
      </c>
      <c r="DR65" s="82" t="str">
        <f t="shared" si="14"/>
        <v/>
      </c>
      <c r="DS65" s="82" t="str">
        <f t="shared" si="14"/>
        <v/>
      </c>
      <c r="DT65" s="82" t="str">
        <f t="shared" si="14"/>
        <v/>
      </c>
      <c r="DU65" s="82" t="str">
        <f t="shared" si="14"/>
        <v/>
      </c>
      <c r="DV65" s="82" t="str">
        <f t="shared" si="14"/>
        <v/>
      </c>
      <c r="DW65" s="82" t="str">
        <f t="shared" si="14"/>
        <v/>
      </c>
      <c r="DX65" s="82" t="str">
        <f t="shared" si="14"/>
        <v/>
      </c>
      <c r="DY65" s="82" t="str">
        <f t="shared" si="14"/>
        <v/>
      </c>
      <c r="DZ65" s="82">
        <f t="shared" si="7"/>
        <v>0</v>
      </c>
      <c r="EA65" s="82">
        <f t="shared" si="8"/>
        <v>0</v>
      </c>
      <c r="EB65" s="82"/>
      <c r="EC65" s="82"/>
      <c r="ED65" s="82"/>
      <c r="EE65" s="82"/>
      <c r="EF65" s="82"/>
      <c r="EG65" s="82"/>
      <c r="EH65" s="82"/>
      <c r="EI65" s="82"/>
      <c r="EJ65" s="82"/>
      <c r="EK65" s="3"/>
      <c r="EL65" s="82"/>
      <c r="EM65" s="3"/>
    </row>
    <row r="66" spans="1:143" outlineLevel="1" x14ac:dyDescent="0.2">
      <c r="A66" s="3">
        <v>221</v>
      </c>
      <c r="B66" s="3" t="str">
        <f>VLOOKUP(A66,FAG_Daten_2022!A$1:$FK$206,FAG_Daten_2022!$B$1,FALSE)</f>
        <v>Hettlingen</v>
      </c>
      <c r="C66" s="3" t="str">
        <f>VLOOKUP(A66,FAG_Daten_2022!A$1:$FK$206,FAG_Daten_2022!$C$1,FALSE)</f>
        <v>Politische Gemeinde</v>
      </c>
      <c r="D66" s="3" t="str">
        <f>VLOOKUP(A66,FAG_Daten_2022!A$1:$FK$206,FAG_Daten_2022!$D$1,FALSE)</f>
        <v>Bezirk Winterthur</v>
      </c>
      <c r="E66" s="82">
        <f>VLOOKUP(A66,FAG_Daten_2022!A$1:$FK$206,FAG_Daten_2022!$AT$1,FALSE)</f>
        <v>3504</v>
      </c>
      <c r="F66" s="82">
        <f>VLOOKUP(A66,FAG_Daten_2022!A$1:$FK$206,FAG_Daten_2022!$AV$1,FALSE)</f>
        <v>3770</v>
      </c>
      <c r="G66" s="82">
        <f>VLOOKUP(A66,FAG_Daten_2022!A$1:$FK$206,FAG_Daten_2022!$F$1,FALSE)</f>
        <v>3099</v>
      </c>
      <c r="H66" s="80">
        <f>VLOOKUP(A66,FAG_Daten_2022!A$1:$FK$206,FAG_Daten_2022!$DH$1,FALSE)</f>
        <v>98</v>
      </c>
      <c r="I66" s="82">
        <f>ROUND(IF(E66&lt;FAG_Basisdaten!$C$5*F66,(FAG_Basisdaten!$C$5*F66-E66)*G66*H66/100,0),0)</f>
        <v>235369</v>
      </c>
      <c r="J66" s="82">
        <f>VLOOKUP(A66,FAG_Daten_2022!A$1:$FK$206,FAG_Daten_2022!$AT$1,FALSE)</f>
        <v>3504</v>
      </c>
      <c r="K66" s="82">
        <f>VLOOKUP(A66,FAG_Daten_2022!A$1:$FK$206,FAG_Daten_2022!$AV$1,FALSE)</f>
        <v>3770</v>
      </c>
      <c r="L66" s="3">
        <f>VLOOKUP(A66,FAG_Daten_2022!A$1:$FK$206,FAG_Daten_2022!$F$1,FALSE)</f>
        <v>3099</v>
      </c>
      <c r="M66" s="3">
        <f>VLOOKUP(A66,FAG_Daten_2022!A$1:$FK$206,FAG_Daten_2022!DJ$1,FALSE)</f>
        <v>99.67</v>
      </c>
      <c r="N66" s="3">
        <f>VLOOKUP(A66,FAG_Daten_2022!A$1:$FK$206,FAG_Daten_2022!$DK$1,FALSE)</f>
        <v>100.87</v>
      </c>
      <c r="O66" s="82">
        <f>ROUND(IF(J66&gt;K66*FAG_Basisdaten!$C$8,(J66-K66*FAG_Basisdaten!$C$8)*FAG_Basisdaten!$C$9*L66*(M66/N66),0),0)</f>
        <v>0</v>
      </c>
      <c r="P66" s="82">
        <f>VLOOKUP(A66,FAG_Daten_2022!A$1:$FK$206,FAG_Daten_2022!$I$1,FALSE)</f>
        <v>707</v>
      </c>
      <c r="Q66" s="82">
        <f>VLOOKUP(A66,FAG_Daten_2022!A$1:$FK$206,FAG_Daten_2022!$F$1,FALSE)</f>
        <v>3099</v>
      </c>
      <c r="R66" s="82">
        <f>VLOOKUP(A66,FAG_Daten_2022!A$1:$FK$206,FAG_Daten_2022!$K$1,FALSE)</f>
        <v>232131</v>
      </c>
      <c r="S66" s="82">
        <f>VLOOKUP(A66,FAG_Daten_2022!A$1:$FK$206,FAG_Daten_2022!$H$1,FALSE)</f>
        <v>1130451</v>
      </c>
      <c r="T66" s="82">
        <f>VLOOKUP(A66,FAG_Daten_2022!A$1:$FK$206,FAG_Daten_2022!$F$1,FALSE)</f>
        <v>3099</v>
      </c>
      <c r="U66" s="3">
        <f>VLOOKUP(A66,FAG_Daten_2022!A$1:$FK$206,FAG_Daten_2022!$BC$1,FALSE)</f>
        <v>102.3</v>
      </c>
      <c r="V66" s="3">
        <f>VLOOKUP(A66,FAG_Daten_2022!A$1:$FK$206,FAG_Daten_2022!$BD$1,FALSE)</f>
        <v>104.2</v>
      </c>
      <c r="W66" s="118">
        <f>IF((P66/Q66)&gt;(R66/S66)*FAG_Basisdaten!$C$12,((P66/Q66)-(R66/S66)*FAG_Basisdaten!$C$12)*T66*FAG_Basisdaten!$C$13*(U66/V66),0)</f>
        <v>82513.498704831596</v>
      </c>
      <c r="X66" s="3">
        <f>VLOOKUP(A66,FAG_Daten_2022!A$1:$FK$206,FAG_Daten_2022!$DH$1,FALSE)</f>
        <v>98</v>
      </c>
      <c r="Y66" s="3">
        <f>VLOOKUP(A66,FAG_Daten_2022!A$1:$FK$206,FAG_Daten_2022!$DJ$1,FALSE)</f>
        <v>99.67</v>
      </c>
      <c r="Z66" s="82">
        <f>ROUND(W66-W66*MIN(MAX((Y66*FAG_Basisdaten!$C$15-X66)/(Y66*FAG_Basisdaten!$C$14),0),1),0)</f>
        <v>34992</v>
      </c>
      <c r="AA66" s="79">
        <f>VLOOKUP(A66,FAG_Daten_2022!A$1:$FK$206,FAG_Daten_2022!$AW$1,FALSE)</f>
        <v>527</v>
      </c>
      <c r="AB66" s="83">
        <f>VLOOKUP(A66,FAG_Daten_2022!A$1:$FK$206,FAG_Daten_2022!$AZ$1,FALSE)</f>
        <v>0</v>
      </c>
      <c r="AC66" s="3">
        <f>VLOOKUP(A66,FAG_Daten_2022!A$1:$FK$206,FAG_Daten_2022!$F$1,FALSE)</f>
        <v>3099</v>
      </c>
      <c r="AD66" s="3">
        <f>VLOOKUP(A66,FAG_Daten_2022!A$1:$FK$206,FAG_Daten_2022!$BC$1,FALSE)</f>
        <v>102.3</v>
      </c>
      <c r="AE66" s="3">
        <f>VLOOKUP(A66,FAG_Daten_2022!A$1:$FK$206,FAG_Daten_2022!$BD$1,FALSE)</f>
        <v>104.2</v>
      </c>
      <c r="AF66" s="80">
        <f>IF(OR(AA66&lt;FAG_Basisdaten!$C$18,AB66&gt;FAG_Basisdaten!$C$19),MAX((FAG_Basisdaten!$C$20+FAG_Basisdaten!$C$21*AA66+FAG_Basisdaten!$C$22*AB66*100)*AC66*(AD66/AE66),0),0)</f>
        <v>0</v>
      </c>
      <c r="AG66" s="3">
        <f>VLOOKUP(A66,FAG_Daten_2022!A$1:$FK$206,FAG_Daten_2022!$DH$1,FALSE)</f>
        <v>98</v>
      </c>
      <c r="AH66" s="3">
        <f>VLOOKUP(A66,FAG_Daten_2022!A$1:$FK$206,FAG_Daten_2022!$DJ$1,FALSE)</f>
        <v>99.67</v>
      </c>
      <c r="AI66" s="82">
        <f>ROUND(AF66-AF66*MIN(MAX((AH66*FAG_Basisdaten!$C$24-AG66)/(AH66*FAG_Basisdaten!$C$23),0),1),0)</f>
        <v>0</v>
      </c>
      <c r="AJ66" s="3">
        <f>VLOOKUP(A66,FAG_Daten_2022!$A$1:$FK$206,FAG_Daten_2022!$BC$1,FALSE)</f>
        <v>102.3</v>
      </c>
      <c r="AK66" s="3">
        <f>VLOOKUP(A66,FAG_Daten_2022!$A$1:$FK$206,FAG_Daten_2022!$BD$1,FALSE)</f>
        <v>104.2</v>
      </c>
      <c r="AL66" s="82">
        <v>0</v>
      </c>
      <c r="AM66" s="82">
        <f t="shared" si="2"/>
        <v>270361</v>
      </c>
      <c r="AN66" s="115" t="str">
        <f>IF(VLOOKUP($A66,FAG_Daten_2022!$A$1:$FK$206,FAG_Daten_2022!BS$1,FALSE)="","",VLOOKUP($A66,FAG_Daten_2022!$A$1:$FK$206,FAG_Daten_2022!BS$1,FALSE))</f>
        <v/>
      </c>
      <c r="AO66" s="115" t="str">
        <f>IF(VLOOKUP($A66,FAG_Daten_2022!$A$1:$FK$206,FAG_Daten_2022!BT$1,FALSE)="","",VLOOKUP($A66,FAG_Daten_2022!$A$1:$FK$206,FAG_Daten_2022!BT$1,FALSE))</f>
        <v/>
      </c>
      <c r="AP66" s="115" t="str">
        <f>IF(VLOOKUP($A66,FAG_Daten_2022!$A$1:$FK$206,FAG_Daten_2022!BU$1,FALSE)="","",VLOOKUP($A66,FAG_Daten_2022!$A$1:$FK$206,FAG_Daten_2022!BU$1,FALSE))</f>
        <v/>
      </c>
      <c r="AQ66" s="115" t="str">
        <f>IF(VLOOKUP($A66,FAG_Daten_2022!$A$1:$FK$206,FAG_Daten_2022!BV$1,FALSE)="","",VLOOKUP($A66,FAG_Daten_2022!$A$1:$FK$206,FAG_Daten_2022!BV$1,FALSE))</f>
        <v/>
      </c>
      <c r="AR66" s="115" t="str">
        <f>IF(VLOOKUP($A66,FAG_Daten_2022!$A$1:$FK$206,FAG_Daten_2022!BW$1,FALSE)="","",VLOOKUP($A66,FAG_Daten_2022!$A$1:$FK$206,FAG_Daten_2022!BW$1,FALSE))</f>
        <v>Seuzach</v>
      </c>
      <c r="AS66" s="115" t="str">
        <f>IF(VLOOKUP($A66,FAG_Daten_2022!$A$1:$FK$206,FAG_Daten_2022!BX$1,FALSE)="","",VLOOKUP($A66,FAG_Daten_2022!$A$1:$FK$206,FAG_Daten_2022!BX$1,FALSE))</f>
        <v/>
      </c>
      <c r="AT66" s="115" t="str">
        <f>IF(VLOOKUP($A66,FAG_Daten_2022!$A$1:$FK$206,FAG_Daten_2022!BY$1,FALSE)="","",VLOOKUP($A66,FAG_Daten_2022!$A$1:$FK$206,FAG_Daten_2022!BY$1,FALSE))</f>
        <v/>
      </c>
      <c r="AU66" s="115" t="str">
        <f>IF(VLOOKUP($A66,FAG_Daten_2022!$A$1:$FK$206,FAG_Daten_2022!BZ$1,FALSE)="","",VLOOKUP($A66,FAG_Daten_2022!$A$1:$FK$206,FAG_Daten_2022!BZ$1,FALSE))</f>
        <v/>
      </c>
      <c r="AV66" s="115" t="str">
        <f>IF(VLOOKUP($A66,FAG_Daten_2022!$A$1:$FK$206,FAG_Daten_2022!CA$1,FALSE)="","",VLOOKUP($A66,FAG_Daten_2022!$A$1:$FK$206,FAG_Daten_2022!CA$1,FALSE))</f>
        <v/>
      </c>
      <c r="AW66" s="115" t="str">
        <f>IF(VLOOKUP($A66,FAG_Daten_2022!$A$1:$FK$206,FAG_Daten_2022!CB$1,FALSE)="","",VLOOKUP($A66,FAG_Daten_2022!$A$1:$FK$206,FAG_Daten_2022!CB$1,FALSE))</f>
        <v/>
      </c>
      <c r="AX66" s="115" t="str">
        <f>IF(VLOOKUP($A66,FAG_Daten_2022!$A$1:$FK$206,FAG_Daten_2022!CC$1,FALSE)="","",VLOOKUP($A66,FAG_Daten_2022!$A$1:$FK$206,FAG_Daten_2022!CC$1,FALSE))</f>
        <v/>
      </c>
      <c r="AY66" s="115" t="str">
        <f>IF(VLOOKUP($A66,FAG_Daten_2022!$A$1:$FK$206,FAG_Daten_2022!CD$1,FALSE)="","",VLOOKUP($A66,FAG_Daten_2022!$A$1:$FK$206,FAG_Daten_2022!CD$1,FALSE))</f>
        <v/>
      </c>
      <c r="AZ66" s="80">
        <f>VLOOKUP($A66,FAG_Daten_2022!$A$1:$FK$206,FAG_Daten_2022!$DH$1,FALSE)</f>
        <v>98</v>
      </c>
      <c r="BA66" s="80">
        <f>IF(VLOOKUP($A66,FAG_Daten_2022!$A$1:$FK$206,FAG_Daten_2022!M$1,FALSE)="","",VLOOKUP($A66,FAG_Daten_2022!$A$1:$FK$206,FAG_Daten_2022!M$1,FALSE))</f>
        <v>0</v>
      </c>
      <c r="BB66" s="80">
        <f>IF(VLOOKUP($A66,FAG_Daten_2022!$A$1:$FK$206,FAG_Daten_2022!N$1,FALSE)="","",VLOOKUP($A66,FAG_Daten_2022!$A$1:$FK$206,FAG_Daten_2022!N$1,FALSE))</f>
        <v>0</v>
      </c>
      <c r="BC66" s="80">
        <f>IF(VLOOKUP($A66,FAG_Daten_2022!$A$1:$FK$206,FAG_Daten_2022!O$1,FALSE)="","",VLOOKUP($A66,FAG_Daten_2022!$A$1:$FK$206,FAG_Daten_2022!O$1,FALSE))</f>
        <v>0</v>
      </c>
      <c r="BD66" s="80" t="str">
        <f>IF(VLOOKUP($A66,FAG_Daten_2022!$A$1:$FK$206,FAG_Daten_2022!P$1,FALSE)="","",VLOOKUP($A66,FAG_Daten_2022!$A$1:$FK$206,FAG_Daten_2022!P$1,FALSE))</f>
        <v/>
      </c>
      <c r="BE66" s="80">
        <f>IF(VLOOKUP($A66,FAG_Daten_2022!$A$1:$FK$206,FAG_Daten_2022!R$1,FALSE)="","",VLOOKUP($A66,FAG_Daten_2022!$A$1:$FK$206,FAG_Daten_2022!R$1,FALSE))</f>
        <v>18</v>
      </c>
      <c r="BF66" s="80">
        <f>IF(VLOOKUP($A66,FAG_Daten_2022!$A$1:$FK$206,FAG_Daten_2022!S$1,FALSE)="","",VLOOKUP($A66,FAG_Daten_2022!$A$1:$FK$206,FAG_Daten_2022!S$1,FALSE))</f>
        <v>0</v>
      </c>
      <c r="BG66" s="80" t="str">
        <f>IF(VLOOKUP($A66,FAG_Daten_2022!$A$1:$FK$206,FAG_Daten_2022!T$1,FALSE)="","",VLOOKUP($A66,FAG_Daten_2022!$A$1:$FK$206,FAG_Daten_2022!T$1,FALSE))</f>
        <v/>
      </c>
      <c r="BH66" s="80" t="str">
        <f>IF(VLOOKUP($A66,FAG_Daten_2022!$A$1:$FK$206,FAG_Daten_2022!U$1,FALSE)="","",VLOOKUP($A66,FAG_Daten_2022!$A$1:$FK$206,FAG_Daten_2022!U$1,FALSE))</f>
        <v/>
      </c>
      <c r="BI66" s="80">
        <f>IF(VLOOKUP($A66,FAG_Daten_2022!$A$1:$FK$206,FAG_Daten_2022!W$1,FALSE)="","",VLOOKUP($A66,FAG_Daten_2022!$A$1:$FK$206,FAG_Daten_2022!W$1,FALSE))</f>
        <v>0</v>
      </c>
      <c r="BJ66" s="80" t="str">
        <f>IF(VLOOKUP($A66,FAG_Daten_2022!$A$1:$FK$206,FAG_Daten_2022!X$1,FALSE)="","",VLOOKUP($A66,FAG_Daten_2022!$A$1:$FK$206,FAG_Daten_2022!X$1,FALSE))</f>
        <v/>
      </c>
      <c r="BK66" s="80" t="str">
        <f>IF(VLOOKUP($A66,FAG_Daten_2022!$A$1:$FK$206,FAG_Daten_2022!Y$1,FALSE)="","",VLOOKUP($A66,FAG_Daten_2022!$A$1:$FK$206,FAG_Daten_2022!Y$1,FALSE))</f>
        <v/>
      </c>
      <c r="BL66" s="80" t="str">
        <f>IF(VLOOKUP($A66,FAG_Daten_2022!$A$1:$FK$206,FAG_Daten_2022!Z$1,FALSE)="","",VLOOKUP($A66,FAG_Daten_2022!$A$1:$FK$206,FAG_Daten_2022!Z$1,FALSE))</f>
        <v/>
      </c>
      <c r="BM66" s="82">
        <f>IF(VLOOKUP($A66,FAG_Daten_2022!$A$1:$FK$206,FAG_Daten_2022!AG$1,FALSE)="","",VLOOKUP($A66,FAG_Daten_2022!$A$1:$FK$206,FAG_Daten_2022!AG$1,FALSE))</f>
        <v>10857765</v>
      </c>
      <c r="BN66" s="82">
        <f>IF(VLOOKUP($A66,FAG_Daten_2022!$A$1:$FK$206,FAG_Daten_2022!AH$1,FALSE)="","",VLOOKUP($A66,FAG_Daten_2022!$A$1:$FK$206,FAG_Daten_2022!AH$1,FALSE))</f>
        <v>0</v>
      </c>
      <c r="BO66" s="82">
        <f>IF(VLOOKUP($A66,FAG_Daten_2022!$A$1:$FK$206,FAG_Daten_2022!AI$1,FALSE)="","",VLOOKUP($A66,FAG_Daten_2022!$A$1:$FK$206,FAG_Daten_2022!AI$1,FALSE))</f>
        <v>0</v>
      </c>
      <c r="BP66" s="113">
        <f>IF(VLOOKUP($A66,FAG_Daten_2022!$A$1:$FK$206,FAG_Daten_2022!AJ$1,FALSE)="","",VLOOKUP($A66,FAG_Daten_2022!$A$1:$FK$206,FAG_Daten_2022!AJ$1,FALSE))</f>
        <v>0</v>
      </c>
      <c r="BQ66" s="82" t="str">
        <f>IF(VLOOKUP($A66,FAG_Daten_2022!$A$1:$FK$206,FAG_Daten_2022!AK$1,FALSE)="","",VLOOKUP($A66,FAG_Daten_2022!$A$1:$FK$206,FAG_Daten_2022!AK$1,FALSE))</f>
        <v/>
      </c>
      <c r="BR66" s="82">
        <f>IF(VLOOKUP($A66,FAG_Daten_2022!$A$1:$FK$206,FAG_Daten_2022!AL$1,FALSE)="","",VLOOKUP($A66,FAG_Daten_2022!$A$1:$FK$206,FAG_Daten_2022!AL$1,FALSE))</f>
        <v>10857765</v>
      </c>
      <c r="BS66" s="82">
        <f>IF(VLOOKUP($A66,FAG_Daten_2022!$A$1:$FK$206,FAG_Daten_2022!AM$1,FALSE)="","",VLOOKUP($A66,FAG_Daten_2022!$A$1:$FK$206,FAG_Daten_2022!AM$1,FALSE))</f>
        <v>0</v>
      </c>
      <c r="BT66" s="82" t="str">
        <f>IF(VLOOKUP($A66,FAG_Daten_2022!$A$1:$FK$206,FAG_Daten_2022!AN$1,FALSE)="","",VLOOKUP($A66,FAG_Daten_2022!$A$1:$FK$206,FAG_Daten_2022!AN$1,FALSE))</f>
        <v/>
      </c>
      <c r="BU66" s="82" t="str">
        <f>IF(VLOOKUP($A66,FAG_Daten_2022!$A$1:$FK$206,FAG_Daten_2022!AO$1,FALSE)="","",VLOOKUP($A66,FAG_Daten_2022!$A$1:$FK$206,FAG_Daten_2022!AO$1,FALSE))</f>
        <v/>
      </c>
      <c r="BV66" s="82">
        <f>IF(VLOOKUP($A66,FAG_Daten_2022!$A$1:$FK$206,FAG_Daten_2022!AP$1,FALSE)="","",VLOOKUP($A66,FAG_Daten_2022!$A$1:$FK$206,FAG_Daten_2022!AP$1,FALSE))</f>
        <v>0</v>
      </c>
      <c r="BW66" s="82" t="str">
        <f>IF(VLOOKUP($A66,FAG_Daten_2022!$A$1:$FK$206,FAG_Daten_2022!AQ$1,FALSE)="","",VLOOKUP($A66,FAG_Daten_2022!$A$1:$FK$206,FAG_Daten_2022!AQ$1,FALSE))</f>
        <v/>
      </c>
      <c r="BX66" s="82" t="str">
        <f>IF(VLOOKUP($A66,FAG_Daten_2022!$A$1:$FK$206,FAG_Daten_2022!AR$1,FALSE)="","",VLOOKUP($A66,FAG_Daten_2022!$A$1:$FK$206,FAG_Daten_2022!AR$1,FALSE))</f>
        <v/>
      </c>
      <c r="BY66" s="82" t="str">
        <f>IF(VLOOKUP($A66,FAG_Daten_2022!$A$1:$FK$206,FAG_Daten_2022!AS$1,FALSE)="","",VLOOKUP($A66,FAG_Daten_2022!$A$1:$FK$206,FAG_Daten_2022!AS$1,FALSE))</f>
        <v/>
      </c>
      <c r="BZ66" s="82">
        <f t="shared" si="18"/>
        <v>0</v>
      </c>
      <c r="CA66" s="82">
        <f t="shared" si="15"/>
        <v>0</v>
      </c>
      <c r="CB66" s="82">
        <f t="shared" si="15"/>
        <v>0</v>
      </c>
      <c r="CC66" s="82" t="str">
        <f t="shared" si="15"/>
        <v/>
      </c>
      <c r="CD66" s="82">
        <f t="shared" si="12"/>
        <v>43231</v>
      </c>
      <c r="CE66" s="82">
        <f t="shared" si="12"/>
        <v>0</v>
      </c>
      <c r="CF66" s="82" t="str">
        <f t="shared" si="12"/>
        <v/>
      </c>
      <c r="CG66" s="82" t="str">
        <f t="shared" si="12"/>
        <v/>
      </c>
      <c r="CH66" s="82">
        <f t="shared" si="12"/>
        <v>0</v>
      </c>
      <c r="CI66" s="82" t="str">
        <f t="shared" si="12"/>
        <v/>
      </c>
      <c r="CJ66" s="82" t="str">
        <f t="shared" si="12"/>
        <v/>
      </c>
      <c r="CK66" s="82" t="str">
        <f t="shared" si="12"/>
        <v/>
      </c>
      <c r="CL66" s="82">
        <f t="shared" si="16"/>
        <v>0</v>
      </c>
      <c r="CM66" s="82">
        <f t="shared" si="16"/>
        <v>0</v>
      </c>
      <c r="CN66" s="82">
        <f t="shared" si="16"/>
        <v>0</v>
      </c>
      <c r="CO66" s="82" t="str">
        <f t="shared" si="13"/>
        <v/>
      </c>
      <c r="CP66" s="82">
        <f t="shared" si="13"/>
        <v>0</v>
      </c>
      <c r="CQ66" s="82">
        <f t="shared" si="13"/>
        <v>0</v>
      </c>
      <c r="CR66" s="82" t="str">
        <f t="shared" si="13"/>
        <v/>
      </c>
      <c r="CS66" s="82" t="str">
        <f t="shared" si="13"/>
        <v/>
      </c>
      <c r="CT66" s="82">
        <f t="shared" si="13"/>
        <v>0</v>
      </c>
      <c r="CU66" s="82" t="str">
        <f t="shared" si="13"/>
        <v/>
      </c>
      <c r="CV66" s="82" t="str">
        <f t="shared" si="13"/>
        <v/>
      </c>
      <c r="CW66" s="82" t="str">
        <f t="shared" si="13"/>
        <v/>
      </c>
      <c r="CX66" s="82">
        <f t="shared" si="5"/>
        <v>43231</v>
      </c>
      <c r="CY66" s="82">
        <f>VLOOKUP($A66,FAG_Daten_2022!$A$1:$FK$206,FAG_Daten_2022!I$1,FALSE)</f>
        <v>707</v>
      </c>
      <c r="CZ66" s="82" t="str">
        <f>IF(VLOOKUP($A66,FAG_Daten_2022!$A$1:$FK$206,FAG_Daten_2022!BE$1,FALSE)="","",VLOOKUP($A66,FAG_Daten_2022!$A$1:$FK$206,FAG_Daten_2022!BE$1,FALSE))</f>
        <v/>
      </c>
      <c r="DA66" s="82" t="str">
        <f>IF(VLOOKUP($A66,FAG_Daten_2022!$A$1:$FK$206,FAG_Daten_2022!BF$1,FALSE)="","",VLOOKUP($A66,FAG_Daten_2022!$A$1:$FK$206,FAG_Daten_2022!BF$1,FALSE))</f>
        <v/>
      </c>
      <c r="DB66" s="82" t="str">
        <f>IF(VLOOKUP($A66,FAG_Daten_2022!$A$1:$FK$206,FAG_Daten_2022!BG$1,FALSE)="","",VLOOKUP($A66,FAG_Daten_2022!$A$1:$FK$206,FAG_Daten_2022!BG$1,FALSE))</f>
        <v/>
      </c>
      <c r="DC66" s="82" t="str">
        <f>IF(VLOOKUP($A66,FAG_Daten_2022!$A$1:$FK$206,FAG_Daten_2022!BH$1,FALSE)="","",VLOOKUP($A66,FAG_Daten_2022!$A$1:$FK$206,FAG_Daten_2022!BH$1,FALSE))</f>
        <v/>
      </c>
      <c r="DD66" s="82">
        <f>IF(VLOOKUP($A66,FAG_Daten_2022!$A$1:$FK$206,FAG_Daten_2022!BI$1,FALSE)="","",VLOOKUP($A66,FAG_Daten_2022!$A$1:$FK$206,FAG_Daten_2022!BI$1,FALSE))</f>
        <v>83</v>
      </c>
      <c r="DE66" s="82" t="str">
        <f>IF(VLOOKUP($A66,FAG_Daten_2022!$A$1:$FK$206,FAG_Daten_2022!BJ$1,FALSE)="","",VLOOKUP($A66,FAG_Daten_2022!$A$1:$FK$206,FAG_Daten_2022!BJ$1,FALSE))</f>
        <v/>
      </c>
      <c r="DF66" s="82" t="str">
        <f>IF(VLOOKUP($A66,FAG_Daten_2022!$A$1:$FK$206,FAG_Daten_2022!BK$1,FALSE)="","",VLOOKUP($A66,FAG_Daten_2022!$A$1:$FK$206,FAG_Daten_2022!BK$1,FALSE))</f>
        <v/>
      </c>
      <c r="DG66" s="82" t="str">
        <f>IF(VLOOKUP($A66,FAG_Daten_2022!$A$1:$FK$206,FAG_Daten_2022!BL$1,FALSE)="","",VLOOKUP($A66,FAG_Daten_2022!$A$1:$FK$206,FAG_Daten_2022!BL$1,FALSE))</f>
        <v/>
      </c>
      <c r="DH66" s="82" t="str">
        <f>IF(VLOOKUP($A66,FAG_Daten_2022!$A$1:$FK$206,FAG_Daten_2022!BM$1,FALSE)="","",VLOOKUP($A66,FAG_Daten_2022!$A$1:$FK$206,FAG_Daten_2022!BM$1,FALSE))</f>
        <v/>
      </c>
      <c r="DI66" s="82" t="str">
        <f>IF(VLOOKUP($A66,FAG_Daten_2022!$A$1:$FK$206,FAG_Daten_2022!BN$1,FALSE)="","",VLOOKUP($A66,FAG_Daten_2022!$A$1:$FK$206,FAG_Daten_2022!BN$1,FALSE))</f>
        <v/>
      </c>
      <c r="DJ66" s="82" t="str">
        <f>IF(VLOOKUP($A66,FAG_Daten_2022!$A$1:$FK$206,FAG_Daten_2022!BO$1,FALSE)="","",VLOOKUP($A66,FAG_Daten_2022!$A$1:$FK$206,FAG_Daten_2022!BO$1,FALSE))</f>
        <v/>
      </c>
      <c r="DK66" s="82" t="str">
        <f>IF(VLOOKUP($A66,FAG_Daten_2022!$A$1:$FK$206,FAG_Daten_2022!BP$1,FALSE)="","",VLOOKUP($A66,FAG_Daten_2022!$A$1:$FK$206,FAG_Daten_2022!BP$1,FALSE))</f>
        <v/>
      </c>
      <c r="DL66" s="82" t="str">
        <f>IF(VLOOKUP($A66,FAG_Daten_2022!$A$1:$FK$206,FAG_Daten_2022!BQ$1,FALSE)="","",VLOOKUP($A66,FAG_Daten_2022!$A$1:$FK$206,FAG_Daten_2022!BQ$1,FALSE))</f>
        <v/>
      </c>
      <c r="DM66" s="82" t="str">
        <f>IF(VLOOKUP($A66,FAG_Daten_2022!$A$1:$FK$206,FAG_Daten_2022!BR$1,FALSE)="","",VLOOKUP($A66,FAG_Daten_2022!$A$1:$FK$206,FAG_Daten_2022!BR$1,FALSE))</f>
        <v/>
      </c>
      <c r="DN66" s="82" t="str">
        <f t="shared" si="17"/>
        <v/>
      </c>
      <c r="DO66" s="82" t="str">
        <f t="shared" si="17"/>
        <v/>
      </c>
      <c r="DP66" s="82" t="str">
        <f t="shared" si="17"/>
        <v/>
      </c>
      <c r="DQ66" s="82" t="str">
        <f t="shared" si="14"/>
        <v/>
      </c>
      <c r="DR66" s="82">
        <f t="shared" si="14"/>
        <v>4108</v>
      </c>
      <c r="DS66" s="82" t="str">
        <f t="shared" si="14"/>
        <v/>
      </c>
      <c r="DT66" s="82" t="str">
        <f t="shared" si="14"/>
        <v/>
      </c>
      <c r="DU66" s="82" t="str">
        <f t="shared" si="14"/>
        <v/>
      </c>
      <c r="DV66" s="82" t="str">
        <f t="shared" si="14"/>
        <v/>
      </c>
      <c r="DW66" s="82" t="str">
        <f t="shared" si="14"/>
        <v/>
      </c>
      <c r="DX66" s="82" t="str">
        <f t="shared" si="14"/>
        <v/>
      </c>
      <c r="DY66" s="82" t="str">
        <f t="shared" si="14"/>
        <v/>
      </c>
      <c r="DZ66" s="82">
        <f t="shared" si="7"/>
        <v>4108</v>
      </c>
      <c r="EA66" s="82">
        <f t="shared" si="8"/>
        <v>47339</v>
      </c>
      <c r="EB66" s="82"/>
      <c r="EC66" s="82"/>
      <c r="ED66" s="82"/>
      <c r="EE66" s="82"/>
      <c r="EF66" s="82"/>
      <c r="EG66" s="82"/>
      <c r="EH66" s="82"/>
      <c r="EI66" s="82"/>
      <c r="EJ66" s="82"/>
      <c r="EK66" s="3"/>
      <c r="EL66" s="82"/>
      <c r="EM66" s="3"/>
    </row>
    <row r="67" spans="1:143" outlineLevel="1" x14ac:dyDescent="0.2">
      <c r="A67" s="3">
        <v>117</v>
      </c>
      <c r="B67" s="3" t="str">
        <f>VLOOKUP(A67,FAG_Daten_2022!A$1:$FK$206,FAG_Daten_2022!$B$1,FALSE)</f>
        <v>Hinwil</v>
      </c>
      <c r="C67" s="3" t="str">
        <f>VLOOKUP(A67,FAG_Daten_2022!A$1:$FK$206,FAG_Daten_2022!$C$1,FALSE)</f>
        <v>Politische Gemeinde</v>
      </c>
      <c r="D67" s="3" t="str">
        <f>VLOOKUP(A67,FAG_Daten_2022!A$1:$FK$206,FAG_Daten_2022!$D$1,FALSE)</f>
        <v>Bezirk Hinwil</v>
      </c>
      <c r="E67" s="82">
        <f>VLOOKUP(A67,FAG_Daten_2022!A$1:$FK$206,FAG_Daten_2022!$AT$1,FALSE)</f>
        <v>3367</v>
      </c>
      <c r="F67" s="82">
        <f>VLOOKUP(A67,FAG_Daten_2022!A$1:$FK$206,FAG_Daten_2022!$AV$1,FALSE)</f>
        <v>3770</v>
      </c>
      <c r="G67" s="82">
        <f>VLOOKUP(A67,FAG_Daten_2022!A$1:$FK$206,FAG_Daten_2022!$F$1,FALSE)</f>
        <v>11344</v>
      </c>
      <c r="H67" s="80">
        <f>VLOOKUP(A67,FAG_Daten_2022!A$1:$FK$206,FAG_Daten_2022!$DH$1,FALSE)</f>
        <v>112</v>
      </c>
      <c r="I67" s="82">
        <f>ROUND(IF(E67&lt;FAG_Basisdaten!$C$5*F67,(FAG_Basisdaten!$C$5*F67-E67)*G67*H67/100,0),0)</f>
        <v>2725283</v>
      </c>
      <c r="J67" s="82">
        <f>VLOOKUP(A67,FAG_Daten_2022!A$1:$FK$206,FAG_Daten_2022!$AT$1,FALSE)</f>
        <v>3367</v>
      </c>
      <c r="K67" s="82">
        <f>VLOOKUP(A67,FAG_Daten_2022!A$1:$FK$206,FAG_Daten_2022!$AV$1,FALSE)</f>
        <v>3770</v>
      </c>
      <c r="L67" s="3">
        <f>VLOOKUP(A67,FAG_Daten_2022!A$1:$FK$206,FAG_Daten_2022!$F$1,FALSE)</f>
        <v>11344</v>
      </c>
      <c r="M67" s="3">
        <f>VLOOKUP(A67,FAG_Daten_2022!A$1:$FK$206,FAG_Daten_2022!DJ$1,FALSE)</f>
        <v>99.67</v>
      </c>
      <c r="N67" s="3">
        <f>VLOOKUP(A67,FAG_Daten_2022!A$1:$FK$206,FAG_Daten_2022!$DK$1,FALSE)</f>
        <v>100.87</v>
      </c>
      <c r="O67" s="82">
        <f>ROUND(IF(J67&gt;K67*FAG_Basisdaten!$C$8,(J67-K67*FAG_Basisdaten!$C$8)*FAG_Basisdaten!$C$9*L67*(M67/N67),0),0)</f>
        <v>0</v>
      </c>
      <c r="P67" s="82">
        <f>VLOOKUP(A67,FAG_Daten_2022!A$1:$FK$206,FAG_Daten_2022!$I$1,FALSE)</f>
        <v>2183</v>
      </c>
      <c r="Q67" s="82">
        <f>VLOOKUP(A67,FAG_Daten_2022!A$1:$FK$206,FAG_Daten_2022!$F$1,FALSE)</f>
        <v>11344</v>
      </c>
      <c r="R67" s="82">
        <f>VLOOKUP(A67,FAG_Daten_2022!A$1:$FK$206,FAG_Daten_2022!$K$1,FALSE)</f>
        <v>232131</v>
      </c>
      <c r="S67" s="82">
        <f>VLOOKUP(A67,FAG_Daten_2022!A$1:$FK$206,FAG_Daten_2022!$H$1,FALSE)</f>
        <v>1130451</v>
      </c>
      <c r="T67" s="82">
        <f>VLOOKUP(A67,FAG_Daten_2022!A$1:$FK$206,FAG_Daten_2022!$F$1,FALSE)</f>
        <v>11344</v>
      </c>
      <c r="U67" s="3">
        <f>VLOOKUP(A67,FAG_Daten_2022!A$1:$FK$206,FAG_Daten_2022!$BC$1,FALSE)</f>
        <v>102.3</v>
      </c>
      <c r="V67" s="3">
        <f>VLOOKUP(A67,FAG_Daten_2022!A$1:$FK$206,FAG_Daten_2022!$BD$1,FALSE)</f>
        <v>104.2</v>
      </c>
      <c r="W67" s="118">
        <f>IF((P67/Q67)&gt;(R67/S67)*FAG_Basisdaten!$C$12,((P67/Q67)-(R67/S67)*FAG_Basisdaten!$C$12)*T67*FAG_Basisdaten!$C$13*(U67/V67),0)</f>
        <v>0</v>
      </c>
      <c r="X67" s="3">
        <f>VLOOKUP(A67,FAG_Daten_2022!A$1:$FK$206,FAG_Daten_2022!$DH$1,FALSE)</f>
        <v>112</v>
      </c>
      <c r="Y67" s="3">
        <f>VLOOKUP(A67,FAG_Daten_2022!A$1:$FK$206,FAG_Daten_2022!$DJ$1,FALSE)</f>
        <v>99.67</v>
      </c>
      <c r="Z67" s="82">
        <f>ROUND(W67-W67*MIN(MAX((Y67*FAG_Basisdaten!$C$15-X67)/(Y67*FAG_Basisdaten!$C$14),0),1),0)</f>
        <v>0</v>
      </c>
      <c r="AA67" s="79">
        <f>VLOOKUP(A67,FAG_Daten_2022!A$1:$FK$206,FAG_Daten_2022!$AW$1,FALSE)</f>
        <v>512.33000000000004</v>
      </c>
      <c r="AB67" s="83">
        <f>VLOOKUP(A67,FAG_Daten_2022!A$1:$FK$206,FAG_Daten_2022!$AZ$1,FALSE)</f>
        <v>6.2899999999999998E-2</v>
      </c>
      <c r="AC67" s="3">
        <f>VLOOKUP(A67,FAG_Daten_2022!A$1:$FK$206,FAG_Daten_2022!$F$1,FALSE)</f>
        <v>11344</v>
      </c>
      <c r="AD67" s="3">
        <f>VLOOKUP(A67,FAG_Daten_2022!A$1:$FK$206,FAG_Daten_2022!$BC$1,FALSE)</f>
        <v>102.3</v>
      </c>
      <c r="AE67" s="3">
        <f>VLOOKUP(A67,FAG_Daten_2022!A$1:$FK$206,FAG_Daten_2022!$BD$1,FALSE)</f>
        <v>104.2</v>
      </c>
      <c r="AF67" s="80">
        <f>IF(OR(AA67&lt;FAG_Basisdaten!$C$18,AB67&gt;FAG_Basisdaten!$C$19),MAX((FAG_Basisdaten!$C$20+FAG_Basisdaten!$C$21*AA67+FAG_Basisdaten!$C$22*AB67*100)*AC67*(AD67/AE67),0),0)</f>
        <v>0</v>
      </c>
      <c r="AG67" s="3">
        <f>VLOOKUP(A67,FAG_Daten_2022!A$1:$FK$206,FAG_Daten_2022!$DH$1,FALSE)</f>
        <v>112</v>
      </c>
      <c r="AH67" s="3">
        <f>VLOOKUP(A67,FAG_Daten_2022!A$1:$FK$206,FAG_Daten_2022!$DJ$1,FALSE)</f>
        <v>99.67</v>
      </c>
      <c r="AI67" s="82">
        <f>ROUND(AF67-AF67*MIN(MAX((AH67*FAG_Basisdaten!$C$24-AG67)/(AH67*FAG_Basisdaten!$C$23),0),1),0)</f>
        <v>0</v>
      </c>
      <c r="AJ67" s="3">
        <f>VLOOKUP(A67,FAG_Daten_2022!$A$1:$FK$206,FAG_Daten_2022!$BC$1,FALSE)</f>
        <v>102.3</v>
      </c>
      <c r="AK67" s="3">
        <f>VLOOKUP(A67,FAG_Daten_2022!$A$1:$FK$206,FAG_Daten_2022!$BD$1,FALSE)</f>
        <v>104.2</v>
      </c>
      <c r="AL67" s="82">
        <v>0</v>
      </c>
      <c r="AM67" s="82">
        <f t="shared" si="2"/>
        <v>2725283</v>
      </c>
      <c r="AN67" s="115" t="str">
        <f>IF(VLOOKUP($A67,FAG_Daten_2022!$A$1:$FK$206,FAG_Daten_2022!BS$1,FALSE)="","",VLOOKUP($A67,FAG_Daten_2022!$A$1:$FK$206,FAG_Daten_2022!BS$1,FALSE))</f>
        <v/>
      </c>
      <c r="AO67" s="115" t="str">
        <f>IF(VLOOKUP($A67,FAG_Daten_2022!$A$1:$FK$206,FAG_Daten_2022!BT$1,FALSE)="","",VLOOKUP($A67,FAG_Daten_2022!$A$1:$FK$206,FAG_Daten_2022!BT$1,FALSE))</f>
        <v/>
      </c>
      <c r="AP67" s="115" t="str">
        <f>IF(VLOOKUP($A67,FAG_Daten_2022!$A$1:$FK$206,FAG_Daten_2022!BU$1,FALSE)="","",VLOOKUP($A67,FAG_Daten_2022!$A$1:$FK$206,FAG_Daten_2022!BU$1,FALSE))</f>
        <v/>
      </c>
      <c r="AQ67" s="115" t="str">
        <f>IF(VLOOKUP($A67,FAG_Daten_2022!$A$1:$FK$206,FAG_Daten_2022!BV$1,FALSE)="","",VLOOKUP($A67,FAG_Daten_2022!$A$1:$FK$206,FAG_Daten_2022!BV$1,FALSE))</f>
        <v/>
      </c>
      <c r="AR67" s="115" t="str">
        <f>IF(VLOOKUP($A67,FAG_Daten_2022!$A$1:$FK$206,FAG_Daten_2022!BW$1,FALSE)="","",VLOOKUP($A67,FAG_Daten_2022!$A$1:$FK$206,FAG_Daten_2022!BW$1,FALSE))</f>
        <v/>
      </c>
      <c r="AS67" s="115" t="str">
        <f>IF(VLOOKUP($A67,FAG_Daten_2022!$A$1:$FK$206,FAG_Daten_2022!BX$1,FALSE)="","",VLOOKUP($A67,FAG_Daten_2022!$A$1:$FK$206,FAG_Daten_2022!BX$1,FALSE))</f>
        <v/>
      </c>
      <c r="AT67" s="115" t="str">
        <f>IF(VLOOKUP($A67,FAG_Daten_2022!$A$1:$FK$206,FAG_Daten_2022!BY$1,FALSE)="","",VLOOKUP($A67,FAG_Daten_2022!$A$1:$FK$206,FAG_Daten_2022!BY$1,FALSE))</f>
        <v/>
      </c>
      <c r="AU67" s="115" t="str">
        <f>IF(VLOOKUP($A67,FAG_Daten_2022!$A$1:$FK$206,FAG_Daten_2022!BZ$1,FALSE)="","",VLOOKUP($A67,FAG_Daten_2022!$A$1:$FK$206,FAG_Daten_2022!BZ$1,FALSE))</f>
        <v/>
      </c>
      <c r="AV67" s="115" t="str">
        <f>IF(VLOOKUP($A67,FAG_Daten_2022!$A$1:$FK$206,FAG_Daten_2022!CA$1,FALSE)="","",VLOOKUP($A67,FAG_Daten_2022!$A$1:$FK$206,FAG_Daten_2022!CA$1,FALSE))</f>
        <v>Hinwil</v>
      </c>
      <c r="AW67" s="115" t="str">
        <f>IF(VLOOKUP($A67,FAG_Daten_2022!$A$1:$FK$206,FAG_Daten_2022!CB$1,FALSE)="","",VLOOKUP($A67,FAG_Daten_2022!$A$1:$FK$206,FAG_Daten_2022!CB$1,FALSE))</f>
        <v/>
      </c>
      <c r="AX67" s="115" t="str">
        <f>IF(VLOOKUP($A67,FAG_Daten_2022!$A$1:$FK$206,FAG_Daten_2022!CC$1,FALSE)="","",VLOOKUP($A67,FAG_Daten_2022!$A$1:$FK$206,FAG_Daten_2022!CC$1,FALSE))</f>
        <v/>
      </c>
      <c r="AY67" s="115" t="str">
        <f>IF(VLOOKUP($A67,FAG_Daten_2022!$A$1:$FK$206,FAG_Daten_2022!CD$1,FALSE)="","",VLOOKUP($A67,FAG_Daten_2022!$A$1:$FK$206,FAG_Daten_2022!CD$1,FALSE))</f>
        <v/>
      </c>
      <c r="AZ67" s="80">
        <f>VLOOKUP($A67,FAG_Daten_2022!$A$1:$FK$206,FAG_Daten_2022!$DH$1,FALSE)</f>
        <v>112</v>
      </c>
      <c r="BA67" s="80">
        <f>IF(VLOOKUP($A67,FAG_Daten_2022!$A$1:$FK$206,FAG_Daten_2022!M$1,FALSE)="","",VLOOKUP($A67,FAG_Daten_2022!$A$1:$FK$206,FAG_Daten_2022!M$1,FALSE))</f>
        <v>0</v>
      </c>
      <c r="BB67" s="80">
        <f>IF(VLOOKUP($A67,FAG_Daten_2022!$A$1:$FK$206,FAG_Daten_2022!N$1,FALSE)="","",VLOOKUP($A67,FAG_Daten_2022!$A$1:$FK$206,FAG_Daten_2022!N$1,FALSE))</f>
        <v>0</v>
      </c>
      <c r="BC67" s="80">
        <f>IF(VLOOKUP($A67,FAG_Daten_2022!$A$1:$FK$206,FAG_Daten_2022!O$1,FALSE)="","",VLOOKUP($A67,FAG_Daten_2022!$A$1:$FK$206,FAG_Daten_2022!O$1,FALSE))</f>
        <v>0</v>
      </c>
      <c r="BD67" s="80" t="str">
        <f>IF(VLOOKUP($A67,FAG_Daten_2022!$A$1:$FK$206,FAG_Daten_2022!P$1,FALSE)="","",VLOOKUP($A67,FAG_Daten_2022!$A$1:$FK$206,FAG_Daten_2022!P$1,FALSE))</f>
        <v/>
      </c>
      <c r="BE67" s="80">
        <f>IF(VLOOKUP($A67,FAG_Daten_2022!$A$1:$FK$206,FAG_Daten_2022!R$1,FALSE)="","",VLOOKUP($A67,FAG_Daten_2022!$A$1:$FK$206,FAG_Daten_2022!R$1,FALSE))</f>
        <v>0</v>
      </c>
      <c r="BF67" s="80">
        <f>IF(VLOOKUP($A67,FAG_Daten_2022!$A$1:$FK$206,FAG_Daten_2022!S$1,FALSE)="","",VLOOKUP($A67,FAG_Daten_2022!$A$1:$FK$206,FAG_Daten_2022!S$1,FALSE))</f>
        <v>0</v>
      </c>
      <c r="BG67" s="80" t="str">
        <f>IF(VLOOKUP($A67,FAG_Daten_2022!$A$1:$FK$206,FAG_Daten_2022!T$1,FALSE)="","",VLOOKUP($A67,FAG_Daten_2022!$A$1:$FK$206,FAG_Daten_2022!T$1,FALSE))</f>
        <v/>
      </c>
      <c r="BH67" s="80" t="str">
        <f>IF(VLOOKUP($A67,FAG_Daten_2022!$A$1:$FK$206,FAG_Daten_2022!U$1,FALSE)="","",VLOOKUP($A67,FAG_Daten_2022!$A$1:$FK$206,FAG_Daten_2022!U$1,FALSE))</f>
        <v/>
      </c>
      <c r="BI67" s="80">
        <f>IF(VLOOKUP($A67,FAG_Daten_2022!$A$1:$FK$206,FAG_Daten_2022!W$1,FALSE)="","",VLOOKUP($A67,FAG_Daten_2022!$A$1:$FK$206,FAG_Daten_2022!W$1,FALSE))</f>
        <v>66</v>
      </c>
      <c r="BJ67" s="80" t="str">
        <f>IF(VLOOKUP($A67,FAG_Daten_2022!$A$1:$FK$206,FAG_Daten_2022!X$1,FALSE)="","",VLOOKUP($A67,FAG_Daten_2022!$A$1:$FK$206,FAG_Daten_2022!X$1,FALSE))</f>
        <v/>
      </c>
      <c r="BK67" s="80" t="str">
        <f>IF(VLOOKUP($A67,FAG_Daten_2022!$A$1:$FK$206,FAG_Daten_2022!Y$1,FALSE)="","",VLOOKUP($A67,FAG_Daten_2022!$A$1:$FK$206,FAG_Daten_2022!Y$1,FALSE))</f>
        <v/>
      </c>
      <c r="BL67" s="80" t="str">
        <f>IF(VLOOKUP($A67,FAG_Daten_2022!$A$1:$FK$206,FAG_Daten_2022!Z$1,FALSE)="","",VLOOKUP($A67,FAG_Daten_2022!$A$1:$FK$206,FAG_Daten_2022!Z$1,FALSE))</f>
        <v/>
      </c>
      <c r="BM67" s="82">
        <f>IF(VLOOKUP($A67,FAG_Daten_2022!$A$1:$FK$206,FAG_Daten_2022!AG$1,FALSE)="","",VLOOKUP($A67,FAG_Daten_2022!$A$1:$FK$206,FAG_Daten_2022!AG$1,FALSE))</f>
        <v>38191941</v>
      </c>
      <c r="BN67" s="82">
        <f>IF(VLOOKUP($A67,FAG_Daten_2022!$A$1:$FK$206,FAG_Daten_2022!AH$1,FALSE)="","",VLOOKUP($A67,FAG_Daten_2022!$A$1:$FK$206,FAG_Daten_2022!AH$1,FALSE))</f>
        <v>0</v>
      </c>
      <c r="BO67" s="82">
        <f>IF(VLOOKUP($A67,FAG_Daten_2022!$A$1:$FK$206,FAG_Daten_2022!AI$1,FALSE)="","",VLOOKUP($A67,FAG_Daten_2022!$A$1:$FK$206,FAG_Daten_2022!AI$1,FALSE))</f>
        <v>0</v>
      </c>
      <c r="BP67" s="113">
        <f>IF(VLOOKUP($A67,FAG_Daten_2022!$A$1:$FK$206,FAG_Daten_2022!AJ$1,FALSE)="","",VLOOKUP($A67,FAG_Daten_2022!$A$1:$FK$206,FAG_Daten_2022!AJ$1,FALSE))</f>
        <v>0</v>
      </c>
      <c r="BQ67" s="82" t="str">
        <f>IF(VLOOKUP($A67,FAG_Daten_2022!$A$1:$FK$206,FAG_Daten_2022!AK$1,FALSE)="","",VLOOKUP($A67,FAG_Daten_2022!$A$1:$FK$206,FAG_Daten_2022!AK$1,FALSE))</f>
        <v/>
      </c>
      <c r="BR67" s="82">
        <f>IF(VLOOKUP($A67,FAG_Daten_2022!$A$1:$FK$206,FAG_Daten_2022!AL$1,FALSE)="","",VLOOKUP($A67,FAG_Daten_2022!$A$1:$FK$206,FAG_Daten_2022!AL$1,FALSE))</f>
        <v>0</v>
      </c>
      <c r="BS67" s="82">
        <f>IF(VLOOKUP($A67,FAG_Daten_2022!$A$1:$FK$206,FAG_Daten_2022!AM$1,FALSE)="","",VLOOKUP($A67,FAG_Daten_2022!$A$1:$FK$206,FAG_Daten_2022!AM$1,FALSE))</f>
        <v>0</v>
      </c>
      <c r="BT67" s="82" t="str">
        <f>IF(VLOOKUP($A67,FAG_Daten_2022!$A$1:$FK$206,FAG_Daten_2022!AN$1,FALSE)="","",VLOOKUP($A67,FAG_Daten_2022!$A$1:$FK$206,FAG_Daten_2022!AN$1,FALSE))</f>
        <v/>
      </c>
      <c r="BU67" s="82" t="str">
        <f>IF(VLOOKUP($A67,FAG_Daten_2022!$A$1:$FK$206,FAG_Daten_2022!AO$1,FALSE)="","",VLOOKUP($A67,FAG_Daten_2022!$A$1:$FK$206,FAG_Daten_2022!AO$1,FALSE))</f>
        <v/>
      </c>
      <c r="BV67" s="82">
        <f>IF(VLOOKUP($A67,FAG_Daten_2022!$A$1:$FK$206,FAG_Daten_2022!AP$1,FALSE)="","",VLOOKUP($A67,FAG_Daten_2022!$A$1:$FK$206,FAG_Daten_2022!AP$1,FALSE))</f>
        <v>38191941</v>
      </c>
      <c r="BW67" s="82" t="str">
        <f>IF(VLOOKUP($A67,FAG_Daten_2022!$A$1:$FK$206,FAG_Daten_2022!AQ$1,FALSE)="","",VLOOKUP($A67,FAG_Daten_2022!$A$1:$FK$206,FAG_Daten_2022!AQ$1,FALSE))</f>
        <v/>
      </c>
      <c r="BX67" s="82" t="str">
        <f>IF(VLOOKUP($A67,FAG_Daten_2022!$A$1:$FK$206,FAG_Daten_2022!AR$1,FALSE)="","",VLOOKUP($A67,FAG_Daten_2022!$A$1:$FK$206,FAG_Daten_2022!AR$1,FALSE))</f>
        <v/>
      </c>
      <c r="BY67" s="82" t="str">
        <f>IF(VLOOKUP($A67,FAG_Daten_2022!$A$1:$FK$206,FAG_Daten_2022!AS$1,FALSE)="","",VLOOKUP($A67,FAG_Daten_2022!$A$1:$FK$206,FAG_Daten_2022!AS$1,FALSE))</f>
        <v/>
      </c>
      <c r="BZ67" s="82">
        <f t="shared" si="18"/>
        <v>0</v>
      </c>
      <c r="CA67" s="82">
        <f t="shared" si="15"/>
        <v>0</v>
      </c>
      <c r="CB67" s="82">
        <f t="shared" si="15"/>
        <v>0</v>
      </c>
      <c r="CC67" s="82" t="str">
        <f t="shared" si="15"/>
        <v/>
      </c>
      <c r="CD67" s="82">
        <f t="shared" si="12"/>
        <v>0</v>
      </c>
      <c r="CE67" s="82">
        <f t="shared" si="12"/>
        <v>0</v>
      </c>
      <c r="CF67" s="82" t="str">
        <f t="shared" si="12"/>
        <v/>
      </c>
      <c r="CG67" s="82" t="str">
        <f t="shared" si="12"/>
        <v/>
      </c>
      <c r="CH67" s="82">
        <f t="shared" si="12"/>
        <v>1605970</v>
      </c>
      <c r="CI67" s="82" t="str">
        <f t="shared" si="12"/>
        <v/>
      </c>
      <c r="CJ67" s="82" t="str">
        <f t="shared" si="12"/>
        <v/>
      </c>
      <c r="CK67" s="82" t="str">
        <f t="shared" si="12"/>
        <v/>
      </c>
      <c r="CL67" s="82">
        <f t="shared" si="16"/>
        <v>0</v>
      </c>
      <c r="CM67" s="82">
        <f t="shared" si="16"/>
        <v>0</v>
      </c>
      <c r="CN67" s="82">
        <f t="shared" si="16"/>
        <v>0</v>
      </c>
      <c r="CO67" s="82" t="str">
        <f t="shared" si="13"/>
        <v/>
      </c>
      <c r="CP67" s="82">
        <f t="shared" si="13"/>
        <v>0</v>
      </c>
      <c r="CQ67" s="82">
        <f t="shared" si="13"/>
        <v>0</v>
      </c>
      <c r="CR67" s="82" t="str">
        <f t="shared" si="13"/>
        <v/>
      </c>
      <c r="CS67" s="82" t="str">
        <f t="shared" si="13"/>
        <v/>
      </c>
      <c r="CT67" s="82">
        <f t="shared" si="13"/>
        <v>0</v>
      </c>
      <c r="CU67" s="82" t="str">
        <f t="shared" si="13"/>
        <v/>
      </c>
      <c r="CV67" s="82" t="str">
        <f t="shared" si="13"/>
        <v/>
      </c>
      <c r="CW67" s="82" t="str">
        <f t="shared" si="13"/>
        <v/>
      </c>
      <c r="CX67" s="82">
        <f t="shared" si="5"/>
        <v>1605970</v>
      </c>
      <c r="CY67" s="82">
        <f>VLOOKUP($A67,FAG_Daten_2022!$A$1:$FK$206,FAG_Daten_2022!I$1,FALSE)</f>
        <v>2183</v>
      </c>
      <c r="CZ67" s="82" t="str">
        <f>IF(VLOOKUP($A67,FAG_Daten_2022!$A$1:$FK$206,FAG_Daten_2022!BE$1,FALSE)="","",VLOOKUP($A67,FAG_Daten_2022!$A$1:$FK$206,FAG_Daten_2022!BE$1,FALSE))</f>
        <v/>
      </c>
      <c r="DA67" s="82" t="str">
        <f>IF(VLOOKUP($A67,FAG_Daten_2022!$A$1:$FK$206,FAG_Daten_2022!BF$1,FALSE)="","",VLOOKUP($A67,FAG_Daten_2022!$A$1:$FK$206,FAG_Daten_2022!BF$1,FALSE))</f>
        <v/>
      </c>
      <c r="DB67" s="82" t="str">
        <f>IF(VLOOKUP($A67,FAG_Daten_2022!$A$1:$FK$206,FAG_Daten_2022!BG$1,FALSE)="","",VLOOKUP($A67,FAG_Daten_2022!$A$1:$FK$206,FAG_Daten_2022!BG$1,FALSE))</f>
        <v/>
      </c>
      <c r="DC67" s="82" t="str">
        <f>IF(VLOOKUP($A67,FAG_Daten_2022!$A$1:$FK$206,FAG_Daten_2022!BH$1,FALSE)="","",VLOOKUP($A67,FAG_Daten_2022!$A$1:$FK$206,FAG_Daten_2022!BH$1,FALSE))</f>
        <v/>
      </c>
      <c r="DD67" s="82" t="str">
        <f>IF(VLOOKUP($A67,FAG_Daten_2022!$A$1:$FK$206,FAG_Daten_2022!BI$1,FALSE)="","",VLOOKUP($A67,FAG_Daten_2022!$A$1:$FK$206,FAG_Daten_2022!BI$1,FALSE))</f>
        <v/>
      </c>
      <c r="DE67" s="82" t="str">
        <f>IF(VLOOKUP($A67,FAG_Daten_2022!$A$1:$FK$206,FAG_Daten_2022!BJ$1,FALSE)="","",VLOOKUP($A67,FAG_Daten_2022!$A$1:$FK$206,FAG_Daten_2022!BJ$1,FALSE))</f>
        <v/>
      </c>
      <c r="DF67" s="82" t="str">
        <f>IF(VLOOKUP($A67,FAG_Daten_2022!$A$1:$FK$206,FAG_Daten_2022!BK$1,FALSE)="","",VLOOKUP($A67,FAG_Daten_2022!$A$1:$FK$206,FAG_Daten_2022!BK$1,FALSE))</f>
        <v/>
      </c>
      <c r="DG67" s="82" t="str">
        <f>IF(VLOOKUP($A67,FAG_Daten_2022!$A$1:$FK$206,FAG_Daten_2022!BL$1,FALSE)="","",VLOOKUP($A67,FAG_Daten_2022!$A$1:$FK$206,FAG_Daten_2022!BL$1,FALSE))</f>
        <v/>
      </c>
      <c r="DH67" s="82">
        <f>IF(VLOOKUP($A67,FAG_Daten_2022!$A$1:$FK$206,FAG_Daten_2022!BM$1,FALSE)="","",VLOOKUP($A67,FAG_Daten_2022!$A$1:$FK$206,FAG_Daten_2022!BM$1,FALSE))</f>
        <v>1170</v>
      </c>
      <c r="DI67" s="82" t="str">
        <f>IF(VLOOKUP($A67,FAG_Daten_2022!$A$1:$FK$206,FAG_Daten_2022!BN$1,FALSE)="","",VLOOKUP($A67,FAG_Daten_2022!$A$1:$FK$206,FAG_Daten_2022!BN$1,FALSE))</f>
        <v/>
      </c>
      <c r="DJ67" s="82" t="str">
        <f>IF(VLOOKUP($A67,FAG_Daten_2022!$A$1:$FK$206,FAG_Daten_2022!BO$1,FALSE)="","",VLOOKUP($A67,FAG_Daten_2022!$A$1:$FK$206,FAG_Daten_2022!BO$1,FALSE))</f>
        <v/>
      </c>
      <c r="DK67" s="82" t="str">
        <f>IF(VLOOKUP($A67,FAG_Daten_2022!$A$1:$FK$206,FAG_Daten_2022!BP$1,FALSE)="","",VLOOKUP($A67,FAG_Daten_2022!$A$1:$FK$206,FAG_Daten_2022!BP$1,FALSE))</f>
        <v/>
      </c>
      <c r="DL67" s="82" t="str">
        <f>IF(VLOOKUP($A67,FAG_Daten_2022!$A$1:$FK$206,FAG_Daten_2022!BQ$1,FALSE)="","",VLOOKUP($A67,FAG_Daten_2022!$A$1:$FK$206,FAG_Daten_2022!BQ$1,FALSE))</f>
        <v/>
      </c>
      <c r="DM67" s="82" t="str">
        <f>IF(VLOOKUP($A67,FAG_Daten_2022!$A$1:$FK$206,FAG_Daten_2022!BR$1,FALSE)="","",VLOOKUP($A67,FAG_Daten_2022!$A$1:$FK$206,FAG_Daten_2022!BR$1,FALSE))</f>
        <v/>
      </c>
      <c r="DN67" s="82" t="str">
        <f t="shared" si="17"/>
        <v/>
      </c>
      <c r="DO67" s="82" t="str">
        <f t="shared" si="17"/>
        <v/>
      </c>
      <c r="DP67" s="82" t="str">
        <f t="shared" si="17"/>
        <v/>
      </c>
      <c r="DQ67" s="82" t="str">
        <f t="shared" si="14"/>
        <v/>
      </c>
      <c r="DR67" s="82" t="str">
        <f t="shared" si="14"/>
        <v/>
      </c>
      <c r="DS67" s="82" t="str">
        <f t="shared" si="14"/>
        <v/>
      </c>
      <c r="DT67" s="82" t="str">
        <f t="shared" si="14"/>
        <v/>
      </c>
      <c r="DU67" s="82" t="str">
        <f t="shared" si="14"/>
        <v/>
      </c>
      <c r="DV67" s="82">
        <f t="shared" si="14"/>
        <v>0</v>
      </c>
      <c r="DW67" s="82" t="str">
        <f t="shared" si="14"/>
        <v/>
      </c>
      <c r="DX67" s="82" t="str">
        <f t="shared" si="14"/>
        <v/>
      </c>
      <c r="DY67" s="82" t="str">
        <f t="shared" si="14"/>
        <v/>
      </c>
      <c r="DZ67" s="82">
        <f t="shared" si="7"/>
        <v>0</v>
      </c>
      <c r="EA67" s="82">
        <f t="shared" si="8"/>
        <v>1605970</v>
      </c>
      <c r="EB67" s="82"/>
      <c r="EC67" s="82"/>
      <c r="ED67" s="82"/>
      <c r="EE67" s="82"/>
      <c r="EF67" s="82"/>
      <c r="EG67" s="82"/>
      <c r="EH67" s="82"/>
      <c r="EI67" s="82"/>
      <c r="EJ67" s="82"/>
      <c r="EK67" s="3"/>
      <c r="EL67" s="82"/>
      <c r="EM67" s="3"/>
    </row>
    <row r="68" spans="1:143" outlineLevel="1" x14ac:dyDescent="0.2">
      <c r="A68" s="3">
        <v>173</v>
      </c>
      <c r="B68" s="3" t="str">
        <f>VLOOKUP(A68,FAG_Daten_2022!A$1:$FK$206,FAG_Daten_2022!$B$1,FALSE)</f>
        <v>Hittnau</v>
      </c>
      <c r="C68" s="3" t="str">
        <f>VLOOKUP(A68,FAG_Daten_2022!A$1:$FK$206,FAG_Daten_2022!$C$1,FALSE)</f>
        <v>Politische Gemeinde</v>
      </c>
      <c r="D68" s="3" t="str">
        <f>VLOOKUP(A68,FAG_Daten_2022!A$1:$FK$206,FAG_Daten_2022!$D$1,FALSE)</f>
        <v>Bezirk Pfäffikon</v>
      </c>
      <c r="E68" s="82">
        <f>VLOOKUP(A68,FAG_Daten_2022!A$1:$FK$206,FAG_Daten_2022!$AT$1,FALSE)</f>
        <v>2558</v>
      </c>
      <c r="F68" s="82">
        <f>VLOOKUP(A68,FAG_Daten_2022!A$1:$FK$206,FAG_Daten_2022!$AV$1,FALSE)</f>
        <v>3770</v>
      </c>
      <c r="G68" s="82">
        <f>VLOOKUP(A68,FAG_Daten_2022!A$1:$FK$206,FAG_Daten_2022!$F$1,FALSE)</f>
        <v>3728</v>
      </c>
      <c r="H68" s="80">
        <f>VLOOKUP(A68,FAG_Daten_2022!A$1:$FK$206,FAG_Daten_2022!$DH$1,FALSE)</f>
        <v>116</v>
      </c>
      <c r="I68" s="82">
        <f>ROUND(IF(E68&lt;FAG_Basisdaten!$C$5*F68,(FAG_Basisdaten!$C$5*F68-E68)*G68*H68/100,0),0)</f>
        <v>4426105</v>
      </c>
      <c r="J68" s="82">
        <f>VLOOKUP(A68,FAG_Daten_2022!A$1:$FK$206,FAG_Daten_2022!$AT$1,FALSE)</f>
        <v>2558</v>
      </c>
      <c r="K68" s="82">
        <f>VLOOKUP(A68,FAG_Daten_2022!A$1:$FK$206,FAG_Daten_2022!$AV$1,FALSE)</f>
        <v>3770</v>
      </c>
      <c r="L68" s="3">
        <f>VLOOKUP(A68,FAG_Daten_2022!A$1:$FK$206,FAG_Daten_2022!$F$1,FALSE)</f>
        <v>3728</v>
      </c>
      <c r="M68" s="3">
        <f>VLOOKUP(A68,FAG_Daten_2022!A$1:$FK$206,FAG_Daten_2022!DJ$1,FALSE)</f>
        <v>99.67</v>
      </c>
      <c r="N68" s="3">
        <f>VLOOKUP(A68,FAG_Daten_2022!A$1:$FK$206,FAG_Daten_2022!$DK$1,FALSE)</f>
        <v>100.87</v>
      </c>
      <c r="O68" s="82">
        <f>ROUND(IF(J68&gt;K68*FAG_Basisdaten!$C$8,(J68-K68*FAG_Basisdaten!$C$8)*FAG_Basisdaten!$C$9*L68*(M68/N68),0),0)</f>
        <v>0</v>
      </c>
      <c r="P68" s="82">
        <f>VLOOKUP(A68,FAG_Daten_2022!A$1:$FK$206,FAG_Daten_2022!$I$1,FALSE)</f>
        <v>834</v>
      </c>
      <c r="Q68" s="82">
        <f>VLOOKUP(A68,FAG_Daten_2022!A$1:$FK$206,FAG_Daten_2022!$F$1,FALSE)</f>
        <v>3728</v>
      </c>
      <c r="R68" s="82">
        <f>VLOOKUP(A68,FAG_Daten_2022!A$1:$FK$206,FAG_Daten_2022!$K$1,FALSE)</f>
        <v>232131</v>
      </c>
      <c r="S68" s="82">
        <f>VLOOKUP(A68,FAG_Daten_2022!A$1:$FK$206,FAG_Daten_2022!$H$1,FALSE)</f>
        <v>1130451</v>
      </c>
      <c r="T68" s="82">
        <f>VLOOKUP(A68,FAG_Daten_2022!A$1:$FK$206,FAG_Daten_2022!$F$1,FALSE)</f>
        <v>3728</v>
      </c>
      <c r="U68" s="3">
        <f>VLOOKUP(A68,FAG_Daten_2022!A$1:$FK$206,FAG_Daten_2022!$BC$1,FALSE)</f>
        <v>102.3</v>
      </c>
      <c r="V68" s="3">
        <f>VLOOKUP(A68,FAG_Daten_2022!A$1:$FK$206,FAG_Daten_2022!$BD$1,FALSE)</f>
        <v>104.2</v>
      </c>
      <c r="W68" s="118">
        <f>IF((P68/Q68)&gt;(R68/S68)*FAG_Basisdaten!$C$12,((P68/Q68)-(R68/S68)*FAG_Basisdaten!$C$12)*T68*FAG_Basisdaten!$C$13*(U68/V68),0)</f>
        <v>0</v>
      </c>
      <c r="X68" s="3">
        <f>VLOOKUP(A68,FAG_Daten_2022!A$1:$FK$206,FAG_Daten_2022!$DH$1,FALSE)</f>
        <v>116</v>
      </c>
      <c r="Y68" s="3">
        <f>VLOOKUP(A68,FAG_Daten_2022!A$1:$FK$206,FAG_Daten_2022!$DJ$1,FALSE)</f>
        <v>99.67</v>
      </c>
      <c r="Z68" s="82">
        <f>ROUND(W68-W68*MIN(MAX((Y68*FAG_Basisdaten!$C$15-X68)/(Y68*FAG_Basisdaten!$C$14),0),1),0)</f>
        <v>0</v>
      </c>
      <c r="AA68" s="79">
        <f>VLOOKUP(A68,FAG_Daten_2022!A$1:$FK$206,FAG_Daten_2022!$AW$1,FALSE)</f>
        <v>289.32</v>
      </c>
      <c r="AB68" s="83">
        <f>VLOOKUP(A68,FAG_Daten_2022!A$1:$FK$206,FAG_Daten_2022!$AZ$1,FALSE)</f>
        <v>1.6299999999999999E-2</v>
      </c>
      <c r="AC68" s="3">
        <f>VLOOKUP(A68,FAG_Daten_2022!A$1:$FK$206,FAG_Daten_2022!$F$1,FALSE)</f>
        <v>3728</v>
      </c>
      <c r="AD68" s="3">
        <f>VLOOKUP(A68,FAG_Daten_2022!A$1:$FK$206,FAG_Daten_2022!$BC$1,FALSE)</f>
        <v>102.3</v>
      </c>
      <c r="AE68" s="3">
        <f>VLOOKUP(A68,FAG_Daten_2022!A$1:$FK$206,FAG_Daten_2022!$BD$1,FALSE)</f>
        <v>104.2</v>
      </c>
      <c r="AF68" s="80">
        <f>IF(OR(AA68&lt;FAG_Basisdaten!$C$18,AB68&gt;FAG_Basisdaten!$C$19),MAX((FAG_Basisdaten!$C$20+FAG_Basisdaten!$C$21*AA68+FAG_Basisdaten!$C$22*AB68*100)*AC68*(AD68/AE68),0),0)</f>
        <v>0</v>
      </c>
      <c r="AG68" s="3">
        <f>VLOOKUP(A68,FAG_Daten_2022!A$1:$FK$206,FAG_Daten_2022!$DH$1,FALSE)</f>
        <v>116</v>
      </c>
      <c r="AH68" s="3">
        <f>VLOOKUP(A68,FAG_Daten_2022!A$1:$FK$206,FAG_Daten_2022!$DJ$1,FALSE)</f>
        <v>99.67</v>
      </c>
      <c r="AI68" s="82">
        <f>ROUND(AF68-AF68*MIN(MAX((AH68*FAG_Basisdaten!$C$24-AG68)/(AH68*FAG_Basisdaten!$C$23),0),1),0)</f>
        <v>0</v>
      </c>
      <c r="AJ68" s="3">
        <f>VLOOKUP(A68,FAG_Daten_2022!$A$1:$FK$206,FAG_Daten_2022!$BC$1,FALSE)</f>
        <v>102.3</v>
      </c>
      <c r="AK68" s="3">
        <f>VLOOKUP(A68,FAG_Daten_2022!$A$1:$FK$206,FAG_Daten_2022!$BD$1,FALSE)</f>
        <v>104.2</v>
      </c>
      <c r="AL68" s="82">
        <v>0</v>
      </c>
      <c r="AM68" s="82">
        <f t="shared" si="2"/>
        <v>4426105</v>
      </c>
      <c r="AN68" s="115" t="str">
        <f>IF(VLOOKUP($A68,FAG_Daten_2022!$A$1:$FK$206,FAG_Daten_2022!BS$1,FALSE)="","",VLOOKUP($A68,FAG_Daten_2022!$A$1:$FK$206,FAG_Daten_2022!BS$1,FALSE))</f>
        <v/>
      </c>
      <c r="AO68" s="115" t="str">
        <f>IF(VLOOKUP($A68,FAG_Daten_2022!$A$1:$FK$206,FAG_Daten_2022!BT$1,FALSE)="","",VLOOKUP($A68,FAG_Daten_2022!$A$1:$FK$206,FAG_Daten_2022!BT$1,FALSE))</f>
        <v/>
      </c>
      <c r="AP68" s="115" t="str">
        <f>IF(VLOOKUP($A68,FAG_Daten_2022!$A$1:$FK$206,FAG_Daten_2022!BU$1,FALSE)="","",VLOOKUP($A68,FAG_Daten_2022!$A$1:$FK$206,FAG_Daten_2022!BU$1,FALSE))</f>
        <v/>
      </c>
      <c r="AQ68" s="115" t="str">
        <f>IF(VLOOKUP($A68,FAG_Daten_2022!$A$1:$FK$206,FAG_Daten_2022!BV$1,FALSE)="","",VLOOKUP($A68,FAG_Daten_2022!$A$1:$FK$206,FAG_Daten_2022!BV$1,FALSE))</f>
        <v/>
      </c>
      <c r="AR68" s="115" t="str">
        <f>IF(VLOOKUP($A68,FAG_Daten_2022!$A$1:$FK$206,FAG_Daten_2022!BW$1,FALSE)="","",VLOOKUP($A68,FAG_Daten_2022!$A$1:$FK$206,FAG_Daten_2022!BW$1,FALSE))</f>
        <v/>
      </c>
      <c r="AS68" s="115" t="str">
        <f>IF(VLOOKUP($A68,FAG_Daten_2022!$A$1:$FK$206,FAG_Daten_2022!BX$1,FALSE)="","",VLOOKUP($A68,FAG_Daten_2022!$A$1:$FK$206,FAG_Daten_2022!BX$1,FALSE))</f>
        <v/>
      </c>
      <c r="AT68" s="115" t="str">
        <f>IF(VLOOKUP($A68,FAG_Daten_2022!$A$1:$FK$206,FAG_Daten_2022!BY$1,FALSE)="","",VLOOKUP($A68,FAG_Daten_2022!$A$1:$FK$206,FAG_Daten_2022!BY$1,FALSE))</f>
        <v/>
      </c>
      <c r="AU68" s="115" t="str">
        <f>IF(VLOOKUP($A68,FAG_Daten_2022!$A$1:$FK$206,FAG_Daten_2022!BZ$1,FALSE)="","",VLOOKUP($A68,FAG_Daten_2022!$A$1:$FK$206,FAG_Daten_2022!BZ$1,FALSE))</f>
        <v/>
      </c>
      <c r="AV68" s="115" t="str">
        <f>IF(VLOOKUP($A68,FAG_Daten_2022!$A$1:$FK$206,FAG_Daten_2022!CA$1,FALSE)="","",VLOOKUP($A68,FAG_Daten_2022!$A$1:$FK$206,FAG_Daten_2022!CA$1,FALSE))</f>
        <v>Hittnau</v>
      </c>
      <c r="AW68" s="115" t="str">
        <f>IF(VLOOKUP($A68,FAG_Daten_2022!$A$1:$FK$206,FAG_Daten_2022!CB$1,FALSE)="","",VLOOKUP($A68,FAG_Daten_2022!$A$1:$FK$206,FAG_Daten_2022!CB$1,FALSE))</f>
        <v/>
      </c>
      <c r="AX68" s="115" t="str">
        <f>IF(VLOOKUP($A68,FAG_Daten_2022!$A$1:$FK$206,FAG_Daten_2022!CC$1,FALSE)="","",VLOOKUP($A68,FAG_Daten_2022!$A$1:$FK$206,FAG_Daten_2022!CC$1,FALSE))</f>
        <v/>
      </c>
      <c r="AY68" s="115" t="str">
        <f>IF(VLOOKUP($A68,FAG_Daten_2022!$A$1:$FK$206,FAG_Daten_2022!CD$1,FALSE)="","",VLOOKUP($A68,FAG_Daten_2022!$A$1:$FK$206,FAG_Daten_2022!CD$1,FALSE))</f>
        <v/>
      </c>
      <c r="AZ68" s="80">
        <f>VLOOKUP($A68,FAG_Daten_2022!$A$1:$FK$206,FAG_Daten_2022!$DH$1,FALSE)</f>
        <v>116</v>
      </c>
      <c r="BA68" s="80">
        <f>IF(VLOOKUP($A68,FAG_Daten_2022!$A$1:$FK$206,FAG_Daten_2022!M$1,FALSE)="","",VLOOKUP($A68,FAG_Daten_2022!$A$1:$FK$206,FAG_Daten_2022!M$1,FALSE))</f>
        <v>0</v>
      </c>
      <c r="BB68" s="80">
        <f>IF(VLOOKUP($A68,FAG_Daten_2022!$A$1:$FK$206,FAG_Daten_2022!N$1,FALSE)="","",VLOOKUP($A68,FAG_Daten_2022!$A$1:$FK$206,FAG_Daten_2022!N$1,FALSE))</f>
        <v>0</v>
      </c>
      <c r="BC68" s="80">
        <f>IF(VLOOKUP($A68,FAG_Daten_2022!$A$1:$FK$206,FAG_Daten_2022!O$1,FALSE)="","",VLOOKUP($A68,FAG_Daten_2022!$A$1:$FK$206,FAG_Daten_2022!O$1,FALSE))</f>
        <v>0</v>
      </c>
      <c r="BD68" s="80" t="str">
        <f>IF(VLOOKUP($A68,FAG_Daten_2022!$A$1:$FK$206,FAG_Daten_2022!P$1,FALSE)="","",VLOOKUP($A68,FAG_Daten_2022!$A$1:$FK$206,FAG_Daten_2022!P$1,FALSE))</f>
        <v/>
      </c>
      <c r="BE68" s="80">
        <f>IF(VLOOKUP($A68,FAG_Daten_2022!$A$1:$FK$206,FAG_Daten_2022!R$1,FALSE)="","",VLOOKUP($A68,FAG_Daten_2022!$A$1:$FK$206,FAG_Daten_2022!R$1,FALSE))</f>
        <v>0</v>
      </c>
      <c r="BF68" s="80">
        <f>IF(VLOOKUP($A68,FAG_Daten_2022!$A$1:$FK$206,FAG_Daten_2022!S$1,FALSE)="","",VLOOKUP($A68,FAG_Daten_2022!$A$1:$FK$206,FAG_Daten_2022!S$1,FALSE))</f>
        <v>0</v>
      </c>
      <c r="BG68" s="80" t="str">
        <f>IF(VLOOKUP($A68,FAG_Daten_2022!$A$1:$FK$206,FAG_Daten_2022!T$1,FALSE)="","",VLOOKUP($A68,FAG_Daten_2022!$A$1:$FK$206,FAG_Daten_2022!T$1,FALSE))</f>
        <v/>
      </c>
      <c r="BH68" s="80" t="str">
        <f>IF(VLOOKUP($A68,FAG_Daten_2022!$A$1:$FK$206,FAG_Daten_2022!U$1,FALSE)="","",VLOOKUP($A68,FAG_Daten_2022!$A$1:$FK$206,FAG_Daten_2022!U$1,FALSE))</f>
        <v/>
      </c>
      <c r="BI68" s="80">
        <f>IF(VLOOKUP($A68,FAG_Daten_2022!$A$1:$FK$206,FAG_Daten_2022!W$1,FALSE)="","",VLOOKUP($A68,FAG_Daten_2022!$A$1:$FK$206,FAG_Daten_2022!W$1,FALSE))</f>
        <v>68</v>
      </c>
      <c r="BJ68" s="80" t="str">
        <f>IF(VLOOKUP($A68,FAG_Daten_2022!$A$1:$FK$206,FAG_Daten_2022!X$1,FALSE)="","",VLOOKUP($A68,FAG_Daten_2022!$A$1:$FK$206,FAG_Daten_2022!X$1,FALSE))</f>
        <v/>
      </c>
      <c r="BK68" s="80" t="str">
        <f>IF(VLOOKUP($A68,FAG_Daten_2022!$A$1:$FK$206,FAG_Daten_2022!Y$1,FALSE)="","",VLOOKUP($A68,FAG_Daten_2022!$A$1:$FK$206,FAG_Daten_2022!Y$1,FALSE))</f>
        <v/>
      </c>
      <c r="BL68" s="80" t="str">
        <f>IF(VLOOKUP($A68,FAG_Daten_2022!$A$1:$FK$206,FAG_Daten_2022!Z$1,FALSE)="","",VLOOKUP($A68,FAG_Daten_2022!$A$1:$FK$206,FAG_Daten_2022!Z$1,FALSE))</f>
        <v/>
      </c>
      <c r="BM68" s="82">
        <f>IF(VLOOKUP($A68,FAG_Daten_2022!$A$1:$FK$206,FAG_Daten_2022!AG$1,FALSE)="","",VLOOKUP($A68,FAG_Daten_2022!$A$1:$FK$206,FAG_Daten_2022!AG$1,FALSE))</f>
        <v>9536999</v>
      </c>
      <c r="BN68" s="82">
        <f>IF(VLOOKUP($A68,FAG_Daten_2022!$A$1:$FK$206,FAG_Daten_2022!AH$1,FALSE)="","",VLOOKUP($A68,FAG_Daten_2022!$A$1:$FK$206,FAG_Daten_2022!AH$1,FALSE))</f>
        <v>0</v>
      </c>
      <c r="BO68" s="82">
        <f>IF(VLOOKUP($A68,FAG_Daten_2022!$A$1:$FK$206,FAG_Daten_2022!AI$1,FALSE)="","",VLOOKUP($A68,FAG_Daten_2022!$A$1:$FK$206,FAG_Daten_2022!AI$1,FALSE))</f>
        <v>0</v>
      </c>
      <c r="BP68" s="113">
        <f>IF(VLOOKUP($A68,FAG_Daten_2022!$A$1:$FK$206,FAG_Daten_2022!AJ$1,FALSE)="","",VLOOKUP($A68,FAG_Daten_2022!$A$1:$FK$206,FAG_Daten_2022!AJ$1,FALSE))</f>
        <v>0</v>
      </c>
      <c r="BQ68" s="82" t="str">
        <f>IF(VLOOKUP($A68,FAG_Daten_2022!$A$1:$FK$206,FAG_Daten_2022!AK$1,FALSE)="","",VLOOKUP($A68,FAG_Daten_2022!$A$1:$FK$206,FAG_Daten_2022!AK$1,FALSE))</f>
        <v/>
      </c>
      <c r="BR68" s="82">
        <f>IF(VLOOKUP($A68,FAG_Daten_2022!$A$1:$FK$206,FAG_Daten_2022!AL$1,FALSE)="","",VLOOKUP($A68,FAG_Daten_2022!$A$1:$FK$206,FAG_Daten_2022!AL$1,FALSE))</f>
        <v>0</v>
      </c>
      <c r="BS68" s="82">
        <f>IF(VLOOKUP($A68,FAG_Daten_2022!$A$1:$FK$206,FAG_Daten_2022!AM$1,FALSE)="","",VLOOKUP($A68,FAG_Daten_2022!$A$1:$FK$206,FAG_Daten_2022!AM$1,FALSE))</f>
        <v>0</v>
      </c>
      <c r="BT68" s="82" t="str">
        <f>IF(VLOOKUP($A68,FAG_Daten_2022!$A$1:$FK$206,FAG_Daten_2022!AN$1,FALSE)="","",VLOOKUP($A68,FAG_Daten_2022!$A$1:$FK$206,FAG_Daten_2022!AN$1,FALSE))</f>
        <v/>
      </c>
      <c r="BU68" s="82" t="str">
        <f>IF(VLOOKUP($A68,FAG_Daten_2022!$A$1:$FK$206,FAG_Daten_2022!AO$1,FALSE)="","",VLOOKUP($A68,FAG_Daten_2022!$A$1:$FK$206,FAG_Daten_2022!AO$1,FALSE))</f>
        <v/>
      </c>
      <c r="BV68" s="82">
        <f>IF(VLOOKUP($A68,FAG_Daten_2022!$A$1:$FK$206,FAG_Daten_2022!AP$1,FALSE)="","",VLOOKUP($A68,FAG_Daten_2022!$A$1:$FK$206,FAG_Daten_2022!AP$1,FALSE))</f>
        <v>9536999</v>
      </c>
      <c r="BW68" s="82" t="str">
        <f>IF(VLOOKUP($A68,FAG_Daten_2022!$A$1:$FK$206,FAG_Daten_2022!AQ$1,FALSE)="","",VLOOKUP($A68,FAG_Daten_2022!$A$1:$FK$206,FAG_Daten_2022!AQ$1,FALSE))</f>
        <v/>
      </c>
      <c r="BX68" s="82" t="str">
        <f>IF(VLOOKUP($A68,FAG_Daten_2022!$A$1:$FK$206,FAG_Daten_2022!AR$1,FALSE)="","",VLOOKUP($A68,FAG_Daten_2022!$A$1:$FK$206,FAG_Daten_2022!AR$1,FALSE))</f>
        <v/>
      </c>
      <c r="BY68" s="82" t="str">
        <f>IF(VLOOKUP($A68,FAG_Daten_2022!$A$1:$FK$206,FAG_Daten_2022!AS$1,FALSE)="","",VLOOKUP($A68,FAG_Daten_2022!$A$1:$FK$206,FAG_Daten_2022!AS$1,FALSE))</f>
        <v/>
      </c>
      <c r="BZ68" s="82">
        <f t="shared" si="18"/>
        <v>0</v>
      </c>
      <c r="CA68" s="82">
        <f t="shared" si="15"/>
        <v>0</v>
      </c>
      <c r="CB68" s="82">
        <f t="shared" si="15"/>
        <v>0</v>
      </c>
      <c r="CC68" s="82" t="str">
        <f t="shared" si="15"/>
        <v/>
      </c>
      <c r="CD68" s="82">
        <f t="shared" si="12"/>
        <v>0</v>
      </c>
      <c r="CE68" s="82">
        <f t="shared" si="12"/>
        <v>0</v>
      </c>
      <c r="CF68" s="82" t="str">
        <f t="shared" si="12"/>
        <v/>
      </c>
      <c r="CG68" s="82" t="str">
        <f t="shared" si="12"/>
        <v/>
      </c>
      <c r="CH68" s="82">
        <f t="shared" si="12"/>
        <v>2594613</v>
      </c>
      <c r="CI68" s="82" t="str">
        <f t="shared" si="12"/>
        <v/>
      </c>
      <c r="CJ68" s="82" t="str">
        <f t="shared" si="12"/>
        <v/>
      </c>
      <c r="CK68" s="82" t="str">
        <f t="shared" si="12"/>
        <v/>
      </c>
      <c r="CL68" s="82">
        <f t="shared" si="16"/>
        <v>0</v>
      </c>
      <c r="CM68" s="82">
        <f t="shared" si="16"/>
        <v>0</v>
      </c>
      <c r="CN68" s="82">
        <f t="shared" si="16"/>
        <v>0</v>
      </c>
      <c r="CO68" s="82" t="str">
        <f t="shared" si="13"/>
        <v/>
      </c>
      <c r="CP68" s="82">
        <f t="shared" si="13"/>
        <v>0</v>
      </c>
      <c r="CQ68" s="82">
        <f t="shared" si="13"/>
        <v>0</v>
      </c>
      <c r="CR68" s="82" t="str">
        <f t="shared" si="13"/>
        <v/>
      </c>
      <c r="CS68" s="82" t="str">
        <f t="shared" si="13"/>
        <v/>
      </c>
      <c r="CT68" s="82">
        <f t="shared" si="13"/>
        <v>0</v>
      </c>
      <c r="CU68" s="82" t="str">
        <f t="shared" si="13"/>
        <v/>
      </c>
      <c r="CV68" s="82" t="str">
        <f t="shared" si="13"/>
        <v/>
      </c>
      <c r="CW68" s="82" t="str">
        <f t="shared" si="13"/>
        <v/>
      </c>
      <c r="CX68" s="82">
        <f t="shared" si="5"/>
        <v>2594613</v>
      </c>
      <c r="CY68" s="82">
        <f>VLOOKUP($A68,FAG_Daten_2022!$A$1:$FK$206,FAG_Daten_2022!I$1,FALSE)</f>
        <v>834</v>
      </c>
      <c r="CZ68" s="82" t="str">
        <f>IF(VLOOKUP($A68,FAG_Daten_2022!$A$1:$FK$206,FAG_Daten_2022!BE$1,FALSE)="","",VLOOKUP($A68,FAG_Daten_2022!$A$1:$FK$206,FAG_Daten_2022!BE$1,FALSE))</f>
        <v/>
      </c>
      <c r="DA68" s="82" t="str">
        <f>IF(VLOOKUP($A68,FAG_Daten_2022!$A$1:$FK$206,FAG_Daten_2022!BF$1,FALSE)="","",VLOOKUP($A68,FAG_Daten_2022!$A$1:$FK$206,FAG_Daten_2022!BF$1,FALSE))</f>
        <v/>
      </c>
      <c r="DB68" s="82" t="str">
        <f>IF(VLOOKUP($A68,FAG_Daten_2022!$A$1:$FK$206,FAG_Daten_2022!BG$1,FALSE)="","",VLOOKUP($A68,FAG_Daten_2022!$A$1:$FK$206,FAG_Daten_2022!BG$1,FALSE))</f>
        <v/>
      </c>
      <c r="DC68" s="82" t="str">
        <f>IF(VLOOKUP($A68,FAG_Daten_2022!$A$1:$FK$206,FAG_Daten_2022!BH$1,FALSE)="","",VLOOKUP($A68,FAG_Daten_2022!$A$1:$FK$206,FAG_Daten_2022!BH$1,FALSE))</f>
        <v/>
      </c>
      <c r="DD68" s="82" t="str">
        <f>IF(VLOOKUP($A68,FAG_Daten_2022!$A$1:$FK$206,FAG_Daten_2022!BI$1,FALSE)="","",VLOOKUP($A68,FAG_Daten_2022!$A$1:$FK$206,FAG_Daten_2022!BI$1,FALSE))</f>
        <v/>
      </c>
      <c r="DE68" s="82" t="str">
        <f>IF(VLOOKUP($A68,FAG_Daten_2022!$A$1:$FK$206,FAG_Daten_2022!BJ$1,FALSE)="","",VLOOKUP($A68,FAG_Daten_2022!$A$1:$FK$206,FAG_Daten_2022!BJ$1,FALSE))</f>
        <v/>
      </c>
      <c r="DF68" s="82" t="str">
        <f>IF(VLOOKUP($A68,FAG_Daten_2022!$A$1:$FK$206,FAG_Daten_2022!BK$1,FALSE)="","",VLOOKUP($A68,FAG_Daten_2022!$A$1:$FK$206,FAG_Daten_2022!BK$1,FALSE))</f>
        <v/>
      </c>
      <c r="DG68" s="82" t="str">
        <f>IF(VLOOKUP($A68,FAG_Daten_2022!$A$1:$FK$206,FAG_Daten_2022!BL$1,FALSE)="","",VLOOKUP($A68,FAG_Daten_2022!$A$1:$FK$206,FAG_Daten_2022!BL$1,FALSE))</f>
        <v/>
      </c>
      <c r="DH68" s="82">
        <f>IF(VLOOKUP($A68,FAG_Daten_2022!$A$1:$FK$206,FAG_Daten_2022!BM$1,FALSE)="","",VLOOKUP($A68,FAG_Daten_2022!$A$1:$FK$206,FAG_Daten_2022!BM$1,FALSE))</f>
        <v>456</v>
      </c>
      <c r="DI68" s="82" t="str">
        <f>IF(VLOOKUP($A68,FAG_Daten_2022!$A$1:$FK$206,FAG_Daten_2022!BN$1,FALSE)="","",VLOOKUP($A68,FAG_Daten_2022!$A$1:$FK$206,FAG_Daten_2022!BN$1,FALSE))</f>
        <v/>
      </c>
      <c r="DJ68" s="82" t="str">
        <f>IF(VLOOKUP($A68,FAG_Daten_2022!$A$1:$FK$206,FAG_Daten_2022!BO$1,FALSE)="","",VLOOKUP($A68,FAG_Daten_2022!$A$1:$FK$206,FAG_Daten_2022!BO$1,FALSE))</f>
        <v/>
      </c>
      <c r="DK68" s="82" t="str">
        <f>IF(VLOOKUP($A68,FAG_Daten_2022!$A$1:$FK$206,FAG_Daten_2022!BP$1,FALSE)="","",VLOOKUP($A68,FAG_Daten_2022!$A$1:$FK$206,FAG_Daten_2022!BP$1,FALSE))</f>
        <v/>
      </c>
      <c r="DL68" s="82" t="str">
        <f>IF(VLOOKUP($A68,FAG_Daten_2022!$A$1:$FK$206,FAG_Daten_2022!BQ$1,FALSE)="","",VLOOKUP($A68,FAG_Daten_2022!$A$1:$FK$206,FAG_Daten_2022!BQ$1,FALSE))</f>
        <v/>
      </c>
      <c r="DM68" s="82" t="str">
        <f>IF(VLOOKUP($A68,FAG_Daten_2022!$A$1:$FK$206,FAG_Daten_2022!BR$1,FALSE)="","",VLOOKUP($A68,FAG_Daten_2022!$A$1:$FK$206,FAG_Daten_2022!BR$1,FALSE))</f>
        <v/>
      </c>
      <c r="DN68" s="82" t="str">
        <f t="shared" si="17"/>
        <v/>
      </c>
      <c r="DO68" s="82" t="str">
        <f t="shared" si="17"/>
        <v/>
      </c>
      <c r="DP68" s="82" t="str">
        <f t="shared" si="17"/>
        <v/>
      </c>
      <c r="DQ68" s="82" t="str">
        <f t="shared" si="14"/>
        <v/>
      </c>
      <c r="DR68" s="82" t="str">
        <f t="shared" si="14"/>
        <v/>
      </c>
      <c r="DS68" s="82" t="str">
        <f t="shared" si="14"/>
        <v/>
      </c>
      <c r="DT68" s="82" t="str">
        <f t="shared" si="14"/>
        <v/>
      </c>
      <c r="DU68" s="82" t="str">
        <f t="shared" si="14"/>
        <v/>
      </c>
      <c r="DV68" s="82">
        <f t="shared" si="14"/>
        <v>0</v>
      </c>
      <c r="DW68" s="82" t="str">
        <f t="shared" si="14"/>
        <v/>
      </c>
      <c r="DX68" s="82" t="str">
        <f t="shared" si="14"/>
        <v/>
      </c>
      <c r="DY68" s="82" t="str">
        <f t="shared" si="14"/>
        <v/>
      </c>
      <c r="DZ68" s="82">
        <f t="shared" si="7"/>
        <v>0</v>
      </c>
      <c r="EA68" s="82">
        <f t="shared" si="8"/>
        <v>2594613</v>
      </c>
      <c r="EB68" s="82"/>
      <c r="EC68" s="82"/>
      <c r="ED68" s="82"/>
      <c r="EE68" s="82"/>
      <c r="EF68" s="82"/>
      <c r="EG68" s="82"/>
      <c r="EH68" s="82"/>
      <c r="EI68" s="82"/>
      <c r="EJ68" s="82"/>
      <c r="EK68" s="3"/>
      <c r="EL68" s="82"/>
      <c r="EM68" s="3"/>
    </row>
    <row r="69" spans="1:143" outlineLevel="1" x14ac:dyDescent="0.2">
      <c r="A69" s="3">
        <v>59</v>
      </c>
      <c r="B69" s="3" t="str">
        <f>VLOOKUP(A69,FAG_Daten_2022!A$1:$FK$206,FAG_Daten_2022!$B$1,FALSE)</f>
        <v>Hochfelden</v>
      </c>
      <c r="C69" s="3" t="str">
        <f>VLOOKUP(A69,FAG_Daten_2022!A$1:$FK$206,FAG_Daten_2022!$C$1,FALSE)</f>
        <v>Politische Gemeinde</v>
      </c>
      <c r="D69" s="3" t="str">
        <f>VLOOKUP(A69,FAG_Daten_2022!A$1:$FK$206,FAG_Daten_2022!$D$1,FALSE)</f>
        <v>Bezirk Bülach</v>
      </c>
      <c r="E69" s="82">
        <f>VLOOKUP(A69,FAG_Daten_2022!A$1:$FK$206,FAG_Daten_2022!$AT$1,FALSE)</f>
        <v>2379</v>
      </c>
      <c r="F69" s="82">
        <f>VLOOKUP(A69,FAG_Daten_2022!A$1:$FK$206,FAG_Daten_2022!$AV$1,FALSE)</f>
        <v>3770</v>
      </c>
      <c r="G69" s="82">
        <f>VLOOKUP(A69,FAG_Daten_2022!A$1:$FK$206,FAG_Daten_2022!$F$1,FALSE)</f>
        <v>2019</v>
      </c>
      <c r="H69" s="80">
        <f>VLOOKUP(A69,FAG_Daten_2022!A$1:$FK$206,FAG_Daten_2022!$DH$1,FALSE)</f>
        <v>116</v>
      </c>
      <c r="I69" s="82">
        <f>ROUND(IF(E69&lt;FAG_Basisdaten!$C$5*F69,(FAG_Basisdaten!$C$5*F69-E69)*G69*H69/100,0),0)</f>
        <v>2816303</v>
      </c>
      <c r="J69" s="82">
        <f>VLOOKUP(A69,FAG_Daten_2022!A$1:$FK$206,FAG_Daten_2022!$AT$1,FALSE)</f>
        <v>2379</v>
      </c>
      <c r="K69" s="82">
        <f>VLOOKUP(A69,FAG_Daten_2022!A$1:$FK$206,FAG_Daten_2022!$AV$1,FALSE)</f>
        <v>3770</v>
      </c>
      <c r="L69" s="3">
        <f>VLOOKUP(A69,FAG_Daten_2022!A$1:$FK$206,FAG_Daten_2022!$F$1,FALSE)</f>
        <v>2019</v>
      </c>
      <c r="M69" s="3">
        <f>VLOOKUP(A69,FAG_Daten_2022!A$1:$FK$206,FAG_Daten_2022!DJ$1,FALSE)</f>
        <v>99.67</v>
      </c>
      <c r="N69" s="3">
        <f>VLOOKUP(A69,FAG_Daten_2022!A$1:$FK$206,FAG_Daten_2022!$DK$1,FALSE)</f>
        <v>100.87</v>
      </c>
      <c r="O69" s="82">
        <f>ROUND(IF(J69&gt;K69*FAG_Basisdaten!$C$8,(J69-K69*FAG_Basisdaten!$C$8)*FAG_Basisdaten!$C$9*L69*(M69/N69),0),0)</f>
        <v>0</v>
      </c>
      <c r="P69" s="82">
        <f>VLOOKUP(A69,FAG_Daten_2022!A$1:$FK$206,FAG_Daten_2022!$I$1,FALSE)</f>
        <v>456</v>
      </c>
      <c r="Q69" s="82">
        <f>VLOOKUP(A69,FAG_Daten_2022!A$1:$FK$206,FAG_Daten_2022!$F$1,FALSE)</f>
        <v>2019</v>
      </c>
      <c r="R69" s="82">
        <f>VLOOKUP(A69,FAG_Daten_2022!A$1:$FK$206,FAG_Daten_2022!$K$1,FALSE)</f>
        <v>232131</v>
      </c>
      <c r="S69" s="82">
        <f>VLOOKUP(A69,FAG_Daten_2022!A$1:$FK$206,FAG_Daten_2022!$H$1,FALSE)</f>
        <v>1130451</v>
      </c>
      <c r="T69" s="82">
        <f>VLOOKUP(A69,FAG_Daten_2022!A$1:$FK$206,FAG_Daten_2022!$F$1,FALSE)</f>
        <v>2019</v>
      </c>
      <c r="U69" s="3">
        <f>VLOOKUP(A69,FAG_Daten_2022!A$1:$FK$206,FAG_Daten_2022!$BC$1,FALSE)</f>
        <v>102.3</v>
      </c>
      <c r="V69" s="3">
        <f>VLOOKUP(A69,FAG_Daten_2022!A$1:$FK$206,FAG_Daten_2022!$BD$1,FALSE)</f>
        <v>104.2</v>
      </c>
      <c r="W69" s="118">
        <f>IF((P69/Q69)&gt;(R69/S69)*FAG_Basisdaten!$C$12,((P69/Q69)-(R69/S69)*FAG_Basisdaten!$C$12)*T69*FAG_Basisdaten!$C$13*(U69/V69),0)</f>
        <v>0</v>
      </c>
      <c r="X69" s="3">
        <f>VLOOKUP(A69,FAG_Daten_2022!A$1:$FK$206,FAG_Daten_2022!$DH$1,FALSE)</f>
        <v>116</v>
      </c>
      <c r="Y69" s="3">
        <f>VLOOKUP(A69,FAG_Daten_2022!A$1:$FK$206,FAG_Daten_2022!$DJ$1,FALSE)</f>
        <v>99.67</v>
      </c>
      <c r="Z69" s="82">
        <f>ROUND(W69-W69*MIN(MAX((Y69*FAG_Basisdaten!$C$15-X69)/(Y69*FAG_Basisdaten!$C$14),0),1),0)</f>
        <v>0</v>
      </c>
      <c r="AA69" s="79">
        <f>VLOOKUP(A69,FAG_Daten_2022!A$1:$FK$206,FAG_Daten_2022!$AW$1,FALSE)</f>
        <v>331.28</v>
      </c>
      <c r="AB69" s="83">
        <f>VLOOKUP(A69,FAG_Daten_2022!A$1:$FK$206,FAG_Daten_2022!$AZ$1,FALSE)</f>
        <v>2.5000000000000001E-3</v>
      </c>
      <c r="AC69" s="3">
        <f>VLOOKUP(A69,FAG_Daten_2022!A$1:$FK$206,FAG_Daten_2022!$F$1,FALSE)</f>
        <v>2019</v>
      </c>
      <c r="AD69" s="3">
        <f>VLOOKUP(A69,FAG_Daten_2022!A$1:$FK$206,FAG_Daten_2022!$BC$1,FALSE)</f>
        <v>102.3</v>
      </c>
      <c r="AE69" s="3">
        <f>VLOOKUP(A69,FAG_Daten_2022!A$1:$FK$206,FAG_Daten_2022!$BD$1,FALSE)</f>
        <v>104.2</v>
      </c>
      <c r="AF69" s="80">
        <f>IF(OR(AA69&lt;FAG_Basisdaten!$C$18,AB69&gt;FAG_Basisdaten!$C$19),MAX((FAG_Basisdaten!$C$20+FAG_Basisdaten!$C$21*AA69+FAG_Basisdaten!$C$22*AB69*100)*AC69*(AD69/AE69),0),0)</f>
        <v>0</v>
      </c>
      <c r="AG69" s="3">
        <f>VLOOKUP(A69,FAG_Daten_2022!A$1:$FK$206,FAG_Daten_2022!$DH$1,FALSE)</f>
        <v>116</v>
      </c>
      <c r="AH69" s="3">
        <f>VLOOKUP(A69,FAG_Daten_2022!A$1:$FK$206,FAG_Daten_2022!$DJ$1,FALSE)</f>
        <v>99.67</v>
      </c>
      <c r="AI69" s="82">
        <f>ROUND(AF69-AF69*MIN(MAX((AH69*FAG_Basisdaten!$C$24-AG69)/(AH69*FAG_Basisdaten!$C$23),0),1),0)</f>
        <v>0</v>
      </c>
      <c r="AJ69" s="3">
        <f>VLOOKUP(A69,FAG_Daten_2022!$A$1:$FK$206,FAG_Daten_2022!$BC$1,FALSE)</f>
        <v>102.3</v>
      </c>
      <c r="AK69" s="3">
        <f>VLOOKUP(A69,FAG_Daten_2022!$A$1:$FK$206,FAG_Daten_2022!$BD$1,FALSE)</f>
        <v>104.2</v>
      </c>
      <c r="AL69" s="82">
        <v>0</v>
      </c>
      <c r="AM69" s="82">
        <f t="shared" si="2"/>
        <v>2816303</v>
      </c>
      <c r="AN69" s="115" t="str">
        <f>IF(VLOOKUP($A69,FAG_Daten_2022!$A$1:$FK$206,FAG_Daten_2022!BS$1,FALSE)="","",VLOOKUP($A69,FAG_Daten_2022!$A$1:$FK$206,FAG_Daten_2022!BS$1,FALSE))</f>
        <v>Hochfelden</v>
      </c>
      <c r="AO69" s="115" t="str">
        <f>IF(VLOOKUP($A69,FAG_Daten_2022!$A$1:$FK$206,FAG_Daten_2022!BT$1,FALSE)="","",VLOOKUP($A69,FAG_Daten_2022!$A$1:$FK$206,FAG_Daten_2022!BT$1,FALSE))</f>
        <v/>
      </c>
      <c r="AP69" s="115" t="str">
        <f>IF(VLOOKUP($A69,FAG_Daten_2022!$A$1:$FK$206,FAG_Daten_2022!BU$1,FALSE)="","",VLOOKUP($A69,FAG_Daten_2022!$A$1:$FK$206,FAG_Daten_2022!BU$1,FALSE))</f>
        <v/>
      </c>
      <c r="AQ69" s="115" t="str">
        <f>IF(VLOOKUP($A69,FAG_Daten_2022!$A$1:$FK$206,FAG_Daten_2022!BV$1,FALSE)="","",VLOOKUP($A69,FAG_Daten_2022!$A$1:$FK$206,FAG_Daten_2022!BV$1,FALSE))</f>
        <v/>
      </c>
      <c r="AR69" s="115" t="str">
        <f>IF(VLOOKUP($A69,FAG_Daten_2022!$A$1:$FK$206,FAG_Daten_2022!BW$1,FALSE)="","",VLOOKUP($A69,FAG_Daten_2022!$A$1:$FK$206,FAG_Daten_2022!BW$1,FALSE))</f>
        <v>Bülach</v>
      </c>
      <c r="AS69" s="115" t="str">
        <f>IF(VLOOKUP($A69,FAG_Daten_2022!$A$1:$FK$206,FAG_Daten_2022!BX$1,FALSE)="","",VLOOKUP($A69,FAG_Daten_2022!$A$1:$FK$206,FAG_Daten_2022!BX$1,FALSE))</f>
        <v/>
      </c>
      <c r="AT69" s="115" t="str">
        <f>IF(VLOOKUP($A69,FAG_Daten_2022!$A$1:$FK$206,FAG_Daten_2022!BY$1,FALSE)="","",VLOOKUP($A69,FAG_Daten_2022!$A$1:$FK$206,FAG_Daten_2022!BY$1,FALSE))</f>
        <v/>
      </c>
      <c r="AU69" s="115" t="str">
        <f>IF(VLOOKUP($A69,FAG_Daten_2022!$A$1:$FK$206,FAG_Daten_2022!BZ$1,FALSE)="","",VLOOKUP($A69,FAG_Daten_2022!$A$1:$FK$206,FAG_Daten_2022!BZ$1,FALSE))</f>
        <v/>
      </c>
      <c r="AV69" s="115" t="str">
        <f>IF(VLOOKUP($A69,FAG_Daten_2022!$A$1:$FK$206,FAG_Daten_2022!CA$1,FALSE)="","",VLOOKUP($A69,FAG_Daten_2022!$A$1:$FK$206,FAG_Daten_2022!CA$1,FALSE))</f>
        <v/>
      </c>
      <c r="AW69" s="115" t="str">
        <f>IF(VLOOKUP($A69,FAG_Daten_2022!$A$1:$FK$206,FAG_Daten_2022!CB$1,FALSE)="","",VLOOKUP($A69,FAG_Daten_2022!$A$1:$FK$206,FAG_Daten_2022!CB$1,FALSE))</f>
        <v/>
      </c>
      <c r="AX69" s="115" t="str">
        <f>IF(VLOOKUP($A69,FAG_Daten_2022!$A$1:$FK$206,FAG_Daten_2022!CC$1,FALSE)="","",VLOOKUP($A69,FAG_Daten_2022!$A$1:$FK$206,FAG_Daten_2022!CC$1,FALSE))</f>
        <v/>
      </c>
      <c r="AY69" s="115" t="str">
        <f>IF(VLOOKUP($A69,FAG_Daten_2022!$A$1:$FK$206,FAG_Daten_2022!CD$1,FALSE)="","",VLOOKUP($A69,FAG_Daten_2022!$A$1:$FK$206,FAG_Daten_2022!CD$1,FALSE))</f>
        <v/>
      </c>
      <c r="AZ69" s="80">
        <f>VLOOKUP($A69,FAG_Daten_2022!$A$1:$FK$206,FAG_Daten_2022!$DH$1,FALSE)</f>
        <v>116</v>
      </c>
      <c r="BA69" s="80">
        <f>IF(VLOOKUP($A69,FAG_Daten_2022!$A$1:$FK$206,FAG_Daten_2022!M$1,FALSE)="","",VLOOKUP($A69,FAG_Daten_2022!$A$1:$FK$206,FAG_Daten_2022!M$1,FALSE))</f>
        <v>54</v>
      </c>
      <c r="BB69" s="80">
        <f>IF(VLOOKUP($A69,FAG_Daten_2022!$A$1:$FK$206,FAG_Daten_2022!N$1,FALSE)="","",VLOOKUP($A69,FAG_Daten_2022!$A$1:$FK$206,FAG_Daten_2022!N$1,FALSE))</f>
        <v>0</v>
      </c>
      <c r="BC69" s="80">
        <f>IF(VLOOKUP($A69,FAG_Daten_2022!$A$1:$FK$206,FAG_Daten_2022!O$1,FALSE)="","",VLOOKUP($A69,FAG_Daten_2022!$A$1:$FK$206,FAG_Daten_2022!O$1,FALSE))</f>
        <v>0</v>
      </c>
      <c r="BD69" s="80" t="str">
        <f>IF(VLOOKUP($A69,FAG_Daten_2022!$A$1:$FK$206,FAG_Daten_2022!P$1,FALSE)="","",VLOOKUP($A69,FAG_Daten_2022!$A$1:$FK$206,FAG_Daten_2022!P$1,FALSE))</f>
        <v/>
      </c>
      <c r="BE69" s="80">
        <f>IF(VLOOKUP($A69,FAG_Daten_2022!$A$1:$FK$206,FAG_Daten_2022!R$1,FALSE)="","",VLOOKUP($A69,FAG_Daten_2022!$A$1:$FK$206,FAG_Daten_2022!R$1,FALSE))</f>
        <v>18</v>
      </c>
      <c r="BF69" s="80">
        <f>IF(VLOOKUP($A69,FAG_Daten_2022!$A$1:$FK$206,FAG_Daten_2022!S$1,FALSE)="","",VLOOKUP($A69,FAG_Daten_2022!$A$1:$FK$206,FAG_Daten_2022!S$1,FALSE))</f>
        <v>0</v>
      </c>
      <c r="BG69" s="80" t="str">
        <f>IF(VLOOKUP($A69,FAG_Daten_2022!$A$1:$FK$206,FAG_Daten_2022!T$1,FALSE)="","",VLOOKUP($A69,FAG_Daten_2022!$A$1:$FK$206,FAG_Daten_2022!T$1,FALSE))</f>
        <v/>
      </c>
      <c r="BH69" s="80" t="str">
        <f>IF(VLOOKUP($A69,FAG_Daten_2022!$A$1:$FK$206,FAG_Daten_2022!U$1,FALSE)="","",VLOOKUP($A69,FAG_Daten_2022!$A$1:$FK$206,FAG_Daten_2022!U$1,FALSE))</f>
        <v/>
      </c>
      <c r="BI69" s="80">
        <f>IF(VLOOKUP($A69,FAG_Daten_2022!$A$1:$FK$206,FAG_Daten_2022!W$1,FALSE)="","",VLOOKUP($A69,FAG_Daten_2022!$A$1:$FK$206,FAG_Daten_2022!W$1,FALSE))</f>
        <v>0</v>
      </c>
      <c r="BJ69" s="80" t="str">
        <f>IF(VLOOKUP($A69,FAG_Daten_2022!$A$1:$FK$206,FAG_Daten_2022!X$1,FALSE)="","",VLOOKUP($A69,FAG_Daten_2022!$A$1:$FK$206,FAG_Daten_2022!X$1,FALSE))</f>
        <v/>
      </c>
      <c r="BK69" s="80" t="str">
        <f>IF(VLOOKUP($A69,FAG_Daten_2022!$A$1:$FK$206,FAG_Daten_2022!Y$1,FALSE)="","",VLOOKUP($A69,FAG_Daten_2022!$A$1:$FK$206,FAG_Daten_2022!Y$1,FALSE))</f>
        <v/>
      </c>
      <c r="BL69" s="80" t="str">
        <f>IF(VLOOKUP($A69,FAG_Daten_2022!$A$1:$FK$206,FAG_Daten_2022!Z$1,FALSE)="","",VLOOKUP($A69,FAG_Daten_2022!$A$1:$FK$206,FAG_Daten_2022!Z$1,FALSE))</f>
        <v/>
      </c>
      <c r="BM69" s="82">
        <f>IF(VLOOKUP($A69,FAG_Daten_2022!$A$1:$FK$206,FAG_Daten_2022!AG$1,FALSE)="","",VLOOKUP($A69,FAG_Daten_2022!$A$1:$FK$206,FAG_Daten_2022!AG$1,FALSE))</f>
        <v>4803355</v>
      </c>
      <c r="BN69" s="82">
        <f>IF(VLOOKUP($A69,FAG_Daten_2022!$A$1:$FK$206,FAG_Daten_2022!AH$1,FALSE)="","",VLOOKUP($A69,FAG_Daten_2022!$A$1:$FK$206,FAG_Daten_2022!AH$1,FALSE))</f>
        <v>4803355</v>
      </c>
      <c r="BO69" s="82">
        <f>IF(VLOOKUP($A69,FAG_Daten_2022!$A$1:$FK$206,FAG_Daten_2022!AI$1,FALSE)="","",VLOOKUP($A69,FAG_Daten_2022!$A$1:$FK$206,FAG_Daten_2022!AI$1,FALSE))</f>
        <v>0</v>
      </c>
      <c r="BP69" s="113">
        <f>IF(VLOOKUP($A69,FAG_Daten_2022!$A$1:$FK$206,FAG_Daten_2022!AJ$1,FALSE)="","",VLOOKUP($A69,FAG_Daten_2022!$A$1:$FK$206,FAG_Daten_2022!AJ$1,FALSE))</f>
        <v>0</v>
      </c>
      <c r="BQ69" s="82" t="str">
        <f>IF(VLOOKUP($A69,FAG_Daten_2022!$A$1:$FK$206,FAG_Daten_2022!AK$1,FALSE)="","",VLOOKUP($A69,FAG_Daten_2022!$A$1:$FK$206,FAG_Daten_2022!AK$1,FALSE))</f>
        <v/>
      </c>
      <c r="BR69" s="82">
        <f>IF(VLOOKUP($A69,FAG_Daten_2022!$A$1:$FK$206,FAG_Daten_2022!AL$1,FALSE)="","",VLOOKUP($A69,FAG_Daten_2022!$A$1:$FK$206,FAG_Daten_2022!AL$1,FALSE))</f>
        <v>4803355</v>
      </c>
      <c r="BS69" s="82">
        <f>IF(VLOOKUP($A69,FAG_Daten_2022!$A$1:$FK$206,FAG_Daten_2022!AM$1,FALSE)="","",VLOOKUP($A69,FAG_Daten_2022!$A$1:$FK$206,FAG_Daten_2022!AM$1,FALSE))</f>
        <v>0</v>
      </c>
      <c r="BT69" s="82" t="str">
        <f>IF(VLOOKUP($A69,FAG_Daten_2022!$A$1:$FK$206,FAG_Daten_2022!AN$1,FALSE)="","",VLOOKUP($A69,FAG_Daten_2022!$A$1:$FK$206,FAG_Daten_2022!AN$1,FALSE))</f>
        <v/>
      </c>
      <c r="BU69" s="82" t="str">
        <f>IF(VLOOKUP($A69,FAG_Daten_2022!$A$1:$FK$206,FAG_Daten_2022!AO$1,FALSE)="","",VLOOKUP($A69,FAG_Daten_2022!$A$1:$FK$206,FAG_Daten_2022!AO$1,FALSE))</f>
        <v/>
      </c>
      <c r="BV69" s="82">
        <f>IF(VLOOKUP($A69,FAG_Daten_2022!$A$1:$FK$206,FAG_Daten_2022!AP$1,FALSE)="","",VLOOKUP($A69,FAG_Daten_2022!$A$1:$FK$206,FAG_Daten_2022!AP$1,FALSE))</f>
        <v>0</v>
      </c>
      <c r="BW69" s="82" t="str">
        <f>IF(VLOOKUP($A69,FAG_Daten_2022!$A$1:$FK$206,FAG_Daten_2022!AQ$1,FALSE)="","",VLOOKUP($A69,FAG_Daten_2022!$A$1:$FK$206,FAG_Daten_2022!AQ$1,FALSE))</f>
        <v/>
      </c>
      <c r="BX69" s="82" t="str">
        <f>IF(VLOOKUP($A69,FAG_Daten_2022!$A$1:$FK$206,FAG_Daten_2022!AR$1,FALSE)="","",VLOOKUP($A69,FAG_Daten_2022!$A$1:$FK$206,FAG_Daten_2022!AR$1,FALSE))</f>
        <v/>
      </c>
      <c r="BY69" s="82" t="str">
        <f>IF(VLOOKUP($A69,FAG_Daten_2022!$A$1:$FK$206,FAG_Daten_2022!AS$1,FALSE)="","",VLOOKUP($A69,FAG_Daten_2022!$A$1:$FK$206,FAG_Daten_2022!AS$1,FALSE))</f>
        <v/>
      </c>
      <c r="BZ69" s="82">
        <f t="shared" si="18"/>
        <v>1311038</v>
      </c>
      <c r="CA69" s="82">
        <f t="shared" si="15"/>
        <v>0</v>
      </c>
      <c r="CB69" s="82">
        <f t="shared" si="15"/>
        <v>0</v>
      </c>
      <c r="CC69" s="82" t="str">
        <f t="shared" si="15"/>
        <v/>
      </c>
      <c r="CD69" s="82">
        <f t="shared" si="12"/>
        <v>437013</v>
      </c>
      <c r="CE69" s="82">
        <f t="shared" si="12"/>
        <v>0</v>
      </c>
      <c r="CF69" s="82" t="str">
        <f t="shared" si="12"/>
        <v/>
      </c>
      <c r="CG69" s="82" t="str">
        <f t="shared" si="12"/>
        <v/>
      </c>
      <c r="CH69" s="82">
        <f t="shared" si="12"/>
        <v>0</v>
      </c>
      <c r="CI69" s="82" t="str">
        <f t="shared" si="12"/>
        <v/>
      </c>
      <c r="CJ69" s="82" t="str">
        <f t="shared" si="12"/>
        <v/>
      </c>
      <c r="CK69" s="82" t="str">
        <f t="shared" si="12"/>
        <v/>
      </c>
      <c r="CL69" s="82">
        <f t="shared" si="16"/>
        <v>0</v>
      </c>
      <c r="CM69" s="82">
        <f t="shared" si="16"/>
        <v>0</v>
      </c>
      <c r="CN69" s="82">
        <f t="shared" si="16"/>
        <v>0</v>
      </c>
      <c r="CO69" s="82" t="str">
        <f t="shared" si="13"/>
        <v/>
      </c>
      <c r="CP69" s="82">
        <f t="shared" si="13"/>
        <v>0</v>
      </c>
      <c r="CQ69" s="82">
        <f t="shared" si="13"/>
        <v>0</v>
      </c>
      <c r="CR69" s="82" t="str">
        <f t="shared" si="13"/>
        <v/>
      </c>
      <c r="CS69" s="82" t="str">
        <f t="shared" si="13"/>
        <v/>
      </c>
      <c r="CT69" s="82">
        <f t="shared" si="13"/>
        <v>0</v>
      </c>
      <c r="CU69" s="82" t="str">
        <f t="shared" si="13"/>
        <v/>
      </c>
      <c r="CV69" s="82" t="str">
        <f t="shared" si="13"/>
        <v/>
      </c>
      <c r="CW69" s="82" t="str">
        <f t="shared" si="13"/>
        <v/>
      </c>
      <c r="CX69" s="82">
        <f t="shared" si="5"/>
        <v>1748051</v>
      </c>
      <c r="CY69" s="82">
        <f>VLOOKUP($A69,FAG_Daten_2022!$A$1:$FK$206,FAG_Daten_2022!I$1,FALSE)</f>
        <v>456</v>
      </c>
      <c r="CZ69" s="82">
        <f>IF(VLOOKUP($A69,FAG_Daten_2022!$A$1:$FK$206,FAG_Daten_2022!BE$1,FALSE)="","",VLOOKUP($A69,FAG_Daten_2022!$A$1:$FK$206,FAG_Daten_2022!BE$1,FALSE))</f>
        <v>190</v>
      </c>
      <c r="DA69" s="82" t="str">
        <f>IF(VLOOKUP($A69,FAG_Daten_2022!$A$1:$FK$206,FAG_Daten_2022!BF$1,FALSE)="","",VLOOKUP($A69,FAG_Daten_2022!$A$1:$FK$206,FAG_Daten_2022!BF$1,FALSE))</f>
        <v/>
      </c>
      <c r="DB69" s="82" t="str">
        <f>IF(VLOOKUP($A69,FAG_Daten_2022!$A$1:$FK$206,FAG_Daten_2022!BG$1,FALSE)="","",VLOOKUP($A69,FAG_Daten_2022!$A$1:$FK$206,FAG_Daten_2022!BG$1,FALSE))</f>
        <v/>
      </c>
      <c r="DC69" s="82" t="str">
        <f>IF(VLOOKUP($A69,FAG_Daten_2022!$A$1:$FK$206,FAG_Daten_2022!BH$1,FALSE)="","",VLOOKUP($A69,FAG_Daten_2022!$A$1:$FK$206,FAG_Daten_2022!BH$1,FALSE))</f>
        <v/>
      </c>
      <c r="DD69" s="82">
        <f>IF(VLOOKUP($A69,FAG_Daten_2022!$A$1:$FK$206,FAG_Daten_2022!BI$1,FALSE)="","",VLOOKUP($A69,FAG_Daten_2022!$A$1:$FK$206,FAG_Daten_2022!BI$1,FALSE))</f>
        <v>60</v>
      </c>
      <c r="DE69" s="82" t="str">
        <f>IF(VLOOKUP($A69,FAG_Daten_2022!$A$1:$FK$206,FAG_Daten_2022!BJ$1,FALSE)="","",VLOOKUP($A69,FAG_Daten_2022!$A$1:$FK$206,FAG_Daten_2022!BJ$1,FALSE))</f>
        <v/>
      </c>
      <c r="DF69" s="82" t="str">
        <f>IF(VLOOKUP($A69,FAG_Daten_2022!$A$1:$FK$206,FAG_Daten_2022!BK$1,FALSE)="","",VLOOKUP($A69,FAG_Daten_2022!$A$1:$FK$206,FAG_Daten_2022!BK$1,FALSE))</f>
        <v/>
      </c>
      <c r="DG69" s="82" t="str">
        <f>IF(VLOOKUP($A69,FAG_Daten_2022!$A$1:$FK$206,FAG_Daten_2022!BL$1,FALSE)="","",VLOOKUP($A69,FAG_Daten_2022!$A$1:$FK$206,FAG_Daten_2022!BL$1,FALSE))</f>
        <v/>
      </c>
      <c r="DH69" s="82" t="str">
        <f>IF(VLOOKUP($A69,FAG_Daten_2022!$A$1:$FK$206,FAG_Daten_2022!BM$1,FALSE)="","",VLOOKUP($A69,FAG_Daten_2022!$A$1:$FK$206,FAG_Daten_2022!BM$1,FALSE))</f>
        <v/>
      </c>
      <c r="DI69" s="82" t="str">
        <f>IF(VLOOKUP($A69,FAG_Daten_2022!$A$1:$FK$206,FAG_Daten_2022!BN$1,FALSE)="","",VLOOKUP($A69,FAG_Daten_2022!$A$1:$FK$206,FAG_Daten_2022!BN$1,FALSE))</f>
        <v/>
      </c>
      <c r="DJ69" s="82" t="str">
        <f>IF(VLOOKUP($A69,FAG_Daten_2022!$A$1:$FK$206,FAG_Daten_2022!BO$1,FALSE)="","",VLOOKUP($A69,FAG_Daten_2022!$A$1:$FK$206,FAG_Daten_2022!BO$1,FALSE))</f>
        <v/>
      </c>
      <c r="DK69" s="82" t="str">
        <f>IF(VLOOKUP($A69,FAG_Daten_2022!$A$1:$FK$206,FAG_Daten_2022!BP$1,FALSE)="","",VLOOKUP($A69,FAG_Daten_2022!$A$1:$FK$206,FAG_Daten_2022!BP$1,FALSE))</f>
        <v/>
      </c>
      <c r="DL69" s="82" t="str">
        <f>IF(VLOOKUP($A69,FAG_Daten_2022!$A$1:$FK$206,FAG_Daten_2022!BQ$1,FALSE)="","",VLOOKUP($A69,FAG_Daten_2022!$A$1:$FK$206,FAG_Daten_2022!BQ$1,FALSE))</f>
        <v/>
      </c>
      <c r="DM69" s="82" t="str">
        <f>IF(VLOOKUP($A69,FAG_Daten_2022!$A$1:$FK$206,FAG_Daten_2022!BR$1,FALSE)="","",VLOOKUP($A69,FAG_Daten_2022!$A$1:$FK$206,FAG_Daten_2022!BR$1,FALSE))</f>
        <v/>
      </c>
      <c r="DN69" s="82">
        <f t="shared" si="17"/>
        <v>0</v>
      </c>
      <c r="DO69" s="82" t="str">
        <f t="shared" si="17"/>
        <v/>
      </c>
      <c r="DP69" s="82" t="str">
        <f t="shared" si="17"/>
        <v/>
      </c>
      <c r="DQ69" s="82" t="str">
        <f t="shared" si="14"/>
        <v/>
      </c>
      <c r="DR69" s="82">
        <f t="shared" si="14"/>
        <v>0</v>
      </c>
      <c r="DS69" s="82" t="str">
        <f t="shared" si="14"/>
        <v/>
      </c>
      <c r="DT69" s="82" t="str">
        <f t="shared" si="14"/>
        <v/>
      </c>
      <c r="DU69" s="82" t="str">
        <f t="shared" si="14"/>
        <v/>
      </c>
      <c r="DV69" s="82" t="str">
        <f t="shared" si="14"/>
        <v/>
      </c>
      <c r="DW69" s="82" t="str">
        <f t="shared" si="14"/>
        <v/>
      </c>
      <c r="DX69" s="82" t="str">
        <f t="shared" si="14"/>
        <v/>
      </c>
      <c r="DY69" s="82" t="str">
        <f t="shared" si="14"/>
        <v/>
      </c>
      <c r="DZ69" s="82">
        <f t="shared" si="7"/>
        <v>0</v>
      </c>
      <c r="EA69" s="82">
        <f t="shared" si="8"/>
        <v>1748051</v>
      </c>
      <c r="EB69" s="82"/>
      <c r="EC69" s="82"/>
      <c r="ED69" s="82"/>
      <c r="EE69" s="82"/>
      <c r="EF69" s="82"/>
      <c r="EG69" s="82"/>
      <c r="EH69" s="82"/>
      <c r="EI69" s="82"/>
      <c r="EJ69" s="82"/>
      <c r="EK69" s="3"/>
      <c r="EL69" s="82"/>
      <c r="EM69" s="3"/>
    </row>
    <row r="70" spans="1:143" outlineLevel="1" x14ac:dyDescent="0.2">
      <c r="A70" s="3">
        <v>153</v>
      </c>
      <c r="B70" s="3" t="str">
        <f>VLOOKUP(A70,FAG_Daten_2022!A$1:$FK$206,FAG_Daten_2022!$B$1,FALSE)</f>
        <v>Hombrechtikon</v>
      </c>
      <c r="C70" s="3" t="str">
        <f>VLOOKUP(A70,FAG_Daten_2022!A$1:$FK$206,FAG_Daten_2022!$C$1,FALSE)</f>
        <v>Politische Gemeinde</v>
      </c>
      <c r="D70" s="3" t="str">
        <f>VLOOKUP(A70,FAG_Daten_2022!A$1:$FK$206,FAG_Daten_2022!$D$1,FALSE)</f>
        <v>Bezirk Meilen</v>
      </c>
      <c r="E70" s="82">
        <f>VLOOKUP(A70,FAG_Daten_2022!A$1:$FK$206,FAG_Daten_2022!$AT$1,FALSE)</f>
        <v>2999</v>
      </c>
      <c r="F70" s="82">
        <f>VLOOKUP(A70,FAG_Daten_2022!A$1:$FK$206,FAG_Daten_2022!$AV$1,FALSE)</f>
        <v>3770</v>
      </c>
      <c r="G70" s="82">
        <f>VLOOKUP(A70,FAG_Daten_2022!A$1:$FK$206,FAG_Daten_2022!$F$1,FALSE)</f>
        <v>8814</v>
      </c>
      <c r="H70" s="80">
        <f>VLOOKUP(A70,FAG_Daten_2022!A$1:$FK$206,FAG_Daten_2022!$DH$1,FALSE)</f>
        <v>119</v>
      </c>
      <c r="I70" s="82">
        <f>ROUND(IF(E70&lt;FAG_Basisdaten!$C$5*F70,(FAG_Basisdaten!$C$5*F70-E70)*G70*H70/100,0),0)</f>
        <v>6109644</v>
      </c>
      <c r="J70" s="82">
        <f>VLOOKUP(A70,FAG_Daten_2022!A$1:$FK$206,FAG_Daten_2022!$AT$1,FALSE)</f>
        <v>2999</v>
      </c>
      <c r="K70" s="82">
        <f>VLOOKUP(A70,FAG_Daten_2022!A$1:$FK$206,FAG_Daten_2022!$AV$1,FALSE)</f>
        <v>3770</v>
      </c>
      <c r="L70" s="3">
        <f>VLOOKUP(A70,FAG_Daten_2022!A$1:$FK$206,FAG_Daten_2022!$F$1,FALSE)</f>
        <v>8814</v>
      </c>
      <c r="M70" s="3">
        <f>VLOOKUP(A70,FAG_Daten_2022!A$1:$FK$206,FAG_Daten_2022!DJ$1,FALSE)</f>
        <v>99.67</v>
      </c>
      <c r="N70" s="3">
        <f>VLOOKUP(A70,FAG_Daten_2022!A$1:$FK$206,FAG_Daten_2022!$DK$1,FALSE)</f>
        <v>100.87</v>
      </c>
      <c r="O70" s="82">
        <f>ROUND(IF(J70&gt;K70*FAG_Basisdaten!$C$8,(J70-K70*FAG_Basisdaten!$C$8)*FAG_Basisdaten!$C$9*L70*(M70/N70),0),0)</f>
        <v>0</v>
      </c>
      <c r="P70" s="82">
        <f>VLOOKUP(A70,FAG_Daten_2022!A$1:$FK$206,FAG_Daten_2022!$I$1,FALSE)</f>
        <v>1829</v>
      </c>
      <c r="Q70" s="82">
        <f>VLOOKUP(A70,FAG_Daten_2022!A$1:$FK$206,FAG_Daten_2022!$F$1,FALSE)</f>
        <v>8814</v>
      </c>
      <c r="R70" s="82">
        <f>VLOOKUP(A70,FAG_Daten_2022!A$1:$FK$206,FAG_Daten_2022!$K$1,FALSE)</f>
        <v>232131</v>
      </c>
      <c r="S70" s="82">
        <f>VLOOKUP(A70,FAG_Daten_2022!A$1:$FK$206,FAG_Daten_2022!$H$1,FALSE)</f>
        <v>1130451</v>
      </c>
      <c r="T70" s="82">
        <f>VLOOKUP(A70,FAG_Daten_2022!A$1:$FK$206,FAG_Daten_2022!$F$1,FALSE)</f>
        <v>8814</v>
      </c>
      <c r="U70" s="3">
        <f>VLOOKUP(A70,FAG_Daten_2022!A$1:$FK$206,FAG_Daten_2022!$BC$1,FALSE)</f>
        <v>102.3</v>
      </c>
      <c r="V70" s="3">
        <f>VLOOKUP(A70,FAG_Daten_2022!A$1:$FK$206,FAG_Daten_2022!$BD$1,FALSE)</f>
        <v>104.2</v>
      </c>
      <c r="W70" s="118">
        <f>IF((P70/Q70)&gt;(R70/S70)*FAG_Basisdaten!$C$12,((P70/Q70)-(R70/S70)*FAG_Basisdaten!$C$12)*T70*FAG_Basisdaten!$C$13*(U70/V70),0)</f>
        <v>0</v>
      </c>
      <c r="X70" s="3">
        <f>VLOOKUP(A70,FAG_Daten_2022!A$1:$FK$206,FAG_Daten_2022!$DH$1,FALSE)</f>
        <v>119</v>
      </c>
      <c r="Y70" s="3">
        <f>VLOOKUP(A70,FAG_Daten_2022!A$1:$FK$206,FAG_Daten_2022!$DJ$1,FALSE)</f>
        <v>99.67</v>
      </c>
      <c r="Z70" s="82">
        <f>ROUND(W70-W70*MIN(MAX((Y70*FAG_Basisdaten!$C$15-X70)/(Y70*FAG_Basisdaten!$C$14),0),1),0)</f>
        <v>0</v>
      </c>
      <c r="AA70" s="79">
        <f>VLOOKUP(A70,FAG_Daten_2022!A$1:$FK$206,FAG_Daten_2022!$AW$1,FALSE)</f>
        <v>737.01</v>
      </c>
      <c r="AB70" s="83">
        <f>VLOOKUP(A70,FAG_Daten_2022!A$1:$FK$206,FAG_Daten_2022!$AZ$1,FALSE)</f>
        <v>6.6E-3</v>
      </c>
      <c r="AC70" s="3">
        <f>VLOOKUP(A70,FAG_Daten_2022!A$1:$FK$206,FAG_Daten_2022!$F$1,FALSE)</f>
        <v>8814</v>
      </c>
      <c r="AD70" s="3">
        <f>VLOOKUP(A70,FAG_Daten_2022!A$1:$FK$206,FAG_Daten_2022!$BC$1,FALSE)</f>
        <v>102.3</v>
      </c>
      <c r="AE70" s="3">
        <f>VLOOKUP(A70,FAG_Daten_2022!A$1:$FK$206,FAG_Daten_2022!$BD$1,FALSE)</f>
        <v>104.2</v>
      </c>
      <c r="AF70" s="80">
        <f>IF(OR(AA70&lt;FAG_Basisdaten!$C$18,AB70&gt;FAG_Basisdaten!$C$19),MAX((FAG_Basisdaten!$C$20+FAG_Basisdaten!$C$21*AA70+FAG_Basisdaten!$C$22*AB70*100)*AC70*(AD70/AE70),0),0)</f>
        <v>0</v>
      </c>
      <c r="AG70" s="3">
        <f>VLOOKUP(A70,FAG_Daten_2022!A$1:$FK$206,FAG_Daten_2022!$DH$1,FALSE)</f>
        <v>119</v>
      </c>
      <c r="AH70" s="3">
        <f>VLOOKUP(A70,FAG_Daten_2022!A$1:$FK$206,FAG_Daten_2022!$DJ$1,FALSE)</f>
        <v>99.67</v>
      </c>
      <c r="AI70" s="82">
        <f>ROUND(AF70-AF70*MIN(MAX((AH70*FAG_Basisdaten!$C$24-AG70)/(AH70*FAG_Basisdaten!$C$23),0),1),0)</f>
        <v>0</v>
      </c>
      <c r="AJ70" s="3">
        <f>VLOOKUP(A70,FAG_Daten_2022!$A$1:$FK$206,FAG_Daten_2022!$BC$1,FALSE)</f>
        <v>102.3</v>
      </c>
      <c r="AK70" s="3">
        <f>VLOOKUP(A70,FAG_Daten_2022!$A$1:$FK$206,FAG_Daten_2022!$BD$1,FALSE)</f>
        <v>104.2</v>
      </c>
      <c r="AL70" s="82">
        <v>0</v>
      </c>
      <c r="AM70" s="82">
        <f t="shared" si="2"/>
        <v>6109644</v>
      </c>
      <c r="AN70" s="115" t="str">
        <f>IF(VLOOKUP($A70,FAG_Daten_2022!$A$1:$FK$206,FAG_Daten_2022!BS$1,FALSE)="","",VLOOKUP($A70,FAG_Daten_2022!$A$1:$FK$206,FAG_Daten_2022!BS$1,FALSE))</f>
        <v/>
      </c>
      <c r="AO70" s="115" t="str">
        <f>IF(VLOOKUP($A70,FAG_Daten_2022!$A$1:$FK$206,FAG_Daten_2022!BT$1,FALSE)="","",VLOOKUP($A70,FAG_Daten_2022!$A$1:$FK$206,FAG_Daten_2022!BT$1,FALSE))</f>
        <v/>
      </c>
      <c r="AP70" s="115" t="str">
        <f>IF(VLOOKUP($A70,FAG_Daten_2022!$A$1:$FK$206,FAG_Daten_2022!BU$1,FALSE)="","",VLOOKUP($A70,FAG_Daten_2022!$A$1:$FK$206,FAG_Daten_2022!BU$1,FALSE))</f>
        <v/>
      </c>
      <c r="AQ70" s="115" t="str">
        <f>IF(VLOOKUP($A70,FAG_Daten_2022!$A$1:$FK$206,FAG_Daten_2022!BV$1,FALSE)="","",VLOOKUP($A70,FAG_Daten_2022!$A$1:$FK$206,FAG_Daten_2022!BV$1,FALSE))</f>
        <v/>
      </c>
      <c r="AR70" s="115" t="str">
        <f>IF(VLOOKUP($A70,FAG_Daten_2022!$A$1:$FK$206,FAG_Daten_2022!BW$1,FALSE)="","",VLOOKUP($A70,FAG_Daten_2022!$A$1:$FK$206,FAG_Daten_2022!BW$1,FALSE))</f>
        <v/>
      </c>
      <c r="AS70" s="115" t="str">
        <f>IF(VLOOKUP($A70,FAG_Daten_2022!$A$1:$FK$206,FAG_Daten_2022!BX$1,FALSE)="","",VLOOKUP($A70,FAG_Daten_2022!$A$1:$FK$206,FAG_Daten_2022!BX$1,FALSE))</f>
        <v/>
      </c>
      <c r="AT70" s="115" t="str">
        <f>IF(VLOOKUP($A70,FAG_Daten_2022!$A$1:$FK$206,FAG_Daten_2022!BY$1,FALSE)="","",VLOOKUP($A70,FAG_Daten_2022!$A$1:$FK$206,FAG_Daten_2022!BY$1,FALSE))</f>
        <v/>
      </c>
      <c r="AU70" s="115" t="str">
        <f>IF(VLOOKUP($A70,FAG_Daten_2022!$A$1:$FK$206,FAG_Daten_2022!BZ$1,FALSE)="","",VLOOKUP($A70,FAG_Daten_2022!$A$1:$FK$206,FAG_Daten_2022!BZ$1,FALSE))</f>
        <v/>
      </c>
      <c r="AV70" s="115" t="str">
        <f>IF(VLOOKUP($A70,FAG_Daten_2022!$A$1:$FK$206,FAG_Daten_2022!CA$1,FALSE)="","",VLOOKUP($A70,FAG_Daten_2022!$A$1:$FK$206,FAG_Daten_2022!CA$1,FALSE))</f>
        <v/>
      </c>
      <c r="AW70" s="115" t="str">
        <f>IF(VLOOKUP($A70,FAG_Daten_2022!$A$1:$FK$206,FAG_Daten_2022!CB$1,FALSE)="","",VLOOKUP($A70,FAG_Daten_2022!$A$1:$FK$206,FAG_Daten_2022!CB$1,FALSE))</f>
        <v/>
      </c>
      <c r="AX70" s="115" t="str">
        <f>IF(VLOOKUP($A70,FAG_Daten_2022!$A$1:$FK$206,FAG_Daten_2022!CC$1,FALSE)="","",VLOOKUP($A70,FAG_Daten_2022!$A$1:$FK$206,FAG_Daten_2022!CC$1,FALSE))</f>
        <v/>
      </c>
      <c r="AY70" s="115" t="str">
        <f>IF(VLOOKUP($A70,FAG_Daten_2022!$A$1:$FK$206,FAG_Daten_2022!CD$1,FALSE)="","",VLOOKUP($A70,FAG_Daten_2022!$A$1:$FK$206,FAG_Daten_2022!CD$1,FALSE))</f>
        <v/>
      </c>
      <c r="AZ70" s="80">
        <f>VLOOKUP($A70,FAG_Daten_2022!$A$1:$FK$206,FAG_Daten_2022!$DH$1,FALSE)</f>
        <v>119</v>
      </c>
      <c r="BA70" s="80">
        <f>IF(VLOOKUP($A70,FAG_Daten_2022!$A$1:$FK$206,FAG_Daten_2022!M$1,FALSE)="","",VLOOKUP($A70,FAG_Daten_2022!$A$1:$FK$206,FAG_Daten_2022!M$1,FALSE))</f>
        <v>0</v>
      </c>
      <c r="BB70" s="80">
        <f>IF(VLOOKUP($A70,FAG_Daten_2022!$A$1:$FK$206,FAG_Daten_2022!N$1,FALSE)="","",VLOOKUP($A70,FAG_Daten_2022!$A$1:$FK$206,FAG_Daten_2022!N$1,FALSE))</f>
        <v>0</v>
      </c>
      <c r="BC70" s="80">
        <f>IF(VLOOKUP($A70,FAG_Daten_2022!$A$1:$FK$206,FAG_Daten_2022!O$1,FALSE)="","",VLOOKUP($A70,FAG_Daten_2022!$A$1:$FK$206,FAG_Daten_2022!O$1,FALSE))</f>
        <v>0</v>
      </c>
      <c r="BD70" s="80" t="str">
        <f>IF(VLOOKUP($A70,FAG_Daten_2022!$A$1:$FK$206,FAG_Daten_2022!P$1,FALSE)="","",VLOOKUP($A70,FAG_Daten_2022!$A$1:$FK$206,FAG_Daten_2022!P$1,FALSE))</f>
        <v/>
      </c>
      <c r="BE70" s="80">
        <f>IF(VLOOKUP($A70,FAG_Daten_2022!$A$1:$FK$206,FAG_Daten_2022!R$1,FALSE)="","",VLOOKUP($A70,FAG_Daten_2022!$A$1:$FK$206,FAG_Daten_2022!R$1,FALSE))</f>
        <v>0</v>
      </c>
      <c r="BF70" s="80">
        <f>IF(VLOOKUP($A70,FAG_Daten_2022!$A$1:$FK$206,FAG_Daten_2022!S$1,FALSE)="","",VLOOKUP($A70,FAG_Daten_2022!$A$1:$FK$206,FAG_Daten_2022!S$1,FALSE))</f>
        <v>0</v>
      </c>
      <c r="BG70" s="80" t="str">
        <f>IF(VLOOKUP($A70,FAG_Daten_2022!$A$1:$FK$206,FAG_Daten_2022!T$1,FALSE)="","",VLOOKUP($A70,FAG_Daten_2022!$A$1:$FK$206,FAG_Daten_2022!T$1,FALSE))</f>
        <v/>
      </c>
      <c r="BH70" s="80" t="str">
        <f>IF(VLOOKUP($A70,FAG_Daten_2022!$A$1:$FK$206,FAG_Daten_2022!U$1,FALSE)="","",VLOOKUP($A70,FAG_Daten_2022!$A$1:$FK$206,FAG_Daten_2022!U$1,FALSE))</f>
        <v/>
      </c>
      <c r="BI70" s="80">
        <f>IF(VLOOKUP($A70,FAG_Daten_2022!$A$1:$FK$206,FAG_Daten_2022!W$1,FALSE)="","",VLOOKUP($A70,FAG_Daten_2022!$A$1:$FK$206,FAG_Daten_2022!W$1,FALSE))</f>
        <v>0</v>
      </c>
      <c r="BJ70" s="80" t="str">
        <f>IF(VLOOKUP($A70,FAG_Daten_2022!$A$1:$FK$206,FAG_Daten_2022!X$1,FALSE)="","",VLOOKUP($A70,FAG_Daten_2022!$A$1:$FK$206,FAG_Daten_2022!X$1,FALSE))</f>
        <v/>
      </c>
      <c r="BK70" s="80" t="str">
        <f>IF(VLOOKUP($A70,FAG_Daten_2022!$A$1:$FK$206,FAG_Daten_2022!Y$1,FALSE)="","",VLOOKUP($A70,FAG_Daten_2022!$A$1:$FK$206,FAG_Daten_2022!Y$1,FALSE))</f>
        <v/>
      </c>
      <c r="BL70" s="80" t="str">
        <f>IF(VLOOKUP($A70,FAG_Daten_2022!$A$1:$FK$206,FAG_Daten_2022!Z$1,FALSE)="","",VLOOKUP($A70,FAG_Daten_2022!$A$1:$FK$206,FAG_Daten_2022!Z$1,FALSE))</f>
        <v/>
      </c>
      <c r="BM70" s="82">
        <f>IF(VLOOKUP($A70,FAG_Daten_2022!$A$1:$FK$206,FAG_Daten_2022!AG$1,FALSE)="","",VLOOKUP($A70,FAG_Daten_2022!$A$1:$FK$206,FAG_Daten_2022!AG$1,FALSE))</f>
        <v>26435218</v>
      </c>
      <c r="BN70" s="82">
        <f>IF(VLOOKUP($A70,FAG_Daten_2022!$A$1:$FK$206,FAG_Daten_2022!AH$1,FALSE)="","",VLOOKUP($A70,FAG_Daten_2022!$A$1:$FK$206,FAG_Daten_2022!AH$1,FALSE))</f>
        <v>0</v>
      </c>
      <c r="BO70" s="82">
        <f>IF(VLOOKUP($A70,FAG_Daten_2022!$A$1:$FK$206,FAG_Daten_2022!AI$1,FALSE)="","",VLOOKUP($A70,FAG_Daten_2022!$A$1:$FK$206,FAG_Daten_2022!AI$1,FALSE))</f>
        <v>0</v>
      </c>
      <c r="BP70" s="113">
        <f>IF(VLOOKUP($A70,FAG_Daten_2022!$A$1:$FK$206,FAG_Daten_2022!AJ$1,FALSE)="","",VLOOKUP($A70,FAG_Daten_2022!$A$1:$FK$206,FAG_Daten_2022!AJ$1,FALSE))</f>
        <v>0</v>
      </c>
      <c r="BQ70" s="82" t="str">
        <f>IF(VLOOKUP($A70,FAG_Daten_2022!$A$1:$FK$206,FAG_Daten_2022!AK$1,FALSE)="","",VLOOKUP($A70,FAG_Daten_2022!$A$1:$FK$206,FAG_Daten_2022!AK$1,FALSE))</f>
        <v/>
      </c>
      <c r="BR70" s="82">
        <f>IF(VLOOKUP($A70,FAG_Daten_2022!$A$1:$FK$206,FAG_Daten_2022!AL$1,FALSE)="","",VLOOKUP($A70,FAG_Daten_2022!$A$1:$FK$206,FAG_Daten_2022!AL$1,FALSE))</f>
        <v>0</v>
      </c>
      <c r="BS70" s="82">
        <f>IF(VLOOKUP($A70,FAG_Daten_2022!$A$1:$FK$206,FAG_Daten_2022!AM$1,FALSE)="","",VLOOKUP($A70,FAG_Daten_2022!$A$1:$FK$206,FAG_Daten_2022!AM$1,FALSE))</f>
        <v>0</v>
      </c>
      <c r="BT70" s="82" t="str">
        <f>IF(VLOOKUP($A70,FAG_Daten_2022!$A$1:$FK$206,FAG_Daten_2022!AN$1,FALSE)="","",VLOOKUP($A70,FAG_Daten_2022!$A$1:$FK$206,FAG_Daten_2022!AN$1,FALSE))</f>
        <v/>
      </c>
      <c r="BU70" s="82" t="str">
        <f>IF(VLOOKUP($A70,FAG_Daten_2022!$A$1:$FK$206,FAG_Daten_2022!AO$1,FALSE)="","",VLOOKUP($A70,FAG_Daten_2022!$A$1:$FK$206,FAG_Daten_2022!AO$1,FALSE))</f>
        <v/>
      </c>
      <c r="BV70" s="82">
        <f>IF(VLOOKUP($A70,FAG_Daten_2022!$A$1:$FK$206,FAG_Daten_2022!AP$1,FALSE)="","",VLOOKUP($A70,FAG_Daten_2022!$A$1:$FK$206,FAG_Daten_2022!AP$1,FALSE))</f>
        <v>0</v>
      </c>
      <c r="BW70" s="82" t="str">
        <f>IF(VLOOKUP($A70,FAG_Daten_2022!$A$1:$FK$206,FAG_Daten_2022!AQ$1,FALSE)="","",VLOOKUP($A70,FAG_Daten_2022!$A$1:$FK$206,FAG_Daten_2022!AQ$1,FALSE))</f>
        <v/>
      </c>
      <c r="BX70" s="82" t="str">
        <f>IF(VLOOKUP($A70,FAG_Daten_2022!$A$1:$FK$206,FAG_Daten_2022!AR$1,FALSE)="","",VLOOKUP($A70,FAG_Daten_2022!$A$1:$FK$206,FAG_Daten_2022!AR$1,FALSE))</f>
        <v/>
      </c>
      <c r="BY70" s="82" t="str">
        <f>IF(VLOOKUP($A70,FAG_Daten_2022!$A$1:$FK$206,FAG_Daten_2022!AS$1,FALSE)="","",VLOOKUP($A70,FAG_Daten_2022!$A$1:$FK$206,FAG_Daten_2022!AS$1,FALSE))</f>
        <v/>
      </c>
      <c r="BZ70" s="82">
        <f t="shared" si="18"/>
        <v>0</v>
      </c>
      <c r="CA70" s="82">
        <f t="shared" si="15"/>
        <v>0</v>
      </c>
      <c r="CB70" s="82">
        <f t="shared" si="15"/>
        <v>0</v>
      </c>
      <c r="CC70" s="82" t="str">
        <f t="shared" si="15"/>
        <v/>
      </c>
      <c r="CD70" s="82">
        <f t="shared" si="12"/>
        <v>0</v>
      </c>
      <c r="CE70" s="82">
        <f t="shared" si="12"/>
        <v>0</v>
      </c>
      <c r="CF70" s="82" t="str">
        <f t="shared" si="12"/>
        <v/>
      </c>
      <c r="CG70" s="82" t="str">
        <f t="shared" si="12"/>
        <v/>
      </c>
      <c r="CH70" s="82">
        <f t="shared" si="12"/>
        <v>0</v>
      </c>
      <c r="CI70" s="82" t="str">
        <f t="shared" si="12"/>
        <v/>
      </c>
      <c r="CJ70" s="82" t="str">
        <f t="shared" si="12"/>
        <v/>
      </c>
      <c r="CK70" s="82" t="str">
        <f t="shared" si="12"/>
        <v/>
      </c>
      <c r="CL70" s="82">
        <f t="shared" si="16"/>
        <v>0</v>
      </c>
      <c r="CM70" s="82">
        <f t="shared" si="16"/>
        <v>0</v>
      </c>
      <c r="CN70" s="82">
        <f t="shared" si="16"/>
        <v>0</v>
      </c>
      <c r="CO70" s="82" t="str">
        <f t="shared" si="13"/>
        <v/>
      </c>
      <c r="CP70" s="82">
        <f t="shared" si="13"/>
        <v>0</v>
      </c>
      <c r="CQ70" s="82">
        <f t="shared" si="13"/>
        <v>0</v>
      </c>
      <c r="CR70" s="82" t="str">
        <f t="shared" si="13"/>
        <v/>
      </c>
      <c r="CS70" s="82" t="str">
        <f t="shared" si="13"/>
        <v/>
      </c>
      <c r="CT70" s="82">
        <f t="shared" si="13"/>
        <v>0</v>
      </c>
      <c r="CU70" s="82" t="str">
        <f t="shared" si="13"/>
        <v/>
      </c>
      <c r="CV70" s="82" t="str">
        <f t="shared" si="13"/>
        <v/>
      </c>
      <c r="CW70" s="82" t="str">
        <f t="shared" si="13"/>
        <v/>
      </c>
      <c r="CX70" s="82">
        <f t="shared" si="5"/>
        <v>0</v>
      </c>
      <c r="CY70" s="82">
        <f>VLOOKUP($A70,FAG_Daten_2022!$A$1:$FK$206,FAG_Daten_2022!I$1,FALSE)</f>
        <v>1829</v>
      </c>
      <c r="CZ70" s="82" t="str">
        <f>IF(VLOOKUP($A70,FAG_Daten_2022!$A$1:$FK$206,FAG_Daten_2022!BE$1,FALSE)="","",VLOOKUP($A70,FAG_Daten_2022!$A$1:$FK$206,FAG_Daten_2022!BE$1,FALSE))</f>
        <v/>
      </c>
      <c r="DA70" s="82" t="str">
        <f>IF(VLOOKUP($A70,FAG_Daten_2022!$A$1:$FK$206,FAG_Daten_2022!BF$1,FALSE)="","",VLOOKUP($A70,FAG_Daten_2022!$A$1:$FK$206,FAG_Daten_2022!BF$1,FALSE))</f>
        <v/>
      </c>
      <c r="DB70" s="82" t="str">
        <f>IF(VLOOKUP($A70,FAG_Daten_2022!$A$1:$FK$206,FAG_Daten_2022!BG$1,FALSE)="","",VLOOKUP($A70,FAG_Daten_2022!$A$1:$FK$206,FAG_Daten_2022!BG$1,FALSE))</f>
        <v/>
      </c>
      <c r="DC70" s="82" t="str">
        <f>IF(VLOOKUP($A70,FAG_Daten_2022!$A$1:$FK$206,FAG_Daten_2022!BH$1,FALSE)="","",VLOOKUP($A70,FAG_Daten_2022!$A$1:$FK$206,FAG_Daten_2022!BH$1,FALSE))</f>
        <v/>
      </c>
      <c r="DD70" s="82" t="str">
        <f>IF(VLOOKUP($A70,FAG_Daten_2022!$A$1:$FK$206,FAG_Daten_2022!BI$1,FALSE)="","",VLOOKUP($A70,FAG_Daten_2022!$A$1:$FK$206,FAG_Daten_2022!BI$1,FALSE))</f>
        <v/>
      </c>
      <c r="DE70" s="82" t="str">
        <f>IF(VLOOKUP($A70,FAG_Daten_2022!$A$1:$FK$206,FAG_Daten_2022!BJ$1,FALSE)="","",VLOOKUP($A70,FAG_Daten_2022!$A$1:$FK$206,FAG_Daten_2022!BJ$1,FALSE))</f>
        <v/>
      </c>
      <c r="DF70" s="82" t="str">
        <f>IF(VLOOKUP($A70,FAG_Daten_2022!$A$1:$FK$206,FAG_Daten_2022!BK$1,FALSE)="","",VLOOKUP($A70,FAG_Daten_2022!$A$1:$FK$206,FAG_Daten_2022!BK$1,FALSE))</f>
        <v/>
      </c>
      <c r="DG70" s="82" t="str">
        <f>IF(VLOOKUP($A70,FAG_Daten_2022!$A$1:$FK$206,FAG_Daten_2022!BL$1,FALSE)="","",VLOOKUP($A70,FAG_Daten_2022!$A$1:$FK$206,FAG_Daten_2022!BL$1,FALSE))</f>
        <v/>
      </c>
      <c r="DH70" s="82" t="str">
        <f>IF(VLOOKUP($A70,FAG_Daten_2022!$A$1:$FK$206,FAG_Daten_2022!BM$1,FALSE)="","",VLOOKUP($A70,FAG_Daten_2022!$A$1:$FK$206,FAG_Daten_2022!BM$1,FALSE))</f>
        <v/>
      </c>
      <c r="DI70" s="82" t="str">
        <f>IF(VLOOKUP($A70,FAG_Daten_2022!$A$1:$FK$206,FAG_Daten_2022!BN$1,FALSE)="","",VLOOKUP($A70,FAG_Daten_2022!$A$1:$FK$206,FAG_Daten_2022!BN$1,FALSE))</f>
        <v/>
      </c>
      <c r="DJ70" s="82" t="str">
        <f>IF(VLOOKUP($A70,FAG_Daten_2022!$A$1:$FK$206,FAG_Daten_2022!BO$1,FALSE)="","",VLOOKUP($A70,FAG_Daten_2022!$A$1:$FK$206,FAG_Daten_2022!BO$1,FALSE))</f>
        <v/>
      </c>
      <c r="DK70" s="82" t="str">
        <f>IF(VLOOKUP($A70,FAG_Daten_2022!$A$1:$FK$206,FAG_Daten_2022!BP$1,FALSE)="","",VLOOKUP($A70,FAG_Daten_2022!$A$1:$FK$206,FAG_Daten_2022!BP$1,FALSE))</f>
        <v/>
      </c>
      <c r="DL70" s="82" t="str">
        <f>IF(VLOOKUP($A70,FAG_Daten_2022!$A$1:$FK$206,FAG_Daten_2022!BQ$1,FALSE)="","",VLOOKUP($A70,FAG_Daten_2022!$A$1:$FK$206,FAG_Daten_2022!BQ$1,FALSE))</f>
        <v/>
      </c>
      <c r="DM70" s="82" t="str">
        <f>IF(VLOOKUP($A70,FAG_Daten_2022!$A$1:$FK$206,FAG_Daten_2022!BR$1,FALSE)="","",VLOOKUP($A70,FAG_Daten_2022!$A$1:$FK$206,FAG_Daten_2022!BR$1,FALSE))</f>
        <v/>
      </c>
      <c r="DN70" s="82" t="str">
        <f t="shared" si="17"/>
        <v/>
      </c>
      <c r="DO70" s="82" t="str">
        <f t="shared" si="17"/>
        <v/>
      </c>
      <c r="DP70" s="82" t="str">
        <f t="shared" si="17"/>
        <v/>
      </c>
      <c r="DQ70" s="82" t="str">
        <f t="shared" si="14"/>
        <v/>
      </c>
      <c r="DR70" s="82" t="str">
        <f t="shared" si="14"/>
        <v/>
      </c>
      <c r="DS70" s="82" t="str">
        <f t="shared" si="14"/>
        <v/>
      </c>
      <c r="DT70" s="82" t="str">
        <f t="shared" si="14"/>
        <v/>
      </c>
      <c r="DU70" s="82" t="str">
        <f t="shared" si="14"/>
        <v/>
      </c>
      <c r="DV70" s="82" t="str">
        <f t="shared" si="14"/>
        <v/>
      </c>
      <c r="DW70" s="82" t="str">
        <f t="shared" si="14"/>
        <v/>
      </c>
      <c r="DX70" s="82" t="str">
        <f t="shared" si="14"/>
        <v/>
      </c>
      <c r="DY70" s="82" t="str">
        <f t="shared" si="14"/>
        <v/>
      </c>
      <c r="DZ70" s="82">
        <f t="shared" si="7"/>
        <v>0</v>
      </c>
      <c r="EA70" s="82">
        <f t="shared" si="8"/>
        <v>0</v>
      </c>
      <c r="EB70" s="82"/>
      <c r="EC70" s="82"/>
      <c r="ED70" s="82"/>
      <c r="EE70" s="82"/>
      <c r="EF70" s="82"/>
      <c r="EG70" s="82"/>
      <c r="EH70" s="82"/>
      <c r="EI70" s="82"/>
      <c r="EJ70" s="82"/>
      <c r="EK70" s="3"/>
      <c r="EL70" s="82"/>
      <c r="EM70" s="3"/>
    </row>
    <row r="71" spans="1:143" outlineLevel="1" x14ac:dyDescent="0.2">
      <c r="A71" s="3">
        <v>295</v>
      </c>
      <c r="B71" s="3" t="str">
        <f>VLOOKUP(A71,FAG_Daten_2022!A$1:$FK$206,FAG_Daten_2022!$B$1,FALSE)</f>
        <v>Horgen</v>
      </c>
      <c r="C71" s="3" t="str">
        <f>VLOOKUP(A71,FAG_Daten_2022!A$1:$FK$206,FAG_Daten_2022!$C$1,FALSE)</f>
        <v>Politische Gemeinde</v>
      </c>
      <c r="D71" s="3" t="str">
        <f>VLOOKUP(A71,FAG_Daten_2022!A$1:$FK$206,FAG_Daten_2022!$D$1,FALSE)</f>
        <v>Bezirk Horgen</v>
      </c>
      <c r="E71" s="82">
        <f>VLOOKUP(A71,FAG_Daten_2022!A$1:$FK$206,FAG_Daten_2022!$AT$1,FALSE)</f>
        <v>5701</v>
      </c>
      <c r="F71" s="82">
        <f>VLOOKUP(A71,FAG_Daten_2022!A$1:$FK$206,FAG_Daten_2022!$AV$1,FALSE)</f>
        <v>3770</v>
      </c>
      <c r="G71" s="82">
        <f>VLOOKUP(A71,FAG_Daten_2022!A$1:$FK$206,FAG_Daten_2022!$F$1,FALSE)</f>
        <v>23073</v>
      </c>
      <c r="H71" s="80">
        <f>VLOOKUP(A71,FAG_Daten_2022!A$1:$FK$206,FAG_Daten_2022!$DH$1,FALSE)</f>
        <v>87</v>
      </c>
      <c r="I71" s="82">
        <f>ROUND(IF(E71&lt;FAG_Basisdaten!$C$5*F71,(FAG_Basisdaten!$C$5*F71-E71)*G71*H71/100,0),0)</f>
        <v>0</v>
      </c>
      <c r="J71" s="82">
        <f>VLOOKUP(A71,FAG_Daten_2022!A$1:$FK$206,FAG_Daten_2022!$AT$1,FALSE)</f>
        <v>5701</v>
      </c>
      <c r="K71" s="82">
        <f>VLOOKUP(A71,FAG_Daten_2022!A$1:$FK$206,FAG_Daten_2022!$AV$1,FALSE)</f>
        <v>3770</v>
      </c>
      <c r="L71" s="3">
        <f>VLOOKUP(A71,FAG_Daten_2022!A$1:$FK$206,FAG_Daten_2022!$F$1,FALSE)</f>
        <v>23073</v>
      </c>
      <c r="M71" s="3">
        <f>VLOOKUP(A71,FAG_Daten_2022!A$1:$FK$206,FAG_Daten_2022!DJ$1,FALSE)</f>
        <v>99.67</v>
      </c>
      <c r="N71" s="3">
        <f>VLOOKUP(A71,FAG_Daten_2022!A$1:$FK$206,FAG_Daten_2022!$DK$1,FALSE)</f>
        <v>100.87</v>
      </c>
      <c r="O71" s="82">
        <f>ROUND(IF(J71&gt;K71*FAG_Basisdaten!$C$8,(J71-K71*FAG_Basisdaten!$C$8)*FAG_Basisdaten!$C$9*L71*(M71/N71),0),0)</f>
        <v>24800221</v>
      </c>
      <c r="P71" s="82">
        <f>VLOOKUP(A71,FAG_Daten_2022!A$1:$FK$206,FAG_Daten_2022!$I$1,FALSE)</f>
        <v>4776</v>
      </c>
      <c r="Q71" s="82">
        <f>VLOOKUP(A71,FAG_Daten_2022!A$1:$FK$206,FAG_Daten_2022!$F$1,FALSE)</f>
        <v>23073</v>
      </c>
      <c r="R71" s="82">
        <f>VLOOKUP(A71,FAG_Daten_2022!A$1:$FK$206,FAG_Daten_2022!$K$1,FALSE)</f>
        <v>232131</v>
      </c>
      <c r="S71" s="82">
        <f>VLOOKUP(A71,FAG_Daten_2022!A$1:$FK$206,FAG_Daten_2022!$H$1,FALSE)</f>
        <v>1130451</v>
      </c>
      <c r="T71" s="82">
        <f>VLOOKUP(A71,FAG_Daten_2022!A$1:$FK$206,FAG_Daten_2022!$F$1,FALSE)</f>
        <v>23073</v>
      </c>
      <c r="U71" s="3">
        <f>VLOOKUP(A71,FAG_Daten_2022!A$1:$FK$206,FAG_Daten_2022!$BC$1,FALSE)</f>
        <v>102.3</v>
      </c>
      <c r="V71" s="3">
        <f>VLOOKUP(A71,FAG_Daten_2022!A$1:$FK$206,FAG_Daten_2022!$BD$1,FALSE)</f>
        <v>104.2</v>
      </c>
      <c r="W71" s="118">
        <f>IF((P71/Q71)&gt;(R71/S71)*FAG_Basisdaten!$C$12,((P71/Q71)-(R71/S71)*FAG_Basisdaten!$C$12)*T71*FAG_Basisdaten!$C$13*(U71/V71),0)</f>
        <v>0</v>
      </c>
      <c r="X71" s="3">
        <f>VLOOKUP(A71,FAG_Daten_2022!A$1:$FK$206,FAG_Daten_2022!$DH$1,FALSE)</f>
        <v>87</v>
      </c>
      <c r="Y71" s="3">
        <f>VLOOKUP(A71,FAG_Daten_2022!A$1:$FK$206,FAG_Daten_2022!$DJ$1,FALSE)</f>
        <v>99.67</v>
      </c>
      <c r="Z71" s="82">
        <f>ROUND(W71-W71*MIN(MAX((Y71*FAG_Basisdaten!$C$15-X71)/(Y71*FAG_Basisdaten!$C$14),0),1),0)</f>
        <v>0</v>
      </c>
      <c r="AA71" s="79">
        <f>VLOOKUP(A71,FAG_Daten_2022!A$1:$FK$206,FAG_Daten_2022!$AW$1,FALSE)</f>
        <v>760.91</v>
      </c>
      <c r="AB71" s="83">
        <f>VLOOKUP(A71,FAG_Daten_2022!A$1:$FK$206,FAG_Daten_2022!$AZ$1,FALSE)</f>
        <v>0.14560000000000001</v>
      </c>
      <c r="AC71" s="3">
        <f>VLOOKUP(A71,FAG_Daten_2022!A$1:$FK$206,FAG_Daten_2022!$F$1,FALSE)</f>
        <v>23073</v>
      </c>
      <c r="AD71" s="3">
        <f>VLOOKUP(A71,FAG_Daten_2022!A$1:$FK$206,FAG_Daten_2022!$BC$1,FALSE)</f>
        <v>102.3</v>
      </c>
      <c r="AE71" s="3">
        <f>VLOOKUP(A71,FAG_Daten_2022!A$1:$FK$206,FAG_Daten_2022!$BD$1,FALSE)</f>
        <v>104.2</v>
      </c>
      <c r="AF71" s="80">
        <f>IF(OR(AA71&lt;FAG_Basisdaten!$C$18,AB71&gt;FAG_Basisdaten!$C$19),MAX((FAG_Basisdaten!$C$20+FAG_Basisdaten!$C$21*AA71+FAG_Basisdaten!$C$22*AB71*100)*AC71*(AD71/AE71),0),0)</f>
        <v>0</v>
      </c>
      <c r="AG71" s="3">
        <f>VLOOKUP(A71,FAG_Daten_2022!A$1:$FK$206,FAG_Daten_2022!$DH$1,FALSE)</f>
        <v>87</v>
      </c>
      <c r="AH71" s="3">
        <f>VLOOKUP(A71,FAG_Daten_2022!A$1:$FK$206,FAG_Daten_2022!$DJ$1,FALSE)</f>
        <v>99.67</v>
      </c>
      <c r="AI71" s="82">
        <f>ROUND(AF71-AF71*MIN(MAX((AH71*FAG_Basisdaten!$C$24-AG71)/(AH71*FAG_Basisdaten!$C$23),0),1),0)</f>
        <v>0</v>
      </c>
      <c r="AJ71" s="3">
        <f>VLOOKUP(A71,FAG_Daten_2022!$A$1:$FK$206,FAG_Daten_2022!$BC$1,FALSE)</f>
        <v>102.3</v>
      </c>
      <c r="AK71" s="3">
        <f>VLOOKUP(A71,FAG_Daten_2022!$A$1:$FK$206,FAG_Daten_2022!$BD$1,FALSE)</f>
        <v>104.2</v>
      </c>
      <c r="AL71" s="82">
        <v>0</v>
      </c>
      <c r="AM71" s="82">
        <f t="shared" si="2"/>
        <v>-24800221</v>
      </c>
      <c r="AN71" s="115" t="str">
        <f>IF(VLOOKUP($A71,FAG_Daten_2022!$A$1:$FK$206,FAG_Daten_2022!BS$1,FALSE)="","",VLOOKUP($A71,FAG_Daten_2022!$A$1:$FK$206,FAG_Daten_2022!BS$1,FALSE))</f>
        <v/>
      </c>
      <c r="AO71" s="115" t="str">
        <f>IF(VLOOKUP($A71,FAG_Daten_2022!$A$1:$FK$206,FAG_Daten_2022!BT$1,FALSE)="","",VLOOKUP($A71,FAG_Daten_2022!$A$1:$FK$206,FAG_Daten_2022!BT$1,FALSE))</f>
        <v/>
      </c>
      <c r="AP71" s="115" t="str">
        <f>IF(VLOOKUP($A71,FAG_Daten_2022!$A$1:$FK$206,FAG_Daten_2022!BU$1,FALSE)="","",VLOOKUP($A71,FAG_Daten_2022!$A$1:$FK$206,FAG_Daten_2022!BU$1,FALSE))</f>
        <v/>
      </c>
      <c r="AQ71" s="115" t="str">
        <f>IF(VLOOKUP($A71,FAG_Daten_2022!$A$1:$FK$206,FAG_Daten_2022!BV$1,FALSE)="","",VLOOKUP($A71,FAG_Daten_2022!$A$1:$FK$206,FAG_Daten_2022!BV$1,FALSE))</f>
        <v/>
      </c>
      <c r="AR71" s="115" t="str">
        <f>IF(VLOOKUP($A71,FAG_Daten_2022!$A$1:$FK$206,FAG_Daten_2022!BW$1,FALSE)="","",VLOOKUP($A71,FAG_Daten_2022!$A$1:$FK$206,FAG_Daten_2022!BW$1,FALSE))</f>
        <v/>
      </c>
      <c r="AS71" s="115" t="str">
        <f>IF(VLOOKUP($A71,FAG_Daten_2022!$A$1:$FK$206,FAG_Daten_2022!BX$1,FALSE)="","",VLOOKUP($A71,FAG_Daten_2022!$A$1:$FK$206,FAG_Daten_2022!BX$1,FALSE))</f>
        <v/>
      </c>
      <c r="AT71" s="115" t="str">
        <f>IF(VLOOKUP($A71,FAG_Daten_2022!$A$1:$FK$206,FAG_Daten_2022!BY$1,FALSE)="","",VLOOKUP($A71,FAG_Daten_2022!$A$1:$FK$206,FAG_Daten_2022!BY$1,FALSE))</f>
        <v/>
      </c>
      <c r="AU71" s="115" t="str">
        <f>IF(VLOOKUP($A71,FAG_Daten_2022!$A$1:$FK$206,FAG_Daten_2022!BZ$1,FALSE)="","",VLOOKUP($A71,FAG_Daten_2022!$A$1:$FK$206,FAG_Daten_2022!BZ$1,FALSE))</f>
        <v/>
      </c>
      <c r="AV71" s="115" t="str">
        <f>IF(VLOOKUP($A71,FAG_Daten_2022!$A$1:$FK$206,FAG_Daten_2022!CA$1,FALSE)="","",VLOOKUP($A71,FAG_Daten_2022!$A$1:$FK$206,FAG_Daten_2022!CA$1,FALSE))</f>
        <v/>
      </c>
      <c r="AW71" s="115" t="str">
        <f>IF(VLOOKUP($A71,FAG_Daten_2022!$A$1:$FK$206,FAG_Daten_2022!CB$1,FALSE)="","",VLOOKUP($A71,FAG_Daten_2022!$A$1:$FK$206,FAG_Daten_2022!CB$1,FALSE))</f>
        <v/>
      </c>
      <c r="AX71" s="115" t="str">
        <f>IF(VLOOKUP($A71,FAG_Daten_2022!$A$1:$FK$206,FAG_Daten_2022!CC$1,FALSE)="","",VLOOKUP($A71,FAG_Daten_2022!$A$1:$FK$206,FAG_Daten_2022!CC$1,FALSE))</f>
        <v/>
      </c>
      <c r="AY71" s="115" t="str">
        <f>IF(VLOOKUP($A71,FAG_Daten_2022!$A$1:$FK$206,FAG_Daten_2022!CD$1,FALSE)="","",VLOOKUP($A71,FAG_Daten_2022!$A$1:$FK$206,FAG_Daten_2022!CD$1,FALSE))</f>
        <v/>
      </c>
      <c r="AZ71" s="80">
        <f>VLOOKUP($A71,FAG_Daten_2022!$A$1:$FK$206,FAG_Daten_2022!$DH$1,FALSE)</f>
        <v>87</v>
      </c>
      <c r="BA71" s="80">
        <f>IF(VLOOKUP($A71,FAG_Daten_2022!$A$1:$FK$206,FAG_Daten_2022!M$1,FALSE)="","",VLOOKUP($A71,FAG_Daten_2022!$A$1:$FK$206,FAG_Daten_2022!M$1,FALSE))</f>
        <v>0</v>
      </c>
      <c r="BB71" s="80">
        <f>IF(VLOOKUP($A71,FAG_Daten_2022!$A$1:$FK$206,FAG_Daten_2022!N$1,FALSE)="","",VLOOKUP($A71,FAG_Daten_2022!$A$1:$FK$206,FAG_Daten_2022!N$1,FALSE))</f>
        <v>0</v>
      </c>
      <c r="BC71" s="80">
        <f>IF(VLOOKUP($A71,FAG_Daten_2022!$A$1:$FK$206,FAG_Daten_2022!O$1,FALSE)="","",VLOOKUP($A71,FAG_Daten_2022!$A$1:$FK$206,FAG_Daten_2022!O$1,FALSE))</f>
        <v>0</v>
      </c>
      <c r="BD71" s="80" t="str">
        <f>IF(VLOOKUP($A71,FAG_Daten_2022!$A$1:$FK$206,FAG_Daten_2022!P$1,FALSE)="","",VLOOKUP($A71,FAG_Daten_2022!$A$1:$FK$206,FAG_Daten_2022!P$1,FALSE))</f>
        <v/>
      </c>
      <c r="BE71" s="80">
        <f>IF(VLOOKUP($A71,FAG_Daten_2022!$A$1:$FK$206,FAG_Daten_2022!R$1,FALSE)="","",VLOOKUP($A71,FAG_Daten_2022!$A$1:$FK$206,FAG_Daten_2022!R$1,FALSE))</f>
        <v>0</v>
      </c>
      <c r="BF71" s="80">
        <f>IF(VLOOKUP($A71,FAG_Daten_2022!$A$1:$FK$206,FAG_Daten_2022!S$1,FALSE)="","",VLOOKUP($A71,FAG_Daten_2022!$A$1:$FK$206,FAG_Daten_2022!S$1,FALSE))</f>
        <v>0</v>
      </c>
      <c r="BG71" s="80" t="str">
        <f>IF(VLOOKUP($A71,FAG_Daten_2022!$A$1:$FK$206,FAG_Daten_2022!T$1,FALSE)="","",VLOOKUP($A71,FAG_Daten_2022!$A$1:$FK$206,FAG_Daten_2022!T$1,FALSE))</f>
        <v/>
      </c>
      <c r="BH71" s="80" t="str">
        <f>IF(VLOOKUP($A71,FAG_Daten_2022!$A$1:$FK$206,FAG_Daten_2022!U$1,FALSE)="","",VLOOKUP($A71,FAG_Daten_2022!$A$1:$FK$206,FAG_Daten_2022!U$1,FALSE))</f>
        <v/>
      </c>
      <c r="BI71" s="80">
        <f>IF(VLOOKUP($A71,FAG_Daten_2022!$A$1:$FK$206,FAG_Daten_2022!W$1,FALSE)="","",VLOOKUP($A71,FAG_Daten_2022!$A$1:$FK$206,FAG_Daten_2022!W$1,FALSE))</f>
        <v>0</v>
      </c>
      <c r="BJ71" s="80" t="str">
        <f>IF(VLOOKUP($A71,FAG_Daten_2022!$A$1:$FK$206,FAG_Daten_2022!X$1,FALSE)="","",VLOOKUP($A71,FAG_Daten_2022!$A$1:$FK$206,FAG_Daten_2022!X$1,FALSE))</f>
        <v/>
      </c>
      <c r="BK71" s="80" t="str">
        <f>IF(VLOOKUP($A71,FAG_Daten_2022!$A$1:$FK$206,FAG_Daten_2022!Y$1,FALSE)="","",VLOOKUP($A71,FAG_Daten_2022!$A$1:$FK$206,FAG_Daten_2022!Y$1,FALSE))</f>
        <v/>
      </c>
      <c r="BL71" s="80" t="str">
        <f>IF(VLOOKUP($A71,FAG_Daten_2022!$A$1:$FK$206,FAG_Daten_2022!Z$1,FALSE)="","",VLOOKUP($A71,FAG_Daten_2022!$A$1:$FK$206,FAG_Daten_2022!Z$1,FALSE))</f>
        <v/>
      </c>
      <c r="BM71" s="82">
        <f>IF(VLOOKUP($A71,FAG_Daten_2022!$A$1:$FK$206,FAG_Daten_2022!AG$1,FALSE)="","",VLOOKUP($A71,FAG_Daten_2022!$A$1:$FK$206,FAG_Daten_2022!AG$1,FALSE))</f>
        <v>131536857</v>
      </c>
      <c r="BN71" s="82">
        <f>IF(VLOOKUP($A71,FAG_Daten_2022!$A$1:$FK$206,FAG_Daten_2022!AH$1,FALSE)="","",VLOOKUP($A71,FAG_Daten_2022!$A$1:$FK$206,FAG_Daten_2022!AH$1,FALSE))</f>
        <v>0</v>
      </c>
      <c r="BO71" s="82">
        <f>IF(VLOOKUP($A71,FAG_Daten_2022!$A$1:$FK$206,FAG_Daten_2022!AI$1,FALSE)="","",VLOOKUP($A71,FAG_Daten_2022!$A$1:$FK$206,FAG_Daten_2022!AI$1,FALSE))</f>
        <v>0</v>
      </c>
      <c r="BP71" s="113">
        <f>IF(VLOOKUP($A71,FAG_Daten_2022!$A$1:$FK$206,FAG_Daten_2022!AJ$1,FALSE)="","",VLOOKUP($A71,FAG_Daten_2022!$A$1:$FK$206,FAG_Daten_2022!AJ$1,FALSE))</f>
        <v>0</v>
      </c>
      <c r="BQ71" s="82" t="str">
        <f>IF(VLOOKUP($A71,FAG_Daten_2022!$A$1:$FK$206,FAG_Daten_2022!AK$1,FALSE)="","",VLOOKUP($A71,FAG_Daten_2022!$A$1:$FK$206,FAG_Daten_2022!AK$1,FALSE))</f>
        <v/>
      </c>
      <c r="BR71" s="82">
        <f>IF(VLOOKUP($A71,FAG_Daten_2022!$A$1:$FK$206,FAG_Daten_2022!AL$1,FALSE)="","",VLOOKUP($A71,FAG_Daten_2022!$A$1:$FK$206,FAG_Daten_2022!AL$1,FALSE))</f>
        <v>0</v>
      </c>
      <c r="BS71" s="82">
        <f>IF(VLOOKUP($A71,FAG_Daten_2022!$A$1:$FK$206,FAG_Daten_2022!AM$1,FALSE)="","",VLOOKUP($A71,FAG_Daten_2022!$A$1:$FK$206,FAG_Daten_2022!AM$1,FALSE))</f>
        <v>0</v>
      </c>
      <c r="BT71" s="82" t="str">
        <f>IF(VLOOKUP($A71,FAG_Daten_2022!$A$1:$FK$206,FAG_Daten_2022!AN$1,FALSE)="","",VLOOKUP($A71,FAG_Daten_2022!$A$1:$FK$206,FAG_Daten_2022!AN$1,FALSE))</f>
        <v/>
      </c>
      <c r="BU71" s="82" t="str">
        <f>IF(VLOOKUP($A71,FAG_Daten_2022!$A$1:$FK$206,FAG_Daten_2022!AO$1,FALSE)="","",VLOOKUP($A71,FAG_Daten_2022!$A$1:$FK$206,FAG_Daten_2022!AO$1,FALSE))</f>
        <v/>
      </c>
      <c r="BV71" s="82">
        <f>IF(VLOOKUP($A71,FAG_Daten_2022!$A$1:$FK$206,FAG_Daten_2022!AP$1,FALSE)="","",VLOOKUP($A71,FAG_Daten_2022!$A$1:$FK$206,FAG_Daten_2022!AP$1,FALSE))</f>
        <v>0</v>
      </c>
      <c r="BW71" s="82" t="str">
        <f>IF(VLOOKUP($A71,FAG_Daten_2022!$A$1:$FK$206,FAG_Daten_2022!AQ$1,FALSE)="","",VLOOKUP($A71,FAG_Daten_2022!$A$1:$FK$206,FAG_Daten_2022!AQ$1,FALSE))</f>
        <v/>
      </c>
      <c r="BX71" s="82" t="str">
        <f>IF(VLOOKUP($A71,FAG_Daten_2022!$A$1:$FK$206,FAG_Daten_2022!AR$1,FALSE)="","",VLOOKUP($A71,FAG_Daten_2022!$A$1:$FK$206,FAG_Daten_2022!AR$1,FALSE))</f>
        <v/>
      </c>
      <c r="BY71" s="82" t="str">
        <f>IF(VLOOKUP($A71,FAG_Daten_2022!$A$1:$FK$206,FAG_Daten_2022!AS$1,FALSE)="","",VLOOKUP($A71,FAG_Daten_2022!$A$1:$FK$206,FAG_Daten_2022!AS$1,FALSE))</f>
        <v/>
      </c>
      <c r="BZ71" s="82">
        <f t="shared" si="18"/>
        <v>0</v>
      </c>
      <c r="CA71" s="82">
        <f t="shared" si="15"/>
        <v>0</v>
      </c>
      <c r="CB71" s="82">
        <f t="shared" si="15"/>
        <v>0</v>
      </c>
      <c r="CC71" s="82" t="str">
        <f t="shared" si="15"/>
        <v/>
      </c>
      <c r="CD71" s="82">
        <f t="shared" si="12"/>
        <v>0</v>
      </c>
      <c r="CE71" s="82">
        <f t="shared" si="12"/>
        <v>0</v>
      </c>
      <c r="CF71" s="82" t="str">
        <f t="shared" si="12"/>
        <v/>
      </c>
      <c r="CG71" s="82" t="str">
        <f t="shared" si="12"/>
        <v/>
      </c>
      <c r="CH71" s="82">
        <f t="shared" si="12"/>
        <v>0</v>
      </c>
      <c r="CI71" s="82" t="str">
        <f t="shared" si="12"/>
        <v/>
      </c>
      <c r="CJ71" s="82" t="str">
        <f t="shared" si="12"/>
        <v/>
      </c>
      <c r="CK71" s="82" t="str">
        <f t="shared" si="12"/>
        <v/>
      </c>
      <c r="CL71" s="82">
        <f t="shared" si="16"/>
        <v>0</v>
      </c>
      <c r="CM71" s="82">
        <f t="shared" si="16"/>
        <v>0</v>
      </c>
      <c r="CN71" s="82">
        <f t="shared" si="16"/>
        <v>0</v>
      </c>
      <c r="CO71" s="82" t="str">
        <f t="shared" si="13"/>
        <v/>
      </c>
      <c r="CP71" s="82">
        <f t="shared" si="13"/>
        <v>0</v>
      </c>
      <c r="CQ71" s="82">
        <f t="shared" si="13"/>
        <v>0</v>
      </c>
      <c r="CR71" s="82" t="str">
        <f t="shared" si="13"/>
        <v/>
      </c>
      <c r="CS71" s="82" t="str">
        <f t="shared" si="13"/>
        <v/>
      </c>
      <c r="CT71" s="82">
        <f t="shared" si="13"/>
        <v>0</v>
      </c>
      <c r="CU71" s="82" t="str">
        <f t="shared" si="13"/>
        <v/>
      </c>
      <c r="CV71" s="82" t="str">
        <f t="shared" si="13"/>
        <v/>
      </c>
      <c r="CW71" s="82" t="str">
        <f t="shared" si="13"/>
        <v/>
      </c>
      <c r="CX71" s="82">
        <f t="shared" si="5"/>
        <v>0</v>
      </c>
      <c r="CY71" s="82">
        <f>VLOOKUP($A71,FAG_Daten_2022!$A$1:$FK$206,FAG_Daten_2022!I$1,FALSE)</f>
        <v>4776</v>
      </c>
      <c r="CZ71" s="82" t="str">
        <f>IF(VLOOKUP($A71,FAG_Daten_2022!$A$1:$FK$206,FAG_Daten_2022!BE$1,FALSE)="","",VLOOKUP($A71,FAG_Daten_2022!$A$1:$FK$206,FAG_Daten_2022!BE$1,FALSE))</f>
        <v/>
      </c>
      <c r="DA71" s="82" t="str">
        <f>IF(VLOOKUP($A71,FAG_Daten_2022!$A$1:$FK$206,FAG_Daten_2022!BF$1,FALSE)="","",VLOOKUP($A71,FAG_Daten_2022!$A$1:$FK$206,FAG_Daten_2022!BF$1,FALSE))</f>
        <v/>
      </c>
      <c r="DB71" s="82" t="str">
        <f>IF(VLOOKUP($A71,FAG_Daten_2022!$A$1:$FK$206,FAG_Daten_2022!BG$1,FALSE)="","",VLOOKUP($A71,FAG_Daten_2022!$A$1:$FK$206,FAG_Daten_2022!BG$1,FALSE))</f>
        <v/>
      </c>
      <c r="DC71" s="82" t="str">
        <f>IF(VLOOKUP($A71,FAG_Daten_2022!$A$1:$FK$206,FAG_Daten_2022!BH$1,FALSE)="","",VLOOKUP($A71,FAG_Daten_2022!$A$1:$FK$206,FAG_Daten_2022!BH$1,FALSE))</f>
        <v/>
      </c>
      <c r="DD71" s="82" t="str">
        <f>IF(VLOOKUP($A71,FAG_Daten_2022!$A$1:$FK$206,FAG_Daten_2022!BI$1,FALSE)="","",VLOOKUP($A71,FAG_Daten_2022!$A$1:$FK$206,FAG_Daten_2022!BI$1,FALSE))</f>
        <v/>
      </c>
      <c r="DE71" s="82" t="str">
        <f>IF(VLOOKUP($A71,FAG_Daten_2022!$A$1:$FK$206,FAG_Daten_2022!BJ$1,FALSE)="","",VLOOKUP($A71,FAG_Daten_2022!$A$1:$FK$206,FAG_Daten_2022!BJ$1,FALSE))</f>
        <v/>
      </c>
      <c r="DF71" s="82" t="str">
        <f>IF(VLOOKUP($A71,FAG_Daten_2022!$A$1:$FK$206,FAG_Daten_2022!BK$1,FALSE)="","",VLOOKUP($A71,FAG_Daten_2022!$A$1:$FK$206,FAG_Daten_2022!BK$1,FALSE))</f>
        <v/>
      </c>
      <c r="DG71" s="82" t="str">
        <f>IF(VLOOKUP($A71,FAG_Daten_2022!$A$1:$FK$206,FAG_Daten_2022!BL$1,FALSE)="","",VLOOKUP($A71,FAG_Daten_2022!$A$1:$FK$206,FAG_Daten_2022!BL$1,FALSE))</f>
        <v/>
      </c>
      <c r="DH71" s="82" t="str">
        <f>IF(VLOOKUP($A71,FAG_Daten_2022!$A$1:$FK$206,FAG_Daten_2022!BM$1,FALSE)="","",VLOOKUP($A71,FAG_Daten_2022!$A$1:$FK$206,FAG_Daten_2022!BM$1,FALSE))</f>
        <v/>
      </c>
      <c r="DI71" s="82" t="str">
        <f>IF(VLOOKUP($A71,FAG_Daten_2022!$A$1:$FK$206,FAG_Daten_2022!BN$1,FALSE)="","",VLOOKUP($A71,FAG_Daten_2022!$A$1:$FK$206,FAG_Daten_2022!BN$1,FALSE))</f>
        <v/>
      </c>
      <c r="DJ71" s="82" t="str">
        <f>IF(VLOOKUP($A71,FAG_Daten_2022!$A$1:$FK$206,FAG_Daten_2022!BO$1,FALSE)="","",VLOOKUP($A71,FAG_Daten_2022!$A$1:$FK$206,FAG_Daten_2022!BO$1,FALSE))</f>
        <v/>
      </c>
      <c r="DK71" s="82" t="str">
        <f>IF(VLOOKUP($A71,FAG_Daten_2022!$A$1:$FK$206,FAG_Daten_2022!BP$1,FALSE)="","",VLOOKUP($A71,FAG_Daten_2022!$A$1:$FK$206,FAG_Daten_2022!BP$1,FALSE))</f>
        <v/>
      </c>
      <c r="DL71" s="82" t="str">
        <f>IF(VLOOKUP($A71,FAG_Daten_2022!$A$1:$FK$206,FAG_Daten_2022!BQ$1,FALSE)="","",VLOOKUP($A71,FAG_Daten_2022!$A$1:$FK$206,FAG_Daten_2022!BQ$1,FALSE))</f>
        <v/>
      </c>
      <c r="DM71" s="82" t="str">
        <f>IF(VLOOKUP($A71,FAG_Daten_2022!$A$1:$FK$206,FAG_Daten_2022!BR$1,FALSE)="","",VLOOKUP($A71,FAG_Daten_2022!$A$1:$FK$206,FAG_Daten_2022!BR$1,FALSE))</f>
        <v/>
      </c>
      <c r="DN71" s="82" t="str">
        <f t="shared" si="17"/>
        <v/>
      </c>
      <c r="DO71" s="82" t="str">
        <f t="shared" si="17"/>
        <v/>
      </c>
      <c r="DP71" s="82" t="str">
        <f t="shared" si="17"/>
        <v/>
      </c>
      <c r="DQ71" s="82" t="str">
        <f t="shared" si="14"/>
        <v/>
      </c>
      <c r="DR71" s="82" t="str">
        <f t="shared" si="14"/>
        <v/>
      </c>
      <c r="DS71" s="82" t="str">
        <f t="shared" si="14"/>
        <v/>
      </c>
      <c r="DT71" s="82" t="str">
        <f t="shared" si="14"/>
        <v/>
      </c>
      <c r="DU71" s="82" t="str">
        <f t="shared" si="14"/>
        <v/>
      </c>
      <c r="DV71" s="82" t="str">
        <f t="shared" si="14"/>
        <v/>
      </c>
      <c r="DW71" s="82" t="str">
        <f t="shared" si="14"/>
        <v/>
      </c>
      <c r="DX71" s="82" t="str">
        <f t="shared" si="14"/>
        <v/>
      </c>
      <c r="DY71" s="82" t="str">
        <f t="shared" si="14"/>
        <v/>
      </c>
      <c r="DZ71" s="82">
        <f t="shared" si="7"/>
        <v>0</v>
      </c>
      <c r="EA71" s="82">
        <f t="shared" si="8"/>
        <v>0</v>
      </c>
      <c r="EB71" s="82"/>
      <c r="EC71" s="82"/>
      <c r="ED71" s="82"/>
      <c r="EE71" s="82"/>
      <c r="EF71" s="82"/>
      <c r="EG71" s="82"/>
      <c r="EH71" s="82"/>
      <c r="EI71" s="82"/>
      <c r="EJ71" s="82"/>
      <c r="EK71" s="3"/>
      <c r="EL71" s="82"/>
      <c r="EM71" s="3"/>
    </row>
    <row r="72" spans="1:143" outlineLevel="1" x14ac:dyDescent="0.2">
      <c r="A72" s="3">
        <v>60</v>
      </c>
      <c r="B72" s="3" t="str">
        <f>VLOOKUP(A72,FAG_Daten_2022!A$1:$FK$206,FAG_Daten_2022!$B$1,FALSE)</f>
        <v>Höri</v>
      </c>
      <c r="C72" s="3" t="str">
        <f>VLOOKUP(A72,FAG_Daten_2022!A$1:$FK$206,FAG_Daten_2022!$C$1,FALSE)</f>
        <v>Politische Gemeinde</v>
      </c>
      <c r="D72" s="3" t="str">
        <f>VLOOKUP(A72,FAG_Daten_2022!A$1:$FK$206,FAG_Daten_2022!$D$1,FALSE)</f>
        <v>Bezirk Bülach</v>
      </c>
      <c r="E72" s="82">
        <f>VLOOKUP(A72,FAG_Daten_2022!A$1:$FK$206,FAG_Daten_2022!$AT$1,FALSE)</f>
        <v>2034</v>
      </c>
      <c r="F72" s="82">
        <f>VLOOKUP(A72,FAG_Daten_2022!A$1:$FK$206,FAG_Daten_2022!$AV$1,FALSE)</f>
        <v>3770</v>
      </c>
      <c r="G72" s="82">
        <f>VLOOKUP(A72,FAG_Daten_2022!A$1:$FK$206,FAG_Daten_2022!$F$1,FALSE)</f>
        <v>2957</v>
      </c>
      <c r="H72" s="80">
        <f>VLOOKUP(A72,FAG_Daten_2022!A$1:$FK$206,FAG_Daten_2022!$DH$1,FALSE)</f>
        <v>117</v>
      </c>
      <c r="I72" s="82">
        <f>ROUND(IF(E72&lt;FAG_Basisdaten!$C$5*F72,(FAG_Basisdaten!$C$5*F72-E72)*G72*H72/100,0),0)</f>
        <v>5353870</v>
      </c>
      <c r="J72" s="82">
        <f>VLOOKUP(A72,FAG_Daten_2022!A$1:$FK$206,FAG_Daten_2022!$AT$1,FALSE)</f>
        <v>2034</v>
      </c>
      <c r="K72" s="82">
        <f>VLOOKUP(A72,FAG_Daten_2022!A$1:$FK$206,FAG_Daten_2022!$AV$1,FALSE)</f>
        <v>3770</v>
      </c>
      <c r="L72" s="3">
        <f>VLOOKUP(A72,FAG_Daten_2022!A$1:$FK$206,FAG_Daten_2022!$F$1,FALSE)</f>
        <v>2957</v>
      </c>
      <c r="M72" s="3">
        <f>VLOOKUP(A72,FAG_Daten_2022!A$1:$FK$206,FAG_Daten_2022!DJ$1,FALSE)</f>
        <v>99.67</v>
      </c>
      <c r="N72" s="3">
        <f>VLOOKUP(A72,FAG_Daten_2022!A$1:$FK$206,FAG_Daten_2022!$DK$1,FALSE)</f>
        <v>100.87</v>
      </c>
      <c r="O72" s="82">
        <f>ROUND(IF(J72&gt;K72*FAG_Basisdaten!$C$8,(J72-K72*FAG_Basisdaten!$C$8)*FAG_Basisdaten!$C$9*L72*(M72/N72),0),0)</f>
        <v>0</v>
      </c>
      <c r="P72" s="82">
        <f>VLOOKUP(A72,FAG_Daten_2022!A$1:$FK$206,FAG_Daten_2022!$I$1,FALSE)</f>
        <v>596</v>
      </c>
      <c r="Q72" s="82">
        <f>VLOOKUP(A72,FAG_Daten_2022!A$1:$FK$206,FAG_Daten_2022!$F$1,FALSE)</f>
        <v>2957</v>
      </c>
      <c r="R72" s="82">
        <f>VLOOKUP(A72,FAG_Daten_2022!A$1:$FK$206,FAG_Daten_2022!$K$1,FALSE)</f>
        <v>232131</v>
      </c>
      <c r="S72" s="82">
        <f>VLOOKUP(A72,FAG_Daten_2022!A$1:$FK$206,FAG_Daten_2022!$H$1,FALSE)</f>
        <v>1130451</v>
      </c>
      <c r="T72" s="82">
        <f>VLOOKUP(A72,FAG_Daten_2022!A$1:$FK$206,FAG_Daten_2022!$F$1,FALSE)</f>
        <v>2957</v>
      </c>
      <c r="U72" s="3">
        <f>VLOOKUP(A72,FAG_Daten_2022!A$1:$FK$206,FAG_Daten_2022!$BC$1,FALSE)</f>
        <v>102.3</v>
      </c>
      <c r="V72" s="3">
        <f>VLOOKUP(A72,FAG_Daten_2022!A$1:$FK$206,FAG_Daten_2022!$BD$1,FALSE)</f>
        <v>104.2</v>
      </c>
      <c r="W72" s="118">
        <f>IF((P72/Q72)&gt;(R72/S72)*FAG_Basisdaten!$C$12,((P72/Q72)-(R72/S72)*FAG_Basisdaten!$C$12)*T72*FAG_Basisdaten!$C$13*(U72/V72),0)</f>
        <v>0</v>
      </c>
      <c r="X72" s="3">
        <f>VLOOKUP(A72,FAG_Daten_2022!A$1:$FK$206,FAG_Daten_2022!$DH$1,FALSE)</f>
        <v>117</v>
      </c>
      <c r="Y72" s="3">
        <f>VLOOKUP(A72,FAG_Daten_2022!A$1:$FK$206,FAG_Daten_2022!$DJ$1,FALSE)</f>
        <v>99.67</v>
      </c>
      <c r="Z72" s="82">
        <f>ROUND(W72-W72*MIN(MAX((Y72*FAG_Basisdaten!$C$15-X72)/(Y72*FAG_Basisdaten!$C$14),0),1),0)</f>
        <v>0</v>
      </c>
      <c r="AA72" s="79">
        <f>VLOOKUP(A72,FAG_Daten_2022!A$1:$FK$206,FAG_Daten_2022!$AW$1,FALSE)</f>
        <v>625.57000000000005</v>
      </c>
      <c r="AB72" s="83">
        <f>VLOOKUP(A72,FAG_Daten_2022!A$1:$FK$206,FAG_Daten_2022!$AZ$1,FALSE)</f>
        <v>0</v>
      </c>
      <c r="AC72" s="3">
        <f>VLOOKUP(A72,FAG_Daten_2022!A$1:$FK$206,FAG_Daten_2022!$F$1,FALSE)</f>
        <v>2957</v>
      </c>
      <c r="AD72" s="3">
        <f>VLOOKUP(A72,FAG_Daten_2022!A$1:$FK$206,FAG_Daten_2022!$BC$1,FALSE)</f>
        <v>102.3</v>
      </c>
      <c r="AE72" s="3">
        <f>VLOOKUP(A72,FAG_Daten_2022!A$1:$FK$206,FAG_Daten_2022!$BD$1,FALSE)</f>
        <v>104.2</v>
      </c>
      <c r="AF72" s="80">
        <f>IF(OR(AA72&lt;FAG_Basisdaten!$C$18,AB72&gt;FAG_Basisdaten!$C$19),MAX((FAG_Basisdaten!$C$20+FAG_Basisdaten!$C$21*AA72+FAG_Basisdaten!$C$22*AB72*100)*AC72*(AD72/AE72),0),0)</f>
        <v>0</v>
      </c>
      <c r="AG72" s="3">
        <f>VLOOKUP(A72,FAG_Daten_2022!A$1:$FK$206,FAG_Daten_2022!$DH$1,FALSE)</f>
        <v>117</v>
      </c>
      <c r="AH72" s="3">
        <f>VLOOKUP(A72,FAG_Daten_2022!A$1:$FK$206,FAG_Daten_2022!$DJ$1,FALSE)</f>
        <v>99.67</v>
      </c>
      <c r="AI72" s="82">
        <f>ROUND(AF72-AF72*MIN(MAX((AH72*FAG_Basisdaten!$C$24-AG72)/(AH72*FAG_Basisdaten!$C$23),0),1),0)</f>
        <v>0</v>
      </c>
      <c r="AJ72" s="3">
        <f>VLOOKUP(A72,FAG_Daten_2022!$A$1:$FK$206,FAG_Daten_2022!$BC$1,FALSE)</f>
        <v>102.3</v>
      </c>
      <c r="AK72" s="3">
        <f>VLOOKUP(A72,FAG_Daten_2022!$A$1:$FK$206,FAG_Daten_2022!$BD$1,FALSE)</f>
        <v>104.2</v>
      </c>
      <c r="AL72" s="82">
        <v>0</v>
      </c>
      <c r="AM72" s="82">
        <f t="shared" ref="AM72:AM135" si="19">SUM(I72,-O72,Z72,AI72,AL72)</f>
        <v>5353870</v>
      </c>
      <c r="AN72" s="115" t="str">
        <f>IF(VLOOKUP($A72,FAG_Daten_2022!$A$1:$FK$206,FAG_Daten_2022!BS$1,FALSE)="","",VLOOKUP($A72,FAG_Daten_2022!$A$1:$FK$206,FAG_Daten_2022!BS$1,FALSE))</f>
        <v>Höri</v>
      </c>
      <c r="AO72" s="115" t="str">
        <f>IF(VLOOKUP($A72,FAG_Daten_2022!$A$1:$FK$206,FAG_Daten_2022!BT$1,FALSE)="","",VLOOKUP($A72,FAG_Daten_2022!$A$1:$FK$206,FAG_Daten_2022!BT$1,FALSE))</f>
        <v/>
      </c>
      <c r="AP72" s="115" t="str">
        <f>IF(VLOOKUP($A72,FAG_Daten_2022!$A$1:$FK$206,FAG_Daten_2022!BU$1,FALSE)="","",VLOOKUP($A72,FAG_Daten_2022!$A$1:$FK$206,FAG_Daten_2022!BU$1,FALSE))</f>
        <v/>
      </c>
      <c r="AQ72" s="115" t="str">
        <f>IF(VLOOKUP($A72,FAG_Daten_2022!$A$1:$FK$206,FAG_Daten_2022!BV$1,FALSE)="","",VLOOKUP($A72,FAG_Daten_2022!$A$1:$FK$206,FAG_Daten_2022!BV$1,FALSE))</f>
        <v/>
      </c>
      <c r="AR72" s="115" t="str">
        <f>IF(VLOOKUP($A72,FAG_Daten_2022!$A$1:$FK$206,FAG_Daten_2022!BW$1,FALSE)="","",VLOOKUP($A72,FAG_Daten_2022!$A$1:$FK$206,FAG_Daten_2022!BW$1,FALSE))</f>
        <v>Bülach</v>
      </c>
      <c r="AS72" s="115" t="str">
        <f>IF(VLOOKUP($A72,FAG_Daten_2022!$A$1:$FK$206,FAG_Daten_2022!BX$1,FALSE)="","",VLOOKUP($A72,FAG_Daten_2022!$A$1:$FK$206,FAG_Daten_2022!BX$1,FALSE))</f>
        <v/>
      </c>
      <c r="AT72" s="115" t="str">
        <f>IF(VLOOKUP($A72,FAG_Daten_2022!$A$1:$FK$206,FAG_Daten_2022!BY$1,FALSE)="","",VLOOKUP($A72,FAG_Daten_2022!$A$1:$FK$206,FAG_Daten_2022!BY$1,FALSE))</f>
        <v/>
      </c>
      <c r="AU72" s="115" t="str">
        <f>IF(VLOOKUP($A72,FAG_Daten_2022!$A$1:$FK$206,FAG_Daten_2022!BZ$1,FALSE)="","",VLOOKUP($A72,FAG_Daten_2022!$A$1:$FK$206,FAG_Daten_2022!BZ$1,FALSE))</f>
        <v/>
      </c>
      <c r="AV72" s="115" t="str">
        <f>IF(VLOOKUP($A72,FAG_Daten_2022!$A$1:$FK$206,FAG_Daten_2022!CA$1,FALSE)="","",VLOOKUP($A72,FAG_Daten_2022!$A$1:$FK$206,FAG_Daten_2022!CA$1,FALSE))</f>
        <v/>
      </c>
      <c r="AW72" s="115" t="str">
        <f>IF(VLOOKUP($A72,FAG_Daten_2022!$A$1:$FK$206,FAG_Daten_2022!CB$1,FALSE)="","",VLOOKUP($A72,FAG_Daten_2022!$A$1:$FK$206,FAG_Daten_2022!CB$1,FALSE))</f>
        <v/>
      </c>
      <c r="AX72" s="115" t="str">
        <f>IF(VLOOKUP($A72,FAG_Daten_2022!$A$1:$FK$206,FAG_Daten_2022!CC$1,FALSE)="","",VLOOKUP($A72,FAG_Daten_2022!$A$1:$FK$206,FAG_Daten_2022!CC$1,FALSE))</f>
        <v/>
      </c>
      <c r="AY72" s="115" t="str">
        <f>IF(VLOOKUP($A72,FAG_Daten_2022!$A$1:$FK$206,FAG_Daten_2022!CD$1,FALSE)="","",VLOOKUP($A72,FAG_Daten_2022!$A$1:$FK$206,FAG_Daten_2022!CD$1,FALSE))</f>
        <v/>
      </c>
      <c r="AZ72" s="80">
        <f>VLOOKUP($A72,FAG_Daten_2022!$A$1:$FK$206,FAG_Daten_2022!$DH$1,FALSE)</f>
        <v>117</v>
      </c>
      <c r="BA72" s="80">
        <f>IF(VLOOKUP($A72,FAG_Daten_2022!$A$1:$FK$206,FAG_Daten_2022!M$1,FALSE)="","",VLOOKUP($A72,FAG_Daten_2022!$A$1:$FK$206,FAG_Daten_2022!M$1,FALSE))</f>
        <v>50</v>
      </c>
      <c r="BB72" s="80">
        <f>IF(VLOOKUP($A72,FAG_Daten_2022!$A$1:$FK$206,FAG_Daten_2022!N$1,FALSE)="","",VLOOKUP($A72,FAG_Daten_2022!$A$1:$FK$206,FAG_Daten_2022!N$1,FALSE))</f>
        <v>0</v>
      </c>
      <c r="BC72" s="80">
        <f>IF(VLOOKUP($A72,FAG_Daten_2022!$A$1:$FK$206,FAG_Daten_2022!O$1,FALSE)="","",VLOOKUP($A72,FAG_Daten_2022!$A$1:$FK$206,FAG_Daten_2022!O$1,FALSE))</f>
        <v>0</v>
      </c>
      <c r="BD72" s="80" t="str">
        <f>IF(VLOOKUP($A72,FAG_Daten_2022!$A$1:$FK$206,FAG_Daten_2022!P$1,FALSE)="","",VLOOKUP($A72,FAG_Daten_2022!$A$1:$FK$206,FAG_Daten_2022!P$1,FALSE))</f>
        <v/>
      </c>
      <c r="BE72" s="80">
        <f>IF(VLOOKUP($A72,FAG_Daten_2022!$A$1:$FK$206,FAG_Daten_2022!R$1,FALSE)="","",VLOOKUP($A72,FAG_Daten_2022!$A$1:$FK$206,FAG_Daten_2022!R$1,FALSE))</f>
        <v>18</v>
      </c>
      <c r="BF72" s="80">
        <f>IF(VLOOKUP($A72,FAG_Daten_2022!$A$1:$FK$206,FAG_Daten_2022!S$1,FALSE)="","",VLOOKUP($A72,FAG_Daten_2022!$A$1:$FK$206,FAG_Daten_2022!S$1,FALSE))</f>
        <v>0</v>
      </c>
      <c r="BG72" s="80" t="str">
        <f>IF(VLOOKUP($A72,FAG_Daten_2022!$A$1:$FK$206,FAG_Daten_2022!T$1,FALSE)="","",VLOOKUP($A72,FAG_Daten_2022!$A$1:$FK$206,FAG_Daten_2022!T$1,FALSE))</f>
        <v/>
      </c>
      <c r="BH72" s="80" t="str">
        <f>IF(VLOOKUP($A72,FAG_Daten_2022!$A$1:$FK$206,FAG_Daten_2022!U$1,FALSE)="","",VLOOKUP($A72,FAG_Daten_2022!$A$1:$FK$206,FAG_Daten_2022!U$1,FALSE))</f>
        <v/>
      </c>
      <c r="BI72" s="80">
        <f>IF(VLOOKUP($A72,FAG_Daten_2022!$A$1:$FK$206,FAG_Daten_2022!W$1,FALSE)="","",VLOOKUP($A72,FAG_Daten_2022!$A$1:$FK$206,FAG_Daten_2022!W$1,FALSE))</f>
        <v>0</v>
      </c>
      <c r="BJ72" s="80" t="str">
        <f>IF(VLOOKUP($A72,FAG_Daten_2022!$A$1:$FK$206,FAG_Daten_2022!X$1,FALSE)="","",VLOOKUP($A72,FAG_Daten_2022!$A$1:$FK$206,FAG_Daten_2022!X$1,FALSE))</f>
        <v/>
      </c>
      <c r="BK72" s="80" t="str">
        <f>IF(VLOOKUP($A72,FAG_Daten_2022!$A$1:$FK$206,FAG_Daten_2022!Y$1,FALSE)="","",VLOOKUP($A72,FAG_Daten_2022!$A$1:$FK$206,FAG_Daten_2022!Y$1,FALSE))</f>
        <v/>
      </c>
      <c r="BL72" s="80" t="str">
        <f>IF(VLOOKUP($A72,FAG_Daten_2022!$A$1:$FK$206,FAG_Daten_2022!Z$1,FALSE)="","",VLOOKUP($A72,FAG_Daten_2022!$A$1:$FK$206,FAG_Daten_2022!Z$1,FALSE))</f>
        <v/>
      </c>
      <c r="BM72" s="82">
        <f>IF(VLOOKUP($A72,FAG_Daten_2022!$A$1:$FK$206,FAG_Daten_2022!AG$1,FALSE)="","",VLOOKUP($A72,FAG_Daten_2022!$A$1:$FK$206,FAG_Daten_2022!AG$1,FALSE))</f>
        <v>6015206</v>
      </c>
      <c r="BN72" s="82">
        <f>IF(VLOOKUP($A72,FAG_Daten_2022!$A$1:$FK$206,FAG_Daten_2022!AH$1,FALSE)="","",VLOOKUP($A72,FAG_Daten_2022!$A$1:$FK$206,FAG_Daten_2022!AH$1,FALSE))</f>
        <v>6015206</v>
      </c>
      <c r="BO72" s="82">
        <f>IF(VLOOKUP($A72,FAG_Daten_2022!$A$1:$FK$206,FAG_Daten_2022!AI$1,FALSE)="","",VLOOKUP($A72,FAG_Daten_2022!$A$1:$FK$206,FAG_Daten_2022!AI$1,FALSE))</f>
        <v>0</v>
      </c>
      <c r="BP72" s="113">
        <f>IF(VLOOKUP($A72,FAG_Daten_2022!$A$1:$FK$206,FAG_Daten_2022!AJ$1,FALSE)="","",VLOOKUP($A72,FAG_Daten_2022!$A$1:$FK$206,FAG_Daten_2022!AJ$1,FALSE))</f>
        <v>0</v>
      </c>
      <c r="BQ72" s="82" t="str">
        <f>IF(VLOOKUP($A72,FAG_Daten_2022!$A$1:$FK$206,FAG_Daten_2022!AK$1,FALSE)="","",VLOOKUP($A72,FAG_Daten_2022!$A$1:$FK$206,FAG_Daten_2022!AK$1,FALSE))</f>
        <v/>
      </c>
      <c r="BR72" s="82">
        <f>IF(VLOOKUP($A72,FAG_Daten_2022!$A$1:$FK$206,FAG_Daten_2022!AL$1,FALSE)="","",VLOOKUP($A72,FAG_Daten_2022!$A$1:$FK$206,FAG_Daten_2022!AL$1,FALSE))</f>
        <v>6015206</v>
      </c>
      <c r="BS72" s="82">
        <f>IF(VLOOKUP($A72,FAG_Daten_2022!$A$1:$FK$206,FAG_Daten_2022!AM$1,FALSE)="","",VLOOKUP($A72,FAG_Daten_2022!$A$1:$FK$206,FAG_Daten_2022!AM$1,FALSE))</f>
        <v>0</v>
      </c>
      <c r="BT72" s="82" t="str">
        <f>IF(VLOOKUP($A72,FAG_Daten_2022!$A$1:$FK$206,FAG_Daten_2022!AN$1,FALSE)="","",VLOOKUP($A72,FAG_Daten_2022!$A$1:$FK$206,FAG_Daten_2022!AN$1,FALSE))</f>
        <v/>
      </c>
      <c r="BU72" s="82" t="str">
        <f>IF(VLOOKUP($A72,FAG_Daten_2022!$A$1:$FK$206,FAG_Daten_2022!AO$1,FALSE)="","",VLOOKUP($A72,FAG_Daten_2022!$A$1:$FK$206,FAG_Daten_2022!AO$1,FALSE))</f>
        <v/>
      </c>
      <c r="BV72" s="82">
        <f>IF(VLOOKUP($A72,FAG_Daten_2022!$A$1:$FK$206,FAG_Daten_2022!AP$1,FALSE)="","",VLOOKUP($A72,FAG_Daten_2022!$A$1:$FK$206,FAG_Daten_2022!AP$1,FALSE))</f>
        <v>0</v>
      </c>
      <c r="BW72" s="82" t="str">
        <f>IF(VLOOKUP($A72,FAG_Daten_2022!$A$1:$FK$206,FAG_Daten_2022!AQ$1,FALSE)="","",VLOOKUP($A72,FAG_Daten_2022!$A$1:$FK$206,FAG_Daten_2022!AQ$1,FALSE))</f>
        <v/>
      </c>
      <c r="BX72" s="82" t="str">
        <f>IF(VLOOKUP($A72,FAG_Daten_2022!$A$1:$FK$206,FAG_Daten_2022!AR$1,FALSE)="","",VLOOKUP($A72,FAG_Daten_2022!$A$1:$FK$206,FAG_Daten_2022!AR$1,FALSE))</f>
        <v/>
      </c>
      <c r="BY72" s="82" t="str">
        <f>IF(VLOOKUP($A72,FAG_Daten_2022!$A$1:$FK$206,FAG_Daten_2022!AS$1,FALSE)="","",VLOOKUP($A72,FAG_Daten_2022!$A$1:$FK$206,FAG_Daten_2022!AS$1,FALSE))</f>
        <v/>
      </c>
      <c r="BZ72" s="82">
        <f t="shared" si="18"/>
        <v>2287979</v>
      </c>
      <c r="CA72" s="82">
        <f t="shared" si="15"/>
        <v>0</v>
      </c>
      <c r="CB72" s="82">
        <f t="shared" si="15"/>
        <v>0</v>
      </c>
      <c r="CC72" s="82" t="str">
        <f t="shared" si="15"/>
        <v/>
      </c>
      <c r="CD72" s="82">
        <f t="shared" si="12"/>
        <v>823672</v>
      </c>
      <c r="CE72" s="82">
        <f t="shared" si="12"/>
        <v>0</v>
      </c>
      <c r="CF72" s="82" t="str">
        <f t="shared" si="12"/>
        <v/>
      </c>
      <c r="CG72" s="82" t="str">
        <f t="shared" si="12"/>
        <v/>
      </c>
      <c r="CH72" s="82">
        <f t="shared" si="12"/>
        <v>0</v>
      </c>
      <c r="CI72" s="82" t="str">
        <f t="shared" si="12"/>
        <v/>
      </c>
      <c r="CJ72" s="82" t="str">
        <f t="shared" si="12"/>
        <v/>
      </c>
      <c r="CK72" s="82" t="str">
        <f t="shared" si="12"/>
        <v/>
      </c>
      <c r="CL72" s="82">
        <f t="shared" si="16"/>
        <v>0</v>
      </c>
      <c r="CM72" s="82">
        <f t="shared" si="16"/>
        <v>0</v>
      </c>
      <c r="CN72" s="82">
        <f t="shared" si="16"/>
        <v>0</v>
      </c>
      <c r="CO72" s="82" t="str">
        <f t="shared" si="13"/>
        <v/>
      </c>
      <c r="CP72" s="82">
        <f t="shared" si="13"/>
        <v>0</v>
      </c>
      <c r="CQ72" s="82">
        <f t="shared" si="13"/>
        <v>0</v>
      </c>
      <c r="CR72" s="82" t="str">
        <f t="shared" si="13"/>
        <v/>
      </c>
      <c r="CS72" s="82" t="str">
        <f t="shared" si="13"/>
        <v/>
      </c>
      <c r="CT72" s="82">
        <f t="shared" si="13"/>
        <v>0</v>
      </c>
      <c r="CU72" s="82" t="str">
        <f t="shared" si="13"/>
        <v/>
      </c>
      <c r="CV72" s="82" t="str">
        <f t="shared" si="13"/>
        <v/>
      </c>
      <c r="CW72" s="82" t="str">
        <f t="shared" si="13"/>
        <v/>
      </c>
      <c r="CX72" s="82">
        <f t="shared" ref="CX72:CX135" si="20">SUM(BZ72:CK72)-SUM(CL72:CW72)</f>
        <v>3111651</v>
      </c>
      <c r="CY72" s="82">
        <f>VLOOKUP($A72,FAG_Daten_2022!$A$1:$FK$206,FAG_Daten_2022!I$1,FALSE)</f>
        <v>596</v>
      </c>
      <c r="CZ72" s="82">
        <f>IF(VLOOKUP($A72,FAG_Daten_2022!$A$1:$FK$206,FAG_Daten_2022!BE$1,FALSE)="","",VLOOKUP($A72,FAG_Daten_2022!$A$1:$FK$206,FAG_Daten_2022!BE$1,FALSE))</f>
        <v>223</v>
      </c>
      <c r="DA72" s="82" t="str">
        <f>IF(VLOOKUP($A72,FAG_Daten_2022!$A$1:$FK$206,FAG_Daten_2022!BF$1,FALSE)="","",VLOOKUP($A72,FAG_Daten_2022!$A$1:$FK$206,FAG_Daten_2022!BF$1,FALSE))</f>
        <v/>
      </c>
      <c r="DB72" s="82" t="str">
        <f>IF(VLOOKUP($A72,FAG_Daten_2022!$A$1:$FK$206,FAG_Daten_2022!BG$1,FALSE)="","",VLOOKUP($A72,FAG_Daten_2022!$A$1:$FK$206,FAG_Daten_2022!BG$1,FALSE))</f>
        <v/>
      </c>
      <c r="DC72" s="82" t="str">
        <f>IF(VLOOKUP($A72,FAG_Daten_2022!$A$1:$FK$206,FAG_Daten_2022!BH$1,FALSE)="","",VLOOKUP($A72,FAG_Daten_2022!$A$1:$FK$206,FAG_Daten_2022!BH$1,FALSE))</f>
        <v/>
      </c>
      <c r="DD72" s="82">
        <f>IF(VLOOKUP($A72,FAG_Daten_2022!$A$1:$FK$206,FAG_Daten_2022!BI$1,FALSE)="","",VLOOKUP($A72,FAG_Daten_2022!$A$1:$FK$206,FAG_Daten_2022!BI$1,FALSE))</f>
        <v>70</v>
      </c>
      <c r="DE72" s="82" t="str">
        <f>IF(VLOOKUP($A72,FAG_Daten_2022!$A$1:$FK$206,FAG_Daten_2022!BJ$1,FALSE)="","",VLOOKUP($A72,FAG_Daten_2022!$A$1:$FK$206,FAG_Daten_2022!BJ$1,FALSE))</f>
        <v/>
      </c>
      <c r="DF72" s="82" t="str">
        <f>IF(VLOOKUP($A72,FAG_Daten_2022!$A$1:$FK$206,FAG_Daten_2022!BK$1,FALSE)="","",VLOOKUP($A72,FAG_Daten_2022!$A$1:$FK$206,FAG_Daten_2022!BK$1,FALSE))</f>
        <v/>
      </c>
      <c r="DG72" s="82" t="str">
        <f>IF(VLOOKUP($A72,FAG_Daten_2022!$A$1:$FK$206,FAG_Daten_2022!BL$1,FALSE)="","",VLOOKUP($A72,FAG_Daten_2022!$A$1:$FK$206,FAG_Daten_2022!BL$1,FALSE))</f>
        <v/>
      </c>
      <c r="DH72" s="82" t="str">
        <f>IF(VLOOKUP($A72,FAG_Daten_2022!$A$1:$FK$206,FAG_Daten_2022!BM$1,FALSE)="","",VLOOKUP($A72,FAG_Daten_2022!$A$1:$FK$206,FAG_Daten_2022!BM$1,FALSE))</f>
        <v/>
      </c>
      <c r="DI72" s="82" t="str">
        <f>IF(VLOOKUP($A72,FAG_Daten_2022!$A$1:$FK$206,FAG_Daten_2022!BN$1,FALSE)="","",VLOOKUP($A72,FAG_Daten_2022!$A$1:$FK$206,FAG_Daten_2022!BN$1,FALSE))</f>
        <v/>
      </c>
      <c r="DJ72" s="82" t="str">
        <f>IF(VLOOKUP($A72,FAG_Daten_2022!$A$1:$FK$206,FAG_Daten_2022!BO$1,FALSE)="","",VLOOKUP($A72,FAG_Daten_2022!$A$1:$FK$206,FAG_Daten_2022!BO$1,FALSE))</f>
        <v/>
      </c>
      <c r="DK72" s="82" t="str">
        <f>IF(VLOOKUP($A72,FAG_Daten_2022!$A$1:$FK$206,FAG_Daten_2022!BP$1,FALSE)="","",VLOOKUP($A72,FAG_Daten_2022!$A$1:$FK$206,FAG_Daten_2022!BP$1,FALSE))</f>
        <v/>
      </c>
      <c r="DL72" s="82" t="str">
        <f>IF(VLOOKUP($A72,FAG_Daten_2022!$A$1:$FK$206,FAG_Daten_2022!BQ$1,FALSE)="","",VLOOKUP($A72,FAG_Daten_2022!$A$1:$FK$206,FAG_Daten_2022!BQ$1,FALSE))</f>
        <v/>
      </c>
      <c r="DM72" s="82" t="str">
        <f>IF(VLOOKUP($A72,FAG_Daten_2022!$A$1:$FK$206,FAG_Daten_2022!BR$1,FALSE)="","",VLOOKUP($A72,FAG_Daten_2022!$A$1:$FK$206,FAG_Daten_2022!BR$1,FALSE))</f>
        <v/>
      </c>
      <c r="DN72" s="82">
        <f t="shared" si="17"/>
        <v>0</v>
      </c>
      <c r="DO72" s="82" t="str">
        <f t="shared" si="17"/>
        <v/>
      </c>
      <c r="DP72" s="82" t="str">
        <f t="shared" si="17"/>
        <v/>
      </c>
      <c r="DQ72" s="82" t="str">
        <f t="shared" si="14"/>
        <v/>
      </c>
      <c r="DR72" s="82">
        <f t="shared" si="14"/>
        <v>0</v>
      </c>
      <c r="DS72" s="82" t="str">
        <f t="shared" si="14"/>
        <v/>
      </c>
      <c r="DT72" s="82" t="str">
        <f t="shared" si="14"/>
        <v/>
      </c>
      <c r="DU72" s="82" t="str">
        <f t="shared" si="14"/>
        <v/>
      </c>
      <c r="DV72" s="82" t="str">
        <f t="shared" si="14"/>
        <v/>
      </c>
      <c r="DW72" s="82" t="str">
        <f t="shared" si="14"/>
        <v/>
      </c>
      <c r="DX72" s="82" t="str">
        <f t="shared" si="14"/>
        <v/>
      </c>
      <c r="DY72" s="82" t="str">
        <f t="shared" si="14"/>
        <v/>
      </c>
      <c r="DZ72" s="82">
        <f t="shared" ref="DZ72:DZ135" si="21">SUM(DN72:DY72)</f>
        <v>0</v>
      </c>
      <c r="EA72" s="82">
        <f t="shared" ref="EA72:EA135" si="22">SUM(CX72,DZ72)</f>
        <v>3111651</v>
      </c>
      <c r="EB72" s="82"/>
      <c r="EC72" s="82"/>
      <c r="ED72" s="82"/>
      <c r="EE72" s="82"/>
      <c r="EF72" s="82"/>
      <c r="EG72" s="82"/>
      <c r="EH72" s="82"/>
      <c r="EI72" s="82"/>
      <c r="EJ72" s="82"/>
      <c r="EL72" s="11"/>
    </row>
    <row r="73" spans="1:143" outlineLevel="1" x14ac:dyDescent="0.2">
      <c r="A73" s="3">
        <v>32</v>
      </c>
      <c r="B73" s="3" t="str">
        <f>VLOOKUP(A73,FAG_Daten_2022!A$1:$FK$206,FAG_Daten_2022!$B$1,FALSE)</f>
        <v>Humlikon</v>
      </c>
      <c r="C73" s="3" t="str">
        <f>VLOOKUP(A73,FAG_Daten_2022!A$1:$FK$206,FAG_Daten_2022!$C$1,FALSE)</f>
        <v>Politische Gemeinde</v>
      </c>
      <c r="D73" s="3" t="str">
        <f>VLOOKUP(A73,FAG_Daten_2022!A$1:$FK$206,FAG_Daten_2022!$D$1,FALSE)</f>
        <v>Bezirk Andelfingen</v>
      </c>
      <c r="E73" s="82">
        <f>VLOOKUP(A73,FAG_Daten_2022!A$1:$FK$206,FAG_Daten_2022!$AT$1,FALSE)</f>
        <v>2811</v>
      </c>
      <c r="F73" s="82">
        <f>VLOOKUP(A73,FAG_Daten_2022!A$1:$FK$206,FAG_Daten_2022!$AV$1,FALSE)</f>
        <v>3770</v>
      </c>
      <c r="G73" s="82">
        <f>VLOOKUP(A73,FAG_Daten_2022!A$1:$FK$206,FAG_Daten_2022!$F$1,FALSE)</f>
        <v>484</v>
      </c>
      <c r="H73" s="80">
        <f>VLOOKUP(A73,FAG_Daten_2022!A$1:$FK$206,FAG_Daten_2022!$DH$1,FALSE)</f>
        <v>123</v>
      </c>
      <c r="I73" s="82">
        <f>ROUND(IF(E73&lt;FAG_Basisdaten!$C$5*F73,(FAG_Basisdaten!$C$5*F73-E73)*G73*H73/100,0),0)</f>
        <v>458694</v>
      </c>
      <c r="J73" s="82">
        <f>VLOOKUP(A73,FAG_Daten_2022!A$1:$FK$206,FAG_Daten_2022!$AT$1,FALSE)</f>
        <v>2811</v>
      </c>
      <c r="K73" s="82">
        <f>VLOOKUP(A73,FAG_Daten_2022!A$1:$FK$206,FAG_Daten_2022!$AV$1,FALSE)</f>
        <v>3770</v>
      </c>
      <c r="L73" s="3">
        <f>VLOOKUP(A73,FAG_Daten_2022!A$1:$FK$206,FAG_Daten_2022!$F$1,FALSE)</f>
        <v>484</v>
      </c>
      <c r="M73" s="3">
        <f>VLOOKUP(A73,FAG_Daten_2022!A$1:$FK$206,FAG_Daten_2022!DJ$1,FALSE)</f>
        <v>99.67</v>
      </c>
      <c r="N73" s="3">
        <f>VLOOKUP(A73,FAG_Daten_2022!A$1:$FK$206,FAG_Daten_2022!$DK$1,FALSE)</f>
        <v>100.87</v>
      </c>
      <c r="O73" s="82">
        <f>ROUND(IF(J73&gt;K73*FAG_Basisdaten!$C$8,(J73-K73*FAG_Basisdaten!$C$8)*FAG_Basisdaten!$C$9*L73*(M73/N73),0),0)</f>
        <v>0</v>
      </c>
      <c r="P73" s="82">
        <f>VLOOKUP(A73,FAG_Daten_2022!A$1:$FK$206,FAG_Daten_2022!$I$1,FALSE)</f>
        <v>110</v>
      </c>
      <c r="Q73" s="82">
        <f>VLOOKUP(A73,FAG_Daten_2022!A$1:$FK$206,FAG_Daten_2022!$F$1,FALSE)</f>
        <v>484</v>
      </c>
      <c r="R73" s="82">
        <f>VLOOKUP(A73,FAG_Daten_2022!A$1:$FK$206,FAG_Daten_2022!$K$1,FALSE)</f>
        <v>232131</v>
      </c>
      <c r="S73" s="82">
        <f>VLOOKUP(A73,FAG_Daten_2022!A$1:$FK$206,FAG_Daten_2022!$H$1,FALSE)</f>
        <v>1130451</v>
      </c>
      <c r="T73" s="82">
        <f>VLOOKUP(A73,FAG_Daten_2022!A$1:$FK$206,FAG_Daten_2022!$F$1,FALSE)</f>
        <v>484</v>
      </c>
      <c r="U73" s="3">
        <f>VLOOKUP(A73,FAG_Daten_2022!A$1:$FK$206,FAG_Daten_2022!$BC$1,FALSE)</f>
        <v>102.3</v>
      </c>
      <c r="V73" s="3">
        <f>VLOOKUP(A73,FAG_Daten_2022!A$1:$FK$206,FAG_Daten_2022!$BD$1,FALSE)</f>
        <v>104.2</v>
      </c>
      <c r="W73" s="118">
        <f>IF((P73/Q73)&gt;(R73/S73)*FAG_Basisdaten!$C$12,((P73/Q73)-(R73/S73)*FAG_Basisdaten!$C$12)*T73*FAG_Basisdaten!$C$13*(U73/V73),0)</f>
        <v>7952.4197251450996</v>
      </c>
      <c r="X73" s="3">
        <f>VLOOKUP(A73,FAG_Daten_2022!A$1:$FK$206,FAG_Daten_2022!$DH$1,FALSE)</f>
        <v>123</v>
      </c>
      <c r="Y73" s="3">
        <f>VLOOKUP(A73,FAG_Daten_2022!A$1:$FK$206,FAG_Daten_2022!$DJ$1,FALSE)</f>
        <v>99.67</v>
      </c>
      <c r="Z73" s="82">
        <f>ROUND(W73-W73*MIN(MAX((Y73*FAG_Basisdaten!$C$15-X73)/(Y73*FAG_Basisdaten!$C$14),0),1),0)</f>
        <v>6999</v>
      </c>
      <c r="AA73" s="79">
        <f>VLOOKUP(A73,FAG_Daten_2022!A$1:$FK$206,FAG_Daten_2022!$AW$1,FALSE)</f>
        <v>131.79</v>
      </c>
      <c r="AB73" s="83">
        <f>VLOOKUP(A73,FAG_Daten_2022!A$1:$FK$206,FAG_Daten_2022!$AZ$1,FALSE)</f>
        <v>0</v>
      </c>
      <c r="AC73" s="3">
        <f>VLOOKUP(A73,FAG_Daten_2022!A$1:$FK$206,FAG_Daten_2022!$F$1,FALSE)</f>
        <v>484</v>
      </c>
      <c r="AD73" s="3">
        <f>VLOOKUP(A73,FAG_Daten_2022!A$1:$FK$206,FAG_Daten_2022!$BC$1,FALSE)</f>
        <v>102.3</v>
      </c>
      <c r="AE73" s="3">
        <f>VLOOKUP(A73,FAG_Daten_2022!A$1:$FK$206,FAG_Daten_2022!$BD$1,FALSE)</f>
        <v>104.2</v>
      </c>
      <c r="AF73" s="80">
        <f>IF(OR(AA73&lt;FAG_Basisdaten!$C$18,AB73&gt;FAG_Basisdaten!$C$19),MAX((FAG_Basisdaten!$C$20+FAG_Basisdaten!$C$21*AA73+FAG_Basisdaten!$C$22*AB73*100)*AC73*(AD73/AE73),0),0)</f>
        <v>127446.59666026873</v>
      </c>
      <c r="AG73" s="3">
        <f>VLOOKUP(A73,FAG_Daten_2022!A$1:$FK$206,FAG_Daten_2022!$DH$1,FALSE)</f>
        <v>123</v>
      </c>
      <c r="AH73" s="3">
        <f>VLOOKUP(A73,FAG_Daten_2022!A$1:$FK$206,FAG_Daten_2022!$DJ$1,FALSE)</f>
        <v>99.67</v>
      </c>
      <c r="AI73" s="82">
        <f>ROUND(AF73-AF73*MIN(MAX((AH73*FAG_Basisdaten!$C$24-AG73)/(AH73*FAG_Basisdaten!$C$23),0),1),0)</f>
        <v>112170</v>
      </c>
      <c r="AJ73" s="3">
        <f>VLOOKUP(A73,FAG_Daten_2022!$A$1:$FK$206,FAG_Daten_2022!$BC$1,FALSE)</f>
        <v>102.3</v>
      </c>
      <c r="AK73" s="3">
        <f>VLOOKUP(A73,FAG_Daten_2022!$A$1:$FK$206,FAG_Daten_2022!$BD$1,FALSE)</f>
        <v>104.2</v>
      </c>
      <c r="AL73" s="82">
        <v>0</v>
      </c>
      <c r="AM73" s="82">
        <f t="shared" si="19"/>
        <v>577863</v>
      </c>
      <c r="AN73" s="115" t="str">
        <f>IF(VLOOKUP($A73,FAG_Daten_2022!$A$1:$FK$206,FAG_Daten_2022!BS$1,FALSE)="","",VLOOKUP($A73,FAG_Daten_2022!$A$1:$FK$206,FAG_Daten_2022!BS$1,FALSE))</f>
        <v>Humlikon</v>
      </c>
      <c r="AO73" s="115" t="str">
        <f>IF(VLOOKUP($A73,FAG_Daten_2022!$A$1:$FK$206,FAG_Daten_2022!BT$1,FALSE)="","",VLOOKUP($A73,FAG_Daten_2022!$A$1:$FK$206,FAG_Daten_2022!BT$1,FALSE))</f>
        <v/>
      </c>
      <c r="AP73" s="115" t="str">
        <f>IF(VLOOKUP($A73,FAG_Daten_2022!$A$1:$FK$206,FAG_Daten_2022!BU$1,FALSE)="","",VLOOKUP($A73,FAG_Daten_2022!$A$1:$FK$206,FAG_Daten_2022!BU$1,FALSE))</f>
        <v/>
      </c>
      <c r="AQ73" s="115" t="str">
        <f>IF(VLOOKUP($A73,FAG_Daten_2022!$A$1:$FK$206,FAG_Daten_2022!BV$1,FALSE)="","",VLOOKUP($A73,FAG_Daten_2022!$A$1:$FK$206,FAG_Daten_2022!BV$1,FALSE))</f>
        <v/>
      </c>
      <c r="AR73" s="115" t="str">
        <f>IF(VLOOKUP($A73,FAG_Daten_2022!$A$1:$FK$206,FAG_Daten_2022!BW$1,FALSE)="","",VLOOKUP($A73,FAG_Daten_2022!$A$1:$FK$206,FAG_Daten_2022!BW$1,FALSE))</f>
        <v>Andelfingen</v>
      </c>
      <c r="AS73" s="115" t="str">
        <f>IF(VLOOKUP($A73,FAG_Daten_2022!$A$1:$FK$206,FAG_Daten_2022!BX$1,FALSE)="","",VLOOKUP($A73,FAG_Daten_2022!$A$1:$FK$206,FAG_Daten_2022!BX$1,FALSE))</f>
        <v/>
      </c>
      <c r="AT73" s="115" t="str">
        <f>IF(VLOOKUP($A73,FAG_Daten_2022!$A$1:$FK$206,FAG_Daten_2022!BY$1,FALSE)="","",VLOOKUP($A73,FAG_Daten_2022!$A$1:$FK$206,FAG_Daten_2022!BY$1,FALSE))</f>
        <v/>
      </c>
      <c r="AU73" s="115" t="str">
        <f>IF(VLOOKUP($A73,FAG_Daten_2022!$A$1:$FK$206,FAG_Daten_2022!BZ$1,FALSE)="","",VLOOKUP($A73,FAG_Daten_2022!$A$1:$FK$206,FAG_Daten_2022!BZ$1,FALSE))</f>
        <v/>
      </c>
      <c r="AV73" s="115" t="str">
        <f>IF(VLOOKUP($A73,FAG_Daten_2022!$A$1:$FK$206,FAG_Daten_2022!CA$1,FALSE)="","",VLOOKUP($A73,FAG_Daten_2022!$A$1:$FK$206,FAG_Daten_2022!CA$1,FALSE))</f>
        <v/>
      </c>
      <c r="AW73" s="115" t="str">
        <f>IF(VLOOKUP($A73,FAG_Daten_2022!$A$1:$FK$206,FAG_Daten_2022!CB$1,FALSE)="","",VLOOKUP($A73,FAG_Daten_2022!$A$1:$FK$206,FAG_Daten_2022!CB$1,FALSE))</f>
        <v/>
      </c>
      <c r="AX73" s="115" t="str">
        <f>IF(VLOOKUP($A73,FAG_Daten_2022!$A$1:$FK$206,FAG_Daten_2022!CC$1,FALSE)="","",VLOOKUP($A73,FAG_Daten_2022!$A$1:$FK$206,FAG_Daten_2022!CC$1,FALSE))</f>
        <v/>
      </c>
      <c r="AY73" s="115" t="str">
        <f>IF(VLOOKUP($A73,FAG_Daten_2022!$A$1:$FK$206,FAG_Daten_2022!CD$1,FALSE)="","",VLOOKUP($A73,FAG_Daten_2022!$A$1:$FK$206,FAG_Daten_2022!CD$1,FALSE))</f>
        <v/>
      </c>
      <c r="AZ73" s="80">
        <f>VLOOKUP($A73,FAG_Daten_2022!$A$1:$FK$206,FAG_Daten_2022!$DH$1,FALSE)</f>
        <v>123</v>
      </c>
      <c r="BA73" s="80">
        <f>IF(VLOOKUP($A73,FAG_Daten_2022!$A$1:$FK$206,FAG_Daten_2022!M$1,FALSE)="","",VLOOKUP($A73,FAG_Daten_2022!$A$1:$FK$206,FAG_Daten_2022!M$1,FALSE))</f>
        <v>53</v>
      </c>
      <c r="BB73" s="80">
        <f>IF(VLOOKUP($A73,FAG_Daten_2022!$A$1:$FK$206,FAG_Daten_2022!N$1,FALSE)="","",VLOOKUP($A73,FAG_Daten_2022!$A$1:$FK$206,FAG_Daten_2022!N$1,FALSE))</f>
        <v>0</v>
      </c>
      <c r="BC73" s="80">
        <f>IF(VLOOKUP($A73,FAG_Daten_2022!$A$1:$FK$206,FAG_Daten_2022!O$1,FALSE)="","",VLOOKUP($A73,FAG_Daten_2022!$A$1:$FK$206,FAG_Daten_2022!O$1,FALSE))</f>
        <v>0</v>
      </c>
      <c r="BD73" s="80" t="str">
        <f>IF(VLOOKUP($A73,FAG_Daten_2022!$A$1:$FK$206,FAG_Daten_2022!P$1,FALSE)="","",VLOOKUP($A73,FAG_Daten_2022!$A$1:$FK$206,FAG_Daten_2022!P$1,FALSE))</f>
        <v/>
      </c>
      <c r="BE73" s="80">
        <f>IF(VLOOKUP($A73,FAG_Daten_2022!$A$1:$FK$206,FAG_Daten_2022!R$1,FALSE)="","",VLOOKUP($A73,FAG_Daten_2022!$A$1:$FK$206,FAG_Daten_2022!R$1,FALSE))</f>
        <v>20</v>
      </c>
      <c r="BF73" s="80">
        <f>IF(VLOOKUP($A73,FAG_Daten_2022!$A$1:$FK$206,FAG_Daten_2022!S$1,FALSE)="","",VLOOKUP($A73,FAG_Daten_2022!$A$1:$FK$206,FAG_Daten_2022!S$1,FALSE))</f>
        <v>0</v>
      </c>
      <c r="BG73" s="80" t="str">
        <f>IF(VLOOKUP($A73,FAG_Daten_2022!$A$1:$FK$206,FAG_Daten_2022!T$1,FALSE)="","",VLOOKUP($A73,FAG_Daten_2022!$A$1:$FK$206,FAG_Daten_2022!T$1,FALSE))</f>
        <v/>
      </c>
      <c r="BH73" s="80" t="str">
        <f>IF(VLOOKUP($A73,FAG_Daten_2022!$A$1:$FK$206,FAG_Daten_2022!U$1,FALSE)="","",VLOOKUP($A73,FAG_Daten_2022!$A$1:$FK$206,FAG_Daten_2022!U$1,FALSE))</f>
        <v/>
      </c>
      <c r="BI73" s="80">
        <f>IF(VLOOKUP($A73,FAG_Daten_2022!$A$1:$FK$206,FAG_Daten_2022!W$1,FALSE)="","",VLOOKUP($A73,FAG_Daten_2022!$A$1:$FK$206,FAG_Daten_2022!W$1,FALSE))</f>
        <v>0</v>
      </c>
      <c r="BJ73" s="80" t="str">
        <f>IF(VLOOKUP($A73,FAG_Daten_2022!$A$1:$FK$206,FAG_Daten_2022!X$1,FALSE)="","",VLOOKUP($A73,FAG_Daten_2022!$A$1:$FK$206,FAG_Daten_2022!X$1,FALSE))</f>
        <v/>
      </c>
      <c r="BK73" s="80" t="str">
        <f>IF(VLOOKUP($A73,FAG_Daten_2022!$A$1:$FK$206,FAG_Daten_2022!Y$1,FALSE)="","",VLOOKUP($A73,FAG_Daten_2022!$A$1:$FK$206,FAG_Daten_2022!Y$1,FALSE))</f>
        <v/>
      </c>
      <c r="BL73" s="80" t="str">
        <f>IF(VLOOKUP($A73,FAG_Daten_2022!$A$1:$FK$206,FAG_Daten_2022!Z$1,FALSE)="","",VLOOKUP($A73,FAG_Daten_2022!$A$1:$FK$206,FAG_Daten_2022!Z$1,FALSE))</f>
        <v/>
      </c>
      <c r="BM73" s="82">
        <f>IF(VLOOKUP($A73,FAG_Daten_2022!$A$1:$FK$206,FAG_Daten_2022!AG$1,FALSE)="","",VLOOKUP($A73,FAG_Daten_2022!$A$1:$FK$206,FAG_Daten_2022!AG$1,FALSE))</f>
        <v>1360531</v>
      </c>
      <c r="BN73" s="82">
        <f>IF(VLOOKUP($A73,FAG_Daten_2022!$A$1:$FK$206,FAG_Daten_2022!AH$1,FALSE)="","",VLOOKUP($A73,FAG_Daten_2022!$A$1:$FK$206,FAG_Daten_2022!AH$1,FALSE))</f>
        <v>1360531</v>
      </c>
      <c r="BO73" s="82">
        <f>IF(VLOOKUP($A73,FAG_Daten_2022!$A$1:$FK$206,FAG_Daten_2022!AI$1,FALSE)="","",VLOOKUP($A73,FAG_Daten_2022!$A$1:$FK$206,FAG_Daten_2022!AI$1,FALSE))</f>
        <v>0</v>
      </c>
      <c r="BP73" s="113">
        <f>IF(VLOOKUP($A73,FAG_Daten_2022!$A$1:$FK$206,FAG_Daten_2022!AJ$1,FALSE)="","",VLOOKUP($A73,FAG_Daten_2022!$A$1:$FK$206,FAG_Daten_2022!AJ$1,FALSE))</f>
        <v>0</v>
      </c>
      <c r="BQ73" s="82" t="str">
        <f>IF(VLOOKUP($A73,FAG_Daten_2022!$A$1:$FK$206,FAG_Daten_2022!AK$1,FALSE)="","",VLOOKUP($A73,FAG_Daten_2022!$A$1:$FK$206,FAG_Daten_2022!AK$1,FALSE))</f>
        <v/>
      </c>
      <c r="BR73" s="82">
        <f>IF(VLOOKUP($A73,FAG_Daten_2022!$A$1:$FK$206,FAG_Daten_2022!AL$1,FALSE)="","",VLOOKUP($A73,FAG_Daten_2022!$A$1:$FK$206,FAG_Daten_2022!AL$1,FALSE))</f>
        <v>1360531</v>
      </c>
      <c r="BS73" s="82">
        <f>IF(VLOOKUP($A73,FAG_Daten_2022!$A$1:$FK$206,FAG_Daten_2022!AM$1,FALSE)="","",VLOOKUP($A73,FAG_Daten_2022!$A$1:$FK$206,FAG_Daten_2022!AM$1,FALSE))</f>
        <v>0</v>
      </c>
      <c r="BT73" s="82" t="str">
        <f>IF(VLOOKUP($A73,FAG_Daten_2022!$A$1:$FK$206,FAG_Daten_2022!AN$1,FALSE)="","",VLOOKUP($A73,FAG_Daten_2022!$A$1:$FK$206,FAG_Daten_2022!AN$1,FALSE))</f>
        <v/>
      </c>
      <c r="BU73" s="82" t="str">
        <f>IF(VLOOKUP($A73,FAG_Daten_2022!$A$1:$FK$206,FAG_Daten_2022!AO$1,FALSE)="","",VLOOKUP($A73,FAG_Daten_2022!$A$1:$FK$206,FAG_Daten_2022!AO$1,FALSE))</f>
        <v/>
      </c>
      <c r="BV73" s="82">
        <f>IF(VLOOKUP($A73,FAG_Daten_2022!$A$1:$FK$206,FAG_Daten_2022!AP$1,FALSE)="","",VLOOKUP($A73,FAG_Daten_2022!$A$1:$FK$206,FAG_Daten_2022!AP$1,FALSE))</f>
        <v>0</v>
      </c>
      <c r="BW73" s="82" t="str">
        <f>IF(VLOOKUP($A73,FAG_Daten_2022!$A$1:$FK$206,FAG_Daten_2022!AQ$1,FALSE)="","",VLOOKUP($A73,FAG_Daten_2022!$A$1:$FK$206,FAG_Daten_2022!AQ$1,FALSE))</f>
        <v/>
      </c>
      <c r="BX73" s="82" t="str">
        <f>IF(VLOOKUP($A73,FAG_Daten_2022!$A$1:$FK$206,FAG_Daten_2022!AR$1,FALSE)="","",VLOOKUP($A73,FAG_Daten_2022!$A$1:$FK$206,FAG_Daten_2022!AR$1,FALSE))</f>
        <v/>
      </c>
      <c r="BY73" s="82" t="str">
        <f>IF(VLOOKUP($A73,FAG_Daten_2022!$A$1:$FK$206,FAG_Daten_2022!AS$1,FALSE)="","",VLOOKUP($A73,FAG_Daten_2022!$A$1:$FK$206,FAG_Daten_2022!AS$1,FALSE))</f>
        <v/>
      </c>
      <c r="BZ73" s="82">
        <f t="shared" si="18"/>
        <v>197649</v>
      </c>
      <c r="CA73" s="82">
        <f t="shared" si="15"/>
        <v>0</v>
      </c>
      <c r="CB73" s="82">
        <f t="shared" si="15"/>
        <v>0</v>
      </c>
      <c r="CC73" s="82" t="str">
        <f t="shared" si="15"/>
        <v/>
      </c>
      <c r="CD73" s="82">
        <f t="shared" si="12"/>
        <v>74584</v>
      </c>
      <c r="CE73" s="82">
        <f t="shared" si="12"/>
        <v>0</v>
      </c>
      <c r="CF73" s="82" t="str">
        <f t="shared" si="12"/>
        <v/>
      </c>
      <c r="CG73" s="82" t="str">
        <f t="shared" si="12"/>
        <v/>
      </c>
      <c r="CH73" s="82">
        <f t="shared" si="12"/>
        <v>0</v>
      </c>
      <c r="CI73" s="82" t="str">
        <f t="shared" si="12"/>
        <v/>
      </c>
      <c r="CJ73" s="82" t="str">
        <f t="shared" si="12"/>
        <v/>
      </c>
      <c r="CK73" s="82" t="str">
        <f t="shared" si="12"/>
        <v/>
      </c>
      <c r="CL73" s="82">
        <f t="shared" si="16"/>
        <v>0</v>
      </c>
      <c r="CM73" s="82">
        <f t="shared" si="16"/>
        <v>0</v>
      </c>
      <c r="CN73" s="82">
        <f t="shared" si="16"/>
        <v>0</v>
      </c>
      <c r="CO73" s="82" t="str">
        <f t="shared" si="13"/>
        <v/>
      </c>
      <c r="CP73" s="82">
        <f t="shared" si="13"/>
        <v>0</v>
      </c>
      <c r="CQ73" s="82">
        <f t="shared" si="13"/>
        <v>0</v>
      </c>
      <c r="CR73" s="82" t="str">
        <f t="shared" ref="CR73:CW115" si="23">IF(BT73="","",ROUND(((BG73/100)*BT73)/(($AZ73/100)*$BM73)*$O73,0))</f>
        <v/>
      </c>
      <c r="CS73" s="82" t="str">
        <f t="shared" si="23"/>
        <v/>
      </c>
      <c r="CT73" s="82">
        <f t="shared" si="23"/>
        <v>0</v>
      </c>
      <c r="CU73" s="82" t="str">
        <f t="shared" si="23"/>
        <v/>
      </c>
      <c r="CV73" s="82" t="str">
        <f t="shared" si="23"/>
        <v/>
      </c>
      <c r="CW73" s="82" t="str">
        <f t="shared" si="23"/>
        <v/>
      </c>
      <c r="CX73" s="82">
        <f t="shared" si="20"/>
        <v>272233</v>
      </c>
      <c r="CY73" s="82">
        <f>VLOOKUP($A73,FAG_Daten_2022!$A$1:$FK$206,FAG_Daten_2022!I$1,FALSE)</f>
        <v>110</v>
      </c>
      <c r="CZ73" s="82">
        <f>IF(VLOOKUP($A73,FAG_Daten_2022!$A$1:$FK$206,FAG_Daten_2022!BE$1,FALSE)="","",VLOOKUP($A73,FAG_Daten_2022!$A$1:$FK$206,FAG_Daten_2022!BE$1,FALSE))</f>
        <v>60</v>
      </c>
      <c r="DA73" s="82" t="str">
        <f>IF(VLOOKUP($A73,FAG_Daten_2022!$A$1:$FK$206,FAG_Daten_2022!BF$1,FALSE)="","",VLOOKUP($A73,FAG_Daten_2022!$A$1:$FK$206,FAG_Daten_2022!BF$1,FALSE))</f>
        <v/>
      </c>
      <c r="DB73" s="82" t="str">
        <f>IF(VLOOKUP($A73,FAG_Daten_2022!$A$1:$FK$206,FAG_Daten_2022!BG$1,FALSE)="","",VLOOKUP($A73,FAG_Daten_2022!$A$1:$FK$206,FAG_Daten_2022!BG$1,FALSE))</f>
        <v/>
      </c>
      <c r="DC73" s="82" t="str">
        <f>IF(VLOOKUP($A73,FAG_Daten_2022!$A$1:$FK$206,FAG_Daten_2022!BH$1,FALSE)="","",VLOOKUP($A73,FAG_Daten_2022!$A$1:$FK$206,FAG_Daten_2022!BH$1,FALSE))</f>
        <v/>
      </c>
      <c r="DD73" s="82">
        <f>IF(VLOOKUP($A73,FAG_Daten_2022!$A$1:$FK$206,FAG_Daten_2022!BI$1,FALSE)="","",VLOOKUP($A73,FAG_Daten_2022!$A$1:$FK$206,FAG_Daten_2022!BI$1,FALSE))</f>
        <v>10</v>
      </c>
      <c r="DE73" s="82" t="str">
        <f>IF(VLOOKUP($A73,FAG_Daten_2022!$A$1:$FK$206,FAG_Daten_2022!BJ$1,FALSE)="","",VLOOKUP($A73,FAG_Daten_2022!$A$1:$FK$206,FAG_Daten_2022!BJ$1,FALSE))</f>
        <v/>
      </c>
      <c r="DF73" s="82" t="str">
        <f>IF(VLOOKUP($A73,FAG_Daten_2022!$A$1:$FK$206,FAG_Daten_2022!BK$1,FALSE)="","",VLOOKUP($A73,FAG_Daten_2022!$A$1:$FK$206,FAG_Daten_2022!BK$1,FALSE))</f>
        <v/>
      </c>
      <c r="DG73" s="82" t="str">
        <f>IF(VLOOKUP($A73,FAG_Daten_2022!$A$1:$FK$206,FAG_Daten_2022!BL$1,FALSE)="","",VLOOKUP($A73,FAG_Daten_2022!$A$1:$FK$206,FAG_Daten_2022!BL$1,FALSE))</f>
        <v/>
      </c>
      <c r="DH73" s="82" t="str">
        <f>IF(VLOOKUP($A73,FAG_Daten_2022!$A$1:$FK$206,FAG_Daten_2022!BM$1,FALSE)="","",VLOOKUP($A73,FAG_Daten_2022!$A$1:$FK$206,FAG_Daten_2022!BM$1,FALSE))</f>
        <v/>
      </c>
      <c r="DI73" s="82" t="str">
        <f>IF(VLOOKUP($A73,FAG_Daten_2022!$A$1:$FK$206,FAG_Daten_2022!BN$1,FALSE)="","",VLOOKUP($A73,FAG_Daten_2022!$A$1:$FK$206,FAG_Daten_2022!BN$1,FALSE))</f>
        <v/>
      </c>
      <c r="DJ73" s="82" t="str">
        <f>IF(VLOOKUP($A73,FAG_Daten_2022!$A$1:$FK$206,FAG_Daten_2022!BO$1,FALSE)="","",VLOOKUP($A73,FAG_Daten_2022!$A$1:$FK$206,FAG_Daten_2022!BO$1,FALSE))</f>
        <v/>
      </c>
      <c r="DK73" s="82" t="str">
        <f>IF(VLOOKUP($A73,FAG_Daten_2022!$A$1:$FK$206,FAG_Daten_2022!BP$1,FALSE)="","",VLOOKUP($A73,FAG_Daten_2022!$A$1:$FK$206,FAG_Daten_2022!BP$1,FALSE))</f>
        <v/>
      </c>
      <c r="DL73" s="82" t="str">
        <f>IF(VLOOKUP($A73,FAG_Daten_2022!$A$1:$FK$206,FAG_Daten_2022!BQ$1,FALSE)="","",VLOOKUP($A73,FAG_Daten_2022!$A$1:$FK$206,FAG_Daten_2022!BQ$1,FALSE))</f>
        <v/>
      </c>
      <c r="DM73" s="82" t="str">
        <f>IF(VLOOKUP($A73,FAG_Daten_2022!$A$1:$FK$206,FAG_Daten_2022!BR$1,FALSE)="","",VLOOKUP($A73,FAG_Daten_2022!$A$1:$FK$206,FAG_Daten_2022!BR$1,FALSE))</f>
        <v/>
      </c>
      <c r="DN73" s="82">
        <f t="shared" si="17"/>
        <v>3818</v>
      </c>
      <c r="DO73" s="82" t="str">
        <f t="shared" si="17"/>
        <v/>
      </c>
      <c r="DP73" s="82" t="str">
        <f t="shared" si="17"/>
        <v/>
      </c>
      <c r="DQ73" s="82" t="str">
        <f t="shared" si="14"/>
        <v/>
      </c>
      <c r="DR73" s="82">
        <f t="shared" si="14"/>
        <v>636</v>
      </c>
      <c r="DS73" s="82" t="str">
        <f t="shared" si="14"/>
        <v/>
      </c>
      <c r="DT73" s="82" t="str">
        <f t="shared" ref="DT73:DY115" si="24">IF(DF73="","",ROUND($Z73*(DF73/$CY73),0))</f>
        <v/>
      </c>
      <c r="DU73" s="82" t="str">
        <f t="shared" si="24"/>
        <v/>
      </c>
      <c r="DV73" s="82" t="str">
        <f t="shared" si="24"/>
        <v/>
      </c>
      <c r="DW73" s="82" t="str">
        <f t="shared" si="24"/>
        <v/>
      </c>
      <c r="DX73" s="82" t="str">
        <f t="shared" si="24"/>
        <v/>
      </c>
      <c r="DY73" s="82" t="str">
        <f t="shared" si="24"/>
        <v/>
      </c>
      <c r="DZ73" s="82">
        <f t="shared" si="21"/>
        <v>4454</v>
      </c>
      <c r="EA73" s="82">
        <f t="shared" si="22"/>
        <v>276687</v>
      </c>
      <c r="EB73" s="82"/>
      <c r="EC73" s="82"/>
      <c r="ED73" s="82"/>
      <c r="EE73" s="82"/>
      <c r="EF73" s="82"/>
      <c r="EG73" s="82"/>
      <c r="EH73" s="82"/>
      <c r="EI73" s="82"/>
      <c r="EJ73" s="82"/>
      <c r="EK73" s="3"/>
      <c r="EL73" s="82"/>
      <c r="EM73" s="3"/>
    </row>
    <row r="74" spans="1:143" outlineLevel="1" x14ac:dyDescent="0.2">
      <c r="A74" s="3">
        <v>61</v>
      </c>
      <c r="B74" s="3" t="str">
        <f>VLOOKUP(A74,FAG_Daten_2022!A$1:$FK$206,FAG_Daten_2022!$B$1,FALSE)</f>
        <v>Hüntwangen</v>
      </c>
      <c r="C74" s="3" t="str">
        <f>VLOOKUP(A74,FAG_Daten_2022!A$1:$FK$206,FAG_Daten_2022!$C$1,FALSE)</f>
        <v>Politische Gemeinde</v>
      </c>
      <c r="D74" s="3" t="str">
        <f>VLOOKUP(A74,FAG_Daten_2022!A$1:$FK$206,FAG_Daten_2022!$D$1,FALSE)</f>
        <v>Bezirk Bülach</v>
      </c>
      <c r="E74" s="82">
        <f>VLOOKUP(A74,FAG_Daten_2022!A$1:$FK$206,FAG_Daten_2022!$AT$1,FALSE)</f>
        <v>3498</v>
      </c>
      <c r="F74" s="82">
        <f>VLOOKUP(A74,FAG_Daten_2022!A$1:$FK$206,FAG_Daten_2022!$AV$1,FALSE)</f>
        <v>3770</v>
      </c>
      <c r="G74" s="82">
        <f>VLOOKUP(A74,FAG_Daten_2022!A$1:$FK$206,FAG_Daten_2022!$F$1,FALSE)</f>
        <v>1066</v>
      </c>
      <c r="H74" s="80">
        <f>VLOOKUP(A74,FAG_Daten_2022!A$1:$FK$206,FAG_Daten_2022!$DH$1,FALSE)</f>
        <v>104</v>
      </c>
      <c r="I74" s="82">
        <f>ROUND(IF(E74&lt;FAG_Basisdaten!$C$5*F74,(FAG_Basisdaten!$C$5*F74-E74)*G74*H74/100,0),0)</f>
        <v>92571</v>
      </c>
      <c r="J74" s="82">
        <f>VLOOKUP(A74,FAG_Daten_2022!A$1:$FK$206,FAG_Daten_2022!$AT$1,FALSE)</f>
        <v>3498</v>
      </c>
      <c r="K74" s="82">
        <f>VLOOKUP(A74,FAG_Daten_2022!A$1:$FK$206,FAG_Daten_2022!$AV$1,FALSE)</f>
        <v>3770</v>
      </c>
      <c r="L74" s="3">
        <f>VLOOKUP(A74,FAG_Daten_2022!A$1:$FK$206,FAG_Daten_2022!$F$1,FALSE)</f>
        <v>1066</v>
      </c>
      <c r="M74" s="3">
        <f>VLOOKUP(A74,FAG_Daten_2022!A$1:$FK$206,FAG_Daten_2022!DJ$1,FALSE)</f>
        <v>99.67</v>
      </c>
      <c r="N74" s="3">
        <f>VLOOKUP(A74,FAG_Daten_2022!A$1:$FK$206,FAG_Daten_2022!$DK$1,FALSE)</f>
        <v>100.87</v>
      </c>
      <c r="O74" s="82">
        <f>ROUND(IF(J74&gt;K74*FAG_Basisdaten!$C$8,(J74-K74*FAG_Basisdaten!$C$8)*FAG_Basisdaten!$C$9*L74*(M74/N74),0),0)</f>
        <v>0</v>
      </c>
      <c r="P74" s="82">
        <f>VLOOKUP(A74,FAG_Daten_2022!A$1:$FK$206,FAG_Daten_2022!$I$1,FALSE)</f>
        <v>226</v>
      </c>
      <c r="Q74" s="82">
        <f>VLOOKUP(A74,FAG_Daten_2022!A$1:$FK$206,FAG_Daten_2022!$F$1,FALSE)</f>
        <v>1066</v>
      </c>
      <c r="R74" s="82">
        <f>VLOOKUP(A74,FAG_Daten_2022!A$1:$FK$206,FAG_Daten_2022!$K$1,FALSE)</f>
        <v>232131</v>
      </c>
      <c r="S74" s="82">
        <f>VLOOKUP(A74,FAG_Daten_2022!A$1:$FK$206,FAG_Daten_2022!$H$1,FALSE)</f>
        <v>1130451</v>
      </c>
      <c r="T74" s="82">
        <f>VLOOKUP(A74,FAG_Daten_2022!A$1:$FK$206,FAG_Daten_2022!$F$1,FALSE)</f>
        <v>1066</v>
      </c>
      <c r="U74" s="3">
        <f>VLOOKUP(A74,FAG_Daten_2022!A$1:$FK$206,FAG_Daten_2022!$BC$1,FALSE)</f>
        <v>102.3</v>
      </c>
      <c r="V74" s="3">
        <f>VLOOKUP(A74,FAG_Daten_2022!A$1:$FK$206,FAG_Daten_2022!$BD$1,FALSE)</f>
        <v>104.2</v>
      </c>
      <c r="W74" s="118">
        <f>IF((P74/Q74)&gt;(R74/S74)*FAG_Basisdaten!$C$12,((P74/Q74)-(R74/S74)*FAG_Basisdaten!$C$12)*T74*FAG_Basisdaten!$C$13*(U74/V74),0)</f>
        <v>0</v>
      </c>
      <c r="X74" s="3">
        <f>VLOOKUP(A74,FAG_Daten_2022!A$1:$FK$206,FAG_Daten_2022!$DH$1,FALSE)</f>
        <v>104</v>
      </c>
      <c r="Y74" s="3">
        <f>VLOOKUP(A74,FAG_Daten_2022!A$1:$FK$206,FAG_Daten_2022!$DJ$1,FALSE)</f>
        <v>99.67</v>
      </c>
      <c r="Z74" s="82">
        <f>ROUND(W74-W74*MIN(MAX((Y74*FAG_Basisdaten!$C$15-X74)/(Y74*FAG_Basisdaten!$C$14),0),1),0)</f>
        <v>0</v>
      </c>
      <c r="AA74" s="79">
        <f>VLOOKUP(A74,FAG_Daten_2022!A$1:$FK$206,FAG_Daten_2022!$AW$1,FALSE)</f>
        <v>220.76</v>
      </c>
      <c r="AB74" s="83">
        <f>VLOOKUP(A74,FAG_Daten_2022!A$1:$FK$206,FAG_Daten_2022!$AZ$1,FALSE)</f>
        <v>8.8000000000000005E-3</v>
      </c>
      <c r="AC74" s="3">
        <f>VLOOKUP(A74,FAG_Daten_2022!A$1:$FK$206,FAG_Daten_2022!$F$1,FALSE)</f>
        <v>1066</v>
      </c>
      <c r="AD74" s="3">
        <f>VLOOKUP(A74,FAG_Daten_2022!A$1:$FK$206,FAG_Daten_2022!$BC$1,FALSE)</f>
        <v>102.3</v>
      </c>
      <c r="AE74" s="3">
        <f>VLOOKUP(A74,FAG_Daten_2022!A$1:$FK$206,FAG_Daten_2022!$BD$1,FALSE)</f>
        <v>104.2</v>
      </c>
      <c r="AF74" s="80">
        <f>IF(OR(AA74&lt;FAG_Basisdaten!$C$18,AB74&gt;FAG_Basisdaten!$C$19),MAX((FAG_Basisdaten!$C$20+FAG_Basisdaten!$C$21*AA74+FAG_Basisdaten!$C$22*AB74*100)*AC74*(AD74/AE74),0),0)</f>
        <v>0</v>
      </c>
      <c r="AG74" s="3">
        <f>VLOOKUP(A74,FAG_Daten_2022!A$1:$FK$206,FAG_Daten_2022!$DH$1,FALSE)</f>
        <v>104</v>
      </c>
      <c r="AH74" s="3">
        <f>VLOOKUP(A74,FAG_Daten_2022!A$1:$FK$206,FAG_Daten_2022!$DJ$1,FALSE)</f>
        <v>99.67</v>
      </c>
      <c r="AI74" s="82">
        <f>ROUND(AF74-AF74*MIN(MAX((AH74*FAG_Basisdaten!$C$24-AG74)/(AH74*FAG_Basisdaten!$C$23),0),1),0)</f>
        <v>0</v>
      </c>
      <c r="AJ74" s="3">
        <f>VLOOKUP(A74,FAG_Daten_2022!$A$1:$FK$206,FAG_Daten_2022!$BC$1,FALSE)</f>
        <v>102.3</v>
      </c>
      <c r="AK74" s="3">
        <f>VLOOKUP(A74,FAG_Daten_2022!$A$1:$FK$206,FAG_Daten_2022!$BD$1,FALSE)</f>
        <v>104.2</v>
      </c>
      <c r="AL74" s="82">
        <v>0</v>
      </c>
      <c r="AM74" s="82">
        <f t="shared" si="19"/>
        <v>92571</v>
      </c>
      <c r="AN74" s="115" t="str">
        <f>IF(VLOOKUP($A74,FAG_Daten_2022!$A$1:$FK$206,FAG_Daten_2022!BS$1,FALSE)="","",VLOOKUP($A74,FAG_Daten_2022!$A$1:$FK$206,FAG_Daten_2022!BS$1,FALSE))</f>
        <v/>
      </c>
      <c r="AO74" s="115" t="str">
        <f>IF(VLOOKUP($A74,FAG_Daten_2022!$A$1:$FK$206,FAG_Daten_2022!BT$1,FALSE)="","",VLOOKUP($A74,FAG_Daten_2022!$A$1:$FK$206,FAG_Daten_2022!BT$1,FALSE))</f>
        <v/>
      </c>
      <c r="AP74" s="115" t="str">
        <f>IF(VLOOKUP($A74,FAG_Daten_2022!$A$1:$FK$206,FAG_Daten_2022!BU$1,FALSE)="","",VLOOKUP($A74,FAG_Daten_2022!$A$1:$FK$206,FAG_Daten_2022!BU$1,FALSE))</f>
        <v/>
      </c>
      <c r="AQ74" s="115" t="str">
        <f>IF(VLOOKUP($A74,FAG_Daten_2022!$A$1:$FK$206,FAG_Daten_2022!BV$1,FALSE)="","",VLOOKUP($A74,FAG_Daten_2022!$A$1:$FK$206,FAG_Daten_2022!BV$1,FALSE))</f>
        <v/>
      </c>
      <c r="AR74" s="115" t="str">
        <f>IF(VLOOKUP($A74,FAG_Daten_2022!$A$1:$FK$206,FAG_Daten_2022!BW$1,FALSE)="","",VLOOKUP($A74,FAG_Daten_2022!$A$1:$FK$206,FAG_Daten_2022!BW$1,FALSE))</f>
        <v/>
      </c>
      <c r="AS74" s="115" t="str">
        <f>IF(VLOOKUP($A74,FAG_Daten_2022!$A$1:$FK$206,FAG_Daten_2022!BX$1,FALSE)="","",VLOOKUP($A74,FAG_Daten_2022!$A$1:$FK$206,FAG_Daten_2022!BX$1,FALSE))</f>
        <v/>
      </c>
      <c r="AT74" s="115" t="str">
        <f>IF(VLOOKUP($A74,FAG_Daten_2022!$A$1:$FK$206,FAG_Daten_2022!BY$1,FALSE)="","",VLOOKUP($A74,FAG_Daten_2022!$A$1:$FK$206,FAG_Daten_2022!BY$1,FALSE))</f>
        <v/>
      </c>
      <c r="AU74" s="115" t="str">
        <f>IF(VLOOKUP($A74,FAG_Daten_2022!$A$1:$FK$206,FAG_Daten_2022!BZ$1,FALSE)="","",VLOOKUP($A74,FAG_Daten_2022!$A$1:$FK$206,FAG_Daten_2022!BZ$1,FALSE))</f>
        <v/>
      </c>
      <c r="AV74" s="115" t="str">
        <f>IF(VLOOKUP($A74,FAG_Daten_2022!$A$1:$FK$206,FAG_Daten_2022!CA$1,FALSE)="","",VLOOKUP($A74,FAG_Daten_2022!$A$1:$FK$206,FAG_Daten_2022!CA$1,FALSE))</f>
        <v>Unteres Rafzerfeld</v>
      </c>
      <c r="AW74" s="115" t="str">
        <f>IF(VLOOKUP($A74,FAG_Daten_2022!$A$1:$FK$206,FAG_Daten_2022!CB$1,FALSE)="","",VLOOKUP($A74,FAG_Daten_2022!$A$1:$FK$206,FAG_Daten_2022!CB$1,FALSE))</f>
        <v/>
      </c>
      <c r="AX74" s="115" t="str">
        <f>IF(VLOOKUP($A74,FAG_Daten_2022!$A$1:$FK$206,FAG_Daten_2022!CC$1,FALSE)="","",VLOOKUP($A74,FAG_Daten_2022!$A$1:$FK$206,FAG_Daten_2022!CC$1,FALSE))</f>
        <v/>
      </c>
      <c r="AY74" s="115" t="str">
        <f>IF(VLOOKUP($A74,FAG_Daten_2022!$A$1:$FK$206,FAG_Daten_2022!CD$1,FALSE)="","",VLOOKUP($A74,FAG_Daten_2022!$A$1:$FK$206,FAG_Daten_2022!CD$1,FALSE))</f>
        <v/>
      </c>
      <c r="AZ74" s="80">
        <f>VLOOKUP($A74,FAG_Daten_2022!$A$1:$FK$206,FAG_Daten_2022!$DH$1,FALSE)</f>
        <v>104</v>
      </c>
      <c r="BA74" s="80">
        <f>IF(VLOOKUP($A74,FAG_Daten_2022!$A$1:$FK$206,FAG_Daten_2022!M$1,FALSE)="","",VLOOKUP($A74,FAG_Daten_2022!$A$1:$FK$206,FAG_Daten_2022!M$1,FALSE))</f>
        <v>0</v>
      </c>
      <c r="BB74" s="80">
        <f>IF(VLOOKUP($A74,FAG_Daten_2022!$A$1:$FK$206,FAG_Daten_2022!N$1,FALSE)="","",VLOOKUP($A74,FAG_Daten_2022!$A$1:$FK$206,FAG_Daten_2022!N$1,FALSE))</f>
        <v>0</v>
      </c>
      <c r="BC74" s="80">
        <f>IF(VLOOKUP($A74,FAG_Daten_2022!$A$1:$FK$206,FAG_Daten_2022!O$1,FALSE)="","",VLOOKUP($A74,FAG_Daten_2022!$A$1:$FK$206,FAG_Daten_2022!O$1,FALSE))</f>
        <v>0</v>
      </c>
      <c r="BD74" s="80" t="str">
        <f>IF(VLOOKUP($A74,FAG_Daten_2022!$A$1:$FK$206,FAG_Daten_2022!P$1,FALSE)="","",VLOOKUP($A74,FAG_Daten_2022!$A$1:$FK$206,FAG_Daten_2022!P$1,FALSE))</f>
        <v/>
      </c>
      <c r="BE74" s="80">
        <f>IF(VLOOKUP($A74,FAG_Daten_2022!$A$1:$FK$206,FAG_Daten_2022!R$1,FALSE)="","",VLOOKUP($A74,FAG_Daten_2022!$A$1:$FK$206,FAG_Daten_2022!R$1,FALSE))</f>
        <v>0</v>
      </c>
      <c r="BF74" s="80">
        <f>IF(VLOOKUP($A74,FAG_Daten_2022!$A$1:$FK$206,FAG_Daten_2022!S$1,FALSE)="","",VLOOKUP($A74,FAG_Daten_2022!$A$1:$FK$206,FAG_Daten_2022!S$1,FALSE))</f>
        <v>0</v>
      </c>
      <c r="BG74" s="80" t="str">
        <f>IF(VLOOKUP($A74,FAG_Daten_2022!$A$1:$FK$206,FAG_Daten_2022!T$1,FALSE)="","",VLOOKUP($A74,FAG_Daten_2022!$A$1:$FK$206,FAG_Daten_2022!T$1,FALSE))</f>
        <v/>
      </c>
      <c r="BH74" s="80" t="str">
        <f>IF(VLOOKUP($A74,FAG_Daten_2022!$A$1:$FK$206,FAG_Daten_2022!U$1,FALSE)="","",VLOOKUP($A74,FAG_Daten_2022!$A$1:$FK$206,FAG_Daten_2022!U$1,FALSE))</f>
        <v/>
      </c>
      <c r="BI74" s="80">
        <f>IF(VLOOKUP($A74,FAG_Daten_2022!$A$1:$FK$206,FAG_Daten_2022!W$1,FALSE)="","",VLOOKUP($A74,FAG_Daten_2022!$A$1:$FK$206,FAG_Daten_2022!W$1,FALSE))</f>
        <v>69</v>
      </c>
      <c r="BJ74" s="80" t="str">
        <f>IF(VLOOKUP($A74,FAG_Daten_2022!$A$1:$FK$206,FAG_Daten_2022!X$1,FALSE)="","",VLOOKUP($A74,FAG_Daten_2022!$A$1:$FK$206,FAG_Daten_2022!X$1,FALSE))</f>
        <v/>
      </c>
      <c r="BK74" s="80" t="str">
        <f>IF(VLOOKUP($A74,FAG_Daten_2022!$A$1:$FK$206,FAG_Daten_2022!Y$1,FALSE)="","",VLOOKUP($A74,FAG_Daten_2022!$A$1:$FK$206,FAG_Daten_2022!Y$1,FALSE))</f>
        <v/>
      </c>
      <c r="BL74" s="80" t="str">
        <f>IF(VLOOKUP($A74,FAG_Daten_2022!$A$1:$FK$206,FAG_Daten_2022!Z$1,FALSE)="","",VLOOKUP($A74,FAG_Daten_2022!$A$1:$FK$206,FAG_Daten_2022!Z$1,FALSE))</f>
        <v/>
      </c>
      <c r="BM74" s="82">
        <f>IF(VLOOKUP($A74,FAG_Daten_2022!$A$1:$FK$206,FAG_Daten_2022!AG$1,FALSE)="","",VLOOKUP($A74,FAG_Daten_2022!$A$1:$FK$206,FAG_Daten_2022!AG$1,FALSE))</f>
        <v>3728732</v>
      </c>
      <c r="BN74" s="82">
        <f>IF(VLOOKUP($A74,FAG_Daten_2022!$A$1:$FK$206,FAG_Daten_2022!AH$1,FALSE)="","",VLOOKUP($A74,FAG_Daten_2022!$A$1:$FK$206,FAG_Daten_2022!AH$1,FALSE))</f>
        <v>0</v>
      </c>
      <c r="BO74" s="82">
        <f>IF(VLOOKUP($A74,FAG_Daten_2022!$A$1:$FK$206,FAG_Daten_2022!AI$1,FALSE)="","",VLOOKUP($A74,FAG_Daten_2022!$A$1:$FK$206,FAG_Daten_2022!AI$1,FALSE))</f>
        <v>0</v>
      </c>
      <c r="BP74" s="113">
        <f>IF(VLOOKUP($A74,FAG_Daten_2022!$A$1:$FK$206,FAG_Daten_2022!AJ$1,FALSE)="","",VLOOKUP($A74,FAG_Daten_2022!$A$1:$FK$206,FAG_Daten_2022!AJ$1,FALSE))</f>
        <v>0</v>
      </c>
      <c r="BQ74" s="82" t="str">
        <f>IF(VLOOKUP($A74,FAG_Daten_2022!$A$1:$FK$206,FAG_Daten_2022!AK$1,FALSE)="","",VLOOKUP($A74,FAG_Daten_2022!$A$1:$FK$206,FAG_Daten_2022!AK$1,FALSE))</f>
        <v/>
      </c>
      <c r="BR74" s="82">
        <f>IF(VLOOKUP($A74,FAG_Daten_2022!$A$1:$FK$206,FAG_Daten_2022!AL$1,FALSE)="","",VLOOKUP($A74,FAG_Daten_2022!$A$1:$FK$206,FAG_Daten_2022!AL$1,FALSE))</f>
        <v>0</v>
      </c>
      <c r="BS74" s="82">
        <f>IF(VLOOKUP($A74,FAG_Daten_2022!$A$1:$FK$206,FAG_Daten_2022!AM$1,FALSE)="","",VLOOKUP($A74,FAG_Daten_2022!$A$1:$FK$206,FAG_Daten_2022!AM$1,FALSE))</f>
        <v>0</v>
      </c>
      <c r="BT74" s="82" t="str">
        <f>IF(VLOOKUP($A74,FAG_Daten_2022!$A$1:$FK$206,FAG_Daten_2022!AN$1,FALSE)="","",VLOOKUP($A74,FAG_Daten_2022!$A$1:$FK$206,FAG_Daten_2022!AN$1,FALSE))</f>
        <v/>
      </c>
      <c r="BU74" s="82" t="str">
        <f>IF(VLOOKUP($A74,FAG_Daten_2022!$A$1:$FK$206,FAG_Daten_2022!AO$1,FALSE)="","",VLOOKUP($A74,FAG_Daten_2022!$A$1:$FK$206,FAG_Daten_2022!AO$1,FALSE))</f>
        <v/>
      </c>
      <c r="BV74" s="82">
        <f>IF(VLOOKUP($A74,FAG_Daten_2022!$A$1:$FK$206,FAG_Daten_2022!AP$1,FALSE)="","",VLOOKUP($A74,FAG_Daten_2022!$A$1:$FK$206,FAG_Daten_2022!AP$1,FALSE))</f>
        <v>3728732</v>
      </c>
      <c r="BW74" s="82" t="str">
        <f>IF(VLOOKUP($A74,FAG_Daten_2022!$A$1:$FK$206,FAG_Daten_2022!AQ$1,FALSE)="","",VLOOKUP($A74,FAG_Daten_2022!$A$1:$FK$206,FAG_Daten_2022!AQ$1,FALSE))</f>
        <v/>
      </c>
      <c r="BX74" s="82" t="str">
        <f>IF(VLOOKUP($A74,FAG_Daten_2022!$A$1:$FK$206,FAG_Daten_2022!AR$1,FALSE)="","",VLOOKUP($A74,FAG_Daten_2022!$A$1:$FK$206,FAG_Daten_2022!AR$1,FALSE))</f>
        <v/>
      </c>
      <c r="BY74" s="82" t="str">
        <f>IF(VLOOKUP($A74,FAG_Daten_2022!$A$1:$FK$206,FAG_Daten_2022!AS$1,FALSE)="","",VLOOKUP($A74,FAG_Daten_2022!$A$1:$FK$206,FAG_Daten_2022!AS$1,FALSE))</f>
        <v/>
      </c>
      <c r="BZ74" s="82">
        <f t="shared" si="18"/>
        <v>0</v>
      </c>
      <c r="CA74" s="82">
        <f t="shared" si="15"/>
        <v>0</v>
      </c>
      <c r="CB74" s="82">
        <f t="shared" si="15"/>
        <v>0</v>
      </c>
      <c r="CC74" s="82" t="str">
        <f t="shared" si="15"/>
        <v/>
      </c>
      <c r="CD74" s="82">
        <f t="shared" si="12"/>
        <v>0</v>
      </c>
      <c r="CE74" s="82">
        <f t="shared" si="12"/>
        <v>0</v>
      </c>
      <c r="CF74" s="82" t="str">
        <f t="shared" si="12"/>
        <v/>
      </c>
      <c r="CG74" s="82" t="str">
        <f t="shared" si="12"/>
        <v/>
      </c>
      <c r="CH74" s="82">
        <f t="shared" si="12"/>
        <v>61417</v>
      </c>
      <c r="CI74" s="82" t="str">
        <f t="shared" si="12"/>
        <v/>
      </c>
      <c r="CJ74" s="82" t="str">
        <f t="shared" si="12"/>
        <v/>
      </c>
      <c r="CK74" s="82" t="str">
        <f t="shared" si="12"/>
        <v/>
      </c>
      <c r="CL74" s="82">
        <f t="shared" si="16"/>
        <v>0</v>
      </c>
      <c r="CM74" s="82">
        <f t="shared" si="16"/>
        <v>0</v>
      </c>
      <c r="CN74" s="82">
        <f t="shared" si="16"/>
        <v>0</v>
      </c>
      <c r="CO74" s="82" t="str">
        <f t="shared" si="16"/>
        <v/>
      </c>
      <c r="CP74" s="82">
        <f t="shared" si="16"/>
        <v>0</v>
      </c>
      <c r="CQ74" s="82">
        <f t="shared" si="16"/>
        <v>0</v>
      </c>
      <c r="CR74" s="82" t="str">
        <f t="shared" si="23"/>
        <v/>
      </c>
      <c r="CS74" s="82" t="str">
        <f t="shared" si="23"/>
        <v/>
      </c>
      <c r="CT74" s="82">
        <f t="shared" si="23"/>
        <v>0</v>
      </c>
      <c r="CU74" s="82" t="str">
        <f t="shared" si="23"/>
        <v/>
      </c>
      <c r="CV74" s="82" t="str">
        <f t="shared" si="23"/>
        <v/>
      </c>
      <c r="CW74" s="82" t="str">
        <f t="shared" si="23"/>
        <v/>
      </c>
      <c r="CX74" s="82">
        <f t="shared" si="20"/>
        <v>61417</v>
      </c>
      <c r="CY74" s="82">
        <f>VLOOKUP($A74,FAG_Daten_2022!$A$1:$FK$206,FAG_Daten_2022!I$1,FALSE)</f>
        <v>226</v>
      </c>
      <c r="CZ74" s="82" t="str">
        <f>IF(VLOOKUP($A74,FAG_Daten_2022!$A$1:$FK$206,FAG_Daten_2022!BE$1,FALSE)="","",VLOOKUP($A74,FAG_Daten_2022!$A$1:$FK$206,FAG_Daten_2022!BE$1,FALSE))</f>
        <v/>
      </c>
      <c r="DA74" s="82" t="str">
        <f>IF(VLOOKUP($A74,FAG_Daten_2022!$A$1:$FK$206,FAG_Daten_2022!BF$1,FALSE)="","",VLOOKUP($A74,FAG_Daten_2022!$A$1:$FK$206,FAG_Daten_2022!BF$1,FALSE))</f>
        <v/>
      </c>
      <c r="DB74" s="82" t="str">
        <f>IF(VLOOKUP($A74,FAG_Daten_2022!$A$1:$FK$206,FAG_Daten_2022!BG$1,FALSE)="","",VLOOKUP($A74,FAG_Daten_2022!$A$1:$FK$206,FAG_Daten_2022!BG$1,FALSE))</f>
        <v/>
      </c>
      <c r="DC74" s="82" t="str">
        <f>IF(VLOOKUP($A74,FAG_Daten_2022!$A$1:$FK$206,FAG_Daten_2022!BH$1,FALSE)="","",VLOOKUP($A74,FAG_Daten_2022!$A$1:$FK$206,FAG_Daten_2022!BH$1,FALSE))</f>
        <v/>
      </c>
      <c r="DD74" s="82" t="str">
        <f>IF(VLOOKUP($A74,FAG_Daten_2022!$A$1:$FK$206,FAG_Daten_2022!BI$1,FALSE)="","",VLOOKUP($A74,FAG_Daten_2022!$A$1:$FK$206,FAG_Daten_2022!BI$1,FALSE))</f>
        <v/>
      </c>
      <c r="DE74" s="82" t="str">
        <f>IF(VLOOKUP($A74,FAG_Daten_2022!$A$1:$FK$206,FAG_Daten_2022!BJ$1,FALSE)="","",VLOOKUP($A74,FAG_Daten_2022!$A$1:$FK$206,FAG_Daten_2022!BJ$1,FALSE))</f>
        <v/>
      </c>
      <c r="DF74" s="82" t="str">
        <f>IF(VLOOKUP($A74,FAG_Daten_2022!$A$1:$FK$206,FAG_Daten_2022!BK$1,FALSE)="","",VLOOKUP($A74,FAG_Daten_2022!$A$1:$FK$206,FAG_Daten_2022!BK$1,FALSE))</f>
        <v/>
      </c>
      <c r="DG74" s="82" t="str">
        <f>IF(VLOOKUP($A74,FAG_Daten_2022!$A$1:$FK$206,FAG_Daten_2022!BL$1,FALSE)="","",VLOOKUP($A74,FAG_Daten_2022!$A$1:$FK$206,FAG_Daten_2022!BL$1,FALSE))</f>
        <v/>
      </c>
      <c r="DH74" s="82">
        <f>IF(VLOOKUP($A74,FAG_Daten_2022!$A$1:$FK$206,FAG_Daten_2022!BM$1,FALSE)="","",VLOOKUP($A74,FAG_Daten_2022!$A$1:$FK$206,FAG_Daten_2022!BM$1,FALSE))</f>
        <v>121</v>
      </c>
      <c r="DI74" s="82" t="str">
        <f>IF(VLOOKUP($A74,FAG_Daten_2022!$A$1:$FK$206,FAG_Daten_2022!BN$1,FALSE)="","",VLOOKUP($A74,FAG_Daten_2022!$A$1:$FK$206,FAG_Daten_2022!BN$1,FALSE))</f>
        <v/>
      </c>
      <c r="DJ74" s="82" t="str">
        <f>IF(VLOOKUP($A74,FAG_Daten_2022!$A$1:$FK$206,FAG_Daten_2022!BO$1,FALSE)="","",VLOOKUP($A74,FAG_Daten_2022!$A$1:$FK$206,FAG_Daten_2022!BO$1,FALSE))</f>
        <v/>
      </c>
      <c r="DK74" s="82" t="str">
        <f>IF(VLOOKUP($A74,FAG_Daten_2022!$A$1:$FK$206,FAG_Daten_2022!BP$1,FALSE)="","",VLOOKUP($A74,FAG_Daten_2022!$A$1:$FK$206,FAG_Daten_2022!BP$1,FALSE))</f>
        <v/>
      </c>
      <c r="DL74" s="82" t="str">
        <f>IF(VLOOKUP($A74,FAG_Daten_2022!$A$1:$FK$206,FAG_Daten_2022!BQ$1,FALSE)="","",VLOOKUP($A74,FAG_Daten_2022!$A$1:$FK$206,FAG_Daten_2022!BQ$1,FALSE))</f>
        <v/>
      </c>
      <c r="DM74" s="82" t="str">
        <f>IF(VLOOKUP($A74,FAG_Daten_2022!$A$1:$FK$206,FAG_Daten_2022!BR$1,FALSE)="","",VLOOKUP($A74,FAG_Daten_2022!$A$1:$FK$206,FAG_Daten_2022!BR$1,FALSE))</f>
        <v/>
      </c>
      <c r="DN74" s="82" t="str">
        <f t="shared" si="17"/>
        <v/>
      </c>
      <c r="DO74" s="82" t="str">
        <f t="shared" si="17"/>
        <v/>
      </c>
      <c r="DP74" s="82" t="str">
        <f t="shared" si="17"/>
        <v/>
      </c>
      <c r="DQ74" s="82" t="str">
        <f t="shared" si="17"/>
        <v/>
      </c>
      <c r="DR74" s="82" t="str">
        <f t="shared" si="17"/>
        <v/>
      </c>
      <c r="DS74" s="82" t="str">
        <f t="shared" si="17"/>
        <v/>
      </c>
      <c r="DT74" s="82" t="str">
        <f t="shared" si="24"/>
        <v/>
      </c>
      <c r="DU74" s="82" t="str">
        <f t="shared" si="24"/>
        <v/>
      </c>
      <c r="DV74" s="82">
        <f t="shared" si="24"/>
        <v>0</v>
      </c>
      <c r="DW74" s="82" t="str">
        <f t="shared" si="24"/>
        <v/>
      </c>
      <c r="DX74" s="82" t="str">
        <f t="shared" si="24"/>
        <v/>
      </c>
      <c r="DY74" s="82" t="str">
        <f t="shared" si="24"/>
        <v/>
      </c>
      <c r="DZ74" s="82">
        <f t="shared" si="21"/>
        <v>0</v>
      </c>
      <c r="EA74" s="82">
        <f t="shared" si="22"/>
        <v>61417</v>
      </c>
      <c r="EB74" s="82"/>
      <c r="EC74" s="82"/>
      <c r="ED74" s="82"/>
      <c r="EE74" s="82"/>
      <c r="EF74" s="82"/>
      <c r="EG74" s="82"/>
      <c r="EH74" s="82"/>
      <c r="EI74" s="82"/>
      <c r="EJ74" s="82"/>
      <c r="EL74" s="11"/>
    </row>
    <row r="75" spans="1:143" outlineLevel="1" x14ac:dyDescent="0.2">
      <c r="A75" s="3">
        <v>87</v>
      </c>
      <c r="B75" s="3" t="str">
        <f>VLOOKUP(A75,FAG_Daten_2022!A$1:$FK$206,FAG_Daten_2022!$B$1,FALSE)</f>
        <v>Hüttikon</v>
      </c>
      <c r="C75" s="3" t="str">
        <f>VLOOKUP(A75,FAG_Daten_2022!A$1:$FK$206,FAG_Daten_2022!$C$1,FALSE)</f>
        <v>Politische Gemeinde</v>
      </c>
      <c r="D75" s="3" t="str">
        <f>VLOOKUP(A75,FAG_Daten_2022!A$1:$FK$206,FAG_Daten_2022!$D$1,FALSE)</f>
        <v>Bezirk Dielsdorf</v>
      </c>
      <c r="E75" s="82">
        <f>VLOOKUP(A75,FAG_Daten_2022!A$1:$FK$206,FAG_Daten_2022!$AT$1,FALSE)</f>
        <v>2871</v>
      </c>
      <c r="F75" s="82">
        <f>VLOOKUP(A75,FAG_Daten_2022!A$1:$FK$206,FAG_Daten_2022!$AV$1,FALSE)</f>
        <v>3770</v>
      </c>
      <c r="G75" s="82">
        <f>VLOOKUP(A75,FAG_Daten_2022!A$1:$FK$206,FAG_Daten_2022!$F$1,FALSE)</f>
        <v>947</v>
      </c>
      <c r="H75" s="80">
        <f>VLOOKUP(A75,FAG_Daten_2022!A$1:$FK$206,FAG_Daten_2022!$DH$1,FALSE)</f>
        <v>119</v>
      </c>
      <c r="I75" s="82">
        <f>ROUND(IF(E75&lt;FAG_Basisdaten!$C$5*F75,(FAG_Basisdaten!$C$5*F75-E75)*G75*H75/100,0),0)</f>
        <v>800684</v>
      </c>
      <c r="J75" s="82">
        <f>VLOOKUP(A75,FAG_Daten_2022!A$1:$FK$206,FAG_Daten_2022!$AT$1,FALSE)</f>
        <v>2871</v>
      </c>
      <c r="K75" s="82">
        <f>VLOOKUP(A75,FAG_Daten_2022!A$1:$FK$206,FAG_Daten_2022!$AV$1,FALSE)</f>
        <v>3770</v>
      </c>
      <c r="L75" s="3">
        <f>VLOOKUP(A75,FAG_Daten_2022!A$1:$FK$206,FAG_Daten_2022!$F$1,FALSE)</f>
        <v>947</v>
      </c>
      <c r="M75" s="3">
        <f>VLOOKUP(A75,FAG_Daten_2022!A$1:$FK$206,FAG_Daten_2022!DJ$1,FALSE)</f>
        <v>99.67</v>
      </c>
      <c r="N75" s="3">
        <f>VLOOKUP(A75,FAG_Daten_2022!A$1:$FK$206,FAG_Daten_2022!$DK$1,FALSE)</f>
        <v>100.87</v>
      </c>
      <c r="O75" s="82">
        <f>ROUND(IF(J75&gt;K75*FAG_Basisdaten!$C$8,(J75-K75*FAG_Basisdaten!$C$8)*FAG_Basisdaten!$C$9*L75*(M75/N75),0),0)</f>
        <v>0</v>
      </c>
      <c r="P75" s="82">
        <f>VLOOKUP(A75,FAG_Daten_2022!A$1:$FK$206,FAG_Daten_2022!$I$1,FALSE)</f>
        <v>257</v>
      </c>
      <c r="Q75" s="82">
        <f>VLOOKUP(A75,FAG_Daten_2022!A$1:$FK$206,FAG_Daten_2022!$F$1,FALSE)</f>
        <v>947</v>
      </c>
      <c r="R75" s="82">
        <f>VLOOKUP(A75,FAG_Daten_2022!A$1:$FK$206,FAG_Daten_2022!$K$1,FALSE)</f>
        <v>232131</v>
      </c>
      <c r="S75" s="82">
        <f>VLOOKUP(A75,FAG_Daten_2022!A$1:$FK$206,FAG_Daten_2022!$H$1,FALSE)</f>
        <v>1130451</v>
      </c>
      <c r="T75" s="82">
        <f>VLOOKUP(A75,FAG_Daten_2022!A$1:$FK$206,FAG_Daten_2022!$F$1,FALSE)</f>
        <v>947</v>
      </c>
      <c r="U75" s="3">
        <f>VLOOKUP(A75,FAG_Daten_2022!A$1:$FK$206,FAG_Daten_2022!$BC$1,FALSE)</f>
        <v>102.3</v>
      </c>
      <c r="V75" s="3">
        <f>VLOOKUP(A75,FAG_Daten_2022!A$1:$FK$206,FAG_Daten_2022!$BD$1,FALSE)</f>
        <v>104.2</v>
      </c>
      <c r="W75" s="118">
        <f>IF((P75/Q75)&gt;(R75/S75)*FAG_Basisdaten!$C$12,((P75/Q75)-(R75/S75)*FAG_Basisdaten!$C$12)*T75*FAG_Basisdaten!$C$13*(U75/V75),0)</f>
        <v>507692.23406564846</v>
      </c>
      <c r="X75" s="3">
        <f>VLOOKUP(A75,FAG_Daten_2022!A$1:$FK$206,FAG_Daten_2022!$DH$1,FALSE)</f>
        <v>119</v>
      </c>
      <c r="Y75" s="3">
        <f>VLOOKUP(A75,FAG_Daten_2022!A$1:$FK$206,FAG_Daten_2022!$DJ$1,FALSE)</f>
        <v>99.67</v>
      </c>
      <c r="Z75" s="82">
        <f>ROUND(W75-W75*MIN(MAX((Y75*FAG_Basisdaten!$C$15-X75)/(Y75*FAG_Basisdaten!$C$14),0),1),0)</f>
        <v>409791</v>
      </c>
      <c r="AA75" s="79">
        <f>VLOOKUP(A75,FAG_Daten_2022!A$1:$FK$206,FAG_Daten_2022!$AW$1,FALSE)</f>
        <v>596.62</v>
      </c>
      <c r="AB75" s="83">
        <f>VLOOKUP(A75,FAG_Daten_2022!A$1:$FK$206,FAG_Daten_2022!$AZ$1,FALSE)</f>
        <v>1.5800000000000002E-2</v>
      </c>
      <c r="AC75" s="3">
        <f>VLOOKUP(A75,FAG_Daten_2022!A$1:$FK$206,FAG_Daten_2022!$F$1,FALSE)</f>
        <v>947</v>
      </c>
      <c r="AD75" s="3">
        <f>VLOOKUP(A75,FAG_Daten_2022!A$1:$FK$206,FAG_Daten_2022!$BC$1,FALSE)</f>
        <v>102.3</v>
      </c>
      <c r="AE75" s="3">
        <f>VLOOKUP(A75,FAG_Daten_2022!A$1:$FK$206,FAG_Daten_2022!$BD$1,FALSE)</f>
        <v>104.2</v>
      </c>
      <c r="AF75" s="80">
        <f>IF(OR(AA75&lt;FAG_Basisdaten!$C$18,AB75&gt;FAG_Basisdaten!$C$19),MAX((FAG_Basisdaten!$C$20+FAG_Basisdaten!$C$21*AA75+FAG_Basisdaten!$C$22*AB75*100)*AC75*(AD75/AE75),0),0)</f>
        <v>0</v>
      </c>
      <c r="AG75" s="3">
        <f>VLOOKUP(A75,FAG_Daten_2022!A$1:$FK$206,FAG_Daten_2022!$DH$1,FALSE)</f>
        <v>119</v>
      </c>
      <c r="AH75" s="3">
        <f>VLOOKUP(A75,FAG_Daten_2022!A$1:$FK$206,FAG_Daten_2022!$DJ$1,FALSE)</f>
        <v>99.67</v>
      </c>
      <c r="AI75" s="82">
        <f>ROUND(AF75-AF75*MIN(MAX((AH75*FAG_Basisdaten!$C$24-AG75)/(AH75*FAG_Basisdaten!$C$23),0),1),0)</f>
        <v>0</v>
      </c>
      <c r="AJ75" s="3">
        <f>VLOOKUP(A75,FAG_Daten_2022!$A$1:$FK$206,FAG_Daten_2022!$BC$1,FALSE)</f>
        <v>102.3</v>
      </c>
      <c r="AK75" s="3">
        <f>VLOOKUP(A75,FAG_Daten_2022!$A$1:$FK$206,FAG_Daten_2022!$BD$1,FALSE)</f>
        <v>104.2</v>
      </c>
      <c r="AL75" s="82">
        <v>0</v>
      </c>
      <c r="AM75" s="82">
        <f t="shared" si="19"/>
        <v>1210475</v>
      </c>
      <c r="AN75" s="115" t="str">
        <f>IF(VLOOKUP($A75,FAG_Daten_2022!$A$1:$FK$206,FAG_Daten_2022!BS$1,FALSE)="","",VLOOKUP($A75,FAG_Daten_2022!$A$1:$FK$206,FAG_Daten_2022!BS$1,FALSE))</f>
        <v>Dänikon-Hüttikon</v>
      </c>
      <c r="AO75" s="115" t="str">
        <f>IF(VLOOKUP($A75,FAG_Daten_2022!$A$1:$FK$206,FAG_Daten_2022!BT$1,FALSE)="","",VLOOKUP($A75,FAG_Daten_2022!$A$1:$FK$206,FAG_Daten_2022!BT$1,FALSE))</f>
        <v/>
      </c>
      <c r="AP75" s="115" t="str">
        <f>IF(VLOOKUP($A75,FAG_Daten_2022!$A$1:$FK$206,FAG_Daten_2022!BU$1,FALSE)="","",VLOOKUP($A75,FAG_Daten_2022!$A$1:$FK$206,FAG_Daten_2022!BU$1,FALSE))</f>
        <v/>
      </c>
      <c r="AQ75" s="115" t="str">
        <f>IF(VLOOKUP($A75,FAG_Daten_2022!$A$1:$FK$206,FAG_Daten_2022!BV$1,FALSE)="","",VLOOKUP($A75,FAG_Daten_2022!$A$1:$FK$206,FAG_Daten_2022!BV$1,FALSE))</f>
        <v/>
      </c>
      <c r="AR75" s="115" t="str">
        <f>IF(VLOOKUP($A75,FAG_Daten_2022!$A$1:$FK$206,FAG_Daten_2022!BW$1,FALSE)="","",VLOOKUP($A75,FAG_Daten_2022!$A$1:$FK$206,FAG_Daten_2022!BW$1,FALSE))</f>
        <v>Unteres Furttal</v>
      </c>
      <c r="AS75" s="115" t="str">
        <f>IF(VLOOKUP($A75,FAG_Daten_2022!$A$1:$FK$206,FAG_Daten_2022!BX$1,FALSE)="","",VLOOKUP($A75,FAG_Daten_2022!$A$1:$FK$206,FAG_Daten_2022!BX$1,FALSE))</f>
        <v/>
      </c>
      <c r="AT75" s="115" t="str">
        <f>IF(VLOOKUP($A75,FAG_Daten_2022!$A$1:$FK$206,FAG_Daten_2022!BY$1,FALSE)="","",VLOOKUP($A75,FAG_Daten_2022!$A$1:$FK$206,FAG_Daten_2022!BY$1,FALSE))</f>
        <v/>
      </c>
      <c r="AU75" s="115" t="str">
        <f>IF(VLOOKUP($A75,FAG_Daten_2022!$A$1:$FK$206,FAG_Daten_2022!BZ$1,FALSE)="","",VLOOKUP($A75,FAG_Daten_2022!$A$1:$FK$206,FAG_Daten_2022!BZ$1,FALSE))</f>
        <v/>
      </c>
      <c r="AV75" s="115" t="str">
        <f>IF(VLOOKUP($A75,FAG_Daten_2022!$A$1:$FK$206,FAG_Daten_2022!CA$1,FALSE)="","",VLOOKUP($A75,FAG_Daten_2022!$A$1:$FK$206,FAG_Daten_2022!CA$1,FALSE))</f>
        <v/>
      </c>
      <c r="AW75" s="115" t="str">
        <f>IF(VLOOKUP($A75,FAG_Daten_2022!$A$1:$FK$206,FAG_Daten_2022!CB$1,FALSE)="","",VLOOKUP($A75,FAG_Daten_2022!$A$1:$FK$206,FAG_Daten_2022!CB$1,FALSE))</f>
        <v/>
      </c>
      <c r="AX75" s="115" t="str">
        <f>IF(VLOOKUP($A75,FAG_Daten_2022!$A$1:$FK$206,FAG_Daten_2022!CC$1,FALSE)="","",VLOOKUP($A75,FAG_Daten_2022!$A$1:$FK$206,FAG_Daten_2022!CC$1,FALSE))</f>
        <v/>
      </c>
      <c r="AY75" s="115" t="str">
        <f>IF(VLOOKUP($A75,FAG_Daten_2022!$A$1:$FK$206,FAG_Daten_2022!CD$1,FALSE)="","",VLOOKUP($A75,FAG_Daten_2022!$A$1:$FK$206,FAG_Daten_2022!CD$1,FALSE))</f>
        <v/>
      </c>
      <c r="AZ75" s="80">
        <f>VLOOKUP($A75,FAG_Daten_2022!$A$1:$FK$206,FAG_Daten_2022!$DH$1,FALSE)</f>
        <v>119</v>
      </c>
      <c r="BA75" s="80">
        <f>IF(VLOOKUP($A75,FAG_Daten_2022!$A$1:$FK$206,FAG_Daten_2022!M$1,FALSE)="","",VLOOKUP($A75,FAG_Daten_2022!$A$1:$FK$206,FAG_Daten_2022!M$1,FALSE))</f>
        <v>59</v>
      </c>
      <c r="BB75" s="80">
        <f>IF(VLOOKUP($A75,FAG_Daten_2022!$A$1:$FK$206,FAG_Daten_2022!N$1,FALSE)="","",VLOOKUP($A75,FAG_Daten_2022!$A$1:$FK$206,FAG_Daten_2022!N$1,FALSE))</f>
        <v>0</v>
      </c>
      <c r="BC75" s="80">
        <f>IF(VLOOKUP($A75,FAG_Daten_2022!$A$1:$FK$206,FAG_Daten_2022!O$1,FALSE)="","",VLOOKUP($A75,FAG_Daten_2022!$A$1:$FK$206,FAG_Daten_2022!O$1,FALSE))</f>
        <v>0</v>
      </c>
      <c r="BD75" s="80" t="str">
        <f>IF(VLOOKUP($A75,FAG_Daten_2022!$A$1:$FK$206,FAG_Daten_2022!P$1,FALSE)="","",VLOOKUP($A75,FAG_Daten_2022!$A$1:$FK$206,FAG_Daten_2022!P$1,FALSE))</f>
        <v/>
      </c>
      <c r="BE75" s="80">
        <f>IF(VLOOKUP($A75,FAG_Daten_2022!$A$1:$FK$206,FAG_Daten_2022!R$1,FALSE)="","",VLOOKUP($A75,FAG_Daten_2022!$A$1:$FK$206,FAG_Daten_2022!R$1,FALSE))</f>
        <v>22</v>
      </c>
      <c r="BF75" s="80">
        <f>IF(VLOOKUP($A75,FAG_Daten_2022!$A$1:$FK$206,FAG_Daten_2022!S$1,FALSE)="","",VLOOKUP($A75,FAG_Daten_2022!$A$1:$FK$206,FAG_Daten_2022!S$1,FALSE))</f>
        <v>0</v>
      </c>
      <c r="BG75" s="80" t="str">
        <f>IF(VLOOKUP($A75,FAG_Daten_2022!$A$1:$FK$206,FAG_Daten_2022!T$1,FALSE)="","",VLOOKUP($A75,FAG_Daten_2022!$A$1:$FK$206,FAG_Daten_2022!T$1,FALSE))</f>
        <v/>
      </c>
      <c r="BH75" s="80" t="str">
        <f>IF(VLOOKUP($A75,FAG_Daten_2022!$A$1:$FK$206,FAG_Daten_2022!U$1,FALSE)="","",VLOOKUP($A75,FAG_Daten_2022!$A$1:$FK$206,FAG_Daten_2022!U$1,FALSE))</f>
        <v/>
      </c>
      <c r="BI75" s="80">
        <f>IF(VLOOKUP($A75,FAG_Daten_2022!$A$1:$FK$206,FAG_Daten_2022!W$1,FALSE)="","",VLOOKUP($A75,FAG_Daten_2022!$A$1:$FK$206,FAG_Daten_2022!W$1,FALSE))</f>
        <v>0</v>
      </c>
      <c r="BJ75" s="80" t="str">
        <f>IF(VLOOKUP($A75,FAG_Daten_2022!$A$1:$FK$206,FAG_Daten_2022!X$1,FALSE)="","",VLOOKUP($A75,FAG_Daten_2022!$A$1:$FK$206,FAG_Daten_2022!X$1,FALSE))</f>
        <v/>
      </c>
      <c r="BK75" s="80" t="str">
        <f>IF(VLOOKUP($A75,FAG_Daten_2022!$A$1:$FK$206,FAG_Daten_2022!Y$1,FALSE)="","",VLOOKUP($A75,FAG_Daten_2022!$A$1:$FK$206,FAG_Daten_2022!Y$1,FALSE))</f>
        <v/>
      </c>
      <c r="BL75" s="80" t="str">
        <f>IF(VLOOKUP($A75,FAG_Daten_2022!$A$1:$FK$206,FAG_Daten_2022!Z$1,FALSE)="","",VLOOKUP($A75,FAG_Daten_2022!$A$1:$FK$206,FAG_Daten_2022!Z$1,FALSE))</f>
        <v/>
      </c>
      <c r="BM75" s="82">
        <f>IF(VLOOKUP($A75,FAG_Daten_2022!$A$1:$FK$206,FAG_Daten_2022!AG$1,FALSE)="","",VLOOKUP($A75,FAG_Daten_2022!$A$1:$FK$206,FAG_Daten_2022!AG$1,FALSE))</f>
        <v>2719048</v>
      </c>
      <c r="BN75" s="82">
        <f>IF(VLOOKUP($A75,FAG_Daten_2022!$A$1:$FK$206,FAG_Daten_2022!AH$1,FALSE)="","",VLOOKUP($A75,FAG_Daten_2022!$A$1:$FK$206,FAG_Daten_2022!AH$1,FALSE))</f>
        <v>2719048</v>
      </c>
      <c r="BO75" s="82">
        <f>IF(VLOOKUP($A75,FAG_Daten_2022!$A$1:$FK$206,FAG_Daten_2022!AI$1,FALSE)="","",VLOOKUP($A75,FAG_Daten_2022!$A$1:$FK$206,FAG_Daten_2022!AI$1,FALSE))</f>
        <v>0</v>
      </c>
      <c r="BP75" s="113">
        <f>IF(VLOOKUP($A75,FAG_Daten_2022!$A$1:$FK$206,FAG_Daten_2022!AJ$1,FALSE)="","",VLOOKUP($A75,FAG_Daten_2022!$A$1:$FK$206,FAG_Daten_2022!AJ$1,FALSE))</f>
        <v>0</v>
      </c>
      <c r="BQ75" s="82" t="str">
        <f>IF(VLOOKUP($A75,FAG_Daten_2022!$A$1:$FK$206,FAG_Daten_2022!AK$1,FALSE)="","",VLOOKUP($A75,FAG_Daten_2022!$A$1:$FK$206,FAG_Daten_2022!AK$1,FALSE))</f>
        <v/>
      </c>
      <c r="BR75" s="82">
        <f>IF(VLOOKUP($A75,FAG_Daten_2022!$A$1:$FK$206,FAG_Daten_2022!AL$1,FALSE)="","",VLOOKUP($A75,FAG_Daten_2022!$A$1:$FK$206,FAG_Daten_2022!AL$1,FALSE))</f>
        <v>2719048</v>
      </c>
      <c r="BS75" s="82">
        <f>IF(VLOOKUP($A75,FAG_Daten_2022!$A$1:$FK$206,FAG_Daten_2022!AM$1,FALSE)="","",VLOOKUP($A75,FAG_Daten_2022!$A$1:$FK$206,FAG_Daten_2022!AM$1,FALSE))</f>
        <v>0</v>
      </c>
      <c r="BT75" s="82" t="str">
        <f>IF(VLOOKUP($A75,FAG_Daten_2022!$A$1:$FK$206,FAG_Daten_2022!AN$1,FALSE)="","",VLOOKUP($A75,FAG_Daten_2022!$A$1:$FK$206,FAG_Daten_2022!AN$1,FALSE))</f>
        <v/>
      </c>
      <c r="BU75" s="82" t="str">
        <f>IF(VLOOKUP($A75,FAG_Daten_2022!$A$1:$FK$206,FAG_Daten_2022!AO$1,FALSE)="","",VLOOKUP($A75,FAG_Daten_2022!$A$1:$FK$206,FAG_Daten_2022!AO$1,FALSE))</f>
        <v/>
      </c>
      <c r="BV75" s="82">
        <f>IF(VLOOKUP($A75,FAG_Daten_2022!$A$1:$FK$206,FAG_Daten_2022!AP$1,FALSE)="","",VLOOKUP($A75,FAG_Daten_2022!$A$1:$FK$206,FAG_Daten_2022!AP$1,FALSE))</f>
        <v>0</v>
      </c>
      <c r="BW75" s="82" t="str">
        <f>IF(VLOOKUP($A75,FAG_Daten_2022!$A$1:$FK$206,FAG_Daten_2022!AQ$1,FALSE)="","",VLOOKUP($A75,FAG_Daten_2022!$A$1:$FK$206,FAG_Daten_2022!AQ$1,FALSE))</f>
        <v/>
      </c>
      <c r="BX75" s="82" t="str">
        <f>IF(VLOOKUP($A75,FAG_Daten_2022!$A$1:$FK$206,FAG_Daten_2022!AR$1,FALSE)="","",VLOOKUP($A75,FAG_Daten_2022!$A$1:$FK$206,FAG_Daten_2022!AR$1,FALSE))</f>
        <v/>
      </c>
      <c r="BY75" s="82" t="str">
        <f>IF(VLOOKUP($A75,FAG_Daten_2022!$A$1:$FK$206,FAG_Daten_2022!AS$1,FALSE)="","",VLOOKUP($A75,FAG_Daten_2022!$A$1:$FK$206,FAG_Daten_2022!AS$1,FALSE))</f>
        <v/>
      </c>
      <c r="BZ75" s="82">
        <f t="shared" si="18"/>
        <v>396978</v>
      </c>
      <c r="CA75" s="82">
        <f t="shared" si="15"/>
        <v>0</v>
      </c>
      <c r="CB75" s="82">
        <f t="shared" si="15"/>
        <v>0</v>
      </c>
      <c r="CC75" s="82" t="str">
        <f t="shared" si="15"/>
        <v/>
      </c>
      <c r="CD75" s="82">
        <f t="shared" si="12"/>
        <v>148026</v>
      </c>
      <c r="CE75" s="82">
        <f t="shared" si="12"/>
        <v>0</v>
      </c>
      <c r="CF75" s="82" t="str">
        <f t="shared" si="12"/>
        <v/>
      </c>
      <c r="CG75" s="82" t="str">
        <f t="shared" si="12"/>
        <v/>
      </c>
      <c r="CH75" s="82">
        <f t="shared" si="12"/>
        <v>0</v>
      </c>
      <c r="CI75" s="82" t="str">
        <f t="shared" si="12"/>
        <v/>
      </c>
      <c r="CJ75" s="82" t="str">
        <f t="shared" si="12"/>
        <v/>
      </c>
      <c r="CK75" s="82" t="str">
        <f t="shared" si="12"/>
        <v/>
      </c>
      <c r="CL75" s="82">
        <f t="shared" si="16"/>
        <v>0</v>
      </c>
      <c r="CM75" s="82">
        <f t="shared" si="16"/>
        <v>0</v>
      </c>
      <c r="CN75" s="82">
        <f t="shared" si="16"/>
        <v>0</v>
      </c>
      <c r="CO75" s="82" t="str">
        <f t="shared" si="16"/>
        <v/>
      </c>
      <c r="CP75" s="82">
        <f t="shared" si="16"/>
        <v>0</v>
      </c>
      <c r="CQ75" s="82">
        <f t="shared" si="16"/>
        <v>0</v>
      </c>
      <c r="CR75" s="82" t="str">
        <f t="shared" si="23"/>
        <v/>
      </c>
      <c r="CS75" s="82" t="str">
        <f t="shared" si="23"/>
        <v/>
      </c>
      <c r="CT75" s="82">
        <f t="shared" si="23"/>
        <v>0</v>
      </c>
      <c r="CU75" s="82" t="str">
        <f t="shared" si="23"/>
        <v/>
      </c>
      <c r="CV75" s="82" t="str">
        <f t="shared" si="23"/>
        <v/>
      </c>
      <c r="CW75" s="82" t="str">
        <f t="shared" si="23"/>
        <v/>
      </c>
      <c r="CX75" s="82">
        <f t="shared" si="20"/>
        <v>545004</v>
      </c>
      <c r="CY75" s="82">
        <f>VLOOKUP($A75,FAG_Daten_2022!$A$1:$FK$206,FAG_Daten_2022!I$1,FALSE)</f>
        <v>257</v>
      </c>
      <c r="CZ75" s="82">
        <f>IF(VLOOKUP($A75,FAG_Daten_2022!$A$1:$FK$206,FAG_Daten_2022!BE$1,FALSE)="","",VLOOKUP($A75,FAG_Daten_2022!$A$1:$FK$206,FAG_Daten_2022!BE$1,FALSE))</f>
        <v>136</v>
      </c>
      <c r="DA75" s="82" t="str">
        <f>IF(VLOOKUP($A75,FAG_Daten_2022!$A$1:$FK$206,FAG_Daten_2022!BF$1,FALSE)="","",VLOOKUP($A75,FAG_Daten_2022!$A$1:$FK$206,FAG_Daten_2022!BF$1,FALSE))</f>
        <v/>
      </c>
      <c r="DB75" s="82" t="str">
        <f>IF(VLOOKUP($A75,FAG_Daten_2022!$A$1:$FK$206,FAG_Daten_2022!BG$1,FALSE)="","",VLOOKUP($A75,FAG_Daten_2022!$A$1:$FK$206,FAG_Daten_2022!BG$1,FALSE))</f>
        <v/>
      </c>
      <c r="DC75" s="82" t="str">
        <f>IF(VLOOKUP($A75,FAG_Daten_2022!$A$1:$FK$206,FAG_Daten_2022!BH$1,FALSE)="","",VLOOKUP($A75,FAG_Daten_2022!$A$1:$FK$206,FAG_Daten_2022!BH$1,FALSE))</f>
        <v/>
      </c>
      <c r="DD75" s="82">
        <f>IF(VLOOKUP($A75,FAG_Daten_2022!$A$1:$FK$206,FAG_Daten_2022!BI$1,FALSE)="","",VLOOKUP($A75,FAG_Daten_2022!$A$1:$FK$206,FAG_Daten_2022!BI$1,FALSE))</f>
        <v>23</v>
      </c>
      <c r="DE75" s="82" t="str">
        <f>IF(VLOOKUP($A75,FAG_Daten_2022!$A$1:$FK$206,FAG_Daten_2022!BJ$1,FALSE)="","",VLOOKUP($A75,FAG_Daten_2022!$A$1:$FK$206,FAG_Daten_2022!BJ$1,FALSE))</f>
        <v/>
      </c>
      <c r="DF75" s="82" t="str">
        <f>IF(VLOOKUP($A75,FAG_Daten_2022!$A$1:$FK$206,FAG_Daten_2022!BK$1,FALSE)="","",VLOOKUP($A75,FAG_Daten_2022!$A$1:$FK$206,FAG_Daten_2022!BK$1,FALSE))</f>
        <v/>
      </c>
      <c r="DG75" s="82" t="str">
        <f>IF(VLOOKUP($A75,FAG_Daten_2022!$A$1:$FK$206,FAG_Daten_2022!BL$1,FALSE)="","",VLOOKUP($A75,FAG_Daten_2022!$A$1:$FK$206,FAG_Daten_2022!BL$1,FALSE))</f>
        <v/>
      </c>
      <c r="DH75" s="82" t="str">
        <f>IF(VLOOKUP($A75,FAG_Daten_2022!$A$1:$FK$206,FAG_Daten_2022!BM$1,FALSE)="","",VLOOKUP($A75,FAG_Daten_2022!$A$1:$FK$206,FAG_Daten_2022!BM$1,FALSE))</f>
        <v/>
      </c>
      <c r="DI75" s="82" t="str">
        <f>IF(VLOOKUP($A75,FAG_Daten_2022!$A$1:$FK$206,FAG_Daten_2022!BN$1,FALSE)="","",VLOOKUP($A75,FAG_Daten_2022!$A$1:$FK$206,FAG_Daten_2022!BN$1,FALSE))</f>
        <v/>
      </c>
      <c r="DJ75" s="82" t="str">
        <f>IF(VLOOKUP($A75,FAG_Daten_2022!$A$1:$FK$206,FAG_Daten_2022!BO$1,FALSE)="","",VLOOKUP($A75,FAG_Daten_2022!$A$1:$FK$206,FAG_Daten_2022!BO$1,FALSE))</f>
        <v/>
      </c>
      <c r="DK75" s="82" t="str">
        <f>IF(VLOOKUP($A75,FAG_Daten_2022!$A$1:$FK$206,FAG_Daten_2022!BP$1,FALSE)="","",VLOOKUP($A75,FAG_Daten_2022!$A$1:$FK$206,FAG_Daten_2022!BP$1,FALSE))</f>
        <v/>
      </c>
      <c r="DL75" s="82" t="str">
        <f>IF(VLOOKUP($A75,FAG_Daten_2022!$A$1:$FK$206,FAG_Daten_2022!BQ$1,FALSE)="","",VLOOKUP($A75,FAG_Daten_2022!$A$1:$FK$206,FAG_Daten_2022!BQ$1,FALSE))</f>
        <v/>
      </c>
      <c r="DM75" s="82" t="str">
        <f>IF(VLOOKUP($A75,FAG_Daten_2022!$A$1:$FK$206,FAG_Daten_2022!BR$1,FALSE)="","",VLOOKUP($A75,FAG_Daten_2022!$A$1:$FK$206,FAG_Daten_2022!BR$1,FALSE))</f>
        <v/>
      </c>
      <c r="DN75" s="82">
        <f t="shared" si="17"/>
        <v>216854</v>
      </c>
      <c r="DO75" s="82" t="str">
        <f t="shared" si="17"/>
        <v/>
      </c>
      <c r="DP75" s="82" t="str">
        <f t="shared" si="17"/>
        <v/>
      </c>
      <c r="DQ75" s="82" t="str">
        <f t="shared" si="17"/>
        <v/>
      </c>
      <c r="DR75" s="82">
        <f t="shared" si="17"/>
        <v>36674</v>
      </c>
      <c r="DS75" s="82" t="str">
        <f t="shared" si="17"/>
        <v/>
      </c>
      <c r="DT75" s="82" t="str">
        <f t="shared" si="24"/>
        <v/>
      </c>
      <c r="DU75" s="82" t="str">
        <f t="shared" si="24"/>
        <v/>
      </c>
      <c r="DV75" s="82" t="str">
        <f t="shared" si="24"/>
        <v/>
      </c>
      <c r="DW75" s="82" t="str">
        <f t="shared" si="24"/>
        <v/>
      </c>
      <c r="DX75" s="82" t="str">
        <f t="shared" si="24"/>
        <v/>
      </c>
      <c r="DY75" s="82" t="str">
        <f t="shared" si="24"/>
        <v/>
      </c>
      <c r="DZ75" s="82">
        <f t="shared" si="21"/>
        <v>253528</v>
      </c>
      <c r="EA75" s="82">
        <f t="shared" si="22"/>
        <v>798532</v>
      </c>
      <c r="EB75" s="82"/>
      <c r="EC75" s="82"/>
      <c r="ED75" s="82"/>
      <c r="EE75" s="82"/>
      <c r="EF75" s="82"/>
      <c r="EG75" s="82"/>
      <c r="EH75" s="82"/>
      <c r="EI75" s="82"/>
      <c r="EJ75" s="82"/>
      <c r="EL75" s="11"/>
    </row>
    <row r="76" spans="1:143" s="3" customFormat="1" outlineLevel="1" x14ac:dyDescent="0.2">
      <c r="A76" s="3">
        <v>296</v>
      </c>
      <c r="B76" s="3" t="str">
        <f>VLOOKUP(A76,FAG_Daten_2022!A$1:$FK$206,FAG_Daten_2022!$B$1,FALSE)</f>
        <v>Illnau-Effretikon</v>
      </c>
      <c r="C76" s="3" t="str">
        <f>VLOOKUP(A76,FAG_Daten_2022!A$1:$FK$206,FAG_Daten_2022!$C$1,FALSE)</f>
        <v>Stadt</v>
      </c>
      <c r="D76" s="3" t="str">
        <f>VLOOKUP(A76,FAG_Daten_2022!A$1:$FK$206,FAG_Daten_2022!$D$1,FALSE)</f>
        <v>Bezirk Pfäffikon</v>
      </c>
      <c r="E76" s="82">
        <f>VLOOKUP(A76,FAG_Daten_2022!A$1:$FK$206,FAG_Daten_2022!$AT$1,FALSE)</f>
        <v>2520</v>
      </c>
      <c r="F76" s="82">
        <f>VLOOKUP(A76,FAG_Daten_2022!A$1:$FK$206,FAG_Daten_2022!$AV$1,FALSE)</f>
        <v>3770</v>
      </c>
      <c r="G76" s="82">
        <f>VLOOKUP(A76,FAG_Daten_2022!A$1:$FK$206,FAG_Daten_2022!$F$1,FALSE)</f>
        <v>17345</v>
      </c>
      <c r="H76" s="80">
        <f>VLOOKUP(A76,FAG_Daten_2022!A$1:$FK$206,FAG_Daten_2022!$DH$1,FALSE)</f>
        <v>110</v>
      </c>
      <c r="I76" s="82">
        <f>ROUND(IF(E76&lt;FAG_Basisdaten!$C$5*F76,(FAG_Basisdaten!$C$5*F76-E76)*G76*H76/100,0),0)</f>
        <v>20252889</v>
      </c>
      <c r="J76" s="82">
        <f>VLOOKUP(A76,FAG_Daten_2022!A$1:$FK$206,FAG_Daten_2022!$AT$1,FALSE)</f>
        <v>2520</v>
      </c>
      <c r="K76" s="82">
        <f>VLOOKUP(A76,FAG_Daten_2022!A$1:$FK$206,FAG_Daten_2022!$AV$1,FALSE)</f>
        <v>3770</v>
      </c>
      <c r="L76" s="3">
        <f>VLOOKUP(A76,FAG_Daten_2022!A$1:$FK$206,FAG_Daten_2022!$F$1,FALSE)</f>
        <v>17345</v>
      </c>
      <c r="M76" s="3">
        <f>VLOOKUP(A76,FAG_Daten_2022!A$1:$FK$206,FAG_Daten_2022!DJ$1,FALSE)</f>
        <v>99.67</v>
      </c>
      <c r="N76" s="3">
        <f>VLOOKUP(A76,FAG_Daten_2022!A$1:$FK$206,FAG_Daten_2022!$DK$1,FALSE)</f>
        <v>100.87</v>
      </c>
      <c r="O76" s="82">
        <f>ROUND(IF(J76&gt;K76*FAG_Basisdaten!$C$8,(J76-K76*FAG_Basisdaten!$C$8)*FAG_Basisdaten!$C$9*L76*(M76/N76),0),0)</f>
        <v>0</v>
      </c>
      <c r="P76" s="82">
        <f>VLOOKUP(A76,FAG_Daten_2022!A$1:$FK$206,FAG_Daten_2022!$I$1,FALSE)</f>
        <v>3426</v>
      </c>
      <c r="Q76" s="82">
        <f>VLOOKUP(A76,FAG_Daten_2022!A$1:$FK$206,FAG_Daten_2022!$F$1,FALSE)</f>
        <v>17345</v>
      </c>
      <c r="R76" s="82">
        <f>VLOOKUP(A76,FAG_Daten_2022!A$1:$FK$206,FAG_Daten_2022!$K$1,FALSE)</f>
        <v>232131</v>
      </c>
      <c r="S76" s="82">
        <f>VLOOKUP(A76,FAG_Daten_2022!A$1:$FK$206,FAG_Daten_2022!$H$1,FALSE)</f>
        <v>1130451</v>
      </c>
      <c r="T76" s="82">
        <f>VLOOKUP(A76,FAG_Daten_2022!A$1:$FK$206,FAG_Daten_2022!$F$1,FALSE)</f>
        <v>17345</v>
      </c>
      <c r="U76" s="3">
        <f>VLOOKUP(A76,FAG_Daten_2022!A$1:$FK$206,FAG_Daten_2022!$BC$1,FALSE)</f>
        <v>102.3</v>
      </c>
      <c r="V76" s="3">
        <f>VLOOKUP(A76,FAG_Daten_2022!A$1:$FK$206,FAG_Daten_2022!$BD$1,FALSE)</f>
        <v>104.2</v>
      </c>
      <c r="W76" s="118">
        <f>IF((P76/Q76)&gt;(R76/S76)*FAG_Basisdaten!$C$12,((P76/Q76)-(R76/S76)*FAG_Basisdaten!$C$12)*T76*FAG_Basisdaten!$C$13*(U76/V76),0)</f>
        <v>0</v>
      </c>
      <c r="X76" s="3">
        <f>VLOOKUP(A76,FAG_Daten_2022!A$1:$FK$206,FAG_Daten_2022!$DH$1,FALSE)</f>
        <v>110</v>
      </c>
      <c r="Y76" s="3">
        <f>VLOOKUP(A76,FAG_Daten_2022!A$1:$FK$206,FAG_Daten_2022!$DJ$1,FALSE)</f>
        <v>99.67</v>
      </c>
      <c r="Z76" s="82">
        <f>ROUND(W76-W76*MIN(MAX((Y76*FAG_Basisdaten!$C$15-X76)/(Y76*FAG_Basisdaten!$C$14),0),1),0)</f>
        <v>0</v>
      </c>
      <c r="AA76" s="79">
        <f>VLOOKUP(A76,FAG_Daten_2022!A$1:$FK$206,FAG_Daten_2022!$AW$1,FALSE)</f>
        <v>531.05999999999995</v>
      </c>
      <c r="AB76" s="83">
        <f>VLOOKUP(A76,FAG_Daten_2022!A$1:$FK$206,FAG_Daten_2022!$AZ$1,FALSE)</f>
        <v>5.11E-2</v>
      </c>
      <c r="AC76" s="3">
        <f>VLOOKUP(A76,FAG_Daten_2022!A$1:$FK$206,FAG_Daten_2022!$F$1,FALSE)</f>
        <v>17345</v>
      </c>
      <c r="AD76" s="3">
        <f>VLOOKUP(A76,FAG_Daten_2022!A$1:$FK$206,FAG_Daten_2022!$BC$1,FALSE)</f>
        <v>102.3</v>
      </c>
      <c r="AE76" s="3">
        <f>VLOOKUP(A76,FAG_Daten_2022!A$1:$FK$206,FAG_Daten_2022!$BD$1,FALSE)</f>
        <v>104.2</v>
      </c>
      <c r="AF76" s="80">
        <f>IF(OR(AA76&lt;FAG_Basisdaten!$C$18,AB76&gt;FAG_Basisdaten!$C$19),MAX((FAG_Basisdaten!$C$20+FAG_Basisdaten!$C$21*AA76+FAG_Basisdaten!$C$22*AB76*100)*AC76*(AD76/AE76),0),0)</f>
        <v>0</v>
      </c>
      <c r="AG76" s="3">
        <f>VLOOKUP(A76,FAG_Daten_2022!A$1:$FK$206,FAG_Daten_2022!$DH$1,FALSE)</f>
        <v>110</v>
      </c>
      <c r="AH76" s="3">
        <f>VLOOKUP(A76,FAG_Daten_2022!A$1:$FK$206,FAG_Daten_2022!$DJ$1,FALSE)</f>
        <v>99.67</v>
      </c>
      <c r="AI76" s="82">
        <f>ROUND(AF76-AF76*MIN(MAX((AH76*FAG_Basisdaten!$C$24-AG76)/(AH76*FAG_Basisdaten!$C$23),0),1),0)</f>
        <v>0</v>
      </c>
      <c r="AJ76" s="3">
        <f>VLOOKUP(A76,FAG_Daten_2022!$A$1:$FK$206,FAG_Daten_2022!$BC$1,FALSE)</f>
        <v>102.3</v>
      </c>
      <c r="AK76" s="3">
        <f>VLOOKUP(A76,FAG_Daten_2022!$A$1:$FK$206,FAG_Daten_2022!$BD$1,FALSE)</f>
        <v>104.2</v>
      </c>
      <c r="AL76" s="82">
        <v>0</v>
      </c>
      <c r="AM76" s="82">
        <f t="shared" si="19"/>
        <v>20252889</v>
      </c>
      <c r="AN76" s="115" t="str">
        <f>IF(VLOOKUP($A76,FAG_Daten_2022!$A$1:$FK$206,FAG_Daten_2022!BS$1,FALSE)="","",VLOOKUP($A76,FAG_Daten_2022!$A$1:$FK$206,FAG_Daten_2022!BS$1,FALSE))</f>
        <v/>
      </c>
      <c r="AO76" s="115" t="str">
        <f>IF(VLOOKUP($A76,FAG_Daten_2022!$A$1:$FK$206,FAG_Daten_2022!BT$1,FALSE)="","",VLOOKUP($A76,FAG_Daten_2022!$A$1:$FK$206,FAG_Daten_2022!BT$1,FALSE))</f>
        <v/>
      </c>
      <c r="AP76" s="115" t="str">
        <f>IF(VLOOKUP($A76,FAG_Daten_2022!$A$1:$FK$206,FAG_Daten_2022!BU$1,FALSE)="","",VLOOKUP($A76,FAG_Daten_2022!$A$1:$FK$206,FAG_Daten_2022!BU$1,FALSE))</f>
        <v/>
      </c>
      <c r="AQ76" s="115" t="str">
        <f>IF(VLOOKUP($A76,FAG_Daten_2022!$A$1:$FK$206,FAG_Daten_2022!BV$1,FALSE)="","",VLOOKUP($A76,FAG_Daten_2022!$A$1:$FK$206,FAG_Daten_2022!BV$1,FALSE))</f>
        <v/>
      </c>
      <c r="AR76" s="115" t="str">
        <f>IF(VLOOKUP($A76,FAG_Daten_2022!$A$1:$FK$206,FAG_Daten_2022!BW$1,FALSE)="","",VLOOKUP($A76,FAG_Daten_2022!$A$1:$FK$206,FAG_Daten_2022!BW$1,FALSE))</f>
        <v/>
      </c>
      <c r="AS76" s="115" t="str">
        <f>IF(VLOOKUP($A76,FAG_Daten_2022!$A$1:$FK$206,FAG_Daten_2022!BX$1,FALSE)="","",VLOOKUP($A76,FAG_Daten_2022!$A$1:$FK$206,FAG_Daten_2022!BX$1,FALSE))</f>
        <v/>
      </c>
      <c r="AT76" s="115" t="str">
        <f>IF(VLOOKUP($A76,FAG_Daten_2022!$A$1:$FK$206,FAG_Daten_2022!BY$1,FALSE)="","",VLOOKUP($A76,FAG_Daten_2022!$A$1:$FK$206,FAG_Daten_2022!BY$1,FALSE))</f>
        <v/>
      </c>
      <c r="AU76" s="115" t="str">
        <f>IF(VLOOKUP($A76,FAG_Daten_2022!$A$1:$FK$206,FAG_Daten_2022!BZ$1,FALSE)="","",VLOOKUP($A76,FAG_Daten_2022!$A$1:$FK$206,FAG_Daten_2022!BZ$1,FALSE))</f>
        <v/>
      </c>
      <c r="AV76" s="115" t="str">
        <f>IF(VLOOKUP($A76,FAG_Daten_2022!$A$1:$FK$206,FAG_Daten_2022!CA$1,FALSE)="","",VLOOKUP($A76,FAG_Daten_2022!$A$1:$FK$206,FAG_Daten_2022!CA$1,FALSE))</f>
        <v/>
      </c>
      <c r="AW76" s="115" t="str">
        <f>IF(VLOOKUP($A76,FAG_Daten_2022!$A$1:$FK$206,FAG_Daten_2022!CB$1,FALSE)="","",VLOOKUP($A76,FAG_Daten_2022!$A$1:$FK$206,FAG_Daten_2022!CB$1,FALSE))</f>
        <v/>
      </c>
      <c r="AX76" s="115" t="str">
        <f>IF(VLOOKUP($A76,FAG_Daten_2022!$A$1:$FK$206,FAG_Daten_2022!CC$1,FALSE)="","",VLOOKUP($A76,FAG_Daten_2022!$A$1:$FK$206,FAG_Daten_2022!CC$1,FALSE))</f>
        <v/>
      </c>
      <c r="AY76" s="115" t="str">
        <f>IF(VLOOKUP($A76,FAG_Daten_2022!$A$1:$FK$206,FAG_Daten_2022!CD$1,FALSE)="","",VLOOKUP($A76,FAG_Daten_2022!$A$1:$FK$206,FAG_Daten_2022!CD$1,FALSE))</f>
        <v/>
      </c>
      <c r="AZ76" s="80">
        <f>VLOOKUP($A76,FAG_Daten_2022!$A$1:$FK$206,FAG_Daten_2022!$DH$1,FALSE)</f>
        <v>110</v>
      </c>
      <c r="BA76" s="80">
        <f>IF(VLOOKUP($A76,FAG_Daten_2022!$A$1:$FK$206,FAG_Daten_2022!M$1,FALSE)="","",VLOOKUP($A76,FAG_Daten_2022!$A$1:$FK$206,FAG_Daten_2022!M$1,FALSE))</f>
        <v>0</v>
      </c>
      <c r="BB76" s="80">
        <f>IF(VLOOKUP($A76,FAG_Daten_2022!$A$1:$FK$206,FAG_Daten_2022!N$1,FALSE)="","",VLOOKUP($A76,FAG_Daten_2022!$A$1:$FK$206,FAG_Daten_2022!N$1,FALSE))</f>
        <v>0</v>
      </c>
      <c r="BC76" s="80">
        <f>IF(VLOOKUP($A76,FAG_Daten_2022!$A$1:$FK$206,FAG_Daten_2022!O$1,FALSE)="","",VLOOKUP($A76,FAG_Daten_2022!$A$1:$FK$206,FAG_Daten_2022!O$1,FALSE))</f>
        <v>0</v>
      </c>
      <c r="BD76" s="80" t="str">
        <f>IF(VLOOKUP($A76,FAG_Daten_2022!$A$1:$FK$206,FAG_Daten_2022!P$1,FALSE)="","",VLOOKUP($A76,FAG_Daten_2022!$A$1:$FK$206,FAG_Daten_2022!P$1,FALSE))</f>
        <v/>
      </c>
      <c r="BE76" s="80">
        <f>IF(VLOOKUP($A76,FAG_Daten_2022!$A$1:$FK$206,FAG_Daten_2022!R$1,FALSE)="","",VLOOKUP($A76,FAG_Daten_2022!$A$1:$FK$206,FAG_Daten_2022!R$1,FALSE))</f>
        <v>0</v>
      </c>
      <c r="BF76" s="80">
        <f>IF(VLOOKUP($A76,FAG_Daten_2022!$A$1:$FK$206,FAG_Daten_2022!S$1,FALSE)="","",VLOOKUP($A76,FAG_Daten_2022!$A$1:$FK$206,FAG_Daten_2022!S$1,FALSE))</f>
        <v>0</v>
      </c>
      <c r="BG76" s="80" t="str">
        <f>IF(VLOOKUP($A76,FAG_Daten_2022!$A$1:$FK$206,FAG_Daten_2022!T$1,FALSE)="","",VLOOKUP($A76,FAG_Daten_2022!$A$1:$FK$206,FAG_Daten_2022!T$1,FALSE))</f>
        <v/>
      </c>
      <c r="BH76" s="80" t="str">
        <f>IF(VLOOKUP($A76,FAG_Daten_2022!$A$1:$FK$206,FAG_Daten_2022!U$1,FALSE)="","",VLOOKUP($A76,FAG_Daten_2022!$A$1:$FK$206,FAG_Daten_2022!U$1,FALSE))</f>
        <v/>
      </c>
      <c r="BI76" s="80">
        <f>IF(VLOOKUP($A76,FAG_Daten_2022!$A$1:$FK$206,FAG_Daten_2022!W$1,FALSE)="","",VLOOKUP($A76,FAG_Daten_2022!$A$1:$FK$206,FAG_Daten_2022!W$1,FALSE))</f>
        <v>0</v>
      </c>
      <c r="BJ76" s="80" t="str">
        <f>IF(VLOOKUP($A76,FAG_Daten_2022!$A$1:$FK$206,FAG_Daten_2022!X$1,FALSE)="","",VLOOKUP($A76,FAG_Daten_2022!$A$1:$FK$206,FAG_Daten_2022!X$1,FALSE))</f>
        <v/>
      </c>
      <c r="BK76" s="80" t="str">
        <f>IF(VLOOKUP($A76,FAG_Daten_2022!$A$1:$FK$206,FAG_Daten_2022!Y$1,FALSE)="","",VLOOKUP($A76,FAG_Daten_2022!$A$1:$FK$206,FAG_Daten_2022!Y$1,FALSE))</f>
        <v/>
      </c>
      <c r="BL76" s="80" t="str">
        <f>IF(VLOOKUP($A76,FAG_Daten_2022!$A$1:$FK$206,FAG_Daten_2022!Z$1,FALSE)="","",VLOOKUP($A76,FAG_Daten_2022!$A$1:$FK$206,FAG_Daten_2022!Z$1,FALSE))</f>
        <v/>
      </c>
      <c r="BM76" s="82">
        <f>IF(VLOOKUP($A76,FAG_Daten_2022!$A$1:$FK$206,FAG_Daten_2022!AG$1,FALSE)="","",VLOOKUP($A76,FAG_Daten_2022!$A$1:$FK$206,FAG_Daten_2022!AG$1,FALSE))</f>
        <v>43714750</v>
      </c>
      <c r="BN76" s="82">
        <f>IF(VLOOKUP($A76,FAG_Daten_2022!$A$1:$FK$206,FAG_Daten_2022!AH$1,FALSE)="","",VLOOKUP($A76,FAG_Daten_2022!$A$1:$FK$206,FAG_Daten_2022!AH$1,FALSE))</f>
        <v>0</v>
      </c>
      <c r="BO76" s="82">
        <f>IF(VLOOKUP($A76,FAG_Daten_2022!$A$1:$FK$206,FAG_Daten_2022!AI$1,FALSE)="","",VLOOKUP($A76,FAG_Daten_2022!$A$1:$FK$206,FAG_Daten_2022!AI$1,FALSE))</f>
        <v>0</v>
      </c>
      <c r="BP76" s="113">
        <f>IF(VLOOKUP($A76,FAG_Daten_2022!$A$1:$FK$206,FAG_Daten_2022!AJ$1,FALSE)="","",VLOOKUP($A76,FAG_Daten_2022!$A$1:$FK$206,FAG_Daten_2022!AJ$1,FALSE))</f>
        <v>0</v>
      </c>
      <c r="BQ76" s="82" t="str">
        <f>IF(VLOOKUP($A76,FAG_Daten_2022!$A$1:$FK$206,FAG_Daten_2022!AK$1,FALSE)="","",VLOOKUP($A76,FAG_Daten_2022!$A$1:$FK$206,FAG_Daten_2022!AK$1,FALSE))</f>
        <v/>
      </c>
      <c r="BR76" s="82">
        <f>IF(VLOOKUP($A76,FAG_Daten_2022!$A$1:$FK$206,FAG_Daten_2022!AL$1,FALSE)="","",VLOOKUP($A76,FAG_Daten_2022!$A$1:$FK$206,FAG_Daten_2022!AL$1,FALSE))</f>
        <v>0</v>
      </c>
      <c r="BS76" s="82">
        <f>IF(VLOOKUP($A76,FAG_Daten_2022!$A$1:$FK$206,FAG_Daten_2022!AM$1,FALSE)="","",VLOOKUP($A76,FAG_Daten_2022!$A$1:$FK$206,FAG_Daten_2022!AM$1,FALSE))</f>
        <v>0</v>
      </c>
      <c r="BT76" s="82" t="str">
        <f>IF(VLOOKUP($A76,FAG_Daten_2022!$A$1:$FK$206,FAG_Daten_2022!AN$1,FALSE)="","",VLOOKUP($A76,FAG_Daten_2022!$A$1:$FK$206,FAG_Daten_2022!AN$1,FALSE))</f>
        <v/>
      </c>
      <c r="BU76" s="82" t="str">
        <f>IF(VLOOKUP($A76,FAG_Daten_2022!$A$1:$FK$206,FAG_Daten_2022!AO$1,FALSE)="","",VLOOKUP($A76,FAG_Daten_2022!$A$1:$FK$206,FAG_Daten_2022!AO$1,FALSE))</f>
        <v/>
      </c>
      <c r="BV76" s="82">
        <f>IF(VLOOKUP($A76,FAG_Daten_2022!$A$1:$FK$206,FAG_Daten_2022!AP$1,FALSE)="","",VLOOKUP($A76,FAG_Daten_2022!$A$1:$FK$206,FAG_Daten_2022!AP$1,FALSE))</f>
        <v>0</v>
      </c>
      <c r="BW76" s="82" t="str">
        <f>IF(VLOOKUP($A76,FAG_Daten_2022!$A$1:$FK$206,FAG_Daten_2022!AQ$1,FALSE)="","",VLOOKUP($A76,FAG_Daten_2022!$A$1:$FK$206,FAG_Daten_2022!AQ$1,FALSE))</f>
        <v/>
      </c>
      <c r="BX76" s="82" t="str">
        <f>IF(VLOOKUP($A76,FAG_Daten_2022!$A$1:$FK$206,FAG_Daten_2022!AR$1,FALSE)="","",VLOOKUP($A76,FAG_Daten_2022!$A$1:$FK$206,FAG_Daten_2022!AR$1,FALSE))</f>
        <v/>
      </c>
      <c r="BY76" s="82" t="str">
        <f>IF(VLOOKUP($A76,FAG_Daten_2022!$A$1:$FK$206,FAG_Daten_2022!AS$1,FALSE)="","",VLOOKUP($A76,FAG_Daten_2022!$A$1:$FK$206,FAG_Daten_2022!AS$1,FALSE))</f>
        <v/>
      </c>
      <c r="BZ76" s="82">
        <f t="shared" si="18"/>
        <v>0</v>
      </c>
      <c r="CA76" s="82">
        <f t="shared" si="15"/>
        <v>0</v>
      </c>
      <c r="CB76" s="82">
        <f t="shared" si="15"/>
        <v>0</v>
      </c>
      <c r="CC76" s="82" t="str">
        <f t="shared" si="15"/>
        <v/>
      </c>
      <c r="CD76" s="82">
        <f t="shared" si="12"/>
        <v>0</v>
      </c>
      <c r="CE76" s="82">
        <f t="shared" si="12"/>
        <v>0</v>
      </c>
      <c r="CF76" s="82" t="str">
        <f t="shared" si="12"/>
        <v/>
      </c>
      <c r="CG76" s="82" t="str">
        <f t="shared" si="12"/>
        <v/>
      </c>
      <c r="CH76" s="82">
        <f t="shared" si="12"/>
        <v>0</v>
      </c>
      <c r="CI76" s="82" t="str">
        <f t="shared" si="12"/>
        <v/>
      </c>
      <c r="CJ76" s="82" t="str">
        <f t="shared" si="12"/>
        <v/>
      </c>
      <c r="CK76" s="82" t="str">
        <f t="shared" si="12"/>
        <v/>
      </c>
      <c r="CL76" s="82">
        <f t="shared" si="16"/>
        <v>0</v>
      </c>
      <c r="CM76" s="82">
        <f t="shared" si="16"/>
        <v>0</v>
      </c>
      <c r="CN76" s="82">
        <f t="shared" si="16"/>
        <v>0</v>
      </c>
      <c r="CO76" s="82" t="str">
        <f t="shared" si="16"/>
        <v/>
      </c>
      <c r="CP76" s="82">
        <f t="shared" si="16"/>
        <v>0</v>
      </c>
      <c r="CQ76" s="82">
        <f t="shared" si="16"/>
        <v>0</v>
      </c>
      <c r="CR76" s="82" t="str">
        <f t="shared" si="23"/>
        <v/>
      </c>
      <c r="CS76" s="82" t="str">
        <f t="shared" si="23"/>
        <v/>
      </c>
      <c r="CT76" s="82">
        <f t="shared" si="23"/>
        <v>0</v>
      </c>
      <c r="CU76" s="82" t="str">
        <f t="shared" si="23"/>
        <v/>
      </c>
      <c r="CV76" s="82" t="str">
        <f t="shared" si="23"/>
        <v/>
      </c>
      <c r="CW76" s="82" t="str">
        <f t="shared" si="23"/>
        <v/>
      </c>
      <c r="CX76" s="82">
        <f t="shared" si="20"/>
        <v>0</v>
      </c>
      <c r="CY76" s="82">
        <f>VLOOKUP($A76,FAG_Daten_2022!$A$1:$FK$206,FAG_Daten_2022!I$1,FALSE)</f>
        <v>3426</v>
      </c>
      <c r="CZ76" s="82" t="str">
        <f>IF(VLOOKUP($A76,FAG_Daten_2022!$A$1:$FK$206,FAG_Daten_2022!BE$1,FALSE)="","",VLOOKUP($A76,FAG_Daten_2022!$A$1:$FK$206,FAG_Daten_2022!BE$1,FALSE))</f>
        <v/>
      </c>
      <c r="DA76" s="82" t="str">
        <f>IF(VLOOKUP($A76,FAG_Daten_2022!$A$1:$FK$206,FAG_Daten_2022!BF$1,FALSE)="","",VLOOKUP($A76,FAG_Daten_2022!$A$1:$FK$206,FAG_Daten_2022!BF$1,FALSE))</f>
        <v/>
      </c>
      <c r="DB76" s="82" t="str">
        <f>IF(VLOOKUP($A76,FAG_Daten_2022!$A$1:$FK$206,FAG_Daten_2022!BG$1,FALSE)="","",VLOOKUP($A76,FAG_Daten_2022!$A$1:$FK$206,FAG_Daten_2022!BG$1,FALSE))</f>
        <v/>
      </c>
      <c r="DC76" s="82" t="str">
        <f>IF(VLOOKUP($A76,FAG_Daten_2022!$A$1:$FK$206,FAG_Daten_2022!BH$1,FALSE)="","",VLOOKUP($A76,FAG_Daten_2022!$A$1:$FK$206,FAG_Daten_2022!BH$1,FALSE))</f>
        <v/>
      </c>
      <c r="DD76" s="82" t="str">
        <f>IF(VLOOKUP($A76,FAG_Daten_2022!$A$1:$FK$206,FAG_Daten_2022!BI$1,FALSE)="","",VLOOKUP($A76,FAG_Daten_2022!$A$1:$FK$206,FAG_Daten_2022!BI$1,FALSE))</f>
        <v/>
      </c>
      <c r="DE76" s="82" t="str">
        <f>IF(VLOOKUP($A76,FAG_Daten_2022!$A$1:$FK$206,FAG_Daten_2022!BJ$1,FALSE)="","",VLOOKUP($A76,FAG_Daten_2022!$A$1:$FK$206,FAG_Daten_2022!BJ$1,FALSE))</f>
        <v/>
      </c>
      <c r="DF76" s="82" t="str">
        <f>IF(VLOOKUP($A76,FAG_Daten_2022!$A$1:$FK$206,FAG_Daten_2022!BK$1,FALSE)="","",VLOOKUP($A76,FAG_Daten_2022!$A$1:$FK$206,FAG_Daten_2022!BK$1,FALSE))</f>
        <v/>
      </c>
      <c r="DG76" s="82" t="str">
        <f>IF(VLOOKUP($A76,FAG_Daten_2022!$A$1:$FK$206,FAG_Daten_2022!BL$1,FALSE)="","",VLOOKUP($A76,FAG_Daten_2022!$A$1:$FK$206,FAG_Daten_2022!BL$1,FALSE))</f>
        <v/>
      </c>
      <c r="DH76" s="82" t="str">
        <f>IF(VLOOKUP($A76,FAG_Daten_2022!$A$1:$FK$206,FAG_Daten_2022!BM$1,FALSE)="","",VLOOKUP($A76,FAG_Daten_2022!$A$1:$FK$206,FAG_Daten_2022!BM$1,FALSE))</f>
        <v/>
      </c>
      <c r="DI76" s="82" t="str">
        <f>IF(VLOOKUP($A76,FAG_Daten_2022!$A$1:$FK$206,FAG_Daten_2022!BN$1,FALSE)="","",VLOOKUP($A76,FAG_Daten_2022!$A$1:$FK$206,FAG_Daten_2022!BN$1,FALSE))</f>
        <v/>
      </c>
      <c r="DJ76" s="82" t="str">
        <f>IF(VLOOKUP($A76,FAG_Daten_2022!$A$1:$FK$206,FAG_Daten_2022!BO$1,FALSE)="","",VLOOKUP($A76,FAG_Daten_2022!$A$1:$FK$206,FAG_Daten_2022!BO$1,FALSE))</f>
        <v/>
      </c>
      <c r="DK76" s="82" t="str">
        <f>IF(VLOOKUP($A76,FAG_Daten_2022!$A$1:$FK$206,FAG_Daten_2022!BP$1,FALSE)="","",VLOOKUP($A76,FAG_Daten_2022!$A$1:$FK$206,FAG_Daten_2022!BP$1,FALSE))</f>
        <v/>
      </c>
      <c r="DL76" s="82" t="str">
        <f>IF(VLOOKUP($A76,FAG_Daten_2022!$A$1:$FK$206,FAG_Daten_2022!BQ$1,FALSE)="","",VLOOKUP($A76,FAG_Daten_2022!$A$1:$FK$206,FAG_Daten_2022!BQ$1,FALSE))</f>
        <v/>
      </c>
      <c r="DM76" s="82" t="str">
        <f>IF(VLOOKUP($A76,FAG_Daten_2022!$A$1:$FK$206,FAG_Daten_2022!BR$1,FALSE)="","",VLOOKUP($A76,FAG_Daten_2022!$A$1:$FK$206,FAG_Daten_2022!BR$1,FALSE))</f>
        <v/>
      </c>
      <c r="DN76" s="82" t="str">
        <f t="shared" si="17"/>
        <v/>
      </c>
      <c r="DO76" s="82" t="str">
        <f t="shared" si="17"/>
        <v/>
      </c>
      <c r="DP76" s="82" t="str">
        <f t="shared" si="17"/>
        <v/>
      </c>
      <c r="DQ76" s="82" t="str">
        <f t="shared" si="17"/>
        <v/>
      </c>
      <c r="DR76" s="82" t="str">
        <f t="shared" si="17"/>
        <v/>
      </c>
      <c r="DS76" s="82" t="str">
        <f t="shared" si="17"/>
        <v/>
      </c>
      <c r="DT76" s="82" t="str">
        <f t="shared" si="24"/>
        <v/>
      </c>
      <c r="DU76" s="82" t="str">
        <f t="shared" si="24"/>
        <v/>
      </c>
      <c r="DV76" s="82" t="str">
        <f t="shared" si="24"/>
        <v/>
      </c>
      <c r="DW76" s="82" t="str">
        <f t="shared" si="24"/>
        <v/>
      </c>
      <c r="DX76" s="82" t="str">
        <f t="shared" si="24"/>
        <v/>
      </c>
      <c r="DY76" s="82" t="str">
        <f t="shared" si="24"/>
        <v/>
      </c>
      <c r="DZ76" s="82">
        <f t="shared" si="21"/>
        <v>0</v>
      </c>
      <c r="EA76" s="82">
        <f t="shared" si="22"/>
        <v>0</v>
      </c>
      <c r="EB76" s="82"/>
      <c r="EC76" s="82"/>
      <c r="ED76" s="82"/>
      <c r="EE76" s="82"/>
      <c r="EF76" s="82"/>
      <c r="EG76" s="82"/>
      <c r="EH76" s="82"/>
      <c r="EI76" s="82"/>
      <c r="EJ76" s="82"/>
      <c r="EK76" s="1"/>
      <c r="EL76" s="11"/>
      <c r="EM76" s="1"/>
    </row>
    <row r="77" spans="1:143" s="3" customFormat="1" outlineLevel="1" x14ac:dyDescent="0.2">
      <c r="A77" s="3">
        <v>6</v>
      </c>
      <c r="B77" s="3" t="str">
        <f>VLOOKUP(A77,FAG_Daten_2022!A$1:$FK$206,FAG_Daten_2022!$B$1,FALSE)</f>
        <v>Kappel a.A.</v>
      </c>
      <c r="C77" s="3" t="str">
        <f>VLOOKUP(A77,FAG_Daten_2022!A$1:$FK$206,FAG_Daten_2022!$C$1,FALSE)</f>
        <v>Politische Gemeinde</v>
      </c>
      <c r="D77" s="3" t="str">
        <f>VLOOKUP(A77,FAG_Daten_2022!A$1:$FK$206,FAG_Daten_2022!$D$1,FALSE)</f>
        <v>Bezirk Affoltern</v>
      </c>
      <c r="E77" s="82">
        <f>VLOOKUP(A77,FAG_Daten_2022!A$1:$FK$206,FAG_Daten_2022!$AT$1,FALSE)</f>
        <v>3154</v>
      </c>
      <c r="F77" s="82">
        <f>VLOOKUP(A77,FAG_Daten_2022!A$1:$FK$206,FAG_Daten_2022!$AV$1,FALSE)</f>
        <v>3770</v>
      </c>
      <c r="G77" s="82">
        <f>VLOOKUP(A77,FAG_Daten_2022!A$1:$FK$206,FAG_Daten_2022!$F$1,FALSE)</f>
        <v>1244</v>
      </c>
      <c r="H77" s="80">
        <f>VLOOKUP(A77,FAG_Daten_2022!A$1:$FK$206,FAG_Daten_2022!$DH$1,FALSE)</f>
        <v>102</v>
      </c>
      <c r="I77" s="82">
        <f>ROUND(IF(E77&lt;FAG_Basisdaten!$C$5*F77,(FAG_Basisdaten!$C$5*F77-E77)*G77*H77/100,0),0)</f>
        <v>542446</v>
      </c>
      <c r="J77" s="82">
        <f>VLOOKUP(A77,FAG_Daten_2022!A$1:$FK$206,FAG_Daten_2022!$AT$1,FALSE)</f>
        <v>3154</v>
      </c>
      <c r="K77" s="82">
        <f>VLOOKUP(A77,FAG_Daten_2022!A$1:$FK$206,FAG_Daten_2022!$AV$1,FALSE)</f>
        <v>3770</v>
      </c>
      <c r="L77" s="3">
        <f>VLOOKUP(A77,FAG_Daten_2022!A$1:$FK$206,FAG_Daten_2022!$F$1,FALSE)</f>
        <v>1244</v>
      </c>
      <c r="M77" s="3">
        <f>VLOOKUP(A77,FAG_Daten_2022!A$1:$FK$206,FAG_Daten_2022!DJ$1,FALSE)</f>
        <v>99.67</v>
      </c>
      <c r="N77" s="3">
        <f>VLOOKUP(A77,FAG_Daten_2022!A$1:$FK$206,FAG_Daten_2022!$DK$1,FALSE)</f>
        <v>100.87</v>
      </c>
      <c r="O77" s="82">
        <f>ROUND(IF(J77&gt;K77*FAG_Basisdaten!$C$8,(J77-K77*FAG_Basisdaten!$C$8)*FAG_Basisdaten!$C$9*L77*(M77/N77),0),0)</f>
        <v>0</v>
      </c>
      <c r="P77" s="82">
        <f>VLOOKUP(A77,FAG_Daten_2022!A$1:$FK$206,FAG_Daten_2022!$I$1,FALSE)</f>
        <v>316</v>
      </c>
      <c r="Q77" s="82">
        <f>VLOOKUP(A77,FAG_Daten_2022!A$1:$FK$206,FAG_Daten_2022!$F$1,FALSE)</f>
        <v>1244</v>
      </c>
      <c r="R77" s="82">
        <f>VLOOKUP(A77,FAG_Daten_2022!A$1:$FK$206,FAG_Daten_2022!$K$1,FALSE)</f>
        <v>232131</v>
      </c>
      <c r="S77" s="82">
        <f>VLOOKUP(A77,FAG_Daten_2022!A$1:$FK$206,FAG_Daten_2022!$H$1,FALSE)</f>
        <v>1130451</v>
      </c>
      <c r="T77" s="82">
        <f>VLOOKUP(A77,FAG_Daten_2022!A$1:$FK$206,FAG_Daten_2022!$F$1,FALSE)</f>
        <v>1244</v>
      </c>
      <c r="U77" s="3">
        <f>VLOOKUP(A77,FAG_Daten_2022!A$1:$FK$206,FAG_Daten_2022!$BC$1,FALSE)</f>
        <v>102.3</v>
      </c>
      <c r="V77" s="3">
        <f>VLOOKUP(A77,FAG_Daten_2022!A$1:$FK$206,FAG_Daten_2022!$BD$1,FALSE)</f>
        <v>104.2</v>
      </c>
      <c r="W77" s="118">
        <f>IF((P77/Q77)&gt;(R77/S77)*FAG_Basisdaten!$C$12,((P77/Q77)-(R77/S77)*FAG_Basisdaten!$C$12)*T77*FAG_Basisdaten!$C$13*(U77/V77),0)</f>
        <v>412432.01282474911</v>
      </c>
      <c r="X77" s="3">
        <f>VLOOKUP(A77,FAG_Daten_2022!A$1:$FK$206,FAG_Daten_2022!$DH$1,FALSE)</f>
        <v>102</v>
      </c>
      <c r="Y77" s="3">
        <f>VLOOKUP(A77,FAG_Daten_2022!A$1:$FK$206,FAG_Daten_2022!$DJ$1,FALSE)</f>
        <v>99.67</v>
      </c>
      <c r="Z77" s="82">
        <f>ROUND(W77-W77*MIN(MAX((Y77*FAG_Basisdaten!$C$15-X77)/(Y77*FAG_Basisdaten!$C$14),0),1),0)</f>
        <v>204999</v>
      </c>
      <c r="AA77" s="79">
        <f>VLOOKUP(A77,FAG_Daten_2022!A$1:$FK$206,FAG_Daten_2022!$AW$1,FALSE)</f>
        <v>157.56</v>
      </c>
      <c r="AB77" s="83">
        <f>VLOOKUP(A77,FAG_Daten_2022!A$1:$FK$206,FAG_Daten_2022!$AZ$1,FALSE)</f>
        <v>0</v>
      </c>
      <c r="AC77" s="3">
        <f>VLOOKUP(A77,FAG_Daten_2022!A$1:$FK$206,FAG_Daten_2022!$F$1,FALSE)</f>
        <v>1244</v>
      </c>
      <c r="AD77" s="3">
        <f>VLOOKUP(A77,FAG_Daten_2022!A$1:$FK$206,FAG_Daten_2022!$BC$1,FALSE)</f>
        <v>102.3</v>
      </c>
      <c r="AE77" s="3">
        <f>VLOOKUP(A77,FAG_Daten_2022!A$1:$FK$206,FAG_Daten_2022!$BD$1,FALSE)</f>
        <v>104.2</v>
      </c>
      <c r="AF77" s="80">
        <f>IF(OR(AA77&lt;FAG_Basisdaten!$C$18,AB77&gt;FAG_Basisdaten!$C$19),MAX((FAG_Basisdaten!$C$20+FAG_Basisdaten!$C$21*AA77+FAG_Basisdaten!$C$22*AB77*100)*AC77*(AD77/AE77),0),0)</f>
        <v>0</v>
      </c>
      <c r="AG77" s="3">
        <f>VLOOKUP(A77,FAG_Daten_2022!A$1:$FK$206,FAG_Daten_2022!$DH$1,FALSE)</f>
        <v>102</v>
      </c>
      <c r="AH77" s="3">
        <f>VLOOKUP(A77,FAG_Daten_2022!A$1:$FK$206,FAG_Daten_2022!$DJ$1,FALSE)</f>
        <v>99.67</v>
      </c>
      <c r="AI77" s="82">
        <f>ROUND(AF77-AF77*MIN(MAX((AH77*FAG_Basisdaten!$C$24-AG77)/(AH77*FAG_Basisdaten!$C$23),0),1),0)</f>
        <v>0</v>
      </c>
      <c r="AJ77" s="3">
        <f>VLOOKUP(A77,FAG_Daten_2022!$A$1:$FK$206,FAG_Daten_2022!$BC$1,FALSE)</f>
        <v>102.3</v>
      </c>
      <c r="AK77" s="3">
        <f>VLOOKUP(A77,FAG_Daten_2022!$A$1:$FK$206,FAG_Daten_2022!$BD$1,FALSE)</f>
        <v>104.2</v>
      </c>
      <c r="AL77" s="82">
        <v>0</v>
      </c>
      <c r="AM77" s="82">
        <f t="shared" si="19"/>
        <v>747445</v>
      </c>
      <c r="AN77" s="115" t="str">
        <f>IF(VLOOKUP($A77,FAG_Daten_2022!$A$1:$FK$206,FAG_Daten_2022!BS$1,FALSE)="","",VLOOKUP($A77,FAG_Daten_2022!$A$1:$FK$206,FAG_Daten_2022!BS$1,FALSE))</f>
        <v/>
      </c>
      <c r="AO77" s="115" t="str">
        <f>IF(VLOOKUP($A77,FAG_Daten_2022!$A$1:$FK$206,FAG_Daten_2022!BT$1,FALSE)="","",VLOOKUP($A77,FAG_Daten_2022!$A$1:$FK$206,FAG_Daten_2022!BT$1,FALSE))</f>
        <v/>
      </c>
      <c r="AP77" s="115" t="str">
        <f>IF(VLOOKUP($A77,FAG_Daten_2022!$A$1:$FK$206,FAG_Daten_2022!BU$1,FALSE)="","",VLOOKUP($A77,FAG_Daten_2022!$A$1:$FK$206,FAG_Daten_2022!BU$1,FALSE))</f>
        <v/>
      </c>
      <c r="AQ77" s="115" t="str">
        <f>IF(VLOOKUP($A77,FAG_Daten_2022!$A$1:$FK$206,FAG_Daten_2022!BV$1,FALSE)="","",VLOOKUP($A77,FAG_Daten_2022!$A$1:$FK$206,FAG_Daten_2022!BV$1,FALSE))</f>
        <v/>
      </c>
      <c r="AR77" s="115" t="str">
        <f>IF(VLOOKUP($A77,FAG_Daten_2022!$A$1:$FK$206,FAG_Daten_2022!BW$1,FALSE)="","",VLOOKUP($A77,FAG_Daten_2022!$A$1:$FK$206,FAG_Daten_2022!BW$1,FALSE))</f>
        <v>Hausen a.A.</v>
      </c>
      <c r="AS77" s="115" t="str">
        <f>IF(VLOOKUP($A77,FAG_Daten_2022!$A$1:$FK$206,FAG_Daten_2022!BX$1,FALSE)="","",VLOOKUP($A77,FAG_Daten_2022!$A$1:$FK$206,FAG_Daten_2022!BX$1,FALSE))</f>
        <v/>
      </c>
      <c r="AT77" s="115" t="str">
        <f>IF(VLOOKUP($A77,FAG_Daten_2022!$A$1:$FK$206,FAG_Daten_2022!BY$1,FALSE)="","",VLOOKUP($A77,FAG_Daten_2022!$A$1:$FK$206,FAG_Daten_2022!BY$1,FALSE))</f>
        <v/>
      </c>
      <c r="AU77" s="115" t="str">
        <f>IF(VLOOKUP($A77,FAG_Daten_2022!$A$1:$FK$206,FAG_Daten_2022!BZ$1,FALSE)="","",VLOOKUP($A77,FAG_Daten_2022!$A$1:$FK$206,FAG_Daten_2022!BZ$1,FALSE))</f>
        <v/>
      </c>
      <c r="AV77" s="115" t="str">
        <f>IF(VLOOKUP($A77,FAG_Daten_2022!$A$1:$FK$206,FAG_Daten_2022!CA$1,FALSE)="","",VLOOKUP($A77,FAG_Daten_2022!$A$1:$FK$206,FAG_Daten_2022!CA$1,FALSE))</f>
        <v/>
      </c>
      <c r="AW77" s="115" t="str">
        <f>IF(VLOOKUP($A77,FAG_Daten_2022!$A$1:$FK$206,FAG_Daten_2022!CB$1,FALSE)="","",VLOOKUP($A77,FAG_Daten_2022!$A$1:$FK$206,FAG_Daten_2022!CB$1,FALSE))</f>
        <v/>
      </c>
      <c r="AX77" s="115" t="str">
        <f>IF(VLOOKUP($A77,FAG_Daten_2022!$A$1:$FK$206,FAG_Daten_2022!CC$1,FALSE)="","",VLOOKUP($A77,FAG_Daten_2022!$A$1:$FK$206,FAG_Daten_2022!CC$1,FALSE))</f>
        <v/>
      </c>
      <c r="AY77" s="115" t="str">
        <f>IF(VLOOKUP($A77,FAG_Daten_2022!$A$1:$FK$206,FAG_Daten_2022!CD$1,FALSE)="","",VLOOKUP($A77,FAG_Daten_2022!$A$1:$FK$206,FAG_Daten_2022!CD$1,FALSE))</f>
        <v/>
      </c>
      <c r="AZ77" s="80">
        <f>VLOOKUP($A77,FAG_Daten_2022!$A$1:$FK$206,FAG_Daten_2022!$DH$1,FALSE)</f>
        <v>102</v>
      </c>
      <c r="BA77" s="80">
        <f>IF(VLOOKUP($A77,FAG_Daten_2022!$A$1:$FK$206,FAG_Daten_2022!M$1,FALSE)="","",VLOOKUP($A77,FAG_Daten_2022!$A$1:$FK$206,FAG_Daten_2022!M$1,FALSE))</f>
        <v>0</v>
      </c>
      <c r="BB77" s="80">
        <f>IF(VLOOKUP($A77,FAG_Daten_2022!$A$1:$FK$206,FAG_Daten_2022!N$1,FALSE)="","",VLOOKUP($A77,FAG_Daten_2022!$A$1:$FK$206,FAG_Daten_2022!N$1,FALSE))</f>
        <v>0</v>
      </c>
      <c r="BC77" s="80">
        <f>IF(VLOOKUP($A77,FAG_Daten_2022!$A$1:$FK$206,FAG_Daten_2022!O$1,FALSE)="","",VLOOKUP($A77,FAG_Daten_2022!$A$1:$FK$206,FAG_Daten_2022!O$1,FALSE))</f>
        <v>0</v>
      </c>
      <c r="BD77" s="80" t="str">
        <f>IF(VLOOKUP($A77,FAG_Daten_2022!$A$1:$FK$206,FAG_Daten_2022!P$1,FALSE)="","",VLOOKUP($A77,FAG_Daten_2022!$A$1:$FK$206,FAG_Daten_2022!P$1,FALSE))</f>
        <v/>
      </c>
      <c r="BE77" s="80">
        <f>IF(VLOOKUP($A77,FAG_Daten_2022!$A$1:$FK$206,FAG_Daten_2022!R$1,FALSE)="","",VLOOKUP($A77,FAG_Daten_2022!$A$1:$FK$206,FAG_Daten_2022!R$1,FALSE))</f>
        <v>22</v>
      </c>
      <c r="BF77" s="80">
        <f>IF(VLOOKUP($A77,FAG_Daten_2022!$A$1:$FK$206,FAG_Daten_2022!S$1,FALSE)="","",VLOOKUP($A77,FAG_Daten_2022!$A$1:$FK$206,FAG_Daten_2022!S$1,FALSE))</f>
        <v>0</v>
      </c>
      <c r="BG77" s="80" t="str">
        <f>IF(VLOOKUP($A77,FAG_Daten_2022!$A$1:$FK$206,FAG_Daten_2022!T$1,FALSE)="","",VLOOKUP($A77,FAG_Daten_2022!$A$1:$FK$206,FAG_Daten_2022!T$1,FALSE))</f>
        <v/>
      </c>
      <c r="BH77" s="80" t="str">
        <f>IF(VLOOKUP($A77,FAG_Daten_2022!$A$1:$FK$206,FAG_Daten_2022!U$1,FALSE)="","",VLOOKUP($A77,FAG_Daten_2022!$A$1:$FK$206,FAG_Daten_2022!U$1,FALSE))</f>
        <v/>
      </c>
      <c r="BI77" s="80">
        <f>IF(VLOOKUP($A77,FAG_Daten_2022!$A$1:$FK$206,FAG_Daten_2022!W$1,FALSE)="","",VLOOKUP($A77,FAG_Daten_2022!$A$1:$FK$206,FAG_Daten_2022!W$1,FALSE))</f>
        <v>0</v>
      </c>
      <c r="BJ77" s="80" t="str">
        <f>IF(VLOOKUP($A77,FAG_Daten_2022!$A$1:$FK$206,FAG_Daten_2022!X$1,FALSE)="","",VLOOKUP($A77,FAG_Daten_2022!$A$1:$FK$206,FAG_Daten_2022!X$1,FALSE))</f>
        <v/>
      </c>
      <c r="BK77" s="80" t="str">
        <f>IF(VLOOKUP($A77,FAG_Daten_2022!$A$1:$FK$206,FAG_Daten_2022!Y$1,FALSE)="","",VLOOKUP($A77,FAG_Daten_2022!$A$1:$FK$206,FAG_Daten_2022!Y$1,FALSE))</f>
        <v/>
      </c>
      <c r="BL77" s="80" t="str">
        <f>IF(VLOOKUP($A77,FAG_Daten_2022!$A$1:$FK$206,FAG_Daten_2022!Z$1,FALSE)="","",VLOOKUP($A77,FAG_Daten_2022!$A$1:$FK$206,FAG_Daten_2022!Z$1,FALSE))</f>
        <v/>
      </c>
      <c r="BM77" s="82">
        <f>IF(VLOOKUP($A77,FAG_Daten_2022!$A$1:$FK$206,FAG_Daten_2022!AG$1,FALSE)="","",VLOOKUP($A77,FAG_Daten_2022!$A$1:$FK$206,FAG_Daten_2022!AG$1,FALSE))</f>
        <v>3923309</v>
      </c>
      <c r="BN77" s="82">
        <f>IF(VLOOKUP($A77,FAG_Daten_2022!$A$1:$FK$206,FAG_Daten_2022!AH$1,FALSE)="","",VLOOKUP($A77,FAG_Daten_2022!$A$1:$FK$206,FAG_Daten_2022!AH$1,FALSE))</f>
        <v>0</v>
      </c>
      <c r="BO77" s="82">
        <f>IF(VLOOKUP($A77,FAG_Daten_2022!$A$1:$FK$206,FAG_Daten_2022!AI$1,FALSE)="","",VLOOKUP($A77,FAG_Daten_2022!$A$1:$FK$206,FAG_Daten_2022!AI$1,FALSE))</f>
        <v>0</v>
      </c>
      <c r="BP77" s="113">
        <f>IF(VLOOKUP($A77,FAG_Daten_2022!$A$1:$FK$206,FAG_Daten_2022!AJ$1,FALSE)="","",VLOOKUP($A77,FAG_Daten_2022!$A$1:$FK$206,FAG_Daten_2022!AJ$1,FALSE))</f>
        <v>0</v>
      </c>
      <c r="BQ77" s="82" t="str">
        <f>IF(VLOOKUP($A77,FAG_Daten_2022!$A$1:$FK$206,FAG_Daten_2022!AK$1,FALSE)="","",VLOOKUP($A77,FAG_Daten_2022!$A$1:$FK$206,FAG_Daten_2022!AK$1,FALSE))</f>
        <v/>
      </c>
      <c r="BR77" s="82">
        <f>IF(VLOOKUP($A77,FAG_Daten_2022!$A$1:$FK$206,FAG_Daten_2022!AL$1,FALSE)="","",VLOOKUP($A77,FAG_Daten_2022!$A$1:$FK$206,FAG_Daten_2022!AL$1,FALSE))</f>
        <v>3923309</v>
      </c>
      <c r="BS77" s="82">
        <f>IF(VLOOKUP($A77,FAG_Daten_2022!$A$1:$FK$206,FAG_Daten_2022!AM$1,FALSE)="","",VLOOKUP($A77,FAG_Daten_2022!$A$1:$FK$206,FAG_Daten_2022!AM$1,FALSE))</f>
        <v>0</v>
      </c>
      <c r="BT77" s="82" t="str">
        <f>IF(VLOOKUP($A77,FAG_Daten_2022!$A$1:$FK$206,FAG_Daten_2022!AN$1,FALSE)="","",VLOOKUP($A77,FAG_Daten_2022!$A$1:$FK$206,FAG_Daten_2022!AN$1,FALSE))</f>
        <v/>
      </c>
      <c r="BU77" s="82" t="str">
        <f>IF(VLOOKUP($A77,FAG_Daten_2022!$A$1:$FK$206,FAG_Daten_2022!AO$1,FALSE)="","",VLOOKUP($A77,FAG_Daten_2022!$A$1:$FK$206,FAG_Daten_2022!AO$1,FALSE))</f>
        <v/>
      </c>
      <c r="BV77" s="82">
        <f>IF(VLOOKUP($A77,FAG_Daten_2022!$A$1:$FK$206,FAG_Daten_2022!AP$1,FALSE)="","",VLOOKUP($A77,FAG_Daten_2022!$A$1:$FK$206,FAG_Daten_2022!AP$1,FALSE))</f>
        <v>0</v>
      </c>
      <c r="BW77" s="82" t="str">
        <f>IF(VLOOKUP($A77,FAG_Daten_2022!$A$1:$FK$206,FAG_Daten_2022!AQ$1,FALSE)="","",VLOOKUP($A77,FAG_Daten_2022!$A$1:$FK$206,FAG_Daten_2022!AQ$1,FALSE))</f>
        <v/>
      </c>
      <c r="BX77" s="82" t="str">
        <f>IF(VLOOKUP($A77,FAG_Daten_2022!$A$1:$FK$206,FAG_Daten_2022!AR$1,FALSE)="","",VLOOKUP($A77,FAG_Daten_2022!$A$1:$FK$206,FAG_Daten_2022!AR$1,FALSE))</f>
        <v/>
      </c>
      <c r="BY77" s="82" t="str">
        <f>IF(VLOOKUP($A77,FAG_Daten_2022!$A$1:$FK$206,FAG_Daten_2022!AS$1,FALSE)="","",VLOOKUP($A77,FAG_Daten_2022!$A$1:$FK$206,FAG_Daten_2022!AS$1,FALSE))</f>
        <v/>
      </c>
      <c r="BZ77" s="82">
        <f t="shared" si="18"/>
        <v>0</v>
      </c>
      <c r="CA77" s="82">
        <f t="shared" si="15"/>
        <v>0</v>
      </c>
      <c r="CB77" s="82">
        <f t="shared" si="15"/>
        <v>0</v>
      </c>
      <c r="CC77" s="82" t="str">
        <f t="shared" si="15"/>
        <v/>
      </c>
      <c r="CD77" s="82">
        <f t="shared" si="15"/>
        <v>116998</v>
      </c>
      <c r="CE77" s="82">
        <f t="shared" si="15"/>
        <v>0</v>
      </c>
      <c r="CF77" s="82" t="str">
        <f t="shared" si="15"/>
        <v/>
      </c>
      <c r="CG77" s="82" t="str">
        <f t="shared" si="15"/>
        <v/>
      </c>
      <c r="CH77" s="82">
        <f t="shared" si="15"/>
        <v>0</v>
      </c>
      <c r="CI77" s="82" t="str">
        <f t="shared" si="15"/>
        <v/>
      </c>
      <c r="CJ77" s="82" t="str">
        <f t="shared" si="15"/>
        <v/>
      </c>
      <c r="CK77" s="82" t="str">
        <f t="shared" si="15"/>
        <v/>
      </c>
      <c r="CL77" s="82">
        <f t="shared" si="16"/>
        <v>0</v>
      </c>
      <c r="CM77" s="82">
        <f t="shared" si="16"/>
        <v>0</v>
      </c>
      <c r="CN77" s="82">
        <f t="shared" si="16"/>
        <v>0</v>
      </c>
      <c r="CO77" s="82" t="str">
        <f t="shared" si="16"/>
        <v/>
      </c>
      <c r="CP77" s="82">
        <f t="shared" si="16"/>
        <v>0</v>
      </c>
      <c r="CQ77" s="82">
        <f t="shared" si="16"/>
        <v>0</v>
      </c>
      <c r="CR77" s="82" t="str">
        <f t="shared" si="23"/>
        <v/>
      </c>
      <c r="CS77" s="82" t="str">
        <f t="shared" si="23"/>
        <v/>
      </c>
      <c r="CT77" s="82">
        <f t="shared" si="23"/>
        <v>0</v>
      </c>
      <c r="CU77" s="82" t="str">
        <f t="shared" si="23"/>
        <v/>
      </c>
      <c r="CV77" s="82" t="str">
        <f t="shared" si="23"/>
        <v/>
      </c>
      <c r="CW77" s="82" t="str">
        <f t="shared" si="23"/>
        <v/>
      </c>
      <c r="CX77" s="82">
        <f t="shared" si="20"/>
        <v>116998</v>
      </c>
      <c r="CY77" s="82">
        <f>VLOOKUP($A77,FAG_Daten_2022!$A$1:$FK$206,FAG_Daten_2022!I$1,FALSE)</f>
        <v>316</v>
      </c>
      <c r="CZ77" s="82" t="str">
        <f>IF(VLOOKUP($A77,FAG_Daten_2022!$A$1:$FK$206,FAG_Daten_2022!BE$1,FALSE)="","",VLOOKUP($A77,FAG_Daten_2022!$A$1:$FK$206,FAG_Daten_2022!BE$1,FALSE))</f>
        <v/>
      </c>
      <c r="DA77" s="82" t="str">
        <f>IF(VLOOKUP($A77,FAG_Daten_2022!$A$1:$FK$206,FAG_Daten_2022!BF$1,FALSE)="","",VLOOKUP($A77,FAG_Daten_2022!$A$1:$FK$206,FAG_Daten_2022!BF$1,FALSE))</f>
        <v/>
      </c>
      <c r="DB77" s="82" t="str">
        <f>IF(VLOOKUP($A77,FAG_Daten_2022!$A$1:$FK$206,FAG_Daten_2022!BG$1,FALSE)="","",VLOOKUP($A77,FAG_Daten_2022!$A$1:$FK$206,FAG_Daten_2022!BG$1,FALSE))</f>
        <v/>
      </c>
      <c r="DC77" s="82" t="str">
        <f>IF(VLOOKUP($A77,FAG_Daten_2022!$A$1:$FK$206,FAG_Daten_2022!BH$1,FALSE)="","",VLOOKUP($A77,FAG_Daten_2022!$A$1:$FK$206,FAG_Daten_2022!BH$1,FALSE))</f>
        <v/>
      </c>
      <c r="DD77" s="82">
        <f>IF(VLOOKUP($A77,FAG_Daten_2022!$A$1:$FK$206,FAG_Daten_2022!BI$1,FALSE)="","",VLOOKUP($A77,FAG_Daten_2022!$A$1:$FK$206,FAG_Daten_2022!BI$1,FALSE))</f>
        <v>24</v>
      </c>
      <c r="DE77" s="82" t="str">
        <f>IF(VLOOKUP($A77,FAG_Daten_2022!$A$1:$FK$206,FAG_Daten_2022!BJ$1,FALSE)="","",VLOOKUP($A77,FAG_Daten_2022!$A$1:$FK$206,FAG_Daten_2022!BJ$1,FALSE))</f>
        <v/>
      </c>
      <c r="DF77" s="82" t="str">
        <f>IF(VLOOKUP($A77,FAG_Daten_2022!$A$1:$FK$206,FAG_Daten_2022!BK$1,FALSE)="","",VLOOKUP($A77,FAG_Daten_2022!$A$1:$FK$206,FAG_Daten_2022!BK$1,FALSE))</f>
        <v/>
      </c>
      <c r="DG77" s="82" t="str">
        <f>IF(VLOOKUP($A77,FAG_Daten_2022!$A$1:$FK$206,FAG_Daten_2022!BL$1,FALSE)="","",VLOOKUP($A77,FAG_Daten_2022!$A$1:$FK$206,FAG_Daten_2022!BL$1,FALSE))</f>
        <v/>
      </c>
      <c r="DH77" s="82" t="str">
        <f>IF(VLOOKUP($A77,FAG_Daten_2022!$A$1:$FK$206,FAG_Daten_2022!BM$1,FALSE)="","",VLOOKUP($A77,FAG_Daten_2022!$A$1:$FK$206,FAG_Daten_2022!BM$1,FALSE))</f>
        <v/>
      </c>
      <c r="DI77" s="82" t="str">
        <f>IF(VLOOKUP($A77,FAG_Daten_2022!$A$1:$FK$206,FAG_Daten_2022!BN$1,FALSE)="","",VLOOKUP($A77,FAG_Daten_2022!$A$1:$FK$206,FAG_Daten_2022!BN$1,FALSE))</f>
        <v/>
      </c>
      <c r="DJ77" s="82" t="str">
        <f>IF(VLOOKUP($A77,FAG_Daten_2022!$A$1:$FK$206,FAG_Daten_2022!BO$1,FALSE)="","",VLOOKUP($A77,FAG_Daten_2022!$A$1:$FK$206,FAG_Daten_2022!BO$1,FALSE))</f>
        <v/>
      </c>
      <c r="DK77" s="82" t="str">
        <f>IF(VLOOKUP($A77,FAG_Daten_2022!$A$1:$FK$206,FAG_Daten_2022!BP$1,FALSE)="","",VLOOKUP($A77,FAG_Daten_2022!$A$1:$FK$206,FAG_Daten_2022!BP$1,FALSE))</f>
        <v/>
      </c>
      <c r="DL77" s="82" t="str">
        <f>IF(VLOOKUP($A77,FAG_Daten_2022!$A$1:$FK$206,FAG_Daten_2022!BQ$1,FALSE)="","",VLOOKUP($A77,FAG_Daten_2022!$A$1:$FK$206,FAG_Daten_2022!BQ$1,FALSE))</f>
        <v/>
      </c>
      <c r="DM77" s="82" t="str">
        <f>IF(VLOOKUP($A77,FAG_Daten_2022!$A$1:$FK$206,FAG_Daten_2022!BR$1,FALSE)="","",VLOOKUP($A77,FAG_Daten_2022!$A$1:$FK$206,FAG_Daten_2022!BR$1,FALSE))</f>
        <v/>
      </c>
      <c r="DN77" s="82" t="str">
        <f t="shared" si="17"/>
        <v/>
      </c>
      <c r="DO77" s="82" t="str">
        <f t="shared" si="17"/>
        <v/>
      </c>
      <c r="DP77" s="82" t="str">
        <f t="shared" si="17"/>
        <v/>
      </c>
      <c r="DQ77" s="82" t="str">
        <f t="shared" si="17"/>
        <v/>
      </c>
      <c r="DR77" s="82">
        <f t="shared" si="17"/>
        <v>15570</v>
      </c>
      <c r="DS77" s="82" t="str">
        <f t="shared" si="17"/>
        <v/>
      </c>
      <c r="DT77" s="82" t="str">
        <f t="shared" si="24"/>
        <v/>
      </c>
      <c r="DU77" s="82" t="str">
        <f t="shared" si="24"/>
        <v/>
      </c>
      <c r="DV77" s="82" t="str">
        <f t="shared" si="24"/>
        <v/>
      </c>
      <c r="DW77" s="82" t="str">
        <f t="shared" si="24"/>
        <v/>
      </c>
      <c r="DX77" s="82" t="str">
        <f t="shared" si="24"/>
        <v/>
      </c>
      <c r="DY77" s="82" t="str">
        <f t="shared" si="24"/>
        <v/>
      </c>
      <c r="DZ77" s="82">
        <f t="shared" si="21"/>
        <v>15570</v>
      </c>
      <c r="EA77" s="82">
        <f t="shared" si="22"/>
        <v>132568</v>
      </c>
      <c r="EB77" s="82"/>
      <c r="EC77" s="82"/>
      <c r="ED77" s="82"/>
      <c r="EE77" s="82"/>
      <c r="EF77" s="82"/>
      <c r="EG77" s="82"/>
      <c r="EH77" s="82"/>
      <c r="EI77" s="82"/>
      <c r="EJ77" s="82"/>
      <c r="EK77" s="1"/>
      <c r="EL77" s="11"/>
      <c r="EM77" s="1"/>
    </row>
    <row r="78" spans="1:143" s="3" customFormat="1" outlineLevel="1" x14ac:dyDescent="0.2">
      <c r="A78" s="3">
        <v>135</v>
      </c>
      <c r="B78" s="3" t="str">
        <f>VLOOKUP(A78,FAG_Daten_2022!A$1:$FK$206,FAG_Daten_2022!$B$1,FALSE)</f>
        <v>Kilchberg</v>
      </c>
      <c r="C78" s="3" t="str">
        <f>VLOOKUP(A78,FAG_Daten_2022!A$1:$FK$206,FAG_Daten_2022!$C$1,FALSE)</f>
        <v>Politische Gemeinde</v>
      </c>
      <c r="D78" s="3" t="str">
        <f>VLOOKUP(A78,FAG_Daten_2022!A$1:$FK$206,FAG_Daten_2022!$D$1,FALSE)</f>
        <v>Bezirk Horgen</v>
      </c>
      <c r="E78" s="82">
        <f>VLOOKUP(A78,FAG_Daten_2022!A$1:$FK$206,FAG_Daten_2022!$AT$1,FALSE)</f>
        <v>11468</v>
      </c>
      <c r="F78" s="82">
        <f>VLOOKUP(A78,FAG_Daten_2022!A$1:$FK$206,FAG_Daten_2022!$AV$1,FALSE)</f>
        <v>3770</v>
      </c>
      <c r="G78" s="82">
        <f>VLOOKUP(A78,FAG_Daten_2022!A$1:$FK$206,FAG_Daten_2022!$F$1,FALSE)</f>
        <v>9189</v>
      </c>
      <c r="H78" s="80">
        <f>VLOOKUP(A78,FAG_Daten_2022!A$1:$FK$206,FAG_Daten_2022!$DH$1,FALSE)</f>
        <v>72</v>
      </c>
      <c r="I78" s="82">
        <f>ROUND(IF(E78&lt;FAG_Basisdaten!$C$5*F78,(FAG_Basisdaten!$C$5*F78-E78)*G78*H78/100,0),0)</f>
        <v>0</v>
      </c>
      <c r="J78" s="82">
        <f>VLOOKUP(A78,FAG_Daten_2022!A$1:$FK$206,FAG_Daten_2022!$AT$1,FALSE)</f>
        <v>11468</v>
      </c>
      <c r="K78" s="82">
        <f>VLOOKUP(A78,FAG_Daten_2022!A$1:$FK$206,FAG_Daten_2022!$AV$1,FALSE)</f>
        <v>3770</v>
      </c>
      <c r="L78" s="3">
        <f>VLOOKUP(A78,FAG_Daten_2022!A$1:$FK$206,FAG_Daten_2022!$F$1,FALSE)</f>
        <v>9189</v>
      </c>
      <c r="M78" s="3">
        <f>VLOOKUP(A78,FAG_Daten_2022!A$1:$FK$206,FAG_Daten_2022!DJ$1,FALSE)</f>
        <v>99.67</v>
      </c>
      <c r="N78" s="3">
        <f>VLOOKUP(A78,FAG_Daten_2022!A$1:$FK$206,FAG_Daten_2022!$DK$1,FALSE)</f>
        <v>100.87</v>
      </c>
      <c r="O78" s="82">
        <f>ROUND(IF(J78&gt;K78*FAG_Basisdaten!$C$8,(J78-K78*FAG_Basisdaten!$C$8)*FAG_Basisdaten!$C$9*L78*(M78/N78),0),0)</f>
        <v>46530652</v>
      </c>
      <c r="P78" s="82">
        <f>VLOOKUP(A78,FAG_Daten_2022!A$1:$FK$206,FAG_Daten_2022!$I$1,FALSE)</f>
        <v>1974</v>
      </c>
      <c r="Q78" s="82">
        <f>VLOOKUP(A78,FAG_Daten_2022!A$1:$FK$206,FAG_Daten_2022!$F$1,FALSE)</f>
        <v>9189</v>
      </c>
      <c r="R78" s="82">
        <f>VLOOKUP(A78,FAG_Daten_2022!A$1:$FK$206,FAG_Daten_2022!$K$1,FALSE)</f>
        <v>232131</v>
      </c>
      <c r="S78" s="82">
        <f>VLOOKUP(A78,FAG_Daten_2022!A$1:$FK$206,FAG_Daten_2022!$H$1,FALSE)</f>
        <v>1130451</v>
      </c>
      <c r="T78" s="82">
        <f>VLOOKUP(A78,FAG_Daten_2022!A$1:$FK$206,FAG_Daten_2022!$F$1,FALSE)</f>
        <v>9189</v>
      </c>
      <c r="U78" s="3">
        <f>VLOOKUP(A78,FAG_Daten_2022!A$1:$FK$206,FAG_Daten_2022!$BC$1,FALSE)</f>
        <v>102.3</v>
      </c>
      <c r="V78" s="3">
        <f>VLOOKUP(A78,FAG_Daten_2022!A$1:$FK$206,FAG_Daten_2022!$BD$1,FALSE)</f>
        <v>104.2</v>
      </c>
      <c r="W78" s="118">
        <f>IF((P78/Q78)&gt;(R78/S78)*FAG_Basisdaten!$C$12,((P78/Q78)-(R78/S78)*FAG_Basisdaten!$C$12)*T78*FAG_Basisdaten!$C$13*(U78/V78),0)</f>
        <v>0</v>
      </c>
      <c r="X78" s="3">
        <f>VLOOKUP(A78,FAG_Daten_2022!A$1:$FK$206,FAG_Daten_2022!$DH$1,FALSE)</f>
        <v>72</v>
      </c>
      <c r="Y78" s="3">
        <f>VLOOKUP(A78,FAG_Daten_2022!A$1:$FK$206,FAG_Daten_2022!$DJ$1,FALSE)</f>
        <v>99.67</v>
      </c>
      <c r="Z78" s="82">
        <f>ROUND(W78-W78*MIN(MAX((Y78*FAG_Basisdaten!$C$15-X78)/(Y78*FAG_Basisdaten!$C$14),0),1),0)</f>
        <v>0</v>
      </c>
      <c r="AA78" s="79">
        <f>VLOOKUP(A78,FAG_Daten_2022!A$1:$FK$206,FAG_Daten_2022!$AW$1,FALSE)</f>
        <v>3563.58</v>
      </c>
      <c r="AB78" s="83">
        <f>VLOOKUP(A78,FAG_Daten_2022!A$1:$FK$206,FAG_Daten_2022!$AZ$1,FALSE)</f>
        <v>0</v>
      </c>
      <c r="AC78" s="3">
        <f>VLOOKUP(A78,FAG_Daten_2022!A$1:$FK$206,FAG_Daten_2022!$F$1,FALSE)</f>
        <v>9189</v>
      </c>
      <c r="AD78" s="3">
        <f>VLOOKUP(A78,FAG_Daten_2022!A$1:$FK$206,FAG_Daten_2022!$BC$1,FALSE)</f>
        <v>102.3</v>
      </c>
      <c r="AE78" s="3">
        <f>VLOOKUP(A78,FAG_Daten_2022!A$1:$FK$206,FAG_Daten_2022!$BD$1,FALSE)</f>
        <v>104.2</v>
      </c>
      <c r="AF78" s="80">
        <f>IF(OR(AA78&lt;FAG_Basisdaten!$C$18,AB78&gt;FAG_Basisdaten!$C$19),MAX((FAG_Basisdaten!$C$20+FAG_Basisdaten!$C$21*AA78+FAG_Basisdaten!$C$22*AB78*100)*AC78*(AD78/AE78),0),0)</f>
        <v>0</v>
      </c>
      <c r="AG78" s="3">
        <f>VLOOKUP(A78,FAG_Daten_2022!A$1:$FK$206,FAG_Daten_2022!$DH$1,FALSE)</f>
        <v>72</v>
      </c>
      <c r="AH78" s="3">
        <f>VLOOKUP(A78,FAG_Daten_2022!A$1:$FK$206,FAG_Daten_2022!$DJ$1,FALSE)</f>
        <v>99.67</v>
      </c>
      <c r="AI78" s="82">
        <f>ROUND(AF78-AF78*MIN(MAX((AH78*FAG_Basisdaten!$C$24-AG78)/(AH78*FAG_Basisdaten!$C$23),0),1),0)</f>
        <v>0</v>
      </c>
      <c r="AJ78" s="3">
        <f>VLOOKUP(A78,FAG_Daten_2022!$A$1:$FK$206,FAG_Daten_2022!$BC$1,FALSE)</f>
        <v>102.3</v>
      </c>
      <c r="AK78" s="3">
        <f>VLOOKUP(A78,FAG_Daten_2022!$A$1:$FK$206,FAG_Daten_2022!$BD$1,FALSE)</f>
        <v>104.2</v>
      </c>
      <c r="AL78" s="82">
        <v>0</v>
      </c>
      <c r="AM78" s="82">
        <f t="shared" si="19"/>
        <v>-46530652</v>
      </c>
      <c r="AN78" s="115" t="str">
        <f>IF(VLOOKUP($A78,FAG_Daten_2022!$A$1:$FK$206,FAG_Daten_2022!BS$1,FALSE)="","",VLOOKUP($A78,FAG_Daten_2022!$A$1:$FK$206,FAG_Daten_2022!BS$1,FALSE))</f>
        <v/>
      </c>
      <c r="AO78" s="115" t="str">
        <f>IF(VLOOKUP($A78,FAG_Daten_2022!$A$1:$FK$206,FAG_Daten_2022!BT$1,FALSE)="","",VLOOKUP($A78,FAG_Daten_2022!$A$1:$FK$206,FAG_Daten_2022!BT$1,FALSE))</f>
        <v/>
      </c>
      <c r="AP78" s="115" t="str">
        <f>IF(VLOOKUP($A78,FAG_Daten_2022!$A$1:$FK$206,FAG_Daten_2022!BU$1,FALSE)="","",VLOOKUP($A78,FAG_Daten_2022!$A$1:$FK$206,FAG_Daten_2022!BU$1,FALSE))</f>
        <v/>
      </c>
      <c r="AQ78" s="115" t="str">
        <f>IF(VLOOKUP($A78,FAG_Daten_2022!$A$1:$FK$206,FAG_Daten_2022!BV$1,FALSE)="","",VLOOKUP($A78,FAG_Daten_2022!$A$1:$FK$206,FAG_Daten_2022!BV$1,FALSE))</f>
        <v/>
      </c>
      <c r="AR78" s="115" t="str">
        <f>IF(VLOOKUP($A78,FAG_Daten_2022!$A$1:$FK$206,FAG_Daten_2022!BW$1,FALSE)="","",VLOOKUP($A78,FAG_Daten_2022!$A$1:$FK$206,FAG_Daten_2022!BW$1,FALSE))</f>
        <v/>
      </c>
      <c r="AS78" s="115" t="str">
        <f>IF(VLOOKUP($A78,FAG_Daten_2022!$A$1:$FK$206,FAG_Daten_2022!BX$1,FALSE)="","",VLOOKUP($A78,FAG_Daten_2022!$A$1:$FK$206,FAG_Daten_2022!BX$1,FALSE))</f>
        <v/>
      </c>
      <c r="AT78" s="115" t="str">
        <f>IF(VLOOKUP($A78,FAG_Daten_2022!$A$1:$FK$206,FAG_Daten_2022!BY$1,FALSE)="","",VLOOKUP($A78,FAG_Daten_2022!$A$1:$FK$206,FAG_Daten_2022!BY$1,FALSE))</f>
        <v/>
      </c>
      <c r="AU78" s="115" t="str">
        <f>IF(VLOOKUP($A78,FAG_Daten_2022!$A$1:$FK$206,FAG_Daten_2022!BZ$1,FALSE)="","",VLOOKUP($A78,FAG_Daten_2022!$A$1:$FK$206,FAG_Daten_2022!BZ$1,FALSE))</f>
        <v/>
      </c>
      <c r="AV78" s="115" t="str">
        <f>IF(VLOOKUP($A78,FAG_Daten_2022!$A$1:$FK$206,FAG_Daten_2022!CA$1,FALSE)="","",VLOOKUP($A78,FAG_Daten_2022!$A$1:$FK$206,FAG_Daten_2022!CA$1,FALSE))</f>
        <v/>
      </c>
      <c r="AW78" s="115" t="str">
        <f>IF(VLOOKUP($A78,FAG_Daten_2022!$A$1:$FK$206,FAG_Daten_2022!CB$1,FALSE)="","",VLOOKUP($A78,FAG_Daten_2022!$A$1:$FK$206,FAG_Daten_2022!CB$1,FALSE))</f>
        <v/>
      </c>
      <c r="AX78" s="115" t="str">
        <f>IF(VLOOKUP($A78,FAG_Daten_2022!$A$1:$FK$206,FAG_Daten_2022!CC$1,FALSE)="","",VLOOKUP($A78,FAG_Daten_2022!$A$1:$FK$206,FAG_Daten_2022!CC$1,FALSE))</f>
        <v/>
      </c>
      <c r="AY78" s="115" t="str">
        <f>IF(VLOOKUP($A78,FAG_Daten_2022!$A$1:$FK$206,FAG_Daten_2022!CD$1,FALSE)="","",VLOOKUP($A78,FAG_Daten_2022!$A$1:$FK$206,FAG_Daten_2022!CD$1,FALSE))</f>
        <v/>
      </c>
      <c r="AZ78" s="80">
        <f>VLOOKUP($A78,FAG_Daten_2022!$A$1:$FK$206,FAG_Daten_2022!$DH$1,FALSE)</f>
        <v>72</v>
      </c>
      <c r="BA78" s="80">
        <f>IF(VLOOKUP($A78,FAG_Daten_2022!$A$1:$FK$206,FAG_Daten_2022!M$1,FALSE)="","",VLOOKUP($A78,FAG_Daten_2022!$A$1:$FK$206,FAG_Daten_2022!M$1,FALSE))</f>
        <v>0</v>
      </c>
      <c r="BB78" s="80">
        <f>IF(VLOOKUP($A78,FAG_Daten_2022!$A$1:$FK$206,FAG_Daten_2022!N$1,FALSE)="","",VLOOKUP($A78,FAG_Daten_2022!$A$1:$FK$206,FAG_Daten_2022!N$1,FALSE))</f>
        <v>0</v>
      </c>
      <c r="BC78" s="80">
        <f>IF(VLOOKUP($A78,FAG_Daten_2022!$A$1:$FK$206,FAG_Daten_2022!O$1,FALSE)="","",VLOOKUP($A78,FAG_Daten_2022!$A$1:$FK$206,FAG_Daten_2022!O$1,FALSE))</f>
        <v>0</v>
      </c>
      <c r="BD78" s="80" t="str">
        <f>IF(VLOOKUP($A78,FAG_Daten_2022!$A$1:$FK$206,FAG_Daten_2022!P$1,FALSE)="","",VLOOKUP($A78,FAG_Daten_2022!$A$1:$FK$206,FAG_Daten_2022!P$1,FALSE))</f>
        <v/>
      </c>
      <c r="BE78" s="80">
        <f>IF(VLOOKUP($A78,FAG_Daten_2022!$A$1:$FK$206,FAG_Daten_2022!R$1,FALSE)="","",VLOOKUP($A78,FAG_Daten_2022!$A$1:$FK$206,FAG_Daten_2022!R$1,FALSE))</f>
        <v>0</v>
      </c>
      <c r="BF78" s="80">
        <f>IF(VLOOKUP($A78,FAG_Daten_2022!$A$1:$FK$206,FAG_Daten_2022!S$1,FALSE)="","",VLOOKUP($A78,FAG_Daten_2022!$A$1:$FK$206,FAG_Daten_2022!S$1,FALSE))</f>
        <v>0</v>
      </c>
      <c r="BG78" s="80" t="str">
        <f>IF(VLOOKUP($A78,FAG_Daten_2022!$A$1:$FK$206,FAG_Daten_2022!T$1,FALSE)="","",VLOOKUP($A78,FAG_Daten_2022!$A$1:$FK$206,FAG_Daten_2022!T$1,FALSE))</f>
        <v/>
      </c>
      <c r="BH78" s="80" t="str">
        <f>IF(VLOOKUP($A78,FAG_Daten_2022!$A$1:$FK$206,FAG_Daten_2022!U$1,FALSE)="","",VLOOKUP($A78,FAG_Daten_2022!$A$1:$FK$206,FAG_Daten_2022!U$1,FALSE))</f>
        <v/>
      </c>
      <c r="BI78" s="80">
        <f>IF(VLOOKUP($A78,FAG_Daten_2022!$A$1:$FK$206,FAG_Daten_2022!W$1,FALSE)="","",VLOOKUP($A78,FAG_Daten_2022!$A$1:$FK$206,FAG_Daten_2022!W$1,FALSE))</f>
        <v>0</v>
      </c>
      <c r="BJ78" s="80" t="str">
        <f>IF(VLOOKUP($A78,FAG_Daten_2022!$A$1:$FK$206,FAG_Daten_2022!X$1,FALSE)="","",VLOOKUP($A78,FAG_Daten_2022!$A$1:$FK$206,FAG_Daten_2022!X$1,FALSE))</f>
        <v/>
      </c>
      <c r="BK78" s="80" t="str">
        <f>IF(VLOOKUP($A78,FAG_Daten_2022!$A$1:$FK$206,FAG_Daten_2022!Y$1,FALSE)="","",VLOOKUP($A78,FAG_Daten_2022!$A$1:$FK$206,FAG_Daten_2022!Y$1,FALSE))</f>
        <v/>
      </c>
      <c r="BL78" s="80" t="str">
        <f>IF(VLOOKUP($A78,FAG_Daten_2022!$A$1:$FK$206,FAG_Daten_2022!Z$1,FALSE)="","",VLOOKUP($A78,FAG_Daten_2022!$A$1:$FK$206,FAG_Daten_2022!Z$1,FALSE))</f>
        <v/>
      </c>
      <c r="BM78" s="82">
        <f>IF(VLOOKUP($A78,FAG_Daten_2022!$A$1:$FK$206,FAG_Daten_2022!AG$1,FALSE)="","",VLOOKUP($A78,FAG_Daten_2022!$A$1:$FK$206,FAG_Daten_2022!AG$1,FALSE))</f>
        <v>105381049</v>
      </c>
      <c r="BN78" s="82">
        <f>IF(VLOOKUP($A78,FAG_Daten_2022!$A$1:$FK$206,FAG_Daten_2022!AH$1,FALSE)="","",VLOOKUP($A78,FAG_Daten_2022!$A$1:$FK$206,FAG_Daten_2022!AH$1,FALSE))</f>
        <v>0</v>
      </c>
      <c r="BO78" s="82">
        <f>IF(VLOOKUP($A78,FAG_Daten_2022!$A$1:$FK$206,FAG_Daten_2022!AI$1,FALSE)="","",VLOOKUP($A78,FAG_Daten_2022!$A$1:$FK$206,FAG_Daten_2022!AI$1,FALSE))</f>
        <v>0</v>
      </c>
      <c r="BP78" s="113">
        <f>IF(VLOOKUP($A78,FAG_Daten_2022!$A$1:$FK$206,FAG_Daten_2022!AJ$1,FALSE)="","",VLOOKUP($A78,FAG_Daten_2022!$A$1:$FK$206,FAG_Daten_2022!AJ$1,FALSE))</f>
        <v>0</v>
      </c>
      <c r="BQ78" s="82" t="str">
        <f>IF(VLOOKUP($A78,FAG_Daten_2022!$A$1:$FK$206,FAG_Daten_2022!AK$1,FALSE)="","",VLOOKUP($A78,FAG_Daten_2022!$A$1:$FK$206,FAG_Daten_2022!AK$1,FALSE))</f>
        <v/>
      </c>
      <c r="BR78" s="82">
        <f>IF(VLOOKUP($A78,FAG_Daten_2022!$A$1:$FK$206,FAG_Daten_2022!AL$1,FALSE)="","",VLOOKUP($A78,FAG_Daten_2022!$A$1:$FK$206,FAG_Daten_2022!AL$1,FALSE))</f>
        <v>0</v>
      </c>
      <c r="BS78" s="82">
        <f>IF(VLOOKUP($A78,FAG_Daten_2022!$A$1:$FK$206,FAG_Daten_2022!AM$1,FALSE)="","",VLOOKUP($A78,FAG_Daten_2022!$A$1:$FK$206,FAG_Daten_2022!AM$1,FALSE))</f>
        <v>0</v>
      </c>
      <c r="BT78" s="82" t="str">
        <f>IF(VLOOKUP($A78,FAG_Daten_2022!$A$1:$FK$206,FAG_Daten_2022!AN$1,FALSE)="","",VLOOKUP($A78,FAG_Daten_2022!$A$1:$FK$206,FAG_Daten_2022!AN$1,FALSE))</f>
        <v/>
      </c>
      <c r="BU78" s="82" t="str">
        <f>IF(VLOOKUP($A78,FAG_Daten_2022!$A$1:$FK$206,FAG_Daten_2022!AO$1,FALSE)="","",VLOOKUP($A78,FAG_Daten_2022!$A$1:$FK$206,FAG_Daten_2022!AO$1,FALSE))</f>
        <v/>
      </c>
      <c r="BV78" s="82">
        <f>IF(VLOOKUP($A78,FAG_Daten_2022!$A$1:$FK$206,FAG_Daten_2022!AP$1,FALSE)="","",VLOOKUP($A78,FAG_Daten_2022!$A$1:$FK$206,FAG_Daten_2022!AP$1,FALSE))</f>
        <v>0</v>
      </c>
      <c r="BW78" s="82" t="str">
        <f>IF(VLOOKUP($A78,FAG_Daten_2022!$A$1:$FK$206,FAG_Daten_2022!AQ$1,FALSE)="","",VLOOKUP($A78,FAG_Daten_2022!$A$1:$FK$206,FAG_Daten_2022!AQ$1,FALSE))</f>
        <v/>
      </c>
      <c r="BX78" s="82" t="str">
        <f>IF(VLOOKUP($A78,FAG_Daten_2022!$A$1:$FK$206,FAG_Daten_2022!AR$1,FALSE)="","",VLOOKUP($A78,FAG_Daten_2022!$A$1:$FK$206,FAG_Daten_2022!AR$1,FALSE))</f>
        <v/>
      </c>
      <c r="BY78" s="82" t="str">
        <f>IF(VLOOKUP($A78,FAG_Daten_2022!$A$1:$FK$206,FAG_Daten_2022!AS$1,FALSE)="","",VLOOKUP($A78,FAG_Daten_2022!$A$1:$FK$206,FAG_Daten_2022!AS$1,FALSE))</f>
        <v/>
      </c>
      <c r="BZ78" s="82">
        <f t="shared" si="18"/>
        <v>0</v>
      </c>
      <c r="CA78" s="82">
        <f t="shared" si="15"/>
        <v>0</v>
      </c>
      <c r="CB78" s="82">
        <f t="shared" si="15"/>
        <v>0</v>
      </c>
      <c r="CC78" s="82" t="str">
        <f t="shared" si="15"/>
        <v/>
      </c>
      <c r="CD78" s="82">
        <f t="shared" si="15"/>
        <v>0</v>
      </c>
      <c r="CE78" s="82">
        <f t="shared" si="15"/>
        <v>0</v>
      </c>
      <c r="CF78" s="82" t="str">
        <f t="shared" si="15"/>
        <v/>
      </c>
      <c r="CG78" s="82" t="str">
        <f t="shared" si="15"/>
        <v/>
      </c>
      <c r="CH78" s="82">
        <f t="shared" si="15"/>
        <v>0</v>
      </c>
      <c r="CI78" s="82" t="str">
        <f t="shared" si="15"/>
        <v/>
      </c>
      <c r="CJ78" s="82" t="str">
        <f t="shared" si="15"/>
        <v/>
      </c>
      <c r="CK78" s="82" t="str">
        <f t="shared" si="15"/>
        <v/>
      </c>
      <c r="CL78" s="82">
        <f t="shared" si="16"/>
        <v>0</v>
      </c>
      <c r="CM78" s="82">
        <f t="shared" si="16"/>
        <v>0</v>
      </c>
      <c r="CN78" s="82">
        <f t="shared" si="16"/>
        <v>0</v>
      </c>
      <c r="CO78" s="82" t="str">
        <f t="shared" si="16"/>
        <v/>
      </c>
      <c r="CP78" s="82">
        <f t="shared" si="16"/>
        <v>0</v>
      </c>
      <c r="CQ78" s="82">
        <f t="shared" si="16"/>
        <v>0</v>
      </c>
      <c r="CR78" s="82" t="str">
        <f t="shared" si="23"/>
        <v/>
      </c>
      <c r="CS78" s="82" t="str">
        <f t="shared" si="23"/>
        <v/>
      </c>
      <c r="CT78" s="82">
        <f t="shared" si="23"/>
        <v>0</v>
      </c>
      <c r="CU78" s="82" t="str">
        <f t="shared" si="23"/>
        <v/>
      </c>
      <c r="CV78" s="82" t="str">
        <f t="shared" si="23"/>
        <v/>
      </c>
      <c r="CW78" s="82" t="str">
        <f t="shared" si="23"/>
        <v/>
      </c>
      <c r="CX78" s="82">
        <f t="shared" si="20"/>
        <v>0</v>
      </c>
      <c r="CY78" s="82">
        <f>VLOOKUP($A78,FAG_Daten_2022!$A$1:$FK$206,FAG_Daten_2022!I$1,FALSE)</f>
        <v>1974</v>
      </c>
      <c r="CZ78" s="82" t="str">
        <f>IF(VLOOKUP($A78,FAG_Daten_2022!$A$1:$FK$206,FAG_Daten_2022!BE$1,FALSE)="","",VLOOKUP($A78,FAG_Daten_2022!$A$1:$FK$206,FAG_Daten_2022!BE$1,FALSE))</f>
        <v/>
      </c>
      <c r="DA78" s="82" t="str">
        <f>IF(VLOOKUP($A78,FAG_Daten_2022!$A$1:$FK$206,FAG_Daten_2022!BF$1,FALSE)="","",VLOOKUP($A78,FAG_Daten_2022!$A$1:$FK$206,FAG_Daten_2022!BF$1,FALSE))</f>
        <v/>
      </c>
      <c r="DB78" s="82" t="str">
        <f>IF(VLOOKUP($A78,FAG_Daten_2022!$A$1:$FK$206,FAG_Daten_2022!BG$1,FALSE)="","",VLOOKUP($A78,FAG_Daten_2022!$A$1:$FK$206,FAG_Daten_2022!BG$1,FALSE))</f>
        <v/>
      </c>
      <c r="DC78" s="82" t="str">
        <f>IF(VLOOKUP($A78,FAG_Daten_2022!$A$1:$FK$206,FAG_Daten_2022!BH$1,FALSE)="","",VLOOKUP($A78,FAG_Daten_2022!$A$1:$FK$206,FAG_Daten_2022!BH$1,FALSE))</f>
        <v/>
      </c>
      <c r="DD78" s="82" t="str">
        <f>IF(VLOOKUP($A78,FAG_Daten_2022!$A$1:$FK$206,FAG_Daten_2022!BI$1,FALSE)="","",VLOOKUP($A78,FAG_Daten_2022!$A$1:$FK$206,FAG_Daten_2022!BI$1,FALSE))</f>
        <v/>
      </c>
      <c r="DE78" s="82" t="str">
        <f>IF(VLOOKUP($A78,FAG_Daten_2022!$A$1:$FK$206,FAG_Daten_2022!BJ$1,FALSE)="","",VLOOKUP($A78,FAG_Daten_2022!$A$1:$FK$206,FAG_Daten_2022!BJ$1,FALSE))</f>
        <v/>
      </c>
      <c r="DF78" s="82" t="str">
        <f>IF(VLOOKUP($A78,FAG_Daten_2022!$A$1:$FK$206,FAG_Daten_2022!BK$1,FALSE)="","",VLOOKUP($A78,FAG_Daten_2022!$A$1:$FK$206,FAG_Daten_2022!BK$1,FALSE))</f>
        <v/>
      </c>
      <c r="DG78" s="82" t="str">
        <f>IF(VLOOKUP($A78,FAG_Daten_2022!$A$1:$FK$206,FAG_Daten_2022!BL$1,FALSE)="","",VLOOKUP($A78,FAG_Daten_2022!$A$1:$FK$206,FAG_Daten_2022!BL$1,FALSE))</f>
        <v/>
      </c>
      <c r="DH78" s="82" t="str">
        <f>IF(VLOOKUP($A78,FAG_Daten_2022!$A$1:$FK$206,FAG_Daten_2022!BM$1,FALSE)="","",VLOOKUP($A78,FAG_Daten_2022!$A$1:$FK$206,FAG_Daten_2022!BM$1,FALSE))</f>
        <v/>
      </c>
      <c r="DI78" s="82" t="str">
        <f>IF(VLOOKUP($A78,FAG_Daten_2022!$A$1:$FK$206,FAG_Daten_2022!BN$1,FALSE)="","",VLOOKUP($A78,FAG_Daten_2022!$A$1:$FK$206,FAG_Daten_2022!BN$1,FALSE))</f>
        <v/>
      </c>
      <c r="DJ78" s="82" t="str">
        <f>IF(VLOOKUP($A78,FAG_Daten_2022!$A$1:$FK$206,FAG_Daten_2022!BO$1,FALSE)="","",VLOOKUP($A78,FAG_Daten_2022!$A$1:$FK$206,FAG_Daten_2022!BO$1,FALSE))</f>
        <v/>
      </c>
      <c r="DK78" s="82" t="str">
        <f>IF(VLOOKUP($A78,FAG_Daten_2022!$A$1:$FK$206,FAG_Daten_2022!BP$1,FALSE)="","",VLOOKUP($A78,FAG_Daten_2022!$A$1:$FK$206,FAG_Daten_2022!BP$1,FALSE))</f>
        <v/>
      </c>
      <c r="DL78" s="82" t="str">
        <f>IF(VLOOKUP($A78,FAG_Daten_2022!$A$1:$FK$206,FAG_Daten_2022!BQ$1,FALSE)="","",VLOOKUP($A78,FAG_Daten_2022!$A$1:$FK$206,FAG_Daten_2022!BQ$1,FALSE))</f>
        <v/>
      </c>
      <c r="DM78" s="82" t="str">
        <f>IF(VLOOKUP($A78,FAG_Daten_2022!$A$1:$FK$206,FAG_Daten_2022!BR$1,FALSE)="","",VLOOKUP($A78,FAG_Daten_2022!$A$1:$FK$206,FAG_Daten_2022!BR$1,FALSE))</f>
        <v/>
      </c>
      <c r="DN78" s="82" t="str">
        <f t="shared" si="17"/>
        <v/>
      </c>
      <c r="DO78" s="82" t="str">
        <f t="shared" si="17"/>
        <v/>
      </c>
      <c r="DP78" s="82" t="str">
        <f t="shared" si="17"/>
        <v/>
      </c>
      <c r="DQ78" s="82" t="str">
        <f t="shared" si="17"/>
        <v/>
      </c>
      <c r="DR78" s="82" t="str">
        <f t="shared" si="17"/>
        <v/>
      </c>
      <c r="DS78" s="82" t="str">
        <f t="shared" si="17"/>
        <v/>
      </c>
      <c r="DT78" s="82" t="str">
        <f t="shared" si="24"/>
        <v/>
      </c>
      <c r="DU78" s="82" t="str">
        <f t="shared" si="24"/>
        <v/>
      </c>
      <c r="DV78" s="82" t="str">
        <f t="shared" si="24"/>
        <v/>
      </c>
      <c r="DW78" s="82" t="str">
        <f t="shared" si="24"/>
        <v/>
      </c>
      <c r="DX78" s="82" t="str">
        <f t="shared" si="24"/>
        <v/>
      </c>
      <c r="DY78" s="82" t="str">
        <f t="shared" si="24"/>
        <v/>
      </c>
      <c r="DZ78" s="82">
        <f t="shared" si="21"/>
        <v>0</v>
      </c>
      <c r="EA78" s="82">
        <f t="shared" si="22"/>
        <v>0</v>
      </c>
      <c r="EB78" s="82"/>
      <c r="EC78" s="82"/>
      <c r="ED78" s="82"/>
      <c r="EE78" s="82"/>
      <c r="EF78" s="82"/>
      <c r="EG78" s="82"/>
      <c r="EH78" s="82"/>
      <c r="EI78" s="82"/>
      <c r="EJ78" s="82"/>
      <c r="EL78" s="82"/>
    </row>
    <row r="79" spans="1:143" s="3" customFormat="1" outlineLevel="1" x14ac:dyDescent="0.2">
      <c r="A79" s="3">
        <v>33</v>
      </c>
      <c r="B79" s="3" t="str">
        <f>VLOOKUP(A79,FAG_Daten_2022!A$1:$FK$206,FAG_Daten_2022!$B$1,FALSE)</f>
        <v>Kleinandelfingen</v>
      </c>
      <c r="C79" s="3" t="str">
        <f>VLOOKUP(A79,FAG_Daten_2022!A$1:$FK$206,FAG_Daten_2022!$C$1,FALSE)</f>
        <v>Politische Gemeinde</v>
      </c>
      <c r="D79" s="3" t="str">
        <f>VLOOKUP(A79,FAG_Daten_2022!A$1:$FK$206,FAG_Daten_2022!$D$1,FALSE)</f>
        <v>Bezirk Andelfingen</v>
      </c>
      <c r="E79" s="82">
        <f>VLOOKUP(A79,FAG_Daten_2022!A$1:$FK$206,FAG_Daten_2022!$AT$1,FALSE)</f>
        <v>2777</v>
      </c>
      <c r="F79" s="82">
        <f>VLOOKUP(A79,FAG_Daten_2022!A$1:$FK$206,FAG_Daten_2022!$AV$1,FALSE)</f>
        <v>3770</v>
      </c>
      <c r="G79" s="82">
        <f>VLOOKUP(A79,FAG_Daten_2022!A$1:$FK$206,FAG_Daten_2022!$F$1,FALSE)</f>
        <v>2105</v>
      </c>
      <c r="H79" s="80">
        <f>VLOOKUP(A79,FAG_Daten_2022!A$1:$FK$206,FAG_Daten_2022!$DH$1,FALSE)</f>
        <v>110</v>
      </c>
      <c r="I79" s="82">
        <f>ROUND(IF(E79&lt;FAG_Basisdaten!$C$5*F79,(FAG_Basisdaten!$C$5*F79-E79)*G79*H79/100,0),0)</f>
        <v>1862820</v>
      </c>
      <c r="J79" s="82">
        <f>VLOOKUP(A79,FAG_Daten_2022!A$1:$FK$206,FAG_Daten_2022!$AT$1,FALSE)</f>
        <v>2777</v>
      </c>
      <c r="K79" s="82">
        <f>VLOOKUP(A79,FAG_Daten_2022!A$1:$FK$206,FAG_Daten_2022!$AV$1,FALSE)</f>
        <v>3770</v>
      </c>
      <c r="L79" s="3">
        <f>VLOOKUP(A79,FAG_Daten_2022!A$1:$FK$206,FAG_Daten_2022!$F$1,FALSE)</f>
        <v>2105</v>
      </c>
      <c r="M79" s="3">
        <f>VLOOKUP(A79,FAG_Daten_2022!A$1:$FK$206,FAG_Daten_2022!DJ$1,FALSE)</f>
        <v>99.67</v>
      </c>
      <c r="N79" s="3">
        <f>VLOOKUP(A79,FAG_Daten_2022!A$1:$FK$206,FAG_Daten_2022!$DK$1,FALSE)</f>
        <v>100.87</v>
      </c>
      <c r="O79" s="82">
        <f>ROUND(IF(J79&gt;K79*FAG_Basisdaten!$C$8,(J79-K79*FAG_Basisdaten!$C$8)*FAG_Basisdaten!$C$9*L79*(M79/N79),0),0)</f>
        <v>0</v>
      </c>
      <c r="P79" s="82">
        <f>VLOOKUP(A79,FAG_Daten_2022!A$1:$FK$206,FAG_Daten_2022!$I$1,FALSE)</f>
        <v>447</v>
      </c>
      <c r="Q79" s="82">
        <f>VLOOKUP(A79,FAG_Daten_2022!A$1:$FK$206,FAG_Daten_2022!$F$1,FALSE)</f>
        <v>2105</v>
      </c>
      <c r="R79" s="82">
        <f>VLOOKUP(A79,FAG_Daten_2022!A$1:$FK$206,FAG_Daten_2022!$K$1,FALSE)</f>
        <v>232131</v>
      </c>
      <c r="S79" s="82">
        <f>VLOOKUP(A79,FAG_Daten_2022!A$1:$FK$206,FAG_Daten_2022!$H$1,FALSE)</f>
        <v>1130451</v>
      </c>
      <c r="T79" s="82">
        <f>VLOOKUP(A79,FAG_Daten_2022!A$1:$FK$206,FAG_Daten_2022!$F$1,FALSE)</f>
        <v>2105</v>
      </c>
      <c r="U79" s="3">
        <f>VLOOKUP(A79,FAG_Daten_2022!A$1:$FK$206,FAG_Daten_2022!$BC$1,FALSE)</f>
        <v>102.3</v>
      </c>
      <c r="V79" s="3">
        <f>VLOOKUP(A79,FAG_Daten_2022!A$1:$FK$206,FAG_Daten_2022!$BD$1,FALSE)</f>
        <v>104.2</v>
      </c>
      <c r="W79" s="118">
        <f>IF((P79/Q79)&gt;(R79/S79)*FAG_Basisdaten!$C$12,((P79/Q79)-(R79/S79)*FAG_Basisdaten!$C$12)*T79*FAG_Basisdaten!$C$13*(U79/V79),0)</f>
        <v>0</v>
      </c>
      <c r="X79" s="3">
        <f>VLOOKUP(A79,FAG_Daten_2022!A$1:$FK$206,FAG_Daten_2022!$DH$1,FALSE)</f>
        <v>110</v>
      </c>
      <c r="Y79" s="3">
        <f>VLOOKUP(A79,FAG_Daten_2022!A$1:$FK$206,FAG_Daten_2022!$DJ$1,FALSE)</f>
        <v>99.67</v>
      </c>
      <c r="Z79" s="82">
        <f>ROUND(W79-W79*MIN(MAX((Y79*FAG_Basisdaten!$C$15-X79)/(Y79*FAG_Basisdaten!$C$14),0),1),0)</f>
        <v>0</v>
      </c>
      <c r="AA79" s="79">
        <f>VLOOKUP(A79,FAG_Daten_2022!A$1:$FK$206,FAG_Daten_2022!$AW$1,FALSE)</f>
        <v>209.39</v>
      </c>
      <c r="AB79" s="83">
        <f>VLOOKUP(A79,FAG_Daten_2022!A$1:$FK$206,FAG_Daten_2022!$AZ$1,FALSE)</f>
        <v>1.29E-2</v>
      </c>
      <c r="AC79" s="3">
        <f>VLOOKUP(A79,FAG_Daten_2022!A$1:$FK$206,FAG_Daten_2022!$F$1,FALSE)</f>
        <v>2105</v>
      </c>
      <c r="AD79" s="3">
        <f>VLOOKUP(A79,FAG_Daten_2022!A$1:$FK$206,FAG_Daten_2022!$BC$1,FALSE)</f>
        <v>102.3</v>
      </c>
      <c r="AE79" s="3">
        <f>VLOOKUP(A79,FAG_Daten_2022!A$1:$FK$206,FAG_Daten_2022!$BD$1,FALSE)</f>
        <v>104.2</v>
      </c>
      <c r="AF79" s="80">
        <f>IF(OR(AA79&lt;FAG_Basisdaten!$C$18,AB79&gt;FAG_Basisdaten!$C$19),MAX((FAG_Basisdaten!$C$20+FAG_Basisdaten!$C$21*AA79+FAG_Basisdaten!$C$22*AB79*100)*AC79*(AD79/AE79),0),0)</f>
        <v>0</v>
      </c>
      <c r="AG79" s="3">
        <f>VLOOKUP(A79,FAG_Daten_2022!A$1:$FK$206,FAG_Daten_2022!$DH$1,FALSE)</f>
        <v>110</v>
      </c>
      <c r="AH79" s="3">
        <f>VLOOKUP(A79,FAG_Daten_2022!A$1:$FK$206,FAG_Daten_2022!$DJ$1,FALSE)</f>
        <v>99.67</v>
      </c>
      <c r="AI79" s="82">
        <f>ROUND(AF79-AF79*MIN(MAX((AH79*FAG_Basisdaten!$C$24-AG79)/(AH79*FAG_Basisdaten!$C$23),0),1),0)</f>
        <v>0</v>
      </c>
      <c r="AJ79" s="3">
        <f>VLOOKUP(A79,FAG_Daten_2022!$A$1:$FK$206,FAG_Daten_2022!$BC$1,FALSE)</f>
        <v>102.3</v>
      </c>
      <c r="AK79" s="3">
        <f>VLOOKUP(A79,FAG_Daten_2022!$A$1:$FK$206,FAG_Daten_2022!$BD$1,FALSE)</f>
        <v>104.2</v>
      </c>
      <c r="AL79" s="82">
        <v>0</v>
      </c>
      <c r="AM79" s="82">
        <f t="shared" si="19"/>
        <v>1862820</v>
      </c>
      <c r="AN79" s="115" t="str">
        <f>IF(VLOOKUP($A79,FAG_Daten_2022!$A$1:$FK$206,FAG_Daten_2022!BS$1,FALSE)="","",VLOOKUP($A79,FAG_Daten_2022!$A$1:$FK$206,FAG_Daten_2022!BS$1,FALSE))</f>
        <v>Andelfingen</v>
      </c>
      <c r="AO79" s="115" t="str">
        <f>IF(VLOOKUP($A79,FAG_Daten_2022!$A$1:$FK$206,FAG_Daten_2022!BT$1,FALSE)="","",VLOOKUP($A79,FAG_Daten_2022!$A$1:$FK$206,FAG_Daten_2022!BT$1,FALSE))</f>
        <v/>
      </c>
      <c r="AP79" s="115" t="str">
        <f>IF(VLOOKUP($A79,FAG_Daten_2022!$A$1:$FK$206,FAG_Daten_2022!BU$1,FALSE)="","",VLOOKUP($A79,FAG_Daten_2022!$A$1:$FK$206,FAG_Daten_2022!BU$1,FALSE))</f>
        <v/>
      </c>
      <c r="AQ79" s="115" t="str">
        <f>IF(VLOOKUP($A79,FAG_Daten_2022!$A$1:$FK$206,FAG_Daten_2022!BV$1,FALSE)="","",VLOOKUP($A79,FAG_Daten_2022!$A$1:$FK$206,FAG_Daten_2022!BV$1,FALSE))</f>
        <v/>
      </c>
      <c r="AR79" s="115" t="str">
        <f>IF(VLOOKUP($A79,FAG_Daten_2022!$A$1:$FK$206,FAG_Daten_2022!BW$1,FALSE)="","",VLOOKUP($A79,FAG_Daten_2022!$A$1:$FK$206,FAG_Daten_2022!BW$1,FALSE))</f>
        <v>Andelfingen</v>
      </c>
      <c r="AS79" s="115" t="str">
        <f>IF(VLOOKUP($A79,FAG_Daten_2022!$A$1:$FK$206,FAG_Daten_2022!BX$1,FALSE)="","",VLOOKUP($A79,FAG_Daten_2022!$A$1:$FK$206,FAG_Daten_2022!BX$1,FALSE))</f>
        <v/>
      </c>
      <c r="AT79" s="115" t="str">
        <f>IF(VLOOKUP($A79,FAG_Daten_2022!$A$1:$FK$206,FAG_Daten_2022!BY$1,FALSE)="","",VLOOKUP($A79,FAG_Daten_2022!$A$1:$FK$206,FAG_Daten_2022!BY$1,FALSE))</f>
        <v/>
      </c>
      <c r="AU79" s="115" t="str">
        <f>IF(VLOOKUP($A79,FAG_Daten_2022!$A$1:$FK$206,FAG_Daten_2022!BZ$1,FALSE)="","",VLOOKUP($A79,FAG_Daten_2022!$A$1:$FK$206,FAG_Daten_2022!BZ$1,FALSE))</f>
        <v/>
      </c>
      <c r="AV79" s="115" t="str">
        <f>IF(VLOOKUP($A79,FAG_Daten_2022!$A$1:$FK$206,FAG_Daten_2022!CA$1,FALSE)="","",VLOOKUP($A79,FAG_Daten_2022!$A$1:$FK$206,FAG_Daten_2022!CA$1,FALSE))</f>
        <v/>
      </c>
      <c r="AW79" s="115" t="str">
        <f>IF(VLOOKUP($A79,FAG_Daten_2022!$A$1:$FK$206,FAG_Daten_2022!CB$1,FALSE)="","",VLOOKUP($A79,FAG_Daten_2022!$A$1:$FK$206,FAG_Daten_2022!CB$1,FALSE))</f>
        <v/>
      </c>
      <c r="AX79" s="115" t="str">
        <f>IF(VLOOKUP($A79,FAG_Daten_2022!$A$1:$FK$206,FAG_Daten_2022!CC$1,FALSE)="","",VLOOKUP($A79,FAG_Daten_2022!$A$1:$FK$206,FAG_Daten_2022!CC$1,FALSE))</f>
        <v/>
      </c>
      <c r="AY79" s="115" t="str">
        <f>IF(VLOOKUP($A79,FAG_Daten_2022!$A$1:$FK$206,FAG_Daten_2022!CD$1,FALSE)="","",VLOOKUP($A79,FAG_Daten_2022!$A$1:$FK$206,FAG_Daten_2022!CD$1,FALSE))</f>
        <v/>
      </c>
      <c r="AZ79" s="80">
        <f>VLOOKUP($A79,FAG_Daten_2022!$A$1:$FK$206,FAG_Daten_2022!$DH$1,FALSE)</f>
        <v>110</v>
      </c>
      <c r="BA79" s="80">
        <f>IF(VLOOKUP($A79,FAG_Daten_2022!$A$1:$FK$206,FAG_Daten_2022!M$1,FALSE)="","",VLOOKUP($A79,FAG_Daten_2022!$A$1:$FK$206,FAG_Daten_2022!M$1,FALSE))</f>
        <v>45</v>
      </c>
      <c r="BB79" s="80">
        <f>IF(VLOOKUP($A79,FAG_Daten_2022!$A$1:$FK$206,FAG_Daten_2022!N$1,FALSE)="","",VLOOKUP($A79,FAG_Daten_2022!$A$1:$FK$206,FAG_Daten_2022!N$1,FALSE))</f>
        <v>0</v>
      </c>
      <c r="BC79" s="80">
        <f>IF(VLOOKUP($A79,FAG_Daten_2022!$A$1:$FK$206,FAG_Daten_2022!O$1,FALSE)="","",VLOOKUP($A79,FAG_Daten_2022!$A$1:$FK$206,FAG_Daten_2022!O$1,FALSE))</f>
        <v>0</v>
      </c>
      <c r="BD79" s="80" t="str">
        <f>IF(VLOOKUP($A79,FAG_Daten_2022!$A$1:$FK$206,FAG_Daten_2022!P$1,FALSE)="","",VLOOKUP($A79,FAG_Daten_2022!$A$1:$FK$206,FAG_Daten_2022!P$1,FALSE))</f>
        <v/>
      </c>
      <c r="BE79" s="80">
        <f>IF(VLOOKUP($A79,FAG_Daten_2022!$A$1:$FK$206,FAG_Daten_2022!R$1,FALSE)="","",VLOOKUP($A79,FAG_Daten_2022!$A$1:$FK$206,FAG_Daten_2022!R$1,FALSE))</f>
        <v>20</v>
      </c>
      <c r="BF79" s="80">
        <f>IF(VLOOKUP($A79,FAG_Daten_2022!$A$1:$FK$206,FAG_Daten_2022!S$1,FALSE)="","",VLOOKUP($A79,FAG_Daten_2022!$A$1:$FK$206,FAG_Daten_2022!S$1,FALSE))</f>
        <v>0</v>
      </c>
      <c r="BG79" s="80" t="str">
        <f>IF(VLOOKUP($A79,FAG_Daten_2022!$A$1:$FK$206,FAG_Daten_2022!T$1,FALSE)="","",VLOOKUP($A79,FAG_Daten_2022!$A$1:$FK$206,FAG_Daten_2022!T$1,FALSE))</f>
        <v/>
      </c>
      <c r="BH79" s="80" t="str">
        <f>IF(VLOOKUP($A79,FAG_Daten_2022!$A$1:$FK$206,FAG_Daten_2022!U$1,FALSE)="","",VLOOKUP($A79,FAG_Daten_2022!$A$1:$FK$206,FAG_Daten_2022!U$1,FALSE))</f>
        <v/>
      </c>
      <c r="BI79" s="80">
        <f>IF(VLOOKUP($A79,FAG_Daten_2022!$A$1:$FK$206,FAG_Daten_2022!W$1,FALSE)="","",VLOOKUP($A79,FAG_Daten_2022!$A$1:$FK$206,FAG_Daten_2022!W$1,FALSE))</f>
        <v>0</v>
      </c>
      <c r="BJ79" s="80" t="str">
        <f>IF(VLOOKUP($A79,FAG_Daten_2022!$A$1:$FK$206,FAG_Daten_2022!X$1,FALSE)="","",VLOOKUP($A79,FAG_Daten_2022!$A$1:$FK$206,FAG_Daten_2022!X$1,FALSE))</f>
        <v/>
      </c>
      <c r="BK79" s="80" t="str">
        <f>IF(VLOOKUP($A79,FAG_Daten_2022!$A$1:$FK$206,FAG_Daten_2022!Y$1,FALSE)="","",VLOOKUP($A79,FAG_Daten_2022!$A$1:$FK$206,FAG_Daten_2022!Y$1,FALSE))</f>
        <v/>
      </c>
      <c r="BL79" s="80" t="str">
        <f>IF(VLOOKUP($A79,FAG_Daten_2022!$A$1:$FK$206,FAG_Daten_2022!Z$1,FALSE)="","",VLOOKUP($A79,FAG_Daten_2022!$A$1:$FK$206,FAG_Daten_2022!Z$1,FALSE))</f>
        <v/>
      </c>
      <c r="BM79" s="82">
        <f>IF(VLOOKUP($A79,FAG_Daten_2022!$A$1:$FK$206,FAG_Daten_2022!AG$1,FALSE)="","",VLOOKUP($A79,FAG_Daten_2022!$A$1:$FK$206,FAG_Daten_2022!AG$1,FALSE))</f>
        <v>5844697</v>
      </c>
      <c r="BN79" s="82">
        <f>IF(VLOOKUP($A79,FAG_Daten_2022!$A$1:$FK$206,FAG_Daten_2022!AH$1,FALSE)="","",VLOOKUP($A79,FAG_Daten_2022!$A$1:$FK$206,FAG_Daten_2022!AH$1,FALSE))</f>
        <v>5844697</v>
      </c>
      <c r="BO79" s="82">
        <f>IF(VLOOKUP($A79,FAG_Daten_2022!$A$1:$FK$206,FAG_Daten_2022!AI$1,FALSE)="","",VLOOKUP($A79,FAG_Daten_2022!$A$1:$FK$206,FAG_Daten_2022!AI$1,FALSE))</f>
        <v>0</v>
      </c>
      <c r="BP79" s="113">
        <f>IF(VLOOKUP($A79,FAG_Daten_2022!$A$1:$FK$206,FAG_Daten_2022!AJ$1,FALSE)="","",VLOOKUP($A79,FAG_Daten_2022!$A$1:$FK$206,FAG_Daten_2022!AJ$1,FALSE))</f>
        <v>0</v>
      </c>
      <c r="BQ79" s="82" t="str">
        <f>IF(VLOOKUP($A79,FAG_Daten_2022!$A$1:$FK$206,FAG_Daten_2022!AK$1,FALSE)="","",VLOOKUP($A79,FAG_Daten_2022!$A$1:$FK$206,FAG_Daten_2022!AK$1,FALSE))</f>
        <v/>
      </c>
      <c r="BR79" s="82">
        <f>IF(VLOOKUP($A79,FAG_Daten_2022!$A$1:$FK$206,FAG_Daten_2022!AL$1,FALSE)="","",VLOOKUP($A79,FAG_Daten_2022!$A$1:$FK$206,FAG_Daten_2022!AL$1,FALSE))</f>
        <v>5844697</v>
      </c>
      <c r="BS79" s="82">
        <f>IF(VLOOKUP($A79,FAG_Daten_2022!$A$1:$FK$206,FAG_Daten_2022!AM$1,FALSE)="","",VLOOKUP($A79,FAG_Daten_2022!$A$1:$FK$206,FAG_Daten_2022!AM$1,FALSE))</f>
        <v>0</v>
      </c>
      <c r="BT79" s="82" t="str">
        <f>IF(VLOOKUP($A79,FAG_Daten_2022!$A$1:$FK$206,FAG_Daten_2022!AN$1,FALSE)="","",VLOOKUP($A79,FAG_Daten_2022!$A$1:$FK$206,FAG_Daten_2022!AN$1,FALSE))</f>
        <v/>
      </c>
      <c r="BU79" s="82" t="str">
        <f>IF(VLOOKUP($A79,FAG_Daten_2022!$A$1:$FK$206,FAG_Daten_2022!AO$1,FALSE)="","",VLOOKUP($A79,FAG_Daten_2022!$A$1:$FK$206,FAG_Daten_2022!AO$1,FALSE))</f>
        <v/>
      </c>
      <c r="BV79" s="82">
        <f>IF(VLOOKUP($A79,FAG_Daten_2022!$A$1:$FK$206,FAG_Daten_2022!AP$1,FALSE)="","",VLOOKUP($A79,FAG_Daten_2022!$A$1:$FK$206,FAG_Daten_2022!AP$1,FALSE))</f>
        <v>0</v>
      </c>
      <c r="BW79" s="82" t="str">
        <f>IF(VLOOKUP($A79,FAG_Daten_2022!$A$1:$FK$206,FAG_Daten_2022!AQ$1,FALSE)="","",VLOOKUP($A79,FAG_Daten_2022!$A$1:$FK$206,FAG_Daten_2022!AQ$1,FALSE))</f>
        <v/>
      </c>
      <c r="BX79" s="82" t="str">
        <f>IF(VLOOKUP($A79,FAG_Daten_2022!$A$1:$FK$206,FAG_Daten_2022!AR$1,FALSE)="","",VLOOKUP($A79,FAG_Daten_2022!$A$1:$FK$206,FAG_Daten_2022!AR$1,FALSE))</f>
        <v/>
      </c>
      <c r="BY79" s="82" t="str">
        <f>IF(VLOOKUP($A79,FAG_Daten_2022!$A$1:$FK$206,FAG_Daten_2022!AS$1,FALSE)="","",VLOOKUP($A79,FAG_Daten_2022!$A$1:$FK$206,FAG_Daten_2022!AS$1,FALSE))</f>
        <v/>
      </c>
      <c r="BZ79" s="82">
        <f t="shared" si="18"/>
        <v>762063</v>
      </c>
      <c r="CA79" s="82">
        <f t="shared" si="15"/>
        <v>0</v>
      </c>
      <c r="CB79" s="82">
        <f t="shared" si="15"/>
        <v>0</v>
      </c>
      <c r="CC79" s="82" t="str">
        <f t="shared" si="15"/>
        <v/>
      </c>
      <c r="CD79" s="82">
        <f t="shared" si="15"/>
        <v>338695</v>
      </c>
      <c r="CE79" s="82">
        <f t="shared" si="15"/>
        <v>0</v>
      </c>
      <c r="CF79" s="82" t="str">
        <f t="shared" si="15"/>
        <v/>
      </c>
      <c r="CG79" s="82" t="str">
        <f t="shared" si="15"/>
        <v/>
      </c>
      <c r="CH79" s="82">
        <f t="shared" si="15"/>
        <v>0</v>
      </c>
      <c r="CI79" s="82" t="str">
        <f t="shared" si="15"/>
        <v/>
      </c>
      <c r="CJ79" s="82" t="str">
        <f t="shared" si="15"/>
        <v/>
      </c>
      <c r="CK79" s="82" t="str">
        <f t="shared" si="15"/>
        <v/>
      </c>
      <c r="CL79" s="82">
        <f t="shared" si="16"/>
        <v>0</v>
      </c>
      <c r="CM79" s="82">
        <f t="shared" si="16"/>
        <v>0</v>
      </c>
      <c r="CN79" s="82">
        <f t="shared" si="16"/>
        <v>0</v>
      </c>
      <c r="CO79" s="82" t="str">
        <f t="shared" si="16"/>
        <v/>
      </c>
      <c r="CP79" s="82">
        <f t="shared" si="16"/>
        <v>0</v>
      </c>
      <c r="CQ79" s="82">
        <f t="shared" si="16"/>
        <v>0</v>
      </c>
      <c r="CR79" s="82" t="str">
        <f t="shared" si="23"/>
        <v/>
      </c>
      <c r="CS79" s="82" t="str">
        <f t="shared" si="23"/>
        <v/>
      </c>
      <c r="CT79" s="82">
        <f t="shared" si="23"/>
        <v>0</v>
      </c>
      <c r="CU79" s="82" t="str">
        <f t="shared" si="23"/>
        <v/>
      </c>
      <c r="CV79" s="82" t="str">
        <f t="shared" si="23"/>
        <v/>
      </c>
      <c r="CW79" s="82" t="str">
        <f t="shared" si="23"/>
        <v/>
      </c>
      <c r="CX79" s="82">
        <f t="shared" si="20"/>
        <v>1100758</v>
      </c>
      <c r="CY79" s="82">
        <f>VLOOKUP($A79,FAG_Daten_2022!$A$1:$FK$206,FAG_Daten_2022!I$1,FALSE)</f>
        <v>447</v>
      </c>
      <c r="CZ79" s="82">
        <f>IF(VLOOKUP($A79,FAG_Daten_2022!$A$1:$FK$206,FAG_Daten_2022!BE$1,FALSE)="","",VLOOKUP($A79,FAG_Daten_2022!$A$1:$FK$206,FAG_Daten_2022!BE$1,FALSE))</f>
        <v>192</v>
      </c>
      <c r="DA79" s="82" t="str">
        <f>IF(VLOOKUP($A79,FAG_Daten_2022!$A$1:$FK$206,FAG_Daten_2022!BF$1,FALSE)="","",VLOOKUP($A79,FAG_Daten_2022!$A$1:$FK$206,FAG_Daten_2022!BF$1,FALSE))</f>
        <v/>
      </c>
      <c r="DB79" s="82" t="str">
        <f>IF(VLOOKUP($A79,FAG_Daten_2022!$A$1:$FK$206,FAG_Daten_2022!BG$1,FALSE)="","",VLOOKUP($A79,FAG_Daten_2022!$A$1:$FK$206,FAG_Daten_2022!BG$1,FALSE))</f>
        <v/>
      </c>
      <c r="DC79" s="82" t="str">
        <f>IF(VLOOKUP($A79,FAG_Daten_2022!$A$1:$FK$206,FAG_Daten_2022!BH$1,FALSE)="","",VLOOKUP($A79,FAG_Daten_2022!$A$1:$FK$206,FAG_Daten_2022!BH$1,FALSE))</f>
        <v/>
      </c>
      <c r="DD79" s="82">
        <f>IF(VLOOKUP($A79,FAG_Daten_2022!$A$1:$FK$206,FAG_Daten_2022!BI$1,FALSE)="","",VLOOKUP($A79,FAG_Daten_2022!$A$1:$FK$206,FAG_Daten_2022!BI$1,FALSE))</f>
        <v>63</v>
      </c>
      <c r="DE79" s="82" t="str">
        <f>IF(VLOOKUP($A79,FAG_Daten_2022!$A$1:$FK$206,FAG_Daten_2022!BJ$1,FALSE)="","",VLOOKUP($A79,FAG_Daten_2022!$A$1:$FK$206,FAG_Daten_2022!BJ$1,FALSE))</f>
        <v/>
      </c>
      <c r="DF79" s="82" t="str">
        <f>IF(VLOOKUP($A79,FAG_Daten_2022!$A$1:$FK$206,FAG_Daten_2022!BK$1,FALSE)="","",VLOOKUP($A79,FAG_Daten_2022!$A$1:$FK$206,FAG_Daten_2022!BK$1,FALSE))</f>
        <v/>
      </c>
      <c r="DG79" s="82" t="str">
        <f>IF(VLOOKUP($A79,FAG_Daten_2022!$A$1:$FK$206,FAG_Daten_2022!BL$1,FALSE)="","",VLOOKUP($A79,FAG_Daten_2022!$A$1:$FK$206,FAG_Daten_2022!BL$1,FALSE))</f>
        <v/>
      </c>
      <c r="DH79" s="82" t="str">
        <f>IF(VLOOKUP($A79,FAG_Daten_2022!$A$1:$FK$206,FAG_Daten_2022!BM$1,FALSE)="","",VLOOKUP($A79,FAG_Daten_2022!$A$1:$FK$206,FAG_Daten_2022!BM$1,FALSE))</f>
        <v/>
      </c>
      <c r="DI79" s="82" t="str">
        <f>IF(VLOOKUP($A79,FAG_Daten_2022!$A$1:$FK$206,FAG_Daten_2022!BN$1,FALSE)="","",VLOOKUP($A79,FAG_Daten_2022!$A$1:$FK$206,FAG_Daten_2022!BN$1,FALSE))</f>
        <v/>
      </c>
      <c r="DJ79" s="82" t="str">
        <f>IF(VLOOKUP($A79,FAG_Daten_2022!$A$1:$FK$206,FAG_Daten_2022!BO$1,FALSE)="","",VLOOKUP($A79,FAG_Daten_2022!$A$1:$FK$206,FAG_Daten_2022!BO$1,FALSE))</f>
        <v/>
      </c>
      <c r="DK79" s="82" t="str">
        <f>IF(VLOOKUP($A79,FAG_Daten_2022!$A$1:$FK$206,FAG_Daten_2022!BP$1,FALSE)="","",VLOOKUP($A79,FAG_Daten_2022!$A$1:$FK$206,FAG_Daten_2022!BP$1,FALSE))</f>
        <v/>
      </c>
      <c r="DL79" s="82" t="str">
        <f>IF(VLOOKUP($A79,FAG_Daten_2022!$A$1:$FK$206,FAG_Daten_2022!BQ$1,FALSE)="","",VLOOKUP($A79,FAG_Daten_2022!$A$1:$FK$206,FAG_Daten_2022!BQ$1,FALSE))</f>
        <v/>
      </c>
      <c r="DM79" s="82" t="str">
        <f>IF(VLOOKUP($A79,FAG_Daten_2022!$A$1:$FK$206,FAG_Daten_2022!BR$1,FALSE)="","",VLOOKUP($A79,FAG_Daten_2022!$A$1:$FK$206,FAG_Daten_2022!BR$1,FALSE))</f>
        <v/>
      </c>
      <c r="DN79" s="82">
        <f t="shared" si="17"/>
        <v>0</v>
      </c>
      <c r="DO79" s="82" t="str">
        <f t="shared" si="17"/>
        <v/>
      </c>
      <c r="DP79" s="82" t="str">
        <f t="shared" si="17"/>
        <v/>
      </c>
      <c r="DQ79" s="82" t="str">
        <f t="shared" si="17"/>
        <v/>
      </c>
      <c r="DR79" s="82">
        <f t="shared" si="17"/>
        <v>0</v>
      </c>
      <c r="DS79" s="82" t="str">
        <f t="shared" si="17"/>
        <v/>
      </c>
      <c r="DT79" s="82" t="str">
        <f t="shared" si="24"/>
        <v/>
      </c>
      <c r="DU79" s="82" t="str">
        <f t="shared" si="24"/>
        <v/>
      </c>
      <c r="DV79" s="82" t="str">
        <f t="shared" si="24"/>
        <v/>
      </c>
      <c r="DW79" s="82" t="str">
        <f t="shared" si="24"/>
        <v/>
      </c>
      <c r="DX79" s="82" t="str">
        <f t="shared" si="24"/>
        <v/>
      </c>
      <c r="DY79" s="82" t="str">
        <f t="shared" si="24"/>
        <v/>
      </c>
      <c r="DZ79" s="82">
        <f t="shared" si="21"/>
        <v>0</v>
      </c>
      <c r="EA79" s="82">
        <f t="shared" si="22"/>
        <v>1100758</v>
      </c>
      <c r="EB79" s="82"/>
      <c r="EC79" s="82"/>
      <c r="ED79" s="82"/>
      <c r="EE79" s="82"/>
      <c r="EF79" s="82"/>
      <c r="EG79" s="82"/>
      <c r="EH79" s="82"/>
      <c r="EI79" s="82"/>
      <c r="EJ79" s="82"/>
      <c r="EL79" s="82"/>
    </row>
    <row r="80" spans="1:143" s="3" customFormat="1" outlineLevel="1" x14ac:dyDescent="0.2">
      <c r="A80" s="3">
        <v>62</v>
      </c>
      <c r="B80" s="3" t="str">
        <f>VLOOKUP(A80,FAG_Daten_2022!A$1:$FK$206,FAG_Daten_2022!$B$1,FALSE)</f>
        <v>Kloten</v>
      </c>
      <c r="C80" s="3" t="str">
        <f>VLOOKUP(A80,FAG_Daten_2022!A$1:$FK$206,FAG_Daten_2022!$C$1,FALSE)</f>
        <v>Stadt</v>
      </c>
      <c r="D80" s="3" t="str">
        <f>VLOOKUP(A80,FAG_Daten_2022!A$1:$FK$206,FAG_Daten_2022!$D$1,FALSE)</f>
        <v>Bezirk Bülach</v>
      </c>
      <c r="E80" s="82">
        <f>VLOOKUP(A80,FAG_Daten_2022!A$1:$FK$206,FAG_Daten_2022!$AT$1,FALSE)</f>
        <v>2764</v>
      </c>
      <c r="F80" s="82">
        <f>VLOOKUP(A80,FAG_Daten_2022!A$1:$FK$206,FAG_Daten_2022!$AV$1,FALSE)</f>
        <v>3770</v>
      </c>
      <c r="G80" s="82">
        <f>VLOOKUP(A80,FAG_Daten_2022!A$1:$FK$206,FAG_Daten_2022!$F$1,FALSE)</f>
        <v>20365</v>
      </c>
      <c r="H80" s="80">
        <f>VLOOKUP(A80,FAG_Daten_2022!A$1:$FK$206,FAG_Daten_2022!$DH$1,FALSE)</f>
        <v>103</v>
      </c>
      <c r="I80" s="82">
        <f>ROUND(IF(E80&lt;FAG_Basisdaten!$C$5*F80,(FAG_Basisdaten!$C$5*F80-E80)*G80*H80/100,0),0)</f>
        <v>17147839</v>
      </c>
      <c r="J80" s="82">
        <f>VLOOKUP(A80,FAG_Daten_2022!A$1:$FK$206,FAG_Daten_2022!$AT$1,FALSE)</f>
        <v>2764</v>
      </c>
      <c r="K80" s="82">
        <f>VLOOKUP(A80,FAG_Daten_2022!A$1:$FK$206,FAG_Daten_2022!$AV$1,FALSE)</f>
        <v>3770</v>
      </c>
      <c r="L80" s="3">
        <f>VLOOKUP(A80,FAG_Daten_2022!A$1:$FK$206,FAG_Daten_2022!$F$1,FALSE)</f>
        <v>20365</v>
      </c>
      <c r="M80" s="3">
        <f>VLOOKUP(A80,FAG_Daten_2022!A$1:$FK$206,FAG_Daten_2022!DJ$1,FALSE)</f>
        <v>99.67</v>
      </c>
      <c r="N80" s="3">
        <f>VLOOKUP(A80,FAG_Daten_2022!A$1:$FK$206,FAG_Daten_2022!$DK$1,FALSE)</f>
        <v>100.87</v>
      </c>
      <c r="O80" s="82">
        <f>ROUND(IF(J80&gt;K80*FAG_Basisdaten!$C$8,(J80-K80*FAG_Basisdaten!$C$8)*FAG_Basisdaten!$C$9*L80*(M80/N80),0),0)</f>
        <v>0</v>
      </c>
      <c r="P80" s="82">
        <f>VLOOKUP(A80,FAG_Daten_2022!A$1:$FK$206,FAG_Daten_2022!$I$1,FALSE)</f>
        <v>3717</v>
      </c>
      <c r="Q80" s="82">
        <f>VLOOKUP(A80,FAG_Daten_2022!A$1:$FK$206,FAG_Daten_2022!$F$1,FALSE)</f>
        <v>20365</v>
      </c>
      <c r="R80" s="82">
        <f>VLOOKUP(A80,FAG_Daten_2022!A$1:$FK$206,FAG_Daten_2022!$K$1,FALSE)</f>
        <v>232131</v>
      </c>
      <c r="S80" s="82">
        <f>VLOOKUP(A80,FAG_Daten_2022!A$1:$FK$206,FAG_Daten_2022!$H$1,FALSE)</f>
        <v>1130451</v>
      </c>
      <c r="T80" s="82">
        <f>VLOOKUP(A80,FAG_Daten_2022!A$1:$FK$206,FAG_Daten_2022!$F$1,FALSE)</f>
        <v>20365</v>
      </c>
      <c r="U80" s="3">
        <f>VLOOKUP(A80,FAG_Daten_2022!A$1:$FK$206,FAG_Daten_2022!$BC$1,FALSE)</f>
        <v>102.3</v>
      </c>
      <c r="V80" s="3">
        <f>VLOOKUP(A80,FAG_Daten_2022!A$1:$FK$206,FAG_Daten_2022!$BD$1,FALSE)</f>
        <v>104.2</v>
      </c>
      <c r="W80" s="118">
        <f>IF((P80/Q80)&gt;(R80/S80)*FAG_Basisdaten!$C$12,((P80/Q80)-(R80/S80)*FAG_Basisdaten!$C$12)*T80*FAG_Basisdaten!$C$13*(U80/V80),0)</f>
        <v>0</v>
      </c>
      <c r="X80" s="3">
        <f>VLOOKUP(A80,FAG_Daten_2022!A$1:$FK$206,FAG_Daten_2022!$DH$1,FALSE)</f>
        <v>103</v>
      </c>
      <c r="Y80" s="3">
        <f>VLOOKUP(A80,FAG_Daten_2022!A$1:$FK$206,FAG_Daten_2022!$DJ$1,FALSE)</f>
        <v>99.67</v>
      </c>
      <c r="Z80" s="82">
        <f>ROUND(W80-W80*MIN(MAX((Y80*FAG_Basisdaten!$C$15-X80)/(Y80*FAG_Basisdaten!$C$14),0),1),0)</f>
        <v>0</v>
      </c>
      <c r="AA80" s="79">
        <f>VLOOKUP(A80,FAG_Daten_2022!A$1:$FK$206,FAG_Daten_2022!$AW$1,FALSE)</f>
        <v>1061.3900000000001</v>
      </c>
      <c r="AB80" s="83">
        <f>VLOOKUP(A80,FAG_Daten_2022!A$1:$FK$206,FAG_Daten_2022!$AZ$1,FALSE)</f>
        <v>3.5000000000000001E-3</v>
      </c>
      <c r="AC80" s="3">
        <f>VLOOKUP(A80,FAG_Daten_2022!A$1:$FK$206,FAG_Daten_2022!$F$1,FALSE)</f>
        <v>20365</v>
      </c>
      <c r="AD80" s="3">
        <f>VLOOKUP(A80,FAG_Daten_2022!A$1:$FK$206,FAG_Daten_2022!$BC$1,FALSE)</f>
        <v>102.3</v>
      </c>
      <c r="AE80" s="3">
        <f>VLOOKUP(A80,FAG_Daten_2022!A$1:$FK$206,FAG_Daten_2022!$BD$1,FALSE)</f>
        <v>104.2</v>
      </c>
      <c r="AF80" s="80">
        <f>IF(OR(AA80&lt;FAG_Basisdaten!$C$18,AB80&gt;FAG_Basisdaten!$C$19),MAX((FAG_Basisdaten!$C$20+FAG_Basisdaten!$C$21*AA80+FAG_Basisdaten!$C$22*AB80*100)*AC80*(AD80/AE80),0),0)</f>
        <v>0</v>
      </c>
      <c r="AG80" s="3">
        <f>VLOOKUP(A80,FAG_Daten_2022!A$1:$FK$206,FAG_Daten_2022!$DH$1,FALSE)</f>
        <v>103</v>
      </c>
      <c r="AH80" s="3">
        <f>VLOOKUP(A80,FAG_Daten_2022!A$1:$FK$206,FAG_Daten_2022!$DJ$1,FALSE)</f>
        <v>99.67</v>
      </c>
      <c r="AI80" s="82">
        <f>ROUND(AF80-AF80*MIN(MAX((AH80*FAG_Basisdaten!$C$24-AG80)/(AH80*FAG_Basisdaten!$C$23),0),1),0)</f>
        <v>0</v>
      </c>
      <c r="AJ80" s="3">
        <f>VLOOKUP(A80,FAG_Daten_2022!$A$1:$FK$206,FAG_Daten_2022!$BC$1,FALSE)</f>
        <v>102.3</v>
      </c>
      <c r="AK80" s="3">
        <f>VLOOKUP(A80,FAG_Daten_2022!$A$1:$FK$206,FAG_Daten_2022!$BD$1,FALSE)</f>
        <v>104.2</v>
      </c>
      <c r="AL80" s="82">
        <v>0</v>
      </c>
      <c r="AM80" s="82">
        <f t="shared" si="19"/>
        <v>17147839</v>
      </c>
      <c r="AN80" s="115" t="str">
        <f>IF(VLOOKUP($A80,FAG_Daten_2022!$A$1:$FK$206,FAG_Daten_2022!BS$1,FALSE)="","",VLOOKUP($A80,FAG_Daten_2022!$A$1:$FK$206,FAG_Daten_2022!BS$1,FALSE))</f>
        <v/>
      </c>
      <c r="AO80" s="115" t="str">
        <f>IF(VLOOKUP($A80,FAG_Daten_2022!$A$1:$FK$206,FAG_Daten_2022!BT$1,FALSE)="","",VLOOKUP($A80,FAG_Daten_2022!$A$1:$FK$206,FAG_Daten_2022!BT$1,FALSE))</f>
        <v/>
      </c>
      <c r="AP80" s="115" t="str">
        <f>IF(VLOOKUP($A80,FAG_Daten_2022!$A$1:$FK$206,FAG_Daten_2022!BU$1,FALSE)="","",VLOOKUP($A80,FAG_Daten_2022!$A$1:$FK$206,FAG_Daten_2022!BU$1,FALSE))</f>
        <v/>
      </c>
      <c r="AQ80" s="115" t="str">
        <f>IF(VLOOKUP($A80,FAG_Daten_2022!$A$1:$FK$206,FAG_Daten_2022!BV$1,FALSE)="","",VLOOKUP($A80,FAG_Daten_2022!$A$1:$FK$206,FAG_Daten_2022!BV$1,FALSE))</f>
        <v/>
      </c>
      <c r="AR80" s="115" t="str">
        <f>IF(VLOOKUP($A80,FAG_Daten_2022!$A$1:$FK$206,FAG_Daten_2022!BW$1,FALSE)="","",VLOOKUP($A80,FAG_Daten_2022!$A$1:$FK$206,FAG_Daten_2022!BW$1,FALSE))</f>
        <v/>
      </c>
      <c r="AS80" s="115" t="str">
        <f>IF(VLOOKUP($A80,FAG_Daten_2022!$A$1:$FK$206,FAG_Daten_2022!BX$1,FALSE)="","",VLOOKUP($A80,FAG_Daten_2022!$A$1:$FK$206,FAG_Daten_2022!BX$1,FALSE))</f>
        <v/>
      </c>
      <c r="AT80" s="115" t="str">
        <f>IF(VLOOKUP($A80,FAG_Daten_2022!$A$1:$FK$206,FAG_Daten_2022!BY$1,FALSE)="","",VLOOKUP($A80,FAG_Daten_2022!$A$1:$FK$206,FAG_Daten_2022!BY$1,FALSE))</f>
        <v/>
      </c>
      <c r="AU80" s="115" t="str">
        <f>IF(VLOOKUP($A80,FAG_Daten_2022!$A$1:$FK$206,FAG_Daten_2022!BZ$1,FALSE)="","",VLOOKUP($A80,FAG_Daten_2022!$A$1:$FK$206,FAG_Daten_2022!BZ$1,FALSE))</f>
        <v/>
      </c>
      <c r="AV80" s="115" t="str">
        <f>IF(VLOOKUP($A80,FAG_Daten_2022!$A$1:$FK$206,FAG_Daten_2022!CA$1,FALSE)="","",VLOOKUP($A80,FAG_Daten_2022!$A$1:$FK$206,FAG_Daten_2022!CA$1,FALSE))</f>
        <v/>
      </c>
      <c r="AW80" s="115" t="str">
        <f>IF(VLOOKUP($A80,FAG_Daten_2022!$A$1:$FK$206,FAG_Daten_2022!CB$1,FALSE)="","",VLOOKUP($A80,FAG_Daten_2022!$A$1:$FK$206,FAG_Daten_2022!CB$1,FALSE))</f>
        <v/>
      </c>
      <c r="AX80" s="115" t="str">
        <f>IF(VLOOKUP($A80,FAG_Daten_2022!$A$1:$FK$206,FAG_Daten_2022!CC$1,FALSE)="","",VLOOKUP($A80,FAG_Daten_2022!$A$1:$FK$206,FAG_Daten_2022!CC$1,FALSE))</f>
        <v/>
      </c>
      <c r="AY80" s="115" t="str">
        <f>IF(VLOOKUP($A80,FAG_Daten_2022!$A$1:$FK$206,FAG_Daten_2022!CD$1,FALSE)="","",VLOOKUP($A80,FAG_Daten_2022!$A$1:$FK$206,FAG_Daten_2022!CD$1,FALSE))</f>
        <v/>
      </c>
      <c r="AZ80" s="80">
        <f>VLOOKUP($A80,FAG_Daten_2022!$A$1:$FK$206,FAG_Daten_2022!$DH$1,FALSE)</f>
        <v>103</v>
      </c>
      <c r="BA80" s="80">
        <f>IF(VLOOKUP($A80,FAG_Daten_2022!$A$1:$FK$206,FAG_Daten_2022!M$1,FALSE)="","",VLOOKUP($A80,FAG_Daten_2022!$A$1:$FK$206,FAG_Daten_2022!M$1,FALSE))</f>
        <v>0</v>
      </c>
      <c r="BB80" s="80">
        <f>IF(VLOOKUP($A80,FAG_Daten_2022!$A$1:$FK$206,FAG_Daten_2022!N$1,FALSE)="","",VLOOKUP($A80,FAG_Daten_2022!$A$1:$FK$206,FAG_Daten_2022!N$1,FALSE))</f>
        <v>0</v>
      </c>
      <c r="BC80" s="80">
        <f>IF(VLOOKUP($A80,FAG_Daten_2022!$A$1:$FK$206,FAG_Daten_2022!O$1,FALSE)="","",VLOOKUP($A80,FAG_Daten_2022!$A$1:$FK$206,FAG_Daten_2022!O$1,FALSE))</f>
        <v>0</v>
      </c>
      <c r="BD80" s="80" t="str">
        <f>IF(VLOOKUP($A80,FAG_Daten_2022!$A$1:$FK$206,FAG_Daten_2022!P$1,FALSE)="","",VLOOKUP($A80,FAG_Daten_2022!$A$1:$FK$206,FAG_Daten_2022!P$1,FALSE))</f>
        <v/>
      </c>
      <c r="BE80" s="80">
        <f>IF(VLOOKUP($A80,FAG_Daten_2022!$A$1:$FK$206,FAG_Daten_2022!R$1,FALSE)="","",VLOOKUP($A80,FAG_Daten_2022!$A$1:$FK$206,FAG_Daten_2022!R$1,FALSE))</f>
        <v>0</v>
      </c>
      <c r="BF80" s="80">
        <f>IF(VLOOKUP($A80,FAG_Daten_2022!$A$1:$FK$206,FAG_Daten_2022!S$1,FALSE)="","",VLOOKUP($A80,FAG_Daten_2022!$A$1:$FK$206,FAG_Daten_2022!S$1,FALSE))</f>
        <v>0</v>
      </c>
      <c r="BG80" s="80" t="str">
        <f>IF(VLOOKUP($A80,FAG_Daten_2022!$A$1:$FK$206,FAG_Daten_2022!T$1,FALSE)="","",VLOOKUP($A80,FAG_Daten_2022!$A$1:$FK$206,FAG_Daten_2022!T$1,FALSE))</f>
        <v/>
      </c>
      <c r="BH80" s="80" t="str">
        <f>IF(VLOOKUP($A80,FAG_Daten_2022!$A$1:$FK$206,FAG_Daten_2022!U$1,FALSE)="","",VLOOKUP($A80,FAG_Daten_2022!$A$1:$FK$206,FAG_Daten_2022!U$1,FALSE))</f>
        <v/>
      </c>
      <c r="BI80" s="80">
        <f>IF(VLOOKUP($A80,FAG_Daten_2022!$A$1:$FK$206,FAG_Daten_2022!W$1,FALSE)="","",VLOOKUP($A80,FAG_Daten_2022!$A$1:$FK$206,FAG_Daten_2022!W$1,FALSE))</f>
        <v>0</v>
      </c>
      <c r="BJ80" s="80" t="str">
        <f>IF(VLOOKUP($A80,FAG_Daten_2022!$A$1:$FK$206,FAG_Daten_2022!X$1,FALSE)="","",VLOOKUP($A80,FAG_Daten_2022!$A$1:$FK$206,FAG_Daten_2022!X$1,FALSE))</f>
        <v/>
      </c>
      <c r="BK80" s="80" t="str">
        <f>IF(VLOOKUP($A80,FAG_Daten_2022!$A$1:$FK$206,FAG_Daten_2022!Y$1,FALSE)="","",VLOOKUP($A80,FAG_Daten_2022!$A$1:$FK$206,FAG_Daten_2022!Y$1,FALSE))</f>
        <v/>
      </c>
      <c r="BL80" s="80" t="str">
        <f>IF(VLOOKUP($A80,FAG_Daten_2022!$A$1:$FK$206,FAG_Daten_2022!Z$1,FALSE)="","",VLOOKUP($A80,FAG_Daten_2022!$A$1:$FK$206,FAG_Daten_2022!Z$1,FALSE))</f>
        <v/>
      </c>
      <c r="BM80" s="82">
        <f>IF(VLOOKUP($A80,FAG_Daten_2022!$A$1:$FK$206,FAG_Daten_2022!AG$1,FALSE)="","",VLOOKUP($A80,FAG_Daten_2022!$A$1:$FK$206,FAG_Daten_2022!AG$1,FALSE))</f>
        <v>56286090</v>
      </c>
      <c r="BN80" s="82">
        <f>IF(VLOOKUP($A80,FAG_Daten_2022!$A$1:$FK$206,FAG_Daten_2022!AH$1,FALSE)="","",VLOOKUP($A80,FAG_Daten_2022!$A$1:$FK$206,FAG_Daten_2022!AH$1,FALSE))</f>
        <v>0</v>
      </c>
      <c r="BO80" s="82">
        <f>IF(VLOOKUP($A80,FAG_Daten_2022!$A$1:$FK$206,FAG_Daten_2022!AI$1,FALSE)="","",VLOOKUP($A80,FAG_Daten_2022!$A$1:$FK$206,FAG_Daten_2022!AI$1,FALSE))</f>
        <v>0</v>
      </c>
      <c r="BP80" s="113">
        <f>IF(VLOOKUP($A80,FAG_Daten_2022!$A$1:$FK$206,FAG_Daten_2022!AJ$1,FALSE)="","",VLOOKUP($A80,FAG_Daten_2022!$A$1:$FK$206,FAG_Daten_2022!AJ$1,FALSE))</f>
        <v>0</v>
      </c>
      <c r="BQ80" s="82" t="str">
        <f>IF(VLOOKUP($A80,FAG_Daten_2022!$A$1:$FK$206,FAG_Daten_2022!AK$1,FALSE)="","",VLOOKUP($A80,FAG_Daten_2022!$A$1:$FK$206,FAG_Daten_2022!AK$1,FALSE))</f>
        <v/>
      </c>
      <c r="BR80" s="82">
        <f>IF(VLOOKUP($A80,FAG_Daten_2022!$A$1:$FK$206,FAG_Daten_2022!AL$1,FALSE)="","",VLOOKUP($A80,FAG_Daten_2022!$A$1:$FK$206,FAG_Daten_2022!AL$1,FALSE))</f>
        <v>0</v>
      </c>
      <c r="BS80" s="82">
        <f>IF(VLOOKUP($A80,FAG_Daten_2022!$A$1:$FK$206,FAG_Daten_2022!AM$1,FALSE)="","",VLOOKUP($A80,FAG_Daten_2022!$A$1:$FK$206,FAG_Daten_2022!AM$1,FALSE))</f>
        <v>0</v>
      </c>
      <c r="BT80" s="82" t="str">
        <f>IF(VLOOKUP($A80,FAG_Daten_2022!$A$1:$FK$206,FAG_Daten_2022!AN$1,FALSE)="","",VLOOKUP($A80,FAG_Daten_2022!$A$1:$FK$206,FAG_Daten_2022!AN$1,FALSE))</f>
        <v/>
      </c>
      <c r="BU80" s="82" t="str">
        <f>IF(VLOOKUP($A80,FAG_Daten_2022!$A$1:$FK$206,FAG_Daten_2022!AO$1,FALSE)="","",VLOOKUP($A80,FAG_Daten_2022!$A$1:$FK$206,FAG_Daten_2022!AO$1,FALSE))</f>
        <v/>
      </c>
      <c r="BV80" s="82">
        <f>IF(VLOOKUP($A80,FAG_Daten_2022!$A$1:$FK$206,FAG_Daten_2022!AP$1,FALSE)="","",VLOOKUP($A80,FAG_Daten_2022!$A$1:$FK$206,FAG_Daten_2022!AP$1,FALSE))</f>
        <v>0</v>
      </c>
      <c r="BW80" s="82" t="str">
        <f>IF(VLOOKUP($A80,FAG_Daten_2022!$A$1:$FK$206,FAG_Daten_2022!AQ$1,FALSE)="","",VLOOKUP($A80,FAG_Daten_2022!$A$1:$FK$206,FAG_Daten_2022!AQ$1,FALSE))</f>
        <v/>
      </c>
      <c r="BX80" s="82" t="str">
        <f>IF(VLOOKUP($A80,FAG_Daten_2022!$A$1:$FK$206,FAG_Daten_2022!AR$1,FALSE)="","",VLOOKUP($A80,FAG_Daten_2022!$A$1:$FK$206,FAG_Daten_2022!AR$1,FALSE))</f>
        <v/>
      </c>
      <c r="BY80" s="82" t="str">
        <f>IF(VLOOKUP($A80,FAG_Daten_2022!$A$1:$FK$206,FAG_Daten_2022!AS$1,FALSE)="","",VLOOKUP($A80,FAG_Daten_2022!$A$1:$FK$206,FAG_Daten_2022!AS$1,FALSE))</f>
        <v/>
      </c>
      <c r="BZ80" s="82">
        <f t="shared" si="18"/>
        <v>0</v>
      </c>
      <c r="CA80" s="82">
        <f t="shared" si="15"/>
        <v>0</v>
      </c>
      <c r="CB80" s="82">
        <f t="shared" si="15"/>
        <v>0</v>
      </c>
      <c r="CC80" s="82" t="str">
        <f t="shared" si="15"/>
        <v/>
      </c>
      <c r="CD80" s="82">
        <f t="shared" si="15"/>
        <v>0</v>
      </c>
      <c r="CE80" s="82">
        <f t="shared" si="15"/>
        <v>0</v>
      </c>
      <c r="CF80" s="82" t="str">
        <f t="shared" si="15"/>
        <v/>
      </c>
      <c r="CG80" s="82" t="str">
        <f t="shared" si="15"/>
        <v/>
      </c>
      <c r="CH80" s="82">
        <f t="shared" si="15"/>
        <v>0</v>
      </c>
      <c r="CI80" s="82" t="str">
        <f t="shared" si="15"/>
        <v/>
      </c>
      <c r="CJ80" s="82" t="str">
        <f t="shared" si="15"/>
        <v/>
      </c>
      <c r="CK80" s="82" t="str">
        <f t="shared" si="15"/>
        <v/>
      </c>
      <c r="CL80" s="82">
        <f t="shared" si="16"/>
        <v>0</v>
      </c>
      <c r="CM80" s="82">
        <f t="shared" si="16"/>
        <v>0</v>
      </c>
      <c r="CN80" s="82">
        <f t="shared" si="16"/>
        <v>0</v>
      </c>
      <c r="CO80" s="82" t="str">
        <f t="shared" si="16"/>
        <v/>
      </c>
      <c r="CP80" s="82">
        <f t="shared" si="16"/>
        <v>0</v>
      </c>
      <c r="CQ80" s="82">
        <f t="shared" si="16"/>
        <v>0</v>
      </c>
      <c r="CR80" s="82" t="str">
        <f t="shared" si="23"/>
        <v/>
      </c>
      <c r="CS80" s="82" t="str">
        <f t="shared" si="23"/>
        <v/>
      </c>
      <c r="CT80" s="82">
        <f t="shared" si="23"/>
        <v>0</v>
      </c>
      <c r="CU80" s="82" t="str">
        <f t="shared" si="23"/>
        <v/>
      </c>
      <c r="CV80" s="82" t="str">
        <f t="shared" si="23"/>
        <v/>
      </c>
      <c r="CW80" s="82" t="str">
        <f t="shared" si="23"/>
        <v/>
      </c>
      <c r="CX80" s="82">
        <f t="shared" si="20"/>
        <v>0</v>
      </c>
      <c r="CY80" s="82">
        <f>VLOOKUP($A80,FAG_Daten_2022!$A$1:$FK$206,FAG_Daten_2022!I$1,FALSE)</f>
        <v>3717</v>
      </c>
      <c r="CZ80" s="82" t="str">
        <f>IF(VLOOKUP($A80,FAG_Daten_2022!$A$1:$FK$206,FAG_Daten_2022!BE$1,FALSE)="","",VLOOKUP($A80,FAG_Daten_2022!$A$1:$FK$206,FAG_Daten_2022!BE$1,FALSE))</f>
        <v/>
      </c>
      <c r="DA80" s="82" t="str">
        <f>IF(VLOOKUP($A80,FAG_Daten_2022!$A$1:$FK$206,FAG_Daten_2022!BF$1,FALSE)="","",VLOOKUP($A80,FAG_Daten_2022!$A$1:$FK$206,FAG_Daten_2022!BF$1,FALSE))</f>
        <v/>
      </c>
      <c r="DB80" s="82" t="str">
        <f>IF(VLOOKUP($A80,FAG_Daten_2022!$A$1:$FK$206,FAG_Daten_2022!BG$1,FALSE)="","",VLOOKUP($A80,FAG_Daten_2022!$A$1:$FK$206,FAG_Daten_2022!BG$1,FALSE))</f>
        <v/>
      </c>
      <c r="DC80" s="82" t="str">
        <f>IF(VLOOKUP($A80,FAG_Daten_2022!$A$1:$FK$206,FAG_Daten_2022!BH$1,FALSE)="","",VLOOKUP($A80,FAG_Daten_2022!$A$1:$FK$206,FAG_Daten_2022!BH$1,FALSE))</f>
        <v/>
      </c>
      <c r="DD80" s="82" t="str">
        <f>IF(VLOOKUP($A80,FAG_Daten_2022!$A$1:$FK$206,FAG_Daten_2022!BI$1,FALSE)="","",VLOOKUP($A80,FAG_Daten_2022!$A$1:$FK$206,FAG_Daten_2022!BI$1,FALSE))</f>
        <v/>
      </c>
      <c r="DE80" s="82" t="str">
        <f>IF(VLOOKUP($A80,FAG_Daten_2022!$A$1:$FK$206,FAG_Daten_2022!BJ$1,FALSE)="","",VLOOKUP($A80,FAG_Daten_2022!$A$1:$FK$206,FAG_Daten_2022!BJ$1,FALSE))</f>
        <v/>
      </c>
      <c r="DF80" s="82" t="str">
        <f>IF(VLOOKUP($A80,FAG_Daten_2022!$A$1:$FK$206,FAG_Daten_2022!BK$1,FALSE)="","",VLOOKUP($A80,FAG_Daten_2022!$A$1:$FK$206,FAG_Daten_2022!BK$1,FALSE))</f>
        <v/>
      </c>
      <c r="DG80" s="82" t="str">
        <f>IF(VLOOKUP($A80,FAG_Daten_2022!$A$1:$FK$206,FAG_Daten_2022!BL$1,FALSE)="","",VLOOKUP($A80,FAG_Daten_2022!$A$1:$FK$206,FAG_Daten_2022!BL$1,FALSE))</f>
        <v/>
      </c>
      <c r="DH80" s="82" t="str">
        <f>IF(VLOOKUP($A80,FAG_Daten_2022!$A$1:$FK$206,FAG_Daten_2022!BM$1,FALSE)="","",VLOOKUP($A80,FAG_Daten_2022!$A$1:$FK$206,FAG_Daten_2022!BM$1,FALSE))</f>
        <v/>
      </c>
      <c r="DI80" s="82" t="str">
        <f>IF(VLOOKUP($A80,FAG_Daten_2022!$A$1:$FK$206,FAG_Daten_2022!BN$1,FALSE)="","",VLOOKUP($A80,FAG_Daten_2022!$A$1:$FK$206,FAG_Daten_2022!BN$1,FALSE))</f>
        <v/>
      </c>
      <c r="DJ80" s="82" t="str">
        <f>IF(VLOOKUP($A80,FAG_Daten_2022!$A$1:$FK$206,FAG_Daten_2022!BO$1,FALSE)="","",VLOOKUP($A80,FAG_Daten_2022!$A$1:$FK$206,FAG_Daten_2022!BO$1,FALSE))</f>
        <v/>
      </c>
      <c r="DK80" s="82" t="str">
        <f>IF(VLOOKUP($A80,FAG_Daten_2022!$A$1:$FK$206,FAG_Daten_2022!BP$1,FALSE)="","",VLOOKUP($A80,FAG_Daten_2022!$A$1:$FK$206,FAG_Daten_2022!BP$1,FALSE))</f>
        <v/>
      </c>
      <c r="DL80" s="82" t="str">
        <f>IF(VLOOKUP($A80,FAG_Daten_2022!$A$1:$FK$206,FAG_Daten_2022!BQ$1,FALSE)="","",VLOOKUP($A80,FAG_Daten_2022!$A$1:$FK$206,FAG_Daten_2022!BQ$1,FALSE))</f>
        <v/>
      </c>
      <c r="DM80" s="82" t="str">
        <f>IF(VLOOKUP($A80,FAG_Daten_2022!$A$1:$FK$206,FAG_Daten_2022!BR$1,FALSE)="","",VLOOKUP($A80,FAG_Daten_2022!$A$1:$FK$206,FAG_Daten_2022!BR$1,FALSE))</f>
        <v/>
      </c>
      <c r="DN80" s="82" t="str">
        <f t="shared" si="17"/>
        <v/>
      </c>
      <c r="DO80" s="82" t="str">
        <f t="shared" si="17"/>
        <v/>
      </c>
      <c r="DP80" s="82" t="str">
        <f t="shared" si="17"/>
        <v/>
      </c>
      <c r="DQ80" s="82" t="str">
        <f t="shared" si="17"/>
        <v/>
      </c>
      <c r="DR80" s="82" t="str">
        <f t="shared" si="17"/>
        <v/>
      </c>
      <c r="DS80" s="82" t="str">
        <f t="shared" si="17"/>
        <v/>
      </c>
      <c r="DT80" s="82" t="str">
        <f t="shared" si="24"/>
        <v/>
      </c>
      <c r="DU80" s="82" t="str">
        <f t="shared" si="24"/>
        <v/>
      </c>
      <c r="DV80" s="82" t="str">
        <f t="shared" si="24"/>
        <v/>
      </c>
      <c r="DW80" s="82" t="str">
        <f t="shared" si="24"/>
        <v/>
      </c>
      <c r="DX80" s="82" t="str">
        <f t="shared" si="24"/>
        <v/>
      </c>
      <c r="DY80" s="82" t="str">
        <f t="shared" si="24"/>
        <v/>
      </c>
      <c r="DZ80" s="82">
        <f t="shared" si="21"/>
        <v>0</v>
      </c>
      <c r="EA80" s="82">
        <f t="shared" si="22"/>
        <v>0</v>
      </c>
      <c r="EB80" s="82"/>
      <c r="EC80" s="82"/>
      <c r="ED80" s="82"/>
      <c r="EE80" s="82"/>
      <c r="EF80" s="82"/>
      <c r="EG80" s="82"/>
      <c r="EH80" s="82"/>
      <c r="EI80" s="82"/>
      <c r="EJ80" s="82"/>
      <c r="EK80" s="1"/>
      <c r="EL80" s="11"/>
      <c r="EM80" s="1"/>
    </row>
    <row r="81" spans="1:143" s="3" customFormat="1" outlineLevel="1" x14ac:dyDescent="0.2">
      <c r="A81" s="3">
        <v>7</v>
      </c>
      <c r="B81" s="3" t="str">
        <f>VLOOKUP(A81,FAG_Daten_2022!A$1:$FK$206,FAG_Daten_2022!$B$1,FALSE)</f>
        <v>Knonau</v>
      </c>
      <c r="C81" s="3" t="str">
        <f>VLOOKUP(A81,FAG_Daten_2022!A$1:$FK$206,FAG_Daten_2022!$C$1,FALSE)</f>
        <v>Politische Gemeinde</v>
      </c>
      <c r="D81" s="3" t="str">
        <f>VLOOKUP(A81,FAG_Daten_2022!A$1:$FK$206,FAG_Daten_2022!$D$1,FALSE)</f>
        <v>Bezirk Affoltern</v>
      </c>
      <c r="E81" s="82">
        <f>VLOOKUP(A81,FAG_Daten_2022!A$1:$FK$206,FAG_Daten_2022!$AT$1,FALSE)</f>
        <v>2672</v>
      </c>
      <c r="F81" s="82">
        <f>VLOOKUP(A81,FAG_Daten_2022!A$1:$FK$206,FAG_Daten_2022!$AV$1,FALSE)</f>
        <v>3770</v>
      </c>
      <c r="G81" s="82">
        <f>VLOOKUP(A81,FAG_Daten_2022!A$1:$FK$206,FAG_Daten_2022!$F$1,FALSE)</f>
        <v>2368</v>
      </c>
      <c r="H81" s="80">
        <f>VLOOKUP(A81,FAG_Daten_2022!A$1:$FK$206,FAG_Daten_2022!$DH$1,FALSE)</f>
        <v>112</v>
      </c>
      <c r="I81" s="82">
        <f>ROUND(IF(E81&lt;FAG_Basisdaten!$C$5*F81,(FAG_Basisdaten!$C$5*F81-E81)*G81*H81/100,0),0)</f>
        <v>2412140</v>
      </c>
      <c r="J81" s="82">
        <f>VLOOKUP(A81,FAG_Daten_2022!A$1:$FK$206,FAG_Daten_2022!$AT$1,FALSE)</f>
        <v>2672</v>
      </c>
      <c r="K81" s="82">
        <f>VLOOKUP(A81,FAG_Daten_2022!A$1:$FK$206,FAG_Daten_2022!$AV$1,FALSE)</f>
        <v>3770</v>
      </c>
      <c r="L81" s="3">
        <f>VLOOKUP(A81,FAG_Daten_2022!A$1:$FK$206,FAG_Daten_2022!$F$1,FALSE)</f>
        <v>2368</v>
      </c>
      <c r="M81" s="3">
        <f>VLOOKUP(A81,FAG_Daten_2022!A$1:$FK$206,FAG_Daten_2022!DJ$1,FALSE)</f>
        <v>99.67</v>
      </c>
      <c r="N81" s="3">
        <f>VLOOKUP(A81,FAG_Daten_2022!A$1:$FK$206,FAG_Daten_2022!$DK$1,FALSE)</f>
        <v>100.87</v>
      </c>
      <c r="O81" s="82">
        <f>ROUND(IF(J81&gt;K81*FAG_Basisdaten!$C$8,(J81-K81*FAG_Basisdaten!$C$8)*FAG_Basisdaten!$C$9*L81*(M81/N81),0),0)</f>
        <v>0</v>
      </c>
      <c r="P81" s="82">
        <f>VLOOKUP(A81,FAG_Daten_2022!A$1:$FK$206,FAG_Daten_2022!$I$1,FALSE)</f>
        <v>584</v>
      </c>
      <c r="Q81" s="82">
        <f>VLOOKUP(A81,FAG_Daten_2022!A$1:$FK$206,FAG_Daten_2022!$F$1,FALSE)</f>
        <v>2368</v>
      </c>
      <c r="R81" s="82">
        <f>VLOOKUP(A81,FAG_Daten_2022!A$1:$FK$206,FAG_Daten_2022!$K$1,FALSE)</f>
        <v>232131</v>
      </c>
      <c r="S81" s="82">
        <f>VLOOKUP(A81,FAG_Daten_2022!A$1:$FK$206,FAG_Daten_2022!$H$1,FALSE)</f>
        <v>1130451</v>
      </c>
      <c r="T81" s="82">
        <f>VLOOKUP(A81,FAG_Daten_2022!A$1:$FK$206,FAG_Daten_2022!$F$1,FALSE)</f>
        <v>2368</v>
      </c>
      <c r="U81" s="3">
        <f>VLOOKUP(A81,FAG_Daten_2022!A$1:$FK$206,FAG_Daten_2022!$BC$1,FALSE)</f>
        <v>102.3</v>
      </c>
      <c r="V81" s="3">
        <f>VLOOKUP(A81,FAG_Daten_2022!A$1:$FK$206,FAG_Daten_2022!$BD$1,FALSE)</f>
        <v>104.2</v>
      </c>
      <c r="W81" s="118">
        <f>IF((P81/Q81)&gt;(R81/S81)*FAG_Basisdaten!$C$12,((P81/Q81)-(R81/S81)*FAG_Basisdaten!$C$12)*T81*FAG_Basisdaten!$C$13*(U81/V81),0)</f>
        <v>578700.41275782383</v>
      </c>
      <c r="X81" s="3">
        <f>VLOOKUP(A81,FAG_Daten_2022!A$1:$FK$206,FAG_Daten_2022!$DH$1,FALSE)</f>
        <v>112</v>
      </c>
      <c r="Y81" s="3">
        <f>VLOOKUP(A81,FAG_Daten_2022!A$1:$FK$206,FAG_Daten_2022!$DJ$1,FALSE)</f>
        <v>99.67</v>
      </c>
      <c r="Z81" s="82">
        <f>ROUND(W81-W81*MIN(MAX((Y81*FAG_Basisdaten!$C$15-X81)/(Y81*FAG_Basisdaten!$C$14),0),1),0)</f>
        <v>393209</v>
      </c>
      <c r="AA81" s="79">
        <f>VLOOKUP(A81,FAG_Daten_2022!A$1:$FK$206,FAG_Daten_2022!$AW$1,FALSE)</f>
        <v>367.36</v>
      </c>
      <c r="AB81" s="83">
        <f>VLOOKUP(A81,FAG_Daten_2022!A$1:$FK$206,FAG_Daten_2022!$AZ$1,FALSE)</f>
        <v>0</v>
      </c>
      <c r="AC81" s="3">
        <f>VLOOKUP(A81,FAG_Daten_2022!A$1:$FK$206,FAG_Daten_2022!$F$1,FALSE)</f>
        <v>2368</v>
      </c>
      <c r="AD81" s="3">
        <f>VLOOKUP(A81,FAG_Daten_2022!A$1:$FK$206,FAG_Daten_2022!$BC$1,FALSE)</f>
        <v>102.3</v>
      </c>
      <c r="AE81" s="3">
        <f>VLOOKUP(A81,FAG_Daten_2022!A$1:$FK$206,FAG_Daten_2022!$BD$1,FALSE)</f>
        <v>104.2</v>
      </c>
      <c r="AF81" s="80">
        <f>IF(OR(AA81&lt;FAG_Basisdaten!$C$18,AB81&gt;FAG_Basisdaten!$C$19),MAX((FAG_Basisdaten!$C$20+FAG_Basisdaten!$C$21*AA81+FAG_Basisdaten!$C$22*AB81*100)*AC81*(AD81/AE81),0),0)</f>
        <v>0</v>
      </c>
      <c r="AG81" s="3">
        <f>VLOOKUP(A81,FAG_Daten_2022!A$1:$FK$206,FAG_Daten_2022!$DH$1,FALSE)</f>
        <v>112</v>
      </c>
      <c r="AH81" s="3">
        <f>VLOOKUP(A81,FAG_Daten_2022!A$1:$FK$206,FAG_Daten_2022!$DJ$1,FALSE)</f>
        <v>99.67</v>
      </c>
      <c r="AI81" s="82">
        <f>ROUND(AF81-AF81*MIN(MAX((AH81*FAG_Basisdaten!$C$24-AG81)/(AH81*FAG_Basisdaten!$C$23),0),1),0)</f>
        <v>0</v>
      </c>
      <c r="AJ81" s="3">
        <f>VLOOKUP(A81,FAG_Daten_2022!$A$1:$FK$206,FAG_Daten_2022!$BC$1,FALSE)</f>
        <v>102.3</v>
      </c>
      <c r="AK81" s="3">
        <f>VLOOKUP(A81,FAG_Daten_2022!$A$1:$FK$206,FAG_Daten_2022!$BD$1,FALSE)</f>
        <v>104.2</v>
      </c>
      <c r="AL81" s="82">
        <v>0</v>
      </c>
      <c r="AM81" s="82">
        <f t="shared" si="19"/>
        <v>2805349</v>
      </c>
      <c r="AN81" s="115" t="str">
        <f>IF(VLOOKUP($A81,FAG_Daten_2022!$A$1:$FK$206,FAG_Daten_2022!BS$1,FALSE)="","",VLOOKUP($A81,FAG_Daten_2022!$A$1:$FK$206,FAG_Daten_2022!BS$1,FALSE))</f>
        <v/>
      </c>
      <c r="AO81" s="115" t="str">
        <f>IF(VLOOKUP($A81,FAG_Daten_2022!$A$1:$FK$206,FAG_Daten_2022!BT$1,FALSE)="","",VLOOKUP($A81,FAG_Daten_2022!$A$1:$FK$206,FAG_Daten_2022!BT$1,FALSE))</f>
        <v/>
      </c>
      <c r="AP81" s="115" t="str">
        <f>IF(VLOOKUP($A81,FAG_Daten_2022!$A$1:$FK$206,FAG_Daten_2022!BU$1,FALSE)="","",VLOOKUP($A81,FAG_Daten_2022!$A$1:$FK$206,FAG_Daten_2022!BU$1,FALSE))</f>
        <v/>
      </c>
      <c r="AQ81" s="115" t="str">
        <f>IF(VLOOKUP($A81,FAG_Daten_2022!$A$1:$FK$206,FAG_Daten_2022!BV$1,FALSE)="","",VLOOKUP($A81,FAG_Daten_2022!$A$1:$FK$206,FAG_Daten_2022!BV$1,FALSE))</f>
        <v/>
      </c>
      <c r="AR81" s="115" t="str">
        <f>IF(VLOOKUP($A81,FAG_Daten_2022!$A$1:$FK$206,FAG_Daten_2022!BW$1,FALSE)="","",VLOOKUP($A81,FAG_Daten_2022!$A$1:$FK$206,FAG_Daten_2022!BW$1,FALSE))</f>
        <v>Mettmenstetten</v>
      </c>
      <c r="AS81" s="115" t="str">
        <f>IF(VLOOKUP($A81,FAG_Daten_2022!$A$1:$FK$206,FAG_Daten_2022!BX$1,FALSE)="","",VLOOKUP($A81,FAG_Daten_2022!$A$1:$FK$206,FAG_Daten_2022!BX$1,FALSE))</f>
        <v/>
      </c>
      <c r="AT81" s="115" t="str">
        <f>IF(VLOOKUP($A81,FAG_Daten_2022!$A$1:$FK$206,FAG_Daten_2022!BY$1,FALSE)="","",VLOOKUP($A81,FAG_Daten_2022!$A$1:$FK$206,FAG_Daten_2022!BY$1,FALSE))</f>
        <v/>
      </c>
      <c r="AU81" s="115" t="str">
        <f>IF(VLOOKUP($A81,FAG_Daten_2022!$A$1:$FK$206,FAG_Daten_2022!BZ$1,FALSE)="","",VLOOKUP($A81,FAG_Daten_2022!$A$1:$FK$206,FAG_Daten_2022!BZ$1,FALSE))</f>
        <v/>
      </c>
      <c r="AV81" s="115" t="str">
        <f>IF(VLOOKUP($A81,FAG_Daten_2022!$A$1:$FK$206,FAG_Daten_2022!CA$1,FALSE)="","",VLOOKUP($A81,FAG_Daten_2022!$A$1:$FK$206,FAG_Daten_2022!CA$1,FALSE))</f>
        <v/>
      </c>
      <c r="AW81" s="115" t="str">
        <f>IF(VLOOKUP($A81,FAG_Daten_2022!$A$1:$FK$206,FAG_Daten_2022!CB$1,FALSE)="","",VLOOKUP($A81,FAG_Daten_2022!$A$1:$FK$206,FAG_Daten_2022!CB$1,FALSE))</f>
        <v/>
      </c>
      <c r="AX81" s="115" t="str">
        <f>IF(VLOOKUP($A81,FAG_Daten_2022!$A$1:$FK$206,FAG_Daten_2022!CC$1,FALSE)="","",VLOOKUP($A81,FAG_Daten_2022!$A$1:$FK$206,FAG_Daten_2022!CC$1,FALSE))</f>
        <v/>
      </c>
      <c r="AY81" s="115" t="str">
        <f>IF(VLOOKUP($A81,FAG_Daten_2022!$A$1:$FK$206,FAG_Daten_2022!CD$1,FALSE)="","",VLOOKUP($A81,FAG_Daten_2022!$A$1:$FK$206,FAG_Daten_2022!CD$1,FALSE))</f>
        <v/>
      </c>
      <c r="AZ81" s="80">
        <f>VLOOKUP($A81,FAG_Daten_2022!$A$1:$FK$206,FAG_Daten_2022!$DH$1,FALSE)</f>
        <v>112</v>
      </c>
      <c r="BA81" s="80">
        <f>IF(VLOOKUP($A81,FAG_Daten_2022!$A$1:$FK$206,FAG_Daten_2022!M$1,FALSE)="","",VLOOKUP($A81,FAG_Daten_2022!$A$1:$FK$206,FAG_Daten_2022!M$1,FALSE))</f>
        <v>0</v>
      </c>
      <c r="BB81" s="80">
        <f>IF(VLOOKUP($A81,FAG_Daten_2022!$A$1:$FK$206,FAG_Daten_2022!N$1,FALSE)="","",VLOOKUP($A81,FAG_Daten_2022!$A$1:$FK$206,FAG_Daten_2022!N$1,FALSE))</f>
        <v>0</v>
      </c>
      <c r="BC81" s="80">
        <f>IF(VLOOKUP($A81,FAG_Daten_2022!$A$1:$FK$206,FAG_Daten_2022!O$1,FALSE)="","",VLOOKUP($A81,FAG_Daten_2022!$A$1:$FK$206,FAG_Daten_2022!O$1,FALSE))</f>
        <v>0</v>
      </c>
      <c r="BD81" s="80" t="str">
        <f>IF(VLOOKUP($A81,FAG_Daten_2022!$A$1:$FK$206,FAG_Daten_2022!P$1,FALSE)="","",VLOOKUP($A81,FAG_Daten_2022!$A$1:$FK$206,FAG_Daten_2022!P$1,FALSE))</f>
        <v/>
      </c>
      <c r="BE81" s="80">
        <f>IF(VLOOKUP($A81,FAG_Daten_2022!$A$1:$FK$206,FAG_Daten_2022!R$1,FALSE)="","",VLOOKUP($A81,FAG_Daten_2022!$A$1:$FK$206,FAG_Daten_2022!R$1,FALSE))</f>
        <v>21</v>
      </c>
      <c r="BF81" s="80">
        <f>IF(VLOOKUP($A81,FAG_Daten_2022!$A$1:$FK$206,FAG_Daten_2022!S$1,FALSE)="","",VLOOKUP($A81,FAG_Daten_2022!$A$1:$FK$206,FAG_Daten_2022!S$1,FALSE))</f>
        <v>0</v>
      </c>
      <c r="BG81" s="80" t="str">
        <f>IF(VLOOKUP($A81,FAG_Daten_2022!$A$1:$FK$206,FAG_Daten_2022!T$1,FALSE)="","",VLOOKUP($A81,FAG_Daten_2022!$A$1:$FK$206,FAG_Daten_2022!T$1,FALSE))</f>
        <v/>
      </c>
      <c r="BH81" s="80" t="str">
        <f>IF(VLOOKUP($A81,FAG_Daten_2022!$A$1:$FK$206,FAG_Daten_2022!U$1,FALSE)="","",VLOOKUP($A81,FAG_Daten_2022!$A$1:$FK$206,FAG_Daten_2022!U$1,FALSE))</f>
        <v/>
      </c>
      <c r="BI81" s="80">
        <f>IF(VLOOKUP($A81,FAG_Daten_2022!$A$1:$FK$206,FAG_Daten_2022!W$1,FALSE)="","",VLOOKUP($A81,FAG_Daten_2022!$A$1:$FK$206,FAG_Daten_2022!W$1,FALSE))</f>
        <v>0</v>
      </c>
      <c r="BJ81" s="80" t="str">
        <f>IF(VLOOKUP($A81,FAG_Daten_2022!$A$1:$FK$206,FAG_Daten_2022!X$1,FALSE)="","",VLOOKUP($A81,FAG_Daten_2022!$A$1:$FK$206,FAG_Daten_2022!X$1,FALSE))</f>
        <v/>
      </c>
      <c r="BK81" s="80" t="str">
        <f>IF(VLOOKUP($A81,FAG_Daten_2022!$A$1:$FK$206,FAG_Daten_2022!Y$1,FALSE)="","",VLOOKUP($A81,FAG_Daten_2022!$A$1:$FK$206,FAG_Daten_2022!Y$1,FALSE))</f>
        <v/>
      </c>
      <c r="BL81" s="80" t="str">
        <f>IF(VLOOKUP($A81,FAG_Daten_2022!$A$1:$FK$206,FAG_Daten_2022!Z$1,FALSE)="","",VLOOKUP($A81,FAG_Daten_2022!$A$1:$FK$206,FAG_Daten_2022!Z$1,FALSE))</f>
        <v/>
      </c>
      <c r="BM81" s="82">
        <f>IF(VLOOKUP($A81,FAG_Daten_2022!$A$1:$FK$206,FAG_Daten_2022!AG$1,FALSE)="","",VLOOKUP($A81,FAG_Daten_2022!$A$1:$FK$206,FAG_Daten_2022!AG$1,FALSE))</f>
        <v>6327260</v>
      </c>
      <c r="BN81" s="82">
        <f>IF(VLOOKUP($A81,FAG_Daten_2022!$A$1:$FK$206,FAG_Daten_2022!AH$1,FALSE)="","",VLOOKUP($A81,FAG_Daten_2022!$A$1:$FK$206,FAG_Daten_2022!AH$1,FALSE))</f>
        <v>0</v>
      </c>
      <c r="BO81" s="82">
        <f>IF(VLOOKUP($A81,FAG_Daten_2022!$A$1:$FK$206,FAG_Daten_2022!AI$1,FALSE)="","",VLOOKUP($A81,FAG_Daten_2022!$A$1:$FK$206,FAG_Daten_2022!AI$1,FALSE))</f>
        <v>0</v>
      </c>
      <c r="BP81" s="113">
        <f>IF(VLOOKUP($A81,FAG_Daten_2022!$A$1:$FK$206,FAG_Daten_2022!AJ$1,FALSE)="","",VLOOKUP($A81,FAG_Daten_2022!$A$1:$FK$206,FAG_Daten_2022!AJ$1,FALSE))</f>
        <v>0</v>
      </c>
      <c r="BQ81" s="82" t="str">
        <f>IF(VLOOKUP($A81,FAG_Daten_2022!$A$1:$FK$206,FAG_Daten_2022!AK$1,FALSE)="","",VLOOKUP($A81,FAG_Daten_2022!$A$1:$FK$206,FAG_Daten_2022!AK$1,FALSE))</f>
        <v/>
      </c>
      <c r="BR81" s="82">
        <f>IF(VLOOKUP($A81,FAG_Daten_2022!$A$1:$FK$206,FAG_Daten_2022!AL$1,FALSE)="","",VLOOKUP($A81,FAG_Daten_2022!$A$1:$FK$206,FAG_Daten_2022!AL$1,FALSE))</f>
        <v>6327260</v>
      </c>
      <c r="BS81" s="82">
        <f>IF(VLOOKUP($A81,FAG_Daten_2022!$A$1:$FK$206,FAG_Daten_2022!AM$1,FALSE)="","",VLOOKUP($A81,FAG_Daten_2022!$A$1:$FK$206,FAG_Daten_2022!AM$1,FALSE))</f>
        <v>0</v>
      </c>
      <c r="BT81" s="82" t="str">
        <f>IF(VLOOKUP($A81,FAG_Daten_2022!$A$1:$FK$206,FAG_Daten_2022!AN$1,FALSE)="","",VLOOKUP($A81,FAG_Daten_2022!$A$1:$FK$206,FAG_Daten_2022!AN$1,FALSE))</f>
        <v/>
      </c>
      <c r="BU81" s="82" t="str">
        <f>IF(VLOOKUP($A81,FAG_Daten_2022!$A$1:$FK$206,FAG_Daten_2022!AO$1,FALSE)="","",VLOOKUP($A81,FAG_Daten_2022!$A$1:$FK$206,FAG_Daten_2022!AO$1,FALSE))</f>
        <v/>
      </c>
      <c r="BV81" s="82">
        <f>IF(VLOOKUP($A81,FAG_Daten_2022!$A$1:$FK$206,FAG_Daten_2022!AP$1,FALSE)="","",VLOOKUP($A81,FAG_Daten_2022!$A$1:$FK$206,FAG_Daten_2022!AP$1,FALSE))</f>
        <v>0</v>
      </c>
      <c r="BW81" s="82" t="str">
        <f>IF(VLOOKUP($A81,FAG_Daten_2022!$A$1:$FK$206,FAG_Daten_2022!AQ$1,FALSE)="","",VLOOKUP($A81,FAG_Daten_2022!$A$1:$FK$206,FAG_Daten_2022!AQ$1,FALSE))</f>
        <v/>
      </c>
      <c r="BX81" s="82" t="str">
        <f>IF(VLOOKUP($A81,FAG_Daten_2022!$A$1:$FK$206,FAG_Daten_2022!AR$1,FALSE)="","",VLOOKUP($A81,FAG_Daten_2022!$A$1:$FK$206,FAG_Daten_2022!AR$1,FALSE))</f>
        <v/>
      </c>
      <c r="BY81" s="82" t="str">
        <f>IF(VLOOKUP($A81,FAG_Daten_2022!$A$1:$FK$206,FAG_Daten_2022!AS$1,FALSE)="","",VLOOKUP($A81,FAG_Daten_2022!$A$1:$FK$206,FAG_Daten_2022!AS$1,FALSE))</f>
        <v/>
      </c>
      <c r="BZ81" s="82">
        <f t="shared" si="18"/>
        <v>0</v>
      </c>
      <c r="CA81" s="82">
        <f t="shared" si="15"/>
        <v>0</v>
      </c>
      <c r="CB81" s="82">
        <f t="shared" si="15"/>
        <v>0</v>
      </c>
      <c r="CC81" s="82" t="str">
        <f t="shared" si="15"/>
        <v/>
      </c>
      <c r="CD81" s="82">
        <f t="shared" si="15"/>
        <v>452276</v>
      </c>
      <c r="CE81" s="82">
        <f t="shared" si="15"/>
        <v>0</v>
      </c>
      <c r="CF81" s="82" t="str">
        <f t="shared" si="15"/>
        <v/>
      </c>
      <c r="CG81" s="82" t="str">
        <f t="shared" si="15"/>
        <v/>
      </c>
      <c r="CH81" s="82">
        <f t="shared" si="15"/>
        <v>0</v>
      </c>
      <c r="CI81" s="82" t="str">
        <f t="shared" si="15"/>
        <v/>
      </c>
      <c r="CJ81" s="82" t="str">
        <f t="shared" si="15"/>
        <v/>
      </c>
      <c r="CK81" s="82" t="str">
        <f t="shared" si="15"/>
        <v/>
      </c>
      <c r="CL81" s="82">
        <f t="shared" si="16"/>
        <v>0</v>
      </c>
      <c r="CM81" s="82">
        <f t="shared" si="16"/>
        <v>0</v>
      </c>
      <c r="CN81" s="82">
        <f t="shared" si="16"/>
        <v>0</v>
      </c>
      <c r="CO81" s="82" t="str">
        <f t="shared" si="16"/>
        <v/>
      </c>
      <c r="CP81" s="82">
        <f t="shared" si="16"/>
        <v>0</v>
      </c>
      <c r="CQ81" s="82">
        <f t="shared" si="16"/>
        <v>0</v>
      </c>
      <c r="CR81" s="82" t="str">
        <f t="shared" si="23"/>
        <v/>
      </c>
      <c r="CS81" s="82" t="str">
        <f t="shared" si="23"/>
        <v/>
      </c>
      <c r="CT81" s="82">
        <f t="shared" si="23"/>
        <v>0</v>
      </c>
      <c r="CU81" s="82" t="str">
        <f t="shared" si="23"/>
        <v/>
      </c>
      <c r="CV81" s="82" t="str">
        <f t="shared" si="23"/>
        <v/>
      </c>
      <c r="CW81" s="82" t="str">
        <f t="shared" si="23"/>
        <v/>
      </c>
      <c r="CX81" s="82">
        <f t="shared" si="20"/>
        <v>452276</v>
      </c>
      <c r="CY81" s="82">
        <f>VLOOKUP($A81,FAG_Daten_2022!$A$1:$FK$206,FAG_Daten_2022!I$1,FALSE)</f>
        <v>584</v>
      </c>
      <c r="CZ81" s="82" t="str">
        <f>IF(VLOOKUP($A81,FAG_Daten_2022!$A$1:$FK$206,FAG_Daten_2022!BE$1,FALSE)="","",VLOOKUP($A81,FAG_Daten_2022!$A$1:$FK$206,FAG_Daten_2022!BE$1,FALSE))</f>
        <v/>
      </c>
      <c r="DA81" s="82" t="str">
        <f>IF(VLOOKUP($A81,FAG_Daten_2022!$A$1:$FK$206,FAG_Daten_2022!BF$1,FALSE)="","",VLOOKUP($A81,FAG_Daten_2022!$A$1:$FK$206,FAG_Daten_2022!BF$1,FALSE))</f>
        <v/>
      </c>
      <c r="DB81" s="82" t="str">
        <f>IF(VLOOKUP($A81,FAG_Daten_2022!$A$1:$FK$206,FAG_Daten_2022!BG$1,FALSE)="","",VLOOKUP($A81,FAG_Daten_2022!$A$1:$FK$206,FAG_Daten_2022!BG$1,FALSE))</f>
        <v/>
      </c>
      <c r="DC81" s="82" t="str">
        <f>IF(VLOOKUP($A81,FAG_Daten_2022!$A$1:$FK$206,FAG_Daten_2022!BH$1,FALSE)="","",VLOOKUP($A81,FAG_Daten_2022!$A$1:$FK$206,FAG_Daten_2022!BH$1,FALSE))</f>
        <v/>
      </c>
      <c r="DD81" s="82">
        <f>IF(VLOOKUP($A81,FAG_Daten_2022!$A$1:$FK$206,FAG_Daten_2022!BI$1,FALSE)="","",VLOOKUP($A81,FAG_Daten_2022!$A$1:$FK$206,FAG_Daten_2022!BI$1,FALSE))</f>
        <v>71</v>
      </c>
      <c r="DE81" s="82" t="str">
        <f>IF(VLOOKUP($A81,FAG_Daten_2022!$A$1:$FK$206,FAG_Daten_2022!BJ$1,FALSE)="","",VLOOKUP($A81,FAG_Daten_2022!$A$1:$FK$206,FAG_Daten_2022!BJ$1,FALSE))</f>
        <v/>
      </c>
      <c r="DF81" s="82" t="str">
        <f>IF(VLOOKUP($A81,FAG_Daten_2022!$A$1:$FK$206,FAG_Daten_2022!BK$1,FALSE)="","",VLOOKUP($A81,FAG_Daten_2022!$A$1:$FK$206,FAG_Daten_2022!BK$1,FALSE))</f>
        <v/>
      </c>
      <c r="DG81" s="82" t="str">
        <f>IF(VLOOKUP($A81,FAG_Daten_2022!$A$1:$FK$206,FAG_Daten_2022!BL$1,FALSE)="","",VLOOKUP($A81,FAG_Daten_2022!$A$1:$FK$206,FAG_Daten_2022!BL$1,FALSE))</f>
        <v/>
      </c>
      <c r="DH81" s="82" t="str">
        <f>IF(VLOOKUP($A81,FAG_Daten_2022!$A$1:$FK$206,FAG_Daten_2022!BM$1,FALSE)="","",VLOOKUP($A81,FAG_Daten_2022!$A$1:$FK$206,FAG_Daten_2022!BM$1,FALSE))</f>
        <v/>
      </c>
      <c r="DI81" s="82" t="str">
        <f>IF(VLOOKUP($A81,FAG_Daten_2022!$A$1:$FK$206,FAG_Daten_2022!BN$1,FALSE)="","",VLOOKUP($A81,FAG_Daten_2022!$A$1:$FK$206,FAG_Daten_2022!BN$1,FALSE))</f>
        <v/>
      </c>
      <c r="DJ81" s="82" t="str">
        <f>IF(VLOOKUP($A81,FAG_Daten_2022!$A$1:$FK$206,FAG_Daten_2022!BO$1,FALSE)="","",VLOOKUP($A81,FAG_Daten_2022!$A$1:$FK$206,FAG_Daten_2022!BO$1,FALSE))</f>
        <v/>
      </c>
      <c r="DK81" s="82" t="str">
        <f>IF(VLOOKUP($A81,FAG_Daten_2022!$A$1:$FK$206,FAG_Daten_2022!BP$1,FALSE)="","",VLOOKUP($A81,FAG_Daten_2022!$A$1:$FK$206,FAG_Daten_2022!BP$1,FALSE))</f>
        <v/>
      </c>
      <c r="DL81" s="82" t="str">
        <f>IF(VLOOKUP($A81,FAG_Daten_2022!$A$1:$FK$206,FAG_Daten_2022!BQ$1,FALSE)="","",VLOOKUP($A81,FAG_Daten_2022!$A$1:$FK$206,FAG_Daten_2022!BQ$1,FALSE))</f>
        <v/>
      </c>
      <c r="DM81" s="82" t="str">
        <f>IF(VLOOKUP($A81,FAG_Daten_2022!$A$1:$FK$206,FAG_Daten_2022!BR$1,FALSE)="","",VLOOKUP($A81,FAG_Daten_2022!$A$1:$FK$206,FAG_Daten_2022!BR$1,FALSE))</f>
        <v/>
      </c>
      <c r="DN81" s="82" t="str">
        <f t="shared" si="17"/>
        <v/>
      </c>
      <c r="DO81" s="82" t="str">
        <f t="shared" si="17"/>
        <v/>
      </c>
      <c r="DP81" s="82" t="str">
        <f t="shared" si="17"/>
        <v/>
      </c>
      <c r="DQ81" s="82" t="str">
        <f t="shared" si="17"/>
        <v/>
      </c>
      <c r="DR81" s="82">
        <f t="shared" si="17"/>
        <v>47805</v>
      </c>
      <c r="DS81" s="82" t="str">
        <f t="shared" si="17"/>
        <v/>
      </c>
      <c r="DT81" s="82" t="str">
        <f t="shared" si="24"/>
        <v/>
      </c>
      <c r="DU81" s="82" t="str">
        <f t="shared" si="24"/>
        <v/>
      </c>
      <c r="DV81" s="82" t="str">
        <f t="shared" si="24"/>
        <v/>
      </c>
      <c r="DW81" s="82" t="str">
        <f t="shared" si="24"/>
        <v/>
      </c>
      <c r="DX81" s="82" t="str">
        <f t="shared" si="24"/>
        <v/>
      </c>
      <c r="DY81" s="82" t="str">
        <f t="shared" si="24"/>
        <v/>
      </c>
      <c r="DZ81" s="82">
        <f t="shared" si="21"/>
        <v>47805</v>
      </c>
      <c r="EA81" s="82">
        <f t="shared" si="22"/>
        <v>500081</v>
      </c>
      <c r="EB81" s="82"/>
      <c r="EC81" s="82"/>
      <c r="ED81" s="82"/>
      <c r="EE81" s="82"/>
      <c r="EF81" s="82"/>
      <c r="EG81" s="82"/>
      <c r="EH81" s="82"/>
      <c r="EI81" s="82"/>
      <c r="EJ81" s="82"/>
      <c r="EL81" s="82"/>
    </row>
    <row r="82" spans="1:143" s="3" customFormat="1" outlineLevel="1" x14ac:dyDescent="0.2">
      <c r="A82" s="3">
        <v>154</v>
      </c>
      <c r="B82" s="3" t="str">
        <f>VLOOKUP(A82,FAG_Daten_2022!A$1:$FK$206,FAG_Daten_2022!$B$1,FALSE)</f>
        <v>Küsnacht</v>
      </c>
      <c r="C82" s="3" t="str">
        <f>VLOOKUP(A82,FAG_Daten_2022!A$1:$FK$206,FAG_Daten_2022!$C$1,FALSE)</f>
        <v>Politische Gemeinde</v>
      </c>
      <c r="D82" s="3" t="str">
        <f>VLOOKUP(A82,FAG_Daten_2022!A$1:$FK$206,FAG_Daten_2022!$D$1,FALSE)</f>
        <v>Bezirk Meilen</v>
      </c>
      <c r="E82" s="82">
        <f>VLOOKUP(A82,FAG_Daten_2022!A$1:$FK$206,FAG_Daten_2022!$AT$1,FALSE)</f>
        <v>14495</v>
      </c>
      <c r="F82" s="82">
        <f>VLOOKUP(A82,FAG_Daten_2022!A$1:$FK$206,FAG_Daten_2022!$AV$1,FALSE)</f>
        <v>3770</v>
      </c>
      <c r="G82" s="82">
        <f>VLOOKUP(A82,FAG_Daten_2022!A$1:$FK$206,FAG_Daten_2022!$F$1,FALSE)</f>
        <v>14806</v>
      </c>
      <c r="H82" s="80">
        <f>VLOOKUP(A82,FAG_Daten_2022!A$1:$FK$206,FAG_Daten_2022!$DH$1,FALSE)</f>
        <v>77</v>
      </c>
      <c r="I82" s="82">
        <f>ROUND(IF(E82&lt;FAG_Basisdaten!$C$5*F82,(FAG_Basisdaten!$C$5*F82-E82)*G82*H82/100,0),0)</f>
        <v>0</v>
      </c>
      <c r="J82" s="82">
        <f>VLOOKUP(A82,FAG_Daten_2022!A$1:$FK$206,FAG_Daten_2022!$AT$1,FALSE)</f>
        <v>14495</v>
      </c>
      <c r="K82" s="82">
        <f>VLOOKUP(A82,FAG_Daten_2022!A$1:$FK$206,FAG_Daten_2022!$AV$1,FALSE)</f>
        <v>3770</v>
      </c>
      <c r="L82" s="3">
        <f>VLOOKUP(A82,FAG_Daten_2022!A$1:$FK$206,FAG_Daten_2022!$F$1,FALSE)</f>
        <v>14806</v>
      </c>
      <c r="M82" s="3">
        <f>VLOOKUP(A82,FAG_Daten_2022!A$1:$FK$206,FAG_Daten_2022!DJ$1,FALSE)</f>
        <v>99.67</v>
      </c>
      <c r="N82" s="3">
        <f>VLOOKUP(A82,FAG_Daten_2022!A$1:$FK$206,FAG_Daten_2022!$DK$1,FALSE)</f>
        <v>100.87</v>
      </c>
      <c r="O82" s="82">
        <f>ROUND(IF(J82&gt;K82*FAG_Basisdaten!$C$8,(J82-K82*FAG_Basisdaten!$C$8)*FAG_Basisdaten!$C$9*L82*(M82/N82),0),0)</f>
        <v>105972857</v>
      </c>
      <c r="P82" s="82">
        <f>VLOOKUP(A82,FAG_Daten_2022!A$1:$FK$206,FAG_Daten_2022!$I$1,FALSE)</f>
        <v>3095</v>
      </c>
      <c r="Q82" s="82">
        <f>VLOOKUP(A82,FAG_Daten_2022!A$1:$FK$206,FAG_Daten_2022!$F$1,FALSE)</f>
        <v>14806</v>
      </c>
      <c r="R82" s="82">
        <f>VLOOKUP(A82,FAG_Daten_2022!A$1:$FK$206,FAG_Daten_2022!$K$1,FALSE)</f>
        <v>232131</v>
      </c>
      <c r="S82" s="82">
        <f>VLOOKUP(A82,FAG_Daten_2022!A$1:$FK$206,FAG_Daten_2022!$H$1,FALSE)</f>
        <v>1130451</v>
      </c>
      <c r="T82" s="82">
        <f>VLOOKUP(A82,FAG_Daten_2022!A$1:$FK$206,FAG_Daten_2022!$F$1,FALSE)</f>
        <v>14806</v>
      </c>
      <c r="U82" s="3">
        <f>VLOOKUP(A82,FAG_Daten_2022!A$1:$FK$206,FAG_Daten_2022!$BC$1,FALSE)</f>
        <v>102.3</v>
      </c>
      <c r="V82" s="3">
        <f>VLOOKUP(A82,FAG_Daten_2022!A$1:$FK$206,FAG_Daten_2022!$BD$1,FALSE)</f>
        <v>104.2</v>
      </c>
      <c r="W82" s="118">
        <f>IF((P82/Q82)&gt;(R82/S82)*FAG_Basisdaten!$C$12,((P82/Q82)-(R82/S82)*FAG_Basisdaten!$C$12)*T82*FAG_Basisdaten!$C$13*(U82/V82),0)</f>
        <v>0</v>
      </c>
      <c r="X82" s="3">
        <f>VLOOKUP(A82,FAG_Daten_2022!A$1:$FK$206,FAG_Daten_2022!$DH$1,FALSE)</f>
        <v>77</v>
      </c>
      <c r="Y82" s="3">
        <f>VLOOKUP(A82,FAG_Daten_2022!A$1:$FK$206,FAG_Daten_2022!$DJ$1,FALSE)</f>
        <v>99.67</v>
      </c>
      <c r="Z82" s="82">
        <f>ROUND(W82-W82*MIN(MAX((Y82*FAG_Basisdaten!$C$15-X82)/(Y82*FAG_Basisdaten!$C$14),0),1),0)</f>
        <v>0</v>
      </c>
      <c r="AA82" s="79">
        <f>VLOOKUP(A82,FAG_Daten_2022!A$1:$FK$206,FAG_Daten_2022!$AW$1,FALSE)</f>
        <v>1208.19</v>
      </c>
      <c r="AB82" s="83">
        <f>VLOOKUP(A82,FAG_Daten_2022!A$1:$FK$206,FAG_Daten_2022!$AZ$1,FALSE)</f>
        <v>1.9699999999999999E-2</v>
      </c>
      <c r="AC82" s="3">
        <f>VLOOKUP(A82,FAG_Daten_2022!A$1:$FK$206,FAG_Daten_2022!$F$1,FALSE)</f>
        <v>14806</v>
      </c>
      <c r="AD82" s="3">
        <f>VLOOKUP(A82,FAG_Daten_2022!A$1:$FK$206,FAG_Daten_2022!$BC$1,FALSE)</f>
        <v>102.3</v>
      </c>
      <c r="AE82" s="3">
        <f>VLOOKUP(A82,FAG_Daten_2022!A$1:$FK$206,FAG_Daten_2022!$BD$1,FALSE)</f>
        <v>104.2</v>
      </c>
      <c r="AF82" s="80">
        <f>IF(OR(AA82&lt;FAG_Basisdaten!$C$18,AB82&gt;FAG_Basisdaten!$C$19),MAX((FAG_Basisdaten!$C$20+FAG_Basisdaten!$C$21*AA82+FAG_Basisdaten!$C$22*AB82*100)*AC82*(AD82/AE82),0),0)</f>
        <v>0</v>
      </c>
      <c r="AG82" s="3">
        <f>VLOOKUP(A82,FAG_Daten_2022!A$1:$FK$206,FAG_Daten_2022!$DH$1,FALSE)</f>
        <v>77</v>
      </c>
      <c r="AH82" s="3">
        <f>VLOOKUP(A82,FAG_Daten_2022!A$1:$FK$206,FAG_Daten_2022!$DJ$1,FALSE)</f>
        <v>99.67</v>
      </c>
      <c r="AI82" s="82">
        <f>ROUND(AF82-AF82*MIN(MAX((AH82*FAG_Basisdaten!$C$24-AG82)/(AH82*FAG_Basisdaten!$C$23),0),1),0)</f>
        <v>0</v>
      </c>
      <c r="AJ82" s="3">
        <f>VLOOKUP(A82,FAG_Daten_2022!$A$1:$FK$206,FAG_Daten_2022!$BC$1,FALSE)</f>
        <v>102.3</v>
      </c>
      <c r="AK82" s="3">
        <f>VLOOKUP(A82,FAG_Daten_2022!$A$1:$FK$206,FAG_Daten_2022!$BD$1,FALSE)</f>
        <v>104.2</v>
      </c>
      <c r="AL82" s="82">
        <v>0</v>
      </c>
      <c r="AM82" s="82">
        <f t="shared" si="19"/>
        <v>-105972857</v>
      </c>
      <c r="AN82" s="115" t="str">
        <f>IF(VLOOKUP($A82,FAG_Daten_2022!$A$1:$FK$206,FAG_Daten_2022!BS$1,FALSE)="","",VLOOKUP($A82,FAG_Daten_2022!$A$1:$FK$206,FAG_Daten_2022!BS$1,FALSE))</f>
        <v/>
      </c>
      <c r="AO82" s="115" t="str">
        <f>IF(VLOOKUP($A82,FAG_Daten_2022!$A$1:$FK$206,FAG_Daten_2022!BT$1,FALSE)="","",VLOOKUP($A82,FAG_Daten_2022!$A$1:$FK$206,FAG_Daten_2022!BT$1,FALSE))</f>
        <v/>
      </c>
      <c r="AP82" s="115" t="str">
        <f>IF(VLOOKUP($A82,FAG_Daten_2022!$A$1:$FK$206,FAG_Daten_2022!BU$1,FALSE)="","",VLOOKUP($A82,FAG_Daten_2022!$A$1:$FK$206,FAG_Daten_2022!BU$1,FALSE))</f>
        <v/>
      </c>
      <c r="AQ82" s="115" t="str">
        <f>IF(VLOOKUP($A82,FAG_Daten_2022!$A$1:$FK$206,FAG_Daten_2022!BV$1,FALSE)="","",VLOOKUP($A82,FAG_Daten_2022!$A$1:$FK$206,FAG_Daten_2022!BV$1,FALSE))</f>
        <v/>
      </c>
      <c r="AR82" s="115" t="str">
        <f>IF(VLOOKUP($A82,FAG_Daten_2022!$A$1:$FK$206,FAG_Daten_2022!BW$1,FALSE)="","",VLOOKUP($A82,FAG_Daten_2022!$A$1:$FK$206,FAG_Daten_2022!BW$1,FALSE))</f>
        <v/>
      </c>
      <c r="AS82" s="115" t="str">
        <f>IF(VLOOKUP($A82,FAG_Daten_2022!$A$1:$FK$206,FAG_Daten_2022!BX$1,FALSE)="","",VLOOKUP($A82,FAG_Daten_2022!$A$1:$FK$206,FAG_Daten_2022!BX$1,FALSE))</f>
        <v/>
      </c>
      <c r="AT82" s="115" t="str">
        <f>IF(VLOOKUP($A82,FAG_Daten_2022!$A$1:$FK$206,FAG_Daten_2022!BY$1,FALSE)="","",VLOOKUP($A82,FAG_Daten_2022!$A$1:$FK$206,FAG_Daten_2022!BY$1,FALSE))</f>
        <v/>
      </c>
      <c r="AU82" s="115" t="str">
        <f>IF(VLOOKUP($A82,FAG_Daten_2022!$A$1:$FK$206,FAG_Daten_2022!BZ$1,FALSE)="","",VLOOKUP($A82,FAG_Daten_2022!$A$1:$FK$206,FAG_Daten_2022!BZ$1,FALSE))</f>
        <v/>
      </c>
      <c r="AV82" s="115"/>
      <c r="AW82" s="115" t="str">
        <f>IF(VLOOKUP($A82,FAG_Daten_2022!$A$1:$FK$206,FAG_Daten_2022!CB$1,FALSE)="","",VLOOKUP($A82,FAG_Daten_2022!$A$1:$FK$206,FAG_Daten_2022!CB$1,FALSE))</f>
        <v/>
      </c>
      <c r="AX82" s="115" t="str">
        <f>IF(VLOOKUP($A82,FAG_Daten_2022!$A$1:$FK$206,FAG_Daten_2022!CC$1,FALSE)="","",VLOOKUP($A82,FAG_Daten_2022!$A$1:$FK$206,FAG_Daten_2022!CC$1,FALSE))</f>
        <v/>
      </c>
      <c r="AY82" s="115" t="str">
        <f>IF(VLOOKUP($A82,FAG_Daten_2022!$A$1:$FK$206,FAG_Daten_2022!CD$1,FALSE)="","",VLOOKUP($A82,FAG_Daten_2022!$A$1:$FK$206,FAG_Daten_2022!CD$1,FALSE))</f>
        <v/>
      </c>
      <c r="AZ82" s="80">
        <f>VLOOKUP($A82,FAG_Daten_2022!$A$1:$FK$206,FAG_Daten_2022!$DH$1,FALSE)</f>
        <v>77</v>
      </c>
      <c r="BA82" s="80">
        <f>IF(VLOOKUP($A82,FAG_Daten_2022!$A$1:$FK$206,FAG_Daten_2022!M$1,FALSE)="","",VLOOKUP($A82,FAG_Daten_2022!$A$1:$FK$206,FAG_Daten_2022!M$1,FALSE))</f>
        <v>0</v>
      </c>
      <c r="BB82" s="80">
        <f>IF(VLOOKUP($A82,FAG_Daten_2022!$A$1:$FK$206,FAG_Daten_2022!N$1,FALSE)="","",VLOOKUP($A82,FAG_Daten_2022!$A$1:$FK$206,FAG_Daten_2022!N$1,FALSE))</f>
        <v>0</v>
      </c>
      <c r="BC82" s="80">
        <f>IF(VLOOKUP($A82,FAG_Daten_2022!$A$1:$FK$206,FAG_Daten_2022!O$1,FALSE)="","",VLOOKUP($A82,FAG_Daten_2022!$A$1:$FK$206,FAG_Daten_2022!O$1,FALSE))</f>
        <v>0</v>
      </c>
      <c r="BD82" s="80" t="str">
        <f>IF(VLOOKUP($A82,FAG_Daten_2022!$A$1:$FK$206,FAG_Daten_2022!P$1,FALSE)="","",VLOOKUP($A82,FAG_Daten_2022!$A$1:$FK$206,FAG_Daten_2022!P$1,FALSE))</f>
        <v/>
      </c>
      <c r="BE82" s="80">
        <f>IF(VLOOKUP($A82,FAG_Daten_2022!$A$1:$FK$206,FAG_Daten_2022!R$1,FALSE)="","",VLOOKUP($A82,FAG_Daten_2022!$A$1:$FK$206,FAG_Daten_2022!R$1,FALSE))</f>
        <v>0</v>
      </c>
      <c r="BF82" s="80">
        <f>IF(VLOOKUP($A82,FAG_Daten_2022!$A$1:$FK$206,FAG_Daten_2022!S$1,FALSE)="","",VLOOKUP($A82,FAG_Daten_2022!$A$1:$FK$206,FAG_Daten_2022!S$1,FALSE))</f>
        <v>0</v>
      </c>
      <c r="BG82" s="80" t="str">
        <f>IF(VLOOKUP($A82,FAG_Daten_2022!$A$1:$FK$206,FAG_Daten_2022!T$1,FALSE)="","",VLOOKUP($A82,FAG_Daten_2022!$A$1:$FK$206,FAG_Daten_2022!T$1,FALSE))</f>
        <v/>
      </c>
      <c r="BH82" s="80" t="str">
        <f>IF(VLOOKUP($A82,FAG_Daten_2022!$A$1:$FK$206,FAG_Daten_2022!U$1,FALSE)="","",VLOOKUP($A82,FAG_Daten_2022!$A$1:$FK$206,FAG_Daten_2022!U$1,FALSE))</f>
        <v/>
      </c>
      <c r="BI82" s="80"/>
      <c r="BJ82" s="80" t="str">
        <f>IF(VLOOKUP($A82,FAG_Daten_2022!$A$1:$FK$206,FAG_Daten_2022!X$1,FALSE)="","",VLOOKUP($A82,FAG_Daten_2022!$A$1:$FK$206,FAG_Daten_2022!X$1,FALSE))</f>
        <v/>
      </c>
      <c r="BK82" s="80" t="str">
        <f>IF(VLOOKUP($A82,FAG_Daten_2022!$A$1:$FK$206,FAG_Daten_2022!Y$1,FALSE)="","",VLOOKUP($A82,FAG_Daten_2022!$A$1:$FK$206,FAG_Daten_2022!Y$1,FALSE))</f>
        <v/>
      </c>
      <c r="BL82" s="80" t="str">
        <f>IF(VLOOKUP($A82,FAG_Daten_2022!$A$1:$FK$206,FAG_Daten_2022!Z$1,FALSE)="","",VLOOKUP($A82,FAG_Daten_2022!$A$1:$FK$206,FAG_Daten_2022!Z$1,FALSE))</f>
        <v/>
      </c>
      <c r="BM82" s="82">
        <f>IF(VLOOKUP($A82,FAG_Daten_2022!$A$1:$FK$206,FAG_Daten_2022!AG$1,FALSE)="","",VLOOKUP($A82,FAG_Daten_2022!$A$1:$FK$206,FAG_Daten_2022!AG$1,FALSE))</f>
        <v>214611274</v>
      </c>
      <c r="BN82" s="82">
        <f>IF(VLOOKUP($A82,FAG_Daten_2022!$A$1:$FK$206,FAG_Daten_2022!AH$1,FALSE)="","",VLOOKUP($A82,FAG_Daten_2022!$A$1:$FK$206,FAG_Daten_2022!AH$1,FALSE))</f>
        <v>0</v>
      </c>
      <c r="BO82" s="82">
        <f>IF(VLOOKUP($A82,FAG_Daten_2022!$A$1:$FK$206,FAG_Daten_2022!AI$1,FALSE)="","",VLOOKUP($A82,FAG_Daten_2022!$A$1:$FK$206,FAG_Daten_2022!AI$1,FALSE))</f>
        <v>0</v>
      </c>
      <c r="BP82" s="113">
        <f>IF(VLOOKUP($A82,FAG_Daten_2022!$A$1:$FK$206,FAG_Daten_2022!AJ$1,FALSE)="","",VLOOKUP($A82,FAG_Daten_2022!$A$1:$FK$206,FAG_Daten_2022!AJ$1,FALSE))</f>
        <v>0</v>
      </c>
      <c r="BQ82" s="82" t="str">
        <f>IF(VLOOKUP($A82,FAG_Daten_2022!$A$1:$FK$206,FAG_Daten_2022!AK$1,FALSE)="","",VLOOKUP($A82,FAG_Daten_2022!$A$1:$FK$206,FAG_Daten_2022!AK$1,FALSE))</f>
        <v/>
      </c>
      <c r="BR82" s="82">
        <f>IF(VLOOKUP($A82,FAG_Daten_2022!$A$1:$FK$206,FAG_Daten_2022!AL$1,FALSE)="","",VLOOKUP($A82,FAG_Daten_2022!$A$1:$FK$206,FAG_Daten_2022!AL$1,FALSE))</f>
        <v>0</v>
      </c>
      <c r="BS82" s="82">
        <f>IF(VLOOKUP($A82,FAG_Daten_2022!$A$1:$FK$206,FAG_Daten_2022!AM$1,FALSE)="","",VLOOKUP($A82,FAG_Daten_2022!$A$1:$FK$206,FAG_Daten_2022!AM$1,FALSE))</f>
        <v>0</v>
      </c>
      <c r="BT82" s="82" t="str">
        <f>IF(VLOOKUP($A82,FAG_Daten_2022!$A$1:$FK$206,FAG_Daten_2022!AN$1,FALSE)="","",VLOOKUP($A82,FAG_Daten_2022!$A$1:$FK$206,FAG_Daten_2022!AN$1,FALSE))</f>
        <v/>
      </c>
      <c r="BU82" s="82" t="str">
        <f>IF(VLOOKUP($A82,FAG_Daten_2022!$A$1:$FK$206,FAG_Daten_2022!AO$1,FALSE)="","",VLOOKUP($A82,FAG_Daten_2022!$A$1:$FK$206,FAG_Daten_2022!AO$1,FALSE))</f>
        <v/>
      </c>
      <c r="BV82" s="82"/>
      <c r="BW82" s="82" t="str">
        <f>IF(VLOOKUP($A82,FAG_Daten_2022!$A$1:$FK$206,FAG_Daten_2022!AQ$1,FALSE)="","",VLOOKUP($A82,FAG_Daten_2022!$A$1:$FK$206,FAG_Daten_2022!AQ$1,FALSE))</f>
        <v/>
      </c>
      <c r="BX82" s="82" t="str">
        <f>IF(VLOOKUP($A82,FAG_Daten_2022!$A$1:$FK$206,FAG_Daten_2022!AR$1,FALSE)="","",VLOOKUP($A82,FAG_Daten_2022!$A$1:$FK$206,FAG_Daten_2022!AR$1,FALSE))</f>
        <v/>
      </c>
      <c r="BY82" s="82" t="str">
        <f>IF(VLOOKUP($A82,FAG_Daten_2022!$A$1:$FK$206,FAG_Daten_2022!AS$1,FALSE)="","",VLOOKUP($A82,FAG_Daten_2022!$A$1:$FK$206,FAG_Daten_2022!AS$1,FALSE))</f>
        <v/>
      </c>
      <c r="BZ82" s="82">
        <f t="shared" si="18"/>
        <v>0</v>
      </c>
      <c r="CA82" s="82">
        <f t="shared" si="15"/>
        <v>0</v>
      </c>
      <c r="CB82" s="82">
        <f t="shared" si="15"/>
        <v>0</v>
      </c>
      <c r="CC82" s="82" t="str">
        <f t="shared" si="15"/>
        <v/>
      </c>
      <c r="CD82" s="82">
        <f t="shared" si="15"/>
        <v>0</v>
      </c>
      <c r="CE82" s="82">
        <f t="shared" si="15"/>
        <v>0</v>
      </c>
      <c r="CF82" s="82" t="str">
        <f t="shared" si="15"/>
        <v/>
      </c>
      <c r="CG82" s="82" t="str">
        <f t="shared" si="15"/>
        <v/>
      </c>
      <c r="CH82" s="82" t="str">
        <f t="shared" si="15"/>
        <v/>
      </c>
      <c r="CI82" s="82" t="str">
        <f t="shared" si="15"/>
        <v/>
      </c>
      <c r="CJ82" s="82" t="str">
        <f t="shared" si="15"/>
        <v/>
      </c>
      <c r="CK82" s="82" t="str">
        <f t="shared" si="15"/>
        <v/>
      </c>
      <c r="CL82" s="82">
        <f t="shared" si="16"/>
        <v>0</v>
      </c>
      <c r="CM82" s="82">
        <f t="shared" si="16"/>
        <v>0</v>
      </c>
      <c r="CN82" s="82">
        <f t="shared" si="16"/>
        <v>0</v>
      </c>
      <c r="CO82" s="82" t="str">
        <f t="shared" si="16"/>
        <v/>
      </c>
      <c r="CP82" s="82">
        <f t="shared" si="16"/>
        <v>0</v>
      </c>
      <c r="CQ82" s="82">
        <f t="shared" si="16"/>
        <v>0</v>
      </c>
      <c r="CR82" s="82" t="str">
        <f t="shared" si="23"/>
        <v/>
      </c>
      <c r="CS82" s="82" t="str">
        <f t="shared" si="23"/>
        <v/>
      </c>
      <c r="CT82" s="82" t="str">
        <f t="shared" si="23"/>
        <v/>
      </c>
      <c r="CU82" s="82" t="str">
        <f t="shared" si="23"/>
        <v/>
      </c>
      <c r="CV82" s="82" t="str">
        <f t="shared" si="23"/>
        <v/>
      </c>
      <c r="CW82" s="82" t="str">
        <f t="shared" si="23"/>
        <v/>
      </c>
      <c r="CX82" s="82">
        <f t="shared" si="20"/>
        <v>0</v>
      </c>
      <c r="CY82" s="82">
        <f>VLOOKUP($A82,FAG_Daten_2022!$A$1:$FK$206,FAG_Daten_2022!I$1,FALSE)</f>
        <v>3095</v>
      </c>
      <c r="CZ82" s="82" t="str">
        <f>IF(VLOOKUP($A82,FAG_Daten_2022!$A$1:$FK$206,FAG_Daten_2022!BE$1,FALSE)="","",VLOOKUP($A82,FAG_Daten_2022!$A$1:$FK$206,FAG_Daten_2022!BE$1,FALSE))</f>
        <v/>
      </c>
      <c r="DA82" s="82" t="str">
        <f>IF(VLOOKUP($A82,FAG_Daten_2022!$A$1:$FK$206,FAG_Daten_2022!BF$1,FALSE)="","",VLOOKUP($A82,FAG_Daten_2022!$A$1:$FK$206,FAG_Daten_2022!BF$1,FALSE))</f>
        <v/>
      </c>
      <c r="DB82" s="82" t="str">
        <f>IF(VLOOKUP($A82,FAG_Daten_2022!$A$1:$FK$206,FAG_Daten_2022!BG$1,FALSE)="","",VLOOKUP($A82,FAG_Daten_2022!$A$1:$FK$206,FAG_Daten_2022!BG$1,FALSE))</f>
        <v/>
      </c>
      <c r="DC82" s="82" t="str">
        <f>IF(VLOOKUP($A82,FAG_Daten_2022!$A$1:$FK$206,FAG_Daten_2022!BH$1,FALSE)="","",VLOOKUP($A82,FAG_Daten_2022!$A$1:$FK$206,FAG_Daten_2022!BH$1,FALSE))</f>
        <v/>
      </c>
      <c r="DD82" s="82" t="str">
        <f>IF(VLOOKUP($A82,FAG_Daten_2022!$A$1:$FK$206,FAG_Daten_2022!BI$1,FALSE)="","",VLOOKUP($A82,FAG_Daten_2022!$A$1:$FK$206,FAG_Daten_2022!BI$1,FALSE))</f>
        <v/>
      </c>
      <c r="DE82" s="82" t="str">
        <f>IF(VLOOKUP($A82,FAG_Daten_2022!$A$1:$FK$206,FAG_Daten_2022!BJ$1,FALSE)="","",VLOOKUP($A82,FAG_Daten_2022!$A$1:$FK$206,FAG_Daten_2022!BJ$1,FALSE))</f>
        <v/>
      </c>
      <c r="DF82" s="82" t="str">
        <f>IF(VLOOKUP($A82,FAG_Daten_2022!$A$1:$FK$206,FAG_Daten_2022!BK$1,FALSE)="","",VLOOKUP($A82,FAG_Daten_2022!$A$1:$FK$206,FAG_Daten_2022!BK$1,FALSE))</f>
        <v/>
      </c>
      <c r="DG82" s="82" t="str">
        <f>IF(VLOOKUP($A82,FAG_Daten_2022!$A$1:$FK$206,FAG_Daten_2022!BL$1,FALSE)="","",VLOOKUP($A82,FAG_Daten_2022!$A$1:$FK$206,FAG_Daten_2022!BL$1,FALSE))</f>
        <v/>
      </c>
      <c r="DH82" s="82"/>
      <c r="DI82" s="82" t="str">
        <f>IF(VLOOKUP($A82,FAG_Daten_2022!$A$1:$FK$206,FAG_Daten_2022!BN$1,FALSE)="","",VLOOKUP($A82,FAG_Daten_2022!$A$1:$FK$206,FAG_Daten_2022!BN$1,FALSE))</f>
        <v/>
      </c>
      <c r="DJ82" s="82" t="str">
        <f>IF(VLOOKUP($A82,FAG_Daten_2022!$A$1:$FK$206,FAG_Daten_2022!BO$1,FALSE)="","",VLOOKUP($A82,FAG_Daten_2022!$A$1:$FK$206,FAG_Daten_2022!BO$1,FALSE))</f>
        <v/>
      </c>
      <c r="DK82" s="82" t="str">
        <f>IF(VLOOKUP($A82,FAG_Daten_2022!$A$1:$FK$206,FAG_Daten_2022!BP$1,FALSE)="","",VLOOKUP($A82,FAG_Daten_2022!$A$1:$FK$206,FAG_Daten_2022!BP$1,FALSE))</f>
        <v/>
      </c>
      <c r="DL82" s="82" t="str">
        <f>IF(VLOOKUP($A82,FAG_Daten_2022!$A$1:$FK$206,FAG_Daten_2022!BQ$1,FALSE)="","",VLOOKUP($A82,FAG_Daten_2022!$A$1:$FK$206,FAG_Daten_2022!BQ$1,FALSE))</f>
        <v/>
      </c>
      <c r="DM82" s="82" t="str">
        <f>IF(VLOOKUP($A82,FAG_Daten_2022!$A$1:$FK$206,FAG_Daten_2022!BR$1,FALSE)="","",VLOOKUP($A82,FAG_Daten_2022!$A$1:$FK$206,FAG_Daten_2022!BR$1,FALSE))</f>
        <v/>
      </c>
      <c r="DN82" s="82" t="str">
        <f t="shared" si="17"/>
        <v/>
      </c>
      <c r="DO82" s="82" t="str">
        <f t="shared" si="17"/>
        <v/>
      </c>
      <c r="DP82" s="82" t="str">
        <f t="shared" si="17"/>
        <v/>
      </c>
      <c r="DQ82" s="82" t="str">
        <f t="shared" si="17"/>
        <v/>
      </c>
      <c r="DR82" s="82" t="str">
        <f t="shared" si="17"/>
        <v/>
      </c>
      <c r="DS82" s="82" t="str">
        <f t="shared" si="17"/>
        <v/>
      </c>
      <c r="DT82" s="82" t="str">
        <f t="shared" si="24"/>
        <v/>
      </c>
      <c r="DU82" s="82" t="str">
        <f t="shared" si="24"/>
        <v/>
      </c>
      <c r="DV82" s="82" t="str">
        <f t="shared" si="24"/>
        <v/>
      </c>
      <c r="DW82" s="82" t="str">
        <f t="shared" si="24"/>
        <v/>
      </c>
      <c r="DX82" s="82" t="str">
        <f t="shared" si="24"/>
        <v/>
      </c>
      <c r="DY82" s="82" t="str">
        <f t="shared" si="24"/>
        <v/>
      </c>
      <c r="DZ82" s="82">
        <f t="shared" si="21"/>
        <v>0</v>
      </c>
      <c r="EA82" s="82">
        <f t="shared" si="22"/>
        <v>0</v>
      </c>
      <c r="EB82" s="82"/>
      <c r="EC82" s="82"/>
      <c r="ED82" s="82"/>
      <c r="EE82" s="82"/>
      <c r="EF82" s="82"/>
      <c r="EG82" s="82"/>
      <c r="EH82" s="82"/>
      <c r="EI82" s="82"/>
      <c r="EJ82" s="82"/>
      <c r="EL82" s="82"/>
    </row>
    <row r="83" spans="1:143" s="3" customFormat="1" outlineLevel="1" x14ac:dyDescent="0.2">
      <c r="A83" s="3">
        <v>136</v>
      </c>
      <c r="B83" s="3" t="str">
        <f>VLOOKUP(A83,FAG_Daten_2022!A$1:$FK$206,FAG_Daten_2022!$B$1,FALSE)</f>
        <v>Langnau a.A.</v>
      </c>
      <c r="C83" s="3" t="str">
        <f>VLOOKUP(A83,FAG_Daten_2022!A$1:$FK$206,FAG_Daten_2022!$C$1,FALSE)</f>
        <v>Politische Gemeinde</v>
      </c>
      <c r="D83" s="3" t="str">
        <f>VLOOKUP(A83,FAG_Daten_2022!A$1:$FK$206,FAG_Daten_2022!$D$1,FALSE)</f>
        <v>Bezirk Horgen</v>
      </c>
      <c r="E83" s="82">
        <f>VLOOKUP(A83,FAG_Daten_2022!A$1:$FK$206,FAG_Daten_2022!$AT$1,FALSE)</f>
        <v>3244</v>
      </c>
      <c r="F83" s="82">
        <f>VLOOKUP(A83,FAG_Daten_2022!A$1:$FK$206,FAG_Daten_2022!$AV$1,FALSE)</f>
        <v>3770</v>
      </c>
      <c r="G83" s="82">
        <f>VLOOKUP(A83,FAG_Daten_2022!A$1:$FK$206,FAG_Daten_2022!$F$1,FALSE)</f>
        <v>7880</v>
      </c>
      <c r="H83" s="80">
        <f>VLOOKUP(A83,FAG_Daten_2022!A$1:$FK$206,FAG_Daten_2022!$DH$1,FALSE)</f>
        <v>106</v>
      </c>
      <c r="I83" s="82">
        <f>ROUND(IF(E83&lt;FAG_Basisdaten!$C$5*F83,(FAG_Basisdaten!$C$5*F83-E83)*G83*H83/100,0),0)</f>
        <v>2819070</v>
      </c>
      <c r="J83" s="82">
        <f>VLOOKUP(A83,FAG_Daten_2022!A$1:$FK$206,FAG_Daten_2022!$AT$1,FALSE)</f>
        <v>3244</v>
      </c>
      <c r="K83" s="82">
        <f>VLOOKUP(A83,FAG_Daten_2022!A$1:$FK$206,FAG_Daten_2022!$AV$1,FALSE)</f>
        <v>3770</v>
      </c>
      <c r="L83" s="3">
        <f>VLOOKUP(A83,FAG_Daten_2022!A$1:$FK$206,FAG_Daten_2022!$F$1,FALSE)</f>
        <v>7880</v>
      </c>
      <c r="M83" s="3">
        <f>VLOOKUP(A83,FAG_Daten_2022!A$1:$FK$206,FAG_Daten_2022!DJ$1,FALSE)</f>
        <v>99.67</v>
      </c>
      <c r="N83" s="3">
        <f>VLOOKUP(A83,FAG_Daten_2022!A$1:$FK$206,FAG_Daten_2022!$DK$1,FALSE)</f>
        <v>100.87</v>
      </c>
      <c r="O83" s="82">
        <f>ROUND(IF(J83&gt;K83*FAG_Basisdaten!$C$8,(J83-K83*FAG_Basisdaten!$C$8)*FAG_Basisdaten!$C$9*L83*(M83/N83),0),0)</f>
        <v>0</v>
      </c>
      <c r="P83" s="82">
        <f>VLOOKUP(A83,FAG_Daten_2022!A$1:$FK$206,FAG_Daten_2022!$I$1,FALSE)</f>
        <v>1717</v>
      </c>
      <c r="Q83" s="82">
        <f>VLOOKUP(A83,FAG_Daten_2022!A$1:$FK$206,FAG_Daten_2022!$F$1,FALSE)</f>
        <v>7880</v>
      </c>
      <c r="R83" s="82">
        <f>VLOOKUP(A83,FAG_Daten_2022!A$1:$FK$206,FAG_Daten_2022!$K$1,FALSE)</f>
        <v>232131</v>
      </c>
      <c r="S83" s="82">
        <f>VLOOKUP(A83,FAG_Daten_2022!A$1:$FK$206,FAG_Daten_2022!$H$1,FALSE)</f>
        <v>1130451</v>
      </c>
      <c r="T83" s="82">
        <f>VLOOKUP(A83,FAG_Daten_2022!A$1:$FK$206,FAG_Daten_2022!$F$1,FALSE)</f>
        <v>7880</v>
      </c>
      <c r="U83" s="3">
        <f>VLOOKUP(A83,FAG_Daten_2022!A$1:$FK$206,FAG_Daten_2022!$BC$1,FALSE)</f>
        <v>102.3</v>
      </c>
      <c r="V83" s="3">
        <f>VLOOKUP(A83,FAG_Daten_2022!A$1:$FK$206,FAG_Daten_2022!$BD$1,FALSE)</f>
        <v>104.2</v>
      </c>
      <c r="W83" s="118">
        <f>IF((P83/Q83)&gt;(R83/S83)*FAG_Basisdaten!$C$12,((P83/Q83)-(R83/S83)*FAG_Basisdaten!$C$12)*T83*FAG_Basisdaten!$C$13*(U83/V83),0)</f>
        <v>0</v>
      </c>
      <c r="X83" s="3">
        <f>VLOOKUP(A83,FAG_Daten_2022!A$1:$FK$206,FAG_Daten_2022!$DH$1,FALSE)</f>
        <v>106</v>
      </c>
      <c r="Y83" s="3">
        <f>VLOOKUP(A83,FAG_Daten_2022!A$1:$FK$206,FAG_Daten_2022!$DJ$1,FALSE)</f>
        <v>99.67</v>
      </c>
      <c r="Z83" s="82">
        <f>ROUND(W83-W83*MIN(MAX((Y83*FAG_Basisdaten!$C$15-X83)/(Y83*FAG_Basisdaten!$C$14),0),1),0)</f>
        <v>0</v>
      </c>
      <c r="AA83" s="79">
        <f>VLOOKUP(A83,FAG_Daten_2022!A$1:$FK$206,FAG_Daten_2022!$AW$1,FALSE)</f>
        <v>919.59</v>
      </c>
      <c r="AB83" s="83">
        <f>VLOOKUP(A83,FAG_Daten_2022!A$1:$FK$206,FAG_Daten_2022!$AZ$1,FALSE)</f>
        <v>0.1678</v>
      </c>
      <c r="AC83" s="3">
        <f>VLOOKUP(A83,FAG_Daten_2022!A$1:$FK$206,FAG_Daten_2022!$F$1,FALSE)</f>
        <v>7880</v>
      </c>
      <c r="AD83" s="3">
        <f>VLOOKUP(A83,FAG_Daten_2022!A$1:$FK$206,FAG_Daten_2022!$BC$1,FALSE)</f>
        <v>102.3</v>
      </c>
      <c r="AE83" s="3">
        <f>VLOOKUP(A83,FAG_Daten_2022!A$1:$FK$206,FAG_Daten_2022!$BD$1,FALSE)</f>
        <v>104.2</v>
      </c>
      <c r="AF83" s="80">
        <f>IF(OR(AA83&lt;FAG_Basisdaten!$C$18,AB83&gt;FAG_Basisdaten!$C$19),MAX((FAG_Basisdaten!$C$20+FAG_Basisdaten!$C$21*AA83+FAG_Basisdaten!$C$22*AB83*100)*AC83*(AD83/AE83),0),0)</f>
        <v>0</v>
      </c>
      <c r="AG83" s="3">
        <f>VLOOKUP(A83,FAG_Daten_2022!A$1:$FK$206,FAG_Daten_2022!$DH$1,FALSE)</f>
        <v>106</v>
      </c>
      <c r="AH83" s="3">
        <f>VLOOKUP(A83,FAG_Daten_2022!A$1:$FK$206,FAG_Daten_2022!$DJ$1,FALSE)</f>
        <v>99.67</v>
      </c>
      <c r="AI83" s="82">
        <f>ROUND(AF83-AF83*MIN(MAX((AH83*FAG_Basisdaten!$C$24-AG83)/(AH83*FAG_Basisdaten!$C$23),0),1),0)</f>
        <v>0</v>
      </c>
      <c r="AJ83" s="3">
        <f>VLOOKUP(A83,FAG_Daten_2022!$A$1:$FK$206,FAG_Daten_2022!$BC$1,FALSE)</f>
        <v>102.3</v>
      </c>
      <c r="AK83" s="3">
        <f>VLOOKUP(A83,FAG_Daten_2022!$A$1:$FK$206,FAG_Daten_2022!$BD$1,FALSE)</f>
        <v>104.2</v>
      </c>
      <c r="AL83" s="82">
        <v>0</v>
      </c>
      <c r="AM83" s="82">
        <f t="shared" si="19"/>
        <v>2819070</v>
      </c>
      <c r="AN83" s="115" t="str">
        <f>IF(VLOOKUP($A83,FAG_Daten_2022!$A$1:$FK$206,FAG_Daten_2022!BS$1,FALSE)="","",VLOOKUP($A83,FAG_Daten_2022!$A$1:$FK$206,FAG_Daten_2022!BS$1,FALSE))</f>
        <v/>
      </c>
      <c r="AO83" s="115" t="str">
        <f>IF(VLOOKUP($A83,FAG_Daten_2022!$A$1:$FK$206,FAG_Daten_2022!BT$1,FALSE)="","",VLOOKUP($A83,FAG_Daten_2022!$A$1:$FK$206,FAG_Daten_2022!BT$1,FALSE))</f>
        <v/>
      </c>
      <c r="AP83" s="115" t="str">
        <f>IF(VLOOKUP($A83,FAG_Daten_2022!$A$1:$FK$206,FAG_Daten_2022!BU$1,FALSE)="","",VLOOKUP($A83,FAG_Daten_2022!$A$1:$FK$206,FAG_Daten_2022!BU$1,FALSE))</f>
        <v/>
      </c>
      <c r="AQ83" s="115" t="str">
        <f>IF(VLOOKUP($A83,FAG_Daten_2022!$A$1:$FK$206,FAG_Daten_2022!BV$1,FALSE)="","",VLOOKUP($A83,FAG_Daten_2022!$A$1:$FK$206,FAG_Daten_2022!BV$1,FALSE))</f>
        <v/>
      </c>
      <c r="AR83" s="115" t="str">
        <f>IF(VLOOKUP($A83,FAG_Daten_2022!$A$1:$FK$206,FAG_Daten_2022!BW$1,FALSE)="","",VLOOKUP($A83,FAG_Daten_2022!$A$1:$FK$206,FAG_Daten_2022!BW$1,FALSE))</f>
        <v/>
      </c>
      <c r="AS83" s="115" t="str">
        <f>IF(VLOOKUP($A83,FAG_Daten_2022!$A$1:$FK$206,FAG_Daten_2022!BX$1,FALSE)="","",VLOOKUP($A83,FAG_Daten_2022!$A$1:$FK$206,FAG_Daten_2022!BX$1,FALSE))</f>
        <v/>
      </c>
      <c r="AT83" s="115" t="str">
        <f>IF(VLOOKUP($A83,FAG_Daten_2022!$A$1:$FK$206,FAG_Daten_2022!BY$1,FALSE)="","",VLOOKUP($A83,FAG_Daten_2022!$A$1:$FK$206,FAG_Daten_2022!BY$1,FALSE))</f>
        <v/>
      </c>
      <c r="AU83" s="115" t="str">
        <f>IF(VLOOKUP($A83,FAG_Daten_2022!$A$1:$FK$206,FAG_Daten_2022!BZ$1,FALSE)="","",VLOOKUP($A83,FAG_Daten_2022!$A$1:$FK$206,FAG_Daten_2022!BZ$1,FALSE))</f>
        <v/>
      </c>
      <c r="AV83" s="115" t="str">
        <f>IF(VLOOKUP($A83,FAG_Daten_2022!$A$1:$FK$206,FAG_Daten_2022!CA$1,FALSE)="","",VLOOKUP($A83,FAG_Daten_2022!$A$1:$FK$206,FAG_Daten_2022!CA$1,FALSE))</f>
        <v/>
      </c>
      <c r="AW83" s="115" t="str">
        <f>IF(VLOOKUP($A83,FAG_Daten_2022!$A$1:$FK$206,FAG_Daten_2022!CB$1,FALSE)="","",VLOOKUP($A83,FAG_Daten_2022!$A$1:$FK$206,FAG_Daten_2022!CB$1,FALSE))</f>
        <v/>
      </c>
      <c r="AX83" s="115" t="str">
        <f>IF(VLOOKUP($A83,FAG_Daten_2022!$A$1:$FK$206,FAG_Daten_2022!CC$1,FALSE)="","",VLOOKUP($A83,FAG_Daten_2022!$A$1:$FK$206,FAG_Daten_2022!CC$1,FALSE))</f>
        <v/>
      </c>
      <c r="AY83" s="115" t="str">
        <f>IF(VLOOKUP($A83,FAG_Daten_2022!$A$1:$FK$206,FAG_Daten_2022!CD$1,FALSE)="","",VLOOKUP($A83,FAG_Daten_2022!$A$1:$FK$206,FAG_Daten_2022!CD$1,FALSE))</f>
        <v/>
      </c>
      <c r="AZ83" s="80">
        <f>VLOOKUP($A83,FAG_Daten_2022!$A$1:$FK$206,FAG_Daten_2022!$DH$1,FALSE)</f>
        <v>106</v>
      </c>
      <c r="BA83" s="80">
        <f>IF(VLOOKUP($A83,FAG_Daten_2022!$A$1:$FK$206,FAG_Daten_2022!M$1,FALSE)="","",VLOOKUP($A83,FAG_Daten_2022!$A$1:$FK$206,FAG_Daten_2022!M$1,FALSE))</f>
        <v>0</v>
      </c>
      <c r="BB83" s="80">
        <f>IF(VLOOKUP($A83,FAG_Daten_2022!$A$1:$FK$206,FAG_Daten_2022!N$1,FALSE)="","",VLOOKUP($A83,FAG_Daten_2022!$A$1:$FK$206,FAG_Daten_2022!N$1,FALSE))</f>
        <v>0</v>
      </c>
      <c r="BC83" s="80">
        <f>IF(VLOOKUP($A83,FAG_Daten_2022!$A$1:$FK$206,FAG_Daten_2022!O$1,FALSE)="","",VLOOKUP($A83,FAG_Daten_2022!$A$1:$FK$206,FAG_Daten_2022!O$1,FALSE))</f>
        <v>0</v>
      </c>
      <c r="BD83" s="80" t="str">
        <f>IF(VLOOKUP($A83,FAG_Daten_2022!$A$1:$FK$206,FAG_Daten_2022!P$1,FALSE)="","",VLOOKUP($A83,FAG_Daten_2022!$A$1:$FK$206,FAG_Daten_2022!P$1,FALSE))</f>
        <v/>
      </c>
      <c r="BE83" s="80">
        <f>IF(VLOOKUP($A83,FAG_Daten_2022!$A$1:$FK$206,FAG_Daten_2022!R$1,FALSE)="","",VLOOKUP($A83,FAG_Daten_2022!$A$1:$FK$206,FAG_Daten_2022!R$1,FALSE))</f>
        <v>0</v>
      </c>
      <c r="BF83" s="80">
        <f>IF(VLOOKUP($A83,FAG_Daten_2022!$A$1:$FK$206,FAG_Daten_2022!S$1,FALSE)="","",VLOOKUP($A83,FAG_Daten_2022!$A$1:$FK$206,FAG_Daten_2022!S$1,FALSE))</f>
        <v>0</v>
      </c>
      <c r="BG83" s="80" t="str">
        <f>IF(VLOOKUP($A83,FAG_Daten_2022!$A$1:$FK$206,FAG_Daten_2022!T$1,FALSE)="","",VLOOKUP($A83,FAG_Daten_2022!$A$1:$FK$206,FAG_Daten_2022!T$1,FALSE))</f>
        <v/>
      </c>
      <c r="BH83" s="80" t="str">
        <f>IF(VLOOKUP($A83,FAG_Daten_2022!$A$1:$FK$206,FAG_Daten_2022!U$1,FALSE)="","",VLOOKUP($A83,FAG_Daten_2022!$A$1:$FK$206,FAG_Daten_2022!U$1,FALSE))</f>
        <v/>
      </c>
      <c r="BI83" s="80">
        <f>IF(VLOOKUP($A83,FAG_Daten_2022!$A$1:$FK$206,FAG_Daten_2022!W$1,FALSE)="","",VLOOKUP($A83,FAG_Daten_2022!$A$1:$FK$206,FAG_Daten_2022!W$1,FALSE))</f>
        <v>0</v>
      </c>
      <c r="BJ83" s="80" t="str">
        <f>IF(VLOOKUP($A83,FAG_Daten_2022!$A$1:$FK$206,FAG_Daten_2022!X$1,FALSE)="","",VLOOKUP($A83,FAG_Daten_2022!$A$1:$FK$206,FAG_Daten_2022!X$1,FALSE))</f>
        <v/>
      </c>
      <c r="BK83" s="80" t="str">
        <f>IF(VLOOKUP($A83,FAG_Daten_2022!$A$1:$FK$206,FAG_Daten_2022!Y$1,FALSE)="","",VLOOKUP($A83,FAG_Daten_2022!$A$1:$FK$206,FAG_Daten_2022!Y$1,FALSE))</f>
        <v/>
      </c>
      <c r="BL83" s="80" t="str">
        <f>IF(VLOOKUP($A83,FAG_Daten_2022!$A$1:$FK$206,FAG_Daten_2022!Z$1,FALSE)="","",VLOOKUP($A83,FAG_Daten_2022!$A$1:$FK$206,FAG_Daten_2022!Z$1,FALSE))</f>
        <v/>
      </c>
      <c r="BM83" s="82">
        <f>IF(VLOOKUP($A83,FAG_Daten_2022!$A$1:$FK$206,FAG_Daten_2022!AG$1,FALSE)="","",VLOOKUP($A83,FAG_Daten_2022!$A$1:$FK$206,FAG_Daten_2022!AG$1,FALSE))</f>
        <v>25564594</v>
      </c>
      <c r="BN83" s="82">
        <f>IF(VLOOKUP($A83,FAG_Daten_2022!$A$1:$FK$206,FAG_Daten_2022!AH$1,FALSE)="","",VLOOKUP($A83,FAG_Daten_2022!$A$1:$FK$206,FAG_Daten_2022!AH$1,FALSE))</f>
        <v>0</v>
      </c>
      <c r="BO83" s="82">
        <f>IF(VLOOKUP($A83,FAG_Daten_2022!$A$1:$FK$206,FAG_Daten_2022!AI$1,FALSE)="","",VLOOKUP($A83,FAG_Daten_2022!$A$1:$FK$206,FAG_Daten_2022!AI$1,FALSE))</f>
        <v>0</v>
      </c>
      <c r="BP83" s="113">
        <f>IF(VLOOKUP($A83,FAG_Daten_2022!$A$1:$FK$206,FAG_Daten_2022!AJ$1,FALSE)="","",VLOOKUP($A83,FAG_Daten_2022!$A$1:$FK$206,FAG_Daten_2022!AJ$1,FALSE))</f>
        <v>0</v>
      </c>
      <c r="BQ83" s="82" t="str">
        <f>IF(VLOOKUP($A83,FAG_Daten_2022!$A$1:$FK$206,FAG_Daten_2022!AK$1,FALSE)="","",VLOOKUP($A83,FAG_Daten_2022!$A$1:$FK$206,FAG_Daten_2022!AK$1,FALSE))</f>
        <v/>
      </c>
      <c r="BR83" s="82">
        <f>IF(VLOOKUP($A83,FAG_Daten_2022!$A$1:$FK$206,FAG_Daten_2022!AL$1,FALSE)="","",VLOOKUP($A83,FAG_Daten_2022!$A$1:$FK$206,FAG_Daten_2022!AL$1,FALSE))</f>
        <v>0</v>
      </c>
      <c r="BS83" s="82">
        <f>IF(VLOOKUP($A83,FAG_Daten_2022!$A$1:$FK$206,FAG_Daten_2022!AM$1,FALSE)="","",VLOOKUP($A83,FAG_Daten_2022!$A$1:$FK$206,FAG_Daten_2022!AM$1,FALSE))</f>
        <v>0</v>
      </c>
      <c r="BT83" s="82" t="str">
        <f>IF(VLOOKUP($A83,FAG_Daten_2022!$A$1:$FK$206,FAG_Daten_2022!AN$1,FALSE)="","",VLOOKUP($A83,FAG_Daten_2022!$A$1:$FK$206,FAG_Daten_2022!AN$1,FALSE))</f>
        <v/>
      </c>
      <c r="BU83" s="82" t="str">
        <f>IF(VLOOKUP($A83,FAG_Daten_2022!$A$1:$FK$206,FAG_Daten_2022!AO$1,FALSE)="","",VLOOKUP($A83,FAG_Daten_2022!$A$1:$FK$206,FAG_Daten_2022!AO$1,FALSE))</f>
        <v/>
      </c>
      <c r="BV83" s="82">
        <f>IF(VLOOKUP($A83,FAG_Daten_2022!$A$1:$FK$206,FAG_Daten_2022!AP$1,FALSE)="","",VLOOKUP($A83,FAG_Daten_2022!$A$1:$FK$206,FAG_Daten_2022!AP$1,FALSE))</f>
        <v>0</v>
      </c>
      <c r="BW83" s="82" t="str">
        <f>IF(VLOOKUP($A83,FAG_Daten_2022!$A$1:$FK$206,FAG_Daten_2022!AQ$1,FALSE)="","",VLOOKUP($A83,FAG_Daten_2022!$A$1:$FK$206,FAG_Daten_2022!AQ$1,FALSE))</f>
        <v/>
      </c>
      <c r="BX83" s="82" t="str">
        <f>IF(VLOOKUP($A83,FAG_Daten_2022!$A$1:$FK$206,FAG_Daten_2022!AR$1,FALSE)="","",VLOOKUP($A83,FAG_Daten_2022!$A$1:$FK$206,FAG_Daten_2022!AR$1,FALSE))</f>
        <v/>
      </c>
      <c r="BY83" s="82" t="str">
        <f>IF(VLOOKUP($A83,FAG_Daten_2022!$A$1:$FK$206,FAG_Daten_2022!AS$1,FALSE)="","",VLOOKUP($A83,FAG_Daten_2022!$A$1:$FK$206,FAG_Daten_2022!AS$1,FALSE))</f>
        <v/>
      </c>
      <c r="BZ83" s="82">
        <f t="shared" si="18"/>
        <v>0</v>
      </c>
      <c r="CA83" s="82">
        <f t="shared" si="15"/>
        <v>0</v>
      </c>
      <c r="CB83" s="82">
        <f t="shared" si="15"/>
        <v>0</v>
      </c>
      <c r="CC83" s="82" t="str">
        <f t="shared" si="15"/>
        <v/>
      </c>
      <c r="CD83" s="82">
        <f t="shared" si="15"/>
        <v>0</v>
      </c>
      <c r="CE83" s="82">
        <f t="shared" si="15"/>
        <v>0</v>
      </c>
      <c r="CF83" s="82" t="str">
        <f t="shared" si="15"/>
        <v/>
      </c>
      <c r="CG83" s="82" t="str">
        <f t="shared" si="15"/>
        <v/>
      </c>
      <c r="CH83" s="82">
        <f t="shared" si="15"/>
        <v>0</v>
      </c>
      <c r="CI83" s="82" t="str">
        <f t="shared" si="15"/>
        <v/>
      </c>
      <c r="CJ83" s="82" t="str">
        <f t="shared" si="15"/>
        <v/>
      </c>
      <c r="CK83" s="82" t="str">
        <f t="shared" si="15"/>
        <v/>
      </c>
      <c r="CL83" s="82">
        <f t="shared" si="16"/>
        <v>0</v>
      </c>
      <c r="CM83" s="82">
        <f t="shared" si="16"/>
        <v>0</v>
      </c>
      <c r="CN83" s="82">
        <f t="shared" si="16"/>
        <v>0</v>
      </c>
      <c r="CO83" s="82" t="str">
        <f t="shared" si="16"/>
        <v/>
      </c>
      <c r="CP83" s="82">
        <f t="shared" si="16"/>
        <v>0</v>
      </c>
      <c r="CQ83" s="82">
        <f t="shared" si="16"/>
        <v>0</v>
      </c>
      <c r="CR83" s="82" t="str">
        <f t="shared" si="23"/>
        <v/>
      </c>
      <c r="CS83" s="82" t="str">
        <f t="shared" si="23"/>
        <v/>
      </c>
      <c r="CT83" s="82">
        <f t="shared" si="23"/>
        <v>0</v>
      </c>
      <c r="CU83" s="82" t="str">
        <f t="shared" si="23"/>
        <v/>
      </c>
      <c r="CV83" s="82" t="str">
        <f t="shared" si="23"/>
        <v/>
      </c>
      <c r="CW83" s="82" t="str">
        <f t="shared" si="23"/>
        <v/>
      </c>
      <c r="CX83" s="82">
        <f t="shared" si="20"/>
        <v>0</v>
      </c>
      <c r="CY83" s="82">
        <f>VLOOKUP($A83,FAG_Daten_2022!$A$1:$FK$206,FAG_Daten_2022!I$1,FALSE)</f>
        <v>1717</v>
      </c>
      <c r="CZ83" s="82" t="str">
        <f>IF(VLOOKUP($A83,FAG_Daten_2022!$A$1:$FK$206,FAG_Daten_2022!BE$1,FALSE)="","",VLOOKUP($A83,FAG_Daten_2022!$A$1:$FK$206,FAG_Daten_2022!BE$1,FALSE))</f>
        <v/>
      </c>
      <c r="DA83" s="82" t="str">
        <f>IF(VLOOKUP($A83,FAG_Daten_2022!$A$1:$FK$206,FAG_Daten_2022!BF$1,FALSE)="","",VLOOKUP($A83,FAG_Daten_2022!$A$1:$FK$206,FAG_Daten_2022!BF$1,FALSE))</f>
        <v/>
      </c>
      <c r="DB83" s="82" t="str">
        <f>IF(VLOOKUP($A83,FAG_Daten_2022!$A$1:$FK$206,FAG_Daten_2022!BG$1,FALSE)="","",VLOOKUP($A83,FAG_Daten_2022!$A$1:$FK$206,FAG_Daten_2022!BG$1,FALSE))</f>
        <v/>
      </c>
      <c r="DC83" s="82" t="str">
        <f>IF(VLOOKUP($A83,FAG_Daten_2022!$A$1:$FK$206,FAG_Daten_2022!BH$1,FALSE)="","",VLOOKUP($A83,FAG_Daten_2022!$A$1:$FK$206,FAG_Daten_2022!BH$1,FALSE))</f>
        <v/>
      </c>
      <c r="DD83" s="82" t="str">
        <f>IF(VLOOKUP($A83,FAG_Daten_2022!$A$1:$FK$206,FAG_Daten_2022!BI$1,FALSE)="","",VLOOKUP($A83,FAG_Daten_2022!$A$1:$FK$206,FAG_Daten_2022!BI$1,FALSE))</f>
        <v/>
      </c>
      <c r="DE83" s="82" t="str">
        <f>IF(VLOOKUP($A83,FAG_Daten_2022!$A$1:$FK$206,FAG_Daten_2022!BJ$1,FALSE)="","",VLOOKUP($A83,FAG_Daten_2022!$A$1:$FK$206,FAG_Daten_2022!BJ$1,FALSE))</f>
        <v/>
      </c>
      <c r="DF83" s="82" t="str">
        <f>IF(VLOOKUP($A83,FAG_Daten_2022!$A$1:$FK$206,FAG_Daten_2022!BK$1,FALSE)="","",VLOOKUP($A83,FAG_Daten_2022!$A$1:$FK$206,FAG_Daten_2022!BK$1,FALSE))</f>
        <v/>
      </c>
      <c r="DG83" s="82" t="str">
        <f>IF(VLOOKUP($A83,FAG_Daten_2022!$A$1:$FK$206,FAG_Daten_2022!BL$1,FALSE)="","",VLOOKUP($A83,FAG_Daten_2022!$A$1:$FK$206,FAG_Daten_2022!BL$1,FALSE))</f>
        <v/>
      </c>
      <c r="DH83" s="82" t="str">
        <f>IF(VLOOKUP($A83,FAG_Daten_2022!$A$1:$FK$206,FAG_Daten_2022!BM$1,FALSE)="","",VLOOKUP($A83,FAG_Daten_2022!$A$1:$FK$206,FAG_Daten_2022!BM$1,FALSE))</f>
        <v/>
      </c>
      <c r="DI83" s="82" t="str">
        <f>IF(VLOOKUP($A83,FAG_Daten_2022!$A$1:$FK$206,FAG_Daten_2022!BN$1,FALSE)="","",VLOOKUP($A83,FAG_Daten_2022!$A$1:$FK$206,FAG_Daten_2022!BN$1,FALSE))</f>
        <v/>
      </c>
      <c r="DJ83" s="82" t="str">
        <f>IF(VLOOKUP($A83,FAG_Daten_2022!$A$1:$FK$206,FAG_Daten_2022!BO$1,FALSE)="","",VLOOKUP($A83,FAG_Daten_2022!$A$1:$FK$206,FAG_Daten_2022!BO$1,FALSE))</f>
        <v/>
      </c>
      <c r="DK83" s="82" t="str">
        <f>IF(VLOOKUP($A83,FAG_Daten_2022!$A$1:$FK$206,FAG_Daten_2022!BP$1,FALSE)="","",VLOOKUP($A83,FAG_Daten_2022!$A$1:$FK$206,FAG_Daten_2022!BP$1,FALSE))</f>
        <v/>
      </c>
      <c r="DL83" s="82" t="str">
        <f>IF(VLOOKUP($A83,FAG_Daten_2022!$A$1:$FK$206,FAG_Daten_2022!BQ$1,FALSE)="","",VLOOKUP($A83,FAG_Daten_2022!$A$1:$FK$206,FAG_Daten_2022!BQ$1,FALSE))</f>
        <v/>
      </c>
      <c r="DM83" s="82" t="str">
        <f>IF(VLOOKUP($A83,FAG_Daten_2022!$A$1:$FK$206,FAG_Daten_2022!BR$1,FALSE)="","",VLOOKUP($A83,FAG_Daten_2022!$A$1:$FK$206,FAG_Daten_2022!BR$1,FALSE))</f>
        <v/>
      </c>
      <c r="DN83" s="82" t="str">
        <f t="shared" si="17"/>
        <v/>
      </c>
      <c r="DO83" s="82" t="str">
        <f t="shared" si="17"/>
        <v/>
      </c>
      <c r="DP83" s="82" t="str">
        <f t="shared" si="17"/>
        <v/>
      </c>
      <c r="DQ83" s="82" t="str">
        <f t="shared" si="17"/>
        <v/>
      </c>
      <c r="DR83" s="82" t="str">
        <f t="shared" si="17"/>
        <v/>
      </c>
      <c r="DS83" s="82" t="str">
        <f t="shared" si="17"/>
        <v/>
      </c>
      <c r="DT83" s="82" t="str">
        <f t="shared" si="24"/>
        <v/>
      </c>
      <c r="DU83" s="82" t="str">
        <f t="shared" si="24"/>
        <v/>
      </c>
      <c r="DV83" s="82" t="str">
        <f t="shared" si="24"/>
        <v/>
      </c>
      <c r="DW83" s="82" t="str">
        <f t="shared" si="24"/>
        <v/>
      </c>
      <c r="DX83" s="82" t="str">
        <f t="shared" si="24"/>
        <v/>
      </c>
      <c r="DY83" s="82" t="str">
        <f t="shared" si="24"/>
        <v/>
      </c>
      <c r="DZ83" s="82">
        <f t="shared" si="21"/>
        <v>0</v>
      </c>
      <c r="EA83" s="82">
        <f t="shared" si="22"/>
        <v>0</v>
      </c>
      <c r="EB83" s="82"/>
      <c r="EC83" s="82"/>
      <c r="ED83" s="82"/>
      <c r="EE83" s="82"/>
      <c r="EF83" s="82"/>
      <c r="EG83" s="82"/>
      <c r="EH83" s="82"/>
      <c r="EI83" s="82"/>
      <c r="EJ83" s="82"/>
      <c r="EK83" s="1"/>
      <c r="EL83" s="11"/>
      <c r="EM83" s="1"/>
    </row>
    <row r="84" spans="1:143" s="3" customFormat="1" outlineLevel="1" x14ac:dyDescent="0.2">
      <c r="A84" s="3">
        <v>34</v>
      </c>
      <c r="B84" s="3" t="str">
        <f>VLOOKUP(A84,FAG_Daten_2022!A$1:$FK$206,FAG_Daten_2022!$B$1,FALSE)</f>
        <v>Laufen-Uhwiesen</v>
      </c>
      <c r="C84" s="3" t="str">
        <f>VLOOKUP(A84,FAG_Daten_2022!A$1:$FK$206,FAG_Daten_2022!$C$1,FALSE)</f>
        <v>Politische Gemeinde</v>
      </c>
      <c r="D84" s="3" t="str">
        <f>VLOOKUP(A84,FAG_Daten_2022!A$1:$FK$206,FAG_Daten_2022!$D$1,FALSE)</f>
        <v>Bezirk Andelfingen</v>
      </c>
      <c r="E84" s="82">
        <f>VLOOKUP(A84,FAG_Daten_2022!A$1:$FK$206,FAG_Daten_2022!$AT$1,FALSE)</f>
        <v>3306</v>
      </c>
      <c r="F84" s="82">
        <f>VLOOKUP(A84,FAG_Daten_2022!A$1:$FK$206,FAG_Daten_2022!$AV$1,FALSE)</f>
        <v>3770</v>
      </c>
      <c r="G84" s="82">
        <f>VLOOKUP(A84,FAG_Daten_2022!A$1:$FK$206,FAG_Daten_2022!$F$1,FALSE)</f>
        <v>1780</v>
      </c>
      <c r="H84" s="80">
        <f>VLOOKUP(A84,FAG_Daten_2022!A$1:$FK$206,FAG_Daten_2022!$DH$1,FALSE)</f>
        <v>102</v>
      </c>
      <c r="I84" s="82">
        <f>ROUND(IF(E84&lt;FAG_Basisdaten!$C$5*F84,(FAG_Basisdaten!$C$5*F84-E84)*G84*H84/100,0),0)</f>
        <v>500198</v>
      </c>
      <c r="J84" s="82">
        <f>VLOOKUP(A84,FAG_Daten_2022!A$1:$FK$206,FAG_Daten_2022!$AT$1,FALSE)</f>
        <v>3306</v>
      </c>
      <c r="K84" s="82">
        <f>VLOOKUP(A84,FAG_Daten_2022!A$1:$FK$206,FAG_Daten_2022!$AV$1,FALSE)</f>
        <v>3770</v>
      </c>
      <c r="L84" s="3">
        <f>VLOOKUP(A84,FAG_Daten_2022!A$1:$FK$206,FAG_Daten_2022!$F$1,FALSE)</f>
        <v>1780</v>
      </c>
      <c r="M84" s="3">
        <f>VLOOKUP(A84,FAG_Daten_2022!A$1:$FK$206,FAG_Daten_2022!DJ$1,FALSE)</f>
        <v>99.67</v>
      </c>
      <c r="N84" s="3">
        <f>VLOOKUP(A84,FAG_Daten_2022!A$1:$FK$206,FAG_Daten_2022!$DK$1,FALSE)</f>
        <v>100.87</v>
      </c>
      <c r="O84" s="82">
        <f>ROUND(IF(J84&gt;K84*FAG_Basisdaten!$C$8,(J84-K84*FAG_Basisdaten!$C$8)*FAG_Basisdaten!$C$9*L84*(M84/N84),0),0)</f>
        <v>0</v>
      </c>
      <c r="P84" s="82">
        <f>VLOOKUP(A84,FAG_Daten_2022!A$1:$FK$206,FAG_Daten_2022!$I$1,FALSE)</f>
        <v>327</v>
      </c>
      <c r="Q84" s="82">
        <f>VLOOKUP(A84,FAG_Daten_2022!A$1:$FK$206,FAG_Daten_2022!$F$1,FALSE)</f>
        <v>1780</v>
      </c>
      <c r="R84" s="82">
        <f>VLOOKUP(A84,FAG_Daten_2022!A$1:$FK$206,FAG_Daten_2022!$K$1,FALSE)</f>
        <v>232131</v>
      </c>
      <c r="S84" s="82">
        <f>VLOOKUP(A84,FAG_Daten_2022!A$1:$FK$206,FAG_Daten_2022!$H$1,FALSE)</f>
        <v>1130451</v>
      </c>
      <c r="T84" s="82">
        <f>VLOOKUP(A84,FAG_Daten_2022!A$1:$FK$206,FAG_Daten_2022!$F$1,FALSE)</f>
        <v>1780</v>
      </c>
      <c r="U84" s="3">
        <f>VLOOKUP(A84,FAG_Daten_2022!A$1:$FK$206,FAG_Daten_2022!$BC$1,FALSE)</f>
        <v>102.3</v>
      </c>
      <c r="V84" s="3">
        <f>VLOOKUP(A84,FAG_Daten_2022!A$1:$FK$206,FAG_Daten_2022!$BD$1,FALSE)</f>
        <v>104.2</v>
      </c>
      <c r="W84" s="118">
        <f>IF((P84/Q84)&gt;(R84/S84)*FAG_Basisdaten!$C$12,((P84/Q84)-(R84/S84)*FAG_Basisdaten!$C$12)*T84*FAG_Basisdaten!$C$13*(U84/V84),0)</f>
        <v>0</v>
      </c>
      <c r="X84" s="3">
        <f>VLOOKUP(A84,FAG_Daten_2022!A$1:$FK$206,FAG_Daten_2022!$DH$1,FALSE)</f>
        <v>102</v>
      </c>
      <c r="Y84" s="3">
        <f>VLOOKUP(A84,FAG_Daten_2022!A$1:$FK$206,FAG_Daten_2022!$DJ$1,FALSE)</f>
        <v>99.67</v>
      </c>
      <c r="Z84" s="82">
        <f>ROUND(W84-W84*MIN(MAX((Y84*FAG_Basisdaten!$C$15-X84)/(Y84*FAG_Basisdaten!$C$14),0),1),0)</f>
        <v>0</v>
      </c>
      <c r="AA84" s="79">
        <f>VLOOKUP(A84,FAG_Daten_2022!A$1:$FK$206,FAG_Daten_2022!$AW$1,FALSE)</f>
        <v>294.06</v>
      </c>
      <c r="AB84" s="83">
        <f>VLOOKUP(A84,FAG_Daten_2022!A$1:$FK$206,FAG_Daten_2022!$AZ$1,FALSE)</f>
        <v>3.9100000000000003E-2</v>
      </c>
      <c r="AC84" s="3">
        <f>VLOOKUP(A84,FAG_Daten_2022!A$1:$FK$206,FAG_Daten_2022!$F$1,FALSE)</f>
        <v>1780</v>
      </c>
      <c r="AD84" s="3">
        <f>VLOOKUP(A84,FAG_Daten_2022!A$1:$FK$206,FAG_Daten_2022!$BC$1,FALSE)</f>
        <v>102.3</v>
      </c>
      <c r="AE84" s="3">
        <f>VLOOKUP(A84,FAG_Daten_2022!A$1:$FK$206,FAG_Daten_2022!$BD$1,FALSE)</f>
        <v>104.2</v>
      </c>
      <c r="AF84" s="80">
        <f>IF(OR(AA84&lt;FAG_Basisdaten!$C$18,AB84&gt;FAG_Basisdaten!$C$19),MAX((FAG_Basisdaten!$C$20+FAG_Basisdaten!$C$21*AA84+FAG_Basisdaten!$C$22*AB84*100)*AC84*(AD84/AE84),0),0)</f>
        <v>0</v>
      </c>
      <c r="AG84" s="3">
        <f>VLOOKUP(A84,FAG_Daten_2022!A$1:$FK$206,FAG_Daten_2022!$DH$1,FALSE)</f>
        <v>102</v>
      </c>
      <c r="AH84" s="3">
        <f>VLOOKUP(A84,FAG_Daten_2022!A$1:$FK$206,FAG_Daten_2022!$DJ$1,FALSE)</f>
        <v>99.67</v>
      </c>
      <c r="AI84" s="82">
        <f>ROUND(AF84-AF84*MIN(MAX((AH84*FAG_Basisdaten!$C$24-AG84)/(AH84*FAG_Basisdaten!$C$23),0),1),0)</f>
        <v>0</v>
      </c>
      <c r="AJ84" s="3">
        <f>VLOOKUP(A84,FAG_Daten_2022!$A$1:$FK$206,FAG_Daten_2022!$BC$1,FALSE)</f>
        <v>102.3</v>
      </c>
      <c r="AK84" s="3">
        <f>VLOOKUP(A84,FAG_Daten_2022!$A$1:$FK$206,FAG_Daten_2022!$BD$1,FALSE)</f>
        <v>104.2</v>
      </c>
      <c r="AL84" s="82">
        <v>0</v>
      </c>
      <c r="AM84" s="82">
        <f t="shared" si="19"/>
        <v>500198</v>
      </c>
      <c r="AN84" s="115" t="str">
        <f>IF(VLOOKUP($A84,FAG_Daten_2022!$A$1:$FK$206,FAG_Daten_2022!BS$1,FALSE)="","",VLOOKUP($A84,FAG_Daten_2022!$A$1:$FK$206,FAG_Daten_2022!BS$1,FALSE))</f>
        <v>Laufen-Uhwiesen</v>
      </c>
      <c r="AO84" s="115" t="str">
        <f>IF(VLOOKUP($A84,FAG_Daten_2022!$A$1:$FK$206,FAG_Daten_2022!BT$1,FALSE)="","",VLOOKUP($A84,FAG_Daten_2022!$A$1:$FK$206,FAG_Daten_2022!BT$1,FALSE))</f>
        <v/>
      </c>
      <c r="AP84" s="115" t="str">
        <f>IF(VLOOKUP($A84,FAG_Daten_2022!$A$1:$FK$206,FAG_Daten_2022!BU$1,FALSE)="","",VLOOKUP($A84,FAG_Daten_2022!$A$1:$FK$206,FAG_Daten_2022!BU$1,FALSE))</f>
        <v/>
      </c>
      <c r="AQ84" s="115" t="str">
        <f>IF(VLOOKUP($A84,FAG_Daten_2022!$A$1:$FK$206,FAG_Daten_2022!BV$1,FALSE)="","",VLOOKUP($A84,FAG_Daten_2022!$A$1:$FK$206,FAG_Daten_2022!BV$1,FALSE))</f>
        <v/>
      </c>
      <c r="AR84" s="115" t="str">
        <f>IF(VLOOKUP($A84,FAG_Daten_2022!$A$1:$FK$206,FAG_Daten_2022!BW$1,FALSE)="","",VLOOKUP($A84,FAG_Daten_2022!$A$1:$FK$206,FAG_Daten_2022!BW$1,FALSE))</f>
        <v>Uhwiesen</v>
      </c>
      <c r="AS84" s="115" t="str">
        <f>IF(VLOOKUP($A84,FAG_Daten_2022!$A$1:$FK$206,FAG_Daten_2022!BX$1,FALSE)="","",VLOOKUP($A84,FAG_Daten_2022!$A$1:$FK$206,FAG_Daten_2022!BX$1,FALSE))</f>
        <v/>
      </c>
      <c r="AT84" s="115" t="str">
        <f>IF(VLOOKUP($A84,FAG_Daten_2022!$A$1:$FK$206,FAG_Daten_2022!BY$1,FALSE)="","",VLOOKUP($A84,FAG_Daten_2022!$A$1:$FK$206,FAG_Daten_2022!BY$1,FALSE))</f>
        <v/>
      </c>
      <c r="AU84" s="115" t="str">
        <f>IF(VLOOKUP($A84,FAG_Daten_2022!$A$1:$FK$206,FAG_Daten_2022!BZ$1,FALSE)="","",VLOOKUP($A84,FAG_Daten_2022!$A$1:$FK$206,FAG_Daten_2022!BZ$1,FALSE))</f>
        <v/>
      </c>
      <c r="AV84" s="115" t="str">
        <f>IF(VLOOKUP($A84,FAG_Daten_2022!$A$1:$FK$206,FAG_Daten_2022!CA$1,FALSE)="","",VLOOKUP($A84,FAG_Daten_2022!$A$1:$FK$206,FAG_Daten_2022!CA$1,FALSE))</f>
        <v/>
      </c>
      <c r="AW84" s="115" t="str">
        <f>IF(VLOOKUP($A84,FAG_Daten_2022!$A$1:$FK$206,FAG_Daten_2022!CB$1,FALSE)="","",VLOOKUP($A84,FAG_Daten_2022!$A$1:$FK$206,FAG_Daten_2022!CB$1,FALSE))</f>
        <v/>
      </c>
      <c r="AX84" s="115" t="str">
        <f>IF(VLOOKUP($A84,FAG_Daten_2022!$A$1:$FK$206,FAG_Daten_2022!CC$1,FALSE)="","",VLOOKUP($A84,FAG_Daten_2022!$A$1:$FK$206,FAG_Daten_2022!CC$1,FALSE))</f>
        <v/>
      </c>
      <c r="AY84" s="115" t="str">
        <f>IF(VLOOKUP($A84,FAG_Daten_2022!$A$1:$FK$206,FAG_Daten_2022!CD$1,FALSE)="","",VLOOKUP($A84,FAG_Daten_2022!$A$1:$FK$206,FAG_Daten_2022!CD$1,FALSE))</f>
        <v/>
      </c>
      <c r="AZ84" s="80">
        <f>VLOOKUP($A84,FAG_Daten_2022!$A$1:$FK$206,FAG_Daten_2022!$DH$1,FALSE)</f>
        <v>102</v>
      </c>
      <c r="BA84" s="80">
        <f>IF(VLOOKUP($A84,FAG_Daten_2022!$A$1:$FK$206,FAG_Daten_2022!M$1,FALSE)="","",VLOOKUP($A84,FAG_Daten_2022!$A$1:$FK$206,FAG_Daten_2022!M$1,FALSE))</f>
        <v>37</v>
      </c>
      <c r="BB84" s="80">
        <f>IF(VLOOKUP($A84,FAG_Daten_2022!$A$1:$FK$206,FAG_Daten_2022!N$1,FALSE)="","",VLOOKUP($A84,FAG_Daten_2022!$A$1:$FK$206,FAG_Daten_2022!N$1,FALSE))</f>
        <v>0</v>
      </c>
      <c r="BC84" s="80">
        <f>IF(VLOOKUP($A84,FAG_Daten_2022!$A$1:$FK$206,FAG_Daten_2022!O$1,FALSE)="","",VLOOKUP($A84,FAG_Daten_2022!$A$1:$FK$206,FAG_Daten_2022!O$1,FALSE))</f>
        <v>0</v>
      </c>
      <c r="BD84" s="80" t="str">
        <f>IF(VLOOKUP($A84,FAG_Daten_2022!$A$1:$FK$206,FAG_Daten_2022!P$1,FALSE)="","",VLOOKUP($A84,FAG_Daten_2022!$A$1:$FK$206,FAG_Daten_2022!P$1,FALSE))</f>
        <v/>
      </c>
      <c r="BE84" s="80">
        <f>IF(VLOOKUP($A84,FAG_Daten_2022!$A$1:$FK$206,FAG_Daten_2022!R$1,FALSE)="","",VLOOKUP($A84,FAG_Daten_2022!$A$1:$FK$206,FAG_Daten_2022!R$1,FALSE))</f>
        <v>23</v>
      </c>
      <c r="BF84" s="80">
        <f>IF(VLOOKUP($A84,FAG_Daten_2022!$A$1:$FK$206,FAG_Daten_2022!S$1,FALSE)="","",VLOOKUP($A84,FAG_Daten_2022!$A$1:$FK$206,FAG_Daten_2022!S$1,FALSE))</f>
        <v>0</v>
      </c>
      <c r="BG84" s="80" t="str">
        <f>IF(VLOOKUP($A84,FAG_Daten_2022!$A$1:$FK$206,FAG_Daten_2022!T$1,FALSE)="","",VLOOKUP($A84,FAG_Daten_2022!$A$1:$FK$206,FAG_Daten_2022!T$1,FALSE))</f>
        <v/>
      </c>
      <c r="BH84" s="80" t="str">
        <f>IF(VLOOKUP($A84,FAG_Daten_2022!$A$1:$FK$206,FAG_Daten_2022!U$1,FALSE)="","",VLOOKUP($A84,FAG_Daten_2022!$A$1:$FK$206,FAG_Daten_2022!U$1,FALSE))</f>
        <v/>
      </c>
      <c r="BI84" s="80">
        <f>IF(VLOOKUP($A84,FAG_Daten_2022!$A$1:$FK$206,FAG_Daten_2022!W$1,FALSE)="","",VLOOKUP($A84,FAG_Daten_2022!$A$1:$FK$206,FAG_Daten_2022!W$1,FALSE))</f>
        <v>0</v>
      </c>
      <c r="BJ84" s="80" t="str">
        <f>IF(VLOOKUP($A84,FAG_Daten_2022!$A$1:$FK$206,FAG_Daten_2022!X$1,FALSE)="","",VLOOKUP($A84,FAG_Daten_2022!$A$1:$FK$206,FAG_Daten_2022!X$1,FALSE))</f>
        <v/>
      </c>
      <c r="BK84" s="80" t="str">
        <f>IF(VLOOKUP($A84,FAG_Daten_2022!$A$1:$FK$206,FAG_Daten_2022!Y$1,FALSE)="","",VLOOKUP($A84,FAG_Daten_2022!$A$1:$FK$206,FAG_Daten_2022!Y$1,FALSE))</f>
        <v/>
      </c>
      <c r="BL84" s="80" t="str">
        <f>IF(VLOOKUP($A84,FAG_Daten_2022!$A$1:$FK$206,FAG_Daten_2022!Z$1,FALSE)="","",VLOOKUP($A84,FAG_Daten_2022!$A$1:$FK$206,FAG_Daten_2022!Z$1,FALSE))</f>
        <v/>
      </c>
      <c r="BM84" s="82">
        <f>IF(VLOOKUP($A84,FAG_Daten_2022!$A$1:$FK$206,FAG_Daten_2022!AG$1,FALSE)="","",VLOOKUP($A84,FAG_Daten_2022!$A$1:$FK$206,FAG_Daten_2022!AG$1,FALSE))</f>
        <v>5885161</v>
      </c>
      <c r="BN84" s="82">
        <f>IF(VLOOKUP($A84,FAG_Daten_2022!$A$1:$FK$206,FAG_Daten_2022!AH$1,FALSE)="","",VLOOKUP($A84,FAG_Daten_2022!$A$1:$FK$206,FAG_Daten_2022!AH$1,FALSE))</f>
        <v>5885161</v>
      </c>
      <c r="BO84" s="82">
        <f>IF(VLOOKUP($A84,FAG_Daten_2022!$A$1:$FK$206,FAG_Daten_2022!AI$1,FALSE)="","",VLOOKUP($A84,FAG_Daten_2022!$A$1:$FK$206,FAG_Daten_2022!AI$1,FALSE))</f>
        <v>0</v>
      </c>
      <c r="BP84" s="113">
        <f>IF(VLOOKUP($A84,FAG_Daten_2022!$A$1:$FK$206,FAG_Daten_2022!AJ$1,FALSE)="","",VLOOKUP($A84,FAG_Daten_2022!$A$1:$FK$206,FAG_Daten_2022!AJ$1,FALSE))</f>
        <v>0</v>
      </c>
      <c r="BQ84" s="82" t="str">
        <f>IF(VLOOKUP($A84,FAG_Daten_2022!$A$1:$FK$206,FAG_Daten_2022!AK$1,FALSE)="","",VLOOKUP($A84,FAG_Daten_2022!$A$1:$FK$206,FAG_Daten_2022!AK$1,FALSE))</f>
        <v/>
      </c>
      <c r="BR84" s="82">
        <f>IF(VLOOKUP($A84,FAG_Daten_2022!$A$1:$FK$206,FAG_Daten_2022!AL$1,FALSE)="","",VLOOKUP($A84,FAG_Daten_2022!$A$1:$FK$206,FAG_Daten_2022!AL$1,FALSE))</f>
        <v>5885161</v>
      </c>
      <c r="BS84" s="82">
        <f>IF(VLOOKUP($A84,FAG_Daten_2022!$A$1:$FK$206,FAG_Daten_2022!AM$1,FALSE)="","",VLOOKUP($A84,FAG_Daten_2022!$A$1:$FK$206,FAG_Daten_2022!AM$1,FALSE))</f>
        <v>0</v>
      </c>
      <c r="BT84" s="82" t="str">
        <f>IF(VLOOKUP($A84,FAG_Daten_2022!$A$1:$FK$206,FAG_Daten_2022!AN$1,FALSE)="","",VLOOKUP($A84,FAG_Daten_2022!$A$1:$FK$206,FAG_Daten_2022!AN$1,FALSE))</f>
        <v/>
      </c>
      <c r="BU84" s="82" t="str">
        <f>IF(VLOOKUP($A84,FAG_Daten_2022!$A$1:$FK$206,FAG_Daten_2022!AO$1,FALSE)="","",VLOOKUP($A84,FAG_Daten_2022!$A$1:$FK$206,FAG_Daten_2022!AO$1,FALSE))</f>
        <v/>
      </c>
      <c r="BV84" s="82">
        <f>IF(VLOOKUP($A84,FAG_Daten_2022!$A$1:$FK$206,FAG_Daten_2022!AP$1,FALSE)="","",VLOOKUP($A84,FAG_Daten_2022!$A$1:$FK$206,FAG_Daten_2022!AP$1,FALSE))</f>
        <v>0</v>
      </c>
      <c r="BW84" s="82" t="str">
        <f>IF(VLOOKUP($A84,FAG_Daten_2022!$A$1:$FK$206,FAG_Daten_2022!AQ$1,FALSE)="","",VLOOKUP($A84,FAG_Daten_2022!$A$1:$FK$206,FAG_Daten_2022!AQ$1,FALSE))</f>
        <v/>
      </c>
      <c r="BX84" s="82" t="str">
        <f>IF(VLOOKUP($A84,FAG_Daten_2022!$A$1:$FK$206,FAG_Daten_2022!AR$1,FALSE)="","",VLOOKUP($A84,FAG_Daten_2022!$A$1:$FK$206,FAG_Daten_2022!AR$1,FALSE))</f>
        <v/>
      </c>
      <c r="BY84" s="82" t="str">
        <f>IF(VLOOKUP($A84,FAG_Daten_2022!$A$1:$FK$206,FAG_Daten_2022!AS$1,FALSE)="","",VLOOKUP($A84,FAG_Daten_2022!$A$1:$FK$206,FAG_Daten_2022!AS$1,FALSE))</f>
        <v/>
      </c>
      <c r="BZ84" s="82">
        <f t="shared" si="18"/>
        <v>181444</v>
      </c>
      <c r="CA84" s="82">
        <f t="shared" si="15"/>
        <v>0</v>
      </c>
      <c r="CB84" s="82">
        <f t="shared" si="15"/>
        <v>0</v>
      </c>
      <c r="CC84" s="82" t="str">
        <f t="shared" si="15"/>
        <v/>
      </c>
      <c r="CD84" s="82">
        <f t="shared" si="15"/>
        <v>112790</v>
      </c>
      <c r="CE84" s="82">
        <f t="shared" si="15"/>
        <v>0</v>
      </c>
      <c r="CF84" s="82" t="str">
        <f t="shared" si="15"/>
        <v/>
      </c>
      <c r="CG84" s="82" t="str">
        <f t="shared" si="15"/>
        <v/>
      </c>
      <c r="CH84" s="82">
        <f t="shared" si="15"/>
        <v>0</v>
      </c>
      <c r="CI84" s="82" t="str">
        <f t="shared" si="15"/>
        <v/>
      </c>
      <c r="CJ84" s="82" t="str">
        <f t="shared" si="15"/>
        <v/>
      </c>
      <c r="CK84" s="82" t="str">
        <f t="shared" si="15"/>
        <v/>
      </c>
      <c r="CL84" s="82">
        <f t="shared" si="16"/>
        <v>0</v>
      </c>
      <c r="CM84" s="82">
        <f t="shared" si="16"/>
        <v>0</v>
      </c>
      <c r="CN84" s="82">
        <f t="shared" si="16"/>
        <v>0</v>
      </c>
      <c r="CO84" s="82" t="str">
        <f t="shared" si="16"/>
        <v/>
      </c>
      <c r="CP84" s="82">
        <f t="shared" si="16"/>
        <v>0</v>
      </c>
      <c r="CQ84" s="82">
        <f t="shared" si="16"/>
        <v>0</v>
      </c>
      <c r="CR84" s="82" t="str">
        <f t="shared" si="23"/>
        <v/>
      </c>
      <c r="CS84" s="82" t="str">
        <f t="shared" si="23"/>
        <v/>
      </c>
      <c r="CT84" s="82">
        <f t="shared" si="23"/>
        <v>0</v>
      </c>
      <c r="CU84" s="82" t="str">
        <f t="shared" si="23"/>
        <v/>
      </c>
      <c r="CV84" s="82" t="str">
        <f t="shared" si="23"/>
        <v/>
      </c>
      <c r="CW84" s="82" t="str">
        <f t="shared" si="23"/>
        <v/>
      </c>
      <c r="CX84" s="82">
        <f t="shared" si="20"/>
        <v>294234</v>
      </c>
      <c r="CY84" s="82">
        <f>VLOOKUP($A84,FAG_Daten_2022!$A$1:$FK$206,FAG_Daten_2022!I$1,FALSE)</f>
        <v>327</v>
      </c>
      <c r="CZ84" s="82">
        <f>IF(VLOOKUP($A84,FAG_Daten_2022!$A$1:$FK$206,FAG_Daten_2022!BE$1,FALSE)="","",VLOOKUP($A84,FAG_Daten_2022!$A$1:$FK$206,FAG_Daten_2022!BE$1,FALSE))</f>
        <v>131</v>
      </c>
      <c r="DA84" s="82" t="str">
        <f>IF(VLOOKUP($A84,FAG_Daten_2022!$A$1:$FK$206,FAG_Daten_2022!BF$1,FALSE)="","",VLOOKUP($A84,FAG_Daten_2022!$A$1:$FK$206,FAG_Daten_2022!BF$1,FALSE))</f>
        <v/>
      </c>
      <c r="DB84" s="82" t="str">
        <f>IF(VLOOKUP($A84,FAG_Daten_2022!$A$1:$FK$206,FAG_Daten_2022!BG$1,FALSE)="","",VLOOKUP($A84,FAG_Daten_2022!$A$1:$FK$206,FAG_Daten_2022!BG$1,FALSE))</f>
        <v/>
      </c>
      <c r="DC84" s="82" t="str">
        <f>IF(VLOOKUP($A84,FAG_Daten_2022!$A$1:$FK$206,FAG_Daten_2022!BH$1,FALSE)="","",VLOOKUP($A84,FAG_Daten_2022!$A$1:$FK$206,FAG_Daten_2022!BH$1,FALSE))</f>
        <v/>
      </c>
      <c r="DD84" s="82">
        <f>IF(VLOOKUP($A84,FAG_Daten_2022!$A$1:$FK$206,FAG_Daten_2022!BI$1,FALSE)="","",VLOOKUP($A84,FAG_Daten_2022!$A$1:$FK$206,FAG_Daten_2022!BI$1,FALSE))</f>
        <v>44</v>
      </c>
      <c r="DE84" s="82" t="str">
        <f>IF(VLOOKUP($A84,FAG_Daten_2022!$A$1:$FK$206,FAG_Daten_2022!BJ$1,FALSE)="","",VLOOKUP($A84,FAG_Daten_2022!$A$1:$FK$206,FAG_Daten_2022!BJ$1,FALSE))</f>
        <v/>
      </c>
      <c r="DF84" s="82" t="str">
        <f>IF(VLOOKUP($A84,FAG_Daten_2022!$A$1:$FK$206,FAG_Daten_2022!BK$1,FALSE)="","",VLOOKUP($A84,FAG_Daten_2022!$A$1:$FK$206,FAG_Daten_2022!BK$1,FALSE))</f>
        <v/>
      </c>
      <c r="DG84" s="82" t="str">
        <f>IF(VLOOKUP($A84,FAG_Daten_2022!$A$1:$FK$206,FAG_Daten_2022!BL$1,FALSE)="","",VLOOKUP($A84,FAG_Daten_2022!$A$1:$FK$206,FAG_Daten_2022!BL$1,FALSE))</f>
        <v/>
      </c>
      <c r="DH84" s="82" t="str">
        <f>IF(VLOOKUP($A84,FAG_Daten_2022!$A$1:$FK$206,FAG_Daten_2022!BM$1,FALSE)="","",VLOOKUP($A84,FAG_Daten_2022!$A$1:$FK$206,FAG_Daten_2022!BM$1,FALSE))</f>
        <v/>
      </c>
      <c r="DI84" s="82" t="str">
        <f>IF(VLOOKUP($A84,FAG_Daten_2022!$A$1:$FK$206,FAG_Daten_2022!BN$1,FALSE)="","",VLOOKUP($A84,FAG_Daten_2022!$A$1:$FK$206,FAG_Daten_2022!BN$1,FALSE))</f>
        <v/>
      </c>
      <c r="DJ84" s="82" t="str">
        <f>IF(VLOOKUP($A84,FAG_Daten_2022!$A$1:$FK$206,FAG_Daten_2022!BO$1,FALSE)="","",VLOOKUP($A84,FAG_Daten_2022!$A$1:$FK$206,FAG_Daten_2022!BO$1,FALSE))</f>
        <v/>
      </c>
      <c r="DK84" s="82" t="str">
        <f>IF(VLOOKUP($A84,FAG_Daten_2022!$A$1:$FK$206,FAG_Daten_2022!BP$1,FALSE)="","",VLOOKUP($A84,FAG_Daten_2022!$A$1:$FK$206,FAG_Daten_2022!BP$1,FALSE))</f>
        <v/>
      </c>
      <c r="DL84" s="82" t="str">
        <f>IF(VLOOKUP($A84,FAG_Daten_2022!$A$1:$FK$206,FAG_Daten_2022!BQ$1,FALSE)="","",VLOOKUP($A84,FAG_Daten_2022!$A$1:$FK$206,FAG_Daten_2022!BQ$1,FALSE))</f>
        <v/>
      </c>
      <c r="DM84" s="82" t="str">
        <f>IF(VLOOKUP($A84,FAG_Daten_2022!$A$1:$FK$206,FAG_Daten_2022!BR$1,FALSE)="","",VLOOKUP($A84,FAG_Daten_2022!$A$1:$FK$206,FAG_Daten_2022!BR$1,FALSE))</f>
        <v/>
      </c>
      <c r="DN84" s="82">
        <f t="shared" si="17"/>
        <v>0</v>
      </c>
      <c r="DO84" s="82" t="str">
        <f t="shared" si="17"/>
        <v/>
      </c>
      <c r="DP84" s="82" t="str">
        <f t="shared" si="17"/>
        <v/>
      </c>
      <c r="DQ84" s="82" t="str">
        <f t="shared" si="17"/>
        <v/>
      </c>
      <c r="DR84" s="82">
        <f t="shared" si="17"/>
        <v>0</v>
      </c>
      <c r="DS84" s="82" t="str">
        <f t="shared" si="17"/>
        <v/>
      </c>
      <c r="DT84" s="82" t="str">
        <f t="shared" si="24"/>
        <v/>
      </c>
      <c r="DU84" s="82" t="str">
        <f t="shared" si="24"/>
        <v/>
      </c>
      <c r="DV84" s="82" t="str">
        <f t="shared" si="24"/>
        <v/>
      </c>
      <c r="DW84" s="82" t="str">
        <f t="shared" si="24"/>
        <v/>
      </c>
      <c r="DX84" s="82" t="str">
        <f t="shared" si="24"/>
        <v/>
      </c>
      <c r="DY84" s="82" t="str">
        <f t="shared" si="24"/>
        <v/>
      </c>
      <c r="DZ84" s="82">
        <f t="shared" si="21"/>
        <v>0</v>
      </c>
      <c r="EA84" s="82">
        <f t="shared" si="22"/>
        <v>294234</v>
      </c>
      <c r="EB84" s="82"/>
      <c r="EC84" s="82"/>
      <c r="ED84" s="82"/>
      <c r="EE84" s="82"/>
      <c r="EF84" s="82"/>
      <c r="EG84" s="82"/>
      <c r="EH84" s="82"/>
      <c r="EI84" s="82"/>
      <c r="EJ84" s="82"/>
      <c r="EL84" s="82"/>
    </row>
    <row r="85" spans="1:143" s="3" customFormat="1" outlineLevel="1" x14ac:dyDescent="0.2">
      <c r="A85" s="3">
        <v>176</v>
      </c>
      <c r="B85" s="3" t="str">
        <f>VLOOKUP(A85,FAG_Daten_2022!A$1:$FK$206,FAG_Daten_2022!$B$1,FALSE)</f>
        <v>Lindau</v>
      </c>
      <c r="C85" s="3" t="str">
        <f>VLOOKUP(A85,FAG_Daten_2022!A$1:$FK$206,FAG_Daten_2022!$C$1,FALSE)</f>
        <v>Politische Gemeinde</v>
      </c>
      <c r="D85" s="3" t="str">
        <f>VLOOKUP(A85,FAG_Daten_2022!A$1:$FK$206,FAG_Daten_2022!$D$1,FALSE)</f>
        <v>Bezirk Pfäffikon</v>
      </c>
      <c r="E85" s="82">
        <f>VLOOKUP(A85,FAG_Daten_2022!A$1:$FK$206,FAG_Daten_2022!$AT$1,FALSE)</f>
        <v>3321</v>
      </c>
      <c r="F85" s="82">
        <f>VLOOKUP(A85,FAG_Daten_2022!A$1:$FK$206,FAG_Daten_2022!$AV$1,FALSE)</f>
        <v>3770</v>
      </c>
      <c r="G85" s="82">
        <f>VLOOKUP(A85,FAG_Daten_2022!A$1:$FK$206,FAG_Daten_2022!$F$1,FALSE)</f>
        <v>5577</v>
      </c>
      <c r="H85" s="80">
        <f>VLOOKUP(A85,FAG_Daten_2022!A$1:$FK$206,FAG_Daten_2022!$DH$1,FALSE)</f>
        <v>108</v>
      </c>
      <c r="I85" s="82">
        <f>ROUND(IF(E85&lt;FAG_Basisdaten!$C$5*F85,(FAG_Basisdaten!$C$5*F85-E85)*G85*H85/100,0),0)</f>
        <v>1569033</v>
      </c>
      <c r="J85" s="82">
        <f>VLOOKUP(A85,FAG_Daten_2022!A$1:$FK$206,FAG_Daten_2022!$AT$1,FALSE)</f>
        <v>3321</v>
      </c>
      <c r="K85" s="82">
        <f>VLOOKUP(A85,FAG_Daten_2022!A$1:$FK$206,FAG_Daten_2022!$AV$1,FALSE)</f>
        <v>3770</v>
      </c>
      <c r="L85" s="3">
        <f>VLOOKUP(A85,FAG_Daten_2022!A$1:$FK$206,FAG_Daten_2022!$F$1,FALSE)</f>
        <v>5577</v>
      </c>
      <c r="M85" s="3">
        <f>VLOOKUP(A85,FAG_Daten_2022!A$1:$FK$206,FAG_Daten_2022!DJ$1,FALSE)</f>
        <v>99.67</v>
      </c>
      <c r="N85" s="3">
        <f>VLOOKUP(A85,FAG_Daten_2022!A$1:$FK$206,FAG_Daten_2022!$DK$1,FALSE)</f>
        <v>100.87</v>
      </c>
      <c r="O85" s="82">
        <f>ROUND(IF(J85&gt;K85*FAG_Basisdaten!$C$8,(J85-K85*FAG_Basisdaten!$C$8)*FAG_Basisdaten!$C$9*L85*(M85/N85),0),0)</f>
        <v>0</v>
      </c>
      <c r="P85" s="82">
        <f>VLOOKUP(A85,FAG_Daten_2022!A$1:$FK$206,FAG_Daten_2022!$I$1,FALSE)</f>
        <v>1162</v>
      </c>
      <c r="Q85" s="82">
        <f>VLOOKUP(A85,FAG_Daten_2022!A$1:$FK$206,FAG_Daten_2022!$F$1,FALSE)</f>
        <v>5577</v>
      </c>
      <c r="R85" s="82">
        <f>VLOOKUP(A85,FAG_Daten_2022!A$1:$FK$206,FAG_Daten_2022!$K$1,FALSE)</f>
        <v>232131</v>
      </c>
      <c r="S85" s="82">
        <f>VLOOKUP(A85,FAG_Daten_2022!A$1:$FK$206,FAG_Daten_2022!$H$1,FALSE)</f>
        <v>1130451</v>
      </c>
      <c r="T85" s="82">
        <f>VLOOKUP(A85,FAG_Daten_2022!A$1:$FK$206,FAG_Daten_2022!$F$1,FALSE)</f>
        <v>5577</v>
      </c>
      <c r="U85" s="3">
        <f>VLOOKUP(A85,FAG_Daten_2022!A$1:$FK$206,FAG_Daten_2022!$BC$1,FALSE)</f>
        <v>102.3</v>
      </c>
      <c r="V85" s="3">
        <f>VLOOKUP(A85,FAG_Daten_2022!A$1:$FK$206,FAG_Daten_2022!$BD$1,FALSE)</f>
        <v>104.2</v>
      </c>
      <c r="W85" s="118">
        <f>IF((P85/Q85)&gt;(R85/S85)*FAG_Basisdaten!$C$12,((P85/Q85)-(R85/S85)*FAG_Basisdaten!$C$12)*T85*FAG_Basisdaten!$C$13*(U85/V85),0)</f>
        <v>0</v>
      </c>
      <c r="X85" s="3">
        <f>VLOOKUP(A85,FAG_Daten_2022!A$1:$FK$206,FAG_Daten_2022!$DH$1,FALSE)</f>
        <v>108</v>
      </c>
      <c r="Y85" s="3">
        <f>VLOOKUP(A85,FAG_Daten_2022!A$1:$FK$206,FAG_Daten_2022!$DJ$1,FALSE)</f>
        <v>99.67</v>
      </c>
      <c r="Z85" s="82">
        <f>ROUND(W85-W85*MIN(MAX((Y85*FAG_Basisdaten!$C$15-X85)/(Y85*FAG_Basisdaten!$C$14),0),1),0)</f>
        <v>0</v>
      </c>
      <c r="AA85" s="79">
        <f>VLOOKUP(A85,FAG_Daten_2022!A$1:$FK$206,FAG_Daten_2022!$AW$1,FALSE)</f>
        <v>466.89</v>
      </c>
      <c r="AB85" s="83">
        <f>VLOOKUP(A85,FAG_Daten_2022!A$1:$FK$206,FAG_Daten_2022!$AZ$1,FALSE)</f>
        <v>8.3000000000000001E-3</v>
      </c>
      <c r="AC85" s="3">
        <f>VLOOKUP(A85,FAG_Daten_2022!A$1:$FK$206,FAG_Daten_2022!$F$1,FALSE)</f>
        <v>5577</v>
      </c>
      <c r="AD85" s="3">
        <f>VLOOKUP(A85,FAG_Daten_2022!A$1:$FK$206,FAG_Daten_2022!$BC$1,FALSE)</f>
        <v>102.3</v>
      </c>
      <c r="AE85" s="3">
        <f>VLOOKUP(A85,FAG_Daten_2022!A$1:$FK$206,FAG_Daten_2022!$BD$1,FALSE)</f>
        <v>104.2</v>
      </c>
      <c r="AF85" s="80">
        <f>IF(OR(AA85&lt;FAG_Basisdaten!$C$18,AB85&gt;FAG_Basisdaten!$C$19),MAX((FAG_Basisdaten!$C$20+FAG_Basisdaten!$C$21*AA85+FAG_Basisdaten!$C$22*AB85*100)*AC85*(AD85/AE85),0),0)</f>
        <v>0</v>
      </c>
      <c r="AG85" s="3">
        <f>VLOOKUP(A85,FAG_Daten_2022!A$1:$FK$206,FAG_Daten_2022!$DH$1,FALSE)</f>
        <v>108</v>
      </c>
      <c r="AH85" s="3">
        <f>VLOOKUP(A85,FAG_Daten_2022!A$1:$FK$206,FAG_Daten_2022!$DJ$1,FALSE)</f>
        <v>99.67</v>
      </c>
      <c r="AI85" s="82">
        <f>ROUND(AF85-AF85*MIN(MAX((AH85*FAG_Basisdaten!$C$24-AG85)/(AH85*FAG_Basisdaten!$C$23),0),1),0)</f>
        <v>0</v>
      </c>
      <c r="AJ85" s="3">
        <f>VLOOKUP(A85,FAG_Daten_2022!$A$1:$FK$206,FAG_Daten_2022!$BC$1,FALSE)</f>
        <v>102.3</v>
      </c>
      <c r="AK85" s="3">
        <f>VLOOKUP(A85,FAG_Daten_2022!$A$1:$FK$206,FAG_Daten_2022!$BD$1,FALSE)</f>
        <v>104.2</v>
      </c>
      <c r="AL85" s="82">
        <v>0</v>
      </c>
      <c r="AM85" s="82">
        <f t="shared" si="19"/>
        <v>1569033</v>
      </c>
      <c r="AN85" s="115" t="str">
        <f>IF(VLOOKUP($A85,FAG_Daten_2022!$A$1:$FK$206,FAG_Daten_2022!BS$1,FALSE)="","",VLOOKUP($A85,FAG_Daten_2022!$A$1:$FK$206,FAG_Daten_2022!BS$1,FALSE))</f>
        <v/>
      </c>
      <c r="AO85" s="115" t="str">
        <f>IF(VLOOKUP($A85,FAG_Daten_2022!$A$1:$FK$206,FAG_Daten_2022!BT$1,FALSE)="","",VLOOKUP($A85,FAG_Daten_2022!$A$1:$FK$206,FAG_Daten_2022!BT$1,FALSE))</f>
        <v/>
      </c>
      <c r="AP85" s="115" t="str">
        <f>IF(VLOOKUP($A85,FAG_Daten_2022!$A$1:$FK$206,FAG_Daten_2022!BU$1,FALSE)="","",VLOOKUP($A85,FAG_Daten_2022!$A$1:$FK$206,FAG_Daten_2022!BU$1,FALSE))</f>
        <v/>
      </c>
      <c r="AQ85" s="115" t="str">
        <f>IF(VLOOKUP($A85,FAG_Daten_2022!$A$1:$FK$206,FAG_Daten_2022!BV$1,FALSE)="","",VLOOKUP($A85,FAG_Daten_2022!$A$1:$FK$206,FAG_Daten_2022!BV$1,FALSE))</f>
        <v/>
      </c>
      <c r="AR85" s="115" t="str">
        <f>IF(VLOOKUP($A85,FAG_Daten_2022!$A$1:$FK$206,FAG_Daten_2022!BW$1,FALSE)="","",VLOOKUP($A85,FAG_Daten_2022!$A$1:$FK$206,FAG_Daten_2022!BW$1,FALSE))</f>
        <v/>
      </c>
      <c r="AS85" s="115" t="str">
        <f>IF(VLOOKUP($A85,FAG_Daten_2022!$A$1:$FK$206,FAG_Daten_2022!BX$1,FALSE)="","",VLOOKUP($A85,FAG_Daten_2022!$A$1:$FK$206,FAG_Daten_2022!BX$1,FALSE))</f>
        <v/>
      </c>
      <c r="AT85" s="115" t="str">
        <f>IF(VLOOKUP($A85,FAG_Daten_2022!$A$1:$FK$206,FAG_Daten_2022!BY$1,FALSE)="","",VLOOKUP($A85,FAG_Daten_2022!$A$1:$FK$206,FAG_Daten_2022!BY$1,FALSE))</f>
        <v/>
      </c>
      <c r="AU85" s="115" t="str">
        <f>IF(VLOOKUP($A85,FAG_Daten_2022!$A$1:$FK$206,FAG_Daten_2022!BZ$1,FALSE)="","",VLOOKUP($A85,FAG_Daten_2022!$A$1:$FK$206,FAG_Daten_2022!BZ$1,FALSE))</f>
        <v/>
      </c>
      <c r="AV85" s="115" t="str">
        <f>IF(VLOOKUP($A85,FAG_Daten_2022!$A$1:$FK$206,FAG_Daten_2022!CA$1,FALSE)="","",VLOOKUP($A85,FAG_Daten_2022!$A$1:$FK$206,FAG_Daten_2022!CA$1,FALSE))</f>
        <v/>
      </c>
      <c r="AW85" s="115" t="str">
        <f>IF(VLOOKUP($A85,FAG_Daten_2022!$A$1:$FK$206,FAG_Daten_2022!CB$1,FALSE)="","",VLOOKUP($A85,FAG_Daten_2022!$A$1:$FK$206,FAG_Daten_2022!CB$1,FALSE))</f>
        <v/>
      </c>
      <c r="AX85" s="115" t="str">
        <f>IF(VLOOKUP($A85,FAG_Daten_2022!$A$1:$FK$206,FAG_Daten_2022!CC$1,FALSE)="","",VLOOKUP($A85,FAG_Daten_2022!$A$1:$FK$206,FAG_Daten_2022!CC$1,FALSE))</f>
        <v/>
      </c>
      <c r="AY85" s="115" t="str">
        <f>IF(VLOOKUP($A85,FAG_Daten_2022!$A$1:$FK$206,FAG_Daten_2022!CD$1,FALSE)="","",VLOOKUP($A85,FAG_Daten_2022!$A$1:$FK$206,FAG_Daten_2022!CD$1,FALSE))</f>
        <v/>
      </c>
      <c r="AZ85" s="80">
        <f>VLOOKUP($A85,FAG_Daten_2022!$A$1:$FK$206,FAG_Daten_2022!$DH$1,FALSE)</f>
        <v>108</v>
      </c>
      <c r="BA85" s="80">
        <f>IF(VLOOKUP($A85,FAG_Daten_2022!$A$1:$FK$206,FAG_Daten_2022!M$1,FALSE)="","",VLOOKUP($A85,FAG_Daten_2022!$A$1:$FK$206,FAG_Daten_2022!M$1,FALSE))</f>
        <v>0</v>
      </c>
      <c r="BB85" s="80">
        <f>IF(VLOOKUP($A85,FAG_Daten_2022!$A$1:$FK$206,FAG_Daten_2022!N$1,FALSE)="","",VLOOKUP($A85,FAG_Daten_2022!$A$1:$FK$206,FAG_Daten_2022!N$1,FALSE))</f>
        <v>0</v>
      </c>
      <c r="BC85" s="80">
        <f>IF(VLOOKUP($A85,FAG_Daten_2022!$A$1:$FK$206,FAG_Daten_2022!O$1,FALSE)="","",VLOOKUP($A85,FAG_Daten_2022!$A$1:$FK$206,FAG_Daten_2022!O$1,FALSE))</f>
        <v>0</v>
      </c>
      <c r="BD85" s="80" t="str">
        <f>IF(VLOOKUP($A85,FAG_Daten_2022!$A$1:$FK$206,FAG_Daten_2022!P$1,FALSE)="","",VLOOKUP($A85,FAG_Daten_2022!$A$1:$FK$206,FAG_Daten_2022!P$1,FALSE))</f>
        <v/>
      </c>
      <c r="BE85" s="80">
        <f>IF(VLOOKUP($A85,FAG_Daten_2022!$A$1:$FK$206,FAG_Daten_2022!R$1,FALSE)="","",VLOOKUP($A85,FAG_Daten_2022!$A$1:$FK$206,FAG_Daten_2022!R$1,FALSE))</f>
        <v>0</v>
      </c>
      <c r="BF85" s="80">
        <f>IF(VLOOKUP($A85,FAG_Daten_2022!$A$1:$FK$206,FAG_Daten_2022!S$1,FALSE)="","",VLOOKUP($A85,FAG_Daten_2022!$A$1:$FK$206,FAG_Daten_2022!S$1,FALSE))</f>
        <v>0</v>
      </c>
      <c r="BG85" s="80" t="str">
        <f>IF(VLOOKUP($A85,FAG_Daten_2022!$A$1:$FK$206,FAG_Daten_2022!T$1,FALSE)="","",VLOOKUP($A85,FAG_Daten_2022!$A$1:$FK$206,FAG_Daten_2022!T$1,FALSE))</f>
        <v/>
      </c>
      <c r="BH85" s="80" t="str">
        <f>IF(VLOOKUP($A85,FAG_Daten_2022!$A$1:$FK$206,FAG_Daten_2022!U$1,FALSE)="","",VLOOKUP($A85,FAG_Daten_2022!$A$1:$FK$206,FAG_Daten_2022!U$1,FALSE))</f>
        <v/>
      </c>
      <c r="BI85" s="80">
        <f>IF(VLOOKUP($A85,FAG_Daten_2022!$A$1:$FK$206,FAG_Daten_2022!W$1,FALSE)="","",VLOOKUP($A85,FAG_Daten_2022!$A$1:$FK$206,FAG_Daten_2022!W$1,FALSE))</f>
        <v>0</v>
      </c>
      <c r="BJ85" s="80" t="str">
        <f>IF(VLOOKUP($A85,FAG_Daten_2022!$A$1:$FK$206,FAG_Daten_2022!X$1,FALSE)="","",VLOOKUP($A85,FAG_Daten_2022!$A$1:$FK$206,FAG_Daten_2022!X$1,FALSE))</f>
        <v/>
      </c>
      <c r="BK85" s="80" t="str">
        <f>IF(VLOOKUP($A85,FAG_Daten_2022!$A$1:$FK$206,FAG_Daten_2022!Y$1,FALSE)="","",VLOOKUP($A85,FAG_Daten_2022!$A$1:$FK$206,FAG_Daten_2022!Y$1,FALSE))</f>
        <v/>
      </c>
      <c r="BL85" s="80" t="str">
        <f>IF(VLOOKUP($A85,FAG_Daten_2022!$A$1:$FK$206,FAG_Daten_2022!Z$1,FALSE)="","",VLOOKUP($A85,FAG_Daten_2022!$A$1:$FK$206,FAG_Daten_2022!Z$1,FALSE))</f>
        <v/>
      </c>
      <c r="BM85" s="82">
        <f>IF(VLOOKUP($A85,FAG_Daten_2022!$A$1:$FK$206,FAG_Daten_2022!AG$1,FALSE)="","",VLOOKUP($A85,FAG_Daten_2022!$A$1:$FK$206,FAG_Daten_2022!AG$1,FALSE))</f>
        <v>18522093</v>
      </c>
      <c r="BN85" s="82">
        <f>IF(VLOOKUP($A85,FAG_Daten_2022!$A$1:$FK$206,FAG_Daten_2022!AH$1,FALSE)="","",VLOOKUP($A85,FAG_Daten_2022!$A$1:$FK$206,FAG_Daten_2022!AH$1,FALSE))</f>
        <v>0</v>
      </c>
      <c r="BO85" s="82">
        <f>IF(VLOOKUP($A85,FAG_Daten_2022!$A$1:$FK$206,FAG_Daten_2022!AI$1,FALSE)="","",VLOOKUP($A85,FAG_Daten_2022!$A$1:$FK$206,FAG_Daten_2022!AI$1,FALSE))</f>
        <v>0</v>
      </c>
      <c r="BP85" s="113">
        <f>IF(VLOOKUP($A85,FAG_Daten_2022!$A$1:$FK$206,FAG_Daten_2022!AJ$1,FALSE)="","",VLOOKUP($A85,FAG_Daten_2022!$A$1:$FK$206,FAG_Daten_2022!AJ$1,FALSE))</f>
        <v>0</v>
      </c>
      <c r="BQ85" s="82" t="str">
        <f>IF(VLOOKUP($A85,FAG_Daten_2022!$A$1:$FK$206,FAG_Daten_2022!AK$1,FALSE)="","",VLOOKUP($A85,FAG_Daten_2022!$A$1:$FK$206,FAG_Daten_2022!AK$1,FALSE))</f>
        <v/>
      </c>
      <c r="BR85" s="82">
        <f>IF(VLOOKUP($A85,FAG_Daten_2022!$A$1:$FK$206,FAG_Daten_2022!AL$1,FALSE)="","",VLOOKUP($A85,FAG_Daten_2022!$A$1:$FK$206,FAG_Daten_2022!AL$1,FALSE))</f>
        <v>0</v>
      </c>
      <c r="BS85" s="82">
        <f>IF(VLOOKUP($A85,FAG_Daten_2022!$A$1:$FK$206,FAG_Daten_2022!AM$1,FALSE)="","",VLOOKUP($A85,FAG_Daten_2022!$A$1:$FK$206,FAG_Daten_2022!AM$1,FALSE))</f>
        <v>0</v>
      </c>
      <c r="BT85" s="82" t="str">
        <f>IF(VLOOKUP($A85,FAG_Daten_2022!$A$1:$FK$206,FAG_Daten_2022!AN$1,FALSE)="","",VLOOKUP($A85,FAG_Daten_2022!$A$1:$FK$206,FAG_Daten_2022!AN$1,FALSE))</f>
        <v/>
      </c>
      <c r="BU85" s="82" t="str">
        <f>IF(VLOOKUP($A85,FAG_Daten_2022!$A$1:$FK$206,FAG_Daten_2022!AO$1,FALSE)="","",VLOOKUP($A85,FAG_Daten_2022!$A$1:$FK$206,FAG_Daten_2022!AO$1,FALSE))</f>
        <v/>
      </c>
      <c r="BV85" s="82">
        <f>IF(VLOOKUP($A85,FAG_Daten_2022!$A$1:$FK$206,FAG_Daten_2022!AP$1,FALSE)="","",VLOOKUP($A85,FAG_Daten_2022!$A$1:$FK$206,FAG_Daten_2022!AP$1,FALSE))</f>
        <v>0</v>
      </c>
      <c r="BW85" s="82" t="str">
        <f>IF(VLOOKUP($A85,FAG_Daten_2022!$A$1:$FK$206,FAG_Daten_2022!AQ$1,FALSE)="","",VLOOKUP($A85,FAG_Daten_2022!$A$1:$FK$206,FAG_Daten_2022!AQ$1,FALSE))</f>
        <v/>
      </c>
      <c r="BX85" s="82" t="str">
        <f>IF(VLOOKUP($A85,FAG_Daten_2022!$A$1:$FK$206,FAG_Daten_2022!AR$1,FALSE)="","",VLOOKUP($A85,FAG_Daten_2022!$A$1:$FK$206,FAG_Daten_2022!AR$1,FALSE))</f>
        <v/>
      </c>
      <c r="BY85" s="82" t="str">
        <f>IF(VLOOKUP($A85,FAG_Daten_2022!$A$1:$FK$206,FAG_Daten_2022!AS$1,FALSE)="","",VLOOKUP($A85,FAG_Daten_2022!$A$1:$FK$206,FAG_Daten_2022!AS$1,FALSE))</f>
        <v/>
      </c>
      <c r="BZ85" s="82">
        <f t="shared" si="18"/>
        <v>0</v>
      </c>
      <c r="CA85" s="82">
        <f t="shared" si="15"/>
        <v>0</v>
      </c>
      <c r="CB85" s="82">
        <f t="shared" si="15"/>
        <v>0</v>
      </c>
      <c r="CC85" s="82" t="str">
        <f t="shared" si="15"/>
        <v/>
      </c>
      <c r="CD85" s="82">
        <f t="shared" si="15"/>
        <v>0</v>
      </c>
      <c r="CE85" s="82">
        <f t="shared" si="15"/>
        <v>0</v>
      </c>
      <c r="CF85" s="82" t="str">
        <f t="shared" si="15"/>
        <v/>
      </c>
      <c r="CG85" s="82" t="str">
        <f t="shared" si="15"/>
        <v/>
      </c>
      <c r="CH85" s="82">
        <f t="shared" si="15"/>
        <v>0</v>
      </c>
      <c r="CI85" s="82" t="str">
        <f t="shared" si="15"/>
        <v/>
      </c>
      <c r="CJ85" s="82" t="str">
        <f t="shared" si="15"/>
        <v/>
      </c>
      <c r="CK85" s="82" t="str">
        <f t="shared" si="15"/>
        <v/>
      </c>
      <c r="CL85" s="82">
        <f t="shared" si="16"/>
        <v>0</v>
      </c>
      <c r="CM85" s="82">
        <f t="shared" si="16"/>
        <v>0</v>
      </c>
      <c r="CN85" s="82">
        <f t="shared" si="16"/>
        <v>0</v>
      </c>
      <c r="CO85" s="82" t="str">
        <f t="shared" si="16"/>
        <v/>
      </c>
      <c r="CP85" s="82">
        <f t="shared" si="16"/>
        <v>0</v>
      </c>
      <c r="CQ85" s="82">
        <f t="shared" si="16"/>
        <v>0</v>
      </c>
      <c r="CR85" s="82" t="str">
        <f t="shared" si="23"/>
        <v/>
      </c>
      <c r="CS85" s="82" t="str">
        <f t="shared" si="23"/>
        <v/>
      </c>
      <c r="CT85" s="82">
        <f t="shared" si="23"/>
        <v>0</v>
      </c>
      <c r="CU85" s="82" t="str">
        <f t="shared" si="23"/>
        <v/>
      </c>
      <c r="CV85" s="82" t="str">
        <f t="shared" si="23"/>
        <v/>
      </c>
      <c r="CW85" s="82" t="str">
        <f t="shared" si="23"/>
        <v/>
      </c>
      <c r="CX85" s="82">
        <f t="shared" si="20"/>
        <v>0</v>
      </c>
      <c r="CY85" s="82">
        <f>VLOOKUP($A85,FAG_Daten_2022!$A$1:$FK$206,FAG_Daten_2022!I$1,FALSE)</f>
        <v>1162</v>
      </c>
      <c r="CZ85" s="82" t="str">
        <f>IF(VLOOKUP($A85,FAG_Daten_2022!$A$1:$FK$206,FAG_Daten_2022!BE$1,FALSE)="","",VLOOKUP($A85,FAG_Daten_2022!$A$1:$FK$206,FAG_Daten_2022!BE$1,FALSE))</f>
        <v/>
      </c>
      <c r="DA85" s="82" t="str">
        <f>IF(VLOOKUP($A85,FAG_Daten_2022!$A$1:$FK$206,FAG_Daten_2022!BF$1,FALSE)="","",VLOOKUP($A85,FAG_Daten_2022!$A$1:$FK$206,FAG_Daten_2022!BF$1,FALSE))</f>
        <v/>
      </c>
      <c r="DB85" s="82" t="str">
        <f>IF(VLOOKUP($A85,FAG_Daten_2022!$A$1:$FK$206,FAG_Daten_2022!BG$1,FALSE)="","",VLOOKUP($A85,FAG_Daten_2022!$A$1:$FK$206,FAG_Daten_2022!BG$1,FALSE))</f>
        <v/>
      </c>
      <c r="DC85" s="82" t="str">
        <f>IF(VLOOKUP($A85,FAG_Daten_2022!$A$1:$FK$206,FAG_Daten_2022!BH$1,FALSE)="","",VLOOKUP($A85,FAG_Daten_2022!$A$1:$FK$206,FAG_Daten_2022!BH$1,FALSE))</f>
        <v/>
      </c>
      <c r="DD85" s="82" t="str">
        <f>IF(VLOOKUP($A85,FAG_Daten_2022!$A$1:$FK$206,FAG_Daten_2022!BI$1,FALSE)="","",VLOOKUP($A85,FAG_Daten_2022!$A$1:$FK$206,FAG_Daten_2022!BI$1,FALSE))</f>
        <v/>
      </c>
      <c r="DE85" s="82" t="str">
        <f>IF(VLOOKUP($A85,FAG_Daten_2022!$A$1:$FK$206,FAG_Daten_2022!BJ$1,FALSE)="","",VLOOKUP($A85,FAG_Daten_2022!$A$1:$FK$206,FAG_Daten_2022!BJ$1,FALSE))</f>
        <v/>
      </c>
      <c r="DF85" s="82" t="str">
        <f>IF(VLOOKUP($A85,FAG_Daten_2022!$A$1:$FK$206,FAG_Daten_2022!BK$1,FALSE)="","",VLOOKUP($A85,FAG_Daten_2022!$A$1:$FK$206,FAG_Daten_2022!BK$1,FALSE))</f>
        <v/>
      </c>
      <c r="DG85" s="82" t="str">
        <f>IF(VLOOKUP($A85,FAG_Daten_2022!$A$1:$FK$206,FAG_Daten_2022!BL$1,FALSE)="","",VLOOKUP($A85,FAG_Daten_2022!$A$1:$FK$206,FAG_Daten_2022!BL$1,FALSE))</f>
        <v/>
      </c>
      <c r="DH85" s="82" t="str">
        <f>IF(VLOOKUP($A85,FAG_Daten_2022!$A$1:$FK$206,FAG_Daten_2022!BM$1,FALSE)="","",VLOOKUP($A85,FAG_Daten_2022!$A$1:$FK$206,FAG_Daten_2022!BM$1,FALSE))</f>
        <v/>
      </c>
      <c r="DI85" s="82" t="str">
        <f>IF(VLOOKUP($A85,FAG_Daten_2022!$A$1:$FK$206,FAG_Daten_2022!BN$1,FALSE)="","",VLOOKUP($A85,FAG_Daten_2022!$A$1:$FK$206,FAG_Daten_2022!BN$1,FALSE))</f>
        <v/>
      </c>
      <c r="DJ85" s="82" t="str">
        <f>IF(VLOOKUP($A85,FAG_Daten_2022!$A$1:$FK$206,FAG_Daten_2022!BO$1,FALSE)="","",VLOOKUP($A85,FAG_Daten_2022!$A$1:$FK$206,FAG_Daten_2022!BO$1,FALSE))</f>
        <v/>
      </c>
      <c r="DK85" s="82" t="str">
        <f>IF(VLOOKUP($A85,FAG_Daten_2022!$A$1:$FK$206,FAG_Daten_2022!BP$1,FALSE)="","",VLOOKUP($A85,FAG_Daten_2022!$A$1:$FK$206,FAG_Daten_2022!BP$1,FALSE))</f>
        <v/>
      </c>
      <c r="DL85" s="82" t="str">
        <f>IF(VLOOKUP($A85,FAG_Daten_2022!$A$1:$FK$206,FAG_Daten_2022!BQ$1,FALSE)="","",VLOOKUP($A85,FAG_Daten_2022!$A$1:$FK$206,FAG_Daten_2022!BQ$1,FALSE))</f>
        <v/>
      </c>
      <c r="DM85" s="82" t="str">
        <f>IF(VLOOKUP($A85,FAG_Daten_2022!$A$1:$FK$206,FAG_Daten_2022!BR$1,FALSE)="","",VLOOKUP($A85,FAG_Daten_2022!$A$1:$FK$206,FAG_Daten_2022!BR$1,FALSE))</f>
        <v/>
      </c>
      <c r="DN85" s="82" t="str">
        <f t="shared" si="17"/>
        <v/>
      </c>
      <c r="DO85" s="82" t="str">
        <f t="shared" si="17"/>
        <v/>
      </c>
      <c r="DP85" s="82" t="str">
        <f t="shared" si="17"/>
        <v/>
      </c>
      <c r="DQ85" s="82" t="str">
        <f t="shared" si="17"/>
        <v/>
      </c>
      <c r="DR85" s="82" t="str">
        <f t="shared" si="17"/>
        <v/>
      </c>
      <c r="DS85" s="82" t="str">
        <f t="shared" si="17"/>
        <v/>
      </c>
      <c r="DT85" s="82" t="str">
        <f t="shared" si="24"/>
        <v/>
      </c>
      <c r="DU85" s="82" t="str">
        <f t="shared" si="24"/>
        <v/>
      </c>
      <c r="DV85" s="82" t="str">
        <f t="shared" si="24"/>
        <v/>
      </c>
      <c r="DW85" s="82" t="str">
        <f t="shared" si="24"/>
        <v/>
      </c>
      <c r="DX85" s="82" t="str">
        <f t="shared" si="24"/>
        <v/>
      </c>
      <c r="DY85" s="82" t="str">
        <f t="shared" si="24"/>
        <v/>
      </c>
      <c r="DZ85" s="82">
        <f t="shared" si="21"/>
        <v>0</v>
      </c>
      <c r="EA85" s="82">
        <f t="shared" si="22"/>
        <v>0</v>
      </c>
      <c r="EB85" s="82"/>
      <c r="EC85" s="82"/>
      <c r="ED85" s="82"/>
      <c r="EE85" s="82"/>
      <c r="EF85" s="82"/>
      <c r="EG85" s="82"/>
      <c r="EH85" s="82"/>
      <c r="EI85" s="82"/>
      <c r="EJ85" s="82"/>
      <c r="EL85" s="82"/>
    </row>
    <row r="86" spans="1:143" s="3" customFormat="1" outlineLevel="1" x14ac:dyDescent="0.2">
      <c r="A86" s="3">
        <v>63</v>
      </c>
      <c r="B86" s="3" t="str">
        <f>VLOOKUP(A86,FAG_Daten_2022!A$1:$FK$206,FAG_Daten_2022!$B$1,FALSE)</f>
        <v>Lufingen</v>
      </c>
      <c r="C86" s="3" t="str">
        <f>VLOOKUP(A86,FAG_Daten_2022!A$1:$FK$206,FAG_Daten_2022!$C$1,FALSE)</f>
        <v>Politische Gemeinde</v>
      </c>
      <c r="D86" s="3" t="str">
        <f>VLOOKUP(A86,FAG_Daten_2022!A$1:$FK$206,FAG_Daten_2022!$D$1,FALSE)</f>
        <v>Bezirk Bülach</v>
      </c>
      <c r="E86" s="82">
        <f>VLOOKUP(A86,FAG_Daten_2022!A$1:$FK$206,FAG_Daten_2022!$AT$1,FALSE)</f>
        <v>3078</v>
      </c>
      <c r="F86" s="82">
        <f>VLOOKUP(A86,FAG_Daten_2022!A$1:$FK$206,FAG_Daten_2022!$AV$1,FALSE)</f>
        <v>3770</v>
      </c>
      <c r="G86" s="82">
        <f>VLOOKUP(A86,FAG_Daten_2022!A$1:$FK$206,FAG_Daten_2022!$F$1,FALSE)</f>
        <v>2561</v>
      </c>
      <c r="H86" s="80">
        <f>VLOOKUP(A86,FAG_Daten_2022!A$1:$FK$206,FAG_Daten_2022!$DH$1,FALSE)</f>
        <v>89</v>
      </c>
      <c r="I86" s="82">
        <f>ROUND(IF(E86&lt;FAG_Basisdaten!$C$5*F86,(FAG_Basisdaten!$C$5*F86-E86)*G86*H86/100,0),0)</f>
        <v>1147623</v>
      </c>
      <c r="J86" s="82">
        <f>VLOOKUP(A86,FAG_Daten_2022!A$1:$FK$206,FAG_Daten_2022!$AT$1,FALSE)</f>
        <v>3078</v>
      </c>
      <c r="K86" s="82">
        <f>VLOOKUP(A86,FAG_Daten_2022!A$1:$FK$206,FAG_Daten_2022!$AV$1,FALSE)</f>
        <v>3770</v>
      </c>
      <c r="L86" s="3">
        <f>VLOOKUP(A86,FAG_Daten_2022!A$1:$FK$206,FAG_Daten_2022!$F$1,FALSE)</f>
        <v>2561</v>
      </c>
      <c r="M86" s="3">
        <f>VLOOKUP(A86,FAG_Daten_2022!A$1:$FK$206,FAG_Daten_2022!DJ$1,FALSE)</f>
        <v>99.67</v>
      </c>
      <c r="N86" s="3">
        <f>VLOOKUP(A86,FAG_Daten_2022!A$1:$FK$206,FAG_Daten_2022!$DK$1,FALSE)</f>
        <v>100.87</v>
      </c>
      <c r="O86" s="82">
        <f>ROUND(IF(J86&gt;K86*FAG_Basisdaten!$C$8,(J86-K86*FAG_Basisdaten!$C$8)*FAG_Basisdaten!$C$9*L86*(M86/N86),0),0)</f>
        <v>0</v>
      </c>
      <c r="P86" s="82">
        <f>VLOOKUP(A86,FAG_Daten_2022!A$1:$FK$206,FAG_Daten_2022!$I$1,FALSE)</f>
        <v>604</v>
      </c>
      <c r="Q86" s="82">
        <f>VLOOKUP(A86,FAG_Daten_2022!A$1:$FK$206,FAG_Daten_2022!$F$1,FALSE)</f>
        <v>2561</v>
      </c>
      <c r="R86" s="82">
        <f>VLOOKUP(A86,FAG_Daten_2022!A$1:$FK$206,FAG_Daten_2022!$K$1,FALSE)</f>
        <v>232131</v>
      </c>
      <c r="S86" s="82">
        <f>VLOOKUP(A86,FAG_Daten_2022!A$1:$FK$206,FAG_Daten_2022!$H$1,FALSE)</f>
        <v>1130451</v>
      </c>
      <c r="T86" s="82">
        <f>VLOOKUP(A86,FAG_Daten_2022!A$1:$FK$206,FAG_Daten_2022!$F$1,FALSE)</f>
        <v>2561</v>
      </c>
      <c r="U86" s="3">
        <f>VLOOKUP(A86,FAG_Daten_2022!A$1:$FK$206,FAG_Daten_2022!$BC$1,FALSE)</f>
        <v>102.3</v>
      </c>
      <c r="V86" s="3">
        <f>VLOOKUP(A86,FAG_Daten_2022!A$1:$FK$206,FAG_Daten_2022!$BD$1,FALSE)</f>
        <v>104.2</v>
      </c>
      <c r="W86" s="118">
        <f>IF((P86/Q86)&gt;(R86/S86)*FAG_Basisdaten!$C$12,((P86/Q86)-(R86/S86)*FAG_Basisdaten!$C$12)*T86*FAG_Basisdaten!$C$13*(U86/V86),0)</f>
        <v>300729.48772737733</v>
      </c>
      <c r="X86" s="3">
        <f>VLOOKUP(A86,FAG_Daten_2022!A$1:$FK$206,FAG_Daten_2022!$DH$1,FALSE)</f>
        <v>89</v>
      </c>
      <c r="Y86" s="3">
        <f>VLOOKUP(A86,FAG_Daten_2022!A$1:$FK$206,FAG_Daten_2022!$DJ$1,FALSE)</f>
        <v>99.67</v>
      </c>
      <c r="Z86" s="82">
        <f>ROUND(W86-W86*MIN(MAX((Y86*FAG_Basisdaten!$C$15-X86)/(Y86*FAG_Basisdaten!$C$14),0),1),0)</f>
        <v>78161</v>
      </c>
      <c r="AA86" s="79">
        <f>VLOOKUP(A86,FAG_Daten_2022!A$1:$FK$206,FAG_Daten_2022!$AW$1,FALSE)</f>
        <v>496.37</v>
      </c>
      <c r="AB86" s="83">
        <f>VLOOKUP(A86,FAG_Daten_2022!A$1:$FK$206,FAG_Daten_2022!$AZ$1,FALSE)</f>
        <v>2.46E-2</v>
      </c>
      <c r="AC86" s="3">
        <f>VLOOKUP(A86,FAG_Daten_2022!A$1:$FK$206,FAG_Daten_2022!$F$1,FALSE)</f>
        <v>2561</v>
      </c>
      <c r="AD86" s="3">
        <f>VLOOKUP(A86,FAG_Daten_2022!A$1:$FK$206,FAG_Daten_2022!$BC$1,FALSE)</f>
        <v>102.3</v>
      </c>
      <c r="AE86" s="3">
        <f>VLOOKUP(A86,FAG_Daten_2022!A$1:$FK$206,FAG_Daten_2022!$BD$1,FALSE)</f>
        <v>104.2</v>
      </c>
      <c r="AF86" s="80">
        <f>IF(OR(AA86&lt;FAG_Basisdaten!$C$18,AB86&gt;FAG_Basisdaten!$C$19),MAX((FAG_Basisdaten!$C$20+FAG_Basisdaten!$C$21*AA86+FAG_Basisdaten!$C$22*AB86*100)*AC86*(AD86/AE86),0),0)</f>
        <v>0</v>
      </c>
      <c r="AG86" s="3">
        <f>VLOOKUP(A86,FAG_Daten_2022!A$1:$FK$206,FAG_Daten_2022!$DH$1,FALSE)</f>
        <v>89</v>
      </c>
      <c r="AH86" s="3">
        <f>VLOOKUP(A86,FAG_Daten_2022!A$1:$FK$206,FAG_Daten_2022!$DJ$1,FALSE)</f>
        <v>99.67</v>
      </c>
      <c r="AI86" s="82">
        <f>ROUND(AF86-AF86*MIN(MAX((AH86*FAG_Basisdaten!$C$24-AG86)/(AH86*FAG_Basisdaten!$C$23),0),1),0)</f>
        <v>0</v>
      </c>
      <c r="AJ86" s="3">
        <f>VLOOKUP(A86,FAG_Daten_2022!$A$1:$FK$206,FAG_Daten_2022!$BC$1,FALSE)</f>
        <v>102.3</v>
      </c>
      <c r="AK86" s="3">
        <f>VLOOKUP(A86,FAG_Daten_2022!$A$1:$FK$206,FAG_Daten_2022!$BD$1,FALSE)</f>
        <v>104.2</v>
      </c>
      <c r="AL86" s="82">
        <v>0</v>
      </c>
      <c r="AM86" s="82">
        <f t="shared" si="19"/>
        <v>1225784</v>
      </c>
      <c r="AN86" s="115" t="str">
        <f>IF(VLOOKUP($A86,FAG_Daten_2022!$A$1:$FK$206,FAG_Daten_2022!BS$1,FALSE)="","",VLOOKUP($A86,FAG_Daten_2022!$A$1:$FK$206,FAG_Daten_2022!BS$1,FALSE))</f>
        <v/>
      </c>
      <c r="AO86" s="115" t="str">
        <f>IF(VLOOKUP($A86,FAG_Daten_2022!$A$1:$FK$206,FAG_Daten_2022!BT$1,FALSE)="","",VLOOKUP($A86,FAG_Daten_2022!$A$1:$FK$206,FAG_Daten_2022!BT$1,FALSE))</f>
        <v/>
      </c>
      <c r="AP86" s="115" t="str">
        <f>IF(VLOOKUP($A86,FAG_Daten_2022!$A$1:$FK$206,FAG_Daten_2022!BU$1,FALSE)="","",VLOOKUP($A86,FAG_Daten_2022!$A$1:$FK$206,FAG_Daten_2022!BU$1,FALSE))</f>
        <v/>
      </c>
      <c r="AQ86" s="115" t="str">
        <f>IF(VLOOKUP($A86,FAG_Daten_2022!$A$1:$FK$206,FAG_Daten_2022!BV$1,FALSE)="","",VLOOKUP($A86,FAG_Daten_2022!$A$1:$FK$206,FAG_Daten_2022!BV$1,FALSE))</f>
        <v/>
      </c>
      <c r="AR86" s="115" t="str">
        <f>IF(VLOOKUP($A86,FAG_Daten_2022!$A$1:$FK$206,FAG_Daten_2022!BW$1,FALSE)="","",VLOOKUP($A86,FAG_Daten_2022!$A$1:$FK$206,FAG_Daten_2022!BW$1,FALSE))</f>
        <v>Embrach</v>
      </c>
      <c r="AS86" s="115" t="str">
        <f>IF(VLOOKUP($A86,FAG_Daten_2022!$A$1:$FK$206,FAG_Daten_2022!BX$1,FALSE)="","",VLOOKUP($A86,FAG_Daten_2022!$A$1:$FK$206,FAG_Daten_2022!BX$1,FALSE))</f>
        <v/>
      </c>
      <c r="AT86" s="115" t="str">
        <f>IF(VLOOKUP($A86,FAG_Daten_2022!$A$1:$FK$206,FAG_Daten_2022!BY$1,FALSE)="","",VLOOKUP($A86,FAG_Daten_2022!$A$1:$FK$206,FAG_Daten_2022!BY$1,FALSE))</f>
        <v/>
      </c>
      <c r="AU86" s="115" t="str">
        <f>IF(VLOOKUP($A86,FAG_Daten_2022!$A$1:$FK$206,FAG_Daten_2022!BZ$1,FALSE)="","",VLOOKUP($A86,FAG_Daten_2022!$A$1:$FK$206,FAG_Daten_2022!BZ$1,FALSE))</f>
        <v/>
      </c>
      <c r="AV86" s="115" t="str">
        <f>IF(VLOOKUP($A86,FAG_Daten_2022!$A$1:$FK$206,FAG_Daten_2022!CA$1,FALSE)="","",VLOOKUP($A86,FAG_Daten_2022!$A$1:$FK$206,FAG_Daten_2022!CA$1,FALSE))</f>
        <v/>
      </c>
      <c r="AW86" s="115" t="str">
        <f>IF(VLOOKUP($A86,FAG_Daten_2022!$A$1:$FK$206,FAG_Daten_2022!CB$1,FALSE)="","",VLOOKUP($A86,FAG_Daten_2022!$A$1:$FK$206,FAG_Daten_2022!CB$1,FALSE))</f>
        <v/>
      </c>
      <c r="AX86" s="115" t="str">
        <f>IF(VLOOKUP($A86,FAG_Daten_2022!$A$1:$FK$206,FAG_Daten_2022!CC$1,FALSE)="","",VLOOKUP($A86,FAG_Daten_2022!$A$1:$FK$206,FAG_Daten_2022!CC$1,FALSE))</f>
        <v/>
      </c>
      <c r="AY86" s="115" t="str">
        <f>IF(VLOOKUP($A86,FAG_Daten_2022!$A$1:$FK$206,FAG_Daten_2022!CD$1,FALSE)="","",VLOOKUP($A86,FAG_Daten_2022!$A$1:$FK$206,FAG_Daten_2022!CD$1,FALSE))</f>
        <v/>
      </c>
      <c r="AZ86" s="80">
        <f>VLOOKUP($A86,FAG_Daten_2022!$A$1:$FK$206,FAG_Daten_2022!$DH$1,FALSE)</f>
        <v>89</v>
      </c>
      <c r="BA86" s="80">
        <f>IF(VLOOKUP($A86,FAG_Daten_2022!$A$1:$FK$206,FAG_Daten_2022!M$1,FALSE)="","",VLOOKUP($A86,FAG_Daten_2022!$A$1:$FK$206,FAG_Daten_2022!M$1,FALSE))</f>
        <v>0</v>
      </c>
      <c r="BB86" s="80">
        <f>IF(VLOOKUP($A86,FAG_Daten_2022!$A$1:$FK$206,FAG_Daten_2022!N$1,FALSE)="","",VLOOKUP($A86,FAG_Daten_2022!$A$1:$FK$206,FAG_Daten_2022!N$1,FALSE))</f>
        <v>0</v>
      </c>
      <c r="BC86" s="80">
        <f>IF(VLOOKUP($A86,FAG_Daten_2022!$A$1:$FK$206,FAG_Daten_2022!O$1,FALSE)="","",VLOOKUP($A86,FAG_Daten_2022!$A$1:$FK$206,FAG_Daten_2022!O$1,FALSE))</f>
        <v>0</v>
      </c>
      <c r="BD86" s="80" t="str">
        <f>IF(VLOOKUP($A86,FAG_Daten_2022!$A$1:$FK$206,FAG_Daten_2022!P$1,FALSE)="","",VLOOKUP($A86,FAG_Daten_2022!$A$1:$FK$206,FAG_Daten_2022!P$1,FALSE))</f>
        <v/>
      </c>
      <c r="BE86" s="80">
        <f>IF(VLOOKUP($A86,FAG_Daten_2022!$A$1:$FK$206,FAG_Daten_2022!R$1,FALSE)="","",VLOOKUP($A86,FAG_Daten_2022!$A$1:$FK$206,FAG_Daten_2022!R$1,FALSE))</f>
        <v>20</v>
      </c>
      <c r="BF86" s="80">
        <f>IF(VLOOKUP($A86,FAG_Daten_2022!$A$1:$FK$206,FAG_Daten_2022!S$1,FALSE)="","",VLOOKUP($A86,FAG_Daten_2022!$A$1:$FK$206,FAG_Daten_2022!S$1,FALSE))</f>
        <v>0</v>
      </c>
      <c r="BG86" s="80" t="str">
        <f>IF(VLOOKUP($A86,FAG_Daten_2022!$A$1:$FK$206,FAG_Daten_2022!T$1,FALSE)="","",VLOOKUP($A86,FAG_Daten_2022!$A$1:$FK$206,FAG_Daten_2022!T$1,FALSE))</f>
        <v/>
      </c>
      <c r="BH86" s="80" t="str">
        <f>IF(VLOOKUP($A86,FAG_Daten_2022!$A$1:$FK$206,FAG_Daten_2022!U$1,FALSE)="","",VLOOKUP($A86,FAG_Daten_2022!$A$1:$FK$206,FAG_Daten_2022!U$1,FALSE))</f>
        <v/>
      </c>
      <c r="BI86" s="80">
        <f>IF(VLOOKUP($A86,FAG_Daten_2022!$A$1:$FK$206,FAG_Daten_2022!W$1,FALSE)="","",VLOOKUP($A86,FAG_Daten_2022!$A$1:$FK$206,FAG_Daten_2022!W$1,FALSE))</f>
        <v>0</v>
      </c>
      <c r="BJ86" s="80" t="str">
        <f>IF(VLOOKUP($A86,FAG_Daten_2022!$A$1:$FK$206,FAG_Daten_2022!X$1,FALSE)="","",VLOOKUP($A86,FAG_Daten_2022!$A$1:$FK$206,FAG_Daten_2022!X$1,FALSE))</f>
        <v/>
      </c>
      <c r="BK86" s="80" t="str">
        <f>IF(VLOOKUP($A86,FAG_Daten_2022!$A$1:$FK$206,FAG_Daten_2022!Y$1,FALSE)="","",VLOOKUP($A86,FAG_Daten_2022!$A$1:$FK$206,FAG_Daten_2022!Y$1,FALSE))</f>
        <v/>
      </c>
      <c r="BL86" s="80" t="str">
        <f>IF(VLOOKUP($A86,FAG_Daten_2022!$A$1:$FK$206,FAG_Daten_2022!Z$1,FALSE)="","",VLOOKUP($A86,FAG_Daten_2022!$A$1:$FK$206,FAG_Daten_2022!Z$1,FALSE))</f>
        <v/>
      </c>
      <c r="BM86" s="82">
        <f>IF(VLOOKUP($A86,FAG_Daten_2022!$A$1:$FK$206,FAG_Daten_2022!AG$1,FALSE)="","",VLOOKUP($A86,FAG_Daten_2022!$A$1:$FK$206,FAG_Daten_2022!AG$1,FALSE))</f>
        <v>7883375</v>
      </c>
      <c r="BN86" s="82">
        <f>IF(VLOOKUP($A86,FAG_Daten_2022!$A$1:$FK$206,FAG_Daten_2022!AH$1,FALSE)="","",VLOOKUP($A86,FAG_Daten_2022!$A$1:$FK$206,FAG_Daten_2022!AH$1,FALSE))</f>
        <v>0</v>
      </c>
      <c r="BO86" s="82">
        <f>IF(VLOOKUP($A86,FAG_Daten_2022!$A$1:$FK$206,FAG_Daten_2022!AI$1,FALSE)="","",VLOOKUP($A86,FAG_Daten_2022!$A$1:$FK$206,FAG_Daten_2022!AI$1,FALSE))</f>
        <v>0</v>
      </c>
      <c r="BP86" s="113">
        <f>IF(VLOOKUP($A86,FAG_Daten_2022!$A$1:$FK$206,FAG_Daten_2022!AJ$1,FALSE)="","",VLOOKUP($A86,FAG_Daten_2022!$A$1:$FK$206,FAG_Daten_2022!AJ$1,FALSE))</f>
        <v>0</v>
      </c>
      <c r="BQ86" s="82" t="str">
        <f>IF(VLOOKUP($A86,FAG_Daten_2022!$A$1:$FK$206,FAG_Daten_2022!AK$1,FALSE)="","",VLOOKUP($A86,FAG_Daten_2022!$A$1:$FK$206,FAG_Daten_2022!AK$1,FALSE))</f>
        <v/>
      </c>
      <c r="BR86" s="82">
        <f>IF(VLOOKUP($A86,FAG_Daten_2022!$A$1:$FK$206,FAG_Daten_2022!AL$1,FALSE)="","",VLOOKUP($A86,FAG_Daten_2022!$A$1:$FK$206,FAG_Daten_2022!AL$1,FALSE))</f>
        <v>7883375</v>
      </c>
      <c r="BS86" s="82">
        <f>IF(VLOOKUP($A86,FAG_Daten_2022!$A$1:$FK$206,FAG_Daten_2022!AM$1,FALSE)="","",VLOOKUP($A86,FAG_Daten_2022!$A$1:$FK$206,FAG_Daten_2022!AM$1,FALSE))</f>
        <v>0</v>
      </c>
      <c r="BT86" s="82" t="str">
        <f>IF(VLOOKUP($A86,FAG_Daten_2022!$A$1:$FK$206,FAG_Daten_2022!AN$1,FALSE)="","",VLOOKUP($A86,FAG_Daten_2022!$A$1:$FK$206,FAG_Daten_2022!AN$1,FALSE))</f>
        <v/>
      </c>
      <c r="BU86" s="82" t="str">
        <f>IF(VLOOKUP($A86,FAG_Daten_2022!$A$1:$FK$206,FAG_Daten_2022!AO$1,FALSE)="","",VLOOKUP($A86,FAG_Daten_2022!$A$1:$FK$206,FAG_Daten_2022!AO$1,FALSE))</f>
        <v/>
      </c>
      <c r="BV86" s="82">
        <f>IF(VLOOKUP($A86,FAG_Daten_2022!$A$1:$FK$206,FAG_Daten_2022!AP$1,FALSE)="","",VLOOKUP($A86,FAG_Daten_2022!$A$1:$FK$206,FAG_Daten_2022!AP$1,FALSE))</f>
        <v>0</v>
      </c>
      <c r="BW86" s="82" t="str">
        <f>IF(VLOOKUP($A86,FAG_Daten_2022!$A$1:$FK$206,FAG_Daten_2022!AQ$1,FALSE)="","",VLOOKUP($A86,FAG_Daten_2022!$A$1:$FK$206,FAG_Daten_2022!AQ$1,FALSE))</f>
        <v/>
      </c>
      <c r="BX86" s="82" t="str">
        <f>IF(VLOOKUP($A86,FAG_Daten_2022!$A$1:$FK$206,FAG_Daten_2022!AR$1,FALSE)="","",VLOOKUP($A86,FAG_Daten_2022!$A$1:$FK$206,FAG_Daten_2022!AR$1,FALSE))</f>
        <v/>
      </c>
      <c r="BY86" s="82" t="str">
        <f>IF(VLOOKUP($A86,FAG_Daten_2022!$A$1:$FK$206,FAG_Daten_2022!AS$1,FALSE)="","",VLOOKUP($A86,FAG_Daten_2022!$A$1:$FK$206,FAG_Daten_2022!AS$1,FALSE))</f>
        <v/>
      </c>
      <c r="BZ86" s="82">
        <f t="shared" si="18"/>
        <v>0</v>
      </c>
      <c r="CA86" s="82">
        <f t="shared" si="15"/>
        <v>0</v>
      </c>
      <c r="CB86" s="82">
        <f t="shared" si="15"/>
        <v>0</v>
      </c>
      <c r="CC86" s="82" t="str">
        <f t="shared" si="15"/>
        <v/>
      </c>
      <c r="CD86" s="82">
        <f t="shared" si="15"/>
        <v>257893</v>
      </c>
      <c r="CE86" s="82">
        <f t="shared" si="15"/>
        <v>0</v>
      </c>
      <c r="CF86" s="82" t="str">
        <f t="shared" si="15"/>
        <v/>
      </c>
      <c r="CG86" s="82" t="str">
        <f t="shared" si="15"/>
        <v/>
      </c>
      <c r="CH86" s="82">
        <f t="shared" si="15"/>
        <v>0</v>
      </c>
      <c r="CI86" s="82" t="str">
        <f t="shared" si="15"/>
        <v/>
      </c>
      <c r="CJ86" s="82" t="str">
        <f t="shared" si="15"/>
        <v/>
      </c>
      <c r="CK86" s="82" t="str">
        <f t="shared" si="15"/>
        <v/>
      </c>
      <c r="CL86" s="82">
        <f t="shared" si="16"/>
        <v>0</v>
      </c>
      <c r="CM86" s="82">
        <f t="shared" si="16"/>
        <v>0</v>
      </c>
      <c r="CN86" s="82">
        <f t="shared" si="16"/>
        <v>0</v>
      </c>
      <c r="CO86" s="82" t="str">
        <f t="shared" si="16"/>
        <v/>
      </c>
      <c r="CP86" s="82">
        <f t="shared" si="16"/>
        <v>0</v>
      </c>
      <c r="CQ86" s="82">
        <f t="shared" si="16"/>
        <v>0</v>
      </c>
      <c r="CR86" s="82" t="str">
        <f t="shared" si="23"/>
        <v/>
      </c>
      <c r="CS86" s="82" t="str">
        <f t="shared" si="23"/>
        <v/>
      </c>
      <c r="CT86" s="82">
        <f t="shared" si="23"/>
        <v>0</v>
      </c>
      <c r="CU86" s="82" t="str">
        <f t="shared" si="23"/>
        <v/>
      </c>
      <c r="CV86" s="82" t="str">
        <f t="shared" si="23"/>
        <v/>
      </c>
      <c r="CW86" s="82" t="str">
        <f t="shared" si="23"/>
        <v/>
      </c>
      <c r="CX86" s="82">
        <f t="shared" si="20"/>
        <v>257893</v>
      </c>
      <c r="CY86" s="82">
        <f>VLOOKUP($A86,FAG_Daten_2022!$A$1:$FK$206,FAG_Daten_2022!I$1,FALSE)</f>
        <v>604</v>
      </c>
      <c r="CZ86" s="82" t="str">
        <f>IF(VLOOKUP($A86,FAG_Daten_2022!$A$1:$FK$206,FAG_Daten_2022!BE$1,FALSE)="","",VLOOKUP($A86,FAG_Daten_2022!$A$1:$FK$206,FAG_Daten_2022!BE$1,FALSE))</f>
        <v/>
      </c>
      <c r="DA86" s="82" t="str">
        <f>IF(VLOOKUP($A86,FAG_Daten_2022!$A$1:$FK$206,FAG_Daten_2022!BF$1,FALSE)="","",VLOOKUP($A86,FAG_Daten_2022!$A$1:$FK$206,FAG_Daten_2022!BF$1,FALSE))</f>
        <v/>
      </c>
      <c r="DB86" s="82" t="str">
        <f>IF(VLOOKUP($A86,FAG_Daten_2022!$A$1:$FK$206,FAG_Daten_2022!BG$1,FALSE)="","",VLOOKUP($A86,FAG_Daten_2022!$A$1:$FK$206,FAG_Daten_2022!BG$1,FALSE))</f>
        <v/>
      </c>
      <c r="DC86" s="82" t="str">
        <f>IF(VLOOKUP($A86,FAG_Daten_2022!$A$1:$FK$206,FAG_Daten_2022!BH$1,FALSE)="","",VLOOKUP($A86,FAG_Daten_2022!$A$1:$FK$206,FAG_Daten_2022!BH$1,FALSE))</f>
        <v/>
      </c>
      <c r="DD86" s="82">
        <f>IF(VLOOKUP($A86,FAG_Daten_2022!$A$1:$FK$206,FAG_Daten_2022!BI$1,FALSE)="","",VLOOKUP($A86,FAG_Daten_2022!$A$1:$FK$206,FAG_Daten_2022!BI$1,FALSE))</f>
        <v>70</v>
      </c>
      <c r="DE86" s="82" t="str">
        <f>IF(VLOOKUP($A86,FAG_Daten_2022!$A$1:$FK$206,FAG_Daten_2022!BJ$1,FALSE)="","",VLOOKUP($A86,FAG_Daten_2022!$A$1:$FK$206,FAG_Daten_2022!BJ$1,FALSE))</f>
        <v/>
      </c>
      <c r="DF86" s="82" t="str">
        <f>IF(VLOOKUP($A86,FAG_Daten_2022!$A$1:$FK$206,FAG_Daten_2022!BK$1,FALSE)="","",VLOOKUP($A86,FAG_Daten_2022!$A$1:$FK$206,FAG_Daten_2022!BK$1,FALSE))</f>
        <v/>
      </c>
      <c r="DG86" s="82" t="str">
        <f>IF(VLOOKUP($A86,FAG_Daten_2022!$A$1:$FK$206,FAG_Daten_2022!BL$1,FALSE)="","",VLOOKUP($A86,FAG_Daten_2022!$A$1:$FK$206,FAG_Daten_2022!BL$1,FALSE))</f>
        <v/>
      </c>
      <c r="DH86" s="82" t="str">
        <f>IF(VLOOKUP($A86,FAG_Daten_2022!$A$1:$FK$206,FAG_Daten_2022!BM$1,FALSE)="","",VLOOKUP($A86,FAG_Daten_2022!$A$1:$FK$206,FAG_Daten_2022!BM$1,FALSE))</f>
        <v/>
      </c>
      <c r="DI86" s="82" t="str">
        <f>IF(VLOOKUP($A86,FAG_Daten_2022!$A$1:$FK$206,FAG_Daten_2022!BN$1,FALSE)="","",VLOOKUP($A86,FAG_Daten_2022!$A$1:$FK$206,FAG_Daten_2022!BN$1,FALSE))</f>
        <v/>
      </c>
      <c r="DJ86" s="82" t="str">
        <f>IF(VLOOKUP($A86,FAG_Daten_2022!$A$1:$FK$206,FAG_Daten_2022!BO$1,FALSE)="","",VLOOKUP($A86,FAG_Daten_2022!$A$1:$FK$206,FAG_Daten_2022!BO$1,FALSE))</f>
        <v/>
      </c>
      <c r="DK86" s="82" t="str">
        <f>IF(VLOOKUP($A86,FAG_Daten_2022!$A$1:$FK$206,FAG_Daten_2022!BP$1,FALSE)="","",VLOOKUP($A86,FAG_Daten_2022!$A$1:$FK$206,FAG_Daten_2022!BP$1,FALSE))</f>
        <v/>
      </c>
      <c r="DL86" s="82" t="str">
        <f>IF(VLOOKUP($A86,FAG_Daten_2022!$A$1:$FK$206,FAG_Daten_2022!BQ$1,FALSE)="","",VLOOKUP($A86,FAG_Daten_2022!$A$1:$FK$206,FAG_Daten_2022!BQ$1,FALSE))</f>
        <v/>
      </c>
      <c r="DM86" s="82" t="str">
        <f>IF(VLOOKUP($A86,FAG_Daten_2022!$A$1:$FK$206,FAG_Daten_2022!BR$1,FALSE)="","",VLOOKUP($A86,FAG_Daten_2022!$A$1:$FK$206,FAG_Daten_2022!BR$1,FALSE))</f>
        <v/>
      </c>
      <c r="DN86" s="82" t="str">
        <f t="shared" si="17"/>
        <v/>
      </c>
      <c r="DO86" s="82" t="str">
        <f t="shared" si="17"/>
        <v/>
      </c>
      <c r="DP86" s="82" t="str">
        <f t="shared" si="17"/>
        <v/>
      </c>
      <c r="DQ86" s="82" t="str">
        <f t="shared" si="17"/>
        <v/>
      </c>
      <c r="DR86" s="82">
        <f t="shared" si="17"/>
        <v>9058</v>
      </c>
      <c r="DS86" s="82" t="str">
        <f t="shared" si="17"/>
        <v/>
      </c>
      <c r="DT86" s="82" t="str">
        <f t="shared" si="24"/>
        <v/>
      </c>
      <c r="DU86" s="82" t="str">
        <f t="shared" si="24"/>
        <v/>
      </c>
      <c r="DV86" s="82" t="str">
        <f t="shared" si="24"/>
        <v/>
      </c>
      <c r="DW86" s="82" t="str">
        <f t="shared" si="24"/>
        <v/>
      </c>
      <c r="DX86" s="82" t="str">
        <f t="shared" si="24"/>
        <v/>
      </c>
      <c r="DY86" s="82" t="str">
        <f t="shared" si="24"/>
        <v/>
      </c>
      <c r="DZ86" s="82">
        <f t="shared" si="21"/>
        <v>9058</v>
      </c>
      <c r="EA86" s="82">
        <f t="shared" si="22"/>
        <v>266951</v>
      </c>
      <c r="EB86" s="82"/>
      <c r="EC86" s="82"/>
      <c r="ED86" s="82"/>
      <c r="EE86" s="82"/>
      <c r="EF86" s="82"/>
      <c r="EG86" s="82"/>
      <c r="EH86" s="82"/>
      <c r="EI86" s="82"/>
      <c r="EJ86" s="82"/>
      <c r="EK86" s="1"/>
      <c r="EL86" s="11"/>
      <c r="EM86" s="1"/>
    </row>
    <row r="87" spans="1:143" s="3" customFormat="1" outlineLevel="1" x14ac:dyDescent="0.2">
      <c r="A87" s="3">
        <v>155</v>
      </c>
      <c r="B87" s="3" t="str">
        <f>VLOOKUP(A87,FAG_Daten_2022!A$1:$FK$206,FAG_Daten_2022!$B$1,FALSE)</f>
        <v>Männedorf</v>
      </c>
      <c r="C87" s="3" t="str">
        <f>VLOOKUP(A87,FAG_Daten_2022!A$1:$FK$206,FAG_Daten_2022!$C$1,FALSE)</f>
        <v>Politische Gemeinde</v>
      </c>
      <c r="D87" s="3" t="str">
        <f>VLOOKUP(A87,FAG_Daten_2022!A$1:$FK$206,FAG_Daten_2022!$D$1,FALSE)</f>
        <v>Bezirk Meilen</v>
      </c>
      <c r="E87" s="82">
        <f>VLOOKUP(A87,FAG_Daten_2022!A$1:$FK$206,FAG_Daten_2022!$AT$1,FALSE)</f>
        <v>4444</v>
      </c>
      <c r="F87" s="82">
        <f>VLOOKUP(A87,FAG_Daten_2022!A$1:$FK$206,FAG_Daten_2022!$AV$1,FALSE)</f>
        <v>3770</v>
      </c>
      <c r="G87" s="82">
        <f>VLOOKUP(A87,FAG_Daten_2022!A$1:$FK$206,FAG_Daten_2022!$F$1,FALSE)</f>
        <v>11389</v>
      </c>
      <c r="H87" s="80">
        <f>VLOOKUP(A87,FAG_Daten_2022!A$1:$FK$206,FAG_Daten_2022!$DH$1,FALSE)</f>
        <v>95</v>
      </c>
      <c r="I87" s="82">
        <f>ROUND(IF(E87&lt;FAG_Basisdaten!$C$5*F87,(FAG_Basisdaten!$C$5*F87-E87)*G87*H87/100,0),0)</f>
        <v>0</v>
      </c>
      <c r="J87" s="82">
        <f>VLOOKUP(A87,FAG_Daten_2022!A$1:$FK$206,FAG_Daten_2022!$AT$1,FALSE)</f>
        <v>4444</v>
      </c>
      <c r="K87" s="82">
        <f>VLOOKUP(A87,FAG_Daten_2022!A$1:$FK$206,FAG_Daten_2022!$AV$1,FALSE)</f>
        <v>3770</v>
      </c>
      <c r="L87" s="3">
        <f>VLOOKUP(A87,FAG_Daten_2022!A$1:$FK$206,FAG_Daten_2022!$F$1,FALSE)</f>
        <v>11389</v>
      </c>
      <c r="M87" s="3">
        <f>VLOOKUP(A87,FAG_Daten_2022!A$1:$FK$206,FAG_Daten_2022!DJ$1,FALSE)</f>
        <v>99.67</v>
      </c>
      <c r="N87" s="3">
        <f>VLOOKUP(A87,FAG_Daten_2022!A$1:$FK$206,FAG_Daten_2022!$DK$1,FALSE)</f>
        <v>100.87</v>
      </c>
      <c r="O87" s="82">
        <f>ROUND(IF(J87&gt;K87*FAG_Basisdaten!$C$8,(J87-K87*FAG_Basisdaten!$C$8)*FAG_Basisdaten!$C$9*L87*(M87/N87),0),0)</f>
        <v>2339605</v>
      </c>
      <c r="P87" s="82">
        <f>VLOOKUP(A87,FAG_Daten_2022!A$1:$FK$206,FAG_Daten_2022!$I$1,FALSE)</f>
        <v>2309</v>
      </c>
      <c r="Q87" s="82">
        <f>VLOOKUP(A87,FAG_Daten_2022!A$1:$FK$206,FAG_Daten_2022!$F$1,FALSE)</f>
        <v>11389</v>
      </c>
      <c r="R87" s="82">
        <f>VLOOKUP(A87,FAG_Daten_2022!A$1:$FK$206,FAG_Daten_2022!$K$1,FALSE)</f>
        <v>232131</v>
      </c>
      <c r="S87" s="82">
        <f>VLOOKUP(A87,FAG_Daten_2022!A$1:$FK$206,FAG_Daten_2022!$H$1,FALSE)</f>
        <v>1130451</v>
      </c>
      <c r="T87" s="82">
        <f>VLOOKUP(A87,FAG_Daten_2022!A$1:$FK$206,FAG_Daten_2022!$F$1,FALSE)</f>
        <v>11389</v>
      </c>
      <c r="U87" s="3">
        <f>VLOOKUP(A87,FAG_Daten_2022!A$1:$FK$206,FAG_Daten_2022!$BC$1,FALSE)</f>
        <v>102.3</v>
      </c>
      <c r="V87" s="3">
        <f>VLOOKUP(A87,FAG_Daten_2022!A$1:$FK$206,FAG_Daten_2022!$BD$1,FALSE)</f>
        <v>104.2</v>
      </c>
      <c r="W87" s="118">
        <f>IF((P87/Q87)&gt;(R87/S87)*FAG_Basisdaten!$C$12,((P87/Q87)-(R87/S87)*FAG_Basisdaten!$C$12)*T87*FAG_Basisdaten!$C$13*(U87/V87),0)</f>
        <v>0</v>
      </c>
      <c r="X87" s="3">
        <f>VLOOKUP(A87,FAG_Daten_2022!A$1:$FK$206,FAG_Daten_2022!$DH$1,FALSE)</f>
        <v>95</v>
      </c>
      <c r="Y87" s="3">
        <f>VLOOKUP(A87,FAG_Daten_2022!A$1:$FK$206,FAG_Daten_2022!$DJ$1,FALSE)</f>
        <v>99.67</v>
      </c>
      <c r="Z87" s="82">
        <f>ROUND(W87-W87*MIN(MAX((Y87*FAG_Basisdaten!$C$15-X87)/(Y87*FAG_Basisdaten!$C$14),0),1),0)</f>
        <v>0</v>
      </c>
      <c r="AA87" s="79">
        <f>VLOOKUP(A87,FAG_Daten_2022!A$1:$FK$206,FAG_Daten_2022!$AW$1,FALSE)</f>
        <v>2395.85</v>
      </c>
      <c r="AB87" s="83">
        <f>VLOOKUP(A87,FAG_Daten_2022!A$1:$FK$206,FAG_Daten_2022!$AZ$1,FALSE)</f>
        <v>9.2999999999999992E-3</v>
      </c>
      <c r="AC87" s="3">
        <f>VLOOKUP(A87,FAG_Daten_2022!A$1:$FK$206,FAG_Daten_2022!$F$1,FALSE)</f>
        <v>11389</v>
      </c>
      <c r="AD87" s="3">
        <f>VLOOKUP(A87,FAG_Daten_2022!A$1:$FK$206,FAG_Daten_2022!$BC$1,FALSE)</f>
        <v>102.3</v>
      </c>
      <c r="AE87" s="3">
        <f>VLOOKUP(A87,FAG_Daten_2022!A$1:$FK$206,FAG_Daten_2022!$BD$1,FALSE)</f>
        <v>104.2</v>
      </c>
      <c r="AF87" s="80">
        <f>IF(OR(AA87&lt;FAG_Basisdaten!$C$18,AB87&gt;FAG_Basisdaten!$C$19),MAX((FAG_Basisdaten!$C$20+FAG_Basisdaten!$C$21*AA87+FAG_Basisdaten!$C$22*AB87*100)*AC87*(AD87/AE87),0),0)</f>
        <v>0</v>
      </c>
      <c r="AG87" s="3">
        <f>VLOOKUP(A87,FAG_Daten_2022!A$1:$FK$206,FAG_Daten_2022!$DH$1,FALSE)</f>
        <v>95</v>
      </c>
      <c r="AH87" s="3">
        <f>VLOOKUP(A87,FAG_Daten_2022!A$1:$FK$206,FAG_Daten_2022!$DJ$1,FALSE)</f>
        <v>99.67</v>
      </c>
      <c r="AI87" s="82">
        <f>ROUND(AF87-AF87*MIN(MAX((AH87*FAG_Basisdaten!$C$24-AG87)/(AH87*FAG_Basisdaten!$C$23),0),1),0)</f>
        <v>0</v>
      </c>
      <c r="AJ87" s="3">
        <f>VLOOKUP(A87,FAG_Daten_2022!$A$1:$FK$206,FAG_Daten_2022!$BC$1,FALSE)</f>
        <v>102.3</v>
      </c>
      <c r="AK87" s="3">
        <f>VLOOKUP(A87,FAG_Daten_2022!$A$1:$FK$206,FAG_Daten_2022!$BD$1,FALSE)</f>
        <v>104.2</v>
      </c>
      <c r="AL87" s="82">
        <v>0</v>
      </c>
      <c r="AM87" s="82">
        <f t="shared" si="19"/>
        <v>-2339605</v>
      </c>
      <c r="AN87" s="115" t="str">
        <f>IF(VLOOKUP($A87,FAG_Daten_2022!$A$1:$FK$206,FAG_Daten_2022!BS$1,FALSE)="","",VLOOKUP($A87,FAG_Daten_2022!$A$1:$FK$206,FAG_Daten_2022!BS$1,FALSE))</f>
        <v/>
      </c>
      <c r="AO87" s="115" t="str">
        <f>IF(VLOOKUP($A87,FAG_Daten_2022!$A$1:$FK$206,FAG_Daten_2022!BT$1,FALSE)="","",VLOOKUP($A87,FAG_Daten_2022!$A$1:$FK$206,FAG_Daten_2022!BT$1,FALSE))</f>
        <v/>
      </c>
      <c r="AP87" s="115" t="str">
        <f>IF(VLOOKUP($A87,FAG_Daten_2022!$A$1:$FK$206,FAG_Daten_2022!BU$1,FALSE)="","",VLOOKUP($A87,FAG_Daten_2022!$A$1:$FK$206,FAG_Daten_2022!BU$1,FALSE))</f>
        <v/>
      </c>
      <c r="AQ87" s="115" t="str">
        <f>IF(VLOOKUP($A87,FAG_Daten_2022!$A$1:$FK$206,FAG_Daten_2022!BV$1,FALSE)="","",VLOOKUP($A87,FAG_Daten_2022!$A$1:$FK$206,FAG_Daten_2022!BV$1,FALSE))</f>
        <v/>
      </c>
      <c r="AR87" s="115" t="str">
        <f>IF(VLOOKUP($A87,FAG_Daten_2022!$A$1:$FK$206,FAG_Daten_2022!BW$1,FALSE)="","",VLOOKUP($A87,FAG_Daten_2022!$A$1:$FK$206,FAG_Daten_2022!BW$1,FALSE))</f>
        <v/>
      </c>
      <c r="AS87" s="115" t="str">
        <f>IF(VLOOKUP($A87,FAG_Daten_2022!$A$1:$FK$206,FAG_Daten_2022!BX$1,FALSE)="","",VLOOKUP($A87,FAG_Daten_2022!$A$1:$FK$206,FAG_Daten_2022!BX$1,FALSE))</f>
        <v/>
      </c>
      <c r="AT87" s="115" t="str">
        <f>IF(VLOOKUP($A87,FAG_Daten_2022!$A$1:$FK$206,FAG_Daten_2022!BY$1,FALSE)="","",VLOOKUP($A87,FAG_Daten_2022!$A$1:$FK$206,FAG_Daten_2022!BY$1,FALSE))</f>
        <v/>
      </c>
      <c r="AU87" s="115" t="str">
        <f>IF(VLOOKUP($A87,FAG_Daten_2022!$A$1:$FK$206,FAG_Daten_2022!BZ$1,FALSE)="","",VLOOKUP($A87,FAG_Daten_2022!$A$1:$FK$206,FAG_Daten_2022!BZ$1,FALSE))</f>
        <v/>
      </c>
      <c r="AV87" s="115" t="str">
        <f>IF(VLOOKUP($A87,FAG_Daten_2022!$A$1:$FK$206,FAG_Daten_2022!CA$1,FALSE)="","",VLOOKUP($A87,FAG_Daten_2022!$A$1:$FK$206,FAG_Daten_2022!CA$1,FALSE))</f>
        <v/>
      </c>
      <c r="AW87" s="115" t="str">
        <f>IF(VLOOKUP($A87,FAG_Daten_2022!$A$1:$FK$206,FAG_Daten_2022!CB$1,FALSE)="","",VLOOKUP($A87,FAG_Daten_2022!$A$1:$FK$206,FAG_Daten_2022!CB$1,FALSE))</f>
        <v/>
      </c>
      <c r="AX87" s="115" t="str">
        <f>IF(VLOOKUP($A87,FAG_Daten_2022!$A$1:$FK$206,FAG_Daten_2022!CC$1,FALSE)="","",VLOOKUP($A87,FAG_Daten_2022!$A$1:$FK$206,FAG_Daten_2022!CC$1,FALSE))</f>
        <v/>
      </c>
      <c r="AY87" s="115" t="str">
        <f>IF(VLOOKUP($A87,FAG_Daten_2022!$A$1:$FK$206,FAG_Daten_2022!CD$1,FALSE)="","",VLOOKUP($A87,FAG_Daten_2022!$A$1:$FK$206,FAG_Daten_2022!CD$1,FALSE))</f>
        <v/>
      </c>
      <c r="AZ87" s="80">
        <f>VLOOKUP($A87,FAG_Daten_2022!$A$1:$FK$206,FAG_Daten_2022!$DH$1,FALSE)</f>
        <v>95</v>
      </c>
      <c r="BA87" s="80">
        <f>IF(VLOOKUP($A87,FAG_Daten_2022!$A$1:$FK$206,FAG_Daten_2022!M$1,FALSE)="","",VLOOKUP($A87,FAG_Daten_2022!$A$1:$FK$206,FAG_Daten_2022!M$1,FALSE))</f>
        <v>0</v>
      </c>
      <c r="BB87" s="80">
        <f>IF(VLOOKUP($A87,FAG_Daten_2022!$A$1:$FK$206,FAG_Daten_2022!N$1,FALSE)="","",VLOOKUP($A87,FAG_Daten_2022!$A$1:$FK$206,FAG_Daten_2022!N$1,FALSE))</f>
        <v>0</v>
      </c>
      <c r="BC87" s="80">
        <f>IF(VLOOKUP($A87,FAG_Daten_2022!$A$1:$FK$206,FAG_Daten_2022!O$1,FALSE)="","",VLOOKUP($A87,FAG_Daten_2022!$A$1:$FK$206,FAG_Daten_2022!O$1,FALSE))</f>
        <v>0</v>
      </c>
      <c r="BD87" s="80" t="str">
        <f>IF(VLOOKUP($A87,FAG_Daten_2022!$A$1:$FK$206,FAG_Daten_2022!P$1,FALSE)="","",VLOOKUP($A87,FAG_Daten_2022!$A$1:$FK$206,FAG_Daten_2022!P$1,FALSE))</f>
        <v/>
      </c>
      <c r="BE87" s="80">
        <f>IF(VLOOKUP($A87,FAG_Daten_2022!$A$1:$FK$206,FAG_Daten_2022!R$1,FALSE)="","",VLOOKUP($A87,FAG_Daten_2022!$A$1:$FK$206,FAG_Daten_2022!R$1,FALSE))</f>
        <v>0</v>
      </c>
      <c r="BF87" s="80">
        <f>IF(VLOOKUP($A87,FAG_Daten_2022!$A$1:$FK$206,FAG_Daten_2022!S$1,FALSE)="","",VLOOKUP($A87,FAG_Daten_2022!$A$1:$FK$206,FAG_Daten_2022!S$1,FALSE))</f>
        <v>0</v>
      </c>
      <c r="BG87" s="80" t="str">
        <f>IF(VLOOKUP($A87,FAG_Daten_2022!$A$1:$FK$206,FAG_Daten_2022!T$1,FALSE)="","",VLOOKUP($A87,FAG_Daten_2022!$A$1:$FK$206,FAG_Daten_2022!T$1,FALSE))</f>
        <v/>
      </c>
      <c r="BH87" s="80" t="str">
        <f>IF(VLOOKUP($A87,FAG_Daten_2022!$A$1:$FK$206,FAG_Daten_2022!U$1,FALSE)="","",VLOOKUP($A87,FAG_Daten_2022!$A$1:$FK$206,FAG_Daten_2022!U$1,FALSE))</f>
        <v/>
      </c>
      <c r="BI87" s="80">
        <f>IF(VLOOKUP($A87,FAG_Daten_2022!$A$1:$FK$206,FAG_Daten_2022!W$1,FALSE)="","",VLOOKUP($A87,FAG_Daten_2022!$A$1:$FK$206,FAG_Daten_2022!W$1,FALSE))</f>
        <v>0</v>
      </c>
      <c r="BJ87" s="80" t="str">
        <f>IF(VLOOKUP($A87,FAG_Daten_2022!$A$1:$FK$206,FAG_Daten_2022!X$1,FALSE)="","",VLOOKUP($A87,FAG_Daten_2022!$A$1:$FK$206,FAG_Daten_2022!X$1,FALSE))</f>
        <v/>
      </c>
      <c r="BK87" s="80" t="str">
        <f>IF(VLOOKUP($A87,FAG_Daten_2022!$A$1:$FK$206,FAG_Daten_2022!Y$1,FALSE)="","",VLOOKUP($A87,FAG_Daten_2022!$A$1:$FK$206,FAG_Daten_2022!Y$1,FALSE))</f>
        <v/>
      </c>
      <c r="BL87" s="80" t="str">
        <f>IF(VLOOKUP($A87,FAG_Daten_2022!$A$1:$FK$206,FAG_Daten_2022!Z$1,FALSE)="","",VLOOKUP($A87,FAG_Daten_2022!$A$1:$FK$206,FAG_Daten_2022!Z$1,FALSE))</f>
        <v/>
      </c>
      <c r="BM87" s="82">
        <f>IF(VLOOKUP($A87,FAG_Daten_2022!$A$1:$FK$206,FAG_Daten_2022!AG$1,FALSE)="","",VLOOKUP($A87,FAG_Daten_2022!$A$1:$FK$206,FAG_Daten_2022!AG$1,FALSE))</f>
        <v>50618025</v>
      </c>
      <c r="BN87" s="82">
        <f>IF(VLOOKUP($A87,FAG_Daten_2022!$A$1:$FK$206,FAG_Daten_2022!AH$1,FALSE)="","",VLOOKUP($A87,FAG_Daten_2022!$A$1:$FK$206,FAG_Daten_2022!AH$1,FALSE))</f>
        <v>0</v>
      </c>
      <c r="BO87" s="82">
        <f>IF(VLOOKUP($A87,FAG_Daten_2022!$A$1:$FK$206,FAG_Daten_2022!AI$1,FALSE)="","",VLOOKUP($A87,FAG_Daten_2022!$A$1:$FK$206,FAG_Daten_2022!AI$1,FALSE))</f>
        <v>0</v>
      </c>
      <c r="BP87" s="113">
        <f>IF(VLOOKUP($A87,FAG_Daten_2022!$A$1:$FK$206,FAG_Daten_2022!AJ$1,FALSE)="","",VLOOKUP($A87,FAG_Daten_2022!$A$1:$FK$206,FAG_Daten_2022!AJ$1,FALSE))</f>
        <v>0</v>
      </c>
      <c r="BQ87" s="82" t="str">
        <f>IF(VLOOKUP($A87,FAG_Daten_2022!$A$1:$FK$206,FAG_Daten_2022!AK$1,FALSE)="","",VLOOKUP($A87,FAG_Daten_2022!$A$1:$FK$206,FAG_Daten_2022!AK$1,FALSE))</f>
        <v/>
      </c>
      <c r="BR87" s="82">
        <f>IF(VLOOKUP($A87,FAG_Daten_2022!$A$1:$FK$206,FAG_Daten_2022!AL$1,FALSE)="","",VLOOKUP($A87,FAG_Daten_2022!$A$1:$FK$206,FAG_Daten_2022!AL$1,FALSE))</f>
        <v>0</v>
      </c>
      <c r="BS87" s="82">
        <f>IF(VLOOKUP($A87,FAG_Daten_2022!$A$1:$FK$206,FAG_Daten_2022!AM$1,FALSE)="","",VLOOKUP($A87,FAG_Daten_2022!$A$1:$FK$206,FAG_Daten_2022!AM$1,FALSE))</f>
        <v>0</v>
      </c>
      <c r="BT87" s="82" t="str">
        <f>IF(VLOOKUP($A87,FAG_Daten_2022!$A$1:$FK$206,FAG_Daten_2022!AN$1,FALSE)="","",VLOOKUP($A87,FAG_Daten_2022!$A$1:$FK$206,FAG_Daten_2022!AN$1,FALSE))</f>
        <v/>
      </c>
      <c r="BU87" s="82" t="str">
        <f>IF(VLOOKUP($A87,FAG_Daten_2022!$A$1:$FK$206,FAG_Daten_2022!AO$1,FALSE)="","",VLOOKUP($A87,FAG_Daten_2022!$A$1:$FK$206,FAG_Daten_2022!AO$1,FALSE))</f>
        <v/>
      </c>
      <c r="BV87" s="82">
        <f>IF(VLOOKUP($A87,FAG_Daten_2022!$A$1:$FK$206,FAG_Daten_2022!AP$1,FALSE)="","",VLOOKUP($A87,FAG_Daten_2022!$A$1:$FK$206,FAG_Daten_2022!AP$1,FALSE))</f>
        <v>0</v>
      </c>
      <c r="BW87" s="82" t="str">
        <f>IF(VLOOKUP($A87,FAG_Daten_2022!$A$1:$FK$206,FAG_Daten_2022!AQ$1,FALSE)="","",VLOOKUP($A87,FAG_Daten_2022!$A$1:$FK$206,FAG_Daten_2022!AQ$1,FALSE))</f>
        <v/>
      </c>
      <c r="BX87" s="82" t="str">
        <f>IF(VLOOKUP($A87,FAG_Daten_2022!$A$1:$FK$206,FAG_Daten_2022!AR$1,FALSE)="","",VLOOKUP($A87,FAG_Daten_2022!$A$1:$FK$206,FAG_Daten_2022!AR$1,FALSE))</f>
        <v/>
      </c>
      <c r="BY87" s="82" t="str">
        <f>IF(VLOOKUP($A87,FAG_Daten_2022!$A$1:$FK$206,FAG_Daten_2022!AS$1,FALSE)="","",VLOOKUP($A87,FAG_Daten_2022!$A$1:$FK$206,FAG_Daten_2022!AS$1,FALSE))</f>
        <v/>
      </c>
      <c r="BZ87" s="82">
        <f t="shared" si="18"/>
        <v>0</v>
      </c>
      <c r="CA87" s="82">
        <f t="shared" si="15"/>
        <v>0</v>
      </c>
      <c r="CB87" s="82">
        <f t="shared" si="15"/>
        <v>0</v>
      </c>
      <c r="CC87" s="82" t="str">
        <f t="shared" si="15"/>
        <v/>
      </c>
      <c r="CD87" s="82">
        <f t="shared" si="15"/>
        <v>0</v>
      </c>
      <c r="CE87" s="82">
        <f t="shared" si="15"/>
        <v>0</v>
      </c>
      <c r="CF87" s="82" t="str">
        <f t="shared" si="15"/>
        <v/>
      </c>
      <c r="CG87" s="82" t="str">
        <f t="shared" si="15"/>
        <v/>
      </c>
      <c r="CH87" s="82">
        <f t="shared" si="15"/>
        <v>0</v>
      </c>
      <c r="CI87" s="82" t="str">
        <f t="shared" si="15"/>
        <v/>
      </c>
      <c r="CJ87" s="82" t="str">
        <f t="shared" si="15"/>
        <v/>
      </c>
      <c r="CK87" s="82" t="str">
        <f t="shared" si="15"/>
        <v/>
      </c>
      <c r="CL87" s="82">
        <f t="shared" si="16"/>
        <v>0</v>
      </c>
      <c r="CM87" s="82">
        <f t="shared" si="16"/>
        <v>0</v>
      </c>
      <c r="CN87" s="82">
        <f t="shared" si="16"/>
        <v>0</v>
      </c>
      <c r="CO87" s="82" t="str">
        <f t="shared" si="16"/>
        <v/>
      </c>
      <c r="CP87" s="82">
        <f t="shared" si="16"/>
        <v>0</v>
      </c>
      <c r="CQ87" s="82">
        <f t="shared" si="16"/>
        <v>0</v>
      </c>
      <c r="CR87" s="82" t="str">
        <f t="shared" si="23"/>
        <v/>
      </c>
      <c r="CS87" s="82" t="str">
        <f t="shared" si="23"/>
        <v/>
      </c>
      <c r="CT87" s="82">
        <f t="shared" si="23"/>
        <v>0</v>
      </c>
      <c r="CU87" s="82" t="str">
        <f t="shared" si="23"/>
        <v/>
      </c>
      <c r="CV87" s="82" t="str">
        <f t="shared" si="23"/>
        <v/>
      </c>
      <c r="CW87" s="82" t="str">
        <f t="shared" si="23"/>
        <v/>
      </c>
      <c r="CX87" s="82">
        <f t="shared" si="20"/>
        <v>0</v>
      </c>
      <c r="CY87" s="82">
        <f>VLOOKUP($A87,FAG_Daten_2022!$A$1:$FK$206,FAG_Daten_2022!I$1,FALSE)</f>
        <v>2309</v>
      </c>
      <c r="CZ87" s="82" t="str">
        <f>IF(VLOOKUP($A87,FAG_Daten_2022!$A$1:$FK$206,FAG_Daten_2022!BE$1,FALSE)="","",VLOOKUP($A87,FAG_Daten_2022!$A$1:$FK$206,FAG_Daten_2022!BE$1,FALSE))</f>
        <v/>
      </c>
      <c r="DA87" s="82" t="str">
        <f>IF(VLOOKUP($A87,FAG_Daten_2022!$A$1:$FK$206,FAG_Daten_2022!BF$1,FALSE)="","",VLOOKUP($A87,FAG_Daten_2022!$A$1:$FK$206,FAG_Daten_2022!BF$1,FALSE))</f>
        <v/>
      </c>
      <c r="DB87" s="82" t="str">
        <f>IF(VLOOKUP($A87,FAG_Daten_2022!$A$1:$FK$206,FAG_Daten_2022!BG$1,FALSE)="","",VLOOKUP($A87,FAG_Daten_2022!$A$1:$FK$206,FAG_Daten_2022!BG$1,FALSE))</f>
        <v/>
      </c>
      <c r="DC87" s="82" t="str">
        <f>IF(VLOOKUP($A87,FAG_Daten_2022!$A$1:$FK$206,FAG_Daten_2022!BH$1,FALSE)="","",VLOOKUP($A87,FAG_Daten_2022!$A$1:$FK$206,FAG_Daten_2022!BH$1,FALSE))</f>
        <v/>
      </c>
      <c r="DD87" s="82" t="str">
        <f>IF(VLOOKUP($A87,FAG_Daten_2022!$A$1:$FK$206,FAG_Daten_2022!BI$1,FALSE)="","",VLOOKUP($A87,FAG_Daten_2022!$A$1:$FK$206,FAG_Daten_2022!BI$1,FALSE))</f>
        <v/>
      </c>
      <c r="DE87" s="82" t="str">
        <f>IF(VLOOKUP($A87,FAG_Daten_2022!$A$1:$FK$206,FAG_Daten_2022!BJ$1,FALSE)="","",VLOOKUP($A87,FAG_Daten_2022!$A$1:$FK$206,FAG_Daten_2022!BJ$1,FALSE))</f>
        <v/>
      </c>
      <c r="DF87" s="82" t="str">
        <f>IF(VLOOKUP($A87,FAG_Daten_2022!$A$1:$FK$206,FAG_Daten_2022!BK$1,FALSE)="","",VLOOKUP($A87,FAG_Daten_2022!$A$1:$FK$206,FAG_Daten_2022!BK$1,FALSE))</f>
        <v/>
      </c>
      <c r="DG87" s="82" t="str">
        <f>IF(VLOOKUP($A87,FAG_Daten_2022!$A$1:$FK$206,FAG_Daten_2022!BL$1,FALSE)="","",VLOOKUP($A87,FAG_Daten_2022!$A$1:$FK$206,FAG_Daten_2022!BL$1,FALSE))</f>
        <v/>
      </c>
      <c r="DH87" s="82" t="str">
        <f>IF(VLOOKUP($A87,FAG_Daten_2022!$A$1:$FK$206,FAG_Daten_2022!BM$1,FALSE)="","",VLOOKUP($A87,FAG_Daten_2022!$A$1:$FK$206,FAG_Daten_2022!BM$1,FALSE))</f>
        <v/>
      </c>
      <c r="DI87" s="82" t="str">
        <f>IF(VLOOKUP($A87,FAG_Daten_2022!$A$1:$FK$206,FAG_Daten_2022!BN$1,FALSE)="","",VLOOKUP($A87,FAG_Daten_2022!$A$1:$FK$206,FAG_Daten_2022!BN$1,FALSE))</f>
        <v/>
      </c>
      <c r="DJ87" s="82" t="str">
        <f>IF(VLOOKUP($A87,FAG_Daten_2022!$A$1:$FK$206,FAG_Daten_2022!BO$1,FALSE)="","",VLOOKUP($A87,FAG_Daten_2022!$A$1:$FK$206,FAG_Daten_2022!BO$1,FALSE))</f>
        <v/>
      </c>
      <c r="DK87" s="82" t="str">
        <f>IF(VLOOKUP($A87,FAG_Daten_2022!$A$1:$FK$206,FAG_Daten_2022!BP$1,FALSE)="","",VLOOKUP($A87,FAG_Daten_2022!$A$1:$FK$206,FAG_Daten_2022!BP$1,FALSE))</f>
        <v/>
      </c>
      <c r="DL87" s="82" t="str">
        <f>IF(VLOOKUP($A87,FAG_Daten_2022!$A$1:$FK$206,FAG_Daten_2022!BQ$1,FALSE)="","",VLOOKUP($A87,FAG_Daten_2022!$A$1:$FK$206,FAG_Daten_2022!BQ$1,FALSE))</f>
        <v/>
      </c>
      <c r="DM87" s="82" t="str">
        <f>IF(VLOOKUP($A87,FAG_Daten_2022!$A$1:$FK$206,FAG_Daten_2022!BR$1,FALSE)="","",VLOOKUP($A87,FAG_Daten_2022!$A$1:$FK$206,FAG_Daten_2022!BR$1,FALSE))</f>
        <v/>
      </c>
      <c r="DN87" s="82" t="str">
        <f t="shared" si="17"/>
        <v/>
      </c>
      <c r="DO87" s="82" t="str">
        <f t="shared" si="17"/>
        <v/>
      </c>
      <c r="DP87" s="82" t="str">
        <f t="shared" si="17"/>
        <v/>
      </c>
      <c r="DQ87" s="82" t="str">
        <f t="shared" si="17"/>
        <v/>
      </c>
      <c r="DR87" s="82" t="str">
        <f t="shared" si="17"/>
        <v/>
      </c>
      <c r="DS87" s="82" t="str">
        <f t="shared" si="17"/>
        <v/>
      </c>
      <c r="DT87" s="82" t="str">
        <f t="shared" si="24"/>
        <v/>
      </c>
      <c r="DU87" s="82" t="str">
        <f t="shared" si="24"/>
        <v/>
      </c>
      <c r="DV87" s="82" t="str">
        <f t="shared" si="24"/>
        <v/>
      </c>
      <c r="DW87" s="82" t="str">
        <f t="shared" si="24"/>
        <v/>
      </c>
      <c r="DX87" s="82" t="str">
        <f t="shared" si="24"/>
        <v/>
      </c>
      <c r="DY87" s="82" t="str">
        <f t="shared" si="24"/>
        <v/>
      </c>
      <c r="DZ87" s="82">
        <f t="shared" si="21"/>
        <v>0</v>
      </c>
      <c r="EA87" s="82">
        <f t="shared" si="22"/>
        <v>0</v>
      </c>
      <c r="EB87" s="82"/>
      <c r="EC87" s="82"/>
      <c r="ED87" s="82"/>
      <c r="EE87" s="82"/>
      <c r="EF87" s="82"/>
      <c r="EG87" s="82"/>
      <c r="EH87" s="82"/>
      <c r="EI87" s="82"/>
      <c r="EJ87" s="82"/>
      <c r="EL87" s="82"/>
    </row>
    <row r="88" spans="1:143" s="3" customFormat="1" outlineLevel="1" x14ac:dyDescent="0.2">
      <c r="A88" s="3">
        <v>35</v>
      </c>
      <c r="B88" s="3" t="str">
        <f>VLOOKUP(A88,FAG_Daten_2022!A$1:$FK$206,FAG_Daten_2022!$B$1,FALSE)</f>
        <v>Marthalen</v>
      </c>
      <c r="C88" s="3" t="str">
        <f>VLOOKUP(A88,FAG_Daten_2022!A$1:$FK$206,FAG_Daten_2022!$C$1,FALSE)</f>
        <v>Politische Gemeinde</v>
      </c>
      <c r="D88" s="3" t="str">
        <f>VLOOKUP(A88,FAG_Daten_2022!A$1:$FK$206,FAG_Daten_2022!$D$1,FALSE)</f>
        <v>Bezirk Andelfingen</v>
      </c>
      <c r="E88" s="82">
        <f>VLOOKUP(A88,FAG_Daten_2022!A$1:$FK$206,FAG_Daten_2022!$AT$1,FALSE)</f>
        <v>2990</v>
      </c>
      <c r="F88" s="82">
        <f>VLOOKUP(A88,FAG_Daten_2022!A$1:$FK$206,FAG_Daten_2022!$AV$1,FALSE)</f>
        <v>3770</v>
      </c>
      <c r="G88" s="82">
        <f>VLOOKUP(A88,FAG_Daten_2022!A$1:$FK$206,FAG_Daten_2022!$F$1,FALSE)</f>
        <v>1929</v>
      </c>
      <c r="H88" s="80">
        <f>VLOOKUP(A88,FAG_Daten_2022!A$1:$FK$206,FAG_Daten_2022!$DH$1,FALSE)</f>
        <v>109</v>
      </c>
      <c r="I88" s="82">
        <f>ROUND(IF(E88&lt;FAG_Basisdaten!$C$5*F88,(FAG_Basisdaten!$C$5*F88-E88)*G88*H88/100,0),0)</f>
        <v>1243694</v>
      </c>
      <c r="J88" s="82">
        <f>VLOOKUP(A88,FAG_Daten_2022!A$1:$FK$206,FAG_Daten_2022!$AT$1,FALSE)</f>
        <v>2990</v>
      </c>
      <c r="K88" s="82">
        <f>VLOOKUP(A88,FAG_Daten_2022!A$1:$FK$206,FAG_Daten_2022!$AV$1,FALSE)</f>
        <v>3770</v>
      </c>
      <c r="L88" s="3">
        <f>VLOOKUP(A88,FAG_Daten_2022!A$1:$FK$206,FAG_Daten_2022!$F$1,FALSE)</f>
        <v>1929</v>
      </c>
      <c r="M88" s="3">
        <f>VLOOKUP(A88,FAG_Daten_2022!A$1:$FK$206,FAG_Daten_2022!DJ$1,FALSE)</f>
        <v>99.67</v>
      </c>
      <c r="N88" s="3">
        <f>VLOOKUP(A88,FAG_Daten_2022!A$1:$FK$206,FAG_Daten_2022!$DK$1,FALSE)</f>
        <v>100.87</v>
      </c>
      <c r="O88" s="82">
        <f>ROUND(IF(J88&gt;K88*FAG_Basisdaten!$C$8,(J88-K88*FAG_Basisdaten!$C$8)*FAG_Basisdaten!$C$9*L88*(M88/N88),0),0)</f>
        <v>0</v>
      </c>
      <c r="P88" s="82">
        <f>VLOOKUP(A88,FAG_Daten_2022!A$1:$FK$206,FAG_Daten_2022!$I$1,FALSE)</f>
        <v>393</v>
      </c>
      <c r="Q88" s="82">
        <f>VLOOKUP(A88,FAG_Daten_2022!A$1:$FK$206,FAG_Daten_2022!$F$1,FALSE)</f>
        <v>1929</v>
      </c>
      <c r="R88" s="82">
        <f>VLOOKUP(A88,FAG_Daten_2022!A$1:$FK$206,FAG_Daten_2022!$K$1,FALSE)</f>
        <v>232131</v>
      </c>
      <c r="S88" s="82">
        <f>VLOOKUP(A88,FAG_Daten_2022!A$1:$FK$206,FAG_Daten_2022!$H$1,FALSE)</f>
        <v>1130451</v>
      </c>
      <c r="T88" s="82">
        <f>VLOOKUP(A88,FAG_Daten_2022!A$1:$FK$206,FAG_Daten_2022!$F$1,FALSE)</f>
        <v>1929</v>
      </c>
      <c r="U88" s="3">
        <f>VLOOKUP(A88,FAG_Daten_2022!A$1:$FK$206,FAG_Daten_2022!$BC$1,FALSE)</f>
        <v>102.3</v>
      </c>
      <c r="V88" s="3">
        <f>VLOOKUP(A88,FAG_Daten_2022!A$1:$FK$206,FAG_Daten_2022!$BD$1,FALSE)</f>
        <v>104.2</v>
      </c>
      <c r="W88" s="118">
        <f>IF((P88/Q88)&gt;(R88/S88)*FAG_Basisdaten!$C$12,((P88/Q88)-(R88/S88)*FAG_Basisdaten!$C$12)*T88*FAG_Basisdaten!$C$13*(U88/V88),0)</f>
        <v>0</v>
      </c>
      <c r="X88" s="3">
        <f>VLOOKUP(A88,FAG_Daten_2022!A$1:$FK$206,FAG_Daten_2022!$DH$1,FALSE)</f>
        <v>109</v>
      </c>
      <c r="Y88" s="3">
        <f>VLOOKUP(A88,FAG_Daten_2022!A$1:$FK$206,FAG_Daten_2022!$DJ$1,FALSE)</f>
        <v>99.67</v>
      </c>
      <c r="Z88" s="82">
        <f>ROUND(W88-W88*MIN(MAX((Y88*FAG_Basisdaten!$C$15-X88)/(Y88*FAG_Basisdaten!$C$14),0),1),0)</f>
        <v>0</v>
      </c>
      <c r="AA88" s="79">
        <f>VLOOKUP(A88,FAG_Daten_2022!A$1:$FK$206,FAG_Daten_2022!$AW$1,FALSE)</f>
        <v>139.1</v>
      </c>
      <c r="AB88" s="83">
        <f>VLOOKUP(A88,FAG_Daten_2022!A$1:$FK$206,FAG_Daten_2022!$AZ$1,FALSE)</f>
        <v>3.5999999999999999E-3</v>
      </c>
      <c r="AC88" s="3">
        <f>VLOOKUP(A88,FAG_Daten_2022!A$1:$FK$206,FAG_Daten_2022!$F$1,FALSE)</f>
        <v>1929</v>
      </c>
      <c r="AD88" s="3">
        <f>VLOOKUP(A88,FAG_Daten_2022!A$1:$FK$206,FAG_Daten_2022!$BC$1,FALSE)</f>
        <v>102.3</v>
      </c>
      <c r="AE88" s="3">
        <f>VLOOKUP(A88,FAG_Daten_2022!A$1:$FK$206,FAG_Daten_2022!$BD$1,FALSE)</f>
        <v>104.2</v>
      </c>
      <c r="AF88" s="80">
        <f>IF(OR(AA88&lt;FAG_Basisdaten!$C$18,AB88&gt;FAG_Basisdaten!$C$19),MAX((FAG_Basisdaten!$C$20+FAG_Basisdaten!$C$21*AA88+FAG_Basisdaten!$C$22*AB88*100)*AC88*(AD88/AE88),0),0)</f>
        <v>504325.94251439528</v>
      </c>
      <c r="AG88" s="3">
        <f>VLOOKUP(A88,FAG_Daten_2022!A$1:$FK$206,FAG_Daten_2022!$DH$1,FALSE)</f>
        <v>109</v>
      </c>
      <c r="AH88" s="3">
        <f>VLOOKUP(A88,FAG_Daten_2022!A$1:$FK$206,FAG_Daten_2022!$DJ$1,FALSE)</f>
        <v>99.67</v>
      </c>
      <c r="AI88" s="82">
        <f>ROUND(AF88-AF88*MIN(MAX((AH88*FAG_Basisdaten!$C$24-AG88)/(AH88*FAG_Basisdaten!$C$23),0),1),0)</f>
        <v>315074</v>
      </c>
      <c r="AJ88" s="3">
        <f>VLOOKUP(A88,FAG_Daten_2022!$A$1:$FK$206,FAG_Daten_2022!$BC$1,FALSE)</f>
        <v>102.3</v>
      </c>
      <c r="AK88" s="3">
        <f>VLOOKUP(A88,FAG_Daten_2022!$A$1:$FK$206,FAG_Daten_2022!$BD$1,FALSE)</f>
        <v>104.2</v>
      </c>
      <c r="AL88" s="82">
        <v>0</v>
      </c>
      <c r="AM88" s="82">
        <f t="shared" si="19"/>
        <v>1558768</v>
      </c>
      <c r="AN88" s="115" t="str">
        <f>IF(VLOOKUP($A88,FAG_Daten_2022!$A$1:$FK$206,FAG_Daten_2022!BS$1,FALSE)="","",VLOOKUP($A88,FAG_Daten_2022!$A$1:$FK$206,FAG_Daten_2022!BS$1,FALSE))</f>
        <v>Marthalen</v>
      </c>
      <c r="AO88" s="115" t="str">
        <f>IF(VLOOKUP($A88,FAG_Daten_2022!$A$1:$FK$206,FAG_Daten_2022!BT$1,FALSE)="","",VLOOKUP($A88,FAG_Daten_2022!$A$1:$FK$206,FAG_Daten_2022!BT$1,FALSE))</f>
        <v/>
      </c>
      <c r="AP88" s="115" t="str">
        <f>IF(VLOOKUP($A88,FAG_Daten_2022!$A$1:$FK$206,FAG_Daten_2022!BU$1,FALSE)="","",VLOOKUP($A88,FAG_Daten_2022!$A$1:$FK$206,FAG_Daten_2022!BU$1,FALSE))</f>
        <v/>
      </c>
      <c r="AQ88" s="115" t="str">
        <f>IF(VLOOKUP($A88,FAG_Daten_2022!$A$1:$FK$206,FAG_Daten_2022!BV$1,FALSE)="","",VLOOKUP($A88,FAG_Daten_2022!$A$1:$FK$206,FAG_Daten_2022!BV$1,FALSE))</f>
        <v/>
      </c>
      <c r="AR88" s="115" t="str">
        <f>IF(VLOOKUP($A88,FAG_Daten_2022!$A$1:$FK$206,FAG_Daten_2022!BW$1,FALSE)="","",VLOOKUP($A88,FAG_Daten_2022!$A$1:$FK$206,FAG_Daten_2022!BW$1,FALSE))</f>
        <v>Marthalen</v>
      </c>
      <c r="AS88" s="115" t="str">
        <f>IF(VLOOKUP($A88,FAG_Daten_2022!$A$1:$FK$206,FAG_Daten_2022!BX$1,FALSE)="","",VLOOKUP($A88,FAG_Daten_2022!$A$1:$FK$206,FAG_Daten_2022!BX$1,FALSE))</f>
        <v/>
      </c>
      <c r="AT88" s="115" t="str">
        <f>IF(VLOOKUP($A88,FAG_Daten_2022!$A$1:$FK$206,FAG_Daten_2022!BY$1,FALSE)="","",VLOOKUP($A88,FAG_Daten_2022!$A$1:$FK$206,FAG_Daten_2022!BY$1,FALSE))</f>
        <v/>
      </c>
      <c r="AU88" s="115" t="str">
        <f>IF(VLOOKUP($A88,FAG_Daten_2022!$A$1:$FK$206,FAG_Daten_2022!BZ$1,FALSE)="","",VLOOKUP($A88,FAG_Daten_2022!$A$1:$FK$206,FAG_Daten_2022!BZ$1,FALSE))</f>
        <v/>
      </c>
      <c r="AV88" s="115" t="str">
        <f>IF(VLOOKUP($A88,FAG_Daten_2022!$A$1:$FK$206,FAG_Daten_2022!CA$1,FALSE)="","",VLOOKUP($A88,FAG_Daten_2022!$A$1:$FK$206,FAG_Daten_2022!CA$1,FALSE))</f>
        <v/>
      </c>
      <c r="AW88" s="115" t="str">
        <f>IF(VLOOKUP($A88,FAG_Daten_2022!$A$1:$FK$206,FAG_Daten_2022!CB$1,FALSE)="","",VLOOKUP($A88,FAG_Daten_2022!$A$1:$FK$206,FAG_Daten_2022!CB$1,FALSE))</f>
        <v/>
      </c>
      <c r="AX88" s="115" t="str">
        <f>IF(VLOOKUP($A88,FAG_Daten_2022!$A$1:$FK$206,FAG_Daten_2022!CC$1,FALSE)="","",VLOOKUP($A88,FAG_Daten_2022!$A$1:$FK$206,FAG_Daten_2022!CC$1,FALSE))</f>
        <v/>
      </c>
      <c r="AY88" s="115" t="str">
        <f>IF(VLOOKUP($A88,FAG_Daten_2022!$A$1:$FK$206,FAG_Daten_2022!CD$1,FALSE)="","",VLOOKUP($A88,FAG_Daten_2022!$A$1:$FK$206,FAG_Daten_2022!CD$1,FALSE))</f>
        <v/>
      </c>
      <c r="AZ88" s="80">
        <f>VLOOKUP($A88,FAG_Daten_2022!$A$1:$FK$206,FAG_Daten_2022!$DH$1,FALSE)</f>
        <v>109</v>
      </c>
      <c r="BA88" s="80">
        <f>IF(VLOOKUP($A88,FAG_Daten_2022!$A$1:$FK$206,FAG_Daten_2022!M$1,FALSE)="","",VLOOKUP($A88,FAG_Daten_2022!$A$1:$FK$206,FAG_Daten_2022!M$1,FALSE))</f>
        <v>46</v>
      </c>
      <c r="BB88" s="80">
        <f>IF(VLOOKUP($A88,FAG_Daten_2022!$A$1:$FK$206,FAG_Daten_2022!N$1,FALSE)="","",VLOOKUP($A88,FAG_Daten_2022!$A$1:$FK$206,FAG_Daten_2022!N$1,FALSE))</f>
        <v>0</v>
      </c>
      <c r="BC88" s="80">
        <f>IF(VLOOKUP($A88,FAG_Daten_2022!$A$1:$FK$206,FAG_Daten_2022!O$1,FALSE)="","",VLOOKUP($A88,FAG_Daten_2022!$A$1:$FK$206,FAG_Daten_2022!O$1,FALSE))</f>
        <v>0</v>
      </c>
      <c r="BD88" s="80" t="str">
        <f>IF(VLOOKUP($A88,FAG_Daten_2022!$A$1:$FK$206,FAG_Daten_2022!P$1,FALSE)="","",VLOOKUP($A88,FAG_Daten_2022!$A$1:$FK$206,FAG_Daten_2022!P$1,FALSE))</f>
        <v/>
      </c>
      <c r="BE88" s="80">
        <f>IF(VLOOKUP($A88,FAG_Daten_2022!$A$1:$FK$206,FAG_Daten_2022!R$1,FALSE)="","",VLOOKUP($A88,FAG_Daten_2022!$A$1:$FK$206,FAG_Daten_2022!R$1,FALSE))</f>
        <v>18</v>
      </c>
      <c r="BF88" s="80">
        <f>IF(VLOOKUP($A88,FAG_Daten_2022!$A$1:$FK$206,FAG_Daten_2022!S$1,FALSE)="","",VLOOKUP($A88,FAG_Daten_2022!$A$1:$FK$206,FAG_Daten_2022!S$1,FALSE))</f>
        <v>0</v>
      </c>
      <c r="BG88" s="80" t="str">
        <f>IF(VLOOKUP($A88,FAG_Daten_2022!$A$1:$FK$206,FAG_Daten_2022!T$1,FALSE)="","",VLOOKUP($A88,FAG_Daten_2022!$A$1:$FK$206,FAG_Daten_2022!T$1,FALSE))</f>
        <v/>
      </c>
      <c r="BH88" s="80" t="str">
        <f>IF(VLOOKUP($A88,FAG_Daten_2022!$A$1:$FK$206,FAG_Daten_2022!U$1,FALSE)="","",VLOOKUP($A88,FAG_Daten_2022!$A$1:$FK$206,FAG_Daten_2022!U$1,FALSE))</f>
        <v/>
      </c>
      <c r="BI88" s="80">
        <f>IF(VLOOKUP($A88,FAG_Daten_2022!$A$1:$FK$206,FAG_Daten_2022!W$1,FALSE)="","",VLOOKUP($A88,FAG_Daten_2022!$A$1:$FK$206,FAG_Daten_2022!W$1,FALSE))</f>
        <v>0</v>
      </c>
      <c r="BJ88" s="80" t="str">
        <f>IF(VLOOKUP($A88,FAG_Daten_2022!$A$1:$FK$206,FAG_Daten_2022!X$1,FALSE)="","",VLOOKUP($A88,FAG_Daten_2022!$A$1:$FK$206,FAG_Daten_2022!X$1,FALSE))</f>
        <v/>
      </c>
      <c r="BK88" s="80" t="str">
        <f>IF(VLOOKUP($A88,FAG_Daten_2022!$A$1:$FK$206,FAG_Daten_2022!Y$1,FALSE)="","",VLOOKUP($A88,FAG_Daten_2022!$A$1:$FK$206,FAG_Daten_2022!Y$1,FALSE))</f>
        <v/>
      </c>
      <c r="BL88" s="80" t="str">
        <f>IF(VLOOKUP($A88,FAG_Daten_2022!$A$1:$FK$206,FAG_Daten_2022!Z$1,FALSE)="","",VLOOKUP($A88,FAG_Daten_2022!$A$1:$FK$206,FAG_Daten_2022!Z$1,FALSE))</f>
        <v/>
      </c>
      <c r="BM88" s="82">
        <f>IF(VLOOKUP($A88,FAG_Daten_2022!$A$1:$FK$206,FAG_Daten_2022!AG$1,FALSE)="","",VLOOKUP($A88,FAG_Daten_2022!$A$1:$FK$206,FAG_Daten_2022!AG$1,FALSE))</f>
        <v>5767167</v>
      </c>
      <c r="BN88" s="82">
        <f>IF(VLOOKUP($A88,FAG_Daten_2022!$A$1:$FK$206,FAG_Daten_2022!AH$1,FALSE)="","",VLOOKUP($A88,FAG_Daten_2022!$A$1:$FK$206,FAG_Daten_2022!AH$1,FALSE))</f>
        <v>5767167</v>
      </c>
      <c r="BO88" s="82">
        <f>IF(VLOOKUP($A88,FAG_Daten_2022!$A$1:$FK$206,FAG_Daten_2022!AI$1,FALSE)="","",VLOOKUP($A88,FAG_Daten_2022!$A$1:$FK$206,FAG_Daten_2022!AI$1,FALSE))</f>
        <v>0</v>
      </c>
      <c r="BP88" s="113">
        <f>IF(VLOOKUP($A88,FAG_Daten_2022!$A$1:$FK$206,FAG_Daten_2022!AJ$1,FALSE)="","",VLOOKUP($A88,FAG_Daten_2022!$A$1:$FK$206,FAG_Daten_2022!AJ$1,FALSE))</f>
        <v>0</v>
      </c>
      <c r="BQ88" s="82" t="str">
        <f>IF(VLOOKUP($A88,FAG_Daten_2022!$A$1:$FK$206,FAG_Daten_2022!AK$1,FALSE)="","",VLOOKUP($A88,FAG_Daten_2022!$A$1:$FK$206,FAG_Daten_2022!AK$1,FALSE))</f>
        <v/>
      </c>
      <c r="BR88" s="82">
        <f>IF(VLOOKUP($A88,FAG_Daten_2022!$A$1:$FK$206,FAG_Daten_2022!AL$1,FALSE)="","",VLOOKUP($A88,FAG_Daten_2022!$A$1:$FK$206,FAG_Daten_2022!AL$1,FALSE))</f>
        <v>5767167</v>
      </c>
      <c r="BS88" s="82">
        <f>IF(VLOOKUP($A88,FAG_Daten_2022!$A$1:$FK$206,FAG_Daten_2022!AM$1,FALSE)="","",VLOOKUP($A88,FAG_Daten_2022!$A$1:$FK$206,FAG_Daten_2022!AM$1,FALSE))</f>
        <v>0</v>
      </c>
      <c r="BT88" s="82" t="str">
        <f>IF(VLOOKUP($A88,FAG_Daten_2022!$A$1:$FK$206,FAG_Daten_2022!AN$1,FALSE)="","",VLOOKUP($A88,FAG_Daten_2022!$A$1:$FK$206,FAG_Daten_2022!AN$1,FALSE))</f>
        <v/>
      </c>
      <c r="BU88" s="82" t="str">
        <f>IF(VLOOKUP($A88,FAG_Daten_2022!$A$1:$FK$206,FAG_Daten_2022!AO$1,FALSE)="","",VLOOKUP($A88,FAG_Daten_2022!$A$1:$FK$206,FAG_Daten_2022!AO$1,FALSE))</f>
        <v/>
      </c>
      <c r="BV88" s="82">
        <f>IF(VLOOKUP($A88,FAG_Daten_2022!$A$1:$FK$206,FAG_Daten_2022!AP$1,FALSE)="","",VLOOKUP($A88,FAG_Daten_2022!$A$1:$FK$206,FAG_Daten_2022!AP$1,FALSE))</f>
        <v>0</v>
      </c>
      <c r="BW88" s="82" t="str">
        <f>IF(VLOOKUP($A88,FAG_Daten_2022!$A$1:$FK$206,FAG_Daten_2022!AQ$1,FALSE)="","",VLOOKUP($A88,FAG_Daten_2022!$A$1:$FK$206,FAG_Daten_2022!AQ$1,FALSE))</f>
        <v/>
      </c>
      <c r="BX88" s="82" t="str">
        <f>IF(VLOOKUP($A88,FAG_Daten_2022!$A$1:$FK$206,FAG_Daten_2022!AR$1,FALSE)="","",VLOOKUP($A88,FAG_Daten_2022!$A$1:$FK$206,FAG_Daten_2022!AR$1,FALSE))</f>
        <v/>
      </c>
      <c r="BY88" s="82" t="str">
        <f>IF(VLOOKUP($A88,FAG_Daten_2022!$A$1:$FK$206,FAG_Daten_2022!AS$1,FALSE)="","",VLOOKUP($A88,FAG_Daten_2022!$A$1:$FK$206,FAG_Daten_2022!AS$1,FALSE))</f>
        <v/>
      </c>
      <c r="BZ88" s="82">
        <f t="shared" si="18"/>
        <v>524862</v>
      </c>
      <c r="CA88" s="82">
        <f t="shared" si="15"/>
        <v>0</v>
      </c>
      <c r="CB88" s="82">
        <f t="shared" si="15"/>
        <v>0</v>
      </c>
      <c r="CC88" s="82" t="str">
        <f t="shared" si="15"/>
        <v/>
      </c>
      <c r="CD88" s="82">
        <f t="shared" si="15"/>
        <v>205381</v>
      </c>
      <c r="CE88" s="82">
        <f t="shared" si="15"/>
        <v>0</v>
      </c>
      <c r="CF88" s="82" t="str">
        <f t="shared" si="15"/>
        <v/>
      </c>
      <c r="CG88" s="82" t="str">
        <f t="shared" si="15"/>
        <v/>
      </c>
      <c r="CH88" s="82">
        <f t="shared" si="15"/>
        <v>0</v>
      </c>
      <c r="CI88" s="82" t="str">
        <f t="shared" si="15"/>
        <v/>
      </c>
      <c r="CJ88" s="82" t="str">
        <f t="shared" si="15"/>
        <v/>
      </c>
      <c r="CK88" s="82" t="str">
        <f t="shared" si="15"/>
        <v/>
      </c>
      <c r="CL88" s="82">
        <f t="shared" si="16"/>
        <v>0</v>
      </c>
      <c r="CM88" s="82">
        <f t="shared" si="16"/>
        <v>0</v>
      </c>
      <c r="CN88" s="82">
        <f t="shared" si="16"/>
        <v>0</v>
      </c>
      <c r="CO88" s="82" t="str">
        <f t="shared" si="16"/>
        <v/>
      </c>
      <c r="CP88" s="82">
        <f t="shared" si="16"/>
        <v>0</v>
      </c>
      <c r="CQ88" s="82">
        <f t="shared" si="16"/>
        <v>0</v>
      </c>
      <c r="CR88" s="82" t="str">
        <f t="shared" si="23"/>
        <v/>
      </c>
      <c r="CS88" s="82" t="str">
        <f t="shared" si="23"/>
        <v/>
      </c>
      <c r="CT88" s="82">
        <f t="shared" si="23"/>
        <v>0</v>
      </c>
      <c r="CU88" s="82" t="str">
        <f t="shared" si="23"/>
        <v/>
      </c>
      <c r="CV88" s="82" t="str">
        <f t="shared" si="23"/>
        <v/>
      </c>
      <c r="CW88" s="82" t="str">
        <f t="shared" si="23"/>
        <v/>
      </c>
      <c r="CX88" s="82">
        <f t="shared" si="20"/>
        <v>730243</v>
      </c>
      <c r="CY88" s="82">
        <f>VLOOKUP($A88,FAG_Daten_2022!$A$1:$FK$206,FAG_Daten_2022!I$1,FALSE)</f>
        <v>393</v>
      </c>
      <c r="CZ88" s="82">
        <f>IF(VLOOKUP($A88,FAG_Daten_2022!$A$1:$FK$206,FAG_Daten_2022!BE$1,FALSE)="","",VLOOKUP($A88,FAG_Daten_2022!$A$1:$FK$206,FAG_Daten_2022!BE$1,FALSE))</f>
        <v>168</v>
      </c>
      <c r="DA88" s="82" t="str">
        <f>IF(VLOOKUP($A88,FAG_Daten_2022!$A$1:$FK$206,FAG_Daten_2022!BF$1,FALSE)="","",VLOOKUP($A88,FAG_Daten_2022!$A$1:$FK$206,FAG_Daten_2022!BF$1,FALSE))</f>
        <v/>
      </c>
      <c r="DB88" s="82" t="str">
        <f>IF(VLOOKUP($A88,FAG_Daten_2022!$A$1:$FK$206,FAG_Daten_2022!BG$1,FALSE)="","",VLOOKUP($A88,FAG_Daten_2022!$A$1:$FK$206,FAG_Daten_2022!BG$1,FALSE))</f>
        <v/>
      </c>
      <c r="DC88" s="82" t="str">
        <f>IF(VLOOKUP($A88,FAG_Daten_2022!$A$1:$FK$206,FAG_Daten_2022!BH$1,FALSE)="","",VLOOKUP($A88,FAG_Daten_2022!$A$1:$FK$206,FAG_Daten_2022!BH$1,FALSE))</f>
        <v/>
      </c>
      <c r="DD88" s="82">
        <f>IF(VLOOKUP($A88,FAG_Daten_2022!$A$1:$FK$206,FAG_Daten_2022!BI$1,FALSE)="","",VLOOKUP($A88,FAG_Daten_2022!$A$1:$FK$206,FAG_Daten_2022!BI$1,FALSE))</f>
        <v>50</v>
      </c>
      <c r="DE88" s="82" t="str">
        <f>IF(VLOOKUP($A88,FAG_Daten_2022!$A$1:$FK$206,FAG_Daten_2022!BJ$1,FALSE)="","",VLOOKUP($A88,FAG_Daten_2022!$A$1:$FK$206,FAG_Daten_2022!BJ$1,FALSE))</f>
        <v/>
      </c>
      <c r="DF88" s="82" t="str">
        <f>IF(VLOOKUP($A88,FAG_Daten_2022!$A$1:$FK$206,FAG_Daten_2022!BK$1,FALSE)="","",VLOOKUP($A88,FAG_Daten_2022!$A$1:$FK$206,FAG_Daten_2022!BK$1,FALSE))</f>
        <v/>
      </c>
      <c r="DG88" s="82" t="str">
        <f>IF(VLOOKUP($A88,FAG_Daten_2022!$A$1:$FK$206,FAG_Daten_2022!BL$1,FALSE)="","",VLOOKUP($A88,FAG_Daten_2022!$A$1:$FK$206,FAG_Daten_2022!BL$1,FALSE))</f>
        <v/>
      </c>
      <c r="DH88" s="82" t="str">
        <f>IF(VLOOKUP($A88,FAG_Daten_2022!$A$1:$FK$206,FAG_Daten_2022!BM$1,FALSE)="","",VLOOKUP($A88,FAG_Daten_2022!$A$1:$FK$206,FAG_Daten_2022!BM$1,FALSE))</f>
        <v/>
      </c>
      <c r="DI88" s="82" t="str">
        <f>IF(VLOOKUP($A88,FAG_Daten_2022!$A$1:$FK$206,FAG_Daten_2022!BN$1,FALSE)="","",VLOOKUP($A88,FAG_Daten_2022!$A$1:$FK$206,FAG_Daten_2022!BN$1,FALSE))</f>
        <v/>
      </c>
      <c r="DJ88" s="82" t="str">
        <f>IF(VLOOKUP($A88,FAG_Daten_2022!$A$1:$FK$206,FAG_Daten_2022!BO$1,FALSE)="","",VLOOKUP($A88,FAG_Daten_2022!$A$1:$FK$206,FAG_Daten_2022!BO$1,FALSE))</f>
        <v/>
      </c>
      <c r="DK88" s="82" t="str">
        <f>IF(VLOOKUP($A88,FAG_Daten_2022!$A$1:$FK$206,FAG_Daten_2022!BP$1,FALSE)="","",VLOOKUP($A88,FAG_Daten_2022!$A$1:$FK$206,FAG_Daten_2022!BP$1,FALSE))</f>
        <v/>
      </c>
      <c r="DL88" s="82" t="str">
        <f>IF(VLOOKUP($A88,FAG_Daten_2022!$A$1:$FK$206,FAG_Daten_2022!BQ$1,FALSE)="","",VLOOKUP($A88,FAG_Daten_2022!$A$1:$FK$206,FAG_Daten_2022!BQ$1,FALSE))</f>
        <v/>
      </c>
      <c r="DM88" s="82" t="str">
        <f>IF(VLOOKUP($A88,FAG_Daten_2022!$A$1:$FK$206,FAG_Daten_2022!BR$1,FALSE)="","",VLOOKUP($A88,FAG_Daten_2022!$A$1:$FK$206,FAG_Daten_2022!BR$1,FALSE))</f>
        <v/>
      </c>
      <c r="DN88" s="82">
        <f t="shared" si="17"/>
        <v>0</v>
      </c>
      <c r="DO88" s="82" t="str">
        <f t="shared" si="17"/>
        <v/>
      </c>
      <c r="DP88" s="82" t="str">
        <f t="shared" si="17"/>
        <v/>
      </c>
      <c r="DQ88" s="82" t="str">
        <f t="shared" si="17"/>
        <v/>
      </c>
      <c r="DR88" s="82">
        <f t="shared" si="17"/>
        <v>0</v>
      </c>
      <c r="DS88" s="82" t="str">
        <f t="shared" si="17"/>
        <v/>
      </c>
      <c r="DT88" s="82" t="str">
        <f t="shared" si="24"/>
        <v/>
      </c>
      <c r="DU88" s="82" t="str">
        <f t="shared" si="24"/>
        <v/>
      </c>
      <c r="DV88" s="82" t="str">
        <f t="shared" si="24"/>
        <v/>
      </c>
      <c r="DW88" s="82" t="str">
        <f t="shared" si="24"/>
        <v/>
      </c>
      <c r="DX88" s="82" t="str">
        <f t="shared" si="24"/>
        <v/>
      </c>
      <c r="DY88" s="82" t="str">
        <f t="shared" si="24"/>
        <v/>
      </c>
      <c r="DZ88" s="82">
        <f t="shared" si="21"/>
        <v>0</v>
      </c>
      <c r="EA88" s="82">
        <f t="shared" si="22"/>
        <v>730243</v>
      </c>
      <c r="EB88" s="82"/>
      <c r="EC88" s="82"/>
      <c r="ED88" s="82"/>
      <c r="EE88" s="82"/>
      <c r="EF88" s="82"/>
      <c r="EG88" s="82"/>
      <c r="EH88" s="82"/>
      <c r="EI88" s="82"/>
      <c r="EJ88" s="82"/>
      <c r="EL88" s="82"/>
    </row>
    <row r="89" spans="1:143" s="3" customFormat="1" outlineLevel="1" x14ac:dyDescent="0.2">
      <c r="A89" s="3">
        <v>8</v>
      </c>
      <c r="B89" s="3" t="str">
        <f>VLOOKUP(A89,FAG_Daten_2022!A$1:$FK$206,FAG_Daten_2022!$B$1,FALSE)</f>
        <v>Maschwanden</v>
      </c>
      <c r="C89" s="3" t="str">
        <f>VLOOKUP(A89,FAG_Daten_2022!A$1:$FK$206,FAG_Daten_2022!$C$1,FALSE)</f>
        <v>Politische Gemeinde</v>
      </c>
      <c r="D89" s="3" t="str">
        <f>VLOOKUP(A89,FAG_Daten_2022!A$1:$FK$206,FAG_Daten_2022!$D$1,FALSE)</f>
        <v>Bezirk Affoltern</v>
      </c>
      <c r="E89" s="82">
        <f>VLOOKUP(A89,FAG_Daten_2022!A$1:$FK$206,FAG_Daten_2022!$AT$1,FALSE)</f>
        <v>2313</v>
      </c>
      <c r="F89" s="82">
        <f>VLOOKUP(A89,FAG_Daten_2022!A$1:$FK$206,FAG_Daten_2022!$AV$1,FALSE)</f>
        <v>3770</v>
      </c>
      <c r="G89" s="82">
        <f>VLOOKUP(A89,FAG_Daten_2022!A$1:$FK$206,FAG_Daten_2022!$F$1,FALSE)</f>
        <v>636</v>
      </c>
      <c r="H89" s="80">
        <f>VLOOKUP(A89,FAG_Daten_2022!A$1:$FK$206,FAG_Daten_2022!$DH$1,FALSE)</f>
        <v>130</v>
      </c>
      <c r="I89" s="82">
        <f>ROUND(IF(E89&lt;FAG_Basisdaten!$C$5*F89,(FAG_Basisdaten!$C$5*F89-E89)*G89*H89/100,0),0)</f>
        <v>1048796</v>
      </c>
      <c r="J89" s="82">
        <f>VLOOKUP(A89,FAG_Daten_2022!A$1:$FK$206,FAG_Daten_2022!$AT$1,FALSE)</f>
        <v>2313</v>
      </c>
      <c r="K89" s="82">
        <f>VLOOKUP(A89,FAG_Daten_2022!A$1:$FK$206,FAG_Daten_2022!$AV$1,FALSE)</f>
        <v>3770</v>
      </c>
      <c r="L89" s="3">
        <f>VLOOKUP(A89,FAG_Daten_2022!A$1:$FK$206,FAG_Daten_2022!$F$1,FALSE)</f>
        <v>636</v>
      </c>
      <c r="M89" s="3">
        <f>VLOOKUP(A89,FAG_Daten_2022!A$1:$FK$206,FAG_Daten_2022!DJ$1,FALSE)</f>
        <v>99.67</v>
      </c>
      <c r="N89" s="3">
        <f>VLOOKUP(A89,FAG_Daten_2022!A$1:$FK$206,FAG_Daten_2022!$DK$1,FALSE)</f>
        <v>100.87</v>
      </c>
      <c r="O89" s="82">
        <f>ROUND(IF(J89&gt;K89*FAG_Basisdaten!$C$8,(J89-K89*FAG_Basisdaten!$C$8)*FAG_Basisdaten!$C$9*L89*(M89/N89),0),0)</f>
        <v>0</v>
      </c>
      <c r="P89" s="82">
        <f>VLOOKUP(A89,FAG_Daten_2022!A$1:$FK$206,FAG_Daten_2022!$I$1,FALSE)</f>
        <v>139</v>
      </c>
      <c r="Q89" s="82">
        <f>VLOOKUP(A89,FAG_Daten_2022!A$1:$FK$206,FAG_Daten_2022!$F$1,FALSE)</f>
        <v>636</v>
      </c>
      <c r="R89" s="82">
        <f>VLOOKUP(A89,FAG_Daten_2022!A$1:$FK$206,FAG_Daten_2022!$K$1,FALSE)</f>
        <v>232131</v>
      </c>
      <c r="S89" s="82">
        <f>VLOOKUP(A89,FAG_Daten_2022!A$1:$FK$206,FAG_Daten_2022!$H$1,FALSE)</f>
        <v>1130451</v>
      </c>
      <c r="T89" s="82">
        <f>VLOOKUP(A89,FAG_Daten_2022!A$1:$FK$206,FAG_Daten_2022!$F$1,FALSE)</f>
        <v>636</v>
      </c>
      <c r="U89" s="3">
        <f>VLOOKUP(A89,FAG_Daten_2022!A$1:$FK$206,FAG_Daten_2022!$BC$1,FALSE)</f>
        <v>102.3</v>
      </c>
      <c r="V89" s="3">
        <f>VLOOKUP(A89,FAG_Daten_2022!A$1:$FK$206,FAG_Daten_2022!$BD$1,FALSE)</f>
        <v>104.2</v>
      </c>
      <c r="W89" s="118">
        <f>IF((P89/Q89)&gt;(R89/S89)*FAG_Basisdaten!$C$12,((P89/Q89)-(R89/S89)*FAG_Basisdaten!$C$12)*T89*FAG_Basisdaten!$C$13*(U89/V89),0)</f>
        <v>0</v>
      </c>
      <c r="X89" s="3">
        <f>VLOOKUP(A89,FAG_Daten_2022!A$1:$FK$206,FAG_Daten_2022!$DH$1,FALSE)</f>
        <v>130</v>
      </c>
      <c r="Y89" s="3">
        <f>VLOOKUP(A89,FAG_Daten_2022!A$1:$FK$206,FAG_Daten_2022!$DJ$1,FALSE)</f>
        <v>99.67</v>
      </c>
      <c r="Z89" s="82">
        <f>ROUND(W89-W89*MIN(MAX((Y89*FAG_Basisdaten!$C$15-X89)/(Y89*FAG_Basisdaten!$C$14),0),1),0)</f>
        <v>0</v>
      </c>
      <c r="AA89" s="79">
        <f>VLOOKUP(A89,FAG_Daten_2022!A$1:$FK$206,FAG_Daten_2022!$AW$1,FALSE)</f>
        <v>137.4</v>
      </c>
      <c r="AB89" s="83">
        <f>VLOOKUP(A89,FAG_Daten_2022!A$1:$FK$206,FAG_Daten_2022!$AZ$1,FALSE)</f>
        <v>0</v>
      </c>
      <c r="AC89" s="3">
        <f>VLOOKUP(A89,FAG_Daten_2022!A$1:$FK$206,FAG_Daten_2022!$F$1,FALSE)</f>
        <v>636</v>
      </c>
      <c r="AD89" s="3">
        <f>VLOOKUP(A89,FAG_Daten_2022!A$1:$FK$206,FAG_Daten_2022!$BC$1,FALSE)</f>
        <v>102.3</v>
      </c>
      <c r="AE89" s="3">
        <f>VLOOKUP(A89,FAG_Daten_2022!A$1:$FK$206,FAG_Daten_2022!$BD$1,FALSE)</f>
        <v>104.2</v>
      </c>
      <c r="AF89" s="80">
        <f>IF(OR(AA89&lt;FAG_Basisdaten!$C$18,AB89&gt;FAG_Basisdaten!$C$19),MAX((FAG_Basisdaten!$C$20+FAG_Basisdaten!$C$21*AA89+FAG_Basisdaten!$C$22*AB89*100)*AC89*(AD89/AE89),0),0)</f>
        <v>163968.24644913626</v>
      </c>
      <c r="AG89" s="3">
        <f>VLOOKUP(A89,FAG_Daten_2022!A$1:$FK$206,FAG_Daten_2022!$DH$1,FALSE)</f>
        <v>130</v>
      </c>
      <c r="AH89" s="3">
        <f>VLOOKUP(A89,FAG_Daten_2022!A$1:$FK$206,FAG_Daten_2022!$DJ$1,FALSE)</f>
        <v>99.67</v>
      </c>
      <c r="AI89" s="82">
        <f>ROUND(AF89-AF89*MIN(MAX((AH89*FAG_Basisdaten!$C$24-AG89)/(AH89*FAG_Basisdaten!$C$23),0),1),0)</f>
        <v>163968</v>
      </c>
      <c r="AJ89" s="3">
        <f>VLOOKUP(A89,FAG_Daten_2022!$A$1:$FK$206,FAG_Daten_2022!$BC$1,FALSE)</f>
        <v>102.3</v>
      </c>
      <c r="AK89" s="3">
        <f>VLOOKUP(A89,FAG_Daten_2022!$A$1:$FK$206,FAG_Daten_2022!$BD$1,FALSE)</f>
        <v>104.2</v>
      </c>
      <c r="AL89" s="82">
        <v>0</v>
      </c>
      <c r="AM89" s="82">
        <f t="shared" si="19"/>
        <v>1212764</v>
      </c>
      <c r="AN89" s="115" t="str">
        <f>IF(VLOOKUP($A89,FAG_Daten_2022!$A$1:$FK$206,FAG_Daten_2022!BS$1,FALSE)="","",VLOOKUP($A89,FAG_Daten_2022!$A$1:$FK$206,FAG_Daten_2022!BS$1,FALSE))</f>
        <v>Maschwanden</v>
      </c>
      <c r="AO89" s="115" t="str">
        <f>IF(VLOOKUP($A89,FAG_Daten_2022!$A$1:$FK$206,FAG_Daten_2022!BT$1,FALSE)="","",VLOOKUP($A89,FAG_Daten_2022!$A$1:$FK$206,FAG_Daten_2022!BT$1,FALSE))</f>
        <v/>
      </c>
      <c r="AP89" s="115" t="str">
        <f>IF(VLOOKUP($A89,FAG_Daten_2022!$A$1:$FK$206,FAG_Daten_2022!BU$1,FALSE)="","",VLOOKUP($A89,FAG_Daten_2022!$A$1:$FK$206,FAG_Daten_2022!BU$1,FALSE))</f>
        <v/>
      </c>
      <c r="AQ89" s="115" t="str">
        <f>IF(VLOOKUP($A89,FAG_Daten_2022!$A$1:$FK$206,FAG_Daten_2022!BV$1,FALSE)="","",VLOOKUP($A89,FAG_Daten_2022!$A$1:$FK$206,FAG_Daten_2022!BV$1,FALSE))</f>
        <v/>
      </c>
      <c r="AR89" s="115" t="str">
        <f>IF(VLOOKUP($A89,FAG_Daten_2022!$A$1:$FK$206,FAG_Daten_2022!BW$1,FALSE)="","",VLOOKUP($A89,FAG_Daten_2022!$A$1:$FK$206,FAG_Daten_2022!BW$1,FALSE))</f>
        <v>Mettmenstetten</v>
      </c>
      <c r="AS89" s="115" t="str">
        <f>IF(VLOOKUP($A89,FAG_Daten_2022!$A$1:$FK$206,FAG_Daten_2022!BX$1,FALSE)="","",VLOOKUP($A89,FAG_Daten_2022!$A$1:$FK$206,FAG_Daten_2022!BX$1,FALSE))</f>
        <v/>
      </c>
      <c r="AT89" s="115" t="str">
        <f>IF(VLOOKUP($A89,FAG_Daten_2022!$A$1:$FK$206,FAG_Daten_2022!BY$1,FALSE)="","",VLOOKUP($A89,FAG_Daten_2022!$A$1:$FK$206,FAG_Daten_2022!BY$1,FALSE))</f>
        <v/>
      </c>
      <c r="AU89" s="115" t="str">
        <f>IF(VLOOKUP($A89,FAG_Daten_2022!$A$1:$FK$206,FAG_Daten_2022!BZ$1,FALSE)="","",VLOOKUP($A89,FAG_Daten_2022!$A$1:$FK$206,FAG_Daten_2022!BZ$1,FALSE))</f>
        <v/>
      </c>
      <c r="AV89" s="115" t="str">
        <f>IF(VLOOKUP($A89,FAG_Daten_2022!$A$1:$FK$206,FAG_Daten_2022!CA$1,FALSE)="","",VLOOKUP($A89,FAG_Daten_2022!$A$1:$FK$206,FAG_Daten_2022!CA$1,FALSE))</f>
        <v/>
      </c>
      <c r="AW89" s="115" t="str">
        <f>IF(VLOOKUP($A89,FAG_Daten_2022!$A$1:$FK$206,FAG_Daten_2022!CB$1,FALSE)="","",VLOOKUP($A89,FAG_Daten_2022!$A$1:$FK$206,FAG_Daten_2022!CB$1,FALSE))</f>
        <v/>
      </c>
      <c r="AX89" s="115" t="str">
        <f>IF(VLOOKUP($A89,FAG_Daten_2022!$A$1:$FK$206,FAG_Daten_2022!CC$1,FALSE)="","",VLOOKUP($A89,FAG_Daten_2022!$A$1:$FK$206,FAG_Daten_2022!CC$1,FALSE))</f>
        <v/>
      </c>
      <c r="AY89" s="115" t="str">
        <f>IF(VLOOKUP($A89,FAG_Daten_2022!$A$1:$FK$206,FAG_Daten_2022!CD$1,FALSE)="","",VLOOKUP($A89,FAG_Daten_2022!$A$1:$FK$206,FAG_Daten_2022!CD$1,FALSE))</f>
        <v/>
      </c>
      <c r="AZ89" s="80">
        <f>VLOOKUP($A89,FAG_Daten_2022!$A$1:$FK$206,FAG_Daten_2022!$DH$1,FALSE)</f>
        <v>130</v>
      </c>
      <c r="BA89" s="80">
        <f>IF(VLOOKUP($A89,FAG_Daten_2022!$A$1:$FK$206,FAG_Daten_2022!M$1,FALSE)="","",VLOOKUP($A89,FAG_Daten_2022!$A$1:$FK$206,FAG_Daten_2022!M$1,FALSE))</f>
        <v>81</v>
      </c>
      <c r="BB89" s="80">
        <f>IF(VLOOKUP($A89,FAG_Daten_2022!$A$1:$FK$206,FAG_Daten_2022!N$1,FALSE)="","",VLOOKUP($A89,FAG_Daten_2022!$A$1:$FK$206,FAG_Daten_2022!N$1,FALSE))</f>
        <v>0</v>
      </c>
      <c r="BC89" s="80">
        <f>IF(VLOOKUP($A89,FAG_Daten_2022!$A$1:$FK$206,FAG_Daten_2022!O$1,FALSE)="","",VLOOKUP($A89,FAG_Daten_2022!$A$1:$FK$206,FAG_Daten_2022!O$1,FALSE))</f>
        <v>0</v>
      </c>
      <c r="BD89" s="80" t="str">
        <f>IF(VLOOKUP($A89,FAG_Daten_2022!$A$1:$FK$206,FAG_Daten_2022!P$1,FALSE)="","",VLOOKUP($A89,FAG_Daten_2022!$A$1:$FK$206,FAG_Daten_2022!P$1,FALSE))</f>
        <v/>
      </c>
      <c r="BE89" s="80">
        <f>IF(VLOOKUP($A89,FAG_Daten_2022!$A$1:$FK$206,FAG_Daten_2022!R$1,FALSE)="","",VLOOKUP($A89,FAG_Daten_2022!$A$1:$FK$206,FAG_Daten_2022!R$1,FALSE))</f>
        <v>21</v>
      </c>
      <c r="BF89" s="80">
        <f>IF(VLOOKUP($A89,FAG_Daten_2022!$A$1:$FK$206,FAG_Daten_2022!S$1,FALSE)="","",VLOOKUP($A89,FAG_Daten_2022!$A$1:$FK$206,FAG_Daten_2022!S$1,FALSE))</f>
        <v>0</v>
      </c>
      <c r="BG89" s="80" t="str">
        <f>IF(VLOOKUP($A89,FAG_Daten_2022!$A$1:$FK$206,FAG_Daten_2022!T$1,FALSE)="","",VLOOKUP($A89,FAG_Daten_2022!$A$1:$FK$206,FAG_Daten_2022!T$1,FALSE))</f>
        <v/>
      </c>
      <c r="BH89" s="80" t="str">
        <f>IF(VLOOKUP($A89,FAG_Daten_2022!$A$1:$FK$206,FAG_Daten_2022!U$1,FALSE)="","",VLOOKUP($A89,FAG_Daten_2022!$A$1:$FK$206,FAG_Daten_2022!U$1,FALSE))</f>
        <v/>
      </c>
      <c r="BI89" s="80">
        <f>IF(VLOOKUP($A89,FAG_Daten_2022!$A$1:$FK$206,FAG_Daten_2022!W$1,FALSE)="","",VLOOKUP($A89,FAG_Daten_2022!$A$1:$FK$206,FAG_Daten_2022!W$1,FALSE))</f>
        <v>0</v>
      </c>
      <c r="BJ89" s="80" t="str">
        <f>IF(VLOOKUP($A89,FAG_Daten_2022!$A$1:$FK$206,FAG_Daten_2022!X$1,FALSE)="","",VLOOKUP($A89,FAG_Daten_2022!$A$1:$FK$206,FAG_Daten_2022!X$1,FALSE))</f>
        <v/>
      </c>
      <c r="BK89" s="80" t="str">
        <f>IF(VLOOKUP($A89,FAG_Daten_2022!$A$1:$FK$206,FAG_Daten_2022!Y$1,FALSE)="","",VLOOKUP($A89,FAG_Daten_2022!$A$1:$FK$206,FAG_Daten_2022!Y$1,FALSE))</f>
        <v/>
      </c>
      <c r="BL89" s="80" t="str">
        <f>IF(VLOOKUP($A89,FAG_Daten_2022!$A$1:$FK$206,FAG_Daten_2022!Z$1,FALSE)="","",VLOOKUP($A89,FAG_Daten_2022!$A$1:$FK$206,FAG_Daten_2022!Z$1,FALSE))</f>
        <v/>
      </c>
      <c r="BM89" s="82">
        <f>IF(VLOOKUP($A89,FAG_Daten_2022!$A$1:$FK$206,FAG_Daten_2022!AG$1,FALSE)="","",VLOOKUP($A89,FAG_Daten_2022!$A$1:$FK$206,FAG_Daten_2022!AG$1,FALSE))</f>
        <v>1471030</v>
      </c>
      <c r="BN89" s="82">
        <f>IF(VLOOKUP($A89,FAG_Daten_2022!$A$1:$FK$206,FAG_Daten_2022!AH$1,FALSE)="","",VLOOKUP($A89,FAG_Daten_2022!$A$1:$FK$206,FAG_Daten_2022!AH$1,FALSE))</f>
        <v>1471030</v>
      </c>
      <c r="BO89" s="82">
        <f>IF(VLOOKUP($A89,FAG_Daten_2022!$A$1:$FK$206,FAG_Daten_2022!AI$1,FALSE)="","",VLOOKUP($A89,FAG_Daten_2022!$A$1:$FK$206,FAG_Daten_2022!AI$1,FALSE))</f>
        <v>0</v>
      </c>
      <c r="BP89" s="113">
        <f>IF(VLOOKUP($A89,FAG_Daten_2022!$A$1:$FK$206,FAG_Daten_2022!AJ$1,FALSE)="","",VLOOKUP($A89,FAG_Daten_2022!$A$1:$FK$206,FAG_Daten_2022!AJ$1,FALSE))</f>
        <v>0</v>
      </c>
      <c r="BQ89" s="82" t="str">
        <f>IF(VLOOKUP($A89,FAG_Daten_2022!$A$1:$FK$206,FAG_Daten_2022!AK$1,FALSE)="","",VLOOKUP($A89,FAG_Daten_2022!$A$1:$FK$206,FAG_Daten_2022!AK$1,FALSE))</f>
        <v/>
      </c>
      <c r="BR89" s="82">
        <f>IF(VLOOKUP($A89,FAG_Daten_2022!$A$1:$FK$206,FAG_Daten_2022!AL$1,FALSE)="","",VLOOKUP($A89,FAG_Daten_2022!$A$1:$FK$206,FAG_Daten_2022!AL$1,FALSE))</f>
        <v>1471030</v>
      </c>
      <c r="BS89" s="82">
        <f>IF(VLOOKUP($A89,FAG_Daten_2022!$A$1:$FK$206,FAG_Daten_2022!AM$1,FALSE)="","",VLOOKUP($A89,FAG_Daten_2022!$A$1:$FK$206,FAG_Daten_2022!AM$1,FALSE))</f>
        <v>0</v>
      </c>
      <c r="BT89" s="82" t="str">
        <f>IF(VLOOKUP($A89,FAG_Daten_2022!$A$1:$FK$206,FAG_Daten_2022!AN$1,FALSE)="","",VLOOKUP($A89,FAG_Daten_2022!$A$1:$FK$206,FAG_Daten_2022!AN$1,FALSE))</f>
        <v/>
      </c>
      <c r="BU89" s="82" t="str">
        <f>IF(VLOOKUP($A89,FAG_Daten_2022!$A$1:$FK$206,FAG_Daten_2022!AO$1,FALSE)="","",VLOOKUP($A89,FAG_Daten_2022!$A$1:$FK$206,FAG_Daten_2022!AO$1,FALSE))</f>
        <v/>
      </c>
      <c r="BV89" s="82">
        <f>IF(VLOOKUP($A89,FAG_Daten_2022!$A$1:$FK$206,FAG_Daten_2022!AP$1,FALSE)="","",VLOOKUP($A89,FAG_Daten_2022!$A$1:$FK$206,FAG_Daten_2022!AP$1,FALSE))</f>
        <v>0</v>
      </c>
      <c r="BW89" s="82" t="str">
        <f>IF(VLOOKUP($A89,FAG_Daten_2022!$A$1:$FK$206,FAG_Daten_2022!AQ$1,FALSE)="","",VLOOKUP($A89,FAG_Daten_2022!$A$1:$FK$206,FAG_Daten_2022!AQ$1,FALSE))</f>
        <v/>
      </c>
      <c r="BX89" s="82" t="str">
        <f>IF(VLOOKUP($A89,FAG_Daten_2022!$A$1:$FK$206,FAG_Daten_2022!AR$1,FALSE)="","",VLOOKUP($A89,FAG_Daten_2022!$A$1:$FK$206,FAG_Daten_2022!AR$1,FALSE))</f>
        <v/>
      </c>
      <c r="BY89" s="82" t="str">
        <f>IF(VLOOKUP($A89,FAG_Daten_2022!$A$1:$FK$206,FAG_Daten_2022!AS$1,FALSE)="","",VLOOKUP($A89,FAG_Daten_2022!$A$1:$FK$206,FAG_Daten_2022!AS$1,FALSE))</f>
        <v/>
      </c>
      <c r="BZ89" s="82">
        <f t="shared" si="18"/>
        <v>653481</v>
      </c>
      <c r="CA89" s="82">
        <f t="shared" si="15"/>
        <v>0</v>
      </c>
      <c r="CB89" s="82">
        <f t="shared" si="15"/>
        <v>0</v>
      </c>
      <c r="CC89" s="82" t="str">
        <f t="shared" si="15"/>
        <v/>
      </c>
      <c r="CD89" s="82">
        <f t="shared" si="15"/>
        <v>169421</v>
      </c>
      <c r="CE89" s="82">
        <f t="shared" si="15"/>
        <v>0</v>
      </c>
      <c r="CF89" s="82" t="str">
        <f t="shared" si="15"/>
        <v/>
      </c>
      <c r="CG89" s="82" t="str">
        <f t="shared" si="15"/>
        <v/>
      </c>
      <c r="CH89" s="82">
        <f t="shared" si="15"/>
        <v>0</v>
      </c>
      <c r="CI89" s="82" t="str">
        <f t="shared" si="15"/>
        <v/>
      </c>
      <c r="CJ89" s="82" t="str">
        <f t="shared" si="15"/>
        <v/>
      </c>
      <c r="CK89" s="82" t="str">
        <f t="shared" si="15"/>
        <v/>
      </c>
      <c r="CL89" s="82">
        <f t="shared" si="16"/>
        <v>0</v>
      </c>
      <c r="CM89" s="82">
        <f t="shared" si="16"/>
        <v>0</v>
      </c>
      <c r="CN89" s="82">
        <f t="shared" si="16"/>
        <v>0</v>
      </c>
      <c r="CO89" s="82" t="str">
        <f t="shared" si="16"/>
        <v/>
      </c>
      <c r="CP89" s="82">
        <f t="shared" si="16"/>
        <v>0</v>
      </c>
      <c r="CQ89" s="82">
        <f t="shared" si="16"/>
        <v>0</v>
      </c>
      <c r="CR89" s="82" t="str">
        <f t="shared" si="23"/>
        <v/>
      </c>
      <c r="CS89" s="82" t="str">
        <f t="shared" si="23"/>
        <v/>
      </c>
      <c r="CT89" s="82">
        <f t="shared" si="23"/>
        <v>0</v>
      </c>
      <c r="CU89" s="82" t="str">
        <f t="shared" si="23"/>
        <v/>
      </c>
      <c r="CV89" s="82" t="str">
        <f t="shared" si="23"/>
        <v/>
      </c>
      <c r="CW89" s="82" t="str">
        <f t="shared" si="23"/>
        <v/>
      </c>
      <c r="CX89" s="82">
        <f t="shared" si="20"/>
        <v>822902</v>
      </c>
      <c r="CY89" s="82">
        <f>VLOOKUP($A89,FAG_Daten_2022!$A$1:$FK$206,FAG_Daten_2022!I$1,FALSE)</f>
        <v>139</v>
      </c>
      <c r="CZ89" s="82">
        <f>IF(VLOOKUP($A89,FAG_Daten_2022!$A$1:$FK$206,FAG_Daten_2022!BE$1,FALSE)="","",VLOOKUP($A89,FAG_Daten_2022!$A$1:$FK$206,FAG_Daten_2022!BE$1,FALSE))</f>
        <v>71</v>
      </c>
      <c r="DA89" s="82" t="str">
        <f>IF(VLOOKUP($A89,FAG_Daten_2022!$A$1:$FK$206,FAG_Daten_2022!BF$1,FALSE)="","",VLOOKUP($A89,FAG_Daten_2022!$A$1:$FK$206,FAG_Daten_2022!BF$1,FALSE))</f>
        <v/>
      </c>
      <c r="DB89" s="82" t="str">
        <f>IF(VLOOKUP($A89,FAG_Daten_2022!$A$1:$FK$206,FAG_Daten_2022!BG$1,FALSE)="","",VLOOKUP($A89,FAG_Daten_2022!$A$1:$FK$206,FAG_Daten_2022!BG$1,FALSE))</f>
        <v/>
      </c>
      <c r="DC89" s="82" t="str">
        <f>IF(VLOOKUP($A89,FAG_Daten_2022!$A$1:$FK$206,FAG_Daten_2022!BH$1,FALSE)="","",VLOOKUP($A89,FAG_Daten_2022!$A$1:$FK$206,FAG_Daten_2022!BH$1,FALSE))</f>
        <v/>
      </c>
      <c r="DD89" s="82">
        <f>IF(VLOOKUP($A89,FAG_Daten_2022!$A$1:$FK$206,FAG_Daten_2022!BI$1,FALSE)="","",VLOOKUP($A89,FAG_Daten_2022!$A$1:$FK$206,FAG_Daten_2022!BI$1,FALSE))</f>
        <v>12</v>
      </c>
      <c r="DE89" s="82" t="str">
        <f>IF(VLOOKUP($A89,FAG_Daten_2022!$A$1:$FK$206,FAG_Daten_2022!BJ$1,FALSE)="","",VLOOKUP($A89,FAG_Daten_2022!$A$1:$FK$206,FAG_Daten_2022!BJ$1,FALSE))</f>
        <v/>
      </c>
      <c r="DF89" s="82" t="str">
        <f>IF(VLOOKUP($A89,FAG_Daten_2022!$A$1:$FK$206,FAG_Daten_2022!BK$1,FALSE)="","",VLOOKUP($A89,FAG_Daten_2022!$A$1:$FK$206,FAG_Daten_2022!BK$1,FALSE))</f>
        <v/>
      </c>
      <c r="DG89" s="82" t="str">
        <f>IF(VLOOKUP($A89,FAG_Daten_2022!$A$1:$FK$206,FAG_Daten_2022!BL$1,FALSE)="","",VLOOKUP($A89,FAG_Daten_2022!$A$1:$FK$206,FAG_Daten_2022!BL$1,FALSE))</f>
        <v/>
      </c>
      <c r="DH89" s="82" t="str">
        <f>IF(VLOOKUP($A89,FAG_Daten_2022!$A$1:$FK$206,FAG_Daten_2022!BM$1,FALSE)="","",VLOOKUP($A89,FAG_Daten_2022!$A$1:$FK$206,FAG_Daten_2022!BM$1,FALSE))</f>
        <v/>
      </c>
      <c r="DI89" s="82" t="str">
        <f>IF(VLOOKUP($A89,FAG_Daten_2022!$A$1:$FK$206,FAG_Daten_2022!BN$1,FALSE)="","",VLOOKUP($A89,FAG_Daten_2022!$A$1:$FK$206,FAG_Daten_2022!BN$1,FALSE))</f>
        <v/>
      </c>
      <c r="DJ89" s="82" t="str">
        <f>IF(VLOOKUP($A89,FAG_Daten_2022!$A$1:$FK$206,FAG_Daten_2022!BO$1,FALSE)="","",VLOOKUP($A89,FAG_Daten_2022!$A$1:$FK$206,FAG_Daten_2022!BO$1,FALSE))</f>
        <v/>
      </c>
      <c r="DK89" s="82" t="str">
        <f>IF(VLOOKUP($A89,FAG_Daten_2022!$A$1:$FK$206,FAG_Daten_2022!BP$1,FALSE)="","",VLOOKUP($A89,FAG_Daten_2022!$A$1:$FK$206,FAG_Daten_2022!BP$1,FALSE))</f>
        <v/>
      </c>
      <c r="DL89" s="82" t="str">
        <f>IF(VLOOKUP($A89,FAG_Daten_2022!$A$1:$FK$206,FAG_Daten_2022!BQ$1,FALSE)="","",VLOOKUP($A89,FAG_Daten_2022!$A$1:$FK$206,FAG_Daten_2022!BQ$1,FALSE))</f>
        <v/>
      </c>
      <c r="DM89" s="82" t="str">
        <f>IF(VLOOKUP($A89,FAG_Daten_2022!$A$1:$FK$206,FAG_Daten_2022!BR$1,FALSE)="","",VLOOKUP($A89,FAG_Daten_2022!$A$1:$FK$206,FAG_Daten_2022!BR$1,FALSE))</f>
        <v/>
      </c>
      <c r="DN89" s="82">
        <f t="shared" si="17"/>
        <v>0</v>
      </c>
      <c r="DO89" s="82" t="str">
        <f t="shared" si="17"/>
        <v/>
      </c>
      <c r="DP89" s="82" t="str">
        <f t="shared" si="17"/>
        <v/>
      </c>
      <c r="DQ89" s="82" t="str">
        <f t="shared" si="17"/>
        <v/>
      </c>
      <c r="DR89" s="82">
        <f t="shared" si="17"/>
        <v>0</v>
      </c>
      <c r="DS89" s="82" t="str">
        <f t="shared" si="17"/>
        <v/>
      </c>
      <c r="DT89" s="82" t="str">
        <f t="shared" si="24"/>
        <v/>
      </c>
      <c r="DU89" s="82" t="str">
        <f t="shared" si="24"/>
        <v/>
      </c>
      <c r="DV89" s="82" t="str">
        <f t="shared" si="24"/>
        <v/>
      </c>
      <c r="DW89" s="82" t="str">
        <f t="shared" si="24"/>
        <v/>
      </c>
      <c r="DX89" s="82" t="str">
        <f t="shared" si="24"/>
        <v/>
      </c>
      <c r="DY89" s="82" t="str">
        <f t="shared" si="24"/>
        <v/>
      </c>
      <c r="DZ89" s="82">
        <f t="shared" si="21"/>
        <v>0</v>
      </c>
      <c r="EA89" s="82">
        <f t="shared" si="22"/>
        <v>822902</v>
      </c>
      <c r="EB89" s="82"/>
      <c r="EC89" s="82"/>
      <c r="ED89" s="82"/>
      <c r="EE89" s="82"/>
      <c r="EF89" s="82"/>
      <c r="EG89" s="82"/>
      <c r="EH89" s="82"/>
      <c r="EI89" s="82"/>
      <c r="EJ89" s="82"/>
      <c r="EK89" s="1"/>
      <c r="EL89" s="11"/>
      <c r="EM89" s="1"/>
    </row>
    <row r="90" spans="1:143" s="3" customFormat="1" outlineLevel="1" x14ac:dyDescent="0.2">
      <c r="A90" s="3">
        <v>195</v>
      </c>
      <c r="B90" s="3" t="str">
        <f>VLOOKUP(A90,FAG_Daten_2022!A$1:$FK$206,FAG_Daten_2022!$B$1,FALSE)</f>
        <v>Maur</v>
      </c>
      <c r="C90" s="3" t="str">
        <f>VLOOKUP(A90,FAG_Daten_2022!A$1:$FK$206,FAG_Daten_2022!$C$1,FALSE)</f>
        <v>Politische Gemeinde</v>
      </c>
      <c r="D90" s="3" t="str">
        <f>VLOOKUP(A90,FAG_Daten_2022!A$1:$FK$206,FAG_Daten_2022!$D$1,FALSE)</f>
        <v>Bezirk Uster</v>
      </c>
      <c r="E90" s="82">
        <f>VLOOKUP(A90,FAG_Daten_2022!A$1:$FK$206,FAG_Daten_2022!$AT$1,FALSE)</f>
        <v>5077</v>
      </c>
      <c r="F90" s="82">
        <f>VLOOKUP(A90,FAG_Daten_2022!A$1:$FK$206,FAG_Daten_2022!$AV$1,FALSE)</f>
        <v>3770</v>
      </c>
      <c r="G90" s="82">
        <f>VLOOKUP(A90,FAG_Daten_2022!A$1:$FK$206,FAG_Daten_2022!$F$1,FALSE)</f>
        <v>10778</v>
      </c>
      <c r="H90" s="80">
        <f>VLOOKUP(A90,FAG_Daten_2022!A$1:$FK$206,FAG_Daten_2022!$DH$1,FALSE)</f>
        <v>87</v>
      </c>
      <c r="I90" s="82">
        <f>ROUND(IF(E90&lt;FAG_Basisdaten!$C$5*F90,(FAG_Basisdaten!$C$5*F90-E90)*G90*H90/100,0),0)</f>
        <v>0</v>
      </c>
      <c r="J90" s="82">
        <f>VLOOKUP(A90,FAG_Daten_2022!A$1:$FK$206,FAG_Daten_2022!$AT$1,FALSE)</f>
        <v>5077</v>
      </c>
      <c r="K90" s="82">
        <f>VLOOKUP(A90,FAG_Daten_2022!A$1:$FK$206,FAG_Daten_2022!$AV$1,FALSE)</f>
        <v>3770</v>
      </c>
      <c r="L90" s="3">
        <f>VLOOKUP(A90,FAG_Daten_2022!A$1:$FK$206,FAG_Daten_2022!$F$1,FALSE)</f>
        <v>10778</v>
      </c>
      <c r="M90" s="3">
        <f>VLOOKUP(A90,FAG_Daten_2022!A$1:$FK$206,FAG_Daten_2022!DJ$1,FALSE)</f>
        <v>99.67</v>
      </c>
      <c r="N90" s="3">
        <f>VLOOKUP(A90,FAG_Daten_2022!A$1:$FK$206,FAG_Daten_2022!$DK$1,FALSE)</f>
        <v>100.87</v>
      </c>
      <c r="O90" s="82">
        <f>ROUND(IF(J90&gt;K90*FAG_Basisdaten!$C$8,(J90-K90*FAG_Basisdaten!$C$8)*FAG_Basisdaten!$C$9*L90*(M90/N90),0),0)</f>
        <v>6933006</v>
      </c>
      <c r="P90" s="82">
        <f>VLOOKUP(A90,FAG_Daten_2022!A$1:$FK$206,FAG_Daten_2022!$I$1,FALSE)</f>
        <v>2206</v>
      </c>
      <c r="Q90" s="82">
        <f>VLOOKUP(A90,FAG_Daten_2022!A$1:$FK$206,FAG_Daten_2022!$F$1,FALSE)</f>
        <v>10778</v>
      </c>
      <c r="R90" s="82">
        <f>VLOOKUP(A90,FAG_Daten_2022!A$1:$FK$206,FAG_Daten_2022!$K$1,FALSE)</f>
        <v>232131</v>
      </c>
      <c r="S90" s="82">
        <f>VLOOKUP(A90,FAG_Daten_2022!A$1:$FK$206,FAG_Daten_2022!$H$1,FALSE)</f>
        <v>1130451</v>
      </c>
      <c r="T90" s="82">
        <f>VLOOKUP(A90,FAG_Daten_2022!A$1:$FK$206,FAG_Daten_2022!$F$1,FALSE)</f>
        <v>10778</v>
      </c>
      <c r="U90" s="3">
        <f>VLOOKUP(A90,FAG_Daten_2022!A$1:$FK$206,FAG_Daten_2022!$BC$1,FALSE)</f>
        <v>102.3</v>
      </c>
      <c r="V90" s="3">
        <f>VLOOKUP(A90,FAG_Daten_2022!A$1:$FK$206,FAG_Daten_2022!$BD$1,FALSE)</f>
        <v>104.2</v>
      </c>
      <c r="W90" s="118">
        <f>IF((P90/Q90)&gt;(R90/S90)*FAG_Basisdaten!$C$12,((P90/Q90)-(R90/S90)*FAG_Basisdaten!$C$12)*T90*FAG_Basisdaten!$C$13*(U90/V90),0)</f>
        <v>0</v>
      </c>
      <c r="X90" s="3">
        <f>VLOOKUP(A90,FAG_Daten_2022!A$1:$FK$206,FAG_Daten_2022!$DH$1,FALSE)</f>
        <v>87</v>
      </c>
      <c r="Y90" s="3">
        <f>VLOOKUP(A90,FAG_Daten_2022!A$1:$FK$206,FAG_Daten_2022!$DJ$1,FALSE)</f>
        <v>99.67</v>
      </c>
      <c r="Z90" s="82">
        <f>ROUND(W90-W90*MIN(MAX((Y90*FAG_Basisdaten!$C$15-X90)/(Y90*FAG_Basisdaten!$C$14),0),1),0)</f>
        <v>0</v>
      </c>
      <c r="AA90" s="79">
        <f>VLOOKUP(A90,FAG_Daten_2022!A$1:$FK$206,FAG_Daten_2022!$AW$1,FALSE)</f>
        <v>732.19</v>
      </c>
      <c r="AB90" s="83">
        <f>VLOOKUP(A90,FAG_Daten_2022!A$1:$FK$206,FAG_Daten_2022!$AZ$1,FALSE)</f>
        <v>2.5000000000000001E-3</v>
      </c>
      <c r="AC90" s="3">
        <f>VLOOKUP(A90,FAG_Daten_2022!A$1:$FK$206,FAG_Daten_2022!$F$1,FALSE)</f>
        <v>10778</v>
      </c>
      <c r="AD90" s="3">
        <f>VLOOKUP(A90,FAG_Daten_2022!A$1:$FK$206,FAG_Daten_2022!$BC$1,FALSE)</f>
        <v>102.3</v>
      </c>
      <c r="AE90" s="3">
        <f>VLOOKUP(A90,FAG_Daten_2022!A$1:$FK$206,FAG_Daten_2022!$BD$1,FALSE)</f>
        <v>104.2</v>
      </c>
      <c r="AF90" s="80">
        <f>IF(OR(AA90&lt;FAG_Basisdaten!$C$18,AB90&gt;FAG_Basisdaten!$C$19),MAX((FAG_Basisdaten!$C$20+FAG_Basisdaten!$C$21*AA90+FAG_Basisdaten!$C$22*AB90*100)*AC90*(AD90/AE90),0),0)</f>
        <v>0</v>
      </c>
      <c r="AG90" s="3">
        <f>VLOOKUP(A90,FAG_Daten_2022!A$1:$FK$206,FAG_Daten_2022!$DH$1,FALSE)</f>
        <v>87</v>
      </c>
      <c r="AH90" s="3">
        <f>VLOOKUP(A90,FAG_Daten_2022!A$1:$FK$206,FAG_Daten_2022!$DJ$1,FALSE)</f>
        <v>99.67</v>
      </c>
      <c r="AI90" s="82">
        <f>ROUND(AF90-AF90*MIN(MAX((AH90*FAG_Basisdaten!$C$24-AG90)/(AH90*FAG_Basisdaten!$C$23),0),1),0)</f>
        <v>0</v>
      </c>
      <c r="AJ90" s="3">
        <f>VLOOKUP(A90,FAG_Daten_2022!$A$1:$FK$206,FAG_Daten_2022!$BC$1,FALSE)</f>
        <v>102.3</v>
      </c>
      <c r="AK90" s="3">
        <f>VLOOKUP(A90,FAG_Daten_2022!$A$1:$FK$206,FAG_Daten_2022!$BD$1,FALSE)</f>
        <v>104.2</v>
      </c>
      <c r="AL90" s="82">
        <v>0</v>
      </c>
      <c r="AM90" s="82">
        <f t="shared" si="19"/>
        <v>-6933006</v>
      </c>
      <c r="AN90" s="115" t="str">
        <f>IF(VLOOKUP($A90,FAG_Daten_2022!$A$1:$FK$206,FAG_Daten_2022!BS$1,FALSE)="","",VLOOKUP($A90,FAG_Daten_2022!$A$1:$FK$206,FAG_Daten_2022!BS$1,FALSE))</f>
        <v/>
      </c>
      <c r="AO90" s="115" t="str">
        <f>IF(VLOOKUP($A90,FAG_Daten_2022!$A$1:$FK$206,FAG_Daten_2022!BT$1,FALSE)="","",VLOOKUP($A90,FAG_Daten_2022!$A$1:$FK$206,FAG_Daten_2022!BT$1,FALSE))</f>
        <v/>
      </c>
      <c r="AP90" s="115" t="str">
        <f>IF(VLOOKUP($A90,FAG_Daten_2022!$A$1:$FK$206,FAG_Daten_2022!BU$1,FALSE)="","",VLOOKUP($A90,FAG_Daten_2022!$A$1:$FK$206,FAG_Daten_2022!BU$1,FALSE))</f>
        <v/>
      </c>
      <c r="AQ90" s="115" t="str">
        <f>IF(VLOOKUP($A90,FAG_Daten_2022!$A$1:$FK$206,FAG_Daten_2022!BV$1,FALSE)="","",VLOOKUP($A90,FAG_Daten_2022!$A$1:$FK$206,FAG_Daten_2022!BV$1,FALSE))</f>
        <v/>
      </c>
      <c r="AR90" s="115" t="str">
        <f>IF(VLOOKUP($A90,FAG_Daten_2022!$A$1:$FK$206,FAG_Daten_2022!BW$1,FALSE)="","",VLOOKUP($A90,FAG_Daten_2022!$A$1:$FK$206,FAG_Daten_2022!BW$1,FALSE))</f>
        <v/>
      </c>
      <c r="AS90" s="115" t="str">
        <f>IF(VLOOKUP($A90,FAG_Daten_2022!$A$1:$FK$206,FAG_Daten_2022!BX$1,FALSE)="","",VLOOKUP($A90,FAG_Daten_2022!$A$1:$FK$206,FAG_Daten_2022!BX$1,FALSE))</f>
        <v/>
      </c>
      <c r="AT90" s="115" t="str">
        <f>IF(VLOOKUP($A90,FAG_Daten_2022!$A$1:$FK$206,FAG_Daten_2022!BY$1,FALSE)="","",VLOOKUP($A90,FAG_Daten_2022!$A$1:$FK$206,FAG_Daten_2022!BY$1,FALSE))</f>
        <v/>
      </c>
      <c r="AU90" s="115" t="str">
        <f>IF(VLOOKUP($A90,FAG_Daten_2022!$A$1:$FK$206,FAG_Daten_2022!BZ$1,FALSE)="","",VLOOKUP($A90,FAG_Daten_2022!$A$1:$FK$206,FAG_Daten_2022!BZ$1,FALSE))</f>
        <v/>
      </c>
      <c r="AV90" s="115" t="str">
        <f>IF(VLOOKUP($A90,FAG_Daten_2022!$A$1:$FK$206,FAG_Daten_2022!CA$1,FALSE)="","",VLOOKUP($A90,FAG_Daten_2022!$A$1:$FK$206,FAG_Daten_2022!CA$1,FALSE))</f>
        <v/>
      </c>
      <c r="AW90" s="115" t="str">
        <f>IF(VLOOKUP($A90,FAG_Daten_2022!$A$1:$FK$206,FAG_Daten_2022!CB$1,FALSE)="","",VLOOKUP($A90,FAG_Daten_2022!$A$1:$FK$206,FAG_Daten_2022!CB$1,FALSE))</f>
        <v/>
      </c>
      <c r="AX90" s="115" t="str">
        <f>IF(VLOOKUP($A90,FAG_Daten_2022!$A$1:$FK$206,FAG_Daten_2022!CC$1,FALSE)="","",VLOOKUP($A90,FAG_Daten_2022!$A$1:$FK$206,FAG_Daten_2022!CC$1,FALSE))</f>
        <v/>
      </c>
      <c r="AY90" s="115" t="str">
        <f>IF(VLOOKUP($A90,FAG_Daten_2022!$A$1:$FK$206,FAG_Daten_2022!CD$1,FALSE)="","",VLOOKUP($A90,FAG_Daten_2022!$A$1:$FK$206,FAG_Daten_2022!CD$1,FALSE))</f>
        <v/>
      </c>
      <c r="AZ90" s="80">
        <f>VLOOKUP($A90,FAG_Daten_2022!$A$1:$FK$206,FAG_Daten_2022!$DH$1,FALSE)</f>
        <v>87</v>
      </c>
      <c r="BA90" s="80">
        <f>IF(VLOOKUP($A90,FAG_Daten_2022!$A$1:$FK$206,FAG_Daten_2022!M$1,FALSE)="","",VLOOKUP($A90,FAG_Daten_2022!$A$1:$FK$206,FAG_Daten_2022!M$1,FALSE))</f>
        <v>0</v>
      </c>
      <c r="BB90" s="80">
        <f>IF(VLOOKUP($A90,FAG_Daten_2022!$A$1:$FK$206,FAG_Daten_2022!N$1,FALSE)="","",VLOOKUP($A90,FAG_Daten_2022!$A$1:$FK$206,FAG_Daten_2022!N$1,FALSE))</f>
        <v>0</v>
      </c>
      <c r="BC90" s="80">
        <f>IF(VLOOKUP($A90,FAG_Daten_2022!$A$1:$FK$206,FAG_Daten_2022!O$1,FALSE)="","",VLOOKUP($A90,FAG_Daten_2022!$A$1:$FK$206,FAG_Daten_2022!O$1,FALSE))</f>
        <v>0</v>
      </c>
      <c r="BD90" s="80" t="str">
        <f>IF(VLOOKUP($A90,FAG_Daten_2022!$A$1:$FK$206,FAG_Daten_2022!P$1,FALSE)="","",VLOOKUP($A90,FAG_Daten_2022!$A$1:$FK$206,FAG_Daten_2022!P$1,FALSE))</f>
        <v/>
      </c>
      <c r="BE90" s="80">
        <f>IF(VLOOKUP($A90,FAG_Daten_2022!$A$1:$FK$206,FAG_Daten_2022!R$1,FALSE)="","",VLOOKUP($A90,FAG_Daten_2022!$A$1:$FK$206,FAG_Daten_2022!R$1,FALSE))</f>
        <v>0</v>
      </c>
      <c r="BF90" s="80">
        <f>IF(VLOOKUP($A90,FAG_Daten_2022!$A$1:$FK$206,FAG_Daten_2022!S$1,FALSE)="","",VLOOKUP($A90,FAG_Daten_2022!$A$1:$FK$206,FAG_Daten_2022!S$1,FALSE))</f>
        <v>0</v>
      </c>
      <c r="BG90" s="80" t="str">
        <f>IF(VLOOKUP($A90,FAG_Daten_2022!$A$1:$FK$206,FAG_Daten_2022!T$1,FALSE)="","",VLOOKUP($A90,FAG_Daten_2022!$A$1:$FK$206,FAG_Daten_2022!T$1,FALSE))</f>
        <v/>
      </c>
      <c r="BH90" s="80" t="str">
        <f>IF(VLOOKUP($A90,FAG_Daten_2022!$A$1:$FK$206,FAG_Daten_2022!U$1,FALSE)="","",VLOOKUP($A90,FAG_Daten_2022!$A$1:$FK$206,FAG_Daten_2022!U$1,FALSE))</f>
        <v/>
      </c>
      <c r="BI90" s="80">
        <f>IF(VLOOKUP($A90,FAG_Daten_2022!$A$1:$FK$206,FAG_Daten_2022!W$1,FALSE)="","",VLOOKUP($A90,FAG_Daten_2022!$A$1:$FK$206,FAG_Daten_2022!W$1,FALSE))</f>
        <v>0</v>
      </c>
      <c r="BJ90" s="80" t="str">
        <f>IF(VLOOKUP($A90,FAG_Daten_2022!$A$1:$FK$206,FAG_Daten_2022!X$1,FALSE)="","",VLOOKUP($A90,FAG_Daten_2022!$A$1:$FK$206,FAG_Daten_2022!X$1,FALSE))</f>
        <v/>
      </c>
      <c r="BK90" s="80" t="str">
        <f>IF(VLOOKUP($A90,FAG_Daten_2022!$A$1:$FK$206,FAG_Daten_2022!Y$1,FALSE)="","",VLOOKUP($A90,FAG_Daten_2022!$A$1:$FK$206,FAG_Daten_2022!Y$1,FALSE))</f>
        <v/>
      </c>
      <c r="BL90" s="80" t="str">
        <f>IF(VLOOKUP($A90,FAG_Daten_2022!$A$1:$FK$206,FAG_Daten_2022!Z$1,FALSE)="","",VLOOKUP($A90,FAG_Daten_2022!$A$1:$FK$206,FAG_Daten_2022!Z$1,FALSE))</f>
        <v/>
      </c>
      <c r="BM90" s="82">
        <f>IF(VLOOKUP($A90,FAG_Daten_2022!$A$1:$FK$206,FAG_Daten_2022!AG$1,FALSE)="","",VLOOKUP($A90,FAG_Daten_2022!$A$1:$FK$206,FAG_Daten_2022!AG$1,FALSE))</f>
        <v>54724353</v>
      </c>
      <c r="BN90" s="82">
        <f>IF(VLOOKUP($A90,FAG_Daten_2022!$A$1:$FK$206,FAG_Daten_2022!AH$1,FALSE)="","",VLOOKUP($A90,FAG_Daten_2022!$A$1:$FK$206,FAG_Daten_2022!AH$1,FALSE))</f>
        <v>0</v>
      </c>
      <c r="BO90" s="82">
        <f>IF(VLOOKUP($A90,FAG_Daten_2022!$A$1:$FK$206,FAG_Daten_2022!AI$1,FALSE)="","",VLOOKUP($A90,FAG_Daten_2022!$A$1:$FK$206,FAG_Daten_2022!AI$1,FALSE))</f>
        <v>0</v>
      </c>
      <c r="BP90" s="113">
        <f>IF(VLOOKUP($A90,FAG_Daten_2022!$A$1:$FK$206,FAG_Daten_2022!AJ$1,FALSE)="","",VLOOKUP($A90,FAG_Daten_2022!$A$1:$FK$206,FAG_Daten_2022!AJ$1,FALSE))</f>
        <v>0</v>
      </c>
      <c r="BQ90" s="82" t="str">
        <f>IF(VLOOKUP($A90,FAG_Daten_2022!$A$1:$FK$206,FAG_Daten_2022!AK$1,FALSE)="","",VLOOKUP($A90,FAG_Daten_2022!$A$1:$FK$206,FAG_Daten_2022!AK$1,FALSE))</f>
        <v/>
      </c>
      <c r="BR90" s="82">
        <f>IF(VLOOKUP($A90,FAG_Daten_2022!$A$1:$FK$206,FAG_Daten_2022!AL$1,FALSE)="","",VLOOKUP($A90,FAG_Daten_2022!$A$1:$FK$206,FAG_Daten_2022!AL$1,FALSE))</f>
        <v>0</v>
      </c>
      <c r="BS90" s="82">
        <f>IF(VLOOKUP($A90,FAG_Daten_2022!$A$1:$FK$206,FAG_Daten_2022!AM$1,FALSE)="","",VLOOKUP($A90,FAG_Daten_2022!$A$1:$FK$206,FAG_Daten_2022!AM$1,FALSE))</f>
        <v>0</v>
      </c>
      <c r="BT90" s="82" t="str">
        <f>IF(VLOOKUP($A90,FAG_Daten_2022!$A$1:$FK$206,FAG_Daten_2022!AN$1,FALSE)="","",VLOOKUP($A90,FAG_Daten_2022!$A$1:$FK$206,FAG_Daten_2022!AN$1,FALSE))</f>
        <v/>
      </c>
      <c r="BU90" s="82" t="str">
        <f>IF(VLOOKUP($A90,FAG_Daten_2022!$A$1:$FK$206,FAG_Daten_2022!AO$1,FALSE)="","",VLOOKUP($A90,FAG_Daten_2022!$A$1:$FK$206,FAG_Daten_2022!AO$1,FALSE))</f>
        <v/>
      </c>
      <c r="BV90" s="82">
        <f>IF(VLOOKUP($A90,FAG_Daten_2022!$A$1:$FK$206,FAG_Daten_2022!AP$1,FALSE)="","",VLOOKUP($A90,FAG_Daten_2022!$A$1:$FK$206,FAG_Daten_2022!AP$1,FALSE))</f>
        <v>0</v>
      </c>
      <c r="BW90" s="82" t="str">
        <f>IF(VLOOKUP($A90,FAG_Daten_2022!$A$1:$FK$206,FAG_Daten_2022!AQ$1,FALSE)="","",VLOOKUP($A90,FAG_Daten_2022!$A$1:$FK$206,FAG_Daten_2022!AQ$1,FALSE))</f>
        <v/>
      </c>
      <c r="BX90" s="82" t="str">
        <f>IF(VLOOKUP($A90,FAG_Daten_2022!$A$1:$FK$206,FAG_Daten_2022!AR$1,FALSE)="","",VLOOKUP($A90,FAG_Daten_2022!$A$1:$FK$206,FAG_Daten_2022!AR$1,FALSE))</f>
        <v/>
      </c>
      <c r="BY90" s="82" t="str">
        <f>IF(VLOOKUP($A90,FAG_Daten_2022!$A$1:$FK$206,FAG_Daten_2022!AS$1,FALSE)="","",VLOOKUP($A90,FAG_Daten_2022!$A$1:$FK$206,FAG_Daten_2022!AS$1,FALSE))</f>
        <v/>
      </c>
      <c r="BZ90" s="82">
        <f t="shared" si="18"/>
        <v>0</v>
      </c>
      <c r="CA90" s="82">
        <f t="shared" si="15"/>
        <v>0</v>
      </c>
      <c r="CB90" s="82">
        <f t="shared" si="15"/>
        <v>0</v>
      </c>
      <c r="CC90" s="82" t="str">
        <f t="shared" si="15"/>
        <v/>
      </c>
      <c r="CD90" s="82">
        <f t="shared" si="15"/>
        <v>0</v>
      </c>
      <c r="CE90" s="82">
        <f t="shared" si="15"/>
        <v>0</v>
      </c>
      <c r="CF90" s="82" t="str">
        <f t="shared" si="15"/>
        <v/>
      </c>
      <c r="CG90" s="82" t="str">
        <f t="shared" si="15"/>
        <v/>
      </c>
      <c r="CH90" s="82">
        <f t="shared" si="15"/>
        <v>0</v>
      </c>
      <c r="CI90" s="82" t="str">
        <f t="shared" si="15"/>
        <v/>
      </c>
      <c r="CJ90" s="82" t="str">
        <f t="shared" si="15"/>
        <v/>
      </c>
      <c r="CK90" s="82" t="str">
        <f t="shared" si="15"/>
        <v/>
      </c>
      <c r="CL90" s="82">
        <f t="shared" si="16"/>
        <v>0</v>
      </c>
      <c r="CM90" s="82">
        <f t="shared" si="16"/>
        <v>0</v>
      </c>
      <c r="CN90" s="82">
        <f t="shared" si="16"/>
        <v>0</v>
      </c>
      <c r="CO90" s="82" t="str">
        <f t="shared" si="16"/>
        <v/>
      </c>
      <c r="CP90" s="82">
        <f t="shared" si="16"/>
        <v>0</v>
      </c>
      <c r="CQ90" s="82">
        <f t="shared" si="16"/>
        <v>0</v>
      </c>
      <c r="CR90" s="82" t="str">
        <f t="shared" si="23"/>
        <v/>
      </c>
      <c r="CS90" s="82" t="str">
        <f t="shared" si="23"/>
        <v/>
      </c>
      <c r="CT90" s="82">
        <f t="shared" si="23"/>
        <v>0</v>
      </c>
      <c r="CU90" s="82" t="str">
        <f t="shared" si="23"/>
        <v/>
      </c>
      <c r="CV90" s="82" t="str">
        <f t="shared" si="23"/>
        <v/>
      </c>
      <c r="CW90" s="82" t="str">
        <f t="shared" si="23"/>
        <v/>
      </c>
      <c r="CX90" s="82">
        <f t="shared" si="20"/>
        <v>0</v>
      </c>
      <c r="CY90" s="82">
        <f>VLOOKUP($A90,FAG_Daten_2022!$A$1:$FK$206,FAG_Daten_2022!I$1,FALSE)</f>
        <v>2206</v>
      </c>
      <c r="CZ90" s="82" t="str">
        <f>IF(VLOOKUP($A90,FAG_Daten_2022!$A$1:$FK$206,FAG_Daten_2022!BE$1,FALSE)="","",VLOOKUP($A90,FAG_Daten_2022!$A$1:$FK$206,FAG_Daten_2022!BE$1,FALSE))</f>
        <v/>
      </c>
      <c r="DA90" s="82" t="str">
        <f>IF(VLOOKUP($A90,FAG_Daten_2022!$A$1:$FK$206,FAG_Daten_2022!BF$1,FALSE)="","",VLOOKUP($A90,FAG_Daten_2022!$A$1:$FK$206,FAG_Daten_2022!BF$1,FALSE))</f>
        <v/>
      </c>
      <c r="DB90" s="82" t="str">
        <f>IF(VLOOKUP($A90,FAG_Daten_2022!$A$1:$FK$206,FAG_Daten_2022!BG$1,FALSE)="","",VLOOKUP($A90,FAG_Daten_2022!$A$1:$FK$206,FAG_Daten_2022!BG$1,FALSE))</f>
        <v/>
      </c>
      <c r="DC90" s="82" t="str">
        <f>IF(VLOOKUP($A90,FAG_Daten_2022!$A$1:$FK$206,FAG_Daten_2022!BH$1,FALSE)="","",VLOOKUP($A90,FAG_Daten_2022!$A$1:$FK$206,FAG_Daten_2022!BH$1,FALSE))</f>
        <v/>
      </c>
      <c r="DD90" s="82" t="str">
        <f>IF(VLOOKUP($A90,FAG_Daten_2022!$A$1:$FK$206,FAG_Daten_2022!BI$1,FALSE)="","",VLOOKUP($A90,FAG_Daten_2022!$A$1:$FK$206,FAG_Daten_2022!BI$1,FALSE))</f>
        <v/>
      </c>
      <c r="DE90" s="82" t="str">
        <f>IF(VLOOKUP($A90,FAG_Daten_2022!$A$1:$FK$206,FAG_Daten_2022!BJ$1,FALSE)="","",VLOOKUP($A90,FAG_Daten_2022!$A$1:$FK$206,FAG_Daten_2022!BJ$1,FALSE))</f>
        <v/>
      </c>
      <c r="DF90" s="82" t="str">
        <f>IF(VLOOKUP($A90,FAG_Daten_2022!$A$1:$FK$206,FAG_Daten_2022!BK$1,FALSE)="","",VLOOKUP($A90,FAG_Daten_2022!$A$1:$FK$206,FAG_Daten_2022!BK$1,FALSE))</f>
        <v/>
      </c>
      <c r="DG90" s="82" t="str">
        <f>IF(VLOOKUP($A90,FAG_Daten_2022!$A$1:$FK$206,FAG_Daten_2022!BL$1,FALSE)="","",VLOOKUP($A90,FAG_Daten_2022!$A$1:$FK$206,FAG_Daten_2022!BL$1,FALSE))</f>
        <v/>
      </c>
      <c r="DH90" s="82" t="str">
        <f>IF(VLOOKUP($A90,FAG_Daten_2022!$A$1:$FK$206,FAG_Daten_2022!BM$1,FALSE)="","",VLOOKUP($A90,FAG_Daten_2022!$A$1:$FK$206,FAG_Daten_2022!BM$1,FALSE))</f>
        <v/>
      </c>
      <c r="DI90" s="82" t="str">
        <f>IF(VLOOKUP($A90,FAG_Daten_2022!$A$1:$FK$206,FAG_Daten_2022!BN$1,FALSE)="","",VLOOKUP($A90,FAG_Daten_2022!$A$1:$FK$206,FAG_Daten_2022!BN$1,FALSE))</f>
        <v/>
      </c>
      <c r="DJ90" s="82" t="str">
        <f>IF(VLOOKUP($A90,FAG_Daten_2022!$A$1:$FK$206,FAG_Daten_2022!BO$1,FALSE)="","",VLOOKUP($A90,FAG_Daten_2022!$A$1:$FK$206,FAG_Daten_2022!BO$1,FALSE))</f>
        <v/>
      </c>
      <c r="DK90" s="82" t="str">
        <f>IF(VLOOKUP($A90,FAG_Daten_2022!$A$1:$FK$206,FAG_Daten_2022!BP$1,FALSE)="","",VLOOKUP($A90,FAG_Daten_2022!$A$1:$FK$206,FAG_Daten_2022!BP$1,FALSE))</f>
        <v/>
      </c>
      <c r="DL90" s="82" t="str">
        <f>IF(VLOOKUP($A90,FAG_Daten_2022!$A$1:$FK$206,FAG_Daten_2022!BQ$1,FALSE)="","",VLOOKUP($A90,FAG_Daten_2022!$A$1:$FK$206,FAG_Daten_2022!BQ$1,FALSE))</f>
        <v/>
      </c>
      <c r="DM90" s="82" t="str">
        <f>IF(VLOOKUP($A90,FAG_Daten_2022!$A$1:$FK$206,FAG_Daten_2022!BR$1,FALSE)="","",VLOOKUP($A90,FAG_Daten_2022!$A$1:$FK$206,FAG_Daten_2022!BR$1,FALSE))</f>
        <v/>
      </c>
      <c r="DN90" s="82" t="str">
        <f t="shared" si="17"/>
        <v/>
      </c>
      <c r="DO90" s="82" t="str">
        <f t="shared" si="17"/>
        <v/>
      </c>
      <c r="DP90" s="82" t="str">
        <f t="shared" si="17"/>
        <v/>
      </c>
      <c r="DQ90" s="82" t="str">
        <f t="shared" si="17"/>
        <v/>
      </c>
      <c r="DR90" s="82" t="str">
        <f t="shared" si="17"/>
        <v/>
      </c>
      <c r="DS90" s="82" t="str">
        <f t="shared" si="17"/>
        <v/>
      </c>
      <c r="DT90" s="82" t="str">
        <f t="shared" si="24"/>
        <v/>
      </c>
      <c r="DU90" s="82" t="str">
        <f t="shared" si="24"/>
        <v/>
      </c>
      <c r="DV90" s="82" t="str">
        <f t="shared" si="24"/>
        <v/>
      </c>
      <c r="DW90" s="82" t="str">
        <f t="shared" si="24"/>
        <v/>
      </c>
      <c r="DX90" s="82" t="str">
        <f t="shared" si="24"/>
        <v/>
      </c>
      <c r="DY90" s="82" t="str">
        <f t="shared" si="24"/>
        <v/>
      </c>
      <c r="DZ90" s="82">
        <f t="shared" si="21"/>
        <v>0</v>
      </c>
      <c r="EA90" s="82">
        <f t="shared" si="22"/>
        <v>0</v>
      </c>
      <c r="EB90" s="82"/>
      <c r="EC90" s="82"/>
      <c r="ED90" s="82"/>
      <c r="EE90" s="82"/>
      <c r="EF90" s="82"/>
      <c r="EG90" s="82"/>
      <c r="EH90" s="82"/>
      <c r="EI90" s="82"/>
      <c r="EJ90" s="82"/>
      <c r="EK90" s="1"/>
      <c r="EL90" s="11"/>
      <c r="EM90" s="1"/>
    </row>
    <row r="91" spans="1:143" s="3" customFormat="1" outlineLevel="1" x14ac:dyDescent="0.2">
      <c r="A91" s="3">
        <v>156</v>
      </c>
      <c r="B91" s="3" t="str">
        <f>VLOOKUP(A91,FAG_Daten_2022!A$1:$FK$206,FAG_Daten_2022!$B$1,FALSE)</f>
        <v>Meilen</v>
      </c>
      <c r="C91" s="3" t="str">
        <f>VLOOKUP(A91,FAG_Daten_2022!A$1:$FK$206,FAG_Daten_2022!$C$1,FALSE)</f>
        <v>Politische Gemeinde</v>
      </c>
      <c r="D91" s="3" t="str">
        <f>VLOOKUP(A91,FAG_Daten_2022!A$1:$FK$206,FAG_Daten_2022!$D$1,FALSE)</f>
        <v>Bezirk Meilen</v>
      </c>
      <c r="E91" s="82">
        <f>VLOOKUP(A91,FAG_Daten_2022!A$1:$FK$206,FAG_Daten_2022!$AT$1,FALSE)</f>
        <v>7908</v>
      </c>
      <c r="F91" s="82">
        <f>VLOOKUP(A91,FAG_Daten_2022!A$1:$FK$206,FAG_Daten_2022!$AV$1,FALSE)</f>
        <v>3770</v>
      </c>
      <c r="G91" s="82">
        <f>VLOOKUP(A91,FAG_Daten_2022!A$1:$FK$206,FAG_Daten_2022!$F$1,FALSE)</f>
        <v>14525</v>
      </c>
      <c r="H91" s="80">
        <f>VLOOKUP(A91,FAG_Daten_2022!A$1:$FK$206,FAG_Daten_2022!$DH$1,FALSE)</f>
        <v>84</v>
      </c>
      <c r="I91" s="82">
        <f>ROUND(IF(E91&lt;FAG_Basisdaten!$C$5*F91,(FAG_Basisdaten!$C$5*F91-E91)*G91*H91/100,0),0)</f>
        <v>0</v>
      </c>
      <c r="J91" s="82">
        <f>VLOOKUP(A91,FAG_Daten_2022!A$1:$FK$206,FAG_Daten_2022!$AT$1,FALSE)</f>
        <v>7908</v>
      </c>
      <c r="K91" s="82">
        <f>VLOOKUP(A91,FAG_Daten_2022!A$1:$FK$206,FAG_Daten_2022!$AV$1,FALSE)</f>
        <v>3770</v>
      </c>
      <c r="L91" s="3">
        <f>VLOOKUP(A91,FAG_Daten_2022!A$1:$FK$206,FAG_Daten_2022!$F$1,FALSE)</f>
        <v>14525</v>
      </c>
      <c r="M91" s="3">
        <f>VLOOKUP(A91,FAG_Daten_2022!A$1:$FK$206,FAG_Daten_2022!DJ$1,FALSE)</f>
        <v>99.67</v>
      </c>
      <c r="N91" s="3">
        <f>VLOOKUP(A91,FAG_Daten_2022!A$1:$FK$206,FAG_Daten_2022!$DK$1,FALSE)</f>
        <v>100.87</v>
      </c>
      <c r="O91" s="82">
        <f>ROUND(IF(J91&gt;K91*FAG_Basisdaten!$C$8,(J91-K91*FAG_Basisdaten!$C$8)*FAG_Basisdaten!$C$9*L91*(M91/N91),0),0)</f>
        <v>37785046</v>
      </c>
      <c r="P91" s="82">
        <f>VLOOKUP(A91,FAG_Daten_2022!A$1:$FK$206,FAG_Daten_2022!$I$1,FALSE)</f>
        <v>3066</v>
      </c>
      <c r="Q91" s="82">
        <f>VLOOKUP(A91,FAG_Daten_2022!A$1:$FK$206,FAG_Daten_2022!$F$1,FALSE)</f>
        <v>14525</v>
      </c>
      <c r="R91" s="82">
        <f>VLOOKUP(A91,FAG_Daten_2022!A$1:$FK$206,FAG_Daten_2022!$K$1,FALSE)</f>
        <v>232131</v>
      </c>
      <c r="S91" s="82">
        <f>VLOOKUP(A91,FAG_Daten_2022!A$1:$FK$206,FAG_Daten_2022!$H$1,FALSE)</f>
        <v>1130451</v>
      </c>
      <c r="T91" s="82">
        <f>VLOOKUP(A91,FAG_Daten_2022!A$1:$FK$206,FAG_Daten_2022!$F$1,FALSE)</f>
        <v>14525</v>
      </c>
      <c r="U91" s="3">
        <f>VLOOKUP(A91,FAG_Daten_2022!A$1:$FK$206,FAG_Daten_2022!$BC$1,FALSE)</f>
        <v>102.3</v>
      </c>
      <c r="V91" s="3">
        <f>VLOOKUP(A91,FAG_Daten_2022!A$1:$FK$206,FAG_Daten_2022!$BD$1,FALSE)</f>
        <v>104.2</v>
      </c>
      <c r="W91" s="118">
        <f>IF((P91/Q91)&gt;(R91/S91)*FAG_Basisdaten!$C$12,((P91/Q91)-(R91/S91)*FAG_Basisdaten!$C$12)*T91*FAG_Basisdaten!$C$13*(U91/V91),0)</f>
        <v>0</v>
      </c>
      <c r="X91" s="3">
        <f>VLOOKUP(A91,FAG_Daten_2022!A$1:$FK$206,FAG_Daten_2022!$DH$1,FALSE)</f>
        <v>84</v>
      </c>
      <c r="Y91" s="3">
        <f>VLOOKUP(A91,FAG_Daten_2022!A$1:$FK$206,FAG_Daten_2022!$DJ$1,FALSE)</f>
        <v>99.67</v>
      </c>
      <c r="Z91" s="82">
        <f>ROUND(W91-W91*MIN(MAX((Y91*FAG_Basisdaten!$C$15-X91)/(Y91*FAG_Basisdaten!$C$14),0),1),0)</f>
        <v>0</v>
      </c>
      <c r="AA91" s="79">
        <f>VLOOKUP(A91,FAG_Daten_2022!A$1:$FK$206,FAG_Daten_2022!$AW$1,FALSE)</f>
        <v>1222.52</v>
      </c>
      <c r="AB91" s="83">
        <f>VLOOKUP(A91,FAG_Daten_2022!A$1:$FK$206,FAG_Daten_2022!$AZ$1,FALSE)</f>
        <v>3.8E-3</v>
      </c>
      <c r="AC91" s="3">
        <f>VLOOKUP(A91,FAG_Daten_2022!A$1:$FK$206,FAG_Daten_2022!$F$1,FALSE)</f>
        <v>14525</v>
      </c>
      <c r="AD91" s="3">
        <f>VLOOKUP(A91,FAG_Daten_2022!A$1:$FK$206,FAG_Daten_2022!$BC$1,FALSE)</f>
        <v>102.3</v>
      </c>
      <c r="AE91" s="3">
        <f>VLOOKUP(A91,FAG_Daten_2022!A$1:$FK$206,FAG_Daten_2022!$BD$1,FALSE)</f>
        <v>104.2</v>
      </c>
      <c r="AF91" s="80">
        <f>IF(OR(AA91&lt;FAG_Basisdaten!$C$18,AB91&gt;FAG_Basisdaten!$C$19),MAX((FAG_Basisdaten!$C$20+FAG_Basisdaten!$C$21*AA91+FAG_Basisdaten!$C$22*AB91*100)*AC91*(AD91/AE91),0),0)</f>
        <v>0</v>
      </c>
      <c r="AG91" s="3">
        <f>VLOOKUP(A91,FAG_Daten_2022!A$1:$FK$206,FAG_Daten_2022!$DH$1,FALSE)</f>
        <v>84</v>
      </c>
      <c r="AH91" s="3">
        <f>VLOOKUP(A91,FAG_Daten_2022!A$1:$FK$206,FAG_Daten_2022!$DJ$1,FALSE)</f>
        <v>99.67</v>
      </c>
      <c r="AI91" s="82">
        <f>ROUND(AF91-AF91*MIN(MAX((AH91*FAG_Basisdaten!$C$24-AG91)/(AH91*FAG_Basisdaten!$C$23),0),1),0)</f>
        <v>0</v>
      </c>
      <c r="AJ91" s="3">
        <f>VLOOKUP(A91,FAG_Daten_2022!$A$1:$FK$206,FAG_Daten_2022!$BC$1,FALSE)</f>
        <v>102.3</v>
      </c>
      <c r="AK91" s="3">
        <f>VLOOKUP(A91,FAG_Daten_2022!$A$1:$FK$206,FAG_Daten_2022!$BD$1,FALSE)</f>
        <v>104.2</v>
      </c>
      <c r="AL91" s="82">
        <v>0</v>
      </c>
      <c r="AM91" s="82">
        <f t="shared" si="19"/>
        <v>-37785046</v>
      </c>
      <c r="AN91" s="115" t="str">
        <f>IF(VLOOKUP($A91,FAG_Daten_2022!$A$1:$FK$206,FAG_Daten_2022!BS$1,FALSE)="","",VLOOKUP($A91,FAG_Daten_2022!$A$1:$FK$206,FAG_Daten_2022!BS$1,FALSE))</f>
        <v/>
      </c>
      <c r="AO91" s="115" t="str">
        <f>IF(VLOOKUP($A91,FAG_Daten_2022!$A$1:$FK$206,FAG_Daten_2022!BT$1,FALSE)="","",VLOOKUP($A91,FAG_Daten_2022!$A$1:$FK$206,FAG_Daten_2022!BT$1,FALSE))</f>
        <v/>
      </c>
      <c r="AP91" s="115" t="str">
        <f>IF(VLOOKUP($A91,FAG_Daten_2022!$A$1:$FK$206,FAG_Daten_2022!BU$1,FALSE)="","",VLOOKUP($A91,FAG_Daten_2022!$A$1:$FK$206,FAG_Daten_2022!BU$1,FALSE))</f>
        <v/>
      </c>
      <c r="AQ91" s="115" t="str">
        <f>IF(VLOOKUP($A91,FAG_Daten_2022!$A$1:$FK$206,FAG_Daten_2022!BV$1,FALSE)="","",VLOOKUP($A91,FAG_Daten_2022!$A$1:$FK$206,FAG_Daten_2022!BV$1,FALSE))</f>
        <v/>
      </c>
      <c r="AR91" s="115" t="str">
        <f>IF(VLOOKUP($A91,FAG_Daten_2022!$A$1:$FK$206,FAG_Daten_2022!BW$1,FALSE)="","",VLOOKUP($A91,FAG_Daten_2022!$A$1:$FK$206,FAG_Daten_2022!BW$1,FALSE))</f>
        <v/>
      </c>
      <c r="AS91" s="115" t="str">
        <f>IF(VLOOKUP($A91,FAG_Daten_2022!$A$1:$FK$206,FAG_Daten_2022!BX$1,FALSE)="","",VLOOKUP($A91,FAG_Daten_2022!$A$1:$FK$206,FAG_Daten_2022!BX$1,FALSE))</f>
        <v/>
      </c>
      <c r="AT91" s="115" t="str">
        <f>IF(VLOOKUP($A91,FAG_Daten_2022!$A$1:$FK$206,FAG_Daten_2022!BY$1,FALSE)="","",VLOOKUP($A91,FAG_Daten_2022!$A$1:$FK$206,FAG_Daten_2022!BY$1,FALSE))</f>
        <v/>
      </c>
      <c r="AU91" s="115" t="str">
        <f>IF(VLOOKUP($A91,FAG_Daten_2022!$A$1:$FK$206,FAG_Daten_2022!BZ$1,FALSE)="","",VLOOKUP($A91,FAG_Daten_2022!$A$1:$FK$206,FAG_Daten_2022!BZ$1,FALSE))</f>
        <v/>
      </c>
      <c r="AV91" s="115" t="str">
        <f>IF(VLOOKUP($A91,FAG_Daten_2022!$A$1:$FK$206,FAG_Daten_2022!CA$1,FALSE)="","",VLOOKUP($A91,FAG_Daten_2022!$A$1:$FK$206,FAG_Daten_2022!CA$1,FALSE))</f>
        <v/>
      </c>
      <c r="AW91" s="115" t="str">
        <f>IF(VLOOKUP($A91,FAG_Daten_2022!$A$1:$FK$206,FAG_Daten_2022!CB$1,FALSE)="","",VLOOKUP($A91,FAG_Daten_2022!$A$1:$FK$206,FAG_Daten_2022!CB$1,FALSE))</f>
        <v/>
      </c>
      <c r="AX91" s="115" t="str">
        <f>IF(VLOOKUP($A91,FAG_Daten_2022!$A$1:$FK$206,FAG_Daten_2022!CC$1,FALSE)="","",VLOOKUP($A91,FAG_Daten_2022!$A$1:$FK$206,FAG_Daten_2022!CC$1,FALSE))</f>
        <v/>
      </c>
      <c r="AY91" s="115" t="str">
        <f>IF(VLOOKUP($A91,FAG_Daten_2022!$A$1:$FK$206,FAG_Daten_2022!CD$1,FALSE)="","",VLOOKUP($A91,FAG_Daten_2022!$A$1:$FK$206,FAG_Daten_2022!CD$1,FALSE))</f>
        <v/>
      </c>
      <c r="AZ91" s="80">
        <f>VLOOKUP($A91,FAG_Daten_2022!$A$1:$FK$206,FAG_Daten_2022!$DH$1,FALSE)</f>
        <v>84</v>
      </c>
      <c r="BA91" s="80">
        <f>IF(VLOOKUP($A91,FAG_Daten_2022!$A$1:$FK$206,FAG_Daten_2022!M$1,FALSE)="","",VLOOKUP($A91,FAG_Daten_2022!$A$1:$FK$206,FAG_Daten_2022!M$1,FALSE))</f>
        <v>0</v>
      </c>
      <c r="BB91" s="80">
        <f>IF(VLOOKUP($A91,FAG_Daten_2022!$A$1:$FK$206,FAG_Daten_2022!N$1,FALSE)="","",VLOOKUP($A91,FAG_Daten_2022!$A$1:$FK$206,FAG_Daten_2022!N$1,FALSE))</f>
        <v>0</v>
      </c>
      <c r="BC91" s="80">
        <f>IF(VLOOKUP($A91,FAG_Daten_2022!$A$1:$FK$206,FAG_Daten_2022!O$1,FALSE)="","",VLOOKUP($A91,FAG_Daten_2022!$A$1:$FK$206,FAG_Daten_2022!O$1,FALSE))</f>
        <v>0</v>
      </c>
      <c r="BD91" s="80" t="str">
        <f>IF(VLOOKUP($A91,FAG_Daten_2022!$A$1:$FK$206,FAG_Daten_2022!P$1,FALSE)="","",VLOOKUP($A91,FAG_Daten_2022!$A$1:$FK$206,FAG_Daten_2022!P$1,FALSE))</f>
        <v/>
      </c>
      <c r="BE91" s="80">
        <f>IF(VLOOKUP($A91,FAG_Daten_2022!$A$1:$FK$206,FAG_Daten_2022!R$1,FALSE)="","",VLOOKUP($A91,FAG_Daten_2022!$A$1:$FK$206,FAG_Daten_2022!R$1,FALSE))</f>
        <v>0</v>
      </c>
      <c r="BF91" s="80">
        <f>IF(VLOOKUP($A91,FAG_Daten_2022!$A$1:$FK$206,FAG_Daten_2022!S$1,FALSE)="","",VLOOKUP($A91,FAG_Daten_2022!$A$1:$FK$206,FAG_Daten_2022!S$1,FALSE))</f>
        <v>0</v>
      </c>
      <c r="BG91" s="80" t="str">
        <f>IF(VLOOKUP($A91,FAG_Daten_2022!$A$1:$FK$206,FAG_Daten_2022!T$1,FALSE)="","",VLOOKUP($A91,FAG_Daten_2022!$A$1:$FK$206,FAG_Daten_2022!T$1,FALSE))</f>
        <v/>
      </c>
      <c r="BH91" s="80" t="str">
        <f>IF(VLOOKUP($A91,FAG_Daten_2022!$A$1:$FK$206,FAG_Daten_2022!U$1,FALSE)="","",VLOOKUP($A91,FAG_Daten_2022!$A$1:$FK$206,FAG_Daten_2022!U$1,FALSE))</f>
        <v/>
      </c>
      <c r="BI91" s="80">
        <f>IF(VLOOKUP($A91,FAG_Daten_2022!$A$1:$FK$206,FAG_Daten_2022!W$1,FALSE)="","",VLOOKUP($A91,FAG_Daten_2022!$A$1:$FK$206,FAG_Daten_2022!W$1,FALSE))</f>
        <v>0</v>
      </c>
      <c r="BJ91" s="80" t="str">
        <f>IF(VLOOKUP($A91,FAG_Daten_2022!$A$1:$FK$206,FAG_Daten_2022!X$1,FALSE)="","",VLOOKUP($A91,FAG_Daten_2022!$A$1:$FK$206,FAG_Daten_2022!X$1,FALSE))</f>
        <v/>
      </c>
      <c r="BK91" s="80" t="str">
        <f>IF(VLOOKUP($A91,FAG_Daten_2022!$A$1:$FK$206,FAG_Daten_2022!Y$1,FALSE)="","",VLOOKUP($A91,FAG_Daten_2022!$A$1:$FK$206,FAG_Daten_2022!Y$1,FALSE))</f>
        <v/>
      </c>
      <c r="BL91" s="80" t="str">
        <f>IF(VLOOKUP($A91,FAG_Daten_2022!$A$1:$FK$206,FAG_Daten_2022!Z$1,FALSE)="","",VLOOKUP($A91,FAG_Daten_2022!$A$1:$FK$206,FAG_Daten_2022!Z$1,FALSE))</f>
        <v/>
      </c>
      <c r="BM91" s="82">
        <f>IF(VLOOKUP($A91,FAG_Daten_2022!$A$1:$FK$206,FAG_Daten_2022!AG$1,FALSE)="","",VLOOKUP($A91,FAG_Daten_2022!$A$1:$FK$206,FAG_Daten_2022!AG$1,FALSE))</f>
        <v>114863487</v>
      </c>
      <c r="BN91" s="82">
        <f>IF(VLOOKUP($A91,FAG_Daten_2022!$A$1:$FK$206,FAG_Daten_2022!AH$1,FALSE)="","",VLOOKUP($A91,FAG_Daten_2022!$A$1:$FK$206,FAG_Daten_2022!AH$1,FALSE))</f>
        <v>0</v>
      </c>
      <c r="BO91" s="82">
        <f>IF(VLOOKUP($A91,FAG_Daten_2022!$A$1:$FK$206,FAG_Daten_2022!AI$1,FALSE)="","",VLOOKUP($A91,FAG_Daten_2022!$A$1:$FK$206,FAG_Daten_2022!AI$1,FALSE))</f>
        <v>0</v>
      </c>
      <c r="BP91" s="113">
        <f>IF(VLOOKUP($A91,FAG_Daten_2022!$A$1:$FK$206,FAG_Daten_2022!AJ$1,FALSE)="","",VLOOKUP($A91,FAG_Daten_2022!$A$1:$FK$206,FAG_Daten_2022!AJ$1,FALSE))</f>
        <v>0</v>
      </c>
      <c r="BQ91" s="82" t="str">
        <f>IF(VLOOKUP($A91,FAG_Daten_2022!$A$1:$FK$206,FAG_Daten_2022!AK$1,FALSE)="","",VLOOKUP($A91,FAG_Daten_2022!$A$1:$FK$206,FAG_Daten_2022!AK$1,FALSE))</f>
        <v/>
      </c>
      <c r="BR91" s="82">
        <f>IF(VLOOKUP($A91,FAG_Daten_2022!$A$1:$FK$206,FAG_Daten_2022!AL$1,FALSE)="","",VLOOKUP($A91,FAG_Daten_2022!$A$1:$FK$206,FAG_Daten_2022!AL$1,FALSE))</f>
        <v>0</v>
      </c>
      <c r="BS91" s="82">
        <f>IF(VLOOKUP($A91,FAG_Daten_2022!$A$1:$FK$206,FAG_Daten_2022!AM$1,FALSE)="","",VLOOKUP($A91,FAG_Daten_2022!$A$1:$FK$206,FAG_Daten_2022!AM$1,FALSE))</f>
        <v>0</v>
      </c>
      <c r="BT91" s="82" t="str">
        <f>IF(VLOOKUP($A91,FAG_Daten_2022!$A$1:$FK$206,FAG_Daten_2022!AN$1,FALSE)="","",VLOOKUP($A91,FAG_Daten_2022!$A$1:$FK$206,FAG_Daten_2022!AN$1,FALSE))</f>
        <v/>
      </c>
      <c r="BU91" s="82" t="str">
        <f>IF(VLOOKUP($A91,FAG_Daten_2022!$A$1:$FK$206,FAG_Daten_2022!AO$1,FALSE)="","",VLOOKUP($A91,FAG_Daten_2022!$A$1:$FK$206,FAG_Daten_2022!AO$1,FALSE))</f>
        <v/>
      </c>
      <c r="BV91" s="82">
        <f>IF(VLOOKUP($A91,FAG_Daten_2022!$A$1:$FK$206,FAG_Daten_2022!AP$1,FALSE)="","",VLOOKUP($A91,FAG_Daten_2022!$A$1:$FK$206,FAG_Daten_2022!AP$1,FALSE))</f>
        <v>0</v>
      </c>
      <c r="BW91" s="82" t="str">
        <f>IF(VLOOKUP($A91,FAG_Daten_2022!$A$1:$FK$206,FAG_Daten_2022!AQ$1,FALSE)="","",VLOOKUP($A91,FAG_Daten_2022!$A$1:$FK$206,FAG_Daten_2022!AQ$1,FALSE))</f>
        <v/>
      </c>
      <c r="BX91" s="82" t="str">
        <f>IF(VLOOKUP($A91,FAG_Daten_2022!$A$1:$FK$206,FAG_Daten_2022!AR$1,FALSE)="","",VLOOKUP($A91,FAG_Daten_2022!$A$1:$FK$206,FAG_Daten_2022!AR$1,FALSE))</f>
        <v/>
      </c>
      <c r="BY91" s="82" t="str">
        <f>IF(VLOOKUP($A91,FAG_Daten_2022!$A$1:$FK$206,FAG_Daten_2022!AS$1,FALSE)="","",VLOOKUP($A91,FAG_Daten_2022!$A$1:$FK$206,FAG_Daten_2022!AS$1,FALSE))</f>
        <v/>
      </c>
      <c r="BZ91" s="82">
        <f t="shared" si="18"/>
        <v>0</v>
      </c>
      <c r="CA91" s="82">
        <f t="shared" si="15"/>
        <v>0</v>
      </c>
      <c r="CB91" s="82">
        <f t="shared" si="15"/>
        <v>0</v>
      </c>
      <c r="CC91" s="82" t="str">
        <f t="shared" si="15"/>
        <v/>
      </c>
      <c r="CD91" s="82">
        <f t="shared" si="15"/>
        <v>0</v>
      </c>
      <c r="CE91" s="82">
        <f t="shared" si="15"/>
        <v>0</v>
      </c>
      <c r="CF91" s="82" t="str">
        <f t="shared" si="15"/>
        <v/>
      </c>
      <c r="CG91" s="82" t="str">
        <f t="shared" si="15"/>
        <v/>
      </c>
      <c r="CH91" s="82">
        <f t="shared" si="15"/>
        <v>0</v>
      </c>
      <c r="CI91" s="82" t="str">
        <f t="shared" ref="CI91:CK153" si="25">IF(BW91="","",ROUND(((BJ91/100)*BW91)/(($AZ91/100)*$BM91)*$I91,0))</f>
        <v/>
      </c>
      <c r="CJ91" s="82" t="str">
        <f t="shared" si="25"/>
        <v/>
      </c>
      <c r="CK91" s="82" t="str">
        <f t="shared" si="25"/>
        <v/>
      </c>
      <c r="CL91" s="82">
        <f t="shared" si="16"/>
        <v>0</v>
      </c>
      <c r="CM91" s="82">
        <f t="shared" si="16"/>
        <v>0</v>
      </c>
      <c r="CN91" s="82">
        <f t="shared" si="16"/>
        <v>0</v>
      </c>
      <c r="CO91" s="82" t="str">
        <f t="shared" si="16"/>
        <v/>
      </c>
      <c r="CP91" s="82">
        <f t="shared" si="16"/>
        <v>0</v>
      </c>
      <c r="CQ91" s="82">
        <f t="shared" si="16"/>
        <v>0</v>
      </c>
      <c r="CR91" s="82" t="str">
        <f t="shared" si="23"/>
        <v/>
      </c>
      <c r="CS91" s="82" t="str">
        <f t="shared" si="23"/>
        <v/>
      </c>
      <c r="CT91" s="82">
        <f t="shared" si="23"/>
        <v>0</v>
      </c>
      <c r="CU91" s="82" t="str">
        <f t="shared" si="23"/>
        <v/>
      </c>
      <c r="CV91" s="82" t="str">
        <f t="shared" si="23"/>
        <v/>
      </c>
      <c r="CW91" s="82" t="str">
        <f t="shared" si="23"/>
        <v/>
      </c>
      <c r="CX91" s="82">
        <f t="shared" si="20"/>
        <v>0</v>
      </c>
      <c r="CY91" s="82">
        <f>VLOOKUP($A91,FAG_Daten_2022!$A$1:$FK$206,FAG_Daten_2022!I$1,FALSE)</f>
        <v>3066</v>
      </c>
      <c r="CZ91" s="82" t="str">
        <f>IF(VLOOKUP($A91,FAG_Daten_2022!$A$1:$FK$206,FAG_Daten_2022!BE$1,FALSE)="","",VLOOKUP($A91,FAG_Daten_2022!$A$1:$FK$206,FAG_Daten_2022!BE$1,FALSE))</f>
        <v/>
      </c>
      <c r="DA91" s="82" t="str">
        <f>IF(VLOOKUP($A91,FAG_Daten_2022!$A$1:$FK$206,FAG_Daten_2022!BF$1,FALSE)="","",VLOOKUP($A91,FAG_Daten_2022!$A$1:$FK$206,FAG_Daten_2022!BF$1,FALSE))</f>
        <v/>
      </c>
      <c r="DB91" s="82" t="str">
        <f>IF(VLOOKUP($A91,FAG_Daten_2022!$A$1:$FK$206,FAG_Daten_2022!BG$1,FALSE)="","",VLOOKUP($A91,FAG_Daten_2022!$A$1:$FK$206,FAG_Daten_2022!BG$1,FALSE))</f>
        <v/>
      </c>
      <c r="DC91" s="82" t="str">
        <f>IF(VLOOKUP($A91,FAG_Daten_2022!$A$1:$FK$206,FAG_Daten_2022!BH$1,FALSE)="","",VLOOKUP($A91,FAG_Daten_2022!$A$1:$FK$206,FAG_Daten_2022!BH$1,FALSE))</f>
        <v/>
      </c>
      <c r="DD91" s="82" t="str">
        <f>IF(VLOOKUP($A91,FAG_Daten_2022!$A$1:$FK$206,FAG_Daten_2022!BI$1,FALSE)="","",VLOOKUP($A91,FAG_Daten_2022!$A$1:$FK$206,FAG_Daten_2022!BI$1,FALSE))</f>
        <v/>
      </c>
      <c r="DE91" s="82" t="str">
        <f>IF(VLOOKUP($A91,FAG_Daten_2022!$A$1:$FK$206,FAG_Daten_2022!BJ$1,FALSE)="","",VLOOKUP($A91,FAG_Daten_2022!$A$1:$FK$206,FAG_Daten_2022!BJ$1,FALSE))</f>
        <v/>
      </c>
      <c r="DF91" s="82" t="str">
        <f>IF(VLOOKUP($A91,FAG_Daten_2022!$A$1:$FK$206,FAG_Daten_2022!BK$1,FALSE)="","",VLOOKUP($A91,FAG_Daten_2022!$A$1:$FK$206,FAG_Daten_2022!BK$1,FALSE))</f>
        <v/>
      </c>
      <c r="DG91" s="82" t="str">
        <f>IF(VLOOKUP($A91,FAG_Daten_2022!$A$1:$FK$206,FAG_Daten_2022!BL$1,FALSE)="","",VLOOKUP($A91,FAG_Daten_2022!$A$1:$FK$206,FAG_Daten_2022!BL$1,FALSE))</f>
        <v/>
      </c>
      <c r="DH91" s="82" t="str">
        <f>IF(VLOOKUP($A91,FAG_Daten_2022!$A$1:$FK$206,FAG_Daten_2022!BM$1,FALSE)="","",VLOOKUP($A91,FAG_Daten_2022!$A$1:$FK$206,FAG_Daten_2022!BM$1,FALSE))</f>
        <v/>
      </c>
      <c r="DI91" s="82" t="str">
        <f>IF(VLOOKUP($A91,FAG_Daten_2022!$A$1:$FK$206,FAG_Daten_2022!BN$1,FALSE)="","",VLOOKUP($A91,FAG_Daten_2022!$A$1:$FK$206,FAG_Daten_2022!BN$1,FALSE))</f>
        <v/>
      </c>
      <c r="DJ91" s="82" t="str">
        <f>IF(VLOOKUP($A91,FAG_Daten_2022!$A$1:$FK$206,FAG_Daten_2022!BO$1,FALSE)="","",VLOOKUP($A91,FAG_Daten_2022!$A$1:$FK$206,FAG_Daten_2022!BO$1,FALSE))</f>
        <v/>
      </c>
      <c r="DK91" s="82" t="str">
        <f>IF(VLOOKUP($A91,FAG_Daten_2022!$A$1:$FK$206,FAG_Daten_2022!BP$1,FALSE)="","",VLOOKUP($A91,FAG_Daten_2022!$A$1:$FK$206,FAG_Daten_2022!BP$1,FALSE))</f>
        <v/>
      </c>
      <c r="DL91" s="82" t="str">
        <f>IF(VLOOKUP($A91,FAG_Daten_2022!$A$1:$FK$206,FAG_Daten_2022!BQ$1,FALSE)="","",VLOOKUP($A91,FAG_Daten_2022!$A$1:$FK$206,FAG_Daten_2022!BQ$1,FALSE))</f>
        <v/>
      </c>
      <c r="DM91" s="82" t="str">
        <f>IF(VLOOKUP($A91,FAG_Daten_2022!$A$1:$FK$206,FAG_Daten_2022!BR$1,FALSE)="","",VLOOKUP($A91,FAG_Daten_2022!$A$1:$FK$206,FAG_Daten_2022!BR$1,FALSE))</f>
        <v/>
      </c>
      <c r="DN91" s="82" t="str">
        <f t="shared" si="17"/>
        <v/>
      </c>
      <c r="DO91" s="82" t="str">
        <f t="shared" si="17"/>
        <v/>
      </c>
      <c r="DP91" s="82" t="str">
        <f t="shared" si="17"/>
        <v/>
      </c>
      <c r="DQ91" s="82" t="str">
        <f t="shared" si="17"/>
        <v/>
      </c>
      <c r="DR91" s="82" t="str">
        <f t="shared" si="17"/>
        <v/>
      </c>
      <c r="DS91" s="82" t="str">
        <f t="shared" si="17"/>
        <v/>
      </c>
      <c r="DT91" s="82" t="str">
        <f t="shared" si="24"/>
        <v/>
      </c>
      <c r="DU91" s="82" t="str">
        <f t="shared" si="24"/>
        <v/>
      </c>
      <c r="DV91" s="82" t="str">
        <f t="shared" si="24"/>
        <v/>
      </c>
      <c r="DW91" s="82" t="str">
        <f t="shared" si="24"/>
        <v/>
      </c>
      <c r="DX91" s="82" t="str">
        <f t="shared" si="24"/>
        <v/>
      </c>
      <c r="DY91" s="82" t="str">
        <f t="shared" si="24"/>
        <v/>
      </c>
      <c r="DZ91" s="82">
        <f t="shared" si="21"/>
        <v>0</v>
      </c>
      <c r="EA91" s="82">
        <f t="shared" si="22"/>
        <v>0</v>
      </c>
      <c r="EB91" s="82"/>
      <c r="EC91" s="82"/>
      <c r="ED91" s="82"/>
      <c r="EE91" s="82"/>
      <c r="EF91" s="82"/>
      <c r="EG91" s="82"/>
      <c r="EH91" s="82"/>
      <c r="EI91" s="82"/>
      <c r="EJ91" s="82"/>
      <c r="EL91" s="82"/>
    </row>
    <row r="92" spans="1:143" s="3" customFormat="1" outlineLevel="1" x14ac:dyDescent="0.2">
      <c r="A92" s="3">
        <v>9</v>
      </c>
      <c r="B92" s="3" t="str">
        <f>VLOOKUP(A92,FAG_Daten_2022!A$1:$FK$206,FAG_Daten_2022!$B$1,FALSE)</f>
        <v>Mettmenstetten</v>
      </c>
      <c r="C92" s="3" t="str">
        <f>VLOOKUP(A92,FAG_Daten_2022!A$1:$FK$206,FAG_Daten_2022!$C$1,FALSE)</f>
        <v>Politische Gemeinde</v>
      </c>
      <c r="D92" s="3" t="str">
        <f>VLOOKUP(A92,FAG_Daten_2022!A$1:$FK$206,FAG_Daten_2022!$D$1,FALSE)</f>
        <v>Bezirk Affoltern</v>
      </c>
      <c r="E92" s="82">
        <f>VLOOKUP(A92,FAG_Daten_2022!A$1:$FK$206,FAG_Daten_2022!$AT$1,FALSE)</f>
        <v>3250</v>
      </c>
      <c r="F92" s="82">
        <f>VLOOKUP(A92,FAG_Daten_2022!A$1:$FK$206,FAG_Daten_2022!$AV$1,FALSE)</f>
        <v>3770</v>
      </c>
      <c r="G92" s="82">
        <f>VLOOKUP(A92,FAG_Daten_2022!A$1:$FK$206,FAG_Daten_2022!$F$1,FALSE)</f>
        <v>5378</v>
      </c>
      <c r="H92" s="80">
        <f>VLOOKUP(A92,FAG_Daten_2022!A$1:$FK$206,FAG_Daten_2022!$DH$1,FALSE)</f>
        <v>99</v>
      </c>
      <c r="I92" s="82">
        <f>ROUND(IF(E92&lt;FAG_Basisdaten!$C$5*F92,(FAG_Basisdaten!$C$5*F92-E92)*G92*H92/100,0),0)</f>
        <v>1764979</v>
      </c>
      <c r="J92" s="82">
        <f>VLOOKUP(A92,FAG_Daten_2022!A$1:$FK$206,FAG_Daten_2022!$AT$1,FALSE)</f>
        <v>3250</v>
      </c>
      <c r="K92" s="82">
        <f>VLOOKUP(A92,FAG_Daten_2022!A$1:$FK$206,FAG_Daten_2022!$AV$1,FALSE)</f>
        <v>3770</v>
      </c>
      <c r="L92" s="3">
        <f>VLOOKUP(A92,FAG_Daten_2022!A$1:$FK$206,FAG_Daten_2022!$F$1,FALSE)</f>
        <v>5378</v>
      </c>
      <c r="M92" s="3">
        <f>VLOOKUP(A92,FAG_Daten_2022!A$1:$FK$206,FAG_Daten_2022!DJ$1,FALSE)</f>
        <v>99.67</v>
      </c>
      <c r="N92" s="3">
        <f>VLOOKUP(A92,FAG_Daten_2022!A$1:$FK$206,FAG_Daten_2022!$DK$1,FALSE)</f>
        <v>100.87</v>
      </c>
      <c r="O92" s="82">
        <f>ROUND(IF(J92&gt;K92*FAG_Basisdaten!$C$8,(J92-K92*FAG_Basisdaten!$C$8)*FAG_Basisdaten!$C$9*L92*(M92/N92),0),0)</f>
        <v>0</v>
      </c>
      <c r="P92" s="82">
        <f>VLOOKUP(A92,FAG_Daten_2022!A$1:$FK$206,FAG_Daten_2022!$I$1,FALSE)</f>
        <v>1239</v>
      </c>
      <c r="Q92" s="82">
        <f>VLOOKUP(A92,FAG_Daten_2022!A$1:$FK$206,FAG_Daten_2022!$F$1,FALSE)</f>
        <v>5378</v>
      </c>
      <c r="R92" s="82">
        <f>VLOOKUP(A92,FAG_Daten_2022!A$1:$FK$206,FAG_Daten_2022!$K$1,FALSE)</f>
        <v>232131</v>
      </c>
      <c r="S92" s="82">
        <f>VLOOKUP(A92,FAG_Daten_2022!A$1:$FK$206,FAG_Daten_2022!$H$1,FALSE)</f>
        <v>1130451</v>
      </c>
      <c r="T92" s="82">
        <f>VLOOKUP(A92,FAG_Daten_2022!A$1:$FK$206,FAG_Daten_2022!$F$1,FALSE)</f>
        <v>5378</v>
      </c>
      <c r="U92" s="3">
        <f>VLOOKUP(A92,FAG_Daten_2022!A$1:$FK$206,FAG_Daten_2022!$BC$1,FALSE)</f>
        <v>102.3</v>
      </c>
      <c r="V92" s="3">
        <f>VLOOKUP(A92,FAG_Daten_2022!A$1:$FK$206,FAG_Daten_2022!$BD$1,FALSE)</f>
        <v>104.2</v>
      </c>
      <c r="W92" s="118">
        <f>IF((P92/Q92)&gt;(R92/S92)*FAG_Basisdaten!$C$12,((P92/Q92)-(R92/S92)*FAG_Basisdaten!$C$12)*T92*FAG_Basisdaten!$C$13*(U92/V92),0)</f>
        <v>285431.04891988449</v>
      </c>
      <c r="X92" s="3">
        <f>VLOOKUP(A92,FAG_Daten_2022!A$1:$FK$206,FAG_Daten_2022!$DH$1,FALSE)</f>
        <v>99</v>
      </c>
      <c r="Y92" s="3">
        <f>VLOOKUP(A92,FAG_Daten_2022!A$1:$FK$206,FAG_Daten_2022!$DJ$1,FALSE)</f>
        <v>99.67</v>
      </c>
      <c r="Z92" s="82">
        <f>ROUND(W92-W92*MIN(MAX((Y92*FAG_Basisdaten!$C$15-X92)/(Y92*FAG_Basisdaten!$C$14),0),1),0)</f>
        <v>126253</v>
      </c>
      <c r="AA92" s="79">
        <f>VLOOKUP(A92,FAG_Daten_2022!A$1:$FK$206,FAG_Daten_2022!$AW$1,FALSE)</f>
        <v>414.21</v>
      </c>
      <c r="AB92" s="83">
        <f>VLOOKUP(A92,FAG_Daten_2022!A$1:$FK$206,FAG_Daten_2022!$AZ$1,FALSE)</f>
        <v>2.2000000000000001E-3</v>
      </c>
      <c r="AC92" s="3">
        <f>VLOOKUP(A92,FAG_Daten_2022!A$1:$FK$206,FAG_Daten_2022!$F$1,FALSE)</f>
        <v>5378</v>
      </c>
      <c r="AD92" s="3">
        <f>VLOOKUP(A92,FAG_Daten_2022!A$1:$FK$206,FAG_Daten_2022!$BC$1,FALSE)</f>
        <v>102.3</v>
      </c>
      <c r="AE92" s="3">
        <f>VLOOKUP(A92,FAG_Daten_2022!A$1:$FK$206,FAG_Daten_2022!$BD$1,FALSE)</f>
        <v>104.2</v>
      </c>
      <c r="AF92" s="80">
        <f>IF(OR(AA92&lt;FAG_Basisdaten!$C$18,AB92&gt;FAG_Basisdaten!$C$19),MAX((FAG_Basisdaten!$C$20+FAG_Basisdaten!$C$21*AA92+FAG_Basisdaten!$C$22*AB92*100)*AC92*(AD92/AE92),0),0)</f>
        <v>0</v>
      </c>
      <c r="AG92" s="3">
        <f>VLOOKUP(A92,FAG_Daten_2022!A$1:$FK$206,FAG_Daten_2022!$DH$1,FALSE)</f>
        <v>99</v>
      </c>
      <c r="AH92" s="3">
        <f>VLOOKUP(A92,FAG_Daten_2022!A$1:$FK$206,FAG_Daten_2022!$DJ$1,FALSE)</f>
        <v>99.67</v>
      </c>
      <c r="AI92" s="82">
        <f>ROUND(AF92-AF92*MIN(MAX((AH92*FAG_Basisdaten!$C$24-AG92)/(AH92*FAG_Basisdaten!$C$23),0),1),0)</f>
        <v>0</v>
      </c>
      <c r="AJ92" s="3">
        <f>VLOOKUP(A92,FAG_Daten_2022!$A$1:$FK$206,FAG_Daten_2022!$BC$1,FALSE)</f>
        <v>102.3</v>
      </c>
      <c r="AK92" s="3">
        <f>VLOOKUP(A92,FAG_Daten_2022!$A$1:$FK$206,FAG_Daten_2022!$BD$1,FALSE)</f>
        <v>104.2</v>
      </c>
      <c r="AL92" s="82">
        <v>0</v>
      </c>
      <c r="AM92" s="82">
        <f t="shared" si="19"/>
        <v>1891232</v>
      </c>
      <c r="AN92" s="115"/>
      <c r="AO92" s="115" t="str">
        <f>IF(VLOOKUP($A92,FAG_Daten_2022!$A$1:$FK$206,FAG_Daten_2022!BT$1,FALSE)="","",VLOOKUP($A92,FAG_Daten_2022!$A$1:$FK$206,FAG_Daten_2022!BT$1,FALSE))</f>
        <v/>
      </c>
      <c r="AP92" s="115" t="str">
        <f>IF(VLOOKUP($A92,FAG_Daten_2022!$A$1:$FK$206,FAG_Daten_2022!BU$1,FALSE)="","",VLOOKUP($A92,FAG_Daten_2022!$A$1:$FK$206,FAG_Daten_2022!BU$1,FALSE))</f>
        <v/>
      </c>
      <c r="AQ92" s="115" t="str">
        <f>IF(VLOOKUP($A92,FAG_Daten_2022!$A$1:$FK$206,FAG_Daten_2022!BV$1,FALSE)="","",VLOOKUP($A92,FAG_Daten_2022!$A$1:$FK$206,FAG_Daten_2022!BV$1,FALSE))</f>
        <v/>
      </c>
      <c r="AR92" s="115" t="str">
        <f>IF(VLOOKUP($A92,FAG_Daten_2022!$A$1:$FK$206,FAG_Daten_2022!BW$1,FALSE)="","",VLOOKUP($A92,FAG_Daten_2022!$A$1:$FK$206,FAG_Daten_2022!BW$1,FALSE))</f>
        <v>Mettmenstetten</v>
      </c>
      <c r="AS92" s="115" t="str">
        <f>IF(VLOOKUP($A92,FAG_Daten_2022!$A$1:$FK$206,FAG_Daten_2022!BX$1,FALSE)="","",VLOOKUP($A92,FAG_Daten_2022!$A$1:$FK$206,FAG_Daten_2022!BX$1,FALSE))</f>
        <v/>
      </c>
      <c r="AT92" s="115" t="str">
        <f>IF(VLOOKUP($A92,FAG_Daten_2022!$A$1:$FK$206,FAG_Daten_2022!BY$1,FALSE)="","",VLOOKUP($A92,FAG_Daten_2022!$A$1:$FK$206,FAG_Daten_2022!BY$1,FALSE))</f>
        <v/>
      </c>
      <c r="AU92" s="115" t="str">
        <f>IF(VLOOKUP($A92,FAG_Daten_2022!$A$1:$FK$206,FAG_Daten_2022!BZ$1,FALSE)="","",VLOOKUP($A92,FAG_Daten_2022!$A$1:$FK$206,FAG_Daten_2022!BZ$1,FALSE))</f>
        <v/>
      </c>
      <c r="AV92" s="115" t="str">
        <f>IF(VLOOKUP($A92,FAG_Daten_2022!$A$1:$FK$206,FAG_Daten_2022!CA$1,FALSE)="","",VLOOKUP($A92,FAG_Daten_2022!$A$1:$FK$206,FAG_Daten_2022!CA$1,FALSE))</f>
        <v/>
      </c>
      <c r="AW92" s="115" t="str">
        <f>IF(VLOOKUP($A92,FAG_Daten_2022!$A$1:$FK$206,FAG_Daten_2022!CB$1,FALSE)="","",VLOOKUP($A92,FAG_Daten_2022!$A$1:$FK$206,FAG_Daten_2022!CB$1,FALSE))</f>
        <v/>
      </c>
      <c r="AX92" s="115" t="str">
        <f>IF(VLOOKUP($A92,FAG_Daten_2022!$A$1:$FK$206,FAG_Daten_2022!CC$1,FALSE)="","",VLOOKUP($A92,FAG_Daten_2022!$A$1:$FK$206,FAG_Daten_2022!CC$1,FALSE))</f>
        <v/>
      </c>
      <c r="AY92" s="115" t="str">
        <f>IF(VLOOKUP($A92,FAG_Daten_2022!$A$1:$FK$206,FAG_Daten_2022!CD$1,FALSE)="","",VLOOKUP($A92,FAG_Daten_2022!$A$1:$FK$206,FAG_Daten_2022!CD$1,FALSE))</f>
        <v/>
      </c>
      <c r="AZ92" s="80">
        <f>VLOOKUP($A92,FAG_Daten_2022!$A$1:$FK$206,FAG_Daten_2022!$DH$1,FALSE)</f>
        <v>99</v>
      </c>
      <c r="BA92" s="80"/>
      <c r="BB92" s="80">
        <f>IF(VLOOKUP($A92,FAG_Daten_2022!$A$1:$FK$206,FAG_Daten_2022!N$1,FALSE)="","",VLOOKUP($A92,FAG_Daten_2022!$A$1:$FK$206,FAG_Daten_2022!N$1,FALSE))</f>
        <v>0</v>
      </c>
      <c r="BC92" s="80">
        <f>IF(VLOOKUP($A92,FAG_Daten_2022!$A$1:$FK$206,FAG_Daten_2022!O$1,FALSE)="","",VLOOKUP($A92,FAG_Daten_2022!$A$1:$FK$206,FAG_Daten_2022!O$1,FALSE))</f>
        <v>0</v>
      </c>
      <c r="BD92" s="80" t="str">
        <f>IF(VLOOKUP($A92,FAG_Daten_2022!$A$1:$FK$206,FAG_Daten_2022!P$1,FALSE)="","",VLOOKUP($A92,FAG_Daten_2022!$A$1:$FK$206,FAG_Daten_2022!P$1,FALSE))</f>
        <v/>
      </c>
      <c r="BE92" s="80">
        <f>IF(VLOOKUP($A92,FAG_Daten_2022!$A$1:$FK$206,FAG_Daten_2022!R$1,FALSE)="","",VLOOKUP($A92,FAG_Daten_2022!$A$1:$FK$206,FAG_Daten_2022!R$1,FALSE))</f>
        <v>21</v>
      </c>
      <c r="BF92" s="80">
        <f>IF(VLOOKUP($A92,FAG_Daten_2022!$A$1:$FK$206,FAG_Daten_2022!S$1,FALSE)="","",VLOOKUP($A92,FAG_Daten_2022!$A$1:$FK$206,FAG_Daten_2022!S$1,FALSE))</f>
        <v>0</v>
      </c>
      <c r="BG92" s="80" t="str">
        <f>IF(VLOOKUP($A92,FAG_Daten_2022!$A$1:$FK$206,FAG_Daten_2022!T$1,FALSE)="","",VLOOKUP($A92,FAG_Daten_2022!$A$1:$FK$206,FAG_Daten_2022!T$1,FALSE))</f>
        <v/>
      </c>
      <c r="BH92" s="80" t="str">
        <f>IF(VLOOKUP($A92,FAG_Daten_2022!$A$1:$FK$206,FAG_Daten_2022!U$1,FALSE)="","",VLOOKUP($A92,FAG_Daten_2022!$A$1:$FK$206,FAG_Daten_2022!U$1,FALSE))</f>
        <v/>
      </c>
      <c r="BI92" s="80">
        <f>IF(VLOOKUP($A92,FAG_Daten_2022!$A$1:$FK$206,FAG_Daten_2022!W$1,FALSE)="","",VLOOKUP($A92,FAG_Daten_2022!$A$1:$FK$206,FAG_Daten_2022!W$1,FALSE))</f>
        <v>0</v>
      </c>
      <c r="BJ92" s="80" t="str">
        <f>IF(VLOOKUP($A92,FAG_Daten_2022!$A$1:$FK$206,FAG_Daten_2022!X$1,FALSE)="","",VLOOKUP($A92,FAG_Daten_2022!$A$1:$FK$206,FAG_Daten_2022!X$1,FALSE))</f>
        <v/>
      </c>
      <c r="BK92" s="80" t="str">
        <f>IF(VLOOKUP($A92,FAG_Daten_2022!$A$1:$FK$206,FAG_Daten_2022!Y$1,FALSE)="","",VLOOKUP($A92,FAG_Daten_2022!$A$1:$FK$206,FAG_Daten_2022!Y$1,FALSE))</f>
        <v/>
      </c>
      <c r="BL92" s="80" t="str">
        <f>IF(VLOOKUP($A92,FAG_Daten_2022!$A$1:$FK$206,FAG_Daten_2022!Z$1,FALSE)="","",VLOOKUP($A92,FAG_Daten_2022!$A$1:$FK$206,FAG_Daten_2022!Z$1,FALSE))</f>
        <v/>
      </c>
      <c r="BM92" s="82">
        <f>IF(VLOOKUP($A92,FAG_Daten_2022!$A$1:$FK$206,FAG_Daten_2022!AG$1,FALSE)="","",VLOOKUP($A92,FAG_Daten_2022!$A$1:$FK$206,FAG_Daten_2022!AG$1,FALSE))</f>
        <v>17479955</v>
      </c>
      <c r="BN92" s="82"/>
      <c r="BO92" s="82">
        <f>IF(VLOOKUP($A92,FAG_Daten_2022!$A$1:$FK$206,FAG_Daten_2022!AI$1,FALSE)="","",VLOOKUP($A92,FAG_Daten_2022!$A$1:$FK$206,FAG_Daten_2022!AI$1,FALSE))</f>
        <v>0</v>
      </c>
      <c r="BP92" s="113">
        <f>IF(VLOOKUP($A92,FAG_Daten_2022!$A$1:$FK$206,FAG_Daten_2022!AJ$1,FALSE)="","",VLOOKUP($A92,FAG_Daten_2022!$A$1:$FK$206,FAG_Daten_2022!AJ$1,FALSE))</f>
        <v>0</v>
      </c>
      <c r="BQ92" s="82" t="str">
        <f>IF(VLOOKUP($A92,FAG_Daten_2022!$A$1:$FK$206,FAG_Daten_2022!AK$1,FALSE)="","",VLOOKUP($A92,FAG_Daten_2022!$A$1:$FK$206,FAG_Daten_2022!AK$1,FALSE))</f>
        <v/>
      </c>
      <c r="BR92" s="82">
        <f>IF(VLOOKUP($A92,FAG_Daten_2022!$A$1:$FK$206,FAG_Daten_2022!AL$1,FALSE)="","",VLOOKUP($A92,FAG_Daten_2022!$A$1:$FK$206,FAG_Daten_2022!AL$1,FALSE))</f>
        <v>17479955</v>
      </c>
      <c r="BS92" s="82">
        <f>IF(VLOOKUP($A92,FAG_Daten_2022!$A$1:$FK$206,FAG_Daten_2022!AM$1,FALSE)="","",VLOOKUP($A92,FAG_Daten_2022!$A$1:$FK$206,FAG_Daten_2022!AM$1,FALSE))</f>
        <v>0</v>
      </c>
      <c r="BT92" s="82" t="str">
        <f>IF(VLOOKUP($A92,FAG_Daten_2022!$A$1:$FK$206,FAG_Daten_2022!AN$1,FALSE)="","",VLOOKUP($A92,FAG_Daten_2022!$A$1:$FK$206,FAG_Daten_2022!AN$1,FALSE))</f>
        <v/>
      </c>
      <c r="BU92" s="82" t="str">
        <f>IF(VLOOKUP($A92,FAG_Daten_2022!$A$1:$FK$206,FAG_Daten_2022!AO$1,FALSE)="","",VLOOKUP($A92,FAG_Daten_2022!$A$1:$FK$206,FAG_Daten_2022!AO$1,FALSE))</f>
        <v/>
      </c>
      <c r="BV92" s="82">
        <f>IF(VLOOKUP($A92,FAG_Daten_2022!$A$1:$FK$206,FAG_Daten_2022!AP$1,FALSE)="","",VLOOKUP($A92,FAG_Daten_2022!$A$1:$FK$206,FAG_Daten_2022!AP$1,FALSE))</f>
        <v>0</v>
      </c>
      <c r="BW92" s="82" t="str">
        <f>IF(VLOOKUP($A92,FAG_Daten_2022!$A$1:$FK$206,FAG_Daten_2022!AQ$1,FALSE)="","",VLOOKUP($A92,FAG_Daten_2022!$A$1:$FK$206,FAG_Daten_2022!AQ$1,FALSE))</f>
        <v/>
      </c>
      <c r="BX92" s="82" t="str">
        <f>IF(VLOOKUP($A92,FAG_Daten_2022!$A$1:$FK$206,FAG_Daten_2022!AR$1,FALSE)="","",VLOOKUP($A92,FAG_Daten_2022!$A$1:$FK$206,FAG_Daten_2022!AR$1,FALSE))</f>
        <v/>
      </c>
      <c r="BY92" s="82" t="str">
        <f>IF(VLOOKUP($A92,FAG_Daten_2022!$A$1:$FK$206,FAG_Daten_2022!AS$1,FALSE)="","",VLOOKUP($A92,FAG_Daten_2022!$A$1:$FK$206,FAG_Daten_2022!AS$1,FALSE))</f>
        <v/>
      </c>
      <c r="BZ92" s="82" t="str">
        <f t="shared" si="18"/>
        <v/>
      </c>
      <c r="CA92" s="82">
        <f t="shared" si="18"/>
        <v>0</v>
      </c>
      <c r="CB92" s="82">
        <f t="shared" si="18"/>
        <v>0</v>
      </c>
      <c r="CC92" s="82" t="str">
        <f t="shared" si="18"/>
        <v/>
      </c>
      <c r="CD92" s="82">
        <f t="shared" si="18"/>
        <v>374389</v>
      </c>
      <c r="CE92" s="82">
        <f t="shared" si="18"/>
        <v>0</v>
      </c>
      <c r="CF92" s="82" t="str">
        <f t="shared" si="18"/>
        <v/>
      </c>
      <c r="CG92" s="82" t="str">
        <f t="shared" si="18"/>
        <v/>
      </c>
      <c r="CH92" s="82">
        <f t="shared" si="18"/>
        <v>0</v>
      </c>
      <c r="CI92" s="82" t="str">
        <f t="shared" si="25"/>
        <v/>
      </c>
      <c r="CJ92" s="82" t="str">
        <f t="shared" si="25"/>
        <v/>
      </c>
      <c r="CK92" s="82" t="str">
        <f t="shared" si="25"/>
        <v/>
      </c>
      <c r="CL92" s="82" t="str">
        <f t="shared" si="16"/>
        <v/>
      </c>
      <c r="CM92" s="82">
        <f t="shared" si="16"/>
        <v>0</v>
      </c>
      <c r="CN92" s="82">
        <f t="shared" si="16"/>
        <v>0</v>
      </c>
      <c r="CO92" s="82" t="str">
        <f t="shared" si="16"/>
        <v/>
      </c>
      <c r="CP92" s="82">
        <f t="shared" si="16"/>
        <v>0</v>
      </c>
      <c r="CQ92" s="82">
        <f t="shared" si="16"/>
        <v>0</v>
      </c>
      <c r="CR92" s="82" t="str">
        <f t="shared" si="23"/>
        <v/>
      </c>
      <c r="CS92" s="82" t="str">
        <f t="shared" si="23"/>
        <v/>
      </c>
      <c r="CT92" s="82">
        <f t="shared" si="23"/>
        <v>0</v>
      </c>
      <c r="CU92" s="82" t="str">
        <f t="shared" si="23"/>
        <v/>
      </c>
      <c r="CV92" s="82" t="str">
        <f t="shared" si="23"/>
        <v/>
      </c>
      <c r="CW92" s="82" t="str">
        <f t="shared" si="23"/>
        <v/>
      </c>
      <c r="CX92" s="82">
        <f t="shared" si="20"/>
        <v>374389</v>
      </c>
      <c r="CY92" s="82">
        <f>VLOOKUP($A92,FAG_Daten_2022!$A$1:$FK$206,FAG_Daten_2022!I$1,FALSE)</f>
        <v>1239</v>
      </c>
      <c r="CZ92" s="82"/>
      <c r="DA92" s="82" t="str">
        <f>IF(VLOOKUP($A92,FAG_Daten_2022!$A$1:$FK$206,FAG_Daten_2022!BF$1,FALSE)="","",VLOOKUP($A92,FAG_Daten_2022!$A$1:$FK$206,FAG_Daten_2022!BF$1,FALSE))</f>
        <v/>
      </c>
      <c r="DB92" s="82" t="str">
        <f>IF(VLOOKUP($A92,FAG_Daten_2022!$A$1:$FK$206,FAG_Daten_2022!BG$1,FALSE)="","",VLOOKUP($A92,FAG_Daten_2022!$A$1:$FK$206,FAG_Daten_2022!BG$1,FALSE))</f>
        <v/>
      </c>
      <c r="DC92" s="82" t="str">
        <f>IF(VLOOKUP($A92,FAG_Daten_2022!$A$1:$FK$206,FAG_Daten_2022!BH$1,FALSE)="","",VLOOKUP($A92,FAG_Daten_2022!$A$1:$FK$206,FAG_Daten_2022!BH$1,FALSE))</f>
        <v/>
      </c>
      <c r="DD92" s="82">
        <f>IF(VLOOKUP($A92,FAG_Daten_2022!$A$1:$FK$206,FAG_Daten_2022!BI$1,FALSE)="","",VLOOKUP($A92,FAG_Daten_2022!$A$1:$FK$206,FAG_Daten_2022!BI$1,FALSE))</f>
        <v>149</v>
      </c>
      <c r="DE92" s="82" t="str">
        <f>IF(VLOOKUP($A92,FAG_Daten_2022!$A$1:$FK$206,FAG_Daten_2022!BJ$1,FALSE)="","",VLOOKUP($A92,FAG_Daten_2022!$A$1:$FK$206,FAG_Daten_2022!BJ$1,FALSE))</f>
        <v/>
      </c>
      <c r="DF92" s="82" t="str">
        <f>IF(VLOOKUP($A92,FAG_Daten_2022!$A$1:$FK$206,FAG_Daten_2022!BK$1,FALSE)="","",VLOOKUP($A92,FAG_Daten_2022!$A$1:$FK$206,FAG_Daten_2022!BK$1,FALSE))</f>
        <v/>
      </c>
      <c r="DG92" s="82" t="str">
        <f>IF(VLOOKUP($A92,FAG_Daten_2022!$A$1:$FK$206,FAG_Daten_2022!BL$1,FALSE)="","",VLOOKUP($A92,FAG_Daten_2022!$A$1:$FK$206,FAG_Daten_2022!BL$1,FALSE))</f>
        <v/>
      </c>
      <c r="DH92" s="82" t="str">
        <f>IF(VLOOKUP($A92,FAG_Daten_2022!$A$1:$FK$206,FAG_Daten_2022!BM$1,FALSE)="","",VLOOKUP($A92,FAG_Daten_2022!$A$1:$FK$206,FAG_Daten_2022!BM$1,FALSE))</f>
        <v/>
      </c>
      <c r="DI92" s="82" t="str">
        <f>IF(VLOOKUP($A92,FAG_Daten_2022!$A$1:$FK$206,FAG_Daten_2022!BN$1,FALSE)="","",VLOOKUP($A92,FAG_Daten_2022!$A$1:$FK$206,FAG_Daten_2022!BN$1,FALSE))</f>
        <v/>
      </c>
      <c r="DJ92" s="82" t="str">
        <f>IF(VLOOKUP($A92,FAG_Daten_2022!$A$1:$FK$206,FAG_Daten_2022!BO$1,FALSE)="","",VLOOKUP($A92,FAG_Daten_2022!$A$1:$FK$206,FAG_Daten_2022!BO$1,FALSE))</f>
        <v/>
      </c>
      <c r="DK92" s="82" t="str">
        <f>IF(VLOOKUP($A92,FAG_Daten_2022!$A$1:$FK$206,FAG_Daten_2022!BP$1,FALSE)="","",VLOOKUP($A92,FAG_Daten_2022!$A$1:$FK$206,FAG_Daten_2022!BP$1,FALSE))</f>
        <v/>
      </c>
      <c r="DL92" s="82" t="str">
        <f>IF(VLOOKUP($A92,FAG_Daten_2022!$A$1:$FK$206,FAG_Daten_2022!BQ$1,FALSE)="","",VLOOKUP($A92,FAG_Daten_2022!$A$1:$FK$206,FAG_Daten_2022!BQ$1,FALSE))</f>
        <v/>
      </c>
      <c r="DM92" s="82" t="str">
        <f>IF(VLOOKUP($A92,FAG_Daten_2022!$A$1:$FK$206,FAG_Daten_2022!BR$1,FALSE)="","",VLOOKUP($A92,FAG_Daten_2022!$A$1:$FK$206,FAG_Daten_2022!BR$1,FALSE))</f>
        <v/>
      </c>
      <c r="DN92" s="82" t="str">
        <f t="shared" si="17"/>
        <v/>
      </c>
      <c r="DO92" s="82" t="str">
        <f t="shared" si="17"/>
        <v/>
      </c>
      <c r="DP92" s="82" t="str">
        <f t="shared" si="17"/>
        <v/>
      </c>
      <c r="DQ92" s="82" t="str">
        <f t="shared" si="17"/>
        <v/>
      </c>
      <c r="DR92" s="82">
        <f t="shared" si="17"/>
        <v>15183</v>
      </c>
      <c r="DS92" s="82" t="str">
        <f t="shared" si="17"/>
        <v/>
      </c>
      <c r="DT92" s="82" t="str">
        <f t="shared" si="24"/>
        <v/>
      </c>
      <c r="DU92" s="82" t="str">
        <f t="shared" si="24"/>
        <v/>
      </c>
      <c r="DV92" s="82" t="str">
        <f t="shared" si="24"/>
        <v/>
      </c>
      <c r="DW92" s="82" t="str">
        <f t="shared" si="24"/>
        <v/>
      </c>
      <c r="DX92" s="82" t="str">
        <f t="shared" si="24"/>
        <v/>
      </c>
      <c r="DY92" s="82" t="str">
        <f t="shared" si="24"/>
        <v/>
      </c>
      <c r="DZ92" s="82">
        <f t="shared" si="21"/>
        <v>15183</v>
      </c>
      <c r="EA92" s="82">
        <f t="shared" si="22"/>
        <v>389572</v>
      </c>
      <c r="EB92" s="82"/>
      <c r="EC92" s="82"/>
      <c r="ED92" s="82"/>
      <c r="EE92" s="82"/>
      <c r="EF92" s="82"/>
      <c r="EG92" s="82"/>
      <c r="EH92" s="82"/>
      <c r="EI92" s="82"/>
      <c r="EJ92" s="82"/>
      <c r="EL92" s="82"/>
    </row>
    <row r="93" spans="1:143" s="3" customFormat="1" outlineLevel="1" x14ac:dyDescent="0.2">
      <c r="A93" s="3">
        <v>196</v>
      </c>
      <c r="B93" s="3" t="str">
        <f>VLOOKUP(A93,FAG_Daten_2022!A$1:$FK$206,FAG_Daten_2022!$B$1,FALSE)</f>
        <v>Mönchaltorf</v>
      </c>
      <c r="C93" s="3" t="str">
        <f>VLOOKUP(A93,FAG_Daten_2022!A$1:$FK$206,FAG_Daten_2022!$C$1,FALSE)</f>
        <v>Politische Gemeinde</v>
      </c>
      <c r="D93" s="3" t="str">
        <f>VLOOKUP(A93,FAG_Daten_2022!A$1:$FK$206,FAG_Daten_2022!$D$1,FALSE)</f>
        <v>Bezirk Uster</v>
      </c>
      <c r="E93" s="82">
        <f>VLOOKUP(A93,FAG_Daten_2022!A$1:$FK$206,FAG_Daten_2022!$AT$1,FALSE)</f>
        <v>2325</v>
      </c>
      <c r="F93" s="82">
        <f>VLOOKUP(A93,FAG_Daten_2022!A$1:$FK$206,FAG_Daten_2022!$AV$1,FALSE)</f>
        <v>3770</v>
      </c>
      <c r="G93" s="82">
        <f>VLOOKUP(A93,FAG_Daten_2022!A$1:$FK$206,FAG_Daten_2022!$F$1,FALSE)</f>
        <v>4078</v>
      </c>
      <c r="H93" s="80">
        <f>VLOOKUP(A93,FAG_Daten_2022!A$1:$FK$206,FAG_Daten_2022!$DH$1,FALSE)</f>
        <v>111</v>
      </c>
      <c r="I93" s="82">
        <f>ROUND(IF(E93&lt;FAG_Basisdaten!$C$5*F93,(FAG_Basisdaten!$C$5*F93-E93)*G93*H93/100,0),0)</f>
        <v>5687648</v>
      </c>
      <c r="J93" s="82">
        <f>VLOOKUP(A93,FAG_Daten_2022!A$1:$FK$206,FAG_Daten_2022!$AT$1,FALSE)</f>
        <v>2325</v>
      </c>
      <c r="K93" s="82">
        <f>VLOOKUP(A93,FAG_Daten_2022!A$1:$FK$206,FAG_Daten_2022!$AV$1,FALSE)</f>
        <v>3770</v>
      </c>
      <c r="L93" s="3">
        <f>VLOOKUP(A93,FAG_Daten_2022!A$1:$FK$206,FAG_Daten_2022!$F$1,FALSE)</f>
        <v>4078</v>
      </c>
      <c r="M93" s="3">
        <f>VLOOKUP(A93,FAG_Daten_2022!A$1:$FK$206,FAG_Daten_2022!DJ$1,FALSE)</f>
        <v>99.67</v>
      </c>
      <c r="N93" s="3">
        <f>VLOOKUP(A93,FAG_Daten_2022!A$1:$FK$206,FAG_Daten_2022!$DK$1,FALSE)</f>
        <v>100.87</v>
      </c>
      <c r="O93" s="82">
        <f>ROUND(IF(J93&gt;K93*FAG_Basisdaten!$C$8,(J93-K93*FAG_Basisdaten!$C$8)*FAG_Basisdaten!$C$9*L93*(M93/N93),0),0)</f>
        <v>0</v>
      </c>
      <c r="P93" s="82">
        <f>VLOOKUP(A93,FAG_Daten_2022!A$1:$FK$206,FAG_Daten_2022!$I$1,FALSE)</f>
        <v>865</v>
      </c>
      <c r="Q93" s="82">
        <f>VLOOKUP(A93,FAG_Daten_2022!A$1:$FK$206,FAG_Daten_2022!$F$1,FALSE)</f>
        <v>4078</v>
      </c>
      <c r="R93" s="82">
        <f>VLOOKUP(A93,FAG_Daten_2022!A$1:$FK$206,FAG_Daten_2022!$K$1,FALSE)</f>
        <v>232131</v>
      </c>
      <c r="S93" s="82">
        <f>VLOOKUP(A93,FAG_Daten_2022!A$1:$FK$206,FAG_Daten_2022!$H$1,FALSE)</f>
        <v>1130451</v>
      </c>
      <c r="T93" s="82">
        <f>VLOOKUP(A93,FAG_Daten_2022!A$1:$FK$206,FAG_Daten_2022!$F$1,FALSE)</f>
        <v>4078</v>
      </c>
      <c r="U93" s="3">
        <f>VLOOKUP(A93,FAG_Daten_2022!A$1:$FK$206,FAG_Daten_2022!$BC$1,FALSE)</f>
        <v>102.3</v>
      </c>
      <c r="V93" s="3">
        <f>VLOOKUP(A93,FAG_Daten_2022!A$1:$FK$206,FAG_Daten_2022!$BD$1,FALSE)</f>
        <v>104.2</v>
      </c>
      <c r="W93" s="118">
        <f>IF((P93/Q93)&gt;(R93/S93)*FAG_Basisdaten!$C$12,((P93/Q93)-(R93/S93)*FAG_Basisdaten!$C$12)*T93*FAG_Basisdaten!$C$13*(U93/V93),0)</f>
        <v>0</v>
      </c>
      <c r="X93" s="3">
        <f>VLOOKUP(A93,FAG_Daten_2022!A$1:$FK$206,FAG_Daten_2022!$DH$1,FALSE)</f>
        <v>111</v>
      </c>
      <c r="Y93" s="3">
        <f>VLOOKUP(A93,FAG_Daten_2022!A$1:$FK$206,FAG_Daten_2022!$DJ$1,FALSE)</f>
        <v>99.67</v>
      </c>
      <c r="Z93" s="82">
        <f>ROUND(W93-W93*MIN(MAX((Y93*FAG_Basisdaten!$C$15-X93)/(Y93*FAG_Basisdaten!$C$14),0),1),0)</f>
        <v>0</v>
      </c>
      <c r="AA93" s="79">
        <f>VLOOKUP(A93,FAG_Daten_2022!A$1:$FK$206,FAG_Daten_2022!$AW$1,FALSE)</f>
        <v>540.99</v>
      </c>
      <c r="AB93" s="83">
        <f>VLOOKUP(A93,FAG_Daten_2022!A$1:$FK$206,FAG_Daten_2022!$AZ$1,FALSE)</f>
        <v>8.9999999999999998E-4</v>
      </c>
      <c r="AC93" s="3">
        <f>VLOOKUP(A93,FAG_Daten_2022!A$1:$FK$206,FAG_Daten_2022!$F$1,FALSE)</f>
        <v>4078</v>
      </c>
      <c r="AD93" s="3">
        <f>VLOOKUP(A93,FAG_Daten_2022!A$1:$FK$206,FAG_Daten_2022!$BC$1,FALSE)</f>
        <v>102.3</v>
      </c>
      <c r="AE93" s="3">
        <f>VLOOKUP(A93,FAG_Daten_2022!A$1:$FK$206,FAG_Daten_2022!$BD$1,FALSE)</f>
        <v>104.2</v>
      </c>
      <c r="AF93" s="80">
        <f>IF(OR(AA93&lt;FAG_Basisdaten!$C$18,AB93&gt;FAG_Basisdaten!$C$19),MAX((FAG_Basisdaten!$C$20+FAG_Basisdaten!$C$21*AA93+FAG_Basisdaten!$C$22*AB93*100)*AC93*(AD93/AE93),0),0)</f>
        <v>0</v>
      </c>
      <c r="AG93" s="3">
        <f>VLOOKUP(A93,FAG_Daten_2022!A$1:$FK$206,FAG_Daten_2022!$DH$1,FALSE)</f>
        <v>111</v>
      </c>
      <c r="AH93" s="3">
        <f>VLOOKUP(A93,FAG_Daten_2022!A$1:$FK$206,FAG_Daten_2022!$DJ$1,FALSE)</f>
        <v>99.67</v>
      </c>
      <c r="AI93" s="82">
        <f>ROUND(AF93-AF93*MIN(MAX((AH93*FAG_Basisdaten!$C$24-AG93)/(AH93*FAG_Basisdaten!$C$23),0),1),0)</f>
        <v>0</v>
      </c>
      <c r="AJ93" s="3">
        <f>VLOOKUP(A93,FAG_Daten_2022!$A$1:$FK$206,FAG_Daten_2022!$BC$1,FALSE)</f>
        <v>102.3</v>
      </c>
      <c r="AK93" s="3">
        <f>VLOOKUP(A93,FAG_Daten_2022!$A$1:$FK$206,FAG_Daten_2022!$BD$1,FALSE)</f>
        <v>104.2</v>
      </c>
      <c r="AL93" s="82">
        <v>0</v>
      </c>
      <c r="AM93" s="82">
        <f t="shared" si="19"/>
        <v>5687648</v>
      </c>
      <c r="AN93" s="115" t="str">
        <f>IF(VLOOKUP($A93,FAG_Daten_2022!$A$1:$FK$206,FAG_Daten_2022!BS$1,FALSE)="","",VLOOKUP($A93,FAG_Daten_2022!$A$1:$FK$206,FAG_Daten_2022!BS$1,FALSE))</f>
        <v/>
      </c>
      <c r="AO93" s="115" t="str">
        <f>IF(VLOOKUP($A93,FAG_Daten_2022!$A$1:$FK$206,FAG_Daten_2022!BT$1,FALSE)="","",VLOOKUP($A93,FAG_Daten_2022!$A$1:$FK$206,FAG_Daten_2022!BT$1,FALSE))</f>
        <v/>
      </c>
      <c r="AP93" s="115" t="str">
        <f>IF(VLOOKUP($A93,FAG_Daten_2022!$A$1:$FK$206,FAG_Daten_2022!BU$1,FALSE)="","",VLOOKUP($A93,FAG_Daten_2022!$A$1:$FK$206,FAG_Daten_2022!BU$1,FALSE))</f>
        <v/>
      </c>
      <c r="AQ93" s="115" t="str">
        <f>IF(VLOOKUP($A93,FAG_Daten_2022!$A$1:$FK$206,FAG_Daten_2022!BV$1,FALSE)="","",VLOOKUP($A93,FAG_Daten_2022!$A$1:$FK$206,FAG_Daten_2022!BV$1,FALSE))</f>
        <v/>
      </c>
      <c r="AR93" s="115" t="str">
        <f>IF(VLOOKUP($A93,FAG_Daten_2022!$A$1:$FK$206,FAG_Daten_2022!BW$1,FALSE)="","",VLOOKUP($A93,FAG_Daten_2022!$A$1:$FK$206,FAG_Daten_2022!BW$1,FALSE))</f>
        <v/>
      </c>
      <c r="AS93" s="115" t="str">
        <f>IF(VLOOKUP($A93,FAG_Daten_2022!$A$1:$FK$206,FAG_Daten_2022!BX$1,FALSE)="","",VLOOKUP($A93,FAG_Daten_2022!$A$1:$FK$206,FAG_Daten_2022!BX$1,FALSE))</f>
        <v/>
      </c>
      <c r="AT93" s="115" t="str">
        <f>IF(VLOOKUP($A93,FAG_Daten_2022!$A$1:$FK$206,FAG_Daten_2022!BY$1,FALSE)="","",VLOOKUP($A93,FAG_Daten_2022!$A$1:$FK$206,FAG_Daten_2022!BY$1,FALSE))</f>
        <v/>
      </c>
      <c r="AU93" s="115" t="str">
        <f>IF(VLOOKUP($A93,FAG_Daten_2022!$A$1:$FK$206,FAG_Daten_2022!BZ$1,FALSE)="","",VLOOKUP($A93,FAG_Daten_2022!$A$1:$FK$206,FAG_Daten_2022!BZ$1,FALSE))</f>
        <v/>
      </c>
      <c r="AV93" s="115" t="str">
        <f>IF(VLOOKUP($A93,FAG_Daten_2022!$A$1:$FK$206,FAG_Daten_2022!CA$1,FALSE)="","",VLOOKUP($A93,FAG_Daten_2022!$A$1:$FK$206,FAG_Daten_2022!CA$1,FALSE))</f>
        <v/>
      </c>
      <c r="AW93" s="115" t="str">
        <f>IF(VLOOKUP($A93,FAG_Daten_2022!$A$1:$FK$206,FAG_Daten_2022!CB$1,FALSE)="","",VLOOKUP($A93,FAG_Daten_2022!$A$1:$FK$206,FAG_Daten_2022!CB$1,FALSE))</f>
        <v/>
      </c>
      <c r="AX93" s="115" t="str">
        <f>IF(VLOOKUP($A93,FAG_Daten_2022!$A$1:$FK$206,FAG_Daten_2022!CC$1,FALSE)="","",VLOOKUP($A93,FAG_Daten_2022!$A$1:$FK$206,FAG_Daten_2022!CC$1,FALSE))</f>
        <v/>
      </c>
      <c r="AY93" s="115" t="str">
        <f>IF(VLOOKUP($A93,FAG_Daten_2022!$A$1:$FK$206,FAG_Daten_2022!CD$1,FALSE)="","",VLOOKUP($A93,FAG_Daten_2022!$A$1:$FK$206,FAG_Daten_2022!CD$1,FALSE))</f>
        <v/>
      </c>
      <c r="AZ93" s="80">
        <f>VLOOKUP($A93,FAG_Daten_2022!$A$1:$FK$206,FAG_Daten_2022!$DH$1,FALSE)</f>
        <v>111</v>
      </c>
      <c r="BA93" s="80">
        <f>IF(VLOOKUP($A93,FAG_Daten_2022!$A$1:$FK$206,FAG_Daten_2022!M$1,FALSE)="","",VLOOKUP($A93,FAG_Daten_2022!$A$1:$FK$206,FAG_Daten_2022!M$1,FALSE))</f>
        <v>0</v>
      </c>
      <c r="BB93" s="80">
        <f>IF(VLOOKUP($A93,FAG_Daten_2022!$A$1:$FK$206,FAG_Daten_2022!N$1,FALSE)="","",VLOOKUP($A93,FAG_Daten_2022!$A$1:$FK$206,FAG_Daten_2022!N$1,FALSE))</f>
        <v>0</v>
      </c>
      <c r="BC93" s="80">
        <f>IF(VLOOKUP($A93,FAG_Daten_2022!$A$1:$FK$206,FAG_Daten_2022!O$1,FALSE)="","",VLOOKUP($A93,FAG_Daten_2022!$A$1:$FK$206,FAG_Daten_2022!O$1,FALSE))</f>
        <v>0</v>
      </c>
      <c r="BD93" s="80" t="str">
        <f>IF(VLOOKUP($A93,FAG_Daten_2022!$A$1:$FK$206,FAG_Daten_2022!P$1,FALSE)="","",VLOOKUP($A93,FAG_Daten_2022!$A$1:$FK$206,FAG_Daten_2022!P$1,FALSE))</f>
        <v/>
      </c>
      <c r="BE93" s="80">
        <f>IF(VLOOKUP($A93,FAG_Daten_2022!$A$1:$FK$206,FAG_Daten_2022!R$1,FALSE)="","",VLOOKUP($A93,FAG_Daten_2022!$A$1:$FK$206,FAG_Daten_2022!R$1,FALSE))</f>
        <v>0</v>
      </c>
      <c r="BF93" s="80">
        <f>IF(VLOOKUP($A93,FAG_Daten_2022!$A$1:$FK$206,FAG_Daten_2022!S$1,FALSE)="","",VLOOKUP($A93,FAG_Daten_2022!$A$1:$FK$206,FAG_Daten_2022!S$1,FALSE))</f>
        <v>0</v>
      </c>
      <c r="BG93" s="80" t="str">
        <f>IF(VLOOKUP($A93,FAG_Daten_2022!$A$1:$FK$206,FAG_Daten_2022!T$1,FALSE)="","",VLOOKUP($A93,FAG_Daten_2022!$A$1:$FK$206,FAG_Daten_2022!T$1,FALSE))</f>
        <v/>
      </c>
      <c r="BH93" s="80" t="str">
        <f>IF(VLOOKUP($A93,FAG_Daten_2022!$A$1:$FK$206,FAG_Daten_2022!U$1,FALSE)="","",VLOOKUP($A93,FAG_Daten_2022!$A$1:$FK$206,FAG_Daten_2022!U$1,FALSE))</f>
        <v/>
      </c>
      <c r="BI93" s="80">
        <f>IF(VLOOKUP($A93,FAG_Daten_2022!$A$1:$FK$206,FAG_Daten_2022!W$1,FALSE)="","",VLOOKUP($A93,FAG_Daten_2022!$A$1:$FK$206,FAG_Daten_2022!W$1,FALSE))</f>
        <v>0</v>
      </c>
      <c r="BJ93" s="80" t="str">
        <f>IF(VLOOKUP($A93,FAG_Daten_2022!$A$1:$FK$206,FAG_Daten_2022!X$1,FALSE)="","",VLOOKUP($A93,FAG_Daten_2022!$A$1:$FK$206,FAG_Daten_2022!X$1,FALSE))</f>
        <v/>
      </c>
      <c r="BK93" s="80" t="str">
        <f>IF(VLOOKUP($A93,FAG_Daten_2022!$A$1:$FK$206,FAG_Daten_2022!Y$1,FALSE)="","",VLOOKUP($A93,FAG_Daten_2022!$A$1:$FK$206,FAG_Daten_2022!Y$1,FALSE))</f>
        <v/>
      </c>
      <c r="BL93" s="80" t="str">
        <f>IF(VLOOKUP($A93,FAG_Daten_2022!$A$1:$FK$206,FAG_Daten_2022!Z$1,FALSE)="","",VLOOKUP($A93,FAG_Daten_2022!$A$1:$FK$206,FAG_Daten_2022!Z$1,FALSE))</f>
        <v/>
      </c>
      <c r="BM93" s="82">
        <f>IF(VLOOKUP($A93,FAG_Daten_2022!$A$1:$FK$206,FAG_Daten_2022!AG$1,FALSE)="","",VLOOKUP($A93,FAG_Daten_2022!$A$1:$FK$206,FAG_Daten_2022!AG$1,FALSE))</f>
        <v>9482538</v>
      </c>
      <c r="BN93" s="82">
        <f>IF(VLOOKUP($A93,FAG_Daten_2022!$A$1:$FK$206,FAG_Daten_2022!AH$1,FALSE)="","",VLOOKUP($A93,FAG_Daten_2022!$A$1:$FK$206,FAG_Daten_2022!AH$1,FALSE))</f>
        <v>0</v>
      </c>
      <c r="BO93" s="82">
        <f>IF(VLOOKUP($A93,FAG_Daten_2022!$A$1:$FK$206,FAG_Daten_2022!AI$1,FALSE)="","",VLOOKUP($A93,FAG_Daten_2022!$A$1:$FK$206,FAG_Daten_2022!AI$1,FALSE))</f>
        <v>0</v>
      </c>
      <c r="BP93" s="113">
        <f>IF(VLOOKUP($A93,FAG_Daten_2022!$A$1:$FK$206,FAG_Daten_2022!AJ$1,FALSE)="","",VLOOKUP($A93,FAG_Daten_2022!$A$1:$FK$206,FAG_Daten_2022!AJ$1,FALSE))</f>
        <v>0</v>
      </c>
      <c r="BQ93" s="82" t="str">
        <f>IF(VLOOKUP($A93,FAG_Daten_2022!$A$1:$FK$206,FAG_Daten_2022!AK$1,FALSE)="","",VLOOKUP($A93,FAG_Daten_2022!$A$1:$FK$206,FAG_Daten_2022!AK$1,FALSE))</f>
        <v/>
      </c>
      <c r="BR93" s="82">
        <f>IF(VLOOKUP($A93,FAG_Daten_2022!$A$1:$FK$206,FAG_Daten_2022!AL$1,FALSE)="","",VLOOKUP($A93,FAG_Daten_2022!$A$1:$FK$206,FAG_Daten_2022!AL$1,FALSE))</f>
        <v>0</v>
      </c>
      <c r="BS93" s="82">
        <f>IF(VLOOKUP($A93,FAG_Daten_2022!$A$1:$FK$206,FAG_Daten_2022!AM$1,FALSE)="","",VLOOKUP($A93,FAG_Daten_2022!$A$1:$FK$206,FAG_Daten_2022!AM$1,FALSE))</f>
        <v>0</v>
      </c>
      <c r="BT93" s="82" t="str">
        <f>IF(VLOOKUP($A93,FAG_Daten_2022!$A$1:$FK$206,FAG_Daten_2022!AN$1,FALSE)="","",VLOOKUP($A93,FAG_Daten_2022!$A$1:$FK$206,FAG_Daten_2022!AN$1,FALSE))</f>
        <v/>
      </c>
      <c r="BU93" s="82" t="str">
        <f>IF(VLOOKUP($A93,FAG_Daten_2022!$A$1:$FK$206,FAG_Daten_2022!AO$1,FALSE)="","",VLOOKUP($A93,FAG_Daten_2022!$A$1:$FK$206,FAG_Daten_2022!AO$1,FALSE))</f>
        <v/>
      </c>
      <c r="BV93" s="82">
        <f>IF(VLOOKUP($A93,FAG_Daten_2022!$A$1:$FK$206,FAG_Daten_2022!AP$1,FALSE)="","",VLOOKUP($A93,FAG_Daten_2022!$A$1:$FK$206,FAG_Daten_2022!AP$1,FALSE))</f>
        <v>0</v>
      </c>
      <c r="BW93" s="82" t="str">
        <f>IF(VLOOKUP($A93,FAG_Daten_2022!$A$1:$FK$206,FAG_Daten_2022!AQ$1,FALSE)="","",VLOOKUP($A93,FAG_Daten_2022!$A$1:$FK$206,FAG_Daten_2022!AQ$1,FALSE))</f>
        <v/>
      </c>
      <c r="BX93" s="82" t="str">
        <f>IF(VLOOKUP($A93,FAG_Daten_2022!$A$1:$FK$206,FAG_Daten_2022!AR$1,FALSE)="","",VLOOKUP($A93,FAG_Daten_2022!$A$1:$FK$206,FAG_Daten_2022!AR$1,FALSE))</f>
        <v/>
      </c>
      <c r="BY93" s="82" t="str">
        <f>IF(VLOOKUP($A93,FAG_Daten_2022!$A$1:$FK$206,FAG_Daten_2022!AS$1,FALSE)="","",VLOOKUP($A93,FAG_Daten_2022!$A$1:$FK$206,FAG_Daten_2022!AS$1,FALSE))</f>
        <v/>
      </c>
      <c r="BZ93" s="82">
        <f t="shared" si="18"/>
        <v>0</v>
      </c>
      <c r="CA93" s="82">
        <f t="shared" si="18"/>
        <v>0</v>
      </c>
      <c r="CB93" s="82">
        <f t="shared" si="18"/>
        <v>0</v>
      </c>
      <c r="CC93" s="82" t="str">
        <f t="shared" si="18"/>
        <v/>
      </c>
      <c r="CD93" s="82">
        <f t="shared" si="18"/>
        <v>0</v>
      </c>
      <c r="CE93" s="82">
        <f t="shared" si="18"/>
        <v>0</v>
      </c>
      <c r="CF93" s="82" t="str">
        <f t="shared" si="18"/>
        <v/>
      </c>
      <c r="CG93" s="82" t="str">
        <f t="shared" si="18"/>
        <v/>
      </c>
      <c r="CH93" s="82">
        <f t="shared" si="18"/>
        <v>0</v>
      </c>
      <c r="CI93" s="82" t="str">
        <f t="shared" si="25"/>
        <v/>
      </c>
      <c r="CJ93" s="82" t="str">
        <f t="shared" si="25"/>
        <v/>
      </c>
      <c r="CK93" s="82" t="str">
        <f t="shared" si="25"/>
        <v/>
      </c>
      <c r="CL93" s="82">
        <f t="shared" si="16"/>
        <v>0</v>
      </c>
      <c r="CM93" s="82">
        <f t="shared" si="16"/>
        <v>0</v>
      </c>
      <c r="CN93" s="82">
        <f t="shared" si="16"/>
        <v>0</v>
      </c>
      <c r="CO93" s="82" t="str">
        <f t="shared" si="16"/>
        <v/>
      </c>
      <c r="CP93" s="82">
        <f t="shared" si="16"/>
        <v>0</v>
      </c>
      <c r="CQ93" s="82">
        <f t="shared" si="16"/>
        <v>0</v>
      </c>
      <c r="CR93" s="82" t="str">
        <f t="shared" si="23"/>
        <v/>
      </c>
      <c r="CS93" s="82" t="str">
        <f t="shared" si="23"/>
        <v/>
      </c>
      <c r="CT93" s="82">
        <f t="shared" si="23"/>
        <v>0</v>
      </c>
      <c r="CU93" s="82" t="str">
        <f t="shared" si="23"/>
        <v/>
      </c>
      <c r="CV93" s="82" t="str">
        <f t="shared" si="23"/>
        <v/>
      </c>
      <c r="CW93" s="82" t="str">
        <f t="shared" si="23"/>
        <v/>
      </c>
      <c r="CX93" s="82">
        <f t="shared" si="20"/>
        <v>0</v>
      </c>
      <c r="CY93" s="82">
        <f>VLOOKUP($A93,FAG_Daten_2022!$A$1:$FK$206,FAG_Daten_2022!I$1,FALSE)</f>
        <v>865</v>
      </c>
      <c r="CZ93" s="82" t="str">
        <f>IF(VLOOKUP($A93,FAG_Daten_2022!$A$1:$FK$206,FAG_Daten_2022!BE$1,FALSE)="","",VLOOKUP($A93,FAG_Daten_2022!$A$1:$FK$206,FAG_Daten_2022!BE$1,FALSE))</f>
        <v/>
      </c>
      <c r="DA93" s="82" t="str">
        <f>IF(VLOOKUP($A93,FAG_Daten_2022!$A$1:$FK$206,FAG_Daten_2022!BF$1,FALSE)="","",VLOOKUP($A93,FAG_Daten_2022!$A$1:$FK$206,FAG_Daten_2022!BF$1,FALSE))</f>
        <v/>
      </c>
      <c r="DB93" s="82" t="str">
        <f>IF(VLOOKUP($A93,FAG_Daten_2022!$A$1:$FK$206,FAG_Daten_2022!BG$1,FALSE)="","",VLOOKUP($A93,FAG_Daten_2022!$A$1:$FK$206,FAG_Daten_2022!BG$1,FALSE))</f>
        <v/>
      </c>
      <c r="DC93" s="82" t="str">
        <f>IF(VLOOKUP($A93,FAG_Daten_2022!$A$1:$FK$206,FAG_Daten_2022!BH$1,FALSE)="","",VLOOKUP($A93,FAG_Daten_2022!$A$1:$FK$206,FAG_Daten_2022!BH$1,FALSE))</f>
        <v/>
      </c>
      <c r="DD93" s="82" t="str">
        <f>IF(VLOOKUP($A93,FAG_Daten_2022!$A$1:$FK$206,FAG_Daten_2022!BI$1,FALSE)="","",VLOOKUP($A93,FAG_Daten_2022!$A$1:$FK$206,FAG_Daten_2022!BI$1,FALSE))</f>
        <v/>
      </c>
      <c r="DE93" s="82" t="str">
        <f>IF(VLOOKUP($A93,FAG_Daten_2022!$A$1:$FK$206,FAG_Daten_2022!BJ$1,FALSE)="","",VLOOKUP($A93,FAG_Daten_2022!$A$1:$FK$206,FAG_Daten_2022!BJ$1,FALSE))</f>
        <v/>
      </c>
      <c r="DF93" s="82" t="str">
        <f>IF(VLOOKUP($A93,FAG_Daten_2022!$A$1:$FK$206,FAG_Daten_2022!BK$1,FALSE)="","",VLOOKUP($A93,FAG_Daten_2022!$A$1:$FK$206,FAG_Daten_2022!BK$1,FALSE))</f>
        <v/>
      </c>
      <c r="DG93" s="82" t="str">
        <f>IF(VLOOKUP($A93,FAG_Daten_2022!$A$1:$FK$206,FAG_Daten_2022!BL$1,FALSE)="","",VLOOKUP($A93,FAG_Daten_2022!$A$1:$FK$206,FAG_Daten_2022!BL$1,FALSE))</f>
        <v/>
      </c>
      <c r="DH93" s="82" t="str">
        <f>IF(VLOOKUP($A93,FAG_Daten_2022!$A$1:$FK$206,FAG_Daten_2022!BM$1,FALSE)="","",VLOOKUP($A93,FAG_Daten_2022!$A$1:$FK$206,FAG_Daten_2022!BM$1,FALSE))</f>
        <v/>
      </c>
      <c r="DI93" s="82" t="str">
        <f>IF(VLOOKUP($A93,FAG_Daten_2022!$A$1:$FK$206,FAG_Daten_2022!BN$1,FALSE)="","",VLOOKUP($A93,FAG_Daten_2022!$A$1:$FK$206,FAG_Daten_2022!BN$1,FALSE))</f>
        <v/>
      </c>
      <c r="DJ93" s="82" t="str">
        <f>IF(VLOOKUP($A93,FAG_Daten_2022!$A$1:$FK$206,FAG_Daten_2022!BO$1,FALSE)="","",VLOOKUP($A93,FAG_Daten_2022!$A$1:$FK$206,FAG_Daten_2022!BO$1,FALSE))</f>
        <v/>
      </c>
      <c r="DK93" s="82" t="str">
        <f>IF(VLOOKUP($A93,FAG_Daten_2022!$A$1:$FK$206,FAG_Daten_2022!BP$1,FALSE)="","",VLOOKUP($A93,FAG_Daten_2022!$A$1:$FK$206,FAG_Daten_2022!BP$1,FALSE))</f>
        <v/>
      </c>
      <c r="DL93" s="82" t="str">
        <f>IF(VLOOKUP($A93,FAG_Daten_2022!$A$1:$FK$206,FAG_Daten_2022!BQ$1,FALSE)="","",VLOOKUP($A93,FAG_Daten_2022!$A$1:$FK$206,FAG_Daten_2022!BQ$1,FALSE))</f>
        <v/>
      </c>
      <c r="DM93" s="82" t="str">
        <f>IF(VLOOKUP($A93,FAG_Daten_2022!$A$1:$FK$206,FAG_Daten_2022!BR$1,FALSE)="","",VLOOKUP($A93,FAG_Daten_2022!$A$1:$FK$206,FAG_Daten_2022!BR$1,FALSE))</f>
        <v/>
      </c>
      <c r="DN93" s="82" t="str">
        <f t="shared" si="17"/>
        <v/>
      </c>
      <c r="DO93" s="82" t="str">
        <f t="shared" si="17"/>
        <v/>
      </c>
      <c r="DP93" s="82" t="str">
        <f t="shared" si="17"/>
        <v/>
      </c>
      <c r="DQ93" s="82" t="str">
        <f t="shared" si="17"/>
        <v/>
      </c>
      <c r="DR93" s="82" t="str">
        <f t="shared" si="17"/>
        <v/>
      </c>
      <c r="DS93" s="82" t="str">
        <f t="shared" si="17"/>
        <v/>
      </c>
      <c r="DT93" s="82" t="str">
        <f t="shared" si="24"/>
        <v/>
      </c>
      <c r="DU93" s="82" t="str">
        <f t="shared" si="24"/>
        <v/>
      </c>
      <c r="DV93" s="82" t="str">
        <f t="shared" si="24"/>
        <v/>
      </c>
      <c r="DW93" s="82" t="str">
        <f t="shared" si="24"/>
        <v/>
      </c>
      <c r="DX93" s="82" t="str">
        <f t="shared" si="24"/>
        <v/>
      </c>
      <c r="DY93" s="82" t="str">
        <f t="shared" si="24"/>
        <v/>
      </c>
      <c r="DZ93" s="82">
        <f t="shared" si="21"/>
        <v>0</v>
      </c>
      <c r="EA93" s="82">
        <f t="shared" si="22"/>
        <v>0</v>
      </c>
      <c r="EB93" s="82"/>
      <c r="EC93" s="82"/>
      <c r="ED93" s="82"/>
      <c r="EE93" s="82"/>
      <c r="EF93" s="82"/>
      <c r="EG93" s="82"/>
      <c r="EH93" s="82"/>
      <c r="EI93" s="82"/>
      <c r="EJ93" s="82"/>
      <c r="EK93" s="1"/>
      <c r="EL93" s="11"/>
      <c r="EM93" s="1"/>
    </row>
    <row r="94" spans="1:143" s="3" customFormat="1" outlineLevel="1" x14ac:dyDescent="0.2">
      <c r="A94" s="152">
        <v>88</v>
      </c>
      <c r="B94" s="152" t="str">
        <f>VLOOKUP(A94,FAG_Daten_2022!A$1:$FK$206,FAG_Daten_2022!$B$1,FALSE)</f>
        <v>Neerach</v>
      </c>
      <c r="C94" s="152" t="str">
        <f>VLOOKUP(A94,FAG_Daten_2022!A$1:$FK$206,FAG_Daten_2022!$C$1,FALSE)</f>
        <v>Politische Gemeinde</v>
      </c>
      <c r="D94" s="152" t="str">
        <f>VLOOKUP(A94,FAG_Daten_2022!A$1:$FK$206,FAG_Daten_2022!$D$1,FALSE)</f>
        <v>Bezirk Dielsdorf</v>
      </c>
      <c r="E94" s="82">
        <f>VLOOKUP(A94,FAG_Daten_2022!A$1:$FK$206,FAG_Daten_2022!$AT$1,FALSE)</f>
        <v>5911</v>
      </c>
      <c r="F94" s="82">
        <f>VLOOKUP(A94,FAG_Daten_2022!A$1:$FK$206,FAG_Daten_2022!$AV$1,FALSE)</f>
        <v>3770</v>
      </c>
      <c r="G94" s="82">
        <f>VLOOKUP(A94,FAG_Daten_2022!A$1:$FK$206,FAG_Daten_2022!$F$1,FALSE)</f>
        <v>3225</v>
      </c>
      <c r="H94" s="80">
        <f>VLOOKUP(A94,FAG_Daten_2022!A$1:$FK$206,FAG_Daten_2022!$DH$1,FALSE)</f>
        <v>76</v>
      </c>
      <c r="I94" s="82">
        <f>ROUND(IF(E94&lt;FAG_Basisdaten!$C$5*F94,(FAG_Basisdaten!$C$5*F94-E94)*G94*H94/100,0),0)</f>
        <v>0</v>
      </c>
      <c r="J94" s="82">
        <f>VLOOKUP(A94,FAG_Daten_2022!A$1:$FK$206,FAG_Daten_2022!$AT$1,FALSE)</f>
        <v>5911</v>
      </c>
      <c r="K94" s="82">
        <f>VLOOKUP(A94,FAG_Daten_2022!A$1:$FK$206,FAG_Daten_2022!$AV$1,FALSE)</f>
        <v>3770</v>
      </c>
      <c r="L94" s="3">
        <f>VLOOKUP(A94,FAG_Daten_2022!A$1:$FK$206,FAG_Daten_2022!$F$1,FALSE)</f>
        <v>3225</v>
      </c>
      <c r="M94" s="3">
        <f>VLOOKUP(A94,FAG_Daten_2022!A$1:$FK$206,FAG_Daten_2022!DJ$1,FALSE)</f>
        <v>99.67</v>
      </c>
      <c r="N94" s="3">
        <f>VLOOKUP(A94,FAG_Daten_2022!A$1:$FK$206,FAG_Daten_2022!$DK$1,FALSE)</f>
        <v>100.87</v>
      </c>
      <c r="O94" s="82">
        <f>ROUND(IF(J94&gt;K94*FAG_Basisdaten!$C$8,(J94-K94*FAG_Basisdaten!$C$8)*FAG_Basisdaten!$C$9*L94*(M94/N94),0),0)</f>
        <v>3934855</v>
      </c>
      <c r="P94" s="82">
        <f>VLOOKUP(A94,FAG_Daten_2022!A$1:$FK$206,FAG_Daten_2022!$I$1,FALSE)</f>
        <v>514</v>
      </c>
      <c r="Q94" s="82">
        <f>VLOOKUP(A94,FAG_Daten_2022!A$1:$FK$206,FAG_Daten_2022!$F$1,FALSE)</f>
        <v>3225</v>
      </c>
      <c r="R94" s="82">
        <f>VLOOKUP(A94,FAG_Daten_2022!A$1:$FK$206,FAG_Daten_2022!$K$1,FALSE)</f>
        <v>232131</v>
      </c>
      <c r="S94" s="82">
        <f>VLOOKUP(A94,FAG_Daten_2022!A$1:$FK$206,FAG_Daten_2022!$H$1,FALSE)</f>
        <v>1130451</v>
      </c>
      <c r="T94" s="82">
        <f>VLOOKUP(A94,FAG_Daten_2022!A$1:$FK$206,FAG_Daten_2022!$F$1,FALSE)</f>
        <v>3225</v>
      </c>
      <c r="U94" s="3">
        <f>VLOOKUP(A94,FAG_Daten_2022!A$1:$FK$206,FAG_Daten_2022!$BC$1,FALSE)</f>
        <v>102.3</v>
      </c>
      <c r="V94" s="3">
        <f>VLOOKUP(A94,FAG_Daten_2022!A$1:$FK$206,FAG_Daten_2022!$BD$1,FALSE)</f>
        <v>104.2</v>
      </c>
      <c r="W94" s="118">
        <f>IF((P94/Q94)&gt;(R94/S94)*FAG_Basisdaten!$C$12,((P94/Q94)-(R94/S94)*FAG_Basisdaten!$C$12)*T94*FAG_Basisdaten!$C$13*(U94/V94),0)</f>
        <v>0</v>
      </c>
      <c r="X94" s="3">
        <f>VLOOKUP(A94,FAG_Daten_2022!A$1:$FK$206,FAG_Daten_2022!$DH$1,FALSE)</f>
        <v>76</v>
      </c>
      <c r="Y94" s="3">
        <f>VLOOKUP(A94,FAG_Daten_2022!A$1:$FK$206,FAG_Daten_2022!$DJ$1,FALSE)</f>
        <v>99.67</v>
      </c>
      <c r="Z94" s="82">
        <f>ROUND(W94-W94*MIN(MAX((Y94*FAG_Basisdaten!$C$15-X94)/(Y94*FAG_Basisdaten!$C$14),0),1),0)</f>
        <v>0</v>
      </c>
      <c r="AA94" s="79">
        <f>VLOOKUP(A94,FAG_Daten_2022!A$1:$FK$206,FAG_Daten_2022!$AW$1,FALSE)</f>
        <v>538.71</v>
      </c>
      <c r="AB94" s="83">
        <f>VLOOKUP(A94,FAG_Daten_2022!A$1:$FK$206,FAG_Daten_2022!$AZ$1,FALSE)</f>
        <v>2.3999999999999998E-3</v>
      </c>
      <c r="AC94" s="3">
        <f>VLOOKUP(A94,FAG_Daten_2022!A$1:$FK$206,FAG_Daten_2022!$F$1,FALSE)</f>
        <v>3225</v>
      </c>
      <c r="AD94" s="3">
        <f>VLOOKUP(A94,FAG_Daten_2022!A$1:$FK$206,FAG_Daten_2022!$BC$1,FALSE)</f>
        <v>102.3</v>
      </c>
      <c r="AE94" s="3">
        <f>VLOOKUP(A94,FAG_Daten_2022!A$1:$FK$206,FAG_Daten_2022!$BD$1,FALSE)</f>
        <v>104.2</v>
      </c>
      <c r="AF94" s="80">
        <f>IF(OR(AA94&lt;FAG_Basisdaten!$C$18,AB94&gt;FAG_Basisdaten!$C$19),MAX((FAG_Basisdaten!$C$20+FAG_Basisdaten!$C$21*AA94+FAG_Basisdaten!$C$22*AB94*100)*AC94*(AD94/AE94),0),0)</f>
        <v>0</v>
      </c>
      <c r="AG94" s="3">
        <f>VLOOKUP(A94,FAG_Daten_2022!A$1:$FK$206,FAG_Daten_2022!$DH$1,FALSE)</f>
        <v>76</v>
      </c>
      <c r="AH94" s="3">
        <f>VLOOKUP(A94,FAG_Daten_2022!A$1:$FK$206,FAG_Daten_2022!$DJ$1,FALSE)</f>
        <v>99.67</v>
      </c>
      <c r="AI94" s="82">
        <f>ROUND(AF94-AF94*MIN(MAX((AH94*FAG_Basisdaten!$C$24-AG94)/(AH94*FAG_Basisdaten!$C$23),0),1),0)</f>
        <v>0</v>
      </c>
      <c r="AJ94" s="3">
        <f>VLOOKUP(A94,FAG_Daten_2022!$A$1:$FK$206,FAG_Daten_2022!$BC$1,FALSE)</f>
        <v>102.3</v>
      </c>
      <c r="AK94" s="3">
        <f>VLOOKUP(A94,FAG_Daten_2022!$A$1:$FK$206,FAG_Daten_2022!$BD$1,FALSE)</f>
        <v>104.2</v>
      </c>
      <c r="AL94" s="82">
        <v>0</v>
      </c>
      <c r="AM94" s="82">
        <f t="shared" si="19"/>
        <v>-3934855</v>
      </c>
      <c r="AN94" s="302"/>
      <c r="AO94" s="115" t="str">
        <f>IF(VLOOKUP($A94,FAG_Daten_2022!$A$1:$FK$206,FAG_Daten_2022!BT$1,FALSE)="","",VLOOKUP($A94,FAG_Daten_2022!$A$1:$FK$206,FAG_Daten_2022!BT$1,FALSE))</f>
        <v/>
      </c>
      <c r="AP94" s="115" t="str">
        <f>IF(VLOOKUP($A94,FAG_Daten_2022!$A$1:$FK$206,FAG_Daten_2022!BU$1,FALSE)="","",VLOOKUP($A94,FAG_Daten_2022!$A$1:$FK$206,FAG_Daten_2022!BU$1,FALSE))</f>
        <v/>
      </c>
      <c r="AQ94" s="115" t="str">
        <f>IF(VLOOKUP($A94,FAG_Daten_2022!$A$1:$FK$206,FAG_Daten_2022!BV$1,FALSE)="","",VLOOKUP($A94,FAG_Daten_2022!$A$1:$FK$206,FAG_Daten_2022!BV$1,FALSE))</f>
        <v/>
      </c>
      <c r="AR94" s="115" t="str">
        <f>IF(VLOOKUP($A94,FAG_Daten_2022!$A$1:$FK$206,FAG_Daten_2022!BW$1,FALSE)="","",VLOOKUP($A94,FAG_Daten_2022!$A$1:$FK$206,FAG_Daten_2022!BW$1,FALSE))</f>
        <v>Stadel</v>
      </c>
      <c r="AS94" s="115" t="str">
        <f>IF(VLOOKUP($A94,FAG_Daten_2022!$A$1:$FK$206,FAG_Daten_2022!BX$1,FALSE)="","",VLOOKUP($A94,FAG_Daten_2022!$A$1:$FK$206,FAG_Daten_2022!BX$1,FALSE))</f>
        <v/>
      </c>
      <c r="AT94" s="115" t="str">
        <f>IF(VLOOKUP($A94,FAG_Daten_2022!$A$1:$FK$206,FAG_Daten_2022!BY$1,FALSE)="","",VLOOKUP($A94,FAG_Daten_2022!$A$1:$FK$206,FAG_Daten_2022!BY$1,FALSE))</f>
        <v/>
      </c>
      <c r="AU94" s="115" t="str">
        <f>IF(VLOOKUP($A94,FAG_Daten_2022!$A$1:$FK$206,FAG_Daten_2022!BZ$1,FALSE)="","",VLOOKUP($A94,FAG_Daten_2022!$A$1:$FK$206,FAG_Daten_2022!BZ$1,FALSE))</f>
        <v/>
      </c>
      <c r="AV94" s="115" t="str">
        <f>IF(VLOOKUP($A94,FAG_Daten_2022!$A$1:$FK$206,FAG_Daten_2022!CA$1,FALSE)="","",VLOOKUP($A94,FAG_Daten_2022!$A$1:$FK$206,FAG_Daten_2022!CA$1,FALSE))</f>
        <v/>
      </c>
      <c r="AW94" s="115" t="str">
        <f>IF(VLOOKUP($A94,FAG_Daten_2022!$A$1:$FK$206,FAG_Daten_2022!CB$1,FALSE)="","",VLOOKUP($A94,FAG_Daten_2022!$A$1:$FK$206,FAG_Daten_2022!CB$1,FALSE))</f>
        <v/>
      </c>
      <c r="AX94" s="115" t="str">
        <f>IF(VLOOKUP($A94,FAG_Daten_2022!$A$1:$FK$206,FAG_Daten_2022!CC$1,FALSE)="","",VLOOKUP($A94,FAG_Daten_2022!$A$1:$FK$206,FAG_Daten_2022!CC$1,FALSE))</f>
        <v/>
      </c>
      <c r="AY94" s="115" t="str">
        <f>IF(VLOOKUP($A94,FAG_Daten_2022!$A$1:$FK$206,FAG_Daten_2022!CD$1,FALSE)="","",VLOOKUP($A94,FAG_Daten_2022!$A$1:$FK$206,FAG_Daten_2022!CD$1,FALSE))</f>
        <v/>
      </c>
      <c r="AZ94" s="80">
        <f>VLOOKUP($A94,FAG_Daten_2022!$A$1:$FK$206,FAG_Daten_2022!$DH$1,FALSE)</f>
        <v>76</v>
      </c>
      <c r="BA94" s="302"/>
      <c r="BB94" s="80">
        <f>IF(VLOOKUP($A94,FAG_Daten_2022!$A$1:$FK$206,FAG_Daten_2022!N$1,FALSE)="","",VLOOKUP($A94,FAG_Daten_2022!$A$1:$FK$206,FAG_Daten_2022!N$1,FALSE))</f>
        <v>0</v>
      </c>
      <c r="BC94" s="80">
        <f>IF(VLOOKUP($A94,FAG_Daten_2022!$A$1:$FK$206,FAG_Daten_2022!O$1,FALSE)="","",VLOOKUP($A94,FAG_Daten_2022!$A$1:$FK$206,FAG_Daten_2022!O$1,FALSE))</f>
        <v>0</v>
      </c>
      <c r="BD94" s="80" t="str">
        <f>IF(VLOOKUP($A94,FAG_Daten_2022!$A$1:$FK$206,FAG_Daten_2022!P$1,FALSE)="","",VLOOKUP($A94,FAG_Daten_2022!$A$1:$FK$206,FAG_Daten_2022!P$1,FALSE))</f>
        <v/>
      </c>
      <c r="BE94" s="80">
        <f>IF(VLOOKUP($A94,FAG_Daten_2022!$A$1:$FK$206,FAG_Daten_2022!R$1,FALSE)="","",VLOOKUP($A94,FAG_Daten_2022!$A$1:$FK$206,FAG_Daten_2022!R$1,FALSE))</f>
        <v>22</v>
      </c>
      <c r="BF94" s="80">
        <f>IF(VLOOKUP($A94,FAG_Daten_2022!$A$1:$FK$206,FAG_Daten_2022!S$1,FALSE)="","",VLOOKUP($A94,FAG_Daten_2022!$A$1:$FK$206,FAG_Daten_2022!S$1,FALSE))</f>
        <v>0</v>
      </c>
      <c r="BG94" s="80" t="str">
        <f>IF(VLOOKUP($A94,FAG_Daten_2022!$A$1:$FK$206,FAG_Daten_2022!T$1,FALSE)="","",VLOOKUP($A94,FAG_Daten_2022!$A$1:$FK$206,FAG_Daten_2022!T$1,FALSE))</f>
        <v/>
      </c>
      <c r="BH94" s="80" t="str">
        <f>IF(VLOOKUP($A94,FAG_Daten_2022!$A$1:$FK$206,FAG_Daten_2022!U$1,FALSE)="","",VLOOKUP($A94,FAG_Daten_2022!$A$1:$FK$206,FAG_Daten_2022!U$1,FALSE))</f>
        <v/>
      </c>
      <c r="BI94" s="80">
        <f>IF(VLOOKUP($A94,FAG_Daten_2022!$A$1:$FK$206,FAG_Daten_2022!W$1,FALSE)="","",VLOOKUP($A94,FAG_Daten_2022!$A$1:$FK$206,FAG_Daten_2022!W$1,FALSE))</f>
        <v>0</v>
      </c>
      <c r="BJ94" s="80" t="str">
        <f>IF(VLOOKUP($A94,FAG_Daten_2022!$A$1:$FK$206,FAG_Daten_2022!X$1,FALSE)="","",VLOOKUP($A94,FAG_Daten_2022!$A$1:$FK$206,FAG_Daten_2022!X$1,FALSE))</f>
        <v/>
      </c>
      <c r="BK94" s="80" t="str">
        <f>IF(VLOOKUP($A94,FAG_Daten_2022!$A$1:$FK$206,FAG_Daten_2022!Y$1,FALSE)="","",VLOOKUP($A94,FAG_Daten_2022!$A$1:$FK$206,FAG_Daten_2022!Y$1,FALSE))</f>
        <v/>
      </c>
      <c r="BL94" s="80" t="str">
        <f>IF(VLOOKUP($A94,FAG_Daten_2022!$A$1:$FK$206,FAG_Daten_2022!Z$1,FALSE)="","",VLOOKUP($A94,FAG_Daten_2022!$A$1:$FK$206,FAG_Daten_2022!Z$1,FALSE))</f>
        <v/>
      </c>
      <c r="BM94" s="82">
        <f>IF(VLOOKUP($A94,FAG_Daten_2022!$A$1:$FK$206,FAG_Daten_2022!AG$1,FALSE)="","",VLOOKUP($A94,FAG_Daten_2022!$A$1:$FK$206,FAG_Daten_2022!AG$1,FALSE))</f>
        <v>19063101</v>
      </c>
      <c r="BN94" s="240"/>
      <c r="BO94" s="82">
        <f>IF(VLOOKUP($A94,FAG_Daten_2022!$A$1:$FK$206,FAG_Daten_2022!AI$1,FALSE)="","",VLOOKUP($A94,FAG_Daten_2022!$A$1:$FK$206,FAG_Daten_2022!AI$1,FALSE))</f>
        <v>0</v>
      </c>
      <c r="BP94" s="113">
        <f>IF(VLOOKUP($A94,FAG_Daten_2022!$A$1:$FK$206,FAG_Daten_2022!AJ$1,FALSE)="","",VLOOKUP($A94,FAG_Daten_2022!$A$1:$FK$206,FAG_Daten_2022!AJ$1,FALSE))</f>
        <v>0</v>
      </c>
      <c r="BQ94" s="82" t="str">
        <f>IF(VLOOKUP($A94,FAG_Daten_2022!$A$1:$FK$206,FAG_Daten_2022!AK$1,FALSE)="","",VLOOKUP($A94,FAG_Daten_2022!$A$1:$FK$206,FAG_Daten_2022!AK$1,FALSE))</f>
        <v/>
      </c>
      <c r="BR94" s="82">
        <f>IF(VLOOKUP($A94,FAG_Daten_2022!$A$1:$FK$206,FAG_Daten_2022!AL$1,FALSE)="","",VLOOKUP($A94,FAG_Daten_2022!$A$1:$FK$206,FAG_Daten_2022!AL$1,FALSE))</f>
        <v>19063101</v>
      </c>
      <c r="BS94" s="82">
        <f>IF(VLOOKUP($A94,FAG_Daten_2022!$A$1:$FK$206,FAG_Daten_2022!AM$1,FALSE)="","",VLOOKUP($A94,FAG_Daten_2022!$A$1:$FK$206,FAG_Daten_2022!AM$1,FALSE))</f>
        <v>0</v>
      </c>
      <c r="BT94" s="82" t="str">
        <f>IF(VLOOKUP($A94,FAG_Daten_2022!$A$1:$FK$206,FAG_Daten_2022!AN$1,FALSE)="","",VLOOKUP($A94,FAG_Daten_2022!$A$1:$FK$206,FAG_Daten_2022!AN$1,FALSE))</f>
        <v/>
      </c>
      <c r="BU94" s="82" t="str">
        <f>IF(VLOOKUP($A94,FAG_Daten_2022!$A$1:$FK$206,FAG_Daten_2022!AO$1,FALSE)="","",VLOOKUP($A94,FAG_Daten_2022!$A$1:$FK$206,FAG_Daten_2022!AO$1,FALSE))</f>
        <v/>
      </c>
      <c r="BV94" s="82">
        <f>IF(VLOOKUP($A94,FAG_Daten_2022!$A$1:$FK$206,FAG_Daten_2022!AP$1,FALSE)="","",VLOOKUP($A94,FAG_Daten_2022!$A$1:$FK$206,FAG_Daten_2022!AP$1,FALSE))</f>
        <v>0</v>
      </c>
      <c r="BW94" s="82" t="str">
        <f>IF(VLOOKUP($A94,FAG_Daten_2022!$A$1:$FK$206,FAG_Daten_2022!AQ$1,FALSE)="","",VLOOKUP($A94,FAG_Daten_2022!$A$1:$FK$206,FAG_Daten_2022!AQ$1,FALSE))</f>
        <v/>
      </c>
      <c r="BX94" s="82" t="str">
        <f>IF(VLOOKUP($A94,FAG_Daten_2022!$A$1:$FK$206,FAG_Daten_2022!AR$1,FALSE)="","",VLOOKUP($A94,FAG_Daten_2022!$A$1:$FK$206,FAG_Daten_2022!AR$1,FALSE))</f>
        <v/>
      </c>
      <c r="BY94" s="82" t="str">
        <f>IF(VLOOKUP($A94,FAG_Daten_2022!$A$1:$FK$206,FAG_Daten_2022!AS$1,FALSE)="","",VLOOKUP($A94,FAG_Daten_2022!$A$1:$FK$206,FAG_Daten_2022!AS$1,FALSE))</f>
        <v/>
      </c>
      <c r="BZ94" s="82" t="str">
        <f t="shared" si="18"/>
        <v/>
      </c>
      <c r="CA94" s="82">
        <f t="shared" si="18"/>
        <v>0</v>
      </c>
      <c r="CB94" s="82">
        <f t="shared" si="18"/>
        <v>0</v>
      </c>
      <c r="CC94" s="82" t="str">
        <f t="shared" si="18"/>
        <v/>
      </c>
      <c r="CD94" s="82">
        <f t="shared" si="18"/>
        <v>0</v>
      </c>
      <c r="CE94" s="82">
        <f t="shared" si="18"/>
        <v>0</v>
      </c>
      <c r="CF94" s="82" t="str">
        <f t="shared" si="18"/>
        <v/>
      </c>
      <c r="CG94" s="82" t="str">
        <f t="shared" si="18"/>
        <v/>
      </c>
      <c r="CH94" s="82">
        <f t="shared" si="18"/>
        <v>0</v>
      </c>
      <c r="CI94" s="82" t="str">
        <f t="shared" si="25"/>
        <v/>
      </c>
      <c r="CJ94" s="82" t="str">
        <f t="shared" si="25"/>
        <v/>
      </c>
      <c r="CK94" s="82" t="str">
        <f t="shared" si="25"/>
        <v/>
      </c>
      <c r="CL94" s="82" t="str">
        <f t="shared" si="16"/>
        <v/>
      </c>
      <c r="CM94" s="82">
        <f t="shared" si="16"/>
        <v>0</v>
      </c>
      <c r="CN94" s="82">
        <f t="shared" si="16"/>
        <v>0</v>
      </c>
      <c r="CO94" s="82" t="str">
        <f t="shared" si="16"/>
        <v/>
      </c>
      <c r="CP94" s="82">
        <f t="shared" si="16"/>
        <v>1139037</v>
      </c>
      <c r="CQ94" s="82">
        <f t="shared" si="16"/>
        <v>0</v>
      </c>
      <c r="CR94" s="82" t="str">
        <f t="shared" si="23"/>
        <v/>
      </c>
      <c r="CS94" s="82" t="str">
        <f t="shared" si="23"/>
        <v/>
      </c>
      <c r="CT94" s="82">
        <f t="shared" si="23"/>
        <v>0</v>
      </c>
      <c r="CU94" s="82" t="str">
        <f t="shared" si="23"/>
        <v/>
      </c>
      <c r="CV94" s="82" t="str">
        <f t="shared" si="23"/>
        <v/>
      </c>
      <c r="CW94" s="82" t="str">
        <f t="shared" si="23"/>
        <v/>
      </c>
      <c r="CX94" s="82">
        <f t="shared" si="20"/>
        <v>-1139037</v>
      </c>
      <c r="CY94" s="82">
        <f>VLOOKUP($A94,FAG_Daten_2022!$A$1:$FK$206,FAG_Daten_2022!I$1,FALSE)</f>
        <v>514</v>
      </c>
      <c r="CZ94" s="240"/>
      <c r="DA94" s="82" t="str">
        <f>IF(VLOOKUP($A94,FAG_Daten_2022!$A$1:$FK$206,FAG_Daten_2022!BF$1,FALSE)="","",VLOOKUP($A94,FAG_Daten_2022!$A$1:$FK$206,FAG_Daten_2022!BF$1,FALSE))</f>
        <v/>
      </c>
      <c r="DB94" s="82" t="str">
        <f>IF(VLOOKUP($A94,FAG_Daten_2022!$A$1:$FK$206,FAG_Daten_2022!BG$1,FALSE)="","",VLOOKUP($A94,FAG_Daten_2022!$A$1:$FK$206,FAG_Daten_2022!BG$1,FALSE))</f>
        <v/>
      </c>
      <c r="DC94" s="82" t="str">
        <f>IF(VLOOKUP($A94,FAG_Daten_2022!$A$1:$FK$206,FAG_Daten_2022!BH$1,FALSE)="","",VLOOKUP($A94,FAG_Daten_2022!$A$1:$FK$206,FAG_Daten_2022!BH$1,FALSE))</f>
        <v/>
      </c>
      <c r="DD94" s="82">
        <f>IF(VLOOKUP($A94,FAG_Daten_2022!$A$1:$FK$206,FAG_Daten_2022!BI$1,FALSE)="","",VLOOKUP($A94,FAG_Daten_2022!$A$1:$FK$206,FAG_Daten_2022!BI$1,FALSE))</f>
        <v>55</v>
      </c>
      <c r="DE94" s="82" t="str">
        <f>IF(VLOOKUP($A94,FAG_Daten_2022!$A$1:$FK$206,FAG_Daten_2022!BJ$1,FALSE)="","",VLOOKUP($A94,FAG_Daten_2022!$A$1:$FK$206,FAG_Daten_2022!BJ$1,FALSE))</f>
        <v/>
      </c>
      <c r="DF94" s="82" t="str">
        <f>IF(VLOOKUP($A94,FAG_Daten_2022!$A$1:$FK$206,FAG_Daten_2022!BK$1,FALSE)="","",VLOOKUP($A94,FAG_Daten_2022!$A$1:$FK$206,FAG_Daten_2022!BK$1,FALSE))</f>
        <v/>
      </c>
      <c r="DG94" s="82" t="str">
        <f>IF(VLOOKUP($A94,FAG_Daten_2022!$A$1:$FK$206,FAG_Daten_2022!BL$1,FALSE)="","",VLOOKUP($A94,FAG_Daten_2022!$A$1:$FK$206,FAG_Daten_2022!BL$1,FALSE))</f>
        <v/>
      </c>
      <c r="DH94" s="82" t="str">
        <f>IF(VLOOKUP($A94,FAG_Daten_2022!$A$1:$FK$206,FAG_Daten_2022!BM$1,FALSE)="","",VLOOKUP($A94,FAG_Daten_2022!$A$1:$FK$206,FAG_Daten_2022!BM$1,FALSE))</f>
        <v/>
      </c>
      <c r="DI94" s="82" t="str">
        <f>IF(VLOOKUP($A94,FAG_Daten_2022!$A$1:$FK$206,FAG_Daten_2022!BN$1,FALSE)="","",VLOOKUP($A94,FAG_Daten_2022!$A$1:$FK$206,FAG_Daten_2022!BN$1,FALSE))</f>
        <v/>
      </c>
      <c r="DJ94" s="82" t="str">
        <f>IF(VLOOKUP($A94,FAG_Daten_2022!$A$1:$FK$206,FAG_Daten_2022!BO$1,FALSE)="","",VLOOKUP($A94,FAG_Daten_2022!$A$1:$FK$206,FAG_Daten_2022!BO$1,FALSE))</f>
        <v/>
      </c>
      <c r="DK94" s="82" t="str">
        <f>IF(VLOOKUP($A94,FAG_Daten_2022!$A$1:$FK$206,FAG_Daten_2022!BP$1,FALSE)="","",VLOOKUP($A94,FAG_Daten_2022!$A$1:$FK$206,FAG_Daten_2022!BP$1,FALSE))</f>
        <v/>
      </c>
      <c r="DL94" s="82" t="str">
        <f>IF(VLOOKUP($A94,FAG_Daten_2022!$A$1:$FK$206,FAG_Daten_2022!BQ$1,FALSE)="","",VLOOKUP($A94,FAG_Daten_2022!$A$1:$FK$206,FAG_Daten_2022!BQ$1,FALSE))</f>
        <v/>
      </c>
      <c r="DM94" s="82" t="str">
        <f>IF(VLOOKUP($A94,FAG_Daten_2022!$A$1:$FK$206,FAG_Daten_2022!BR$1,FALSE)="","",VLOOKUP($A94,FAG_Daten_2022!$A$1:$FK$206,FAG_Daten_2022!BR$1,FALSE))</f>
        <v/>
      </c>
      <c r="DN94" s="82" t="str">
        <f t="shared" si="17"/>
        <v/>
      </c>
      <c r="DO94" s="82" t="str">
        <f t="shared" si="17"/>
        <v/>
      </c>
      <c r="DP94" s="82" t="str">
        <f t="shared" si="17"/>
        <v/>
      </c>
      <c r="DQ94" s="82" t="str">
        <f t="shared" si="17"/>
        <v/>
      </c>
      <c r="DR94" s="82">
        <f t="shared" si="17"/>
        <v>0</v>
      </c>
      <c r="DS94" s="82" t="str">
        <f t="shared" si="17"/>
        <v/>
      </c>
      <c r="DT94" s="82" t="str">
        <f t="shared" si="24"/>
        <v/>
      </c>
      <c r="DU94" s="82" t="str">
        <f t="shared" si="24"/>
        <v/>
      </c>
      <c r="DV94" s="82" t="str">
        <f t="shared" si="24"/>
        <v/>
      </c>
      <c r="DW94" s="82" t="str">
        <f t="shared" si="24"/>
        <v/>
      </c>
      <c r="DX94" s="82" t="str">
        <f t="shared" si="24"/>
        <v/>
      </c>
      <c r="DY94" s="82" t="str">
        <f t="shared" si="24"/>
        <v/>
      </c>
      <c r="DZ94" s="82">
        <f t="shared" si="21"/>
        <v>0</v>
      </c>
      <c r="EA94" s="82">
        <f t="shared" si="22"/>
        <v>-1139037</v>
      </c>
      <c r="EB94" s="82"/>
      <c r="EC94" s="82"/>
      <c r="ED94" s="82"/>
      <c r="EE94" s="82"/>
      <c r="EF94" s="82"/>
      <c r="EG94" s="82"/>
      <c r="EH94" s="82"/>
      <c r="EI94" s="82"/>
      <c r="EJ94" s="82"/>
      <c r="EK94" s="1"/>
      <c r="EL94" s="11"/>
      <c r="EM94" s="1"/>
    </row>
    <row r="95" spans="1:143" s="3" customFormat="1" outlineLevel="1" x14ac:dyDescent="0.2">
      <c r="A95" s="3">
        <v>223</v>
      </c>
      <c r="B95" s="3" t="str">
        <f>VLOOKUP(A95,FAG_Daten_2022!A$1:$FK$206,FAG_Daten_2022!$B$1,FALSE)</f>
        <v>Neftenbach</v>
      </c>
      <c r="C95" s="3" t="str">
        <f>VLOOKUP(A95,FAG_Daten_2022!A$1:$FK$206,FAG_Daten_2022!$C$1,FALSE)</f>
        <v>Politische Gemeinde</v>
      </c>
      <c r="D95" s="3" t="str">
        <f>VLOOKUP(A95,FAG_Daten_2022!A$1:$FK$206,FAG_Daten_2022!$D$1,FALSE)</f>
        <v>Bezirk Winterthur</v>
      </c>
      <c r="E95" s="82">
        <f>VLOOKUP(A95,FAG_Daten_2022!A$1:$FK$206,FAG_Daten_2022!$AT$1,FALSE)</f>
        <v>3079</v>
      </c>
      <c r="F95" s="82">
        <f>VLOOKUP(A95,FAG_Daten_2022!A$1:$FK$206,FAG_Daten_2022!$AV$1,FALSE)</f>
        <v>3770</v>
      </c>
      <c r="G95" s="82">
        <f>VLOOKUP(A95,FAG_Daten_2022!A$1:$FK$206,FAG_Daten_2022!$F$1,FALSE)</f>
        <v>5753</v>
      </c>
      <c r="H95" s="80">
        <f>VLOOKUP(A95,FAG_Daten_2022!A$1:$FK$206,FAG_Daten_2022!$DH$1,FALSE)</f>
        <v>107</v>
      </c>
      <c r="I95" s="82">
        <f>ROUND(IF(E95&lt;FAG_Basisdaten!$C$5*F95,(FAG_Basisdaten!$C$5*F95-E95)*G95*H95/100,0),0)</f>
        <v>3093244</v>
      </c>
      <c r="J95" s="82">
        <f>VLOOKUP(A95,FAG_Daten_2022!A$1:$FK$206,FAG_Daten_2022!$AT$1,FALSE)</f>
        <v>3079</v>
      </c>
      <c r="K95" s="82">
        <f>VLOOKUP(A95,FAG_Daten_2022!A$1:$FK$206,FAG_Daten_2022!$AV$1,FALSE)</f>
        <v>3770</v>
      </c>
      <c r="L95" s="3">
        <f>VLOOKUP(A95,FAG_Daten_2022!A$1:$FK$206,FAG_Daten_2022!$F$1,FALSE)</f>
        <v>5753</v>
      </c>
      <c r="M95" s="3">
        <f>VLOOKUP(A95,FAG_Daten_2022!A$1:$FK$206,FAG_Daten_2022!DJ$1,FALSE)</f>
        <v>99.67</v>
      </c>
      <c r="N95" s="3">
        <f>VLOOKUP(A95,FAG_Daten_2022!A$1:$FK$206,FAG_Daten_2022!$DK$1,FALSE)</f>
        <v>100.87</v>
      </c>
      <c r="O95" s="82">
        <f>ROUND(IF(J95&gt;K95*FAG_Basisdaten!$C$8,(J95-K95*FAG_Basisdaten!$C$8)*FAG_Basisdaten!$C$9*L95*(M95/N95),0),0)</f>
        <v>0</v>
      </c>
      <c r="P95" s="82">
        <f>VLOOKUP(A95,FAG_Daten_2022!A$1:$FK$206,FAG_Daten_2022!$I$1,FALSE)</f>
        <v>1336</v>
      </c>
      <c r="Q95" s="82">
        <f>VLOOKUP(A95,FAG_Daten_2022!A$1:$FK$206,FAG_Daten_2022!$F$1,FALSE)</f>
        <v>5753</v>
      </c>
      <c r="R95" s="82">
        <f>VLOOKUP(A95,FAG_Daten_2022!A$1:$FK$206,FAG_Daten_2022!$K$1,FALSE)</f>
        <v>232131</v>
      </c>
      <c r="S95" s="82">
        <f>VLOOKUP(A95,FAG_Daten_2022!A$1:$FK$206,FAG_Daten_2022!$H$1,FALSE)</f>
        <v>1130451</v>
      </c>
      <c r="T95" s="82">
        <f>VLOOKUP(A95,FAG_Daten_2022!A$1:$FK$206,FAG_Daten_2022!$F$1,FALSE)</f>
        <v>5753</v>
      </c>
      <c r="U95" s="3">
        <f>VLOOKUP(A95,FAG_Daten_2022!A$1:$FK$206,FAG_Daten_2022!$BC$1,FALSE)</f>
        <v>102.3</v>
      </c>
      <c r="V95" s="3">
        <f>VLOOKUP(A95,FAG_Daten_2022!A$1:$FK$206,FAG_Daten_2022!$BD$1,FALSE)</f>
        <v>104.2</v>
      </c>
      <c r="W95" s="118">
        <f>IF((P95/Q95)&gt;(R95/S95)*FAG_Basisdaten!$C$12,((P95/Q95)-(R95/S95)*FAG_Basisdaten!$C$12)*T95*FAG_Basisdaten!$C$13*(U95/V95),0)</f>
        <v>430289.26818909013</v>
      </c>
      <c r="X95" s="3">
        <f>VLOOKUP(A95,FAG_Daten_2022!A$1:$FK$206,FAG_Daten_2022!$DH$1,FALSE)</f>
        <v>107</v>
      </c>
      <c r="Y95" s="3">
        <f>VLOOKUP(A95,FAG_Daten_2022!A$1:$FK$206,FAG_Daten_2022!$DJ$1,FALSE)</f>
        <v>99.67</v>
      </c>
      <c r="Z95" s="82">
        <f>ROUND(W95-W95*MIN(MAX((Y95*FAG_Basisdaten!$C$15-X95)/(Y95*FAG_Basisdaten!$C$14),0),1),0)</f>
        <v>253122</v>
      </c>
      <c r="AA95" s="79">
        <f>VLOOKUP(A95,FAG_Daten_2022!A$1:$FK$206,FAG_Daten_2022!$AW$1,FALSE)</f>
        <v>385.4</v>
      </c>
      <c r="AB95" s="83">
        <f>VLOOKUP(A95,FAG_Daten_2022!A$1:$FK$206,FAG_Daten_2022!$AZ$1,FALSE)</f>
        <v>1.95E-2</v>
      </c>
      <c r="AC95" s="3">
        <f>VLOOKUP(A95,FAG_Daten_2022!A$1:$FK$206,FAG_Daten_2022!$F$1,FALSE)</f>
        <v>5753</v>
      </c>
      <c r="AD95" s="3">
        <f>VLOOKUP(A95,FAG_Daten_2022!A$1:$FK$206,FAG_Daten_2022!$BC$1,FALSE)</f>
        <v>102.3</v>
      </c>
      <c r="AE95" s="3">
        <f>VLOOKUP(A95,FAG_Daten_2022!A$1:$FK$206,FAG_Daten_2022!$BD$1,FALSE)</f>
        <v>104.2</v>
      </c>
      <c r="AF95" s="80">
        <f>IF(OR(AA95&lt;FAG_Basisdaten!$C$18,AB95&gt;FAG_Basisdaten!$C$19),MAX((FAG_Basisdaten!$C$20+FAG_Basisdaten!$C$21*AA95+FAG_Basisdaten!$C$22*AB95*100)*AC95*(AD95/AE95),0),0)</f>
        <v>0</v>
      </c>
      <c r="AG95" s="3">
        <f>VLOOKUP(A95,FAG_Daten_2022!A$1:$FK$206,FAG_Daten_2022!$DH$1,FALSE)</f>
        <v>107</v>
      </c>
      <c r="AH95" s="3">
        <f>VLOOKUP(A95,FAG_Daten_2022!A$1:$FK$206,FAG_Daten_2022!$DJ$1,FALSE)</f>
        <v>99.67</v>
      </c>
      <c r="AI95" s="82">
        <f>ROUND(AF95-AF95*MIN(MAX((AH95*FAG_Basisdaten!$C$24-AG95)/(AH95*FAG_Basisdaten!$C$23),0),1),0)</f>
        <v>0</v>
      </c>
      <c r="AJ95" s="3">
        <f>VLOOKUP(A95,FAG_Daten_2022!$A$1:$FK$206,FAG_Daten_2022!$BC$1,FALSE)</f>
        <v>102.3</v>
      </c>
      <c r="AK95" s="3">
        <f>VLOOKUP(A95,FAG_Daten_2022!$A$1:$FK$206,FAG_Daten_2022!$BD$1,FALSE)</f>
        <v>104.2</v>
      </c>
      <c r="AL95" s="82">
        <v>0</v>
      </c>
      <c r="AM95" s="82">
        <f t="shared" si="19"/>
        <v>3346366</v>
      </c>
      <c r="AN95" s="115" t="str">
        <f>IF(VLOOKUP($A95,FAG_Daten_2022!$A$1:$FK$206,FAG_Daten_2022!BS$1,FALSE)="","",VLOOKUP($A95,FAG_Daten_2022!$A$1:$FK$206,FAG_Daten_2022!BS$1,FALSE))</f>
        <v/>
      </c>
      <c r="AO95" s="115" t="str">
        <f>IF(VLOOKUP($A95,FAG_Daten_2022!$A$1:$FK$206,FAG_Daten_2022!BT$1,FALSE)="","",VLOOKUP($A95,FAG_Daten_2022!$A$1:$FK$206,FAG_Daten_2022!BT$1,FALSE))</f>
        <v/>
      </c>
      <c r="AP95" s="115" t="str">
        <f>IF(VLOOKUP($A95,FAG_Daten_2022!$A$1:$FK$206,FAG_Daten_2022!BU$1,FALSE)="","",VLOOKUP($A95,FAG_Daten_2022!$A$1:$FK$206,FAG_Daten_2022!BU$1,FALSE))</f>
        <v/>
      </c>
      <c r="AQ95" s="115" t="str">
        <f>IF(VLOOKUP($A95,FAG_Daten_2022!$A$1:$FK$206,FAG_Daten_2022!BV$1,FALSE)="","",VLOOKUP($A95,FAG_Daten_2022!$A$1:$FK$206,FAG_Daten_2022!BV$1,FALSE))</f>
        <v/>
      </c>
      <c r="AR95" s="115" t="str">
        <f>IF(VLOOKUP($A95,FAG_Daten_2022!$A$1:$FK$206,FAG_Daten_2022!BW$1,FALSE)="","",VLOOKUP($A95,FAG_Daten_2022!$A$1:$FK$206,FAG_Daten_2022!BW$1,FALSE))</f>
        <v/>
      </c>
      <c r="AS95" s="115" t="str">
        <f>IF(VLOOKUP($A95,FAG_Daten_2022!$A$1:$FK$206,FAG_Daten_2022!BX$1,FALSE)="","",VLOOKUP($A95,FAG_Daten_2022!$A$1:$FK$206,FAG_Daten_2022!BX$1,FALSE))</f>
        <v/>
      </c>
      <c r="AT95" s="115" t="str">
        <f>IF(VLOOKUP($A95,FAG_Daten_2022!$A$1:$FK$206,FAG_Daten_2022!BY$1,FALSE)="","",VLOOKUP($A95,FAG_Daten_2022!$A$1:$FK$206,FAG_Daten_2022!BY$1,FALSE))</f>
        <v/>
      </c>
      <c r="AU95" s="115" t="str">
        <f>IF(VLOOKUP($A95,FAG_Daten_2022!$A$1:$FK$206,FAG_Daten_2022!BZ$1,FALSE)="","",VLOOKUP($A95,FAG_Daten_2022!$A$1:$FK$206,FAG_Daten_2022!BZ$1,FALSE))</f>
        <v/>
      </c>
      <c r="AV95" s="115" t="str">
        <f>IF(VLOOKUP($A95,FAG_Daten_2022!$A$1:$FK$206,FAG_Daten_2022!CA$1,FALSE)="","",VLOOKUP($A95,FAG_Daten_2022!$A$1:$FK$206,FAG_Daten_2022!CA$1,FALSE))</f>
        <v/>
      </c>
      <c r="AW95" s="115" t="str">
        <f>IF(VLOOKUP($A95,FAG_Daten_2022!$A$1:$FK$206,FAG_Daten_2022!CB$1,FALSE)="","",VLOOKUP($A95,FAG_Daten_2022!$A$1:$FK$206,FAG_Daten_2022!CB$1,FALSE))</f>
        <v/>
      </c>
      <c r="AX95" s="115" t="str">
        <f>IF(VLOOKUP($A95,FAG_Daten_2022!$A$1:$FK$206,FAG_Daten_2022!CC$1,FALSE)="","",VLOOKUP($A95,FAG_Daten_2022!$A$1:$FK$206,FAG_Daten_2022!CC$1,FALSE))</f>
        <v/>
      </c>
      <c r="AY95" s="115" t="str">
        <f>IF(VLOOKUP($A95,FAG_Daten_2022!$A$1:$FK$206,FAG_Daten_2022!CD$1,FALSE)="","",VLOOKUP($A95,FAG_Daten_2022!$A$1:$FK$206,FAG_Daten_2022!CD$1,FALSE))</f>
        <v/>
      </c>
      <c r="AZ95" s="80">
        <f>VLOOKUP($A95,FAG_Daten_2022!$A$1:$FK$206,FAG_Daten_2022!$DH$1,FALSE)</f>
        <v>107</v>
      </c>
      <c r="BA95" s="80">
        <f>IF(VLOOKUP($A95,FAG_Daten_2022!$A$1:$FK$206,FAG_Daten_2022!M$1,FALSE)="","",VLOOKUP($A95,FAG_Daten_2022!$A$1:$FK$206,FAG_Daten_2022!M$1,FALSE))</f>
        <v>0</v>
      </c>
      <c r="BB95" s="80">
        <f>IF(VLOOKUP($A95,FAG_Daten_2022!$A$1:$FK$206,FAG_Daten_2022!N$1,FALSE)="","",VLOOKUP($A95,FAG_Daten_2022!$A$1:$FK$206,FAG_Daten_2022!N$1,FALSE))</f>
        <v>0</v>
      </c>
      <c r="BC95" s="80">
        <f>IF(VLOOKUP($A95,FAG_Daten_2022!$A$1:$FK$206,FAG_Daten_2022!O$1,FALSE)="","",VLOOKUP($A95,FAG_Daten_2022!$A$1:$FK$206,FAG_Daten_2022!O$1,FALSE))</f>
        <v>0</v>
      </c>
      <c r="BD95" s="80" t="str">
        <f>IF(VLOOKUP($A95,FAG_Daten_2022!$A$1:$FK$206,FAG_Daten_2022!P$1,FALSE)="","",VLOOKUP($A95,FAG_Daten_2022!$A$1:$FK$206,FAG_Daten_2022!P$1,FALSE))</f>
        <v/>
      </c>
      <c r="BE95" s="80">
        <f>IF(VLOOKUP($A95,FAG_Daten_2022!$A$1:$FK$206,FAG_Daten_2022!R$1,FALSE)="","",VLOOKUP($A95,FAG_Daten_2022!$A$1:$FK$206,FAG_Daten_2022!R$1,FALSE))</f>
        <v>0</v>
      </c>
      <c r="BF95" s="80">
        <f>IF(VLOOKUP($A95,FAG_Daten_2022!$A$1:$FK$206,FAG_Daten_2022!S$1,FALSE)="","",VLOOKUP($A95,FAG_Daten_2022!$A$1:$FK$206,FAG_Daten_2022!S$1,FALSE))</f>
        <v>0</v>
      </c>
      <c r="BG95" s="80" t="str">
        <f>IF(VLOOKUP($A95,FAG_Daten_2022!$A$1:$FK$206,FAG_Daten_2022!T$1,FALSE)="","",VLOOKUP($A95,FAG_Daten_2022!$A$1:$FK$206,FAG_Daten_2022!T$1,FALSE))</f>
        <v/>
      </c>
      <c r="BH95" s="80" t="str">
        <f>IF(VLOOKUP($A95,FAG_Daten_2022!$A$1:$FK$206,FAG_Daten_2022!U$1,FALSE)="","",VLOOKUP($A95,FAG_Daten_2022!$A$1:$FK$206,FAG_Daten_2022!U$1,FALSE))</f>
        <v/>
      </c>
      <c r="BI95" s="80">
        <f>IF(VLOOKUP($A95,FAG_Daten_2022!$A$1:$FK$206,FAG_Daten_2022!W$1,FALSE)="","",VLOOKUP($A95,FAG_Daten_2022!$A$1:$FK$206,FAG_Daten_2022!W$1,FALSE))</f>
        <v>0</v>
      </c>
      <c r="BJ95" s="80" t="str">
        <f>IF(VLOOKUP($A95,FAG_Daten_2022!$A$1:$FK$206,FAG_Daten_2022!X$1,FALSE)="","",VLOOKUP($A95,FAG_Daten_2022!$A$1:$FK$206,FAG_Daten_2022!X$1,FALSE))</f>
        <v/>
      </c>
      <c r="BK95" s="80" t="str">
        <f>IF(VLOOKUP($A95,FAG_Daten_2022!$A$1:$FK$206,FAG_Daten_2022!Y$1,FALSE)="","",VLOOKUP($A95,FAG_Daten_2022!$A$1:$FK$206,FAG_Daten_2022!Y$1,FALSE))</f>
        <v/>
      </c>
      <c r="BL95" s="80" t="str">
        <f>IF(VLOOKUP($A95,FAG_Daten_2022!$A$1:$FK$206,FAG_Daten_2022!Z$1,FALSE)="","",VLOOKUP($A95,FAG_Daten_2022!$A$1:$FK$206,FAG_Daten_2022!Z$1,FALSE))</f>
        <v/>
      </c>
      <c r="BM95" s="82">
        <f>IF(VLOOKUP($A95,FAG_Daten_2022!$A$1:$FK$206,FAG_Daten_2022!AG$1,FALSE)="","",VLOOKUP($A95,FAG_Daten_2022!$A$1:$FK$206,FAG_Daten_2022!AG$1,FALSE))</f>
        <v>17710777</v>
      </c>
      <c r="BN95" s="82">
        <f>IF(VLOOKUP($A95,FAG_Daten_2022!$A$1:$FK$206,FAG_Daten_2022!AH$1,FALSE)="","",VLOOKUP($A95,FAG_Daten_2022!$A$1:$FK$206,FAG_Daten_2022!AH$1,FALSE))</f>
        <v>0</v>
      </c>
      <c r="BO95" s="82">
        <f>IF(VLOOKUP($A95,FAG_Daten_2022!$A$1:$FK$206,FAG_Daten_2022!AI$1,FALSE)="","",VLOOKUP($A95,FAG_Daten_2022!$A$1:$FK$206,FAG_Daten_2022!AI$1,FALSE))</f>
        <v>0</v>
      </c>
      <c r="BP95" s="113">
        <f>IF(VLOOKUP($A95,FAG_Daten_2022!$A$1:$FK$206,FAG_Daten_2022!AJ$1,FALSE)="","",VLOOKUP($A95,FAG_Daten_2022!$A$1:$FK$206,FAG_Daten_2022!AJ$1,FALSE))</f>
        <v>0</v>
      </c>
      <c r="BQ95" s="82" t="str">
        <f>IF(VLOOKUP($A95,FAG_Daten_2022!$A$1:$FK$206,FAG_Daten_2022!AK$1,FALSE)="","",VLOOKUP($A95,FAG_Daten_2022!$A$1:$FK$206,FAG_Daten_2022!AK$1,FALSE))</f>
        <v/>
      </c>
      <c r="BR95" s="82">
        <f>IF(VLOOKUP($A95,FAG_Daten_2022!$A$1:$FK$206,FAG_Daten_2022!AL$1,FALSE)="","",VLOOKUP($A95,FAG_Daten_2022!$A$1:$FK$206,FAG_Daten_2022!AL$1,FALSE))</f>
        <v>0</v>
      </c>
      <c r="BS95" s="82">
        <f>IF(VLOOKUP($A95,FAG_Daten_2022!$A$1:$FK$206,FAG_Daten_2022!AM$1,FALSE)="","",VLOOKUP($A95,FAG_Daten_2022!$A$1:$FK$206,FAG_Daten_2022!AM$1,FALSE))</f>
        <v>0</v>
      </c>
      <c r="BT95" s="82" t="str">
        <f>IF(VLOOKUP($A95,FAG_Daten_2022!$A$1:$FK$206,FAG_Daten_2022!AN$1,FALSE)="","",VLOOKUP($A95,FAG_Daten_2022!$A$1:$FK$206,FAG_Daten_2022!AN$1,FALSE))</f>
        <v/>
      </c>
      <c r="BU95" s="82" t="str">
        <f>IF(VLOOKUP($A95,FAG_Daten_2022!$A$1:$FK$206,FAG_Daten_2022!AO$1,FALSE)="","",VLOOKUP($A95,FAG_Daten_2022!$A$1:$FK$206,FAG_Daten_2022!AO$1,FALSE))</f>
        <v/>
      </c>
      <c r="BV95" s="82">
        <f>IF(VLOOKUP($A95,FAG_Daten_2022!$A$1:$FK$206,FAG_Daten_2022!AP$1,FALSE)="","",VLOOKUP($A95,FAG_Daten_2022!$A$1:$FK$206,FAG_Daten_2022!AP$1,FALSE))</f>
        <v>0</v>
      </c>
      <c r="BW95" s="82" t="str">
        <f>IF(VLOOKUP($A95,FAG_Daten_2022!$A$1:$FK$206,FAG_Daten_2022!AQ$1,FALSE)="","",VLOOKUP($A95,FAG_Daten_2022!$A$1:$FK$206,FAG_Daten_2022!AQ$1,FALSE))</f>
        <v/>
      </c>
      <c r="BX95" s="82" t="str">
        <f>IF(VLOOKUP($A95,FAG_Daten_2022!$A$1:$FK$206,FAG_Daten_2022!AR$1,FALSE)="","",VLOOKUP($A95,FAG_Daten_2022!$A$1:$FK$206,FAG_Daten_2022!AR$1,FALSE))</f>
        <v/>
      </c>
      <c r="BY95" s="82" t="str">
        <f>IF(VLOOKUP($A95,FAG_Daten_2022!$A$1:$FK$206,FAG_Daten_2022!AS$1,FALSE)="","",VLOOKUP($A95,FAG_Daten_2022!$A$1:$FK$206,FAG_Daten_2022!AS$1,FALSE))</f>
        <v/>
      </c>
      <c r="BZ95" s="82">
        <f t="shared" si="18"/>
        <v>0</v>
      </c>
      <c r="CA95" s="82">
        <f t="shared" si="18"/>
        <v>0</v>
      </c>
      <c r="CB95" s="82">
        <f t="shared" si="18"/>
        <v>0</v>
      </c>
      <c r="CC95" s="82" t="str">
        <f t="shared" si="18"/>
        <v/>
      </c>
      <c r="CD95" s="82">
        <f t="shared" si="18"/>
        <v>0</v>
      </c>
      <c r="CE95" s="82">
        <f t="shared" si="18"/>
        <v>0</v>
      </c>
      <c r="CF95" s="82" t="str">
        <f t="shared" si="18"/>
        <v/>
      </c>
      <c r="CG95" s="82" t="str">
        <f t="shared" si="18"/>
        <v/>
      </c>
      <c r="CH95" s="82">
        <f t="shared" si="18"/>
        <v>0</v>
      </c>
      <c r="CI95" s="82" t="str">
        <f t="shared" si="25"/>
        <v/>
      </c>
      <c r="CJ95" s="82" t="str">
        <f t="shared" si="25"/>
        <v/>
      </c>
      <c r="CK95" s="82" t="str">
        <f t="shared" si="25"/>
        <v/>
      </c>
      <c r="CL95" s="82">
        <f t="shared" si="16"/>
        <v>0</v>
      </c>
      <c r="CM95" s="82">
        <f t="shared" si="16"/>
        <v>0</v>
      </c>
      <c r="CN95" s="82">
        <f t="shared" si="16"/>
        <v>0</v>
      </c>
      <c r="CO95" s="82" t="str">
        <f t="shared" si="16"/>
        <v/>
      </c>
      <c r="CP95" s="82">
        <f t="shared" si="16"/>
        <v>0</v>
      </c>
      <c r="CQ95" s="82">
        <f t="shared" si="16"/>
        <v>0</v>
      </c>
      <c r="CR95" s="82" t="str">
        <f t="shared" si="23"/>
        <v/>
      </c>
      <c r="CS95" s="82" t="str">
        <f t="shared" si="23"/>
        <v/>
      </c>
      <c r="CT95" s="82">
        <f t="shared" si="23"/>
        <v>0</v>
      </c>
      <c r="CU95" s="82" t="str">
        <f t="shared" si="23"/>
        <v/>
      </c>
      <c r="CV95" s="82" t="str">
        <f t="shared" si="23"/>
        <v/>
      </c>
      <c r="CW95" s="82" t="str">
        <f t="shared" si="23"/>
        <v/>
      </c>
      <c r="CX95" s="82">
        <f t="shared" si="20"/>
        <v>0</v>
      </c>
      <c r="CY95" s="82">
        <f>VLOOKUP($A95,FAG_Daten_2022!$A$1:$FK$206,FAG_Daten_2022!I$1,FALSE)</f>
        <v>1336</v>
      </c>
      <c r="CZ95" s="82" t="str">
        <f>IF(VLOOKUP($A95,FAG_Daten_2022!$A$1:$FK$206,FAG_Daten_2022!BE$1,FALSE)="","",VLOOKUP($A95,FAG_Daten_2022!$A$1:$FK$206,FAG_Daten_2022!BE$1,FALSE))</f>
        <v/>
      </c>
      <c r="DA95" s="82" t="str">
        <f>IF(VLOOKUP($A95,FAG_Daten_2022!$A$1:$FK$206,FAG_Daten_2022!BF$1,FALSE)="","",VLOOKUP($A95,FAG_Daten_2022!$A$1:$FK$206,FAG_Daten_2022!BF$1,FALSE))</f>
        <v/>
      </c>
      <c r="DB95" s="82" t="str">
        <f>IF(VLOOKUP($A95,FAG_Daten_2022!$A$1:$FK$206,FAG_Daten_2022!BG$1,FALSE)="","",VLOOKUP($A95,FAG_Daten_2022!$A$1:$FK$206,FAG_Daten_2022!BG$1,FALSE))</f>
        <v/>
      </c>
      <c r="DC95" s="82" t="str">
        <f>IF(VLOOKUP($A95,FAG_Daten_2022!$A$1:$FK$206,FAG_Daten_2022!BH$1,FALSE)="","",VLOOKUP($A95,FAG_Daten_2022!$A$1:$FK$206,FAG_Daten_2022!BH$1,FALSE))</f>
        <v/>
      </c>
      <c r="DD95" s="82" t="str">
        <f>IF(VLOOKUP($A95,FAG_Daten_2022!$A$1:$FK$206,FAG_Daten_2022!BI$1,FALSE)="","",VLOOKUP($A95,FAG_Daten_2022!$A$1:$FK$206,FAG_Daten_2022!BI$1,FALSE))</f>
        <v/>
      </c>
      <c r="DE95" s="82" t="str">
        <f>IF(VLOOKUP($A95,FAG_Daten_2022!$A$1:$FK$206,FAG_Daten_2022!BJ$1,FALSE)="","",VLOOKUP($A95,FAG_Daten_2022!$A$1:$FK$206,FAG_Daten_2022!BJ$1,FALSE))</f>
        <v/>
      </c>
      <c r="DF95" s="82" t="str">
        <f>IF(VLOOKUP($A95,FAG_Daten_2022!$A$1:$FK$206,FAG_Daten_2022!BK$1,FALSE)="","",VLOOKUP($A95,FAG_Daten_2022!$A$1:$FK$206,FAG_Daten_2022!BK$1,FALSE))</f>
        <v/>
      </c>
      <c r="DG95" s="82" t="str">
        <f>IF(VLOOKUP($A95,FAG_Daten_2022!$A$1:$FK$206,FAG_Daten_2022!BL$1,FALSE)="","",VLOOKUP($A95,FAG_Daten_2022!$A$1:$FK$206,FAG_Daten_2022!BL$1,FALSE))</f>
        <v/>
      </c>
      <c r="DH95" s="82" t="str">
        <f>IF(VLOOKUP($A95,FAG_Daten_2022!$A$1:$FK$206,FAG_Daten_2022!BM$1,FALSE)="","",VLOOKUP($A95,FAG_Daten_2022!$A$1:$FK$206,FAG_Daten_2022!BM$1,FALSE))</f>
        <v/>
      </c>
      <c r="DI95" s="82" t="str">
        <f>IF(VLOOKUP($A95,FAG_Daten_2022!$A$1:$FK$206,FAG_Daten_2022!BN$1,FALSE)="","",VLOOKUP($A95,FAG_Daten_2022!$A$1:$FK$206,FAG_Daten_2022!BN$1,FALSE))</f>
        <v/>
      </c>
      <c r="DJ95" s="82" t="str">
        <f>IF(VLOOKUP($A95,FAG_Daten_2022!$A$1:$FK$206,FAG_Daten_2022!BO$1,FALSE)="","",VLOOKUP($A95,FAG_Daten_2022!$A$1:$FK$206,FAG_Daten_2022!BO$1,FALSE))</f>
        <v/>
      </c>
      <c r="DK95" s="82" t="str">
        <f>IF(VLOOKUP($A95,FAG_Daten_2022!$A$1:$FK$206,FAG_Daten_2022!BP$1,FALSE)="","",VLOOKUP($A95,FAG_Daten_2022!$A$1:$FK$206,FAG_Daten_2022!BP$1,FALSE))</f>
        <v/>
      </c>
      <c r="DL95" s="82" t="str">
        <f>IF(VLOOKUP($A95,FAG_Daten_2022!$A$1:$FK$206,FAG_Daten_2022!BQ$1,FALSE)="","",VLOOKUP($A95,FAG_Daten_2022!$A$1:$FK$206,FAG_Daten_2022!BQ$1,FALSE))</f>
        <v/>
      </c>
      <c r="DM95" s="82" t="str">
        <f>IF(VLOOKUP($A95,FAG_Daten_2022!$A$1:$FK$206,FAG_Daten_2022!BR$1,FALSE)="","",VLOOKUP($A95,FAG_Daten_2022!$A$1:$FK$206,FAG_Daten_2022!BR$1,FALSE))</f>
        <v/>
      </c>
      <c r="DN95" s="82" t="str">
        <f t="shared" si="17"/>
        <v/>
      </c>
      <c r="DO95" s="82" t="str">
        <f t="shared" si="17"/>
        <v/>
      </c>
      <c r="DP95" s="82" t="str">
        <f t="shared" si="17"/>
        <v/>
      </c>
      <c r="DQ95" s="82" t="str">
        <f t="shared" si="17"/>
        <v/>
      </c>
      <c r="DR95" s="82" t="str">
        <f t="shared" si="17"/>
        <v/>
      </c>
      <c r="DS95" s="82" t="str">
        <f t="shared" si="17"/>
        <v/>
      </c>
      <c r="DT95" s="82" t="str">
        <f t="shared" si="24"/>
        <v/>
      </c>
      <c r="DU95" s="82" t="str">
        <f t="shared" si="24"/>
        <v/>
      </c>
      <c r="DV95" s="82" t="str">
        <f t="shared" si="24"/>
        <v/>
      </c>
      <c r="DW95" s="82" t="str">
        <f t="shared" si="24"/>
        <v/>
      </c>
      <c r="DX95" s="82" t="str">
        <f t="shared" si="24"/>
        <v/>
      </c>
      <c r="DY95" s="82" t="str">
        <f t="shared" si="24"/>
        <v/>
      </c>
      <c r="DZ95" s="82">
        <f t="shared" si="21"/>
        <v>0</v>
      </c>
      <c r="EA95" s="82">
        <f t="shared" si="22"/>
        <v>0</v>
      </c>
      <c r="EB95" s="82"/>
      <c r="EC95" s="82"/>
      <c r="ED95" s="82"/>
      <c r="EE95" s="82"/>
      <c r="EF95" s="82"/>
      <c r="EG95" s="82"/>
      <c r="EH95" s="82"/>
      <c r="EI95" s="82"/>
      <c r="EJ95" s="82"/>
      <c r="EL95" s="82"/>
    </row>
    <row r="96" spans="1:143" s="3" customFormat="1" outlineLevel="1" x14ac:dyDescent="0.2">
      <c r="A96" s="3">
        <v>89</v>
      </c>
      <c r="B96" s="3" t="str">
        <f>VLOOKUP(A96,FAG_Daten_2022!A$1:$FK$206,FAG_Daten_2022!$B$1,FALSE)</f>
        <v>Niederglatt</v>
      </c>
      <c r="C96" s="3" t="str">
        <f>VLOOKUP(A96,FAG_Daten_2022!A$1:$FK$206,FAG_Daten_2022!$C$1,FALSE)</f>
        <v>Politische Gemeinde</v>
      </c>
      <c r="D96" s="3" t="str">
        <f>VLOOKUP(A96,FAG_Daten_2022!A$1:$FK$206,FAG_Daten_2022!$D$1,FALSE)</f>
        <v>Bezirk Dielsdorf</v>
      </c>
      <c r="E96" s="82">
        <f>VLOOKUP(A96,FAG_Daten_2022!A$1:$FK$206,FAG_Daten_2022!$AT$1,FALSE)</f>
        <v>2383</v>
      </c>
      <c r="F96" s="82">
        <f>VLOOKUP(A96,FAG_Daten_2022!A$1:$FK$206,FAG_Daten_2022!$AV$1,FALSE)</f>
        <v>3770</v>
      </c>
      <c r="G96" s="82">
        <f>VLOOKUP(A96,FAG_Daten_2022!A$1:$FK$206,FAG_Daten_2022!$F$1,FALSE)</f>
        <v>4937</v>
      </c>
      <c r="H96" s="80">
        <f>VLOOKUP(A96,FAG_Daten_2022!A$1:$FK$206,FAG_Daten_2022!$DH$1,FALSE)</f>
        <v>107</v>
      </c>
      <c r="I96" s="82">
        <f>ROUND(IF(E96&lt;FAG_Basisdaten!$C$5*F96,(FAG_Basisdaten!$C$5*F96-E96)*G96*H96/100,0),0)</f>
        <v>6331184</v>
      </c>
      <c r="J96" s="82">
        <f>VLOOKUP(A96,FAG_Daten_2022!A$1:$FK$206,FAG_Daten_2022!$AT$1,FALSE)</f>
        <v>2383</v>
      </c>
      <c r="K96" s="82">
        <f>VLOOKUP(A96,FAG_Daten_2022!A$1:$FK$206,FAG_Daten_2022!$AV$1,FALSE)</f>
        <v>3770</v>
      </c>
      <c r="L96" s="3">
        <f>VLOOKUP(A96,FAG_Daten_2022!A$1:$FK$206,FAG_Daten_2022!$F$1,FALSE)</f>
        <v>4937</v>
      </c>
      <c r="M96" s="3">
        <f>VLOOKUP(A96,FAG_Daten_2022!A$1:$FK$206,FAG_Daten_2022!DJ$1,FALSE)</f>
        <v>99.67</v>
      </c>
      <c r="N96" s="3">
        <f>VLOOKUP(A96,FAG_Daten_2022!A$1:$FK$206,FAG_Daten_2022!$DK$1,FALSE)</f>
        <v>100.87</v>
      </c>
      <c r="O96" s="82">
        <f>ROUND(IF(J96&gt;K96*FAG_Basisdaten!$C$8,(J96-K96*FAG_Basisdaten!$C$8)*FAG_Basisdaten!$C$9*L96*(M96/N96),0),0)</f>
        <v>0</v>
      </c>
      <c r="P96" s="82">
        <f>VLOOKUP(A96,FAG_Daten_2022!A$1:$FK$206,FAG_Daten_2022!$I$1,FALSE)</f>
        <v>1009</v>
      </c>
      <c r="Q96" s="82">
        <f>VLOOKUP(A96,FAG_Daten_2022!A$1:$FK$206,FAG_Daten_2022!$F$1,FALSE)</f>
        <v>4937</v>
      </c>
      <c r="R96" s="82">
        <f>VLOOKUP(A96,FAG_Daten_2022!A$1:$FK$206,FAG_Daten_2022!$K$1,FALSE)</f>
        <v>232131</v>
      </c>
      <c r="S96" s="82">
        <f>VLOOKUP(A96,FAG_Daten_2022!A$1:$FK$206,FAG_Daten_2022!$H$1,FALSE)</f>
        <v>1130451</v>
      </c>
      <c r="T96" s="82">
        <f>VLOOKUP(A96,FAG_Daten_2022!A$1:$FK$206,FAG_Daten_2022!$F$1,FALSE)</f>
        <v>4937</v>
      </c>
      <c r="U96" s="3">
        <f>VLOOKUP(A96,FAG_Daten_2022!A$1:$FK$206,FAG_Daten_2022!$BC$1,FALSE)</f>
        <v>102.3</v>
      </c>
      <c r="V96" s="3">
        <f>VLOOKUP(A96,FAG_Daten_2022!A$1:$FK$206,FAG_Daten_2022!$BD$1,FALSE)</f>
        <v>104.2</v>
      </c>
      <c r="W96" s="118">
        <f>IF((P96/Q96)&gt;(R96/S96)*FAG_Basisdaten!$C$12,((P96/Q96)-(R96/S96)*FAG_Basisdaten!$C$12)*T96*FAG_Basisdaten!$C$13*(U96/V96),0)</f>
        <v>0</v>
      </c>
      <c r="X96" s="3">
        <f>VLOOKUP(A96,FAG_Daten_2022!A$1:$FK$206,FAG_Daten_2022!$DH$1,FALSE)</f>
        <v>107</v>
      </c>
      <c r="Y96" s="3">
        <f>VLOOKUP(A96,FAG_Daten_2022!A$1:$FK$206,FAG_Daten_2022!$DJ$1,FALSE)</f>
        <v>99.67</v>
      </c>
      <c r="Z96" s="82">
        <f>ROUND(W96-W96*MIN(MAX((Y96*FAG_Basisdaten!$C$15-X96)/(Y96*FAG_Basisdaten!$C$14),0),1),0)</f>
        <v>0</v>
      </c>
      <c r="AA96" s="79">
        <f>VLOOKUP(A96,FAG_Daten_2022!A$1:$FK$206,FAG_Daten_2022!$AW$1,FALSE)</f>
        <v>1386.65</v>
      </c>
      <c r="AB96" s="83">
        <f>VLOOKUP(A96,FAG_Daten_2022!A$1:$FK$206,FAG_Daten_2022!$AZ$1,FALSE)</f>
        <v>0</v>
      </c>
      <c r="AC96" s="3">
        <f>VLOOKUP(A96,FAG_Daten_2022!A$1:$FK$206,FAG_Daten_2022!$F$1,FALSE)</f>
        <v>4937</v>
      </c>
      <c r="AD96" s="3">
        <f>VLOOKUP(A96,FAG_Daten_2022!A$1:$FK$206,FAG_Daten_2022!$BC$1,FALSE)</f>
        <v>102.3</v>
      </c>
      <c r="AE96" s="3">
        <f>VLOOKUP(A96,FAG_Daten_2022!A$1:$FK$206,FAG_Daten_2022!$BD$1,FALSE)</f>
        <v>104.2</v>
      </c>
      <c r="AF96" s="80">
        <f>IF(OR(AA96&lt;FAG_Basisdaten!$C$18,AB96&gt;FAG_Basisdaten!$C$19),MAX((FAG_Basisdaten!$C$20+FAG_Basisdaten!$C$21*AA96+FAG_Basisdaten!$C$22*AB96*100)*AC96*(AD96/AE96),0),0)</f>
        <v>0</v>
      </c>
      <c r="AG96" s="3">
        <f>VLOOKUP(A96,FAG_Daten_2022!A$1:$FK$206,FAG_Daten_2022!$DH$1,FALSE)</f>
        <v>107</v>
      </c>
      <c r="AH96" s="3">
        <f>VLOOKUP(A96,FAG_Daten_2022!A$1:$FK$206,FAG_Daten_2022!$DJ$1,FALSE)</f>
        <v>99.67</v>
      </c>
      <c r="AI96" s="82">
        <f>ROUND(AF96-AF96*MIN(MAX((AH96*FAG_Basisdaten!$C$24-AG96)/(AH96*FAG_Basisdaten!$C$23),0),1),0)</f>
        <v>0</v>
      </c>
      <c r="AJ96" s="3">
        <f>VLOOKUP(A96,FAG_Daten_2022!$A$1:$FK$206,FAG_Daten_2022!$BC$1,FALSE)</f>
        <v>102.3</v>
      </c>
      <c r="AK96" s="3">
        <f>VLOOKUP(A96,FAG_Daten_2022!$A$1:$FK$206,FAG_Daten_2022!$BD$1,FALSE)</f>
        <v>104.2</v>
      </c>
      <c r="AL96" s="82">
        <v>0</v>
      </c>
      <c r="AM96" s="82">
        <f t="shared" si="19"/>
        <v>6331184</v>
      </c>
      <c r="AN96" s="115" t="str">
        <f>IF(VLOOKUP($A96,FAG_Daten_2022!$A$1:$FK$206,FAG_Daten_2022!BS$1,FALSE)="","",VLOOKUP($A96,FAG_Daten_2022!$A$1:$FK$206,FAG_Daten_2022!BS$1,FALSE))</f>
        <v>Niederglatt</v>
      </c>
      <c r="AO96" s="115" t="str">
        <f>IF(VLOOKUP($A96,FAG_Daten_2022!$A$1:$FK$206,FAG_Daten_2022!BT$1,FALSE)="","",VLOOKUP($A96,FAG_Daten_2022!$A$1:$FK$206,FAG_Daten_2022!BT$1,FALSE))</f>
        <v/>
      </c>
      <c r="AP96" s="115" t="str">
        <f>IF(VLOOKUP($A96,FAG_Daten_2022!$A$1:$FK$206,FAG_Daten_2022!BU$1,FALSE)="","",VLOOKUP($A96,FAG_Daten_2022!$A$1:$FK$206,FAG_Daten_2022!BU$1,FALSE))</f>
        <v/>
      </c>
      <c r="AQ96" s="115" t="str">
        <f>IF(VLOOKUP($A96,FAG_Daten_2022!$A$1:$FK$206,FAG_Daten_2022!BV$1,FALSE)="","",VLOOKUP($A96,FAG_Daten_2022!$A$1:$FK$206,FAG_Daten_2022!BV$1,FALSE))</f>
        <v/>
      </c>
      <c r="AR96" s="115" t="str">
        <f>IF(VLOOKUP($A96,FAG_Daten_2022!$A$1:$FK$206,FAG_Daten_2022!BW$1,FALSE)="","",VLOOKUP($A96,FAG_Daten_2022!$A$1:$FK$206,FAG_Daten_2022!BW$1,FALSE))</f>
        <v>Niederhasli-Niederglatt</v>
      </c>
      <c r="AS96" s="115" t="str">
        <f>IF(VLOOKUP($A96,FAG_Daten_2022!$A$1:$FK$206,FAG_Daten_2022!BX$1,FALSE)="","",VLOOKUP($A96,FAG_Daten_2022!$A$1:$FK$206,FAG_Daten_2022!BX$1,FALSE))</f>
        <v/>
      </c>
      <c r="AT96" s="115" t="str">
        <f>IF(VLOOKUP($A96,FAG_Daten_2022!$A$1:$FK$206,FAG_Daten_2022!BY$1,FALSE)="","",VLOOKUP($A96,FAG_Daten_2022!$A$1:$FK$206,FAG_Daten_2022!BY$1,FALSE))</f>
        <v/>
      </c>
      <c r="AU96" s="115" t="str">
        <f>IF(VLOOKUP($A96,FAG_Daten_2022!$A$1:$FK$206,FAG_Daten_2022!BZ$1,FALSE)="","",VLOOKUP($A96,FAG_Daten_2022!$A$1:$FK$206,FAG_Daten_2022!BZ$1,FALSE))</f>
        <v/>
      </c>
      <c r="AV96" s="115" t="str">
        <f>IF(VLOOKUP($A96,FAG_Daten_2022!$A$1:$FK$206,FAG_Daten_2022!CA$1,FALSE)="","",VLOOKUP($A96,FAG_Daten_2022!$A$1:$FK$206,FAG_Daten_2022!CA$1,FALSE))</f>
        <v/>
      </c>
      <c r="AW96" s="115" t="str">
        <f>IF(VLOOKUP($A96,FAG_Daten_2022!$A$1:$FK$206,FAG_Daten_2022!CB$1,FALSE)="","",VLOOKUP($A96,FAG_Daten_2022!$A$1:$FK$206,FAG_Daten_2022!CB$1,FALSE))</f>
        <v/>
      </c>
      <c r="AX96" s="115" t="str">
        <f>IF(VLOOKUP($A96,FAG_Daten_2022!$A$1:$FK$206,FAG_Daten_2022!CC$1,FALSE)="","",VLOOKUP($A96,FAG_Daten_2022!$A$1:$FK$206,FAG_Daten_2022!CC$1,FALSE))</f>
        <v/>
      </c>
      <c r="AY96" s="115" t="str">
        <f>IF(VLOOKUP($A96,FAG_Daten_2022!$A$1:$FK$206,FAG_Daten_2022!CD$1,FALSE)="","",VLOOKUP($A96,FAG_Daten_2022!$A$1:$FK$206,FAG_Daten_2022!CD$1,FALSE))</f>
        <v/>
      </c>
      <c r="AZ96" s="80">
        <f>VLOOKUP($A96,FAG_Daten_2022!$A$1:$FK$206,FAG_Daten_2022!$DH$1,FALSE)</f>
        <v>107</v>
      </c>
      <c r="BA96" s="80">
        <f>IF(VLOOKUP($A96,FAG_Daten_2022!$A$1:$FK$206,FAG_Daten_2022!M$1,FALSE)="","",VLOOKUP($A96,FAG_Daten_2022!$A$1:$FK$206,FAG_Daten_2022!M$1,FALSE))</f>
        <v>44</v>
      </c>
      <c r="BB96" s="80">
        <f>IF(VLOOKUP($A96,FAG_Daten_2022!$A$1:$FK$206,FAG_Daten_2022!N$1,FALSE)="","",VLOOKUP($A96,FAG_Daten_2022!$A$1:$FK$206,FAG_Daten_2022!N$1,FALSE))</f>
        <v>0</v>
      </c>
      <c r="BC96" s="80">
        <f>IF(VLOOKUP($A96,FAG_Daten_2022!$A$1:$FK$206,FAG_Daten_2022!O$1,FALSE)="","",VLOOKUP($A96,FAG_Daten_2022!$A$1:$FK$206,FAG_Daten_2022!O$1,FALSE))</f>
        <v>0</v>
      </c>
      <c r="BD96" s="80" t="str">
        <f>IF(VLOOKUP($A96,FAG_Daten_2022!$A$1:$FK$206,FAG_Daten_2022!P$1,FALSE)="","",VLOOKUP($A96,FAG_Daten_2022!$A$1:$FK$206,FAG_Daten_2022!P$1,FALSE))</f>
        <v/>
      </c>
      <c r="BE96" s="80">
        <f>IF(VLOOKUP($A96,FAG_Daten_2022!$A$1:$FK$206,FAG_Daten_2022!R$1,FALSE)="","",VLOOKUP($A96,FAG_Daten_2022!$A$1:$FK$206,FAG_Daten_2022!R$1,FALSE))</f>
        <v>25</v>
      </c>
      <c r="BF96" s="80">
        <f>IF(VLOOKUP($A96,FAG_Daten_2022!$A$1:$FK$206,FAG_Daten_2022!S$1,FALSE)="","",VLOOKUP($A96,FAG_Daten_2022!$A$1:$FK$206,FAG_Daten_2022!S$1,FALSE))</f>
        <v>0</v>
      </c>
      <c r="BG96" s="80" t="str">
        <f>IF(VLOOKUP($A96,FAG_Daten_2022!$A$1:$FK$206,FAG_Daten_2022!T$1,FALSE)="","",VLOOKUP($A96,FAG_Daten_2022!$A$1:$FK$206,FAG_Daten_2022!T$1,FALSE))</f>
        <v/>
      </c>
      <c r="BH96" s="80" t="str">
        <f>IF(VLOOKUP($A96,FAG_Daten_2022!$A$1:$FK$206,FAG_Daten_2022!U$1,FALSE)="","",VLOOKUP($A96,FAG_Daten_2022!$A$1:$FK$206,FAG_Daten_2022!U$1,FALSE))</f>
        <v/>
      </c>
      <c r="BI96" s="80">
        <f>IF(VLOOKUP($A96,FAG_Daten_2022!$A$1:$FK$206,FAG_Daten_2022!W$1,FALSE)="","",VLOOKUP($A96,FAG_Daten_2022!$A$1:$FK$206,FAG_Daten_2022!W$1,FALSE))</f>
        <v>0</v>
      </c>
      <c r="BJ96" s="80" t="str">
        <f>IF(VLOOKUP($A96,FAG_Daten_2022!$A$1:$FK$206,FAG_Daten_2022!X$1,FALSE)="","",VLOOKUP($A96,FAG_Daten_2022!$A$1:$FK$206,FAG_Daten_2022!X$1,FALSE))</f>
        <v/>
      </c>
      <c r="BK96" s="80" t="str">
        <f>IF(VLOOKUP($A96,FAG_Daten_2022!$A$1:$FK$206,FAG_Daten_2022!Y$1,FALSE)="","",VLOOKUP($A96,FAG_Daten_2022!$A$1:$FK$206,FAG_Daten_2022!Y$1,FALSE))</f>
        <v/>
      </c>
      <c r="BL96" s="80" t="str">
        <f>IF(VLOOKUP($A96,FAG_Daten_2022!$A$1:$FK$206,FAG_Daten_2022!Z$1,FALSE)="","",VLOOKUP($A96,FAG_Daten_2022!$A$1:$FK$206,FAG_Daten_2022!Z$1,FALSE))</f>
        <v/>
      </c>
      <c r="BM96" s="82">
        <f>IF(VLOOKUP($A96,FAG_Daten_2022!$A$1:$FK$206,FAG_Daten_2022!AG$1,FALSE)="","",VLOOKUP($A96,FAG_Daten_2022!$A$1:$FK$206,FAG_Daten_2022!AG$1,FALSE))</f>
        <v>11765506</v>
      </c>
      <c r="BN96" s="82">
        <f>IF(VLOOKUP($A96,FAG_Daten_2022!$A$1:$FK$206,FAG_Daten_2022!AH$1,FALSE)="","",VLOOKUP($A96,FAG_Daten_2022!$A$1:$FK$206,FAG_Daten_2022!AH$1,FALSE))</f>
        <v>11765506</v>
      </c>
      <c r="BO96" s="82">
        <f>IF(VLOOKUP($A96,FAG_Daten_2022!$A$1:$FK$206,FAG_Daten_2022!AI$1,FALSE)="","",VLOOKUP($A96,FAG_Daten_2022!$A$1:$FK$206,FAG_Daten_2022!AI$1,FALSE))</f>
        <v>0</v>
      </c>
      <c r="BP96" s="113">
        <f>IF(VLOOKUP($A96,FAG_Daten_2022!$A$1:$FK$206,FAG_Daten_2022!AJ$1,FALSE)="","",VLOOKUP($A96,FAG_Daten_2022!$A$1:$FK$206,FAG_Daten_2022!AJ$1,FALSE))</f>
        <v>0</v>
      </c>
      <c r="BQ96" s="82" t="str">
        <f>IF(VLOOKUP($A96,FAG_Daten_2022!$A$1:$FK$206,FAG_Daten_2022!AK$1,FALSE)="","",VLOOKUP($A96,FAG_Daten_2022!$A$1:$FK$206,FAG_Daten_2022!AK$1,FALSE))</f>
        <v/>
      </c>
      <c r="BR96" s="82">
        <f>IF(VLOOKUP($A96,FAG_Daten_2022!$A$1:$FK$206,FAG_Daten_2022!AL$1,FALSE)="","",VLOOKUP($A96,FAG_Daten_2022!$A$1:$FK$206,FAG_Daten_2022!AL$1,FALSE))</f>
        <v>11765506</v>
      </c>
      <c r="BS96" s="82">
        <f>IF(VLOOKUP($A96,FAG_Daten_2022!$A$1:$FK$206,FAG_Daten_2022!AM$1,FALSE)="","",VLOOKUP($A96,FAG_Daten_2022!$A$1:$FK$206,FAG_Daten_2022!AM$1,FALSE))</f>
        <v>0</v>
      </c>
      <c r="BT96" s="82" t="str">
        <f>IF(VLOOKUP($A96,FAG_Daten_2022!$A$1:$FK$206,FAG_Daten_2022!AN$1,FALSE)="","",VLOOKUP($A96,FAG_Daten_2022!$A$1:$FK$206,FAG_Daten_2022!AN$1,FALSE))</f>
        <v/>
      </c>
      <c r="BU96" s="82" t="str">
        <f>IF(VLOOKUP($A96,FAG_Daten_2022!$A$1:$FK$206,FAG_Daten_2022!AO$1,FALSE)="","",VLOOKUP($A96,FAG_Daten_2022!$A$1:$FK$206,FAG_Daten_2022!AO$1,FALSE))</f>
        <v/>
      </c>
      <c r="BV96" s="82">
        <f>IF(VLOOKUP($A96,FAG_Daten_2022!$A$1:$FK$206,FAG_Daten_2022!AP$1,FALSE)="","",VLOOKUP($A96,FAG_Daten_2022!$A$1:$FK$206,FAG_Daten_2022!AP$1,FALSE))</f>
        <v>0</v>
      </c>
      <c r="BW96" s="82" t="str">
        <f>IF(VLOOKUP($A96,FAG_Daten_2022!$A$1:$FK$206,FAG_Daten_2022!AQ$1,FALSE)="","",VLOOKUP($A96,FAG_Daten_2022!$A$1:$FK$206,FAG_Daten_2022!AQ$1,FALSE))</f>
        <v/>
      </c>
      <c r="BX96" s="82" t="str">
        <f>IF(VLOOKUP($A96,FAG_Daten_2022!$A$1:$FK$206,FAG_Daten_2022!AR$1,FALSE)="","",VLOOKUP($A96,FAG_Daten_2022!$A$1:$FK$206,FAG_Daten_2022!AR$1,FALSE))</f>
        <v/>
      </c>
      <c r="BY96" s="82" t="str">
        <f>IF(VLOOKUP($A96,FAG_Daten_2022!$A$1:$FK$206,FAG_Daten_2022!AS$1,FALSE)="","",VLOOKUP($A96,FAG_Daten_2022!$A$1:$FK$206,FAG_Daten_2022!AS$1,FALSE))</f>
        <v/>
      </c>
      <c r="BZ96" s="82">
        <f t="shared" si="18"/>
        <v>2603478</v>
      </c>
      <c r="CA96" s="82">
        <f t="shared" si="18"/>
        <v>0</v>
      </c>
      <c r="CB96" s="82">
        <f t="shared" si="18"/>
        <v>0</v>
      </c>
      <c r="CC96" s="82" t="str">
        <f t="shared" si="18"/>
        <v/>
      </c>
      <c r="CD96" s="82">
        <f t="shared" si="18"/>
        <v>1479249</v>
      </c>
      <c r="CE96" s="82">
        <f t="shared" si="18"/>
        <v>0</v>
      </c>
      <c r="CF96" s="82" t="str">
        <f t="shared" si="18"/>
        <v/>
      </c>
      <c r="CG96" s="82" t="str">
        <f t="shared" si="18"/>
        <v/>
      </c>
      <c r="CH96" s="82">
        <f t="shared" si="18"/>
        <v>0</v>
      </c>
      <c r="CI96" s="82" t="str">
        <f t="shared" si="25"/>
        <v/>
      </c>
      <c r="CJ96" s="82" t="str">
        <f t="shared" si="25"/>
        <v/>
      </c>
      <c r="CK96" s="82" t="str">
        <f t="shared" si="25"/>
        <v/>
      </c>
      <c r="CL96" s="82">
        <f t="shared" si="16"/>
        <v>0</v>
      </c>
      <c r="CM96" s="82">
        <f t="shared" si="16"/>
        <v>0</v>
      </c>
      <c r="CN96" s="82">
        <f t="shared" si="16"/>
        <v>0</v>
      </c>
      <c r="CO96" s="82" t="str">
        <f t="shared" si="16"/>
        <v/>
      </c>
      <c r="CP96" s="82">
        <f t="shared" si="16"/>
        <v>0</v>
      </c>
      <c r="CQ96" s="82">
        <f t="shared" si="16"/>
        <v>0</v>
      </c>
      <c r="CR96" s="82" t="str">
        <f t="shared" si="23"/>
        <v/>
      </c>
      <c r="CS96" s="82" t="str">
        <f t="shared" si="23"/>
        <v/>
      </c>
      <c r="CT96" s="82">
        <f t="shared" si="23"/>
        <v>0</v>
      </c>
      <c r="CU96" s="82" t="str">
        <f t="shared" si="23"/>
        <v/>
      </c>
      <c r="CV96" s="82" t="str">
        <f t="shared" si="23"/>
        <v/>
      </c>
      <c r="CW96" s="82" t="str">
        <f t="shared" si="23"/>
        <v/>
      </c>
      <c r="CX96" s="82">
        <f t="shared" si="20"/>
        <v>4082727</v>
      </c>
      <c r="CY96" s="82">
        <f>VLOOKUP($A96,FAG_Daten_2022!$A$1:$FK$206,FAG_Daten_2022!I$1,FALSE)</f>
        <v>1009</v>
      </c>
      <c r="CZ96" s="82">
        <f>IF(VLOOKUP($A96,FAG_Daten_2022!$A$1:$FK$206,FAG_Daten_2022!BE$1,FALSE)="","",VLOOKUP($A96,FAG_Daten_2022!$A$1:$FK$206,FAG_Daten_2022!BE$1,FALSE))</f>
        <v>408</v>
      </c>
      <c r="DA96" s="82" t="str">
        <f>IF(VLOOKUP($A96,FAG_Daten_2022!$A$1:$FK$206,FAG_Daten_2022!BF$1,FALSE)="","",VLOOKUP($A96,FAG_Daten_2022!$A$1:$FK$206,FAG_Daten_2022!BF$1,FALSE))</f>
        <v/>
      </c>
      <c r="DB96" s="82" t="str">
        <f>IF(VLOOKUP($A96,FAG_Daten_2022!$A$1:$FK$206,FAG_Daten_2022!BG$1,FALSE)="","",VLOOKUP($A96,FAG_Daten_2022!$A$1:$FK$206,FAG_Daten_2022!BG$1,FALSE))</f>
        <v/>
      </c>
      <c r="DC96" s="82" t="str">
        <f>IF(VLOOKUP($A96,FAG_Daten_2022!$A$1:$FK$206,FAG_Daten_2022!BH$1,FALSE)="","",VLOOKUP($A96,FAG_Daten_2022!$A$1:$FK$206,FAG_Daten_2022!BH$1,FALSE))</f>
        <v/>
      </c>
      <c r="DD96" s="82">
        <f>IF(VLOOKUP($A96,FAG_Daten_2022!$A$1:$FK$206,FAG_Daten_2022!BI$1,FALSE)="","",VLOOKUP($A96,FAG_Daten_2022!$A$1:$FK$206,FAG_Daten_2022!BI$1,FALSE))</f>
        <v>135</v>
      </c>
      <c r="DE96" s="82" t="str">
        <f>IF(VLOOKUP($A96,FAG_Daten_2022!$A$1:$FK$206,FAG_Daten_2022!BJ$1,FALSE)="","",VLOOKUP($A96,FAG_Daten_2022!$A$1:$FK$206,FAG_Daten_2022!BJ$1,FALSE))</f>
        <v/>
      </c>
      <c r="DF96" s="82" t="str">
        <f>IF(VLOOKUP($A96,FAG_Daten_2022!$A$1:$FK$206,FAG_Daten_2022!BK$1,FALSE)="","",VLOOKUP($A96,FAG_Daten_2022!$A$1:$FK$206,FAG_Daten_2022!BK$1,FALSE))</f>
        <v/>
      </c>
      <c r="DG96" s="82" t="str">
        <f>IF(VLOOKUP($A96,FAG_Daten_2022!$A$1:$FK$206,FAG_Daten_2022!BL$1,FALSE)="","",VLOOKUP($A96,FAG_Daten_2022!$A$1:$FK$206,FAG_Daten_2022!BL$1,FALSE))</f>
        <v/>
      </c>
      <c r="DH96" s="82" t="str">
        <f>IF(VLOOKUP($A96,FAG_Daten_2022!$A$1:$FK$206,FAG_Daten_2022!BM$1,FALSE)="","",VLOOKUP($A96,FAG_Daten_2022!$A$1:$FK$206,FAG_Daten_2022!BM$1,FALSE))</f>
        <v/>
      </c>
      <c r="DI96" s="82" t="str">
        <f>IF(VLOOKUP($A96,FAG_Daten_2022!$A$1:$FK$206,FAG_Daten_2022!BN$1,FALSE)="","",VLOOKUP($A96,FAG_Daten_2022!$A$1:$FK$206,FAG_Daten_2022!BN$1,FALSE))</f>
        <v/>
      </c>
      <c r="DJ96" s="82" t="str">
        <f>IF(VLOOKUP($A96,FAG_Daten_2022!$A$1:$FK$206,FAG_Daten_2022!BO$1,FALSE)="","",VLOOKUP($A96,FAG_Daten_2022!$A$1:$FK$206,FAG_Daten_2022!BO$1,FALSE))</f>
        <v/>
      </c>
      <c r="DK96" s="82" t="str">
        <f>IF(VLOOKUP($A96,FAG_Daten_2022!$A$1:$FK$206,FAG_Daten_2022!BP$1,FALSE)="","",VLOOKUP($A96,FAG_Daten_2022!$A$1:$FK$206,FAG_Daten_2022!BP$1,FALSE))</f>
        <v/>
      </c>
      <c r="DL96" s="82" t="str">
        <f>IF(VLOOKUP($A96,FAG_Daten_2022!$A$1:$FK$206,FAG_Daten_2022!BQ$1,FALSE)="","",VLOOKUP($A96,FAG_Daten_2022!$A$1:$FK$206,FAG_Daten_2022!BQ$1,FALSE))</f>
        <v/>
      </c>
      <c r="DM96" s="82" t="str">
        <f>IF(VLOOKUP($A96,FAG_Daten_2022!$A$1:$FK$206,FAG_Daten_2022!BR$1,FALSE)="","",VLOOKUP($A96,FAG_Daten_2022!$A$1:$FK$206,FAG_Daten_2022!BR$1,FALSE))</f>
        <v/>
      </c>
      <c r="DN96" s="82">
        <f t="shared" si="17"/>
        <v>0</v>
      </c>
      <c r="DO96" s="82" t="str">
        <f t="shared" si="17"/>
        <v/>
      </c>
      <c r="DP96" s="82" t="str">
        <f t="shared" si="17"/>
        <v/>
      </c>
      <c r="DQ96" s="82" t="str">
        <f t="shared" si="17"/>
        <v/>
      </c>
      <c r="DR96" s="82">
        <f t="shared" si="17"/>
        <v>0</v>
      </c>
      <c r="DS96" s="82" t="str">
        <f t="shared" si="17"/>
        <v/>
      </c>
      <c r="DT96" s="82" t="str">
        <f t="shared" si="24"/>
        <v/>
      </c>
      <c r="DU96" s="82" t="str">
        <f t="shared" si="24"/>
        <v/>
      </c>
      <c r="DV96" s="82" t="str">
        <f t="shared" si="24"/>
        <v/>
      </c>
      <c r="DW96" s="82" t="str">
        <f t="shared" si="24"/>
        <v/>
      </c>
      <c r="DX96" s="82" t="str">
        <f t="shared" si="24"/>
        <v/>
      </c>
      <c r="DY96" s="82" t="str">
        <f t="shared" si="24"/>
        <v/>
      </c>
      <c r="DZ96" s="82">
        <f t="shared" si="21"/>
        <v>0</v>
      </c>
      <c r="EA96" s="82">
        <f t="shared" si="22"/>
        <v>4082727</v>
      </c>
      <c r="EB96" s="82"/>
      <c r="EC96" s="82"/>
      <c r="ED96" s="82"/>
      <c r="EE96" s="82"/>
      <c r="EF96" s="82"/>
      <c r="EG96" s="82"/>
      <c r="EH96" s="82"/>
      <c r="EI96" s="82"/>
      <c r="EJ96" s="82"/>
      <c r="EK96" s="1"/>
      <c r="EL96" s="11"/>
      <c r="EM96" s="1"/>
    </row>
    <row r="97" spans="1:143" s="3" customFormat="1" outlineLevel="1" x14ac:dyDescent="0.2">
      <c r="A97" s="3">
        <v>90</v>
      </c>
      <c r="B97" s="3" t="str">
        <f>VLOOKUP(A97,FAG_Daten_2022!A$1:$FK$206,FAG_Daten_2022!$B$1,FALSE)</f>
        <v>Niederhasli</v>
      </c>
      <c r="C97" s="3" t="str">
        <f>VLOOKUP(A97,FAG_Daten_2022!A$1:$FK$206,FAG_Daten_2022!$C$1,FALSE)</f>
        <v>Politische Gemeinde</v>
      </c>
      <c r="D97" s="3" t="str">
        <f>VLOOKUP(A97,FAG_Daten_2022!A$1:$FK$206,FAG_Daten_2022!$D$1,FALSE)</f>
        <v>Bezirk Dielsdorf</v>
      </c>
      <c r="E97" s="82">
        <f>VLOOKUP(A97,FAG_Daten_2022!A$1:$FK$206,FAG_Daten_2022!$AT$1,FALSE)</f>
        <v>2251</v>
      </c>
      <c r="F97" s="82">
        <f>VLOOKUP(A97,FAG_Daten_2022!A$1:$FK$206,FAG_Daten_2022!$AV$1,FALSE)</f>
        <v>3770</v>
      </c>
      <c r="G97" s="82">
        <f>VLOOKUP(A97,FAG_Daten_2022!A$1:$FK$206,FAG_Daten_2022!$F$1,FALSE)</f>
        <v>9446</v>
      </c>
      <c r="H97" s="80">
        <f>VLOOKUP(A97,FAG_Daten_2022!A$1:$FK$206,FAG_Daten_2022!$DH$1,FALSE)</f>
        <v>116</v>
      </c>
      <c r="I97" s="82">
        <f>ROUND(IF(E97&lt;FAG_Basisdaten!$C$5*F97,(FAG_Basisdaten!$C$5*F97-E97)*G97*H97/100,0),0)</f>
        <v>14578767</v>
      </c>
      <c r="J97" s="82">
        <f>VLOOKUP(A97,FAG_Daten_2022!A$1:$FK$206,FAG_Daten_2022!$AT$1,FALSE)</f>
        <v>2251</v>
      </c>
      <c r="K97" s="82">
        <f>VLOOKUP(A97,FAG_Daten_2022!A$1:$FK$206,FAG_Daten_2022!$AV$1,FALSE)</f>
        <v>3770</v>
      </c>
      <c r="L97" s="3">
        <f>VLOOKUP(A97,FAG_Daten_2022!A$1:$FK$206,FAG_Daten_2022!$F$1,FALSE)</f>
        <v>9446</v>
      </c>
      <c r="M97" s="3">
        <f>VLOOKUP(A97,FAG_Daten_2022!A$1:$FK$206,FAG_Daten_2022!DJ$1,FALSE)</f>
        <v>99.67</v>
      </c>
      <c r="N97" s="3">
        <f>VLOOKUP(A97,FAG_Daten_2022!A$1:$FK$206,FAG_Daten_2022!$DK$1,FALSE)</f>
        <v>100.87</v>
      </c>
      <c r="O97" s="82">
        <f>ROUND(IF(J97&gt;K97*FAG_Basisdaten!$C$8,(J97-K97*FAG_Basisdaten!$C$8)*FAG_Basisdaten!$C$9*L97*(M97/N97),0),0)</f>
        <v>0</v>
      </c>
      <c r="P97" s="82">
        <f>VLOOKUP(A97,FAG_Daten_2022!A$1:$FK$206,FAG_Daten_2022!$I$1,FALSE)</f>
        <v>2058</v>
      </c>
      <c r="Q97" s="82">
        <f>VLOOKUP(A97,FAG_Daten_2022!A$1:$FK$206,FAG_Daten_2022!$F$1,FALSE)</f>
        <v>9446</v>
      </c>
      <c r="R97" s="82">
        <f>VLOOKUP(A97,FAG_Daten_2022!A$1:$FK$206,FAG_Daten_2022!$K$1,FALSE)</f>
        <v>232131</v>
      </c>
      <c r="S97" s="82">
        <f>VLOOKUP(A97,FAG_Daten_2022!A$1:$FK$206,FAG_Daten_2022!$H$1,FALSE)</f>
        <v>1130451</v>
      </c>
      <c r="T97" s="82">
        <f>VLOOKUP(A97,FAG_Daten_2022!A$1:$FK$206,FAG_Daten_2022!$F$1,FALSE)</f>
        <v>9446</v>
      </c>
      <c r="U97" s="3">
        <f>VLOOKUP(A97,FAG_Daten_2022!A$1:$FK$206,FAG_Daten_2022!$BC$1,FALSE)</f>
        <v>102.3</v>
      </c>
      <c r="V97" s="3">
        <f>VLOOKUP(A97,FAG_Daten_2022!A$1:$FK$206,FAG_Daten_2022!$BD$1,FALSE)</f>
        <v>104.2</v>
      </c>
      <c r="W97" s="118">
        <f>IF((P97/Q97)&gt;(R97/S97)*FAG_Basisdaten!$C$12,((P97/Q97)-(R97/S97)*FAG_Basisdaten!$C$12)*T97*FAG_Basisdaten!$C$13*(U97/V97),0)</f>
        <v>0</v>
      </c>
      <c r="X97" s="3">
        <f>VLOOKUP(A97,FAG_Daten_2022!A$1:$FK$206,FAG_Daten_2022!$DH$1,FALSE)</f>
        <v>116</v>
      </c>
      <c r="Y97" s="3">
        <f>VLOOKUP(A97,FAG_Daten_2022!A$1:$FK$206,FAG_Daten_2022!$DJ$1,FALSE)</f>
        <v>99.67</v>
      </c>
      <c r="Z97" s="82">
        <f>ROUND(W97-W97*MIN(MAX((Y97*FAG_Basisdaten!$C$15-X97)/(Y97*FAG_Basisdaten!$C$14),0),1),0)</f>
        <v>0</v>
      </c>
      <c r="AA97" s="79">
        <f>VLOOKUP(A97,FAG_Daten_2022!A$1:$FK$206,FAG_Daten_2022!$AW$1,FALSE)</f>
        <v>840.14</v>
      </c>
      <c r="AB97" s="83">
        <f>VLOOKUP(A97,FAG_Daten_2022!A$1:$FK$206,FAG_Daten_2022!$AZ$1,FALSE)</f>
        <v>0</v>
      </c>
      <c r="AC97" s="3">
        <f>VLOOKUP(A97,FAG_Daten_2022!A$1:$FK$206,FAG_Daten_2022!$F$1,FALSE)</f>
        <v>9446</v>
      </c>
      <c r="AD97" s="3">
        <f>VLOOKUP(A97,FAG_Daten_2022!A$1:$FK$206,FAG_Daten_2022!$BC$1,FALSE)</f>
        <v>102.3</v>
      </c>
      <c r="AE97" s="3">
        <f>VLOOKUP(A97,FAG_Daten_2022!A$1:$FK$206,FAG_Daten_2022!$BD$1,FALSE)</f>
        <v>104.2</v>
      </c>
      <c r="AF97" s="80">
        <f>IF(OR(AA97&lt;FAG_Basisdaten!$C$18,AB97&gt;FAG_Basisdaten!$C$19),MAX((FAG_Basisdaten!$C$20+FAG_Basisdaten!$C$21*AA97+FAG_Basisdaten!$C$22*AB97*100)*AC97*(AD97/AE97),0),0)</f>
        <v>0</v>
      </c>
      <c r="AG97" s="3">
        <f>VLOOKUP(A97,FAG_Daten_2022!A$1:$FK$206,FAG_Daten_2022!$DH$1,FALSE)</f>
        <v>116</v>
      </c>
      <c r="AH97" s="3">
        <f>VLOOKUP(A97,FAG_Daten_2022!A$1:$FK$206,FAG_Daten_2022!$DJ$1,FALSE)</f>
        <v>99.67</v>
      </c>
      <c r="AI97" s="82">
        <f>ROUND(AF97-AF97*MIN(MAX((AH97*FAG_Basisdaten!$C$24-AG97)/(AH97*FAG_Basisdaten!$C$23),0),1),0)</f>
        <v>0</v>
      </c>
      <c r="AJ97" s="3">
        <f>VLOOKUP(A97,FAG_Daten_2022!$A$1:$FK$206,FAG_Daten_2022!$BC$1,FALSE)</f>
        <v>102.3</v>
      </c>
      <c r="AK97" s="3">
        <f>VLOOKUP(A97,FAG_Daten_2022!$A$1:$FK$206,FAG_Daten_2022!$BD$1,FALSE)</f>
        <v>104.2</v>
      </c>
      <c r="AL97" s="82">
        <v>0</v>
      </c>
      <c r="AM97" s="82">
        <f t="shared" si="19"/>
        <v>14578767</v>
      </c>
      <c r="AN97" s="115" t="str">
        <f>IF(VLOOKUP($A97,FAG_Daten_2022!$A$1:$FK$206,FAG_Daten_2022!BS$1,FALSE)="","",VLOOKUP($A97,FAG_Daten_2022!$A$1:$FK$206,FAG_Daten_2022!BS$1,FALSE))</f>
        <v/>
      </c>
      <c r="AO97" s="115" t="str">
        <f>IF(VLOOKUP($A97,FAG_Daten_2022!$A$1:$FK$206,FAG_Daten_2022!BT$1,FALSE)="","",VLOOKUP($A97,FAG_Daten_2022!$A$1:$FK$206,FAG_Daten_2022!BT$1,FALSE))</f>
        <v/>
      </c>
      <c r="AP97" s="115" t="str">
        <f>IF(VLOOKUP($A97,FAG_Daten_2022!$A$1:$FK$206,FAG_Daten_2022!BU$1,FALSE)="","",VLOOKUP($A97,FAG_Daten_2022!$A$1:$FK$206,FAG_Daten_2022!BU$1,FALSE))</f>
        <v/>
      </c>
      <c r="AQ97" s="115" t="str">
        <f>IF(VLOOKUP($A97,FAG_Daten_2022!$A$1:$FK$206,FAG_Daten_2022!BV$1,FALSE)="","",VLOOKUP($A97,FAG_Daten_2022!$A$1:$FK$206,FAG_Daten_2022!BV$1,FALSE))</f>
        <v/>
      </c>
      <c r="AR97" s="115" t="str">
        <f>IF(VLOOKUP($A97,FAG_Daten_2022!$A$1:$FK$206,FAG_Daten_2022!BW$1,FALSE)="","",VLOOKUP($A97,FAG_Daten_2022!$A$1:$FK$206,FAG_Daten_2022!BW$1,FALSE))</f>
        <v>Niederhasli-Niederglatt</v>
      </c>
      <c r="AS97" s="115" t="str">
        <f>IF(VLOOKUP($A97,FAG_Daten_2022!$A$1:$FK$206,FAG_Daten_2022!BX$1,FALSE)="","",VLOOKUP($A97,FAG_Daten_2022!$A$1:$FK$206,FAG_Daten_2022!BX$1,FALSE))</f>
        <v/>
      </c>
      <c r="AT97" s="115" t="str">
        <f>IF(VLOOKUP($A97,FAG_Daten_2022!$A$1:$FK$206,FAG_Daten_2022!BY$1,FALSE)="","",VLOOKUP($A97,FAG_Daten_2022!$A$1:$FK$206,FAG_Daten_2022!BY$1,FALSE))</f>
        <v/>
      </c>
      <c r="AU97" s="115" t="str">
        <f>IF(VLOOKUP($A97,FAG_Daten_2022!$A$1:$FK$206,FAG_Daten_2022!BZ$1,FALSE)="","",VLOOKUP($A97,FAG_Daten_2022!$A$1:$FK$206,FAG_Daten_2022!BZ$1,FALSE))</f>
        <v/>
      </c>
      <c r="AV97" s="115" t="str">
        <f>IF(VLOOKUP($A97,FAG_Daten_2022!$A$1:$FK$206,FAG_Daten_2022!CA$1,FALSE)="","",VLOOKUP($A97,FAG_Daten_2022!$A$1:$FK$206,FAG_Daten_2022!CA$1,FALSE))</f>
        <v/>
      </c>
      <c r="AW97" s="115" t="str">
        <f>IF(VLOOKUP($A97,FAG_Daten_2022!$A$1:$FK$206,FAG_Daten_2022!CB$1,FALSE)="","",VLOOKUP($A97,FAG_Daten_2022!$A$1:$FK$206,FAG_Daten_2022!CB$1,FALSE))</f>
        <v/>
      </c>
      <c r="AX97" s="115" t="str">
        <f>IF(VLOOKUP($A97,FAG_Daten_2022!$A$1:$FK$206,FAG_Daten_2022!CC$1,FALSE)="","",VLOOKUP($A97,FAG_Daten_2022!$A$1:$FK$206,FAG_Daten_2022!CC$1,FALSE))</f>
        <v/>
      </c>
      <c r="AY97" s="115" t="str">
        <f>IF(VLOOKUP($A97,FAG_Daten_2022!$A$1:$FK$206,FAG_Daten_2022!CD$1,FALSE)="","",VLOOKUP($A97,FAG_Daten_2022!$A$1:$FK$206,FAG_Daten_2022!CD$1,FALSE))</f>
        <v/>
      </c>
      <c r="AZ97" s="80">
        <f>VLOOKUP($A97,FAG_Daten_2022!$A$1:$FK$206,FAG_Daten_2022!$DH$1,FALSE)</f>
        <v>116</v>
      </c>
      <c r="BA97" s="80">
        <f>IF(VLOOKUP($A97,FAG_Daten_2022!$A$1:$FK$206,FAG_Daten_2022!M$1,FALSE)="","",VLOOKUP($A97,FAG_Daten_2022!$A$1:$FK$206,FAG_Daten_2022!M$1,FALSE))</f>
        <v>0</v>
      </c>
      <c r="BB97" s="80">
        <f>IF(VLOOKUP($A97,FAG_Daten_2022!$A$1:$FK$206,FAG_Daten_2022!N$1,FALSE)="","",VLOOKUP($A97,FAG_Daten_2022!$A$1:$FK$206,FAG_Daten_2022!N$1,FALSE))</f>
        <v>0</v>
      </c>
      <c r="BC97" s="80">
        <f>IF(VLOOKUP($A97,FAG_Daten_2022!$A$1:$FK$206,FAG_Daten_2022!O$1,FALSE)="","",VLOOKUP($A97,FAG_Daten_2022!$A$1:$FK$206,FAG_Daten_2022!O$1,FALSE))</f>
        <v>0</v>
      </c>
      <c r="BD97" s="80" t="str">
        <f>IF(VLOOKUP($A97,FAG_Daten_2022!$A$1:$FK$206,FAG_Daten_2022!P$1,FALSE)="","",VLOOKUP($A97,FAG_Daten_2022!$A$1:$FK$206,FAG_Daten_2022!P$1,FALSE))</f>
        <v/>
      </c>
      <c r="BE97" s="80">
        <f>IF(VLOOKUP($A97,FAG_Daten_2022!$A$1:$FK$206,FAG_Daten_2022!R$1,FALSE)="","",VLOOKUP($A97,FAG_Daten_2022!$A$1:$FK$206,FAG_Daten_2022!R$1,FALSE))</f>
        <v>25</v>
      </c>
      <c r="BF97" s="80">
        <f>IF(VLOOKUP($A97,FAG_Daten_2022!$A$1:$FK$206,FAG_Daten_2022!S$1,FALSE)="","",VLOOKUP($A97,FAG_Daten_2022!$A$1:$FK$206,FAG_Daten_2022!S$1,FALSE))</f>
        <v>0</v>
      </c>
      <c r="BG97" s="80" t="str">
        <f>IF(VLOOKUP($A97,FAG_Daten_2022!$A$1:$FK$206,FAG_Daten_2022!T$1,FALSE)="","",VLOOKUP($A97,FAG_Daten_2022!$A$1:$FK$206,FAG_Daten_2022!T$1,FALSE))</f>
        <v/>
      </c>
      <c r="BH97" s="80" t="str">
        <f>IF(VLOOKUP($A97,FAG_Daten_2022!$A$1:$FK$206,FAG_Daten_2022!U$1,FALSE)="","",VLOOKUP($A97,FAG_Daten_2022!$A$1:$FK$206,FAG_Daten_2022!U$1,FALSE))</f>
        <v/>
      </c>
      <c r="BI97" s="80">
        <f>IF(VLOOKUP($A97,FAG_Daten_2022!$A$1:$FK$206,FAG_Daten_2022!W$1,FALSE)="","",VLOOKUP($A97,FAG_Daten_2022!$A$1:$FK$206,FAG_Daten_2022!W$1,FALSE))</f>
        <v>0</v>
      </c>
      <c r="BJ97" s="80" t="str">
        <f>IF(VLOOKUP($A97,FAG_Daten_2022!$A$1:$FK$206,FAG_Daten_2022!X$1,FALSE)="","",VLOOKUP($A97,FAG_Daten_2022!$A$1:$FK$206,FAG_Daten_2022!X$1,FALSE))</f>
        <v/>
      </c>
      <c r="BK97" s="80" t="str">
        <f>IF(VLOOKUP($A97,FAG_Daten_2022!$A$1:$FK$206,FAG_Daten_2022!Y$1,FALSE)="","",VLOOKUP($A97,FAG_Daten_2022!$A$1:$FK$206,FAG_Daten_2022!Y$1,FALSE))</f>
        <v/>
      </c>
      <c r="BL97" s="80" t="str">
        <f>IF(VLOOKUP($A97,FAG_Daten_2022!$A$1:$FK$206,FAG_Daten_2022!Z$1,FALSE)="","",VLOOKUP($A97,FAG_Daten_2022!$A$1:$FK$206,FAG_Daten_2022!Z$1,FALSE))</f>
        <v/>
      </c>
      <c r="BM97" s="82">
        <f>IF(VLOOKUP($A97,FAG_Daten_2022!$A$1:$FK$206,FAG_Daten_2022!AG$1,FALSE)="","",VLOOKUP($A97,FAG_Daten_2022!$A$1:$FK$206,FAG_Daten_2022!AG$1,FALSE))</f>
        <v>21261214</v>
      </c>
      <c r="BN97" s="82">
        <f>IF(VLOOKUP($A97,FAG_Daten_2022!$A$1:$FK$206,FAG_Daten_2022!AH$1,FALSE)="","",VLOOKUP($A97,FAG_Daten_2022!$A$1:$FK$206,FAG_Daten_2022!AH$1,FALSE))</f>
        <v>0</v>
      </c>
      <c r="BO97" s="82">
        <f>IF(VLOOKUP($A97,FAG_Daten_2022!$A$1:$FK$206,FAG_Daten_2022!AI$1,FALSE)="","",VLOOKUP($A97,FAG_Daten_2022!$A$1:$FK$206,FAG_Daten_2022!AI$1,FALSE))</f>
        <v>0</v>
      </c>
      <c r="BP97" s="113">
        <f>IF(VLOOKUP($A97,FAG_Daten_2022!$A$1:$FK$206,FAG_Daten_2022!AJ$1,FALSE)="","",VLOOKUP($A97,FAG_Daten_2022!$A$1:$FK$206,FAG_Daten_2022!AJ$1,FALSE))</f>
        <v>0</v>
      </c>
      <c r="BQ97" s="82" t="str">
        <f>IF(VLOOKUP($A97,FAG_Daten_2022!$A$1:$FK$206,FAG_Daten_2022!AK$1,FALSE)="","",VLOOKUP($A97,FAG_Daten_2022!$A$1:$FK$206,FAG_Daten_2022!AK$1,FALSE))</f>
        <v/>
      </c>
      <c r="BR97" s="82">
        <f>IF(VLOOKUP($A97,FAG_Daten_2022!$A$1:$FK$206,FAG_Daten_2022!AL$1,FALSE)="","",VLOOKUP($A97,FAG_Daten_2022!$A$1:$FK$206,FAG_Daten_2022!AL$1,FALSE))</f>
        <v>21261214</v>
      </c>
      <c r="BS97" s="82">
        <f>IF(VLOOKUP($A97,FAG_Daten_2022!$A$1:$FK$206,FAG_Daten_2022!AM$1,FALSE)="","",VLOOKUP($A97,FAG_Daten_2022!$A$1:$FK$206,FAG_Daten_2022!AM$1,FALSE))</f>
        <v>0</v>
      </c>
      <c r="BT97" s="82" t="str">
        <f>IF(VLOOKUP($A97,FAG_Daten_2022!$A$1:$FK$206,FAG_Daten_2022!AN$1,FALSE)="","",VLOOKUP($A97,FAG_Daten_2022!$A$1:$FK$206,FAG_Daten_2022!AN$1,FALSE))</f>
        <v/>
      </c>
      <c r="BU97" s="82" t="str">
        <f>IF(VLOOKUP($A97,FAG_Daten_2022!$A$1:$FK$206,FAG_Daten_2022!AO$1,FALSE)="","",VLOOKUP($A97,FAG_Daten_2022!$A$1:$FK$206,FAG_Daten_2022!AO$1,FALSE))</f>
        <v/>
      </c>
      <c r="BV97" s="82">
        <f>IF(VLOOKUP($A97,FAG_Daten_2022!$A$1:$FK$206,FAG_Daten_2022!AP$1,FALSE)="","",VLOOKUP($A97,FAG_Daten_2022!$A$1:$FK$206,FAG_Daten_2022!AP$1,FALSE))</f>
        <v>0</v>
      </c>
      <c r="BW97" s="82" t="str">
        <f>IF(VLOOKUP($A97,FAG_Daten_2022!$A$1:$FK$206,FAG_Daten_2022!AQ$1,FALSE)="","",VLOOKUP($A97,FAG_Daten_2022!$A$1:$FK$206,FAG_Daten_2022!AQ$1,FALSE))</f>
        <v/>
      </c>
      <c r="BX97" s="82" t="str">
        <f>IF(VLOOKUP($A97,FAG_Daten_2022!$A$1:$FK$206,FAG_Daten_2022!AR$1,FALSE)="","",VLOOKUP($A97,FAG_Daten_2022!$A$1:$FK$206,FAG_Daten_2022!AR$1,FALSE))</f>
        <v/>
      </c>
      <c r="BY97" s="82" t="str">
        <f>IF(VLOOKUP($A97,FAG_Daten_2022!$A$1:$FK$206,FAG_Daten_2022!AS$1,FALSE)="","",VLOOKUP($A97,FAG_Daten_2022!$A$1:$FK$206,FAG_Daten_2022!AS$1,FALSE))</f>
        <v/>
      </c>
      <c r="BZ97" s="82">
        <f t="shared" si="18"/>
        <v>0</v>
      </c>
      <c r="CA97" s="82">
        <f t="shared" si="18"/>
        <v>0</v>
      </c>
      <c r="CB97" s="82">
        <f t="shared" si="18"/>
        <v>0</v>
      </c>
      <c r="CC97" s="82" t="str">
        <f t="shared" si="18"/>
        <v/>
      </c>
      <c r="CD97" s="82">
        <f t="shared" si="18"/>
        <v>3141976</v>
      </c>
      <c r="CE97" s="82">
        <f t="shared" si="18"/>
        <v>0</v>
      </c>
      <c r="CF97" s="82" t="str">
        <f t="shared" si="18"/>
        <v/>
      </c>
      <c r="CG97" s="82" t="str">
        <f t="shared" si="18"/>
        <v/>
      </c>
      <c r="CH97" s="82">
        <f t="shared" si="18"/>
        <v>0</v>
      </c>
      <c r="CI97" s="82" t="str">
        <f t="shared" si="25"/>
        <v/>
      </c>
      <c r="CJ97" s="82" t="str">
        <f t="shared" si="25"/>
        <v/>
      </c>
      <c r="CK97" s="82" t="str">
        <f t="shared" si="25"/>
        <v/>
      </c>
      <c r="CL97" s="82">
        <f t="shared" si="16"/>
        <v>0</v>
      </c>
      <c r="CM97" s="82">
        <f t="shared" si="16"/>
        <v>0</v>
      </c>
      <c r="CN97" s="82">
        <f t="shared" si="16"/>
        <v>0</v>
      </c>
      <c r="CO97" s="82" t="str">
        <f t="shared" si="16"/>
        <v/>
      </c>
      <c r="CP97" s="82">
        <f t="shared" si="16"/>
        <v>0</v>
      </c>
      <c r="CQ97" s="82">
        <f t="shared" si="16"/>
        <v>0</v>
      </c>
      <c r="CR97" s="82" t="str">
        <f t="shared" si="23"/>
        <v/>
      </c>
      <c r="CS97" s="82" t="str">
        <f t="shared" si="23"/>
        <v/>
      </c>
      <c r="CT97" s="82">
        <f t="shared" si="23"/>
        <v>0</v>
      </c>
      <c r="CU97" s="82" t="str">
        <f t="shared" si="23"/>
        <v/>
      </c>
      <c r="CV97" s="82" t="str">
        <f t="shared" si="23"/>
        <v/>
      </c>
      <c r="CW97" s="82" t="str">
        <f t="shared" si="23"/>
        <v/>
      </c>
      <c r="CX97" s="82">
        <f t="shared" si="20"/>
        <v>3141976</v>
      </c>
      <c r="CY97" s="82">
        <f>VLOOKUP($A97,FAG_Daten_2022!$A$1:$FK$206,FAG_Daten_2022!I$1,FALSE)</f>
        <v>2058</v>
      </c>
      <c r="CZ97" s="82" t="str">
        <f>IF(VLOOKUP($A97,FAG_Daten_2022!$A$1:$FK$206,FAG_Daten_2022!BE$1,FALSE)="","",VLOOKUP($A97,FAG_Daten_2022!$A$1:$FK$206,FAG_Daten_2022!BE$1,FALSE))</f>
        <v/>
      </c>
      <c r="DA97" s="82" t="str">
        <f>IF(VLOOKUP($A97,FAG_Daten_2022!$A$1:$FK$206,FAG_Daten_2022!BF$1,FALSE)="","",VLOOKUP($A97,FAG_Daten_2022!$A$1:$FK$206,FAG_Daten_2022!BF$1,FALSE))</f>
        <v/>
      </c>
      <c r="DB97" s="82" t="str">
        <f>IF(VLOOKUP($A97,FAG_Daten_2022!$A$1:$FK$206,FAG_Daten_2022!BG$1,FALSE)="","",VLOOKUP($A97,FAG_Daten_2022!$A$1:$FK$206,FAG_Daten_2022!BG$1,FALSE))</f>
        <v/>
      </c>
      <c r="DC97" s="82" t="str">
        <f>IF(VLOOKUP($A97,FAG_Daten_2022!$A$1:$FK$206,FAG_Daten_2022!BH$1,FALSE)="","",VLOOKUP($A97,FAG_Daten_2022!$A$1:$FK$206,FAG_Daten_2022!BH$1,FALSE))</f>
        <v/>
      </c>
      <c r="DD97" s="82">
        <f>IF(VLOOKUP($A97,FAG_Daten_2022!$A$1:$FK$206,FAG_Daten_2022!BI$1,FALSE)="","",VLOOKUP($A97,FAG_Daten_2022!$A$1:$FK$206,FAG_Daten_2022!BI$1,FALSE))</f>
        <v>274</v>
      </c>
      <c r="DE97" s="82" t="str">
        <f>IF(VLOOKUP($A97,FAG_Daten_2022!$A$1:$FK$206,FAG_Daten_2022!BJ$1,FALSE)="","",VLOOKUP($A97,FAG_Daten_2022!$A$1:$FK$206,FAG_Daten_2022!BJ$1,FALSE))</f>
        <v/>
      </c>
      <c r="DF97" s="82" t="str">
        <f>IF(VLOOKUP($A97,FAG_Daten_2022!$A$1:$FK$206,FAG_Daten_2022!BK$1,FALSE)="","",VLOOKUP($A97,FAG_Daten_2022!$A$1:$FK$206,FAG_Daten_2022!BK$1,FALSE))</f>
        <v/>
      </c>
      <c r="DG97" s="82" t="str">
        <f>IF(VLOOKUP($A97,FAG_Daten_2022!$A$1:$FK$206,FAG_Daten_2022!BL$1,FALSE)="","",VLOOKUP($A97,FAG_Daten_2022!$A$1:$FK$206,FAG_Daten_2022!BL$1,FALSE))</f>
        <v/>
      </c>
      <c r="DH97" s="82" t="str">
        <f>IF(VLOOKUP($A97,FAG_Daten_2022!$A$1:$FK$206,FAG_Daten_2022!BM$1,FALSE)="","",VLOOKUP($A97,FAG_Daten_2022!$A$1:$FK$206,FAG_Daten_2022!BM$1,FALSE))</f>
        <v/>
      </c>
      <c r="DI97" s="82" t="str">
        <f>IF(VLOOKUP($A97,FAG_Daten_2022!$A$1:$FK$206,FAG_Daten_2022!BN$1,FALSE)="","",VLOOKUP($A97,FAG_Daten_2022!$A$1:$FK$206,FAG_Daten_2022!BN$1,FALSE))</f>
        <v/>
      </c>
      <c r="DJ97" s="82" t="str">
        <f>IF(VLOOKUP($A97,FAG_Daten_2022!$A$1:$FK$206,FAG_Daten_2022!BO$1,FALSE)="","",VLOOKUP($A97,FAG_Daten_2022!$A$1:$FK$206,FAG_Daten_2022!BO$1,FALSE))</f>
        <v/>
      </c>
      <c r="DK97" s="82" t="str">
        <f>IF(VLOOKUP($A97,FAG_Daten_2022!$A$1:$FK$206,FAG_Daten_2022!BP$1,FALSE)="","",VLOOKUP($A97,FAG_Daten_2022!$A$1:$FK$206,FAG_Daten_2022!BP$1,FALSE))</f>
        <v/>
      </c>
      <c r="DL97" s="82" t="str">
        <f>IF(VLOOKUP($A97,FAG_Daten_2022!$A$1:$FK$206,FAG_Daten_2022!BQ$1,FALSE)="","",VLOOKUP($A97,FAG_Daten_2022!$A$1:$FK$206,FAG_Daten_2022!BQ$1,FALSE))</f>
        <v/>
      </c>
      <c r="DM97" s="82" t="str">
        <f>IF(VLOOKUP($A97,FAG_Daten_2022!$A$1:$FK$206,FAG_Daten_2022!BR$1,FALSE)="","",VLOOKUP($A97,FAG_Daten_2022!$A$1:$FK$206,FAG_Daten_2022!BR$1,FALSE))</f>
        <v/>
      </c>
      <c r="DN97" s="82" t="str">
        <f t="shared" si="17"/>
        <v/>
      </c>
      <c r="DO97" s="82" t="str">
        <f t="shared" si="17"/>
        <v/>
      </c>
      <c r="DP97" s="82" t="str">
        <f t="shared" si="17"/>
        <v/>
      </c>
      <c r="DQ97" s="82" t="str">
        <f t="shared" si="17"/>
        <v/>
      </c>
      <c r="DR97" s="82">
        <f t="shared" si="17"/>
        <v>0</v>
      </c>
      <c r="DS97" s="82" t="str">
        <f t="shared" si="17"/>
        <v/>
      </c>
      <c r="DT97" s="82" t="str">
        <f t="shared" si="24"/>
        <v/>
      </c>
      <c r="DU97" s="82" t="str">
        <f t="shared" si="24"/>
        <v/>
      </c>
      <c r="DV97" s="82" t="str">
        <f t="shared" si="24"/>
        <v/>
      </c>
      <c r="DW97" s="82" t="str">
        <f t="shared" si="24"/>
        <v/>
      </c>
      <c r="DX97" s="82" t="str">
        <f t="shared" si="24"/>
        <v/>
      </c>
      <c r="DY97" s="82" t="str">
        <f t="shared" si="24"/>
        <v/>
      </c>
      <c r="DZ97" s="82">
        <f t="shared" si="21"/>
        <v>0</v>
      </c>
      <c r="EA97" s="82">
        <f t="shared" si="22"/>
        <v>3141976</v>
      </c>
      <c r="EB97" s="82"/>
      <c r="EC97" s="82"/>
      <c r="ED97" s="82"/>
      <c r="EE97" s="82"/>
      <c r="EF97" s="82"/>
      <c r="EG97" s="82"/>
      <c r="EH97" s="82"/>
      <c r="EI97" s="82"/>
      <c r="EJ97" s="82"/>
      <c r="EK97" s="1"/>
      <c r="EL97" s="11"/>
      <c r="EM97" s="1"/>
    </row>
    <row r="98" spans="1:143" s="3" customFormat="1" outlineLevel="1" x14ac:dyDescent="0.2">
      <c r="A98" s="3">
        <v>91</v>
      </c>
      <c r="B98" s="3" t="str">
        <f>VLOOKUP(A98,FAG_Daten_2022!A$1:$FK$206,FAG_Daten_2022!$B$1,FALSE)</f>
        <v>Niederweningen</v>
      </c>
      <c r="C98" s="3" t="str">
        <f>VLOOKUP(A98,FAG_Daten_2022!A$1:$FK$206,FAG_Daten_2022!$C$1,FALSE)</f>
        <v>Politische Gemeinde</v>
      </c>
      <c r="D98" s="3" t="str">
        <f>VLOOKUP(A98,FAG_Daten_2022!A$1:$FK$206,FAG_Daten_2022!$D$1,FALSE)</f>
        <v>Bezirk Dielsdorf</v>
      </c>
      <c r="E98" s="82">
        <f>VLOOKUP(A98,FAG_Daten_2022!A$1:$FK$206,FAG_Daten_2022!$AT$1,FALSE)</f>
        <v>3335</v>
      </c>
      <c r="F98" s="82">
        <f>VLOOKUP(A98,FAG_Daten_2022!A$1:$FK$206,FAG_Daten_2022!$AV$1,FALSE)</f>
        <v>3770</v>
      </c>
      <c r="G98" s="82">
        <f>VLOOKUP(A98,FAG_Daten_2022!A$1:$FK$206,FAG_Daten_2022!$F$1,FALSE)</f>
        <v>3089</v>
      </c>
      <c r="H98" s="80">
        <f>VLOOKUP(A98,FAG_Daten_2022!A$1:$FK$206,FAG_Daten_2022!$DH$1,FALSE)</f>
        <v>104</v>
      </c>
      <c r="I98" s="82">
        <f>ROUND(IF(E98&lt;FAG_Basisdaten!$C$5*F98,(FAG_Basisdaten!$C$5*F98-E98)*G98*H98/100,0),0)</f>
        <v>791896</v>
      </c>
      <c r="J98" s="82">
        <f>VLOOKUP(A98,FAG_Daten_2022!A$1:$FK$206,FAG_Daten_2022!$AT$1,FALSE)</f>
        <v>3335</v>
      </c>
      <c r="K98" s="82">
        <f>VLOOKUP(A98,FAG_Daten_2022!A$1:$FK$206,FAG_Daten_2022!$AV$1,FALSE)</f>
        <v>3770</v>
      </c>
      <c r="L98" s="3">
        <f>VLOOKUP(A98,FAG_Daten_2022!A$1:$FK$206,FAG_Daten_2022!$F$1,FALSE)</f>
        <v>3089</v>
      </c>
      <c r="M98" s="3">
        <f>VLOOKUP(A98,FAG_Daten_2022!A$1:$FK$206,FAG_Daten_2022!DJ$1,FALSE)</f>
        <v>99.67</v>
      </c>
      <c r="N98" s="3">
        <f>VLOOKUP(A98,FAG_Daten_2022!A$1:$FK$206,FAG_Daten_2022!$DK$1,FALSE)</f>
        <v>100.87</v>
      </c>
      <c r="O98" s="82">
        <f>ROUND(IF(J98&gt;K98*FAG_Basisdaten!$C$8,(J98-K98*FAG_Basisdaten!$C$8)*FAG_Basisdaten!$C$9*L98*(M98/N98),0),0)</f>
        <v>0</v>
      </c>
      <c r="P98" s="82">
        <f>VLOOKUP(A98,FAG_Daten_2022!A$1:$FK$206,FAG_Daten_2022!$I$1,FALSE)</f>
        <v>701</v>
      </c>
      <c r="Q98" s="82">
        <f>VLOOKUP(A98,FAG_Daten_2022!A$1:$FK$206,FAG_Daten_2022!$F$1,FALSE)</f>
        <v>3089</v>
      </c>
      <c r="R98" s="82">
        <f>VLOOKUP(A98,FAG_Daten_2022!A$1:$FK$206,FAG_Daten_2022!$K$1,FALSE)</f>
        <v>232131</v>
      </c>
      <c r="S98" s="82">
        <f>VLOOKUP(A98,FAG_Daten_2022!A$1:$FK$206,FAG_Daten_2022!$H$1,FALSE)</f>
        <v>1130451</v>
      </c>
      <c r="T98" s="82">
        <f>VLOOKUP(A98,FAG_Daten_2022!A$1:$FK$206,FAG_Daten_2022!$F$1,FALSE)</f>
        <v>3089</v>
      </c>
      <c r="U98" s="3">
        <f>VLOOKUP(A98,FAG_Daten_2022!A$1:$FK$206,FAG_Daten_2022!$BC$1,FALSE)</f>
        <v>102.3</v>
      </c>
      <c r="V98" s="3">
        <f>VLOOKUP(A98,FAG_Daten_2022!A$1:$FK$206,FAG_Daten_2022!$BD$1,FALSE)</f>
        <v>104.2</v>
      </c>
      <c r="W98" s="118">
        <f>IF((P98/Q98)&gt;(R98/S98)*FAG_Basisdaten!$C$12,((P98/Q98)-(R98/S98)*FAG_Basisdaten!$C$12)*T98*FAG_Basisdaten!$C$13*(U98/V98),0)</f>
        <v>38437.484258804128</v>
      </c>
      <c r="X98" s="3">
        <f>VLOOKUP(A98,FAG_Daten_2022!A$1:$FK$206,FAG_Daten_2022!$DH$1,FALSE)</f>
        <v>104</v>
      </c>
      <c r="Y98" s="3">
        <f>VLOOKUP(A98,FAG_Daten_2022!A$1:$FK$206,FAG_Daten_2022!$DJ$1,FALSE)</f>
        <v>99.67</v>
      </c>
      <c r="Z98" s="82">
        <f>ROUND(W98-W98*MIN(MAX((Y98*FAG_Basisdaten!$C$15-X98)/(Y98*FAG_Basisdaten!$C$14),0),1),0)</f>
        <v>20508</v>
      </c>
      <c r="AA98" s="79">
        <f>VLOOKUP(A98,FAG_Daten_2022!A$1:$FK$206,FAG_Daten_2022!$AW$1,FALSE)</f>
        <v>452.97</v>
      </c>
      <c r="AB98" s="83">
        <f>VLOOKUP(A98,FAG_Daten_2022!A$1:$FK$206,FAG_Daten_2022!$AZ$1,FALSE)</f>
        <v>3.1800000000000002E-2</v>
      </c>
      <c r="AC98" s="3">
        <f>VLOOKUP(A98,FAG_Daten_2022!A$1:$FK$206,FAG_Daten_2022!$F$1,FALSE)</f>
        <v>3089</v>
      </c>
      <c r="AD98" s="3">
        <f>VLOOKUP(A98,FAG_Daten_2022!A$1:$FK$206,FAG_Daten_2022!$BC$1,FALSE)</f>
        <v>102.3</v>
      </c>
      <c r="AE98" s="3">
        <f>VLOOKUP(A98,FAG_Daten_2022!A$1:$FK$206,FAG_Daten_2022!$BD$1,FALSE)</f>
        <v>104.2</v>
      </c>
      <c r="AF98" s="80">
        <f>IF(OR(AA98&lt;FAG_Basisdaten!$C$18,AB98&gt;FAG_Basisdaten!$C$19),MAX((FAG_Basisdaten!$C$20+FAG_Basisdaten!$C$21*AA98+FAG_Basisdaten!$C$22*AB98*100)*AC98*(AD98/AE98),0),0)</f>
        <v>0</v>
      </c>
      <c r="AG98" s="3">
        <f>VLOOKUP(A98,FAG_Daten_2022!A$1:$FK$206,FAG_Daten_2022!$DH$1,FALSE)</f>
        <v>104</v>
      </c>
      <c r="AH98" s="3">
        <f>VLOOKUP(A98,FAG_Daten_2022!A$1:$FK$206,FAG_Daten_2022!$DJ$1,FALSE)</f>
        <v>99.67</v>
      </c>
      <c r="AI98" s="82">
        <f>ROUND(AF98-AF98*MIN(MAX((AH98*FAG_Basisdaten!$C$24-AG98)/(AH98*FAG_Basisdaten!$C$23),0),1),0)</f>
        <v>0</v>
      </c>
      <c r="AJ98" s="3">
        <f>VLOOKUP(A98,FAG_Daten_2022!$A$1:$FK$206,FAG_Daten_2022!$BC$1,FALSE)</f>
        <v>102.3</v>
      </c>
      <c r="AK98" s="3">
        <f>VLOOKUP(A98,FAG_Daten_2022!$A$1:$FK$206,FAG_Daten_2022!$BD$1,FALSE)</f>
        <v>104.2</v>
      </c>
      <c r="AL98" s="82">
        <v>0</v>
      </c>
      <c r="AM98" s="82">
        <f t="shared" si="19"/>
        <v>812404</v>
      </c>
      <c r="AN98" s="115" t="str">
        <f>IF(VLOOKUP($A98,FAG_Daten_2022!$A$1:$FK$206,FAG_Daten_2022!BS$1,FALSE)="","",VLOOKUP($A98,FAG_Daten_2022!$A$1:$FK$206,FAG_Daten_2022!BS$1,FALSE))</f>
        <v/>
      </c>
      <c r="AO98" s="115" t="str">
        <f>IF(VLOOKUP($A98,FAG_Daten_2022!$A$1:$FK$206,FAG_Daten_2022!BT$1,FALSE)="","",VLOOKUP($A98,FAG_Daten_2022!$A$1:$FK$206,FAG_Daten_2022!BT$1,FALSE))</f>
        <v/>
      </c>
      <c r="AP98" s="115" t="str">
        <f>IF(VLOOKUP($A98,FAG_Daten_2022!$A$1:$FK$206,FAG_Daten_2022!BU$1,FALSE)="","",VLOOKUP($A98,FAG_Daten_2022!$A$1:$FK$206,FAG_Daten_2022!BU$1,FALSE))</f>
        <v/>
      </c>
      <c r="AQ98" s="115" t="str">
        <f>IF(VLOOKUP($A98,FAG_Daten_2022!$A$1:$FK$206,FAG_Daten_2022!BV$1,FALSE)="","",VLOOKUP($A98,FAG_Daten_2022!$A$1:$FK$206,FAG_Daten_2022!BV$1,FALSE))</f>
        <v/>
      </c>
      <c r="AR98" s="115" t="str">
        <f>IF(VLOOKUP($A98,FAG_Daten_2022!$A$1:$FK$206,FAG_Daten_2022!BW$1,FALSE)="","",VLOOKUP($A98,FAG_Daten_2022!$A$1:$FK$206,FAG_Daten_2022!BW$1,FALSE))</f>
        <v/>
      </c>
      <c r="AS98" s="115" t="str">
        <f>IF(VLOOKUP($A98,FAG_Daten_2022!$A$1:$FK$206,FAG_Daten_2022!BX$1,FALSE)="","",VLOOKUP($A98,FAG_Daten_2022!$A$1:$FK$206,FAG_Daten_2022!BX$1,FALSE))</f>
        <v/>
      </c>
      <c r="AT98" s="115" t="str">
        <f>IF(VLOOKUP($A98,FAG_Daten_2022!$A$1:$FK$206,FAG_Daten_2022!BY$1,FALSE)="","",VLOOKUP($A98,FAG_Daten_2022!$A$1:$FK$206,FAG_Daten_2022!BY$1,FALSE))</f>
        <v/>
      </c>
      <c r="AU98" s="115" t="str">
        <f>IF(VLOOKUP($A98,FAG_Daten_2022!$A$1:$FK$206,FAG_Daten_2022!BZ$1,FALSE)="","",VLOOKUP($A98,FAG_Daten_2022!$A$1:$FK$206,FAG_Daten_2022!BZ$1,FALSE))</f>
        <v/>
      </c>
      <c r="AV98" s="115" t="str">
        <f>IF(VLOOKUP($A98,FAG_Daten_2022!$A$1:$FK$206,FAG_Daten_2022!CA$1,FALSE)="","",VLOOKUP($A98,FAG_Daten_2022!$A$1:$FK$206,FAG_Daten_2022!CA$1,FALSE))</f>
        <v>Wehntal</v>
      </c>
      <c r="AW98" s="115" t="str">
        <f>IF(VLOOKUP($A98,FAG_Daten_2022!$A$1:$FK$206,FAG_Daten_2022!CB$1,FALSE)="","",VLOOKUP($A98,FAG_Daten_2022!$A$1:$FK$206,FAG_Daten_2022!CB$1,FALSE))</f>
        <v/>
      </c>
      <c r="AX98" s="115" t="str">
        <f>IF(VLOOKUP($A98,FAG_Daten_2022!$A$1:$FK$206,FAG_Daten_2022!CC$1,FALSE)="","",VLOOKUP($A98,FAG_Daten_2022!$A$1:$FK$206,FAG_Daten_2022!CC$1,FALSE))</f>
        <v/>
      </c>
      <c r="AY98" s="115" t="str">
        <f>IF(VLOOKUP($A98,FAG_Daten_2022!$A$1:$FK$206,FAG_Daten_2022!CD$1,FALSE)="","",VLOOKUP($A98,FAG_Daten_2022!$A$1:$FK$206,FAG_Daten_2022!CD$1,FALSE))</f>
        <v/>
      </c>
      <c r="AZ98" s="80">
        <f>VLOOKUP($A98,FAG_Daten_2022!$A$1:$FK$206,FAG_Daten_2022!$DH$1,FALSE)</f>
        <v>104</v>
      </c>
      <c r="BA98" s="80">
        <f>IF(VLOOKUP($A98,FAG_Daten_2022!$A$1:$FK$206,FAG_Daten_2022!M$1,FALSE)="","",VLOOKUP($A98,FAG_Daten_2022!$A$1:$FK$206,FAG_Daten_2022!M$1,FALSE))</f>
        <v>0</v>
      </c>
      <c r="BB98" s="80">
        <f>IF(VLOOKUP($A98,FAG_Daten_2022!$A$1:$FK$206,FAG_Daten_2022!N$1,FALSE)="","",VLOOKUP($A98,FAG_Daten_2022!$A$1:$FK$206,FAG_Daten_2022!N$1,FALSE))</f>
        <v>0</v>
      </c>
      <c r="BC98" s="80">
        <f>IF(VLOOKUP($A98,FAG_Daten_2022!$A$1:$FK$206,FAG_Daten_2022!O$1,FALSE)="","",VLOOKUP($A98,FAG_Daten_2022!$A$1:$FK$206,FAG_Daten_2022!O$1,FALSE))</f>
        <v>0</v>
      </c>
      <c r="BD98" s="80" t="str">
        <f>IF(VLOOKUP($A98,FAG_Daten_2022!$A$1:$FK$206,FAG_Daten_2022!P$1,FALSE)="","",VLOOKUP($A98,FAG_Daten_2022!$A$1:$FK$206,FAG_Daten_2022!P$1,FALSE))</f>
        <v/>
      </c>
      <c r="BE98" s="80">
        <f>IF(VLOOKUP($A98,FAG_Daten_2022!$A$1:$FK$206,FAG_Daten_2022!R$1,FALSE)="","",VLOOKUP($A98,FAG_Daten_2022!$A$1:$FK$206,FAG_Daten_2022!R$1,FALSE))</f>
        <v>0</v>
      </c>
      <c r="BF98" s="80">
        <f>IF(VLOOKUP($A98,FAG_Daten_2022!$A$1:$FK$206,FAG_Daten_2022!S$1,FALSE)="","",VLOOKUP($A98,FAG_Daten_2022!$A$1:$FK$206,FAG_Daten_2022!S$1,FALSE))</f>
        <v>0</v>
      </c>
      <c r="BG98" s="80" t="str">
        <f>IF(VLOOKUP($A98,FAG_Daten_2022!$A$1:$FK$206,FAG_Daten_2022!T$1,FALSE)="","",VLOOKUP($A98,FAG_Daten_2022!$A$1:$FK$206,FAG_Daten_2022!T$1,FALSE))</f>
        <v/>
      </c>
      <c r="BH98" s="80" t="str">
        <f>IF(VLOOKUP($A98,FAG_Daten_2022!$A$1:$FK$206,FAG_Daten_2022!U$1,FALSE)="","",VLOOKUP($A98,FAG_Daten_2022!$A$1:$FK$206,FAG_Daten_2022!U$1,FALSE))</f>
        <v/>
      </c>
      <c r="BI98" s="80">
        <f>IF(VLOOKUP($A98,FAG_Daten_2022!$A$1:$FK$206,FAG_Daten_2022!W$1,FALSE)="","",VLOOKUP($A98,FAG_Daten_2022!$A$1:$FK$206,FAG_Daten_2022!W$1,FALSE))</f>
        <v>65</v>
      </c>
      <c r="BJ98" s="80" t="str">
        <f>IF(VLOOKUP($A98,FAG_Daten_2022!$A$1:$FK$206,FAG_Daten_2022!X$1,FALSE)="","",VLOOKUP($A98,FAG_Daten_2022!$A$1:$FK$206,FAG_Daten_2022!X$1,FALSE))</f>
        <v/>
      </c>
      <c r="BK98" s="80" t="str">
        <f>IF(VLOOKUP($A98,FAG_Daten_2022!$A$1:$FK$206,FAG_Daten_2022!Y$1,FALSE)="","",VLOOKUP($A98,FAG_Daten_2022!$A$1:$FK$206,FAG_Daten_2022!Y$1,FALSE))</f>
        <v/>
      </c>
      <c r="BL98" s="80" t="str">
        <f>IF(VLOOKUP($A98,FAG_Daten_2022!$A$1:$FK$206,FAG_Daten_2022!Z$1,FALSE)="","",VLOOKUP($A98,FAG_Daten_2022!$A$1:$FK$206,FAG_Daten_2022!Z$1,FALSE))</f>
        <v/>
      </c>
      <c r="BM98" s="82">
        <f>IF(VLOOKUP($A98,FAG_Daten_2022!$A$1:$FK$206,FAG_Daten_2022!AG$1,FALSE)="","",VLOOKUP($A98,FAG_Daten_2022!$A$1:$FK$206,FAG_Daten_2022!AG$1,FALSE))</f>
        <v>10301750</v>
      </c>
      <c r="BN98" s="82">
        <f>IF(VLOOKUP($A98,FAG_Daten_2022!$A$1:$FK$206,FAG_Daten_2022!AH$1,FALSE)="","",VLOOKUP($A98,FAG_Daten_2022!$A$1:$FK$206,FAG_Daten_2022!AH$1,FALSE))</f>
        <v>0</v>
      </c>
      <c r="BO98" s="82">
        <f>IF(VLOOKUP($A98,FAG_Daten_2022!$A$1:$FK$206,FAG_Daten_2022!AI$1,FALSE)="","",VLOOKUP($A98,FAG_Daten_2022!$A$1:$FK$206,FAG_Daten_2022!AI$1,FALSE))</f>
        <v>0</v>
      </c>
      <c r="BP98" s="113">
        <f>IF(VLOOKUP($A98,FAG_Daten_2022!$A$1:$FK$206,FAG_Daten_2022!AJ$1,FALSE)="","",VLOOKUP($A98,FAG_Daten_2022!$A$1:$FK$206,FAG_Daten_2022!AJ$1,FALSE))</f>
        <v>0</v>
      </c>
      <c r="BQ98" s="82" t="str">
        <f>IF(VLOOKUP($A98,FAG_Daten_2022!$A$1:$FK$206,FAG_Daten_2022!AK$1,FALSE)="","",VLOOKUP($A98,FAG_Daten_2022!$A$1:$FK$206,FAG_Daten_2022!AK$1,FALSE))</f>
        <v/>
      </c>
      <c r="BR98" s="82">
        <f>IF(VLOOKUP($A98,FAG_Daten_2022!$A$1:$FK$206,FAG_Daten_2022!AL$1,FALSE)="","",VLOOKUP($A98,FAG_Daten_2022!$A$1:$FK$206,FAG_Daten_2022!AL$1,FALSE))</f>
        <v>0</v>
      </c>
      <c r="BS98" s="82">
        <f>IF(VLOOKUP($A98,FAG_Daten_2022!$A$1:$FK$206,FAG_Daten_2022!AM$1,FALSE)="","",VLOOKUP($A98,FAG_Daten_2022!$A$1:$FK$206,FAG_Daten_2022!AM$1,FALSE))</f>
        <v>0</v>
      </c>
      <c r="BT98" s="82" t="str">
        <f>IF(VLOOKUP($A98,FAG_Daten_2022!$A$1:$FK$206,FAG_Daten_2022!AN$1,FALSE)="","",VLOOKUP($A98,FAG_Daten_2022!$A$1:$FK$206,FAG_Daten_2022!AN$1,FALSE))</f>
        <v/>
      </c>
      <c r="BU98" s="82" t="str">
        <f>IF(VLOOKUP($A98,FAG_Daten_2022!$A$1:$FK$206,FAG_Daten_2022!AO$1,FALSE)="","",VLOOKUP($A98,FAG_Daten_2022!$A$1:$FK$206,FAG_Daten_2022!AO$1,FALSE))</f>
        <v/>
      </c>
      <c r="BV98" s="82">
        <f>IF(VLOOKUP($A98,FAG_Daten_2022!$A$1:$FK$206,FAG_Daten_2022!AP$1,FALSE)="","",VLOOKUP($A98,FAG_Daten_2022!$A$1:$FK$206,FAG_Daten_2022!AP$1,FALSE))</f>
        <v>10301750</v>
      </c>
      <c r="BW98" s="82" t="str">
        <f>IF(VLOOKUP($A98,FAG_Daten_2022!$A$1:$FK$206,FAG_Daten_2022!AQ$1,FALSE)="","",VLOOKUP($A98,FAG_Daten_2022!$A$1:$FK$206,FAG_Daten_2022!AQ$1,FALSE))</f>
        <v/>
      </c>
      <c r="BX98" s="82" t="str">
        <f>IF(VLOOKUP($A98,FAG_Daten_2022!$A$1:$FK$206,FAG_Daten_2022!AR$1,FALSE)="","",VLOOKUP($A98,FAG_Daten_2022!$A$1:$FK$206,FAG_Daten_2022!AR$1,FALSE))</f>
        <v/>
      </c>
      <c r="BY98" s="82" t="str">
        <f>IF(VLOOKUP($A98,FAG_Daten_2022!$A$1:$FK$206,FAG_Daten_2022!AS$1,FALSE)="","",VLOOKUP($A98,FAG_Daten_2022!$A$1:$FK$206,FAG_Daten_2022!AS$1,FALSE))</f>
        <v/>
      </c>
      <c r="BZ98" s="82">
        <f t="shared" si="18"/>
        <v>0</v>
      </c>
      <c r="CA98" s="82">
        <f t="shared" si="18"/>
        <v>0</v>
      </c>
      <c r="CB98" s="82">
        <f t="shared" si="18"/>
        <v>0</v>
      </c>
      <c r="CC98" s="82" t="str">
        <f t="shared" si="18"/>
        <v/>
      </c>
      <c r="CD98" s="82">
        <f t="shared" si="18"/>
        <v>0</v>
      </c>
      <c r="CE98" s="82">
        <f t="shared" si="18"/>
        <v>0</v>
      </c>
      <c r="CF98" s="82" t="str">
        <f t="shared" si="18"/>
        <v/>
      </c>
      <c r="CG98" s="82" t="str">
        <f t="shared" si="18"/>
        <v/>
      </c>
      <c r="CH98" s="82">
        <f t="shared" si="18"/>
        <v>494935</v>
      </c>
      <c r="CI98" s="82" t="str">
        <f t="shared" si="25"/>
        <v/>
      </c>
      <c r="CJ98" s="82" t="str">
        <f t="shared" si="25"/>
        <v/>
      </c>
      <c r="CK98" s="82" t="str">
        <f t="shared" si="25"/>
        <v/>
      </c>
      <c r="CL98" s="82">
        <f t="shared" si="16"/>
        <v>0</v>
      </c>
      <c r="CM98" s="82">
        <f t="shared" si="16"/>
        <v>0</v>
      </c>
      <c r="CN98" s="82">
        <f t="shared" si="16"/>
        <v>0</v>
      </c>
      <c r="CO98" s="82" t="str">
        <f t="shared" si="16"/>
        <v/>
      </c>
      <c r="CP98" s="82">
        <f t="shared" si="16"/>
        <v>0</v>
      </c>
      <c r="CQ98" s="82">
        <f t="shared" si="16"/>
        <v>0</v>
      </c>
      <c r="CR98" s="82" t="str">
        <f t="shared" si="23"/>
        <v/>
      </c>
      <c r="CS98" s="82" t="str">
        <f t="shared" si="23"/>
        <v/>
      </c>
      <c r="CT98" s="82">
        <f t="shared" si="23"/>
        <v>0</v>
      </c>
      <c r="CU98" s="82" t="str">
        <f t="shared" si="23"/>
        <v/>
      </c>
      <c r="CV98" s="82" t="str">
        <f t="shared" si="23"/>
        <v/>
      </c>
      <c r="CW98" s="82" t="str">
        <f t="shared" si="23"/>
        <v/>
      </c>
      <c r="CX98" s="82">
        <f t="shared" si="20"/>
        <v>494935</v>
      </c>
      <c r="CY98" s="82">
        <f>VLOOKUP($A98,FAG_Daten_2022!$A$1:$FK$206,FAG_Daten_2022!I$1,FALSE)</f>
        <v>701</v>
      </c>
      <c r="CZ98" s="82" t="str">
        <f>IF(VLOOKUP($A98,FAG_Daten_2022!$A$1:$FK$206,FAG_Daten_2022!BE$1,FALSE)="","",VLOOKUP($A98,FAG_Daten_2022!$A$1:$FK$206,FAG_Daten_2022!BE$1,FALSE))</f>
        <v/>
      </c>
      <c r="DA98" s="82" t="str">
        <f>IF(VLOOKUP($A98,FAG_Daten_2022!$A$1:$FK$206,FAG_Daten_2022!BF$1,FALSE)="","",VLOOKUP($A98,FAG_Daten_2022!$A$1:$FK$206,FAG_Daten_2022!BF$1,FALSE))</f>
        <v/>
      </c>
      <c r="DB98" s="82" t="str">
        <f>IF(VLOOKUP($A98,FAG_Daten_2022!$A$1:$FK$206,FAG_Daten_2022!BG$1,FALSE)="","",VLOOKUP($A98,FAG_Daten_2022!$A$1:$FK$206,FAG_Daten_2022!BG$1,FALSE))</f>
        <v/>
      </c>
      <c r="DC98" s="82" t="str">
        <f>IF(VLOOKUP($A98,FAG_Daten_2022!$A$1:$FK$206,FAG_Daten_2022!BH$1,FALSE)="","",VLOOKUP($A98,FAG_Daten_2022!$A$1:$FK$206,FAG_Daten_2022!BH$1,FALSE))</f>
        <v/>
      </c>
      <c r="DD98" s="82" t="str">
        <f>IF(VLOOKUP($A98,FAG_Daten_2022!$A$1:$FK$206,FAG_Daten_2022!BI$1,FALSE)="","",VLOOKUP($A98,FAG_Daten_2022!$A$1:$FK$206,FAG_Daten_2022!BI$1,FALSE))</f>
        <v/>
      </c>
      <c r="DE98" s="82" t="str">
        <f>IF(VLOOKUP($A98,FAG_Daten_2022!$A$1:$FK$206,FAG_Daten_2022!BJ$1,FALSE)="","",VLOOKUP($A98,FAG_Daten_2022!$A$1:$FK$206,FAG_Daten_2022!BJ$1,FALSE))</f>
        <v/>
      </c>
      <c r="DF98" s="82" t="str">
        <f>IF(VLOOKUP($A98,FAG_Daten_2022!$A$1:$FK$206,FAG_Daten_2022!BK$1,FALSE)="","",VLOOKUP($A98,FAG_Daten_2022!$A$1:$FK$206,FAG_Daten_2022!BK$1,FALSE))</f>
        <v/>
      </c>
      <c r="DG98" s="82" t="str">
        <f>IF(VLOOKUP($A98,FAG_Daten_2022!$A$1:$FK$206,FAG_Daten_2022!BL$1,FALSE)="","",VLOOKUP($A98,FAG_Daten_2022!$A$1:$FK$206,FAG_Daten_2022!BL$1,FALSE))</f>
        <v/>
      </c>
      <c r="DH98" s="82">
        <f>IF(VLOOKUP($A98,FAG_Daten_2022!$A$1:$FK$206,FAG_Daten_2022!BM$1,FALSE)="","",VLOOKUP($A98,FAG_Daten_2022!$A$1:$FK$206,FAG_Daten_2022!BM$1,FALSE))</f>
        <v>401</v>
      </c>
      <c r="DI98" s="82" t="str">
        <f>IF(VLOOKUP($A98,FAG_Daten_2022!$A$1:$FK$206,FAG_Daten_2022!BN$1,FALSE)="","",VLOOKUP($A98,FAG_Daten_2022!$A$1:$FK$206,FAG_Daten_2022!BN$1,FALSE))</f>
        <v/>
      </c>
      <c r="DJ98" s="82" t="str">
        <f>IF(VLOOKUP($A98,FAG_Daten_2022!$A$1:$FK$206,FAG_Daten_2022!BO$1,FALSE)="","",VLOOKUP($A98,FAG_Daten_2022!$A$1:$FK$206,FAG_Daten_2022!BO$1,FALSE))</f>
        <v/>
      </c>
      <c r="DK98" s="82" t="str">
        <f>IF(VLOOKUP($A98,FAG_Daten_2022!$A$1:$FK$206,FAG_Daten_2022!BP$1,FALSE)="","",VLOOKUP($A98,FAG_Daten_2022!$A$1:$FK$206,FAG_Daten_2022!BP$1,FALSE))</f>
        <v/>
      </c>
      <c r="DL98" s="82" t="str">
        <f>IF(VLOOKUP($A98,FAG_Daten_2022!$A$1:$FK$206,FAG_Daten_2022!BQ$1,FALSE)="","",VLOOKUP($A98,FAG_Daten_2022!$A$1:$FK$206,FAG_Daten_2022!BQ$1,FALSE))</f>
        <v/>
      </c>
      <c r="DM98" s="82" t="str">
        <f>IF(VLOOKUP($A98,FAG_Daten_2022!$A$1:$FK$206,FAG_Daten_2022!BR$1,FALSE)="","",VLOOKUP($A98,FAG_Daten_2022!$A$1:$FK$206,FAG_Daten_2022!BR$1,FALSE))</f>
        <v/>
      </c>
      <c r="DN98" s="82" t="str">
        <f t="shared" si="17"/>
        <v/>
      </c>
      <c r="DO98" s="82" t="str">
        <f t="shared" si="17"/>
        <v/>
      </c>
      <c r="DP98" s="82" t="str">
        <f t="shared" si="17"/>
        <v/>
      </c>
      <c r="DQ98" s="82" t="str">
        <f t="shared" si="17"/>
        <v/>
      </c>
      <c r="DR98" s="82" t="str">
        <f t="shared" si="17"/>
        <v/>
      </c>
      <c r="DS98" s="82" t="str">
        <f t="shared" si="17"/>
        <v/>
      </c>
      <c r="DT98" s="82" t="str">
        <f t="shared" si="24"/>
        <v/>
      </c>
      <c r="DU98" s="82" t="str">
        <f t="shared" si="24"/>
        <v/>
      </c>
      <c r="DV98" s="82">
        <f t="shared" si="24"/>
        <v>11731</v>
      </c>
      <c r="DW98" s="82" t="str">
        <f t="shared" si="24"/>
        <v/>
      </c>
      <c r="DX98" s="82" t="str">
        <f t="shared" si="24"/>
        <v/>
      </c>
      <c r="DY98" s="82" t="str">
        <f t="shared" si="24"/>
        <v/>
      </c>
      <c r="DZ98" s="82">
        <f t="shared" si="21"/>
        <v>11731</v>
      </c>
      <c r="EA98" s="82">
        <f t="shared" si="22"/>
        <v>506666</v>
      </c>
      <c r="EB98" s="82"/>
      <c r="EC98" s="82"/>
      <c r="ED98" s="82"/>
      <c r="EE98" s="82"/>
      <c r="EF98" s="82"/>
      <c r="EG98" s="82"/>
      <c r="EH98" s="82"/>
      <c r="EI98" s="82"/>
      <c r="EJ98" s="82"/>
      <c r="EK98" s="1"/>
      <c r="EL98" s="11"/>
      <c r="EM98" s="1"/>
    </row>
    <row r="99" spans="1:143" s="3" customFormat="1" outlineLevel="1" x14ac:dyDescent="0.2">
      <c r="A99" s="3">
        <v>64</v>
      </c>
      <c r="B99" s="3" t="str">
        <f>VLOOKUP(A99,FAG_Daten_2022!A$1:$FK$206,FAG_Daten_2022!$B$1,FALSE)</f>
        <v>Nürensdorf</v>
      </c>
      <c r="C99" s="3" t="str">
        <f>VLOOKUP(A99,FAG_Daten_2022!A$1:$FK$206,FAG_Daten_2022!$C$1,FALSE)</f>
        <v>Politische Gemeinde</v>
      </c>
      <c r="D99" s="3" t="str">
        <f>VLOOKUP(A99,FAG_Daten_2022!A$1:$FK$206,FAG_Daten_2022!$D$1,FALSE)</f>
        <v>Bezirk Bülach</v>
      </c>
      <c r="E99" s="82">
        <f>VLOOKUP(A99,FAG_Daten_2022!A$1:$FK$206,FAG_Daten_2022!$AT$1,FALSE)</f>
        <v>3799</v>
      </c>
      <c r="F99" s="82">
        <f>VLOOKUP(A99,FAG_Daten_2022!A$1:$FK$206,FAG_Daten_2022!$AV$1,FALSE)</f>
        <v>3770</v>
      </c>
      <c r="G99" s="82">
        <f>VLOOKUP(A99,FAG_Daten_2022!A$1:$FK$206,FAG_Daten_2022!$F$1,FALSE)</f>
        <v>5616</v>
      </c>
      <c r="H99" s="80">
        <f>VLOOKUP(A99,FAG_Daten_2022!A$1:$FK$206,FAG_Daten_2022!$DH$1,FALSE)</f>
        <v>90</v>
      </c>
      <c r="I99" s="82">
        <f>ROUND(IF(E99&lt;FAG_Basisdaten!$C$5*F99,(FAG_Basisdaten!$C$5*F99-E99)*G99*H99/100,0),0)</f>
        <v>0</v>
      </c>
      <c r="J99" s="82">
        <f>VLOOKUP(A99,FAG_Daten_2022!A$1:$FK$206,FAG_Daten_2022!$AT$1,FALSE)</f>
        <v>3799</v>
      </c>
      <c r="K99" s="82">
        <f>VLOOKUP(A99,FAG_Daten_2022!A$1:$FK$206,FAG_Daten_2022!$AV$1,FALSE)</f>
        <v>3770</v>
      </c>
      <c r="L99" s="3">
        <f>VLOOKUP(A99,FAG_Daten_2022!A$1:$FK$206,FAG_Daten_2022!$F$1,FALSE)</f>
        <v>5616</v>
      </c>
      <c r="M99" s="3">
        <f>VLOOKUP(A99,FAG_Daten_2022!A$1:$FK$206,FAG_Daten_2022!DJ$1,FALSE)</f>
        <v>99.67</v>
      </c>
      <c r="N99" s="3">
        <f>VLOOKUP(A99,FAG_Daten_2022!A$1:$FK$206,FAG_Daten_2022!$DK$1,FALSE)</f>
        <v>100.87</v>
      </c>
      <c r="O99" s="82">
        <f>ROUND(IF(J99&gt;K99*FAG_Basisdaten!$C$8,(J99-K99*FAG_Basisdaten!$C$8)*FAG_Basisdaten!$C$9*L99*(M99/N99),0),0)</f>
        <v>0</v>
      </c>
      <c r="P99" s="82">
        <f>VLOOKUP(A99,FAG_Daten_2022!A$1:$FK$206,FAG_Daten_2022!$I$1,FALSE)</f>
        <v>1055</v>
      </c>
      <c r="Q99" s="82">
        <f>VLOOKUP(A99,FAG_Daten_2022!A$1:$FK$206,FAG_Daten_2022!$F$1,FALSE)</f>
        <v>5616</v>
      </c>
      <c r="R99" s="82">
        <f>VLOOKUP(A99,FAG_Daten_2022!A$1:$FK$206,FAG_Daten_2022!$K$1,FALSE)</f>
        <v>232131</v>
      </c>
      <c r="S99" s="82">
        <f>VLOOKUP(A99,FAG_Daten_2022!A$1:$FK$206,FAG_Daten_2022!$H$1,FALSE)</f>
        <v>1130451</v>
      </c>
      <c r="T99" s="82">
        <f>VLOOKUP(A99,FAG_Daten_2022!A$1:$FK$206,FAG_Daten_2022!$F$1,FALSE)</f>
        <v>5616</v>
      </c>
      <c r="U99" s="3">
        <f>VLOOKUP(A99,FAG_Daten_2022!A$1:$FK$206,FAG_Daten_2022!$BC$1,FALSE)</f>
        <v>102.3</v>
      </c>
      <c r="V99" s="3">
        <f>VLOOKUP(A99,FAG_Daten_2022!A$1:$FK$206,FAG_Daten_2022!$BD$1,FALSE)</f>
        <v>104.2</v>
      </c>
      <c r="W99" s="118">
        <f>IF((P99/Q99)&gt;(R99/S99)*FAG_Basisdaten!$C$12,((P99/Q99)-(R99/S99)*FAG_Basisdaten!$C$12)*T99*FAG_Basisdaten!$C$13*(U99/V99),0)</f>
        <v>0</v>
      </c>
      <c r="X99" s="3">
        <f>VLOOKUP(A99,FAG_Daten_2022!A$1:$FK$206,FAG_Daten_2022!$DH$1,FALSE)</f>
        <v>90</v>
      </c>
      <c r="Y99" s="3">
        <f>VLOOKUP(A99,FAG_Daten_2022!A$1:$FK$206,FAG_Daten_2022!$DJ$1,FALSE)</f>
        <v>99.67</v>
      </c>
      <c r="Z99" s="82">
        <f>ROUND(W99-W99*MIN(MAX((Y99*FAG_Basisdaten!$C$15-X99)/(Y99*FAG_Basisdaten!$C$14),0),1),0)</f>
        <v>0</v>
      </c>
      <c r="AA99" s="79">
        <f>VLOOKUP(A99,FAG_Daten_2022!A$1:$FK$206,FAG_Daten_2022!$AW$1,FALSE)</f>
        <v>561.66</v>
      </c>
      <c r="AB99" s="83">
        <f>VLOOKUP(A99,FAG_Daten_2022!A$1:$FK$206,FAG_Daten_2022!$AZ$1,FALSE)</f>
        <v>8.9999999999999998E-4</v>
      </c>
      <c r="AC99" s="3">
        <f>VLOOKUP(A99,FAG_Daten_2022!A$1:$FK$206,FAG_Daten_2022!$F$1,FALSE)</f>
        <v>5616</v>
      </c>
      <c r="AD99" s="3">
        <f>VLOOKUP(A99,FAG_Daten_2022!A$1:$FK$206,FAG_Daten_2022!$BC$1,FALSE)</f>
        <v>102.3</v>
      </c>
      <c r="AE99" s="3">
        <f>VLOOKUP(A99,FAG_Daten_2022!A$1:$FK$206,FAG_Daten_2022!$BD$1,FALSE)</f>
        <v>104.2</v>
      </c>
      <c r="AF99" s="80">
        <f>IF(OR(AA99&lt;FAG_Basisdaten!$C$18,AB99&gt;FAG_Basisdaten!$C$19),MAX((FAG_Basisdaten!$C$20+FAG_Basisdaten!$C$21*AA99+FAG_Basisdaten!$C$22*AB99*100)*AC99*(AD99/AE99),0),0)</f>
        <v>0</v>
      </c>
      <c r="AG99" s="3">
        <f>VLOOKUP(A99,FAG_Daten_2022!A$1:$FK$206,FAG_Daten_2022!$DH$1,FALSE)</f>
        <v>90</v>
      </c>
      <c r="AH99" s="3">
        <f>VLOOKUP(A99,FAG_Daten_2022!A$1:$FK$206,FAG_Daten_2022!$DJ$1,FALSE)</f>
        <v>99.67</v>
      </c>
      <c r="AI99" s="82">
        <f>ROUND(AF99-AF99*MIN(MAX((AH99*FAG_Basisdaten!$C$24-AG99)/(AH99*FAG_Basisdaten!$C$23),0),1),0)</f>
        <v>0</v>
      </c>
      <c r="AJ99" s="3">
        <f>VLOOKUP(A99,FAG_Daten_2022!$A$1:$FK$206,FAG_Daten_2022!$BC$1,FALSE)</f>
        <v>102.3</v>
      </c>
      <c r="AK99" s="3">
        <f>VLOOKUP(A99,FAG_Daten_2022!$A$1:$FK$206,FAG_Daten_2022!$BD$1,FALSE)</f>
        <v>104.2</v>
      </c>
      <c r="AL99" s="82">
        <v>0</v>
      </c>
      <c r="AM99" s="82">
        <f t="shared" si="19"/>
        <v>0</v>
      </c>
      <c r="AN99" s="115" t="str">
        <f>IF(VLOOKUP($A99,FAG_Daten_2022!$A$1:$FK$206,FAG_Daten_2022!BS$1,FALSE)="","",VLOOKUP($A99,FAG_Daten_2022!$A$1:$FK$206,FAG_Daten_2022!BS$1,FALSE))</f>
        <v/>
      </c>
      <c r="AO99" s="115" t="str">
        <f>IF(VLOOKUP($A99,FAG_Daten_2022!$A$1:$FK$206,FAG_Daten_2022!BT$1,FALSE)="","",VLOOKUP($A99,FAG_Daten_2022!$A$1:$FK$206,FAG_Daten_2022!BT$1,FALSE))</f>
        <v/>
      </c>
      <c r="AP99" s="115" t="str">
        <f>IF(VLOOKUP($A99,FAG_Daten_2022!$A$1:$FK$206,FAG_Daten_2022!BU$1,FALSE)="","",VLOOKUP($A99,FAG_Daten_2022!$A$1:$FK$206,FAG_Daten_2022!BU$1,FALSE))</f>
        <v/>
      </c>
      <c r="AQ99" s="115" t="str">
        <f>IF(VLOOKUP($A99,FAG_Daten_2022!$A$1:$FK$206,FAG_Daten_2022!BV$1,FALSE)="","",VLOOKUP($A99,FAG_Daten_2022!$A$1:$FK$206,FAG_Daten_2022!BV$1,FALSE))</f>
        <v/>
      </c>
      <c r="AR99" s="115" t="str">
        <f>IF(VLOOKUP($A99,FAG_Daten_2022!$A$1:$FK$206,FAG_Daten_2022!BW$1,FALSE)="","",VLOOKUP($A99,FAG_Daten_2022!$A$1:$FK$206,FAG_Daten_2022!BW$1,FALSE))</f>
        <v/>
      </c>
      <c r="AS99" s="115" t="str">
        <f>IF(VLOOKUP($A99,FAG_Daten_2022!$A$1:$FK$206,FAG_Daten_2022!BX$1,FALSE)="","",VLOOKUP($A99,FAG_Daten_2022!$A$1:$FK$206,FAG_Daten_2022!BX$1,FALSE))</f>
        <v/>
      </c>
      <c r="AT99" s="115" t="str">
        <f>IF(VLOOKUP($A99,FAG_Daten_2022!$A$1:$FK$206,FAG_Daten_2022!BY$1,FALSE)="","",VLOOKUP($A99,FAG_Daten_2022!$A$1:$FK$206,FAG_Daten_2022!BY$1,FALSE))</f>
        <v/>
      </c>
      <c r="AU99" s="115" t="str">
        <f>IF(VLOOKUP($A99,FAG_Daten_2022!$A$1:$FK$206,FAG_Daten_2022!BZ$1,FALSE)="","",VLOOKUP($A99,FAG_Daten_2022!$A$1:$FK$206,FAG_Daten_2022!BZ$1,FALSE))</f>
        <v/>
      </c>
      <c r="AV99" s="115" t="str">
        <f>IF(VLOOKUP($A99,FAG_Daten_2022!$A$1:$FK$206,FAG_Daten_2022!CA$1,FALSE)="","",VLOOKUP($A99,FAG_Daten_2022!$A$1:$FK$206,FAG_Daten_2022!CA$1,FALSE))</f>
        <v/>
      </c>
      <c r="AW99" s="115" t="str">
        <f>IF(VLOOKUP($A99,FAG_Daten_2022!$A$1:$FK$206,FAG_Daten_2022!CB$1,FALSE)="","",VLOOKUP($A99,FAG_Daten_2022!$A$1:$FK$206,FAG_Daten_2022!CB$1,FALSE))</f>
        <v/>
      </c>
      <c r="AX99" s="115" t="str">
        <f>IF(VLOOKUP($A99,FAG_Daten_2022!$A$1:$FK$206,FAG_Daten_2022!CC$1,FALSE)="","",VLOOKUP($A99,FAG_Daten_2022!$A$1:$FK$206,FAG_Daten_2022!CC$1,FALSE))</f>
        <v/>
      </c>
      <c r="AY99" s="115" t="str">
        <f>IF(VLOOKUP($A99,FAG_Daten_2022!$A$1:$FK$206,FAG_Daten_2022!CD$1,FALSE)="","",VLOOKUP($A99,FAG_Daten_2022!$A$1:$FK$206,FAG_Daten_2022!CD$1,FALSE))</f>
        <v/>
      </c>
      <c r="AZ99" s="80">
        <f>VLOOKUP($A99,FAG_Daten_2022!$A$1:$FK$206,FAG_Daten_2022!$DH$1,FALSE)</f>
        <v>90</v>
      </c>
      <c r="BA99" s="80">
        <f>IF(VLOOKUP($A99,FAG_Daten_2022!$A$1:$FK$206,FAG_Daten_2022!M$1,FALSE)="","",VLOOKUP($A99,FAG_Daten_2022!$A$1:$FK$206,FAG_Daten_2022!M$1,FALSE))</f>
        <v>0</v>
      </c>
      <c r="BB99" s="80">
        <f>IF(VLOOKUP($A99,FAG_Daten_2022!$A$1:$FK$206,FAG_Daten_2022!N$1,FALSE)="","",VLOOKUP($A99,FAG_Daten_2022!$A$1:$FK$206,FAG_Daten_2022!N$1,FALSE))</f>
        <v>0</v>
      </c>
      <c r="BC99" s="80">
        <f>IF(VLOOKUP($A99,FAG_Daten_2022!$A$1:$FK$206,FAG_Daten_2022!O$1,FALSE)="","",VLOOKUP($A99,FAG_Daten_2022!$A$1:$FK$206,FAG_Daten_2022!O$1,FALSE))</f>
        <v>0</v>
      </c>
      <c r="BD99" s="80" t="str">
        <f>IF(VLOOKUP($A99,FAG_Daten_2022!$A$1:$FK$206,FAG_Daten_2022!P$1,FALSE)="","",VLOOKUP($A99,FAG_Daten_2022!$A$1:$FK$206,FAG_Daten_2022!P$1,FALSE))</f>
        <v/>
      </c>
      <c r="BE99" s="80">
        <f>IF(VLOOKUP($A99,FAG_Daten_2022!$A$1:$FK$206,FAG_Daten_2022!R$1,FALSE)="","",VLOOKUP($A99,FAG_Daten_2022!$A$1:$FK$206,FAG_Daten_2022!R$1,FALSE))</f>
        <v>0</v>
      </c>
      <c r="BF99" s="80">
        <f>IF(VLOOKUP($A99,FAG_Daten_2022!$A$1:$FK$206,FAG_Daten_2022!S$1,FALSE)="","",VLOOKUP($A99,FAG_Daten_2022!$A$1:$FK$206,FAG_Daten_2022!S$1,FALSE))</f>
        <v>0</v>
      </c>
      <c r="BG99" s="80" t="str">
        <f>IF(VLOOKUP($A99,FAG_Daten_2022!$A$1:$FK$206,FAG_Daten_2022!T$1,FALSE)="","",VLOOKUP($A99,FAG_Daten_2022!$A$1:$FK$206,FAG_Daten_2022!T$1,FALSE))</f>
        <v/>
      </c>
      <c r="BH99" s="80" t="str">
        <f>IF(VLOOKUP($A99,FAG_Daten_2022!$A$1:$FK$206,FAG_Daten_2022!U$1,FALSE)="","",VLOOKUP($A99,FAG_Daten_2022!$A$1:$FK$206,FAG_Daten_2022!U$1,FALSE))</f>
        <v/>
      </c>
      <c r="BI99" s="80">
        <f>IF(VLOOKUP($A99,FAG_Daten_2022!$A$1:$FK$206,FAG_Daten_2022!W$1,FALSE)="","",VLOOKUP($A99,FAG_Daten_2022!$A$1:$FK$206,FAG_Daten_2022!W$1,FALSE))</f>
        <v>0</v>
      </c>
      <c r="BJ99" s="80" t="str">
        <f>IF(VLOOKUP($A99,FAG_Daten_2022!$A$1:$FK$206,FAG_Daten_2022!X$1,FALSE)="","",VLOOKUP($A99,FAG_Daten_2022!$A$1:$FK$206,FAG_Daten_2022!X$1,FALSE))</f>
        <v/>
      </c>
      <c r="BK99" s="80" t="str">
        <f>IF(VLOOKUP($A99,FAG_Daten_2022!$A$1:$FK$206,FAG_Daten_2022!Y$1,FALSE)="","",VLOOKUP($A99,FAG_Daten_2022!$A$1:$FK$206,FAG_Daten_2022!Y$1,FALSE))</f>
        <v/>
      </c>
      <c r="BL99" s="80" t="str">
        <f>IF(VLOOKUP($A99,FAG_Daten_2022!$A$1:$FK$206,FAG_Daten_2022!Z$1,FALSE)="","",VLOOKUP($A99,FAG_Daten_2022!$A$1:$FK$206,FAG_Daten_2022!Z$1,FALSE))</f>
        <v/>
      </c>
      <c r="BM99" s="82">
        <f>IF(VLOOKUP($A99,FAG_Daten_2022!$A$1:$FK$206,FAG_Daten_2022!AG$1,FALSE)="","",VLOOKUP($A99,FAG_Daten_2022!$A$1:$FK$206,FAG_Daten_2022!AG$1,FALSE))</f>
        <v>21333501</v>
      </c>
      <c r="BN99" s="82">
        <f>IF(VLOOKUP($A99,FAG_Daten_2022!$A$1:$FK$206,FAG_Daten_2022!AH$1,FALSE)="","",VLOOKUP($A99,FAG_Daten_2022!$A$1:$FK$206,FAG_Daten_2022!AH$1,FALSE))</f>
        <v>0</v>
      </c>
      <c r="BO99" s="82">
        <f>IF(VLOOKUP($A99,FAG_Daten_2022!$A$1:$FK$206,FAG_Daten_2022!AI$1,FALSE)="","",VLOOKUP($A99,FAG_Daten_2022!$A$1:$FK$206,FAG_Daten_2022!AI$1,FALSE))</f>
        <v>0</v>
      </c>
      <c r="BP99" s="113">
        <f>IF(VLOOKUP($A99,FAG_Daten_2022!$A$1:$FK$206,FAG_Daten_2022!AJ$1,FALSE)="","",VLOOKUP($A99,FAG_Daten_2022!$A$1:$FK$206,FAG_Daten_2022!AJ$1,FALSE))</f>
        <v>0</v>
      </c>
      <c r="BQ99" s="82" t="str">
        <f>IF(VLOOKUP($A99,FAG_Daten_2022!$A$1:$FK$206,FAG_Daten_2022!AK$1,FALSE)="","",VLOOKUP($A99,FAG_Daten_2022!$A$1:$FK$206,FAG_Daten_2022!AK$1,FALSE))</f>
        <v/>
      </c>
      <c r="BR99" s="82">
        <f>IF(VLOOKUP($A99,FAG_Daten_2022!$A$1:$FK$206,FAG_Daten_2022!AL$1,FALSE)="","",VLOOKUP($A99,FAG_Daten_2022!$A$1:$FK$206,FAG_Daten_2022!AL$1,FALSE))</f>
        <v>0</v>
      </c>
      <c r="BS99" s="82">
        <f>IF(VLOOKUP($A99,FAG_Daten_2022!$A$1:$FK$206,FAG_Daten_2022!AM$1,FALSE)="","",VLOOKUP($A99,FAG_Daten_2022!$A$1:$FK$206,FAG_Daten_2022!AM$1,FALSE))</f>
        <v>0</v>
      </c>
      <c r="BT99" s="82" t="str">
        <f>IF(VLOOKUP($A99,FAG_Daten_2022!$A$1:$FK$206,FAG_Daten_2022!AN$1,FALSE)="","",VLOOKUP($A99,FAG_Daten_2022!$A$1:$FK$206,FAG_Daten_2022!AN$1,FALSE))</f>
        <v/>
      </c>
      <c r="BU99" s="82" t="str">
        <f>IF(VLOOKUP($A99,FAG_Daten_2022!$A$1:$FK$206,FAG_Daten_2022!AO$1,FALSE)="","",VLOOKUP($A99,FAG_Daten_2022!$A$1:$FK$206,FAG_Daten_2022!AO$1,FALSE))</f>
        <v/>
      </c>
      <c r="BV99" s="82">
        <f>IF(VLOOKUP($A99,FAG_Daten_2022!$A$1:$FK$206,FAG_Daten_2022!AP$1,FALSE)="","",VLOOKUP($A99,FAG_Daten_2022!$A$1:$FK$206,FAG_Daten_2022!AP$1,FALSE))</f>
        <v>0</v>
      </c>
      <c r="BW99" s="82" t="str">
        <f>IF(VLOOKUP($A99,FAG_Daten_2022!$A$1:$FK$206,FAG_Daten_2022!AQ$1,FALSE)="","",VLOOKUP($A99,FAG_Daten_2022!$A$1:$FK$206,FAG_Daten_2022!AQ$1,FALSE))</f>
        <v/>
      </c>
      <c r="BX99" s="82" t="str">
        <f>IF(VLOOKUP($A99,FAG_Daten_2022!$A$1:$FK$206,FAG_Daten_2022!AR$1,FALSE)="","",VLOOKUP($A99,FAG_Daten_2022!$A$1:$FK$206,FAG_Daten_2022!AR$1,FALSE))</f>
        <v/>
      </c>
      <c r="BY99" s="82" t="str">
        <f>IF(VLOOKUP($A99,FAG_Daten_2022!$A$1:$FK$206,FAG_Daten_2022!AS$1,FALSE)="","",VLOOKUP($A99,FAG_Daten_2022!$A$1:$FK$206,FAG_Daten_2022!AS$1,FALSE))</f>
        <v/>
      </c>
      <c r="BZ99" s="82">
        <f t="shared" si="18"/>
        <v>0</v>
      </c>
      <c r="CA99" s="82">
        <f t="shared" si="18"/>
        <v>0</v>
      </c>
      <c r="CB99" s="82">
        <f t="shared" si="18"/>
        <v>0</v>
      </c>
      <c r="CC99" s="82" t="str">
        <f t="shared" si="18"/>
        <v/>
      </c>
      <c r="CD99" s="82">
        <f t="shared" si="18"/>
        <v>0</v>
      </c>
      <c r="CE99" s="82">
        <f t="shared" si="18"/>
        <v>0</v>
      </c>
      <c r="CF99" s="82" t="str">
        <f t="shared" si="18"/>
        <v/>
      </c>
      <c r="CG99" s="82" t="str">
        <f t="shared" si="18"/>
        <v/>
      </c>
      <c r="CH99" s="82">
        <f t="shared" si="18"/>
        <v>0</v>
      </c>
      <c r="CI99" s="82" t="str">
        <f t="shared" si="25"/>
        <v/>
      </c>
      <c r="CJ99" s="82" t="str">
        <f t="shared" si="25"/>
        <v/>
      </c>
      <c r="CK99" s="82" t="str">
        <f t="shared" si="25"/>
        <v/>
      </c>
      <c r="CL99" s="82">
        <f t="shared" si="16"/>
        <v>0</v>
      </c>
      <c r="CM99" s="82">
        <f t="shared" si="16"/>
        <v>0</v>
      </c>
      <c r="CN99" s="82">
        <f t="shared" si="16"/>
        <v>0</v>
      </c>
      <c r="CO99" s="82" t="str">
        <f t="shared" si="16"/>
        <v/>
      </c>
      <c r="CP99" s="82">
        <f t="shared" si="16"/>
        <v>0</v>
      </c>
      <c r="CQ99" s="82">
        <f t="shared" si="16"/>
        <v>0</v>
      </c>
      <c r="CR99" s="82" t="str">
        <f t="shared" si="23"/>
        <v/>
      </c>
      <c r="CS99" s="82" t="str">
        <f t="shared" si="23"/>
        <v/>
      </c>
      <c r="CT99" s="82">
        <f t="shared" si="23"/>
        <v>0</v>
      </c>
      <c r="CU99" s="82" t="str">
        <f t="shared" si="23"/>
        <v/>
      </c>
      <c r="CV99" s="82" t="str">
        <f t="shared" si="23"/>
        <v/>
      </c>
      <c r="CW99" s="82" t="str">
        <f t="shared" si="23"/>
        <v/>
      </c>
      <c r="CX99" s="82">
        <f t="shared" si="20"/>
        <v>0</v>
      </c>
      <c r="CY99" s="82">
        <f>VLOOKUP($A99,FAG_Daten_2022!$A$1:$FK$206,FAG_Daten_2022!I$1,FALSE)</f>
        <v>1055</v>
      </c>
      <c r="CZ99" s="82" t="str">
        <f>IF(VLOOKUP($A99,FAG_Daten_2022!$A$1:$FK$206,FAG_Daten_2022!BE$1,FALSE)="","",VLOOKUP($A99,FAG_Daten_2022!$A$1:$FK$206,FAG_Daten_2022!BE$1,FALSE))</f>
        <v/>
      </c>
      <c r="DA99" s="82" t="str">
        <f>IF(VLOOKUP($A99,FAG_Daten_2022!$A$1:$FK$206,FAG_Daten_2022!BF$1,FALSE)="","",VLOOKUP($A99,FAG_Daten_2022!$A$1:$FK$206,FAG_Daten_2022!BF$1,FALSE))</f>
        <v/>
      </c>
      <c r="DB99" s="82" t="str">
        <f>IF(VLOOKUP($A99,FAG_Daten_2022!$A$1:$FK$206,FAG_Daten_2022!BG$1,FALSE)="","",VLOOKUP($A99,FAG_Daten_2022!$A$1:$FK$206,FAG_Daten_2022!BG$1,FALSE))</f>
        <v/>
      </c>
      <c r="DC99" s="82" t="str">
        <f>IF(VLOOKUP($A99,FAG_Daten_2022!$A$1:$FK$206,FAG_Daten_2022!BH$1,FALSE)="","",VLOOKUP($A99,FAG_Daten_2022!$A$1:$FK$206,FAG_Daten_2022!BH$1,FALSE))</f>
        <v/>
      </c>
      <c r="DD99" s="82" t="str">
        <f>IF(VLOOKUP($A99,FAG_Daten_2022!$A$1:$FK$206,FAG_Daten_2022!BI$1,FALSE)="","",VLOOKUP($A99,FAG_Daten_2022!$A$1:$FK$206,FAG_Daten_2022!BI$1,FALSE))</f>
        <v/>
      </c>
      <c r="DE99" s="82" t="str">
        <f>IF(VLOOKUP($A99,FAG_Daten_2022!$A$1:$FK$206,FAG_Daten_2022!BJ$1,FALSE)="","",VLOOKUP($A99,FAG_Daten_2022!$A$1:$FK$206,FAG_Daten_2022!BJ$1,FALSE))</f>
        <v/>
      </c>
      <c r="DF99" s="82" t="str">
        <f>IF(VLOOKUP($A99,FAG_Daten_2022!$A$1:$FK$206,FAG_Daten_2022!BK$1,FALSE)="","",VLOOKUP($A99,FAG_Daten_2022!$A$1:$FK$206,FAG_Daten_2022!BK$1,FALSE))</f>
        <v/>
      </c>
      <c r="DG99" s="82" t="str">
        <f>IF(VLOOKUP($A99,FAG_Daten_2022!$A$1:$FK$206,FAG_Daten_2022!BL$1,FALSE)="","",VLOOKUP($A99,FAG_Daten_2022!$A$1:$FK$206,FAG_Daten_2022!BL$1,FALSE))</f>
        <v/>
      </c>
      <c r="DH99" s="82" t="str">
        <f>IF(VLOOKUP($A99,FAG_Daten_2022!$A$1:$FK$206,FAG_Daten_2022!BM$1,FALSE)="","",VLOOKUP($A99,FAG_Daten_2022!$A$1:$FK$206,FAG_Daten_2022!BM$1,FALSE))</f>
        <v/>
      </c>
      <c r="DI99" s="82" t="str">
        <f>IF(VLOOKUP($A99,FAG_Daten_2022!$A$1:$FK$206,FAG_Daten_2022!BN$1,FALSE)="","",VLOOKUP($A99,FAG_Daten_2022!$A$1:$FK$206,FAG_Daten_2022!BN$1,FALSE))</f>
        <v/>
      </c>
      <c r="DJ99" s="82" t="str">
        <f>IF(VLOOKUP($A99,FAG_Daten_2022!$A$1:$FK$206,FAG_Daten_2022!BO$1,FALSE)="","",VLOOKUP($A99,FAG_Daten_2022!$A$1:$FK$206,FAG_Daten_2022!BO$1,FALSE))</f>
        <v/>
      </c>
      <c r="DK99" s="82" t="str">
        <f>IF(VLOOKUP($A99,FAG_Daten_2022!$A$1:$FK$206,FAG_Daten_2022!BP$1,FALSE)="","",VLOOKUP($A99,FAG_Daten_2022!$A$1:$FK$206,FAG_Daten_2022!BP$1,FALSE))</f>
        <v/>
      </c>
      <c r="DL99" s="82" t="str">
        <f>IF(VLOOKUP($A99,FAG_Daten_2022!$A$1:$FK$206,FAG_Daten_2022!BQ$1,FALSE)="","",VLOOKUP($A99,FAG_Daten_2022!$A$1:$FK$206,FAG_Daten_2022!BQ$1,FALSE))</f>
        <v/>
      </c>
      <c r="DM99" s="82" t="str">
        <f>IF(VLOOKUP($A99,FAG_Daten_2022!$A$1:$FK$206,FAG_Daten_2022!BR$1,FALSE)="","",VLOOKUP($A99,FAG_Daten_2022!$A$1:$FK$206,FAG_Daten_2022!BR$1,FALSE))</f>
        <v/>
      </c>
      <c r="DN99" s="82" t="str">
        <f t="shared" si="17"/>
        <v/>
      </c>
      <c r="DO99" s="82" t="str">
        <f t="shared" si="17"/>
        <v/>
      </c>
      <c r="DP99" s="82" t="str">
        <f t="shared" si="17"/>
        <v/>
      </c>
      <c r="DQ99" s="82" t="str">
        <f t="shared" si="17"/>
        <v/>
      </c>
      <c r="DR99" s="82" t="str">
        <f t="shared" si="17"/>
        <v/>
      </c>
      <c r="DS99" s="82" t="str">
        <f t="shared" si="17"/>
        <v/>
      </c>
      <c r="DT99" s="82" t="str">
        <f t="shared" si="24"/>
        <v/>
      </c>
      <c r="DU99" s="82" t="str">
        <f t="shared" si="24"/>
        <v/>
      </c>
      <c r="DV99" s="82" t="str">
        <f t="shared" si="24"/>
        <v/>
      </c>
      <c r="DW99" s="82" t="str">
        <f t="shared" si="24"/>
        <v/>
      </c>
      <c r="DX99" s="82" t="str">
        <f t="shared" si="24"/>
        <v/>
      </c>
      <c r="DY99" s="82" t="str">
        <f t="shared" si="24"/>
        <v/>
      </c>
      <c r="DZ99" s="82">
        <f t="shared" si="21"/>
        <v>0</v>
      </c>
      <c r="EA99" s="82">
        <f t="shared" si="22"/>
        <v>0</v>
      </c>
      <c r="EB99" s="82"/>
      <c r="EC99" s="82"/>
      <c r="ED99" s="82"/>
      <c r="EE99" s="82"/>
      <c r="EF99" s="82"/>
      <c r="EG99" s="82"/>
      <c r="EH99" s="82"/>
      <c r="EI99" s="82"/>
      <c r="EJ99" s="82"/>
      <c r="EK99" s="1"/>
      <c r="EL99" s="11"/>
      <c r="EM99" s="1"/>
    </row>
    <row r="100" spans="1:143" s="3" customFormat="1" outlineLevel="1" x14ac:dyDescent="0.2">
      <c r="A100" s="3">
        <v>65</v>
      </c>
      <c r="B100" s="3" t="str">
        <f>VLOOKUP(A100,FAG_Daten_2022!A$1:$FK$206,FAG_Daten_2022!$B$1,FALSE)</f>
        <v>Oberembrach</v>
      </c>
      <c r="C100" s="3" t="str">
        <f>VLOOKUP(A100,FAG_Daten_2022!A$1:$FK$206,FAG_Daten_2022!$C$1,FALSE)</f>
        <v>Politische Gemeinde</v>
      </c>
      <c r="D100" s="3" t="str">
        <f>VLOOKUP(A100,FAG_Daten_2022!A$1:$FK$206,FAG_Daten_2022!$D$1,FALSE)</f>
        <v>Bezirk Bülach</v>
      </c>
      <c r="E100" s="82">
        <f>VLOOKUP(A100,FAG_Daten_2022!A$1:$FK$206,FAG_Daten_2022!$AT$1,FALSE)</f>
        <v>2640</v>
      </c>
      <c r="F100" s="82">
        <f>VLOOKUP(A100,FAG_Daten_2022!A$1:$FK$206,FAG_Daten_2022!$AV$1,FALSE)</f>
        <v>3770</v>
      </c>
      <c r="G100" s="82">
        <f>VLOOKUP(A100,FAG_Daten_2022!A$1:$FK$206,FAG_Daten_2022!$F$1,FALSE)</f>
        <v>1097</v>
      </c>
      <c r="H100" s="80">
        <f>VLOOKUP(A100,FAG_Daten_2022!A$1:$FK$206,FAG_Daten_2022!$DH$1,FALSE)</f>
        <v>117</v>
      </c>
      <c r="I100" s="82">
        <f>ROUND(IF(E100&lt;FAG_Basisdaten!$C$5*F100,(FAG_Basisdaten!$C$5*F100-E100)*G100*H100/100,0),0)</f>
        <v>1208406</v>
      </c>
      <c r="J100" s="82">
        <f>VLOOKUP(A100,FAG_Daten_2022!A$1:$FK$206,FAG_Daten_2022!$AT$1,FALSE)</f>
        <v>2640</v>
      </c>
      <c r="K100" s="82">
        <f>VLOOKUP(A100,FAG_Daten_2022!A$1:$FK$206,FAG_Daten_2022!$AV$1,FALSE)</f>
        <v>3770</v>
      </c>
      <c r="L100" s="3">
        <f>VLOOKUP(A100,FAG_Daten_2022!A$1:$FK$206,FAG_Daten_2022!$F$1,FALSE)</f>
        <v>1097</v>
      </c>
      <c r="M100" s="3">
        <f>VLOOKUP(A100,FAG_Daten_2022!A$1:$FK$206,FAG_Daten_2022!DJ$1,FALSE)</f>
        <v>99.67</v>
      </c>
      <c r="N100" s="3">
        <f>VLOOKUP(A100,FAG_Daten_2022!A$1:$FK$206,FAG_Daten_2022!$DK$1,FALSE)</f>
        <v>100.87</v>
      </c>
      <c r="O100" s="82">
        <f>ROUND(IF(J100&gt;K100*FAG_Basisdaten!$C$8,(J100-K100*FAG_Basisdaten!$C$8)*FAG_Basisdaten!$C$9*L100*(M100/N100),0),0)</f>
        <v>0</v>
      </c>
      <c r="P100" s="82">
        <f>VLOOKUP(A100,FAG_Daten_2022!A$1:$FK$206,FAG_Daten_2022!$I$1,FALSE)</f>
        <v>198</v>
      </c>
      <c r="Q100" s="82">
        <f>VLOOKUP(A100,FAG_Daten_2022!A$1:$FK$206,FAG_Daten_2022!$F$1,FALSE)</f>
        <v>1097</v>
      </c>
      <c r="R100" s="82">
        <f>VLOOKUP(A100,FAG_Daten_2022!A$1:$FK$206,FAG_Daten_2022!$K$1,FALSE)</f>
        <v>232131</v>
      </c>
      <c r="S100" s="82">
        <f>VLOOKUP(A100,FAG_Daten_2022!A$1:$FK$206,FAG_Daten_2022!$H$1,FALSE)</f>
        <v>1130451</v>
      </c>
      <c r="T100" s="82">
        <f>VLOOKUP(A100,FAG_Daten_2022!A$1:$FK$206,FAG_Daten_2022!$F$1,FALSE)</f>
        <v>1097</v>
      </c>
      <c r="U100" s="3">
        <f>VLOOKUP(A100,FAG_Daten_2022!A$1:$FK$206,FAG_Daten_2022!$BC$1,FALSE)</f>
        <v>102.3</v>
      </c>
      <c r="V100" s="3">
        <f>VLOOKUP(A100,FAG_Daten_2022!A$1:$FK$206,FAG_Daten_2022!$BD$1,FALSE)</f>
        <v>104.2</v>
      </c>
      <c r="W100" s="118">
        <f>IF((P100/Q100)&gt;(R100/S100)*FAG_Basisdaten!$C$12,((P100/Q100)-(R100/S100)*FAG_Basisdaten!$C$12)*T100*FAG_Basisdaten!$C$13*(U100/V100),0)</f>
        <v>0</v>
      </c>
      <c r="X100" s="3">
        <f>VLOOKUP(A100,FAG_Daten_2022!A$1:$FK$206,FAG_Daten_2022!$DH$1,FALSE)</f>
        <v>117</v>
      </c>
      <c r="Y100" s="3">
        <f>VLOOKUP(A100,FAG_Daten_2022!A$1:$FK$206,FAG_Daten_2022!$DJ$1,FALSE)</f>
        <v>99.67</v>
      </c>
      <c r="Z100" s="82">
        <f>ROUND(W100-W100*MIN(MAX((Y100*FAG_Basisdaten!$C$15-X100)/(Y100*FAG_Basisdaten!$C$14),0),1),0)</f>
        <v>0</v>
      </c>
      <c r="AA100" s="79">
        <f>VLOOKUP(A100,FAG_Daten_2022!A$1:$FK$206,FAG_Daten_2022!$AW$1,FALSE)</f>
        <v>107.35</v>
      </c>
      <c r="AB100" s="83">
        <f>VLOOKUP(A100,FAG_Daten_2022!A$1:$FK$206,FAG_Daten_2022!$AZ$1,FALSE)</f>
        <v>2.7699999999999999E-2</v>
      </c>
      <c r="AC100" s="3">
        <f>VLOOKUP(A100,FAG_Daten_2022!A$1:$FK$206,FAG_Daten_2022!$F$1,FALSE)</f>
        <v>1097</v>
      </c>
      <c r="AD100" s="3">
        <f>VLOOKUP(A100,FAG_Daten_2022!A$1:$FK$206,FAG_Daten_2022!$BC$1,FALSE)</f>
        <v>102.3</v>
      </c>
      <c r="AE100" s="3">
        <f>VLOOKUP(A100,FAG_Daten_2022!A$1:$FK$206,FAG_Daten_2022!$BD$1,FALSE)</f>
        <v>104.2</v>
      </c>
      <c r="AF100" s="80">
        <f>IF(OR(AA100&lt;FAG_Basisdaten!$C$18,AB100&gt;FAG_Basisdaten!$C$19),MAX((FAG_Basisdaten!$C$20+FAG_Basisdaten!$C$21*AA100+FAG_Basisdaten!$C$22*AB100*100)*AC100*(AD100/AE100),0),0)</f>
        <v>359932.43781190016</v>
      </c>
      <c r="AG100" s="3">
        <f>VLOOKUP(A100,FAG_Daten_2022!A$1:$FK$206,FAG_Daten_2022!$DH$1,FALSE)</f>
        <v>117</v>
      </c>
      <c r="AH100" s="3">
        <f>VLOOKUP(A100,FAG_Daten_2022!A$1:$FK$206,FAG_Daten_2022!$DJ$1,FALSE)</f>
        <v>99.67</v>
      </c>
      <c r="AI100" s="82">
        <f>ROUND(AF100-AF100*MIN(MAX((AH100*FAG_Basisdaten!$C$24-AG100)/(AH100*FAG_Basisdaten!$C$23),0),1),0)</f>
        <v>277393</v>
      </c>
      <c r="AJ100" s="3">
        <f>VLOOKUP(A100,FAG_Daten_2022!$A$1:$FK$206,FAG_Daten_2022!$BC$1,FALSE)</f>
        <v>102.3</v>
      </c>
      <c r="AK100" s="3">
        <f>VLOOKUP(A100,FAG_Daten_2022!$A$1:$FK$206,FAG_Daten_2022!$BD$1,FALSE)</f>
        <v>104.2</v>
      </c>
      <c r="AL100" s="82">
        <v>0</v>
      </c>
      <c r="AM100" s="82">
        <f t="shared" si="19"/>
        <v>1485799</v>
      </c>
      <c r="AN100" s="115" t="str">
        <f>IF(VLOOKUP($A100,FAG_Daten_2022!$A$1:$FK$206,FAG_Daten_2022!BS$1,FALSE)="","",VLOOKUP($A100,FAG_Daten_2022!$A$1:$FK$206,FAG_Daten_2022!BS$1,FALSE))</f>
        <v>Oberembrach</v>
      </c>
      <c r="AO100" s="115" t="str">
        <f>IF(VLOOKUP($A100,FAG_Daten_2022!$A$1:$FK$206,FAG_Daten_2022!BT$1,FALSE)="","",VLOOKUP($A100,FAG_Daten_2022!$A$1:$FK$206,FAG_Daten_2022!BT$1,FALSE))</f>
        <v/>
      </c>
      <c r="AP100" s="115" t="str">
        <f>IF(VLOOKUP($A100,FAG_Daten_2022!$A$1:$FK$206,FAG_Daten_2022!BU$1,FALSE)="","",VLOOKUP($A100,FAG_Daten_2022!$A$1:$FK$206,FAG_Daten_2022!BU$1,FALSE))</f>
        <v/>
      </c>
      <c r="AQ100" s="115" t="str">
        <f>IF(VLOOKUP($A100,FAG_Daten_2022!$A$1:$FK$206,FAG_Daten_2022!BV$1,FALSE)="","",VLOOKUP($A100,FAG_Daten_2022!$A$1:$FK$206,FAG_Daten_2022!BV$1,FALSE))</f>
        <v/>
      </c>
      <c r="AR100" s="115" t="str">
        <f>IF(VLOOKUP($A100,FAG_Daten_2022!$A$1:$FK$206,FAG_Daten_2022!BW$1,FALSE)="","",VLOOKUP($A100,FAG_Daten_2022!$A$1:$FK$206,FAG_Daten_2022!BW$1,FALSE))</f>
        <v>Embrach</v>
      </c>
      <c r="AS100" s="115" t="str">
        <f>IF(VLOOKUP($A100,FAG_Daten_2022!$A$1:$FK$206,FAG_Daten_2022!BX$1,FALSE)="","",VLOOKUP($A100,FAG_Daten_2022!$A$1:$FK$206,FAG_Daten_2022!BX$1,FALSE))</f>
        <v/>
      </c>
      <c r="AT100" s="115" t="str">
        <f>IF(VLOOKUP($A100,FAG_Daten_2022!$A$1:$FK$206,FAG_Daten_2022!BY$1,FALSE)="","",VLOOKUP($A100,FAG_Daten_2022!$A$1:$FK$206,FAG_Daten_2022!BY$1,FALSE))</f>
        <v/>
      </c>
      <c r="AU100" s="115" t="str">
        <f>IF(VLOOKUP($A100,FAG_Daten_2022!$A$1:$FK$206,FAG_Daten_2022!BZ$1,FALSE)="","",VLOOKUP($A100,FAG_Daten_2022!$A$1:$FK$206,FAG_Daten_2022!BZ$1,FALSE))</f>
        <v/>
      </c>
      <c r="AV100" s="115" t="str">
        <f>IF(VLOOKUP($A100,FAG_Daten_2022!$A$1:$FK$206,FAG_Daten_2022!CA$1,FALSE)="","",VLOOKUP($A100,FAG_Daten_2022!$A$1:$FK$206,FAG_Daten_2022!CA$1,FALSE))</f>
        <v/>
      </c>
      <c r="AW100" s="115" t="str">
        <f>IF(VLOOKUP($A100,FAG_Daten_2022!$A$1:$FK$206,FAG_Daten_2022!CB$1,FALSE)="","",VLOOKUP($A100,FAG_Daten_2022!$A$1:$FK$206,FAG_Daten_2022!CB$1,FALSE))</f>
        <v/>
      </c>
      <c r="AX100" s="115" t="str">
        <f>IF(VLOOKUP($A100,FAG_Daten_2022!$A$1:$FK$206,FAG_Daten_2022!CC$1,FALSE)="","",VLOOKUP($A100,FAG_Daten_2022!$A$1:$FK$206,FAG_Daten_2022!CC$1,FALSE))</f>
        <v/>
      </c>
      <c r="AY100" s="115" t="str">
        <f>IF(VLOOKUP($A100,FAG_Daten_2022!$A$1:$FK$206,FAG_Daten_2022!CD$1,FALSE)="","",VLOOKUP($A100,FAG_Daten_2022!$A$1:$FK$206,FAG_Daten_2022!CD$1,FALSE))</f>
        <v/>
      </c>
      <c r="AZ100" s="80">
        <f>VLOOKUP($A100,FAG_Daten_2022!$A$1:$FK$206,FAG_Daten_2022!$DH$1,FALSE)</f>
        <v>117</v>
      </c>
      <c r="BA100" s="80">
        <f>IF(VLOOKUP($A100,FAG_Daten_2022!$A$1:$FK$206,FAG_Daten_2022!M$1,FALSE)="","",VLOOKUP($A100,FAG_Daten_2022!$A$1:$FK$206,FAG_Daten_2022!M$1,FALSE))</f>
        <v>49</v>
      </c>
      <c r="BB100" s="80">
        <f>IF(VLOOKUP($A100,FAG_Daten_2022!$A$1:$FK$206,FAG_Daten_2022!N$1,FALSE)="","",VLOOKUP($A100,FAG_Daten_2022!$A$1:$FK$206,FAG_Daten_2022!N$1,FALSE))</f>
        <v>0</v>
      </c>
      <c r="BC100" s="80">
        <f>IF(VLOOKUP($A100,FAG_Daten_2022!$A$1:$FK$206,FAG_Daten_2022!O$1,FALSE)="","",VLOOKUP($A100,FAG_Daten_2022!$A$1:$FK$206,FAG_Daten_2022!O$1,FALSE))</f>
        <v>0</v>
      </c>
      <c r="BD100" s="80" t="str">
        <f>IF(VLOOKUP($A100,FAG_Daten_2022!$A$1:$FK$206,FAG_Daten_2022!P$1,FALSE)="","",VLOOKUP($A100,FAG_Daten_2022!$A$1:$FK$206,FAG_Daten_2022!P$1,FALSE))</f>
        <v/>
      </c>
      <c r="BE100" s="80">
        <f>IF(VLOOKUP($A100,FAG_Daten_2022!$A$1:$FK$206,FAG_Daten_2022!R$1,FALSE)="","",VLOOKUP($A100,FAG_Daten_2022!$A$1:$FK$206,FAG_Daten_2022!R$1,FALSE))</f>
        <v>20</v>
      </c>
      <c r="BF100" s="80">
        <f>IF(VLOOKUP($A100,FAG_Daten_2022!$A$1:$FK$206,FAG_Daten_2022!S$1,FALSE)="","",VLOOKUP($A100,FAG_Daten_2022!$A$1:$FK$206,FAG_Daten_2022!S$1,FALSE))</f>
        <v>0</v>
      </c>
      <c r="BG100" s="80" t="str">
        <f>IF(VLOOKUP($A100,FAG_Daten_2022!$A$1:$FK$206,FAG_Daten_2022!T$1,FALSE)="","",VLOOKUP($A100,FAG_Daten_2022!$A$1:$FK$206,FAG_Daten_2022!T$1,FALSE))</f>
        <v/>
      </c>
      <c r="BH100" s="80" t="str">
        <f>IF(VLOOKUP($A100,FAG_Daten_2022!$A$1:$FK$206,FAG_Daten_2022!U$1,FALSE)="","",VLOOKUP($A100,FAG_Daten_2022!$A$1:$FK$206,FAG_Daten_2022!U$1,FALSE))</f>
        <v/>
      </c>
      <c r="BI100" s="80">
        <f>IF(VLOOKUP($A100,FAG_Daten_2022!$A$1:$FK$206,FAG_Daten_2022!W$1,FALSE)="","",VLOOKUP($A100,FAG_Daten_2022!$A$1:$FK$206,FAG_Daten_2022!W$1,FALSE))</f>
        <v>0</v>
      </c>
      <c r="BJ100" s="80" t="str">
        <f>IF(VLOOKUP($A100,FAG_Daten_2022!$A$1:$FK$206,FAG_Daten_2022!X$1,FALSE)="","",VLOOKUP($A100,FAG_Daten_2022!$A$1:$FK$206,FAG_Daten_2022!X$1,FALSE))</f>
        <v/>
      </c>
      <c r="BK100" s="80" t="str">
        <f>IF(VLOOKUP($A100,FAG_Daten_2022!$A$1:$FK$206,FAG_Daten_2022!Y$1,FALSE)="","",VLOOKUP($A100,FAG_Daten_2022!$A$1:$FK$206,FAG_Daten_2022!Y$1,FALSE))</f>
        <v/>
      </c>
      <c r="BL100" s="80" t="str">
        <f>IF(VLOOKUP($A100,FAG_Daten_2022!$A$1:$FK$206,FAG_Daten_2022!Z$1,FALSE)="","",VLOOKUP($A100,FAG_Daten_2022!$A$1:$FK$206,FAG_Daten_2022!Z$1,FALSE))</f>
        <v/>
      </c>
      <c r="BM100" s="82">
        <f>IF(VLOOKUP($A100,FAG_Daten_2022!$A$1:$FK$206,FAG_Daten_2022!AG$1,FALSE)="","",VLOOKUP($A100,FAG_Daten_2022!$A$1:$FK$206,FAG_Daten_2022!AG$1,FALSE))</f>
        <v>2896281</v>
      </c>
      <c r="BN100" s="82">
        <f>IF(VLOOKUP($A100,FAG_Daten_2022!$A$1:$FK$206,FAG_Daten_2022!AH$1,FALSE)="","",VLOOKUP($A100,FAG_Daten_2022!$A$1:$FK$206,FAG_Daten_2022!AH$1,FALSE))</f>
        <v>2896281</v>
      </c>
      <c r="BO100" s="82">
        <f>IF(VLOOKUP($A100,FAG_Daten_2022!$A$1:$FK$206,FAG_Daten_2022!AI$1,FALSE)="","",VLOOKUP($A100,FAG_Daten_2022!$A$1:$FK$206,FAG_Daten_2022!AI$1,FALSE))</f>
        <v>0</v>
      </c>
      <c r="BP100" s="113">
        <f>IF(VLOOKUP($A100,FAG_Daten_2022!$A$1:$FK$206,FAG_Daten_2022!AJ$1,FALSE)="","",VLOOKUP($A100,FAG_Daten_2022!$A$1:$FK$206,FAG_Daten_2022!AJ$1,FALSE))</f>
        <v>0</v>
      </c>
      <c r="BQ100" s="82" t="str">
        <f>IF(VLOOKUP($A100,FAG_Daten_2022!$A$1:$FK$206,FAG_Daten_2022!AK$1,FALSE)="","",VLOOKUP($A100,FAG_Daten_2022!$A$1:$FK$206,FAG_Daten_2022!AK$1,FALSE))</f>
        <v/>
      </c>
      <c r="BR100" s="82">
        <f>IF(VLOOKUP($A100,FAG_Daten_2022!$A$1:$FK$206,FAG_Daten_2022!AL$1,FALSE)="","",VLOOKUP($A100,FAG_Daten_2022!$A$1:$FK$206,FAG_Daten_2022!AL$1,FALSE))</f>
        <v>2896281</v>
      </c>
      <c r="BS100" s="82">
        <f>IF(VLOOKUP($A100,FAG_Daten_2022!$A$1:$FK$206,FAG_Daten_2022!AM$1,FALSE)="","",VLOOKUP($A100,FAG_Daten_2022!$A$1:$FK$206,FAG_Daten_2022!AM$1,FALSE))</f>
        <v>0</v>
      </c>
      <c r="BT100" s="82" t="str">
        <f>IF(VLOOKUP($A100,FAG_Daten_2022!$A$1:$FK$206,FAG_Daten_2022!AN$1,FALSE)="","",VLOOKUP($A100,FAG_Daten_2022!$A$1:$FK$206,FAG_Daten_2022!AN$1,FALSE))</f>
        <v/>
      </c>
      <c r="BU100" s="82" t="str">
        <f>IF(VLOOKUP($A100,FAG_Daten_2022!$A$1:$FK$206,FAG_Daten_2022!AO$1,FALSE)="","",VLOOKUP($A100,FAG_Daten_2022!$A$1:$FK$206,FAG_Daten_2022!AO$1,FALSE))</f>
        <v/>
      </c>
      <c r="BV100" s="82">
        <f>IF(VLOOKUP($A100,FAG_Daten_2022!$A$1:$FK$206,FAG_Daten_2022!AP$1,FALSE)="","",VLOOKUP($A100,FAG_Daten_2022!$A$1:$FK$206,FAG_Daten_2022!AP$1,FALSE))</f>
        <v>0</v>
      </c>
      <c r="BW100" s="82" t="str">
        <f>IF(VLOOKUP($A100,FAG_Daten_2022!$A$1:$FK$206,FAG_Daten_2022!AQ$1,FALSE)="","",VLOOKUP($A100,FAG_Daten_2022!$A$1:$FK$206,FAG_Daten_2022!AQ$1,FALSE))</f>
        <v/>
      </c>
      <c r="BX100" s="82" t="str">
        <f>IF(VLOOKUP($A100,FAG_Daten_2022!$A$1:$FK$206,FAG_Daten_2022!AR$1,FALSE)="","",VLOOKUP($A100,FAG_Daten_2022!$A$1:$FK$206,FAG_Daten_2022!AR$1,FALSE))</f>
        <v/>
      </c>
      <c r="BY100" s="82" t="str">
        <f>IF(VLOOKUP($A100,FAG_Daten_2022!$A$1:$FK$206,FAG_Daten_2022!AS$1,FALSE)="","",VLOOKUP($A100,FAG_Daten_2022!$A$1:$FK$206,FAG_Daten_2022!AS$1,FALSE))</f>
        <v/>
      </c>
      <c r="BZ100" s="82">
        <f t="shared" si="18"/>
        <v>506085</v>
      </c>
      <c r="CA100" s="82">
        <f t="shared" si="18"/>
        <v>0</v>
      </c>
      <c r="CB100" s="82">
        <f t="shared" si="18"/>
        <v>0</v>
      </c>
      <c r="CC100" s="82" t="str">
        <f t="shared" si="18"/>
        <v/>
      </c>
      <c r="CD100" s="82">
        <f t="shared" si="18"/>
        <v>206565</v>
      </c>
      <c r="CE100" s="82">
        <f t="shared" si="18"/>
        <v>0</v>
      </c>
      <c r="CF100" s="82" t="str">
        <f t="shared" si="18"/>
        <v/>
      </c>
      <c r="CG100" s="82" t="str">
        <f t="shared" si="18"/>
        <v/>
      </c>
      <c r="CH100" s="82">
        <f t="shared" si="18"/>
        <v>0</v>
      </c>
      <c r="CI100" s="82" t="str">
        <f t="shared" si="25"/>
        <v/>
      </c>
      <c r="CJ100" s="82" t="str">
        <f t="shared" si="25"/>
        <v/>
      </c>
      <c r="CK100" s="82" t="str">
        <f t="shared" si="25"/>
        <v/>
      </c>
      <c r="CL100" s="82">
        <f t="shared" si="16"/>
        <v>0</v>
      </c>
      <c r="CM100" s="82">
        <f t="shared" si="16"/>
        <v>0</v>
      </c>
      <c r="CN100" s="82">
        <f t="shared" si="16"/>
        <v>0</v>
      </c>
      <c r="CO100" s="82" t="str">
        <f t="shared" si="16"/>
        <v/>
      </c>
      <c r="CP100" s="82">
        <f t="shared" si="16"/>
        <v>0</v>
      </c>
      <c r="CQ100" s="82">
        <f t="shared" si="16"/>
        <v>0</v>
      </c>
      <c r="CR100" s="82" t="str">
        <f t="shared" si="23"/>
        <v/>
      </c>
      <c r="CS100" s="82" t="str">
        <f t="shared" si="23"/>
        <v/>
      </c>
      <c r="CT100" s="82">
        <f t="shared" si="23"/>
        <v>0</v>
      </c>
      <c r="CU100" s="82" t="str">
        <f t="shared" si="23"/>
        <v/>
      </c>
      <c r="CV100" s="82" t="str">
        <f t="shared" si="23"/>
        <v/>
      </c>
      <c r="CW100" s="82" t="str">
        <f t="shared" si="23"/>
        <v/>
      </c>
      <c r="CX100" s="82">
        <f t="shared" si="20"/>
        <v>712650</v>
      </c>
      <c r="CY100" s="82">
        <f>VLOOKUP($A100,FAG_Daten_2022!$A$1:$FK$206,FAG_Daten_2022!I$1,FALSE)</f>
        <v>198</v>
      </c>
      <c r="CZ100" s="82">
        <f>IF(VLOOKUP($A100,FAG_Daten_2022!$A$1:$FK$206,FAG_Daten_2022!BE$1,FALSE)="","",VLOOKUP($A100,FAG_Daten_2022!$A$1:$FK$206,FAG_Daten_2022!BE$1,FALSE))</f>
        <v>77</v>
      </c>
      <c r="DA100" s="82" t="str">
        <f>IF(VLOOKUP($A100,FAG_Daten_2022!$A$1:$FK$206,FAG_Daten_2022!BF$1,FALSE)="","",VLOOKUP($A100,FAG_Daten_2022!$A$1:$FK$206,FAG_Daten_2022!BF$1,FALSE))</f>
        <v/>
      </c>
      <c r="DB100" s="82" t="str">
        <f>IF(VLOOKUP($A100,FAG_Daten_2022!$A$1:$FK$206,FAG_Daten_2022!BG$1,FALSE)="","",VLOOKUP($A100,FAG_Daten_2022!$A$1:$FK$206,FAG_Daten_2022!BG$1,FALSE))</f>
        <v/>
      </c>
      <c r="DC100" s="82" t="str">
        <f>IF(VLOOKUP($A100,FAG_Daten_2022!$A$1:$FK$206,FAG_Daten_2022!BH$1,FALSE)="","",VLOOKUP($A100,FAG_Daten_2022!$A$1:$FK$206,FAG_Daten_2022!BH$1,FALSE))</f>
        <v/>
      </c>
      <c r="DD100" s="82">
        <f>IF(VLOOKUP($A100,FAG_Daten_2022!$A$1:$FK$206,FAG_Daten_2022!BI$1,FALSE)="","",VLOOKUP($A100,FAG_Daten_2022!$A$1:$FK$206,FAG_Daten_2022!BI$1,FALSE))</f>
        <v>23</v>
      </c>
      <c r="DE100" s="82" t="str">
        <f>IF(VLOOKUP($A100,FAG_Daten_2022!$A$1:$FK$206,FAG_Daten_2022!BJ$1,FALSE)="","",VLOOKUP($A100,FAG_Daten_2022!$A$1:$FK$206,FAG_Daten_2022!BJ$1,FALSE))</f>
        <v/>
      </c>
      <c r="DF100" s="82" t="str">
        <f>IF(VLOOKUP($A100,FAG_Daten_2022!$A$1:$FK$206,FAG_Daten_2022!BK$1,FALSE)="","",VLOOKUP($A100,FAG_Daten_2022!$A$1:$FK$206,FAG_Daten_2022!BK$1,FALSE))</f>
        <v/>
      </c>
      <c r="DG100" s="82" t="str">
        <f>IF(VLOOKUP($A100,FAG_Daten_2022!$A$1:$FK$206,FAG_Daten_2022!BL$1,FALSE)="","",VLOOKUP($A100,FAG_Daten_2022!$A$1:$FK$206,FAG_Daten_2022!BL$1,FALSE))</f>
        <v/>
      </c>
      <c r="DH100" s="82" t="str">
        <f>IF(VLOOKUP($A100,FAG_Daten_2022!$A$1:$FK$206,FAG_Daten_2022!BM$1,FALSE)="","",VLOOKUP($A100,FAG_Daten_2022!$A$1:$FK$206,FAG_Daten_2022!BM$1,FALSE))</f>
        <v/>
      </c>
      <c r="DI100" s="82" t="str">
        <f>IF(VLOOKUP($A100,FAG_Daten_2022!$A$1:$FK$206,FAG_Daten_2022!BN$1,FALSE)="","",VLOOKUP($A100,FAG_Daten_2022!$A$1:$FK$206,FAG_Daten_2022!BN$1,FALSE))</f>
        <v/>
      </c>
      <c r="DJ100" s="82" t="str">
        <f>IF(VLOOKUP($A100,FAG_Daten_2022!$A$1:$FK$206,FAG_Daten_2022!BO$1,FALSE)="","",VLOOKUP($A100,FAG_Daten_2022!$A$1:$FK$206,FAG_Daten_2022!BO$1,FALSE))</f>
        <v/>
      </c>
      <c r="DK100" s="82" t="str">
        <f>IF(VLOOKUP($A100,FAG_Daten_2022!$A$1:$FK$206,FAG_Daten_2022!BP$1,FALSE)="","",VLOOKUP($A100,FAG_Daten_2022!$A$1:$FK$206,FAG_Daten_2022!BP$1,FALSE))</f>
        <v/>
      </c>
      <c r="DL100" s="82" t="str">
        <f>IF(VLOOKUP($A100,FAG_Daten_2022!$A$1:$FK$206,FAG_Daten_2022!BQ$1,FALSE)="","",VLOOKUP($A100,FAG_Daten_2022!$A$1:$FK$206,FAG_Daten_2022!BQ$1,FALSE))</f>
        <v/>
      </c>
      <c r="DM100" s="82" t="str">
        <f>IF(VLOOKUP($A100,FAG_Daten_2022!$A$1:$FK$206,FAG_Daten_2022!BR$1,FALSE)="","",VLOOKUP($A100,FAG_Daten_2022!$A$1:$FK$206,FAG_Daten_2022!BR$1,FALSE))</f>
        <v/>
      </c>
      <c r="DN100" s="82">
        <f t="shared" si="17"/>
        <v>0</v>
      </c>
      <c r="DO100" s="82" t="str">
        <f t="shared" si="17"/>
        <v/>
      </c>
      <c r="DP100" s="82" t="str">
        <f t="shared" si="17"/>
        <v/>
      </c>
      <c r="DQ100" s="82" t="str">
        <f t="shared" si="17"/>
        <v/>
      </c>
      <c r="DR100" s="82">
        <f t="shared" si="17"/>
        <v>0</v>
      </c>
      <c r="DS100" s="82" t="str">
        <f t="shared" si="17"/>
        <v/>
      </c>
      <c r="DT100" s="82" t="str">
        <f t="shared" si="24"/>
        <v/>
      </c>
      <c r="DU100" s="82" t="str">
        <f t="shared" si="24"/>
        <v/>
      </c>
      <c r="DV100" s="82" t="str">
        <f t="shared" si="24"/>
        <v/>
      </c>
      <c r="DW100" s="82" t="str">
        <f t="shared" si="24"/>
        <v/>
      </c>
      <c r="DX100" s="82" t="str">
        <f t="shared" si="24"/>
        <v/>
      </c>
      <c r="DY100" s="82" t="str">
        <f t="shared" si="24"/>
        <v/>
      </c>
      <c r="DZ100" s="82">
        <f t="shared" si="21"/>
        <v>0</v>
      </c>
      <c r="EA100" s="82">
        <f t="shared" si="22"/>
        <v>712650</v>
      </c>
      <c r="EB100" s="82"/>
      <c r="EC100" s="82"/>
      <c r="ED100" s="82"/>
      <c r="EE100" s="82"/>
      <c r="EF100" s="82"/>
      <c r="EG100" s="82"/>
      <c r="EH100" s="82"/>
      <c r="EI100" s="82"/>
      <c r="EJ100" s="82"/>
      <c r="EK100" s="1"/>
      <c r="EL100" s="11"/>
      <c r="EM100" s="1"/>
    </row>
    <row r="101" spans="1:143" s="3" customFormat="1" outlineLevel="1" x14ac:dyDescent="0.2">
      <c r="A101" s="1">
        <v>245</v>
      </c>
      <c r="B101" s="3" t="str">
        <f>VLOOKUP(A101,FAG_Daten_2022!A$1:$FK$206,FAG_Daten_2022!$B$1,FALSE)</f>
        <v>Oberengstringen</v>
      </c>
      <c r="C101" s="3" t="str">
        <f>VLOOKUP(A101,FAG_Daten_2022!A$1:$FK$206,FAG_Daten_2022!$C$1,FALSE)</f>
        <v>Politische Gemeinde</v>
      </c>
      <c r="D101" s="3" t="str">
        <f>VLOOKUP(A101,FAG_Daten_2022!A$1:$FK$206,FAG_Daten_2022!$D$1,FALSE)</f>
        <v>Bezirk Dietikon</v>
      </c>
      <c r="E101" s="82">
        <f>VLOOKUP(A101,FAG_Daten_2022!A$1:$FK$206,FAG_Daten_2022!$AT$1,FALSE)</f>
        <v>2785</v>
      </c>
      <c r="F101" s="82">
        <f>VLOOKUP(A101,FAG_Daten_2022!A$1:$FK$206,FAG_Daten_2022!$AV$1,FALSE)</f>
        <v>3770</v>
      </c>
      <c r="G101" s="82">
        <f>VLOOKUP(A101,FAG_Daten_2022!A$1:$FK$206,FAG_Daten_2022!$F$1,FALSE)</f>
        <v>6724</v>
      </c>
      <c r="H101" s="80">
        <f>VLOOKUP(A101,FAG_Daten_2022!A$1:$FK$206,FAG_Daten_2022!$DH$1,FALSE)</f>
        <v>112</v>
      </c>
      <c r="I101" s="82">
        <f>ROUND(IF(E101&lt;FAG_Basisdaten!$C$5*F101,(FAG_Basisdaten!$C$5*F101-E101)*G101*H101/100,0),0)</f>
        <v>5998346</v>
      </c>
      <c r="J101" s="82">
        <f>VLOOKUP(A101,FAG_Daten_2022!A$1:$FK$206,FAG_Daten_2022!$AT$1,FALSE)</f>
        <v>2785</v>
      </c>
      <c r="K101" s="82">
        <f>VLOOKUP(A101,FAG_Daten_2022!A$1:$FK$206,FAG_Daten_2022!$AV$1,FALSE)</f>
        <v>3770</v>
      </c>
      <c r="L101" s="3">
        <f>VLOOKUP(A101,FAG_Daten_2022!A$1:$FK$206,FAG_Daten_2022!$F$1,FALSE)</f>
        <v>6724</v>
      </c>
      <c r="M101" s="3">
        <f>VLOOKUP(A101,FAG_Daten_2022!A$1:$FK$206,FAG_Daten_2022!DJ$1,FALSE)</f>
        <v>99.67</v>
      </c>
      <c r="N101" s="3">
        <f>VLOOKUP(A101,FAG_Daten_2022!A$1:$FK$206,FAG_Daten_2022!$DK$1,FALSE)</f>
        <v>100.87</v>
      </c>
      <c r="O101" s="82">
        <f>ROUND(IF(J101&gt;K101*FAG_Basisdaten!$C$8,(J101-K101*FAG_Basisdaten!$C$8)*FAG_Basisdaten!$C$9*L101*(M101/N101),0),0)</f>
        <v>0</v>
      </c>
      <c r="P101" s="82">
        <f>VLOOKUP(A101,FAG_Daten_2022!A$1:$FK$206,FAG_Daten_2022!$I$1,FALSE)</f>
        <v>1187</v>
      </c>
      <c r="Q101" s="82">
        <f>VLOOKUP(A101,FAG_Daten_2022!A$1:$FK$206,FAG_Daten_2022!$F$1,FALSE)</f>
        <v>6724</v>
      </c>
      <c r="R101" s="82">
        <f>VLOOKUP(A101,FAG_Daten_2022!A$1:$FK$206,FAG_Daten_2022!$K$1,FALSE)</f>
        <v>232131</v>
      </c>
      <c r="S101" s="82">
        <f>VLOOKUP(A101,FAG_Daten_2022!A$1:$FK$206,FAG_Daten_2022!$H$1,FALSE)</f>
        <v>1130451</v>
      </c>
      <c r="T101" s="82">
        <f>VLOOKUP(A101,FAG_Daten_2022!A$1:$FK$206,FAG_Daten_2022!$F$1,FALSE)</f>
        <v>6724</v>
      </c>
      <c r="U101" s="3">
        <f>VLOOKUP(A101,FAG_Daten_2022!A$1:$FK$206,FAG_Daten_2022!$BC$1,FALSE)</f>
        <v>102.3</v>
      </c>
      <c r="V101" s="3">
        <f>VLOOKUP(A101,FAG_Daten_2022!A$1:$FK$206,FAG_Daten_2022!$BD$1,FALSE)</f>
        <v>104.2</v>
      </c>
      <c r="W101" s="118">
        <f>IF((P101/Q101)&gt;(R101/S101)*FAG_Basisdaten!$C$12,((P101/Q101)-(R101/S101)*FAG_Basisdaten!$C$12)*T101*FAG_Basisdaten!$C$13*(U101/V101),0)</f>
        <v>0</v>
      </c>
      <c r="X101" s="3">
        <f>VLOOKUP(A101,FAG_Daten_2022!A$1:$FK$206,FAG_Daten_2022!$DH$1,FALSE)</f>
        <v>112</v>
      </c>
      <c r="Y101" s="3">
        <f>VLOOKUP(A101,FAG_Daten_2022!A$1:$FK$206,FAG_Daten_2022!$DJ$1,FALSE)</f>
        <v>99.67</v>
      </c>
      <c r="Z101" s="82">
        <f>ROUND(W101-W101*MIN(MAX((Y101*FAG_Basisdaten!$C$15-X101)/(Y101*FAG_Basisdaten!$C$14),0),1),0)</f>
        <v>0</v>
      </c>
      <c r="AA101" s="79">
        <f>VLOOKUP(A101,FAG_Daten_2022!A$1:$FK$206,FAG_Daten_2022!$AW$1,FALSE)</f>
        <v>3221.26</v>
      </c>
      <c r="AB101" s="83">
        <f>VLOOKUP(A101,FAG_Daten_2022!A$1:$FK$206,FAG_Daten_2022!$AZ$1,FALSE)</f>
        <v>0</v>
      </c>
      <c r="AC101" s="3">
        <f>VLOOKUP(A101,FAG_Daten_2022!A$1:$FK$206,FAG_Daten_2022!$F$1,FALSE)</f>
        <v>6724</v>
      </c>
      <c r="AD101" s="3">
        <f>VLOOKUP(A101,FAG_Daten_2022!A$1:$FK$206,FAG_Daten_2022!$BC$1,FALSE)</f>
        <v>102.3</v>
      </c>
      <c r="AE101" s="3">
        <f>VLOOKUP(A101,FAG_Daten_2022!A$1:$FK$206,FAG_Daten_2022!$BD$1,FALSE)</f>
        <v>104.2</v>
      </c>
      <c r="AF101" s="80">
        <f>IF(OR(AA101&lt;FAG_Basisdaten!$C$18,AB101&gt;FAG_Basisdaten!$C$19),MAX((FAG_Basisdaten!$C$20+FAG_Basisdaten!$C$21*AA101+FAG_Basisdaten!$C$22*AB101*100)*AC101*(AD101/AE101),0),0)</f>
        <v>0</v>
      </c>
      <c r="AG101" s="3">
        <f>VLOOKUP(A101,FAG_Daten_2022!A$1:$FK$206,FAG_Daten_2022!$DH$1,FALSE)</f>
        <v>112</v>
      </c>
      <c r="AH101" s="3">
        <f>VLOOKUP(A101,FAG_Daten_2022!A$1:$FK$206,FAG_Daten_2022!$DJ$1,FALSE)</f>
        <v>99.67</v>
      </c>
      <c r="AI101" s="82">
        <f>ROUND(AF101-AF101*MIN(MAX((AH101*FAG_Basisdaten!$C$24-AG101)/(AH101*FAG_Basisdaten!$C$23),0),1),0)</f>
        <v>0</v>
      </c>
      <c r="AJ101" s="3">
        <f>VLOOKUP(A101,FAG_Daten_2022!$A$1:$FK$206,FAG_Daten_2022!$BC$1,FALSE)</f>
        <v>102.3</v>
      </c>
      <c r="AK101" s="3">
        <f>VLOOKUP(A101,FAG_Daten_2022!$A$1:$FK$206,FAG_Daten_2022!$BD$1,FALSE)</f>
        <v>104.2</v>
      </c>
      <c r="AL101" s="82">
        <v>0</v>
      </c>
      <c r="AM101" s="82">
        <f t="shared" si="19"/>
        <v>5998346</v>
      </c>
      <c r="AN101" s="115" t="str">
        <f>IF(VLOOKUP($A101,FAG_Daten_2022!$A$1:$FK$206,FAG_Daten_2022!BS$1,FALSE)="","",VLOOKUP($A101,FAG_Daten_2022!$A$1:$FK$206,FAG_Daten_2022!BS$1,FALSE))</f>
        <v/>
      </c>
      <c r="AO101" s="115" t="str">
        <f>IF(VLOOKUP($A101,FAG_Daten_2022!$A$1:$FK$206,FAG_Daten_2022!BT$1,FALSE)="","",VLOOKUP($A101,FAG_Daten_2022!$A$1:$FK$206,FAG_Daten_2022!BT$1,FALSE))</f>
        <v/>
      </c>
      <c r="AP101" s="115" t="str">
        <f>IF(VLOOKUP($A101,FAG_Daten_2022!$A$1:$FK$206,FAG_Daten_2022!BU$1,FALSE)="","",VLOOKUP($A101,FAG_Daten_2022!$A$1:$FK$206,FAG_Daten_2022!BU$1,FALSE))</f>
        <v/>
      </c>
      <c r="AQ101" s="115" t="str">
        <f>IF(VLOOKUP($A101,FAG_Daten_2022!$A$1:$FK$206,FAG_Daten_2022!BV$1,FALSE)="","",VLOOKUP($A101,FAG_Daten_2022!$A$1:$FK$206,FAG_Daten_2022!BV$1,FALSE))</f>
        <v/>
      </c>
      <c r="AR101" s="115" t="str">
        <f>IF(VLOOKUP($A101,FAG_Daten_2022!$A$1:$FK$206,FAG_Daten_2022!BW$1,FALSE)="","",VLOOKUP($A101,FAG_Daten_2022!$A$1:$FK$206,FAG_Daten_2022!BW$1,FALSE))</f>
        <v/>
      </c>
      <c r="AS101" s="115" t="str">
        <f>IF(VLOOKUP($A101,FAG_Daten_2022!$A$1:$FK$206,FAG_Daten_2022!BX$1,FALSE)="","",VLOOKUP($A101,FAG_Daten_2022!$A$1:$FK$206,FAG_Daten_2022!BX$1,FALSE))</f>
        <v/>
      </c>
      <c r="AT101" s="115" t="str">
        <f>IF(VLOOKUP($A101,FAG_Daten_2022!$A$1:$FK$206,FAG_Daten_2022!BY$1,FALSE)="","",VLOOKUP($A101,FAG_Daten_2022!$A$1:$FK$206,FAG_Daten_2022!BY$1,FALSE))</f>
        <v/>
      </c>
      <c r="AU101" s="115" t="str">
        <f>IF(VLOOKUP($A101,FAG_Daten_2022!$A$1:$FK$206,FAG_Daten_2022!BZ$1,FALSE)="","",VLOOKUP($A101,FAG_Daten_2022!$A$1:$FK$206,FAG_Daten_2022!BZ$1,FALSE))</f>
        <v/>
      </c>
      <c r="AV101" s="115" t="str">
        <f>IF(VLOOKUP($A101,FAG_Daten_2022!$A$1:$FK$206,FAG_Daten_2022!CA$1,FALSE)="","",VLOOKUP($A101,FAG_Daten_2022!$A$1:$FK$206,FAG_Daten_2022!CA$1,FALSE))</f>
        <v/>
      </c>
      <c r="AW101" s="115" t="str">
        <f>IF(VLOOKUP($A101,FAG_Daten_2022!$A$1:$FK$206,FAG_Daten_2022!CB$1,FALSE)="","",VLOOKUP($A101,FAG_Daten_2022!$A$1:$FK$206,FAG_Daten_2022!CB$1,FALSE))</f>
        <v/>
      </c>
      <c r="AX101" s="115" t="str">
        <f>IF(VLOOKUP($A101,FAG_Daten_2022!$A$1:$FK$206,FAG_Daten_2022!CC$1,FALSE)="","",VLOOKUP($A101,FAG_Daten_2022!$A$1:$FK$206,FAG_Daten_2022!CC$1,FALSE))</f>
        <v/>
      </c>
      <c r="AY101" s="115" t="str">
        <f>IF(VLOOKUP($A101,FAG_Daten_2022!$A$1:$FK$206,FAG_Daten_2022!CD$1,FALSE)="","",VLOOKUP($A101,FAG_Daten_2022!$A$1:$FK$206,FAG_Daten_2022!CD$1,FALSE))</f>
        <v/>
      </c>
      <c r="AZ101" s="80">
        <f>VLOOKUP($A101,FAG_Daten_2022!$A$1:$FK$206,FAG_Daten_2022!$DH$1,FALSE)</f>
        <v>112</v>
      </c>
      <c r="BA101" s="80">
        <f>IF(VLOOKUP($A101,FAG_Daten_2022!$A$1:$FK$206,FAG_Daten_2022!M$1,FALSE)="","",VLOOKUP($A101,FAG_Daten_2022!$A$1:$FK$206,FAG_Daten_2022!M$1,FALSE))</f>
        <v>0</v>
      </c>
      <c r="BB101" s="80">
        <f>IF(VLOOKUP($A101,FAG_Daten_2022!$A$1:$FK$206,FAG_Daten_2022!N$1,FALSE)="","",VLOOKUP($A101,FAG_Daten_2022!$A$1:$FK$206,FAG_Daten_2022!N$1,FALSE))</f>
        <v>0</v>
      </c>
      <c r="BC101" s="80">
        <f>IF(VLOOKUP($A101,FAG_Daten_2022!$A$1:$FK$206,FAG_Daten_2022!O$1,FALSE)="","",VLOOKUP($A101,FAG_Daten_2022!$A$1:$FK$206,FAG_Daten_2022!O$1,FALSE))</f>
        <v>0</v>
      </c>
      <c r="BD101" s="80" t="str">
        <f>IF(VLOOKUP($A101,FAG_Daten_2022!$A$1:$FK$206,FAG_Daten_2022!P$1,FALSE)="","",VLOOKUP($A101,FAG_Daten_2022!$A$1:$FK$206,FAG_Daten_2022!P$1,FALSE))</f>
        <v/>
      </c>
      <c r="BE101" s="80">
        <f>IF(VLOOKUP($A101,FAG_Daten_2022!$A$1:$FK$206,FAG_Daten_2022!R$1,FALSE)="","",VLOOKUP($A101,FAG_Daten_2022!$A$1:$FK$206,FAG_Daten_2022!R$1,FALSE))</f>
        <v>0</v>
      </c>
      <c r="BF101" s="80">
        <f>IF(VLOOKUP($A101,FAG_Daten_2022!$A$1:$FK$206,FAG_Daten_2022!S$1,FALSE)="","",VLOOKUP($A101,FAG_Daten_2022!$A$1:$FK$206,FAG_Daten_2022!S$1,FALSE))</f>
        <v>0</v>
      </c>
      <c r="BG101" s="80" t="str">
        <f>IF(VLOOKUP($A101,FAG_Daten_2022!$A$1:$FK$206,FAG_Daten_2022!T$1,FALSE)="","",VLOOKUP($A101,FAG_Daten_2022!$A$1:$FK$206,FAG_Daten_2022!T$1,FALSE))</f>
        <v/>
      </c>
      <c r="BH101" s="80" t="str">
        <f>IF(VLOOKUP($A101,FAG_Daten_2022!$A$1:$FK$206,FAG_Daten_2022!U$1,FALSE)="","",VLOOKUP($A101,FAG_Daten_2022!$A$1:$FK$206,FAG_Daten_2022!U$1,FALSE))</f>
        <v/>
      </c>
      <c r="BI101" s="80">
        <f>IF(VLOOKUP($A101,FAG_Daten_2022!$A$1:$FK$206,FAG_Daten_2022!W$1,FALSE)="","",VLOOKUP($A101,FAG_Daten_2022!$A$1:$FK$206,FAG_Daten_2022!W$1,FALSE))</f>
        <v>0</v>
      </c>
      <c r="BJ101" s="80" t="str">
        <f>IF(VLOOKUP($A101,FAG_Daten_2022!$A$1:$FK$206,FAG_Daten_2022!X$1,FALSE)="","",VLOOKUP($A101,FAG_Daten_2022!$A$1:$FK$206,FAG_Daten_2022!X$1,FALSE))</f>
        <v/>
      </c>
      <c r="BK101" s="80" t="str">
        <f>IF(VLOOKUP($A101,FAG_Daten_2022!$A$1:$FK$206,FAG_Daten_2022!Y$1,FALSE)="","",VLOOKUP($A101,FAG_Daten_2022!$A$1:$FK$206,FAG_Daten_2022!Y$1,FALSE))</f>
        <v/>
      </c>
      <c r="BL101" s="80" t="str">
        <f>IF(VLOOKUP($A101,FAG_Daten_2022!$A$1:$FK$206,FAG_Daten_2022!Z$1,FALSE)="","",VLOOKUP($A101,FAG_Daten_2022!$A$1:$FK$206,FAG_Daten_2022!Z$1,FALSE))</f>
        <v/>
      </c>
      <c r="BM101" s="82">
        <f>IF(VLOOKUP($A101,FAG_Daten_2022!$A$1:$FK$206,FAG_Daten_2022!AG$1,FALSE)="","",VLOOKUP($A101,FAG_Daten_2022!$A$1:$FK$206,FAG_Daten_2022!AG$1,FALSE))</f>
        <v>18728279</v>
      </c>
      <c r="BN101" s="82">
        <f>IF(VLOOKUP($A101,FAG_Daten_2022!$A$1:$FK$206,FAG_Daten_2022!AH$1,FALSE)="","",VLOOKUP($A101,FAG_Daten_2022!$A$1:$FK$206,FAG_Daten_2022!AH$1,FALSE))</f>
        <v>0</v>
      </c>
      <c r="BO101" s="82">
        <f>IF(VLOOKUP($A101,FAG_Daten_2022!$A$1:$FK$206,FAG_Daten_2022!AI$1,FALSE)="","",VLOOKUP($A101,FAG_Daten_2022!$A$1:$FK$206,FAG_Daten_2022!AI$1,FALSE))</f>
        <v>0</v>
      </c>
      <c r="BP101" s="113">
        <f>IF(VLOOKUP($A101,FAG_Daten_2022!$A$1:$FK$206,FAG_Daten_2022!AJ$1,FALSE)="","",VLOOKUP($A101,FAG_Daten_2022!$A$1:$FK$206,FAG_Daten_2022!AJ$1,FALSE))</f>
        <v>0</v>
      </c>
      <c r="BQ101" s="82" t="str">
        <f>IF(VLOOKUP($A101,FAG_Daten_2022!$A$1:$FK$206,FAG_Daten_2022!AK$1,FALSE)="","",VLOOKUP($A101,FAG_Daten_2022!$A$1:$FK$206,FAG_Daten_2022!AK$1,FALSE))</f>
        <v/>
      </c>
      <c r="BR101" s="82">
        <f>IF(VLOOKUP($A101,FAG_Daten_2022!$A$1:$FK$206,FAG_Daten_2022!AL$1,FALSE)="","",VLOOKUP($A101,FAG_Daten_2022!$A$1:$FK$206,FAG_Daten_2022!AL$1,FALSE))</f>
        <v>0</v>
      </c>
      <c r="BS101" s="82">
        <f>IF(VLOOKUP($A101,FAG_Daten_2022!$A$1:$FK$206,FAG_Daten_2022!AM$1,FALSE)="","",VLOOKUP($A101,FAG_Daten_2022!$A$1:$FK$206,FAG_Daten_2022!AM$1,FALSE))</f>
        <v>0</v>
      </c>
      <c r="BT101" s="82" t="str">
        <f>IF(VLOOKUP($A101,FAG_Daten_2022!$A$1:$FK$206,FAG_Daten_2022!AN$1,FALSE)="","",VLOOKUP($A101,FAG_Daten_2022!$A$1:$FK$206,FAG_Daten_2022!AN$1,FALSE))</f>
        <v/>
      </c>
      <c r="BU101" s="82" t="str">
        <f>IF(VLOOKUP($A101,FAG_Daten_2022!$A$1:$FK$206,FAG_Daten_2022!AO$1,FALSE)="","",VLOOKUP($A101,FAG_Daten_2022!$A$1:$FK$206,FAG_Daten_2022!AO$1,FALSE))</f>
        <v/>
      </c>
      <c r="BV101" s="82">
        <f>IF(VLOOKUP($A101,FAG_Daten_2022!$A$1:$FK$206,FAG_Daten_2022!AP$1,FALSE)="","",VLOOKUP($A101,FAG_Daten_2022!$A$1:$FK$206,FAG_Daten_2022!AP$1,FALSE))</f>
        <v>0</v>
      </c>
      <c r="BW101" s="82" t="str">
        <f>IF(VLOOKUP($A101,FAG_Daten_2022!$A$1:$FK$206,FAG_Daten_2022!AQ$1,FALSE)="","",VLOOKUP($A101,FAG_Daten_2022!$A$1:$FK$206,FAG_Daten_2022!AQ$1,FALSE))</f>
        <v/>
      </c>
      <c r="BX101" s="82" t="str">
        <f>IF(VLOOKUP($A101,FAG_Daten_2022!$A$1:$FK$206,FAG_Daten_2022!AR$1,FALSE)="","",VLOOKUP($A101,FAG_Daten_2022!$A$1:$FK$206,FAG_Daten_2022!AR$1,FALSE))</f>
        <v/>
      </c>
      <c r="BY101" s="82" t="str">
        <f>IF(VLOOKUP($A101,FAG_Daten_2022!$A$1:$FK$206,FAG_Daten_2022!AS$1,FALSE)="","",VLOOKUP($A101,FAG_Daten_2022!$A$1:$FK$206,FAG_Daten_2022!AS$1,FALSE))</f>
        <v/>
      </c>
      <c r="BZ101" s="82">
        <f t="shared" si="18"/>
        <v>0</v>
      </c>
      <c r="CA101" s="82">
        <f t="shared" si="18"/>
        <v>0</v>
      </c>
      <c r="CB101" s="82">
        <f t="shared" si="18"/>
        <v>0</v>
      </c>
      <c r="CC101" s="82" t="str">
        <f t="shared" si="18"/>
        <v/>
      </c>
      <c r="CD101" s="82">
        <f t="shared" si="18"/>
        <v>0</v>
      </c>
      <c r="CE101" s="82">
        <f t="shared" si="18"/>
        <v>0</v>
      </c>
      <c r="CF101" s="82" t="str">
        <f t="shared" si="18"/>
        <v/>
      </c>
      <c r="CG101" s="82" t="str">
        <f t="shared" si="18"/>
        <v/>
      </c>
      <c r="CH101" s="82">
        <f t="shared" si="18"/>
        <v>0</v>
      </c>
      <c r="CI101" s="82" t="str">
        <f t="shared" si="25"/>
        <v/>
      </c>
      <c r="CJ101" s="82" t="str">
        <f t="shared" si="25"/>
        <v/>
      </c>
      <c r="CK101" s="82" t="str">
        <f t="shared" si="25"/>
        <v/>
      </c>
      <c r="CL101" s="82">
        <f t="shared" si="16"/>
        <v>0</v>
      </c>
      <c r="CM101" s="82">
        <f t="shared" si="16"/>
        <v>0</v>
      </c>
      <c r="CN101" s="82">
        <f t="shared" si="16"/>
        <v>0</v>
      </c>
      <c r="CO101" s="82" t="str">
        <f t="shared" si="16"/>
        <v/>
      </c>
      <c r="CP101" s="82">
        <f t="shared" si="16"/>
        <v>0</v>
      </c>
      <c r="CQ101" s="82">
        <f t="shared" si="16"/>
        <v>0</v>
      </c>
      <c r="CR101" s="82" t="str">
        <f t="shared" si="23"/>
        <v/>
      </c>
      <c r="CS101" s="82" t="str">
        <f t="shared" si="23"/>
        <v/>
      </c>
      <c r="CT101" s="82">
        <f t="shared" si="23"/>
        <v>0</v>
      </c>
      <c r="CU101" s="82" t="str">
        <f t="shared" si="23"/>
        <v/>
      </c>
      <c r="CV101" s="82" t="str">
        <f t="shared" si="23"/>
        <v/>
      </c>
      <c r="CW101" s="82" t="str">
        <f t="shared" si="23"/>
        <v/>
      </c>
      <c r="CX101" s="82">
        <f t="shared" si="20"/>
        <v>0</v>
      </c>
      <c r="CY101" s="82">
        <f>VLOOKUP($A101,FAG_Daten_2022!$A$1:$FK$206,FAG_Daten_2022!I$1,FALSE)</f>
        <v>1187</v>
      </c>
      <c r="CZ101" s="82" t="str">
        <f>IF(VLOOKUP($A101,FAG_Daten_2022!$A$1:$FK$206,FAG_Daten_2022!BE$1,FALSE)="","",VLOOKUP($A101,FAG_Daten_2022!$A$1:$FK$206,FAG_Daten_2022!BE$1,FALSE))</f>
        <v/>
      </c>
      <c r="DA101" s="82" t="str">
        <f>IF(VLOOKUP($A101,FAG_Daten_2022!$A$1:$FK$206,FAG_Daten_2022!BF$1,FALSE)="","",VLOOKUP($A101,FAG_Daten_2022!$A$1:$FK$206,FAG_Daten_2022!BF$1,FALSE))</f>
        <v/>
      </c>
      <c r="DB101" s="82" t="str">
        <f>IF(VLOOKUP($A101,FAG_Daten_2022!$A$1:$FK$206,FAG_Daten_2022!BG$1,FALSE)="","",VLOOKUP($A101,FAG_Daten_2022!$A$1:$FK$206,FAG_Daten_2022!BG$1,FALSE))</f>
        <v/>
      </c>
      <c r="DC101" s="82" t="str">
        <f>IF(VLOOKUP($A101,FAG_Daten_2022!$A$1:$FK$206,FAG_Daten_2022!BH$1,FALSE)="","",VLOOKUP($A101,FAG_Daten_2022!$A$1:$FK$206,FAG_Daten_2022!BH$1,FALSE))</f>
        <v/>
      </c>
      <c r="DD101" s="82" t="str">
        <f>IF(VLOOKUP($A101,FAG_Daten_2022!$A$1:$FK$206,FAG_Daten_2022!BI$1,FALSE)="","",VLOOKUP($A101,FAG_Daten_2022!$A$1:$FK$206,FAG_Daten_2022!BI$1,FALSE))</f>
        <v/>
      </c>
      <c r="DE101" s="82" t="str">
        <f>IF(VLOOKUP($A101,FAG_Daten_2022!$A$1:$FK$206,FAG_Daten_2022!BJ$1,FALSE)="","",VLOOKUP($A101,FAG_Daten_2022!$A$1:$FK$206,FAG_Daten_2022!BJ$1,FALSE))</f>
        <v/>
      </c>
      <c r="DF101" s="82" t="str">
        <f>IF(VLOOKUP($A101,FAG_Daten_2022!$A$1:$FK$206,FAG_Daten_2022!BK$1,FALSE)="","",VLOOKUP($A101,FAG_Daten_2022!$A$1:$FK$206,FAG_Daten_2022!BK$1,FALSE))</f>
        <v/>
      </c>
      <c r="DG101" s="82" t="str">
        <f>IF(VLOOKUP($A101,FAG_Daten_2022!$A$1:$FK$206,FAG_Daten_2022!BL$1,FALSE)="","",VLOOKUP($A101,FAG_Daten_2022!$A$1:$FK$206,FAG_Daten_2022!BL$1,FALSE))</f>
        <v/>
      </c>
      <c r="DH101" s="82" t="str">
        <f>IF(VLOOKUP($A101,FAG_Daten_2022!$A$1:$FK$206,FAG_Daten_2022!BM$1,FALSE)="","",VLOOKUP($A101,FAG_Daten_2022!$A$1:$FK$206,FAG_Daten_2022!BM$1,FALSE))</f>
        <v/>
      </c>
      <c r="DI101" s="82" t="str">
        <f>IF(VLOOKUP($A101,FAG_Daten_2022!$A$1:$FK$206,FAG_Daten_2022!BN$1,FALSE)="","",VLOOKUP($A101,FAG_Daten_2022!$A$1:$FK$206,FAG_Daten_2022!BN$1,FALSE))</f>
        <v/>
      </c>
      <c r="DJ101" s="82" t="str">
        <f>IF(VLOOKUP($A101,FAG_Daten_2022!$A$1:$FK$206,FAG_Daten_2022!BO$1,FALSE)="","",VLOOKUP($A101,FAG_Daten_2022!$A$1:$FK$206,FAG_Daten_2022!BO$1,FALSE))</f>
        <v/>
      </c>
      <c r="DK101" s="82" t="str">
        <f>IF(VLOOKUP($A101,FAG_Daten_2022!$A$1:$FK$206,FAG_Daten_2022!BP$1,FALSE)="","",VLOOKUP($A101,FAG_Daten_2022!$A$1:$FK$206,FAG_Daten_2022!BP$1,FALSE))</f>
        <v/>
      </c>
      <c r="DL101" s="82" t="str">
        <f>IF(VLOOKUP($A101,FAG_Daten_2022!$A$1:$FK$206,FAG_Daten_2022!BQ$1,FALSE)="","",VLOOKUP($A101,FAG_Daten_2022!$A$1:$FK$206,FAG_Daten_2022!BQ$1,FALSE))</f>
        <v/>
      </c>
      <c r="DM101" s="82" t="str">
        <f>IF(VLOOKUP($A101,FAG_Daten_2022!$A$1:$FK$206,FAG_Daten_2022!BR$1,FALSE)="","",VLOOKUP($A101,FAG_Daten_2022!$A$1:$FK$206,FAG_Daten_2022!BR$1,FALSE))</f>
        <v/>
      </c>
      <c r="DN101" s="82" t="str">
        <f t="shared" si="17"/>
        <v/>
      </c>
      <c r="DO101" s="82" t="str">
        <f t="shared" si="17"/>
        <v/>
      </c>
      <c r="DP101" s="82" t="str">
        <f t="shared" si="17"/>
        <v/>
      </c>
      <c r="DQ101" s="82" t="str">
        <f t="shared" si="17"/>
        <v/>
      </c>
      <c r="DR101" s="82" t="str">
        <f t="shared" si="17"/>
        <v/>
      </c>
      <c r="DS101" s="82" t="str">
        <f t="shared" si="17"/>
        <v/>
      </c>
      <c r="DT101" s="82" t="str">
        <f t="shared" si="24"/>
        <v/>
      </c>
      <c r="DU101" s="82" t="str">
        <f t="shared" si="24"/>
        <v/>
      </c>
      <c r="DV101" s="82" t="str">
        <f t="shared" si="24"/>
        <v/>
      </c>
      <c r="DW101" s="82" t="str">
        <f t="shared" si="24"/>
        <v/>
      </c>
      <c r="DX101" s="82" t="str">
        <f t="shared" si="24"/>
        <v/>
      </c>
      <c r="DY101" s="82" t="str">
        <f t="shared" si="24"/>
        <v/>
      </c>
      <c r="DZ101" s="82">
        <f t="shared" si="21"/>
        <v>0</v>
      </c>
      <c r="EA101" s="82">
        <f t="shared" si="22"/>
        <v>0</v>
      </c>
      <c r="EB101" s="82"/>
      <c r="EC101" s="82"/>
      <c r="ED101" s="82"/>
      <c r="EE101" s="82"/>
      <c r="EF101" s="82"/>
      <c r="EG101" s="82"/>
      <c r="EH101" s="82"/>
      <c r="EI101" s="82"/>
      <c r="EJ101" s="82"/>
      <c r="EK101" s="1"/>
      <c r="EL101" s="11"/>
      <c r="EM101" s="1"/>
    </row>
    <row r="102" spans="1:143" s="3" customFormat="1" outlineLevel="1" x14ac:dyDescent="0.2">
      <c r="A102" s="3">
        <v>92</v>
      </c>
      <c r="B102" s="3" t="str">
        <f>VLOOKUP(A102,FAG_Daten_2022!A$1:$FK$206,FAG_Daten_2022!$B$1,FALSE)</f>
        <v>Oberglatt</v>
      </c>
      <c r="C102" s="3" t="str">
        <f>VLOOKUP(A102,FAG_Daten_2022!A$1:$FK$206,FAG_Daten_2022!$C$1,FALSE)</f>
        <v>Politische Gemeinde</v>
      </c>
      <c r="D102" s="3" t="str">
        <f>VLOOKUP(A102,FAG_Daten_2022!A$1:$FK$206,FAG_Daten_2022!$D$1,FALSE)</f>
        <v>Bezirk Dielsdorf</v>
      </c>
      <c r="E102" s="82">
        <f>VLOOKUP(A102,FAG_Daten_2022!A$1:$FK$206,FAG_Daten_2022!$AT$1,FALSE)</f>
        <v>2446</v>
      </c>
      <c r="F102" s="82">
        <f>VLOOKUP(A102,FAG_Daten_2022!A$1:$FK$206,FAG_Daten_2022!$AV$1,FALSE)</f>
        <v>3770</v>
      </c>
      <c r="G102" s="82">
        <f>VLOOKUP(A102,FAG_Daten_2022!A$1:$FK$206,FAG_Daten_2022!$F$1,FALSE)</f>
        <v>7361</v>
      </c>
      <c r="H102" s="80">
        <f>VLOOKUP(A102,FAG_Daten_2022!A$1:$FK$206,FAG_Daten_2022!$DH$1,FALSE)</f>
        <v>122</v>
      </c>
      <c r="I102" s="82">
        <f>ROUND(IF(E102&lt;FAG_Basisdaten!$C$5*F102,(FAG_Basisdaten!$C$5*F102-E102)*G102*H102/100,0),0)</f>
        <v>10197267</v>
      </c>
      <c r="J102" s="82">
        <f>VLOOKUP(A102,FAG_Daten_2022!A$1:$FK$206,FAG_Daten_2022!$AT$1,FALSE)</f>
        <v>2446</v>
      </c>
      <c r="K102" s="82">
        <f>VLOOKUP(A102,FAG_Daten_2022!A$1:$FK$206,FAG_Daten_2022!$AV$1,FALSE)</f>
        <v>3770</v>
      </c>
      <c r="L102" s="3">
        <f>VLOOKUP(A102,FAG_Daten_2022!A$1:$FK$206,FAG_Daten_2022!$F$1,FALSE)</f>
        <v>7361</v>
      </c>
      <c r="M102" s="3">
        <f>VLOOKUP(A102,FAG_Daten_2022!A$1:$FK$206,FAG_Daten_2022!DJ$1,FALSE)</f>
        <v>99.67</v>
      </c>
      <c r="N102" s="3">
        <f>VLOOKUP(A102,FAG_Daten_2022!A$1:$FK$206,FAG_Daten_2022!$DK$1,FALSE)</f>
        <v>100.87</v>
      </c>
      <c r="O102" s="82">
        <f>ROUND(IF(J102&gt;K102*FAG_Basisdaten!$C$8,(J102-K102*FAG_Basisdaten!$C$8)*FAG_Basisdaten!$C$9*L102*(M102/N102),0),0)</f>
        <v>0</v>
      </c>
      <c r="P102" s="82">
        <f>VLOOKUP(A102,FAG_Daten_2022!A$1:$FK$206,FAG_Daten_2022!$I$1,FALSE)</f>
        <v>1606</v>
      </c>
      <c r="Q102" s="82">
        <f>VLOOKUP(A102,FAG_Daten_2022!A$1:$FK$206,FAG_Daten_2022!$F$1,FALSE)</f>
        <v>7361</v>
      </c>
      <c r="R102" s="82">
        <f>VLOOKUP(A102,FAG_Daten_2022!A$1:$FK$206,FAG_Daten_2022!$K$1,FALSE)</f>
        <v>232131</v>
      </c>
      <c r="S102" s="82">
        <f>VLOOKUP(A102,FAG_Daten_2022!A$1:$FK$206,FAG_Daten_2022!$H$1,FALSE)</f>
        <v>1130451</v>
      </c>
      <c r="T102" s="82">
        <f>VLOOKUP(A102,FAG_Daten_2022!A$1:$FK$206,FAG_Daten_2022!$F$1,FALSE)</f>
        <v>7361</v>
      </c>
      <c r="U102" s="3">
        <f>VLOOKUP(A102,FAG_Daten_2022!A$1:$FK$206,FAG_Daten_2022!$BC$1,FALSE)</f>
        <v>102.3</v>
      </c>
      <c r="V102" s="3">
        <f>VLOOKUP(A102,FAG_Daten_2022!A$1:$FK$206,FAG_Daten_2022!$BD$1,FALSE)</f>
        <v>104.2</v>
      </c>
      <c r="W102" s="118">
        <f>IF((P102/Q102)&gt;(R102/S102)*FAG_Basisdaten!$C$12,((P102/Q102)-(R102/S102)*FAG_Basisdaten!$C$12)*T102*FAG_Basisdaten!$C$13*(U102/V102),0)</f>
        <v>0</v>
      </c>
      <c r="X102" s="3">
        <f>VLOOKUP(A102,FAG_Daten_2022!A$1:$FK$206,FAG_Daten_2022!$DH$1,FALSE)</f>
        <v>122</v>
      </c>
      <c r="Y102" s="3">
        <f>VLOOKUP(A102,FAG_Daten_2022!A$1:$FK$206,FAG_Daten_2022!$DJ$1,FALSE)</f>
        <v>99.67</v>
      </c>
      <c r="Z102" s="82">
        <f>ROUND(W102-W102*MIN(MAX((Y102*FAG_Basisdaten!$C$15-X102)/(Y102*FAG_Basisdaten!$C$14),0),1),0)</f>
        <v>0</v>
      </c>
      <c r="AA102" s="79">
        <f>VLOOKUP(A102,FAG_Daten_2022!A$1:$FK$206,FAG_Daten_2022!$AW$1,FALSE)</f>
        <v>903.3</v>
      </c>
      <c r="AB102" s="83">
        <f>VLOOKUP(A102,FAG_Daten_2022!A$1:$FK$206,FAG_Daten_2022!$AZ$1,FALSE)</f>
        <v>0</v>
      </c>
      <c r="AC102" s="3">
        <f>VLOOKUP(A102,FAG_Daten_2022!A$1:$FK$206,FAG_Daten_2022!$F$1,FALSE)</f>
        <v>7361</v>
      </c>
      <c r="AD102" s="3">
        <f>VLOOKUP(A102,FAG_Daten_2022!A$1:$FK$206,FAG_Daten_2022!$BC$1,FALSE)</f>
        <v>102.3</v>
      </c>
      <c r="AE102" s="3">
        <f>VLOOKUP(A102,FAG_Daten_2022!A$1:$FK$206,FAG_Daten_2022!$BD$1,FALSE)</f>
        <v>104.2</v>
      </c>
      <c r="AF102" s="80">
        <f>IF(OR(AA102&lt;FAG_Basisdaten!$C$18,AB102&gt;FAG_Basisdaten!$C$19),MAX((FAG_Basisdaten!$C$20+FAG_Basisdaten!$C$21*AA102+FAG_Basisdaten!$C$22*AB102*100)*AC102*(AD102/AE102),0),0)</f>
        <v>0</v>
      </c>
      <c r="AG102" s="3">
        <f>VLOOKUP(A102,FAG_Daten_2022!A$1:$FK$206,FAG_Daten_2022!$DH$1,FALSE)</f>
        <v>122</v>
      </c>
      <c r="AH102" s="3">
        <f>VLOOKUP(A102,FAG_Daten_2022!A$1:$FK$206,FAG_Daten_2022!$DJ$1,FALSE)</f>
        <v>99.67</v>
      </c>
      <c r="AI102" s="82">
        <f>ROUND(AF102-AF102*MIN(MAX((AH102*FAG_Basisdaten!$C$24-AG102)/(AH102*FAG_Basisdaten!$C$23),0),1),0)</f>
        <v>0</v>
      </c>
      <c r="AJ102" s="3">
        <f>VLOOKUP(A102,FAG_Daten_2022!$A$1:$FK$206,FAG_Daten_2022!$BC$1,FALSE)</f>
        <v>102.3</v>
      </c>
      <c r="AK102" s="3">
        <f>VLOOKUP(A102,FAG_Daten_2022!$A$1:$FK$206,FAG_Daten_2022!$BD$1,FALSE)</f>
        <v>104.2</v>
      </c>
      <c r="AL102" s="82">
        <v>0</v>
      </c>
      <c r="AM102" s="82">
        <f t="shared" si="19"/>
        <v>10197267</v>
      </c>
      <c r="AN102" s="115" t="str">
        <f>IF(VLOOKUP($A102,FAG_Daten_2022!$A$1:$FK$206,FAG_Daten_2022!BS$1,FALSE)="","",VLOOKUP($A102,FAG_Daten_2022!$A$1:$FK$206,FAG_Daten_2022!BS$1,FALSE))</f>
        <v/>
      </c>
      <c r="AO102" s="115" t="str">
        <f>IF(VLOOKUP($A102,FAG_Daten_2022!$A$1:$FK$206,FAG_Daten_2022!BT$1,FALSE)="","",VLOOKUP($A102,FAG_Daten_2022!$A$1:$FK$206,FAG_Daten_2022!BT$1,FALSE))</f>
        <v/>
      </c>
      <c r="AP102" s="115" t="str">
        <f>IF(VLOOKUP($A102,FAG_Daten_2022!$A$1:$FK$206,FAG_Daten_2022!BU$1,FALSE)="","",VLOOKUP($A102,FAG_Daten_2022!$A$1:$FK$206,FAG_Daten_2022!BU$1,FALSE))</f>
        <v/>
      </c>
      <c r="AQ102" s="115" t="str">
        <f>IF(VLOOKUP($A102,FAG_Daten_2022!$A$1:$FK$206,FAG_Daten_2022!BV$1,FALSE)="","",VLOOKUP($A102,FAG_Daten_2022!$A$1:$FK$206,FAG_Daten_2022!BV$1,FALSE))</f>
        <v/>
      </c>
      <c r="AR102" s="115" t="str">
        <f>IF(VLOOKUP($A102,FAG_Daten_2022!$A$1:$FK$206,FAG_Daten_2022!BW$1,FALSE)="","",VLOOKUP($A102,FAG_Daten_2022!$A$1:$FK$206,FAG_Daten_2022!BW$1,FALSE))</f>
        <v>Rümlang-Oberglatt</v>
      </c>
      <c r="AS102" s="115" t="str">
        <f>IF(VLOOKUP($A102,FAG_Daten_2022!$A$1:$FK$206,FAG_Daten_2022!BX$1,FALSE)="","",VLOOKUP($A102,FAG_Daten_2022!$A$1:$FK$206,FAG_Daten_2022!BX$1,FALSE))</f>
        <v>Niederhasli-Niederglatt</v>
      </c>
      <c r="AT102" s="115" t="str">
        <f>IF(VLOOKUP($A102,FAG_Daten_2022!$A$1:$FK$206,FAG_Daten_2022!BY$1,FALSE)="","",VLOOKUP($A102,FAG_Daten_2022!$A$1:$FK$206,FAG_Daten_2022!BY$1,FALSE))</f>
        <v/>
      </c>
      <c r="AU102" s="115" t="str">
        <f>IF(VLOOKUP($A102,FAG_Daten_2022!$A$1:$FK$206,FAG_Daten_2022!BZ$1,FALSE)="","",VLOOKUP($A102,FAG_Daten_2022!$A$1:$FK$206,FAG_Daten_2022!BZ$1,FALSE))</f>
        <v/>
      </c>
      <c r="AV102" s="115" t="str">
        <f>IF(VLOOKUP($A102,FAG_Daten_2022!$A$1:$FK$206,FAG_Daten_2022!CA$1,FALSE)="","",VLOOKUP($A102,FAG_Daten_2022!$A$1:$FK$206,FAG_Daten_2022!CA$1,FALSE))</f>
        <v/>
      </c>
      <c r="AW102" s="115" t="str">
        <f>IF(VLOOKUP($A102,FAG_Daten_2022!$A$1:$FK$206,FAG_Daten_2022!CB$1,FALSE)="","",VLOOKUP($A102,FAG_Daten_2022!$A$1:$FK$206,FAG_Daten_2022!CB$1,FALSE))</f>
        <v/>
      </c>
      <c r="AX102" s="115" t="str">
        <f>IF(VLOOKUP($A102,FAG_Daten_2022!$A$1:$FK$206,FAG_Daten_2022!CC$1,FALSE)="","",VLOOKUP($A102,FAG_Daten_2022!$A$1:$FK$206,FAG_Daten_2022!CC$1,FALSE))</f>
        <v/>
      </c>
      <c r="AY102" s="115" t="str">
        <f>IF(VLOOKUP($A102,FAG_Daten_2022!$A$1:$FK$206,FAG_Daten_2022!CD$1,FALSE)="","",VLOOKUP($A102,FAG_Daten_2022!$A$1:$FK$206,FAG_Daten_2022!CD$1,FALSE))</f>
        <v/>
      </c>
      <c r="AZ102" s="80">
        <f>VLOOKUP($A102,FAG_Daten_2022!$A$1:$FK$206,FAG_Daten_2022!$DH$1,FALSE)</f>
        <v>122</v>
      </c>
      <c r="BA102" s="80">
        <f>IF(VLOOKUP($A102,FAG_Daten_2022!$A$1:$FK$206,FAG_Daten_2022!M$1,FALSE)="","",VLOOKUP($A102,FAG_Daten_2022!$A$1:$FK$206,FAG_Daten_2022!M$1,FALSE))</f>
        <v>0</v>
      </c>
      <c r="BB102" s="80">
        <f>IF(VLOOKUP($A102,FAG_Daten_2022!$A$1:$FK$206,FAG_Daten_2022!N$1,FALSE)="","",VLOOKUP($A102,FAG_Daten_2022!$A$1:$FK$206,FAG_Daten_2022!N$1,FALSE))</f>
        <v>0</v>
      </c>
      <c r="BC102" s="80">
        <f>IF(VLOOKUP($A102,FAG_Daten_2022!$A$1:$FK$206,FAG_Daten_2022!O$1,FALSE)="","",VLOOKUP($A102,FAG_Daten_2022!$A$1:$FK$206,FAG_Daten_2022!O$1,FALSE))</f>
        <v>0</v>
      </c>
      <c r="BD102" s="80" t="str">
        <f>IF(VLOOKUP($A102,FAG_Daten_2022!$A$1:$FK$206,FAG_Daten_2022!P$1,FALSE)="","",VLOOKUP($A102,FAG_Daten_2022!$A$1:$FK$206,FAG_Daten_2022!P$1,FALSE))</f>
        <v/>
      </c>
      <c r="BE102" s="80">
        <f>IF(VLOOKUP($A102,FAG_Daten_2022!$A$1:$FK$206,FAG_Daten_2022!R$1,FALSE)="","",VLOOKUP($A102,FAG_Daten_2022!$A$1:$FK$206,FAG_Daten_2022!R$1,FALSE))</f>
        <v>20</v>
      </c>
      <c r="BF102" s="80">
        <f>IF(VLOOKUP($A102,FAG_Daten_2022!$A$1:$FK$206,FAG_Daten_2022!S$1,FALSE)="","",VLOOKUP($A102,FAG_Daten_2022!$A$1:$FK$206,FAG_Daten_2022!S$1,FALSE))</f>
        <v>25</v>
      </c>
      <c r="BG102" s="80" t="str">
        <f>IF(VLOOKUP($A102,FAG_Daten_2022!$A$1:$FK$206,FAG_Daten_2022!T$1,FALSE)="","",VLOOKUP($A102,FAG_Daten_2022!$A$1:$FK$206,FAG_Daten_2022!T$1,FALSE))</f>
        <v/>
      </c>
      <c r="BH102" s="80" t="str">
        <f>IF(VLOOKUP($A102,FAG_Daten_2022!$A$1:$FK$206,FAG_Daten_2022!U$1,FALSE)="","",VLOOKUP($A102,FAG_Daten_2022!$A$1:$FK$206,FAG_Daten_2022!U$1,FALSE))</f>
        <v/>
      </c>
      <c r="BI102" s="80">
        <f>IF(VLOOKUP($A102,FAG_Daten_2022!$A$1:$FK$206,FAG_Daten_2022!W$1,FALSE)="","",VLOOKUP($A102,FAG_Daten_2022!$A$1:$FK$206,FAG_Daten_2022!W$1,FALSE))</f>
        <v>0</v>
      </c>
      <c r="BJ102" s="80" t="str">
        <f>IF(VLOOKUP($A102,FAG_Daten_2022!$A$1:$FK$206,FAG_Daten_2022!X$1,FALSE)="","",VLOOKUP($A102,FAG_Daten_2022!$A$1:$FK$206,FAG_Daten_2022!X$1,FALSE))</f>
        <v/>
      </c>
      <c r="BK102" s="80" t="str">
        <f>IF(VLOOKUP($A102,FAG_Daten_2022!$A$1:$FK$206,FAG_Daten_2022!Y$1,FALSE)="","",VLOOKUP($A102,FAG_Daten_2022!$A$1:$FK$206,FAG_Daten_2022!Y$1,FALSE))</f>
        <v/>
      </c>
      <c r="BL102" s="80" t="str">
        <f>IF(VLOOKUP($A102,FAG_Daten_2022!$A$1:$FK$206,FAG_Daten_2022!Z$1,FALSE)="","",VLOOKUP($A102,FAG_Daten_2022!$A$1:$FK$206,FAG_Daten_2022!Z$1,FALSE))</f>
        <v/>
      </c>
      <c r="BM102" s="82">
        <f>IF(VLOOKUP($A102,FAG_Daten_2022!$A$1:$FK$206,FAG_Daten_2022!AG$1,FALSE)="","",VLOOKUP($A102,FAG_Daten_2022!$A$1:$FK$206,FAG_Daten_2022!AG$1,FALSE))</f>
        <v>18002347</v>
      </c>
      <c r="BN102" s="82">
        <f>IF(VLOOKUP($A102,FAG_Daten_2022!$A$1:$FK$206,FAG_Daten_2022!AH$1,FALSE)="","",VLOOKUP($A102,FAG_Daten_2022!$A$1:$FK$206,FAG_Daten_2022!AH$1,FALSE))</f>
        <v>0</v>
      </c>
      <c r="BO102" s="82">
        <f>IF(VLOOKUP($A102,FAG_Daten_2022!$A$1:$FK$206,FAG_Daten_2022!AI$1,FALSE)="","",VLOOKUP($A102,FAG_Daten_2022!$A$1:$FK$206,FAG_Daten_2022!AI$1,FALSE))</f>
        <v>0</v>
      </c>
      <c r="BP102" s="113">
        <f>IF(VLOOKUP($A102,FAG_Daten_2022!$A$1:$FK$206,FAG_Daten_2022!AJ$1,FALSE)="","",VLOOKUP($A102,FAG_Daten_2022!$A$1:$FK$206,FAG_Daten_2022!AJ$1,FALSE))</f>
        <v>0</v>
      </c>
      <c r="BQ102" s="82" t="str">
        <f>IF(VLOOKUP($A102,FAG_Daten_2022!$A$1:$FK$206,FAG_Daten_2022!AK$1,FALSE)="","",VLOOKUP($A102,FAG_Daten_2022!$A$1:$FK$206,FAG_Daten_2022!AK$1,FALSE))</f>
        <v/>
      </c>
      <c r="BR102" s="82">
        <f>IF(VLOOKUP($A102,FAG_Daten_2022!$A$1:$FK$206,FAG_Daten_2022!AL$1,FALSE)="","",VLOOKUP($A102,FAG_Daten_2022!$A$1:$FK$206,FAG_Daten_2022!AL$1,FALSE))</f>
        <v>12741975</v>
      </c>
      <c r="BS102" s="82">
        <f>IF(VLOOKUP($A102,FAG_Daten_2022!$A$1:$FK$206,FAG_Daten_2022!AM$1,FALSE)="","",VLOOKUP($A102,FAG_Daten_2022!$A$1:$FK$206,FAG_Daten_2022!AM$1,FALSE))</f>
        <v>5260372</v>
      </c>
      <c r="BT102" s="82" t="str">
        <f>IF(VLOOKUP($A102,FAG_Daten_2022!$A$1:$FK$206,FAG_Daten_2022!AN$1,FALSE)="","",VLOOKUP($A102,FAG_Daten_2022!$A$1:$FK$206,FAG_Daten_2022!AN$1,FALSE))</f>
        <v/>
      </c>
      <c r="BU102" s="82" t="str">
        <f>IF(VLOOKUP($A102,FAG_Daten_2022!$A$1:$FK$206,FAG_Daten_2022!AO$1,FALSE)="","",VLOOKUP($A102,FAG_Daten_2022!$A$1:$FK$206,FAG_Daten_2022!AO$1,FALSE))</f>
        <v/>
      </c>
      <c r="BV102" s="82">
        <f>IF(VLOOKUP($A102,FAG_Daten_2022!$A$1:$FK$206,FAG_Daten_2022!AP$1,FALSE)="","",VLOOKUP($A102,FAG_Daten_2022!$A$1:$FK$206,FAG_Daten_2022!AP$1,FALSE))</f>
        <v>0</v>
      </c>
      <c r="BW102" s="82" t="str">
        <f>IF(VLOOKUP($A102,FAG_Daten_2022!$A$1:$FK$206,FAG_Daten_2022!AQ$1,FALSE)="","",VLOOKUP($A102,FAG_Daten_2022!$A$1:$FK$206,FAG_Daten_2022!AQ$1,FALSE))</f>
        <v/>
      </c>
      <c r="BX102" s="82" t="str">
        <f>IF(VLOOKUP($A102,FAG_Daten_2022!$A$1:$FK$206,FAG_Daten_2022!AR$1,FALSE)="","",VLOOKUP($A102,FAG_Daten_2022!$A$1:$FK$206,FAG_Daten_2022!AR$1,FALSE))</f>
        <v/>
      </c>
      <c r="BY102" s="82" t="str">
        <f>IF(VLOOKUP($A102,FAG_Daten_2022!$A$1:$FK$206,FAG_Daten_2022!AS$1,FALSE)="","",VLOOKUP($A102,FAG_Daten_2022!$A$1:$FK$206,FAG_Daten_2022!AS$1,FALSE))</f>
        <v/>
      </c>
      <c r="BZ102" s="82">
        <f t="shared" si="18"/>
        <v>0</v>
      </c>
      <c r="CA102" s="82">
        <f t="shared" si="18"/>
        <v>0</v>
      </c>
      <c r="CB102" s="82">
        <f t="shared" si="18"/>
        <v>0</v>
      </c>
      <c r="CC102" s="82" t="str">
        <f t="shared" si="18"/>
        <v/>
      </c>
      <c r="CD102" s="82">
        <f t="shared" si="18"/>
        <v>1183209</v>
      </c>
      <c r="CE102" s="82">
        <f t="shared" si="18"/>
        <v>610592</v>
      </c>
      <c r="CF102" s="82" t="str">
        <f t="shared" si="18"/>
        <v/>
      </c>
      <c r="CG102" s="82" t="str">
        <f t="shared" si="18"/>
        <v/>
      </c>
      <c r="CH102" s="82">
        <f t="shared" si="18"/>
        <v>0</v>
      </c>
      <c r="CI102" s="82" t="str">
        <f t="shared" si="25"/>
        <v/>
      </c>
      <c r="CJ102" s="82" t="str">
        <f t="shared" si="25"/>
        <v/>
      </c>
      <c r="CK102" s="82" t="str">
        <f t="shared" si="25"/>
        <v/>
      </c>
      <c r="CL102" s="82">
        <f t="shared" si="16"/>
        <v>0</v>
      </c>
      <c r="CM102" s="82">
        <f t="shared" si="16"/>
        <v>0</v>
      </c>
      <c r="CN102" s="82">
        <f t="shared" si="16"/>
        <v>0</v>
      </c>
      <c r="CO102" s="82" t="str">
        <f t="shared" ref="CO102:CT151" si="26">IF(BQ102="","",ROUND(((BD102/100)*BQ102)/(($AZ102/100)*$BM102)*$O102,0))</f>
        <v/>
      </c>
      <c r="CP102" s="82">
        <f t="shared" si="26"/>
        <v>0</v>
      </c>
      <c r="CQ102" s="82">
        <f t="shared" si="26"/>
        <v>0</v>
      </c>
      <c r="CR102" s="82" t="str">
        <f t="shared" si="23"/>
        <v/>
      </c>
      <c r="CS102" s="82" t="str">
        <f t="shared" si="23"/>
        <v/>
      </c>
      <c r="CT102" s="82">
        <f t="shared" si="23"/>
        <v>0</v>
      </c>
      <c r="CU102" s="82" t="str">
        <f t="shared" si="23"/>
        <v/>
      </c>
      <c r="CV102" s="82" t="str">
        <f t="shared" si="23"/>
        <v/>
      </c>
      <c r="CW102" s="82" t="str">
        <f t="shared" si="23"/>
        <v/>
      </c>
      <c r="CX102" s="82">
        <f t="shared" si="20"/>
        <v>1793801</v>
      </c>
      <c r="CY102" s="82">
        <f>VLOOKUP($A102,FAG_Daten_2022!$A$1:$FK$206,FAG_Daten_2022!I$1,FALSE)</f>
        <v>1606</v>
      </c>
      <c r="CZ102" s="82" t="str">
        <f>IF(VLOOKUP($A102,FAG_Daten_2022!$A$1:$FK$206,FAG_Daten_2022!BE$1,FALSE)="","",VLOOKUP($A102,FAG_Daten_2022!$A$1:$FK$206,FAG_Daten_2022!BE$1,FALSE))</f>
        <v/>
      </c>
      <c r="DA102" s="82" t="str">
        <f>IF(VLOOKUP($A102,FAG_Daten_2022!$A$1:$FK$206,FAG_Daten_2022!BF$1,FALSE)="","",VLOOKUP($A102,FAG_Daten_2022!$A$1:$FK$206,FAG_Daten_2022!BF$1,FALSE))</f>
        <v/>
      </c>
      <c r="DB102" s="82" t="str">
        <f>IF(VLOOKUP($A102,FAG_Daten_2022!$A$1:$FK$206,FAG_Daten_2022!BG$1,FALSE)="","",VLOOKUP($A102,FAG_Daten_2022!$A$1:$FK$206,FAG_Daten_2022!BG$1,FALSE))</f>
        <v/>
      </c>
      <c r="DC102" s="82" t="str">
        <f>IF(VLOOKUP($A102,FAG_Daten_2022!$A$1:$FK$206,FAG_Daten_2022!BH$1,FALSE)="","",VLOOKUP($A102,FAG_Daten_2022!$A$1:$FK$206,FAG_Daten_2022!BH$1,FALSE))</f>
        <v/>
      </c>
      <c r="DD102" s="82">
        <f>IF(VLOOKUP($A102,FAG_Daten_2022!$A$1:$FK$206,FAG_Daten_2022!BI$1,FALSE)="","",VLOOKUP($A102,FAG_Daten_2022!$A$1:$FK$206,FAG_Daten_2022!BI$1,FALSE))</f>
        <v>174</v>
      </c>
      <c r="DE102" s="82">
        <f>IF(VLOOKUP($A102,FAG_Daten_2022!$A$1:$FK$206,FAG_Daten_2022!BJ$1,FALSE)="","",VLOOKUP($A102,FAG_Daten_2022!$A$1:$FK$206,FAG_Daten_2022!BJ$1,FALSE))</f>
        <v>55</v>
      </c>
      <c r="DF102" s="82" t="str">
        <f>IF(VLOOKUP($A102,FAG_Daten_2022!$A$1:$FK$206,FAG_Daten_2022!BK$1,FALSE)="","",VLOOKUP($A102,FAG_Daten_2022!$A$1:$FK$206,FAG_Daten_2022!BK$1,FALSE))</f>
        <v/>
      </c>
      <c r="DG102" s="82" t="str">
        <f>IF(VLOOKUP($A102,FAG_Daten_2022!$A$1:$FK$206,FAG_Daten_2022!BL$1,FALSE)="","",VLOOKUP($A102,FAG_Daten_2022!$A$1:$FK$206,FAG_Daten_2022!BL$1,FALSE))</f>
        <v/>
      </c>
      <c r="DH102" s="82" t="str">
        <f>IF(VLOOKUP($A102,FAG_Daten_2022!$A$1:$FK$206,FAG_Daten_2022!BM$1,FALSE)="","",VLOOKUP($A102,FAG_Daten_2022!$A$1:$FK$206,FAG_Daten_2022!BM$1,FALSE))</f>
        <v/>
      </c>
      <c r="DI102" s="82" t="str">
        <f>IF(VLOOKUP($A102,FAG_Daten_2022!$A$1:$FK$206,FAG_Daten_2022!BN$1,FALSE)="","",VLOOKUP($A102,FAG_Daten_2022!$A$1:$FK$206,FAG_Daten_2022!BN$1,FALSE))</f>
        <v/>
      </c>
      <c r="DJ102" s="82" t="str">
        <f>IF(VLOOKUP($A102,FAG_Daten_2022!$A$1:$FK$206,FAG_Daten_2022!BO$1,FALSE)="","",VLOOKUP($A102,FAG_Daten_2022!$A$1:$FK$206,FAG_Daten_2022!BO$1,FALSE))</f>
        <v/>
      </c>
      <c r="DK102" s="82" t="str">
        <f>IF(VLOOKUP($A102,FAG_Daten_2022!$A$1:$FK$206,FAG_Daten_2022!BP$1,FALSE)="","",VLOOKUP($A102,FAG_Daten_2022!$A$1:$FK$206,FAG_Daten_2022!BP$1,FALSE))</f>
        <v/>
      </c>
      <c r="DL102" s="82" t="str">
        <f>IF(VLOOKUP($A102,FAG_Daten_2022!$A$1:$FK$206,FAG_Daten_2022!BQ$1,FALSE)="","",VLOOKUP($A102,FAG_Daten_2022!$A$1:$FK$206,FAG_Daten_2022!BQ$1,FALSE))</f>
        <v/>
      </c>
      <c r="DM102" s="82" t="str">
        <f>IF(VLOOKUP($A102,FAG_Daten_2022!$A$1:$FK$206,FAG_Daten_2022!BR$1,FALSE)="","",VLOOKUP($A102,FAG_Daten_2022!$A$1:$FK$206,FAG_Daten_2022!BR$1,FALSE))</f>
        <v/>
      </c>
      <c r="DN102" s="82" t="str">
        <f t="shared" si="17"/>
        <v/>
      </c>
      <c r="DO102" s="82" t="str">
        <f t="shared" si="17"/>
        <v/>
      </c>
      <c r="DP102" s="82" t="str">
        <f t="shared" si="17"/>
        <v/>
      </c>
      <c r="DQ102" s="82" t="str">
        <f t="shared" ref="DQ102:DV151" si="27">IF(DC102="","",ROUND($Z102*(DC102/$CY102),0))</f>
        <v/>
      </c>
      <c r="DR102" s="82">
        <f t="shared" si="27"/>
        <v>0</v>
      </c>
      <c r="DS102" s="82">
        <f t="shared" si="27"/>
        <v>0</v>
      </c>
      <c r="DT102" s="82" t="str">
        <f t="shared" si="24"/>
        <v/>
      </c>
      <c r="DU102" s="82" t="str">
        <f t="shared" si="24"/>
        <v/>
      </c>
      <c r="DV102" s="82" t="str">
        <f t="shared" si="24"/>
        <v/>
      </c>
      <c r="DW102" s="82" t="str">
        <f t="shared" si="24"/>
        <v/>
      </c>
      <c r="DX102" s="82" t="str">
        <f t="shared" si="24"/>
        <v/>
      </c>
      <c r="DY102" s="82" t="str">
        <f t="shared" si="24"/>
        <v/>
      </c>
      <c r="DZ102" s="82">
        <f t="shared" si="21"/>
        <v>0</v>
      </c>
      <c r="EA102" s="82">
        <f t="shared" si="22"/>
        <v>1793801</v>
      </c>
      <c r="EB102" s="82"/>
      <c r="EC102" s="82"/>
      <c r="ED102" s="82"/>
      <c r="EE102" s="82"/>
      <c r="EF102" s="82"/>
      <c r="EG102" s="82"/>
      <c r="EH102" s="82"/>
      <c r="EI102" s="82"/>
      <c r="EJ102" s="82"/>
      <c r="EL102" s="82"/>
    </row>
    <row r="103" spans="1:143" outlineLevel="1" x14ac:dyDescent="0.2">
      <c r="A103" s="3">
        <v>137</v>
      </c>
      <c r="B103" s="3" t="str">
        <f>VLOOKUP(A103,FAG_Daten_2022!A$1:$FK$206,FAG_Daten_2022!$B$1,FALSE)</f>
        <v>Oberrieden</v>
      </c>
      <c r="C103" s="3" t="str">
        <f>VLOOKUP(A103,FAG_Daten_2022!A$1:$FK$206,FAG_Daten_2022!$C$1,FALSE)</f>
        <v>Politische Gemeinde</v>
      </c>
      <c r="D103" s="3" t="str">
        <f>VLOOKUP(A103,FAG_Daten_2022!A$1:$FK$206,FAG_Daten_2022!$D$1,FALSE)</f>
        <v>Bezirk Horgen</v>
      </c>
      <c r="E103" s="82">
        <f>VLOOKUP(A103,FAG_Daten_2022!A$1:$FK$206,FAG_Daten_2022!$AT$1,FALSE)</f>
        <v>5033</v>
      </c>
      <c r="F103" s="82">
        <f>VLOOKUP(A103,FAG_Daten_2022!A$1:$FK$206,FAG_Daten_2022!$AV$1,FALSE)</f>
        <v>3770</v>
      </c>
      <c r="G103" s="82">
        <f>VLOOKUP(A103,FAG_Daten_2022!A$1:$FK$206,FAG_Daten_2022!$F$1,FALSE)</f>
        <v>5118</v>
      </c>
      <c r="H103" s="80">
        <f>VLOOKUP(A103,FAG_Daten_2022!A$1:$FK$206,FAG_Daten_2022!$DH$1,FALSE)</f>
        <v>88</v>
      </c>
      <c r="I103" s="82">
        <f>ROUND(IF(E103&lt;FAG_Basisdaten!$C$5*F103,(FAG_Basisdaten!$C$5*F103-E103)*G103*H103/100,0),0)</f>
        <v>0</v>
      </c>
      <c r="J103" s="82">
        <f>VLOOKUP(A103,FAG_Daten_2022!A$1:$FK$206,FAG_Daten_2022!$AT$1,FALSE)</f>
        <v>5033</v>
      </c>
      <c r="K103" s="82">
        <f>VLOOKUP(A103,FAG_Daten_2022!A$1:$FK$206,FAG_Daten_2022!$AV$1,FALSE)</f>
        <v>3770</v>
      </c>
      <c r="L103" s="3">
        <f>VLOOKUP(A103,FAG_Daten_2022!A$1:$FK$206,FAG_Daten_2022!$F$1,FALSE)</f>
        <v>5118</v>
      </c>
      <c r="M103" s="3">
        <f>VLOOKUP(A103,FAG_Daten_2022!A$1:$FK$206,FAG_Daten_2022!DJ$1,FALSE)</f>
        <v>99.67</v>
      </c>
      <c r="N103" s="3">
        <f>VLOOKUP(A103,FAG_Daten_2022!A$1:$FK$206,FAG_Daten_2022!$DK$1,FALSE)</f>
        <v>100.87</v>
      </c>
      <c r="O103" s="82">
        <f>ROUND(IF(J103&gt;K103*FAG_Basisdaten!$C$8,(J103-K103*FAG_Basisdaten!$C$8)*FAG_Basisdaten!$C$9*L103*(M103/N103),0),0)</f>
        <v>3136422</v>
      </c>
      <c r="P103" s="82">
        <f>VLOOKUP(A103,FAG_Daten_2022!A$1:$FK$206,FAG_Daten_2022!$I$1,FALSE)</f>
        <v>986</v>
      </c>
      <c r="Q103" s="82">
        <f>VLOOKUP(A103,FAG_Daten_2022!A$1:$FK$206,FAG_Daten_2022!$F$1,FALSE)</f>
        <v>5118</v>
      </c>
      <c r="R103" s="82">
        <f>VLOOKUP(A103,FAG_Daten_2022!A$1:$FK$206,FAG_Daten_2022!$K$1,FALSE)</f>
        <v>232131</v>
      </c>
      <c r="S103" s="82">
        <f>VLOOKUP(A103,FAG_Daten_2022!A$1:$FK$206,FAG_Daten_2022!$H$1,FALSE)</f>
        <v>1130451</v>
      </c>
      <c r="T103" s="82">
        <f>VLOOKUP(A103,FAG_Daten_2022!A$1:$FK$206,FAG_Daten_2022!$F$1,FALSE)</f>
        <v>5118</v>
      </c>
      <c r="U103" s="3">
        <f>VLOOKUP(A103,FAG_Daten_2022!A$1:$FK$206,FAG_Daten_2022!$BC$1,FALSE)</f>
        <v>102.3</v>
      </c>
      <c r="V103" s="3">
        <f>VLOOKUP(A103,FAG_Daten_2022!A$1:$FK$206,FAG_Daten_2022!$BD$1,FALSE)</f>
        <v>104.2</v>
      </c>
      <c r="W103" s="118">
        <f>IF((P103/Q103)&gt;(R103/S103)*FAG_Basisdaten!$C$12,((P103/Q103)-(R103/S103)*FAG_Basisdaten!$C$12)*T103*FAG_Basisdaten!$C$13*(U103/V103),0)</f>
        <v>0</v>
      </c>
      <c r="X103" s="3">
        <f>VLOOKUP(A103,FAG_Daten_2022!A$1:$FK$206,FAG_Daten_2022!$DH$1,FALSE)</f>
        <v>88</v>
      </c>
      <c r="Y103" s="3">
        <f>VLOOKUP(A103,FAG_Daten_2022!A$1:$FK$206,FAG_Daten_2022!$DJ$1,FALSE)</f>
        <v>99.67</v>
      </c>
      <c r="Z103" s="82">
        <f>ROUND(W103-W103*MIN(MAX((Y103*FAG_Basisdaten!$C$15-X103)/(Y103*FAG_Basisdaten!$C$14),0),1),0)</f>
        <v>0</v>
      </c>
      <c r="AA103" s="79">
        <f>VLOOKUP(A103,FAG_Daten_2022!A$1:$FK$206,FAG_Daten_2022!$AW$1,FALSE)</f>
        <v>1847.86</v>
      </c>
      <c r="AB103" s="83">
        <f>VLOOKUP(A103,FAG_Daten_2022!A$1:$FK$206,FAG_Daten_2022!$AZ$1,FALSE)</f>
        <v>4.6600000000000003E-2</v>
      </c>
      <c r="AC103" s="3">
        <f>VLOOKUP(A103,FAG_Daten_2022!A$1:$FK$206,FAG_Daten_2022!$F$1,FALSE)</f>
        <v>5118</v>
      </c>
      <c r="AD103" s="3">
        <f>VLOOKUP(A103,FAG_Daten_2022!A$1:$FK$206,FAG_Daten_2022!$BC$1,FALSE)</f>
        <v>102.3</v>
      </c>
      <c r="AE103" s="3">
        <f>VLOOKUP(A103,FAG_Daten_2022!A$1:$FK$206,FAG_Daten_2022!$BD$1,FALSE)</f>
        <v>104.2</v>
      </c>
      <c r="AF103" s="80">
        <f>IF(OR(AA103&lt;FAG_Basisdaten!$C$18,AB103&gt;FAG_Basisdaten!$C$19),MAX((FAG_Basisdaten!$C$20+FAG_Basisdaten!$C$21*AA103+FAG_Basisdaten!$C$22*AB103*100)*AC103*(AD103/AE103),0),0)</f>
        <v>0</v>
      </c>
      <c r="AG103" s="3">
        <f>VLOOKUP(A103,FAG_Daten_2022!A$1:$FK$206,FAG_Daten_2022!$DH$1,FALSE)</f>
        <v>88</v>
      </c>
      <c r="AH103" s="3">
        <f>VLOOKUP(A103,FAG_Daten_2022!A$1:$FK$206,FAG_Daten_2022!$DJ$1,FALSE)</f>
        <v>99.67</v>
      </c>
      <c r="AI103" s="82">
        <f>ROUND(AF103-AF103*MIN(MAX((AH103*FAG_Basisdaten!$C$24-AG103)/(AH103*FAG_Basisdaten!$C$23),0),1),0)</f>
        <v>0</v>
      </c>
      <c r="AJ103" s="3">
        <f>VLOOKUP(A103,FAG_Daten_2022!$A$1:$FK$206,FAG_Daten_2022!$BC$1,FALSE)</f>
        <v>102.3</v>
      </c>
      <c r="AK103" s="3">
        <f>VLOOKUP(A103,FAG_Daten_2022!$A$1:$FK$206,FAG_Daten_2022!$BD$1,FALSE)</f>
        <v>104.2</v>
      </c>
      <c r="AL103" s="82">
        <v>0</v>
      </c>
      <c r="AM103" s="82">
        <f t="shared" si="19"/>
        <v>-3136422</v>
      </c>
      <c r="AN103" s="115" t="str">
        <f>IF(VLOOKUP($A103,FAG_Daten_2022!$A$1:$FK$206,FAG_Daten_2022!BS$1,FALSE)="","",VLOOKUP($A103,FAG_Daten_2022!$A$1:$FK$206,FAG_Daten_2022!BS$1,FALSE))</f>
        <v/>
      </c>
      <c r="AO103" s="115" t="str">
        <f>IF(VLOOKUP($A103,FAG_Daten_2022!$A$1:$FK$206,FAG_Daten_2022!BT$1,FALSE)="","",VLOOKUP($A103,FAG_Daten_2022!$A$1:$FK$206,FAG_Daten_2022!BT$1,FALSE))</f>
        <v/>
      </c>
      <c r="AP103" s="115" t="str">
        <f>IF(VLOOKUP($A103,FAG_Daten_2022!$A$1:$FK$206,FAG_Daten_2022!BU$1,FALSE)="","",VLOOKUP($A103,FAG_Daten_2022!$A$1:$FK$206,FAG_Daten_2022!BU$1,FALSE))</f>
        <v/>
      </c>
      <c r="AQ103" s="115" t="str">
        <f>IF(VLOOKUP($A103,FAG_Daten_2022!$A$1:$FK$206,FAG_Daten_2022!BV$1,FALSE)="","",VLOOKUP($A103,FAG_Daten_2022!$A$1:$FK$206,FAG_Daten_2022!BV$1,FALSE))</f>
        <v/>
      </c>
      <c r="AR103" s="115" t="str">
        <f>IF(VLOOKUP($A103,FAG_Daten_2022!$A$1:$FK$206,FAG_Daten_2022!BW$1,FALSE)="","",VLOOKUP($A103,FAG_Daten_2022!$A$1:$FK$206,FAG_Daten_2022!BW$1,FALSE))</f>
        <v/>
      </c>
      <c r="AS103" s="115" t="str">
        <f>IF(VLOOKUP($A103,FAG_Daten_2022!$A$1:$FK$206,FAG_Daten_2022!BX$1,FALSE)="","",VLOOKUP($A103,FAG_Daten_2022!$A$1:$FK$206,FAG_Daten_2022!BX$1,FALSE))</f>
        <v/>
      </c>
      <c r="AT103" s="115" t="str">
        <f>IF(VLOOKUP($A103,FAG_Daten_2022!$A$1:$FK$206,FAG_Daten_2022!BY$1,FALSE)="","",VLOOKUP($A103,FAG_Daten_2022!$A$1:$FK$206,FAG_Daten_2022!BY$1,FALSE))</f>
        <v/>
      </c>
      <c r="AU103" s="115" t="str">
        <f>IF(VLOOKUP($A103,FAG_Daten_2022!$A$1:$FK$206,FAG_Daten_2022!BZ$1,FALSE)="","",VLOOKUP($A103,FAG_Daten_2022!$A$1:$FK$206,FAG_Daten_2022!BZ$1,FALSE))</f>
        <v/>
      </c>
      <c r="AV103" s="115" t="str">
        <f>IF(VLOOKUP($A103,FAG_Daten_2022!$A$1:$FK$206,FAG_Daten_2022!CA$1,FALSE)="","",VLOOKUP($A103,FAG_Daten_2022!$A$1:$FK$206,FAG_Daten_2022!CA$1,FALSE))</f>
        <v/>
      </c>
      <c r="AW103" s="115" t="str">
        <f>IF(VLOOKUP($A103,FAG_Daten_2022!$A$1:$FK$206,FAG_Daten_2022!CB$1,FALSE)="","",VLOOKUP($A103,FAG_Daten_2022!$A$1:$FK$206,FAG_Daten_2022!CB$1,FALSE))</f>
        <v/>
      </c>
      <c r="AX103" s="115" t="str">
        <f>IF(VLOOKUP($A103,FAG_Daten_2022!$A$1:$FK$206,FAG_Daten_2022!CC$1,FALSE)="","",VLOOKUP($A103,FAG_Daten_2022!$A$1:$FK$206,FAG_Daten_2022!CC$1,FALSE))</f>
        <v/>
      </c>
      <c r="AY103" s="115" t="str">
        <f>IF(VLOOKUP($A103,FAG_Daten_2022!$A$1:$FK$206,FAG_Daten_2022!CD$1,FALSE)="","",VLOOKUP($A103,FAG_Daten_2022!$A$1:$FK$206,FAG_Daten_2022!CD$1,FALSE))</f>
        <v/>
      </c>
      <c r="AZ103" s="80">
        <f>VLOOKUP($A103,FAG_Daten_2022!$A$1:$FK$206,FAG_Daten_2022!$DH$1,FALSE)</f>
        <v>88</v>
      </c>
      <c r="BA103" s="80">
        <f>IF(VLOOKUP($A103,FAG_Daten_2022!$A$1:$FK$206,FAG_Daten_2022!M$1,FALSE)="","",VLOOKUP($A103,FAG_Daten_2022!$A$1:$FK$206,FAG_Daten_2022!M$1,FALSE))</f>
        <v>0</v>
      </c>
      <c r="BB103" s="80">
        <f>IF(VLOOKUP($A103,FAG_Daten_2022!$A$1:$FK$206,FAG_Daten_2022!N$1,FALSE)="","",VLOOKUP($A103,FAG_Daten_2022!$A$1:$FK$206,FAG_Daten_2022!N$1,FALSE))</f>
        <v>0</v>
      </c>
      <c r="BC103" s="80">
        <f>IF(VLOOKUP($A103,FAG_Daten_2022!$A$1:$FK$206,FAG_Daten_2022!O$1,FALSE)="","",VLOOKUP($A103,FAG_Daten_2022!$A$1:$FK$206,FAG_Daten_2022!O$1,FALSE))</f>
        <v>0</v>
      </c>
      <c r="BD103" s="80" t="str">
        <f>IF(VLOOKUP($A103,FAG_Daten_2022!$A$1:$FK$206,FAG_Daten_2022!P$1,FALSE)="","",VLOOKUP($A103,FAG_Daten_2022!$A$1:$FK$206,FAG_Daten_2022!P$1,FALSE))</f>
        <v/>
      </c>
      <c r="BE103" s="80">
        <f>IF(VLOOKUP($A103,FAG_Daten_2022!$A$1:$FK$206,FAG_Daten_2022!R$1,FALSE)="","",VLOOKUP($A103,FAG_Daten_2022!$A$1:$FK$206,FAG_Daten_2022!R$1,FALSE))</f>
        <v>0</v>
      </c>
      <c r="BF103" s="80">
        <f>IF(VLOOKUP($A103,FAG_Daten_2022!$A$1:$FK$206,FAG_Daten_2022!S$1,FALSE)="","",VLOOKUP($A103,FAG_Daten_2022!$A$1:$FK$206,FAG_Daten_2022!S$1,FALSE))</f>
        <v>0</v>
      </c>
      <c r="BG103" s="80" t="str">
        <f>IF(VLOOKUP($A103,FAG_Daten_2022!$A$1:$FK$206,FAG_Daten_2022!T$1,FALSE)="","",VLOOKUP($A103,FAG_Daten_2022!$A$1:$FK$206,FAG_Daten_2022!T$1,FALSE))</f>
        <v/>
      </c>
      <c r="BH103" s="80" t="str">
        <f>IF(VLOOKUP($A103,FAG_Daten_2022!$A$1:$FK$206,FAG_Daten_2022!U$1,FALSE)="","",VLOOKUP($A103,FAG_Daten_2022!$A$1:$FK$206,FAG_Daten_2022!U$1,FALSE))</f>
        <v/>
      </c>
      <c r="BI103" s="80">
        <f>IF(VLOOKUP($A103,FAG_Daten_2022!$A$1:$FK$206,FAG_Daten_2022!W$1,FALSE)="","",VLOOKUP($A103,FAG_Daten_2022!$A$1:$FK$206,FAG_Daten_2022!W$1,FALSE))</f>
        <v>0</v>
      </c>
      <c r="BJ103" s="80" t="str">
        <f>IF(VLOOKUP($A103,FAG_Daten_2022!$A$1:$FK$206,FAG_Daten_2022!X$1,FALSE)="","",VLOOKUP($A103,FAG_Daten_2022!$A$1:$FK$206,FAG_Daten_2022!X$1,FALSE))</f>
        <v/>
      </c>
      <c r="BK103" s="80" t="str">
        <f>IF(VLOOKUP($A103,FAG_Daten_2022!$A$1:$FK$206,FAG_Daten_2022!Y$1,FALSE)="","",VLOOKUP($A103,FAG_Daten_2022!$A$1:$FK$206,FAG_Daten_2022!Y$1,FALSE))</f>
        <v/>
      </c>
      <c r="BL103" s="80" t="str">
        <f>IF(VLOOKUP($A103,FAG_Daten_2022!$A$1:$FK$206,FAG_Daten_2022!Z$1,FALSE)="","",VLOOKUP($A103,FAG_Daten_2022!$A$1:$FK$206,FAG_Daten_2022!Z$1,FALSE))</f>
        <v/>
      </c>
      <c r="BM103" s="82">
        <f>IF(VLOOKUP($A103,FAG_Daten_2022!$A$1:$FK$206,FAG_Daten_2022!AG$1,FALSE)="","",VLOOKUP($A103,FAG_Daten_2022!$A$1:$FK$206,FAG_Daten_2022!AG$1,FALSE))</f>
        <v>25761381</v>
      </c>
      <c r="BN103" s="82">
        <f>IF(VLOOKUP($A103,FAG_Daten_2022!$A$1:$FK$206,FAG_Daten_2022!AH$1,FALSE)="","",VLOOKUP($A103,FAG_Daten_2022!$A$1:$FK$206,FAG_Daten_2022!AH$1,FALSE))</f>
        <v>0</v>
      </c>
      <c r="BO103" s="82">
        <f>IF(VLOOKUP($A103,FAG_Daten_2022!$A$1:$FK$206,FAG_Daten_2022!AI$1,FALSE)="","",VLOOKUP($A103,FAG_Daten_2022!$A$1:$FK$206,FAG_Daten_2022!AI$1,FALSE))</f>
        <v>0</v>
      </c>
      <c r="BP103" s="113">
        <f>IF(VLOOKUP($A103,FAG_Daten_2022!$A$1:$FK$206,FAG_Daten_2022!AJ$1,FALSE)="","",VLOOKUP($A103,FAG_Daten_2022!$A$1:$FK$206,FAG_Daten_2022!AJ$1,FALSE))</f>
        <v>0</v>
      </c>
      <c r="BQ103" s="82" t="str">
        <f>IF(VLOOKUP($A103,FAG_Daten_2022!$A$1:$FK$206,FAG_Daten_2022!AK$1,FALSE)="","",VLOOKUP($A103,FAG_Daten_2022!$A$1:$FK$206,FAG_Daten_2022!AK$1,FALSE))</f>
        <v/>
      </c>
      <c r="BR103" s="82">
        <f>IF(VLOOKUP($A103,FAG_Daten_2022!$A$1:$FK$206,FAG_Daten_2022!AL$1,FALSE)="","",VLOOKUP($A103,FAG_Daten_2022!$A$1:$FK$206,FAG_Daten_2022!AL$1,FALSE))</f>
        <v>0</v>
      </c>
      <c r="BS103" s="82">
        <f>IF(VLOOKUP($A103,FAG_Daten_2022!$A$1:$FK$206,FAG_Daten_2022!AM$1,FALSE)="","",VLOOKUP($A103,FAG_Daten_2022!$A$1:$FK$206,FAG_Daten_2022!AM$1,FALSE))</f>
        <v>0</v>
      </c>
      <c r="BT103" s="82" t="str">
        <f>IF(VLOOKUP($A103,FAG_Daten_2022!$A$1:$FK$206,FAG_Daten_2022!AN$1,FALSE)="","",VLOOKUP($A103,FAG_Daten_2022!$A$1:$FK$206,FAG_Daten_2022!AN$1,FALSE))</f>
        <v/>
      </c>
      <c r="BU103" s="82" t="str">
        <f>IF(VLOOKUP($A103,FAG_Daten_2022!$A$1:$FK$206,FAG_Daten_2022!AO$1,FALSE)="","",VLOOKUP($A103,FAG_Daten_2022!$A$1:$FK$206,FAG_Daten_2022!AO$1,FALSE))</f>
        <v/>
      </c>
      <c r="BV103" s="82">
        <f>IF(VLOOKUP($A103,FAG_Daten_2022!$A$1:$FK$206,FAG_Daten_2022!AP$1,FALSE)="","",VLOOKUP($A103,FAG_Daten_2022!$A$1:$FK$206,FAG_Daten_2022!AP$1,FALSE))</f>
        <v>0</v>
      </c>
      <c r="BW103" s="82" t="str">
        <f>IF(VLOOKUP($A103,FAG_Daten_2022!$A$1:$FK$206,FAG_Daten_2022!AQ$1,FALSE)="","",VLOOKUP($A103,FAG_Daten_2022!$A$1:$FK$206,FAG_Daten_2022!AQ$1,FALSE))</f>
        <v/>
      </c>
      <c r="BX103" s="82" t="str">
        <f>IF(VLOOKUP($A103,FAG_Daten_2022!$A$1:$FK$206,FAG_Daten_2022!AR$1,FALSE)="","",VLOOKUP($A103,FAG_Daten_2022!$A$1:$FK$206,FAG_Daten_2022!AR$1,FALSE))</f>
        <v/>
      </c>
      <c r="BY103" s="82" t="str">
        <f>IF(VLOOKUP($A103,FAG_Daten_2022!$A$1:$FK$206,FAG_Daten_2022!AS$1,FALSE)="","",VLOOKUP($A103,FAG_Daten_2022!$A$1:$FK$206,FAG_Daten_2022!AS$1,FALSE))</f>
        <v/>
      </c>
      <c r="BZ103" s="82">
        <f t="shared" si="18"/>
        <v>0</v>
      </c>
      <c r="CA103" s="82">
        <f t="shared" si="18"/>
        <v>0</v>
      </c>
      <c r="CB103" s="82">
        <f t="shared" si="18"/>
        <v>0</v>
      </c>
      <c r="CC103" s="82" t="str">
        <f t="shared" si="18"/>
        <v/>
      </c>
      <c r="CD103" s="82">
        <f t="shared" si="18"/>
        <v>0</v>
      </c>
      <c r="CE103" s="82">
        <f t="shared" si="18"/>
        <v>0</v>
      </c>
      <c r="CF103" s="82" t="str">
        <f t="shared" si="18"/>
        <v/>
      </c>
      <c r="CG103" s="82" t="str">
        <f t="shared" si="18"/>
        <v/>
      </c>
      <c r="CH103" s="82">
        <f t="shared" si="18"/>
        <v>0</v>
      </c>
      <c r="CI103" s="82" t="str">
        <f t="shared" si="25"/>
        <v/>
      </c>
      <c r="CJ103" s="82" t="str">
        <f t="shared" si="25"/>
        <v/>
      </c>
      <c r="CK103" s="82" t="str">
        <f t="shared" si="25"/>
        <v/>
      </c>
      <c r="CL103" s="82">
        <f t="shared" ref="CL103:CR165" si="28">IF(BN103="","",ROUND(((BA103/100)*BN103)/(($AZ103/100)*$BM103)*$O103,0))</f>
        <v>0</v>
      </c>
      <c r="CM103" s="82">
        <f t="shared" si="28"/>
        <v>0</v>
      </c>
      <c r="CN103" s="82">
        <f t="shared" si="28"/>
        <v>0</v>
      </c>
      <c r="CO103" s="82" t="str">
        <f t="shared" si="26"/>
        <v/>
      </c>
      <c r="CP103" s="82">
        <f t="shared" si="26"/>
        <v>0</v>
      </c>
      <c r="CQ103" s="82">
        <f t="shared" si="26"/>
        <v>0</v>
      </c>
      <c r="CR103" s="82" t="str">
        <f t="shared" si="23"/>
        <v/>
      </c>
      <c r="CS103" s="82" t="str">
        <f t="shared" si="23"/>
        <v/>
      </c>
      <c r="CT103" s="82">
        <f t="shared" si="23"/>
        <v>0</v>
      </c>
      <c r="CU103" s="82" t="str">
        <f t="shared" si="23"/>
        <v/>
      </c>
      <c r="CV103" s="82" t="str">
        <f t="shared" si="23"/>
        <v/>
      </c>
      <c r="CW103" s="82" t="str">
        <f t="shared" si="23"/>
        <v/>
      </c>
      <c r="CX103" s="82">
        <f t="shared" si="20"/>
        <v>0</v>
      </c>
      <c r="CY103" s="82">
        <f>VLOOKUP($A103,FAG_Daten_2022!$A$1:$FK$206,FAG_Daten_2022!I$1,FALSE)</f>
        <v>986</v>
      </c>
      <c r="CZ103" s="82" t="str">
        <f>IF(VLOOKUP($A103,FAG_Daten_2022!$A$1:$FK$206,FAG_Daten_2022!BE$1,FALSE)="","",VLOOKUP($A103,FAG_Daten_2022!$A$1:$FK$206,FAG_Daten_2022!BE$1,FALSE))</f>
        <v/>
      </c>
      <c r="DA103" s="82" t="str">
        <f>IF(VLOOKUP($A103,FAG_Daten_2022!$A$1:$FK$206,FAG_Daten_2022!BF$1,FALSE)="","",VLOOKUP($A103,FAG_Daten_2022!$A$1:$FK$206,FAG_Daten_2022!BF$1,FALSE))</f>
        <v/>
      </c>
      <c r="DB103" s="82" t="str">
        <f>IF(VLOOKUP($A103,FAG_Daten_2022!$A$1:$FK$206,FAG_Daten_2022!BG$1,FALSE)="","",VLOOKUP($A103,FAG_Daten_2022!$A$1:$FK$206,FAG_Daten_2022!BG$1,FALSE))</f>
        <v/>
      </c>
      <c r="DC103" s="82" t="str">
        <f>IF(VLOOKUP($A103,FAG_Daten_2022!$A$1:$FK$206,FAG_Daten_2022!BH$1,FALSE)="","",VLOOKUP($A103,FAG_Daten_2022!$A$1:$FK$206,FAG_Daten_2022!BH$1,FALSE))</f>
        <v/>
      </c>
      <c r="DD103" s="82" t="str">
        <f>IF(VLOOKUP($A103,FAG_Daten_2022!$A$1:$FK$206,FAG_Daten_2022!BI$1,FALSE)="","",VLOOKUP($A103,FAG_Daten_2022!$A$1:$FK$206,FAG_Daten_2022!BI$1,FALSE))</f>
        <v/>
      </c>
      <c r="DE103" s="82" t="str">
        <f>IF(VLOOKUP($A103,FAG_Daten_2022!$A$1:$FK$206,FAG_Daten_2022!BJ$1,FALSE)="","",VLOOKUP($A103,FAG_Daten_2022!$A$1:$FK$206,FAG_Daten_2022!BJ$1,FALSE))</f>
        <v/>
      </c>
      <c r="DF103" s="82" t="str">
        <f>IF(VLOOKUP($A103,FAG_Daten_2022!$A$1:$FK$206,FAG_Daten_2022!BK$1,FALSE)="","",VLOOKUP($A103,FAG_Daten_2022!$A$1:$FK$206,FAG_Daten_2022!BK$1,FALSE))</f>
        <v/>
      </c>
      <c r="DG103" s="82" t="str">
        <f>IF(VLOOKUP($A103,FAG_Daten_2022!$A$1:$FK$206,FAG_Daten_2022!BL$1,FALSE)="","",VLOOKUP($A103,FAG_Daten_2022!$A$1:$FK$206,FAG_Daten_2022!BL$1,FALSE))</f>
        <v/>
      </c>
      <c r="DH103" s="82" t="str">
        <f>IF(VLOOKUP($A103,FAG_Daten_2022!$A$1:$FK$206,FAG_Daten_2022!BM$1,FALSE)="","",VLOOKUP($A103,FAG_Daten_2022!$A$1:$FK$206,FAG_Daten_2022!BM$1,FALSE))</f>
        <v/>
      </c>
      <c r="DI103" s="82" t="str">
        <f>IF(VLOOKUP($A103,FAG_Daten_2022!$A$1:$FK$206,FAG_Daten_2022!BN$1,FALSE)="","",VLOOKUP($A103,FAG_Daten_2022!$A$1:$FK$206,FAG_Daten_2022!BN$1,FALSE))</f>
        <v/>
      </c>
      <c r="DJ103" s="82" t="str">
        <f>IF(VLOOKUP($A103,FAG_Daten_2022!$A$1:$FK$206,FAG_Daten_2022!BO$1,FALSE)="","",VLOOKUP($A103,FAG_Daten_2022!$A$1:$FK$206,FAG_Daten_2022!BO$1,FALSE))</f>
        <v/>
      </c>
      <c r="DK103" s="82" t="str">
        <f>IF(VLOOKUP($A103,FAG_Daten_2022!$A$1:$FK$206,FAG_Daten_2022!BP$1,FALSE)="","",VLOOKUP($A103,FAG_Daten_2022!$A$1:$FK$206,FAG_Daten_2022!BP$1,FALSE))</f>
        <v/>
      </c>
      <c r="DL103" s="82" t="str">
        <f>IF(VLOOKUP($A103,FAG_Daten_2022!$A$1:$FK$206,FAG_Daten_2022!BQ$1,FALSE)="","",VLOOKUP($A103,FAG_Daten_2022!$A$1:$FK$206,FAG_Daten_2022!BQ$1,FALSE))</f>
        <v/>
      </c>
      <c r="DM103" s="82" t="str">
        <f>IF(VLOOKUP($A103,FAG_Daten_2022!$A$1:$FK$206,FAG_Daten_2022!BR$1,FALSE)="","",VLOOKUP($A103,FAG_Daten_2022!$A$1:$FK$206,FAG_Daten_2022!BR$1,FALSE))</f>
        <v/>
      </c>
      <c r="DN103" s="82" t="str">
        <f t="shared" ref="DN103:DS165" si="29">IF(CZ103="","",ROUND($Z103*(CZ103/$CY103),0))</f>
        <v/>
      </c>
      <c r="DO103" s="82" t="str">
        <f t="shared" si="29"/>
        <v/>
      </c>
      <c r="DP103" s="82" t="str">
        <f t="shared" si="29"/>
        <v/>
      </c>
      <c r="DQ103" s="82" t="str">
        <f t="shared" si="27"/>
        <v/>
      </c>
      <c r="DR103" s="82" t="str">
        <f t="shared" si="27"/>
        <v/>
      </c>
      <c r="DS103" s="82" t="str">
        <f t="shared" si="27"/>
        <v/>
      </c>
      <c r="DT103" s="82" t="str">
        <f t="shared" si="24"/>
        <v/>
      </c>
      <c r="DU103" s="82" t="str">
        <f t="shared" si="24"/>
        <v/>
      </c>
      <c r="DV103" s="82" t="str">
        <f t="shared" si="24"/>
        <v/>
      </c>
      <c r="DW103" s="82" t="str">
        <f t="shared" si="24"/>
        <v/>
      </c>
      <c r="DX103" s="82" t="str">
        <f t="shared" si="24"/>
        <v/>
      </c>
      <c r="DY103" s="82" t="str">
        <f t="shared" si="24"/>
        <v/>
      </c>
      <c r="DZ103" s="82">
        <f t="shared" si="21"/>
        <v>0</v>
      </c>
      <c r="EA103" s="82">
        <f t="shared" si="22"/>
        <v>0</v>
      </c>
      <c r="EB103" s="82"/>
      <c r="EC103" s="82"/>
      <c r="ED103" s="82"/>
      <c r="EE103" s="82"/>
      <c r="EF103" s="82"/>
      <c r="EG103" s="82"/>
      <c r="EH103" s="82"/>
      <c r="EI103" s="82"/>
      <c r="EJ103" s="82"/>
      <c r="EL103" s="11"/>
    </row>
    <row r="104" spans="1:143" outlineLevel="1" x14ac:dyDescent="0.2">
      <c r="A104" s="3">
        <v>93</v>
      </c>
      <c r="B104" s="3" t="str">
        <f>VLOOKUP(A104,FAG_Daten_2022!A$1:$FK$206,FAG_Daten_2022!$B$1,FALSE)</f>
        <v>Oberweningen</v>
      </c>
      <c r="C104" s="3" t="str">
        <f>VLOOKUP(A104,FAG_Daten_2022!A$1:$FK$206,FAG_Daten_2022!$C$1,FALSE)</f>
        <v>Politische Gemeinde</v>
      </c>
      <c r="D104" s="3" t="str">
        <f>VLOOKUP(A104,FAG_Daten_2022!A$1:$FK$206,FAG_Daten_2022!$D$1,FALSE)</f>
        <v>Bezirk Dielsdorf</v>
      </c>
      <c r="E104" s="82">
        <f>VLOOKUP(A104,FAG_Daten_2022!A$1:$FK$206,FAG_Daten_2022!$AT$1,FALSE)</f>
        <v>3076</v>
      </c>
      <c r="F104" s="82">
        <f>VLOOKUP(A104,FAG_Daten_2022!A$1:$FK$206,FAG_Daten_2022!$AV$1,FALSE)</f>
        <v>3770</v>
      </c>
      <c r="G104" s="82">
        <f>VLOOKUP(A104,FAG_Daten_2022!A$1:$FK$206,FAG_Daten_2022!$F$1,FALSE)</f>
        <v>1896</v>
      </c>
      <c r="H104" s="80">
        <f>VLOOKUP(A104,FAG_Daten_2022!A$1:$FK$206,FAG_Daten_2022!$DH$1,FALSE)</f>
        <v>98</v>
      </c>
      <c r="I104" s="82">
        <f>ROUND(IF(E104&lt;FAG_Basisdaten!$C$5*F104,(FAG_Basisdaten!$C$5*F104-E104)*G104*H104/100,0),0)</f>
        <v>939259</v>
      </c>
      <c r="J104" s="82">
        <f>VLOOKUP(A104,FAG_Daten_2022!A$1:$FK$206,FAG_Daten_2022!$AT$1,FALSE)</f>
        <v>3076</v>
      </c>
      <c r="K104" s="82">
        <f>VLOOKUP(A104,FAG_Daten_2022!A$1:$FK$206,FAG_Daten_2022!$AV$1,FALSE)</f>
        <v>3770</v>
      </c>
      <c r="L104" s="3">
        <f>VLOOKUP(A104,FAG_Daten_2022!A$1:$FK$206,FAG_Daten_2022!$F$1,FALSE)</f>
        <v>1896</v>
      </c>
      <c r="M104" s="3">
        <f>VLOOKUP(A104,FAG_Daten_2022!A$1:$FK$206,FAG_Daten_2022!DJ$1,FALSE)</f>
        <v>99.67</v>
      </c>
      <c r="N104" s="3">
        <f>VLOOKUP(A104,FAG_Daten_2022!A$1:$FK$206,FAG_Daten_2022!$DK$1,FALSE)</f>
        <v>100.87</v>
      </c>
      <c r="O104" s="82">
        <f>ROUND(IF(J104&gt;K104*FAG_Basisdaten!$C$8,(J104-K104*FAG_Basisdaten!$C$8)*FAG_Basisdaten!$C$9*L104*(M104/N104),0),0)</f>
        <v>0</v>
      </c>
      <c r="P104" s="82">
        <f>VLOOKUP(A104,FAG_Daten_2022!A$1:$FK$206,FAG_Daten_2022!$I$1,FALSE)</f>
        <v>380</v>
      </c>
      <c r="Q104" s="82">
        <f>VLOOKUP(A104,FAG_Daten_2022!A$1:$FK$206,FAG_Daten_2022!$F$1,FALSE)</f>
        <v>1896</v>
      </c>
      <c r="R104" s="82">
        <f>VLOOKUP(A104,FAG_Daten_2022!A$1:$FK$206,FAG_Daten_2022!$K$1,FALSE)</f>
        <v>232131</v>
      </c>
      <c r="S104" s="82">
        <f>VLOOKUP(A104,FAG_Daten_2022!A$1:$FK$206,FAG_Daten_2022!$H$1,FALSE)</f>
        <v>1130451</v>
      </c>
      <c r="T104" s="82">
        <f>VLOOKUP(A104,FAG_Daten_2022!A$1:$FK$206,FAG_Daten_2022!$F$1,FALSE)</f>
        <v>1896</v>
      </c>
      <c r="U104" s="3">
        <f>VLOOKUP(A104,FAG_Daten_2022!A$1:$FK$206,FAG_Daten_2022!$BC$1,FALSE)</f>
        <v>102.3</v>
      </c>
      <c r="V104" s="3">
        <f>VLOOKUP(A104,FAG_Daten_2022!A$1:$FK$206,FAG_Daten_2022!$BD$1,FALSE)</f>
        <v>104.2</v>
      </c>
      <c r="W104" s="118">
        <f>IF((P104/Q104)&gt;(R104/S104)*FAG_Basisdaten!$C$12,((P104/Q104)-(R104/S104)*FAG_Basisdaten!$C$12)*T104*FAG_Basisdaten!$C$13*(U104/V104),0)</f>
        <v>0</v>
      </c>
      <c r="X104" s="3">
        <f>VLOOKUP(A104,FAG_Daten_2022!A$1:$FK$206,FAG_Daten_2022!$DH$1,FALSE)</f>
        <v>98</v>
      </c>
      <c r="Y104" s="3">
        <f>VLOOKUP(A104,FAG_Daten_2022!A$1:$FK$206,FAG_Daten_2022!$DJ$1,FALSE)</f>
        <v>99.67</v>
      </c>
      <c r="Z104" s="82">
        <f>ROUND(W104-W104*MIN(MAX((Y104*FAG_Basisdaten!$C$15-X104)/(Y104*FAG_Basisdaten!$C$14),0),1),0)</f>
        <v>0</v>
      </c>
      <c r="AA104" s="79">
        <f>VLOOKUP(A104,FAG_Daten_2022!A$1:$FK$206,FAG_Daten_2022!$AW$1,FALSE)</f>
        <v>383.74</v>
      </c>
      <c r="AB104" s="83">
        <f>VLOOKUP(A104,FAG_Daten_2022!A$1:$FK$206,FAG_Daten_2022!$AZ$1,FALSE)</f>
        <v>6.3E-2</v>
      </c>
      <c r="AC104" s="3">
        <f>VLOOKUP(A104,FAG_Daten_2022!A$1:$FK$206,FAG_Daten_2022!$F$1,FALSE)</f>
        <v>1896</v>
      </c>
      <c r="AD104" s="3">
        <f>VLOOKUP(A104,FAG_Daten_2022!A$1:$FK$206,FAG_Daten_2022!$BC$1,FALSE)</f>
        <v>102.3</v>
      </c>
      <c r="AE104" s="3">
        <f>VLOOKUP(A104,FAG_Daten_2022!A$1:$FK$206,FAG_Daten_2022!$BD$1,FALSE)</f>
        <v>104.2</v>
      </c>
      <c r="AF104" s="80">
        <f>IF(OR(AA104&lt;FAG_Basisdaten!$C$18,AB104&gt;FAG_Basisdaten!$C$19),MAX((FAG_Basisdaten!$C$20+FAG_Basisdaten!$C$21*AA104+FAG_Basisdaten!$C$22*AB104*100)*AC104*(AD104/AE104),0),0)</f>
        <v>0</v>
      </c>
      <c r="AG104" s="3">
        <f>VLOOKUP(A104,FAG_Daten_2022!A$1:$FK$206,FAG_Daten_2022!$DH$1,FALSE)</f>
        <v>98</v>
      </c>
      <c r="AH104" s="3">
        <f>VLOOKUP(A104,FAG_Daten_2022!A$1:$FK$206,FAG_Daten_2022!$DJ$1,FALSE)</f>
        <v>99.67</v>
      </c>
      <c r="AI104" s="82">
        <f>ROUND(AF104-AF104*MIN(MAX((AH104*FAG_Basisdaten!$C$24-AG104)/(AH104*FAG_Basisdaten!$C$23),0),1),0)</f>
        <v>0</v>
      </c>
      <c r="AJ104" s="3">
        <f>VLOOKUP(A104,FAG_Daten_2022!$A$1:$FK$206,FAG_Daten_2022!$BC$1,FALSE)</f>
        <v>102.3</v>
      </c>
      <c r="AK104" s="3">
        <f>VLOOKUP(A104,FAG_Daten_2022!$A$1:$FK$206,FAG_Daten_2022!$BD$1,FALSE)</f>
        <v>104.2</v>
      </c>
      <c r="AL104" s="82">
        <v>0</v>
      </c>
      <c r="AM104" s="82">
        <f t="shared" si="19"/>
        <v>939259</v>
      </c>
      <c r="AN104" s="115" t="str">
        <f>IF(VLOOKUP($A104,FAG_Daten_2022!$A$1:$FK$206,FAG_Daten_2022!BS$1,FALSE)="","",VLOOKUP($A104,FAG_Daten_2022!$A$1:$FK$206,FAG_Daten_2022!BS$1,FALSE))</f>
        <v/>
      </c>
      <c r="AO104" s="115" t="str">
        <f>IF(VLOOKUP($A104,FAG_Daten_2022!$A$1:$FK$206,FAG_Daten_2022!BT$1,FALSE)="","",VLOOKUP($A104,FAG_Daten_2022!$A$1:$FK$206,FAG_Daten_2022!BT$1,FALSE))</f>
        <v/>
      </c>
      <c r="AP104" s="115" t="str">
        <f>IF(VLOOKUP($A104,FAG_Daten_2022!$A$1:$FK$206,FAG_Daten_2022!BU$1,FALSE)="","",VLOOKUP($A104,FAG_Daten_2022!$A$1:$FK$206,FAG_Daten_2022!BU$1,FALSE))</f>
        <v/>
      </c>
      <c r="AQ104" s="115" t="str">
        <f>IF(VLOOKUP($A104,FAG_Daten_2022!$A$1:$FK$206,FAG_Daten_2022!BV$1,FALSE)="","",VLOOKUP($A104,FAG_Daten_2022!$A$1:$FK$206,FAG_Daten_2022!BV$1,FALSE))</f>
        <v/>
      </c>
      <c r="AR104" s="115" t="str">
        <f>IF(VLOOKUP($A104,FAG_Daten_2022!$A$1:$FK$206,FAG_Daten_2022!BW$1,FALSE)="","",VLOOKUP($A104,FAG_Daten_2022!$A$1:$FK$206,FAG_Daten_2022!BW$1,FALSE))</f>
        <v/>
      </c>
      <c r="AS104" s="115" t="str">
        <f>IF(VLOOKUP($A104,FAG_Daten_2022!$A$1:$FK$206,FAG_Daten_2022!BX$1,FALSE)="","",VLOOKUP($A104,FAG_Daten_2022!$A$1:$FK$206,FAG_Daten_2022!BX$1,FALSE))</f>
        <v/>
      </c>
      <c r="AT104" s="115" t="str">
        <f>IF(VLOOKUP($A104,FAG_Daten_2022!$A$1:$FK$206,FAG_Daten_2022!BY$1,FALSE)="","",VLOOKUP($A104,FAG_Daten_2022!$A$1:$FK$206,FAG_Daten_2022!BY$1,FALSE))</f>
        <v/>
      </c>
      <c r="AU104" s="115" t="str">
        <f>IF(VLOOKUP($A104,FAG_Daten_2022!$A$1:$FK$206,FAG_Daten_2022!BZ$1,FALSE)="","",VLOOKUP($A104,FAG_Daten_2022!$A$1:$FK$206,FAG_Daten_2022!BZ$1,FALSE))</f>
        <v/>
      </c>
      <c r="AV104" s="115" t="str">
        <f>IF(VLOOKUP($A104,FAG_Daten_2022!$A$1:$FK$206,FAG_Daten_2022!CA$1,FALSE)="","",VLOOKUP($A104,FAG_Daten_2022!$A$1:$FK$206,FAG_Daten_2022!CA$1,FALSE))</f>
        <v>Wehntal</v>
      </c>
      <c r="AW104" s="115" t="str">
        <f>IF(VLOOKUP($A104,FAG_Daten_2022!$A$1:$FK$206,FAG_Daten_2022!CB$1,FALSE)="","",VLOOKUP($A104,FAG_Daten_2022!$A$1:$FK$206,FAG_Daten_2022!CB$1,FALSE))</f>
        <v/>
      </c>
      <c r="AX104" s="115" t="str">
        <f>IF(VLOOKUP($A104,FAG_Daten_2022!$A$1:$FK$206,FAG_Daten_2022!CC$1,FALSE)="","",VLOOKUP($A104,FAG_Daten_2022!$A$1:$FK$206,FAG_Daten_2022!CC$1,FALSE))</f>
        <v/>
      </c>
      <c r="AY104" s="115" t="str">
        <f>IF(VLOOKUP($A104,FAG_Daten_2022!$A$1:$FK$206,FAG_Daten_2022!CD$1,FALSE)="","",VLOOKUP($A104,FAG_Daten_2022!$A$1:$FK$206,FAG_Daten_2022!CD$1,FALSE))</f>
        <v/>
      </c>
      <c r="AZ104" s="80">
        <f>VLOOKUP($A104,FAG_Daten_2022!$A$1:$FK$206,FAG_Daten_2022!$DH$1,FALSE)</f>
        <v>98</v>
      </c>
      <c r="BA104" s="80">
        <f>IF(VLOOKUP($A104,FAG_Daten_2022!$A$1:$FK$206,FAG_Daten_2022!M$1,FALSE)="","",VLOOKUP($A104,FAG_Daten_2022!$A$1:$FK$206,FAG_Daten_2022!M$1,FALSE))</f>
        <v>0</v>
      </c>
      <c r="BB104" s="80">
        <f>IF(VLOOKUP($A104,FAG_Daten_2022!$A$1:$FK$206,FAG_Daten_2022!N$1,FALSE)="","",VLOOKUP($A104,FAG_Daten_2022!$A$1:$FK$206,FAG_Daten_2022!N$1,FALSE))</f>
        <v>0</v>
      </c>
      <c r="BC104" s="80">
        <f>IF(VLOOKUP($A104,FAG_Daten_2022!$A$1:$FK$206,FAG_Daten_2022!O$1,FALSE)="","",VLOOKUP($A104,FAG_Daten_2022!$A$1:$FK$206,FAG_Daten_2022!O$1,FALSE))</f>
        <v>0</v>
      </c>
      <c r="BD104" s="80" t="str">
        <f>IF(VLOOKUP($A104,FAG_Daten_2022!$A$1:$FK$206,FAG_Daten_2022!P$1,FALSE)="","",VLOOKUP($A104,FAG_Daten_2022!$A$1:$FK$206,FAG_Daten_2022!P$1,FALSE))</f>
        <v/>
      </c>
      <c r="BE104" s="80">
        <f>IF(VLOOKUP($A104,FAG_Daten_2022!$A$1:$FK$206,FAG_Daten_2022!R$1,FALSE)="","",VLOOKUP($A104,FAG_Daten_2022!$A$1:$FK$206,FAG_Daten_2022!R$1,FALSE))</f>
        <v>0</v>
      </c>
      <c r="BF104" s="80">
        <f>IF(VLOOKUP($A104,FAG_Daten_2022!$A$1:$FK$206,FAG_Daten_2022!S$1,FALSE)="","",VLOOKUP($A104,FAG_Daten_2022!$A$1:$FK$206,FAG_Daten_2022!S$1,FALSE))</f>
        <v>0</v>
      </c>
      <c r="BG104" s="80" t="str">
        <f>IF(VLOOKUP($A104,FAG_Daten_2022!$A$1:$FK$206,FAG_Daten_2022!T$1,FALSE)="","",VLOOKUP($A104,FAG_Daten_2022!$A$1:$FK$206,FAG_Daten_2022!T$1,FALSE))</f>
        <v/>
      </c>
      <c r="BH104" s="80" t="str">
        <f>IF(VLOOKUP($A104,FAG_Daten_2022!$A$1:$FK$206,FAG_Daten_2022!U$1,FALSE)="","",VLOOKUP($A104,FAG_Daten_2022!$A$1:$FK$206,FAG_Daten_2022!U$1,FALSE))</f>
        <v/>
      </c>
      <c r="BI104" s="80">
        <f>IF(VLOOKUP($A104,FAG_Daten_2022!$A$1:$FK$206,FAG_Daten_2022!W$1,FALSE)="","",VLOOKUP($A104,FAG_Daten_2022!$A$1:$FK$206,FAG_Daten_2022!W$1,FALSE))</f>
        <v>65</v>
      </c>
      <c r="BJ104" s="80" t="str">
        <f>IF(VLOOKUP($A104,FAG_Daten_2022!$A$1:$FK$206,FAG_Daten_2022!X$1,FALSE)="","",VLOOKUP($A104,FAG_Daten_2022!$A$1:$FK$206,FAG_Daten_2022!X$1,FALSE))</f>
        <v/>
      </c>
      <c r="BK104" s="80" t="str">
        <f>IF(VLOOKUP($A104,FAG_Daten_2022!$A$1:$FK$206,FAG_Daten_2022!Y$1,FALSE)="","",VLOOKUP($A104,FAG_Daten_2022!$A$1:$FK$206,FAG_Daten_2022!Y$1,FALSE))</f>
        <v/>
      </c>
      <c r="BL104" s="80" t="str">
        <f>IF(VLOOKUP($A104,FAG_Daten_2022!$A$1:$FK$206,FAG_Daten_2022!Z$1,FALSE)="","",VLOOKUP($A104,FAG_Daten_2022!$A$1:$FK$206,FAG_Daten_2022!Z$1,FALSE))</f>
        <v/>
      </c>
      <c r="BM104" s="82">
        <f>IF(VLOOKUP($A104,FAG_Daten_2022!$A$1:$FK$206,FAG_Daten_2022!AG$1,FALSE)="","",VLOOKUP($A104,FAG_Daten_2022!$A$1:$FK$206,FAG_Daten_2022!AG$1,FALSE))</f>
        <v>5832882</v>
      </c>
      <c r="BN104" s="82">
        <f>IF(VLOOKUP($A104,FAG_Daten_2022!$A$1:$FK$206,FAG_Daten_2022!AH$1,FALSE)="","",VLOOKUP($A104,FAG_Daten_2022!$A$1:$FK$206,FAG_Daten_2022!AH$1,FALSE))</f>
        <v>0</v>
      </c>
      <c r="BO104" s="82">
        <f>IF(VLOOKUP($A104,FAG_Daten_2022!$A$1:$FK$206,FAG_Daten_2022!AI$1,FALSE)="","",VLOOKUP($A104,FAG_Daten_2022!$A$1:$FK$206,FAG_Daten_2022!AI$1,FALSE))</f>
        <v>0</v>
      </c>
      <c r="BP104" s="113">
        <f>IF(VLOOKUP($A104,FAG_Daten_2022!$A$1:$FK$206,FAG_Daten_2022!AJ$1,FALSE)="","",VLOOKUP($A104,FAG_Daten_2022!$A$1:$FK$206,FAG_Daten_2022!AJ$1,FALSE))</f>
        <v>0</v>
      </c>
      <c r="BQ104" s="82" t="str">
        <f>IF(VLOOKUP($A104,FAG_Daten_2022!$A$1:$FK$206,FAG_Daten_2022!AK$1,FALSE)="","",VLOOKUP($A104,FAG_Daten_2022!$A$1:$FK$206,FAG_Daten_2022!AK$1,FALSE))</f>
        <v/>
      </c>
      <c r="BR104" s="82">
        <f>IF(VLOOKUP($A104,FAG_Daten_2022!$A$1:$FK$206,FAG_Daten_2022!AL$1,FALSE)="","",VLOOKUP($A104,FAG_Daten_2022!$A$1:$FK$206,FAG_Daten_2022!AL$1,FALSE))</f>
        <v>0</v>
      </c>
      <c r="BS104" s="82">
        <f>IF(VLOOKUP($A104,FAG_Daten_2022!$A$1:$FK$206,FAG_Daten_2022!AM$1,FALSE)="","",VLOOKUP($A104,FAG_Daten_2022!$A$1:$FK$206,FAG_Daten_2022!AM$1,FALSE))</f>
        <v>0</v>
      </c>
      <c r="BT104" s="82" t="str">
        <f>IF(VLOOKUP($A104,FAG_Daten_2022!$A$1:$FK$206,FAG_Daten_2022!AN$1,FALSE)="","",VLOOKUP($A104,FAG_Daten_2022!$A$1:$FK$206,FAG_Daten_2022!AN$1,FALSE))</f>
        <v/>
      </c>
      <c r="BU104" s="82" t="str">
        <f>IF(VLOOKUP($A104,FAG_Daten_2022!$A$1:$FK$206,FAG_Daten_2022!AO$1,FALSE)="","",VLOOKUP($A104,FAG_Daten_2022!$A$1:$FK$206,FAG_Daten_2022!AO$1,FALSE))</f>
        <v/>
      </c>
      <c r="BV104" s="82">
        <f>IF(VLOOKUP($A104,FAG_Daten_2022!$A$1:$FK$206,FAG_Daten_2022!AP$1,FALSE)="","",VLOOKUP($A104,FAG_Daten_2022!$A$1:$FK$206,FAG_Daten_2022!AP$1,FALSE))</f>
        <v>5832882</v>
      </c>
      <c r="BW104" s="82" t="str">
        <f>IF(VLOOKUP($A104,FAG_Daten_2022!$A$1:$FK$206,FAG_Daten_2022!AQ$1,FALSE)="","",VLOOKUP($A104,FAG_Daten_2022!$A$1:$FK$206,FAG_Daten_2022!AQ$1,FALSE))</f>
        <v/>
      </c>
      <c r="BX104" s="82" t="str">
        <f>IF(VLOOKUP($A104,FAG_Daten_2022!$A$1:$FK$206,FAG_Daten_2022!AR$1,FALSE)="","",VLOOKUP($A104,FAG_Daten_2022!$A$1:$FK$206,FAG_Daten_2022!AR$1,FALSE))</f>
        <v/>
      </c>
      <c r="BY104" s="82" t="str">
        <f>IF(VLOOKUP($A104,FAG_Daten_2022!$A$1:$FK$206,FAG_Daten_2022!AS$1,FALSE)="","",VLOOKUP($A104,FAG_Daten_2022!$A$1:$FK$206,FAG_Daten_2022!AS$1,FALSE))</f>
        <v/>
      </c>
      <c r="BZ104" s="82">
        <f t="shared" si="18"/>
        <v>0</v>
      </c>
      <c r="CA104" s="82">
        <f t="shared" si="18"/>
        <v>0</v>
      </c>
      <c r="CB104" s="82">
        <f t="shared" si="18"/>
        <v>0</v>
      </c>
      <c r="CC104" s="82" t="str">
        <f t="shared" si="18"/>
        <v/>
      </c>
      <c r="CD104" s="82">
        <f t="shared" si="18"/>
        <v>0</v>
      </c>
      <c r="CE104" s="82">
        <f t="shared" si="18"/>
        <v>0</v>
      </c>
      <c r="CF104" s="82" t="str">
        <f t="shared" si="18"/>
        <v/>
      </c>
      <c r="CG104" s="82" t="str">
        <f t="shared" si="18"/>
        <v/>
      </c>
      <c r="CH104" s="82">
        <f t="shared" si="18"/>
        <v>622978</v>
      </c>
      <c r="CI104" s="82" t="str">
        <f t="shared" si="25"/>
        <v/>
      </c>
      <c r="CJ104" s="82" t="str">
        <f t="shared" si="25"/>
        <v/>
      </c>
      <c r="CK104" s="82" t="str">
        <f t="shared" si="25"/>
        <v/>
      </c>
      <c r="CL104" s="82">
        <f t="shared" si="28"/>
        <v>0</v>
      </c>
      <c r="CM104" s="82">
        <f t="shared" si="28"/>
        <v>0</v>
      </c>
      <c r="CN104" s="82">
        <f t="shared" si="28"/>
        <v>0</v>
      </c>
      <c r="CO104" s="82" t="str">
        <f t="shared" si="26"/>
        <v/>
      </c>
      <c r="CP104" s="82">
        <f t="shared" si="26"/>
        <v>0</v>
      </c>
      <c r="CQ104" s="82">
        <f t="shared" si="26"/>
        <v>0</v>
      </c>
      <c r="CR104" s="82" t="str">
        <f t="shared" si="23"/>
        <v/>
      </c>
      <c r="CS104" s="82" t="str">
        <f t="shared" si="23"/>
        <v/>
      </c>
      <c r="CT104" s="82">
        <f t="shared" si="23"/>
        <v>0</v>
      </c>
      <c r="CU104" s="82" t="str">
        <f t="shared" si="23"/>
        <v/>
      </c>
      <c r="CV104" s="82" t="str">
        <f t="shared" si="23"/>
        <v/>
      </c>
      <c r="CW104" s="82" t="str">
        <f t="shared" si="23"/>
        <v/>
      </c>
      <c r="CX104" s="82">
        <f t="shared" si="20"/>
        <v>622978</v>
      </c>
      <c r="CY104" s="82">
        <f>VLOOKUP($A104,FAG_Daten_2022!$A$1:$FK$206,FAG_Daten_2022!I$1,FALSE)</f>
        <v>380</v>
      </c>
      <c r="CZ104" s="82" t="str">
        <f>IF(VLOOKUP($A104,FAG_Daten_2022!$A$1:$FK$206,FAG_Daten_2022!BE$1,FALSE)="","",VLOOKUP($A104,FAG_Daten_2022!$A$1:$FK$206,FAG_Daten_2022!BE$1,FALSE))</f>
        <v/>
      </c>
      <c r="DA104" s="82" t="str">
        <f>IF(VLOOKUP($A104,FAG_Daten_2022!$A$1:$FK$206,FAG_Daten_2022!BF$1,FALSE)="","",VLOOKUP($A104,FAG_Daten_2022!$A$1:$FK$206,FAG_Daten_2022!BF$1,FALSE))</f>
        <v/>
      </c>
      <c r="DB104" s="82" t="str">
        <f>IF(VLOOKUP($A104,FAG_Daten_2022!$A$1:$FK$206,FAG_Daten_2022!BG$1,FALSE)="","",VLOOKUP($A104,FAG_Daten_2022!$A$1:$FK$206,FAG_Daten_2022!BG$1,FALSE))</f>
        <v/>
      </c>
      <c r="DC104" s="82" t="str">
        <f>IF(VLOOKUP($A104,FAG_Daten_2022!$A$1:$FK$206,FAG_Daten_2022!BH$1,FALSE)="","",VLOOKUP($A104,FAG_Daten_2022!$A$1:$FK$206,FAG_Daten_2022!BH$1,FALSE))</f>
        <v/>
      </c>
      <c r="DD104" s="82" t="str">
        <f>IF(VLOOKUP($A104,FAG_Daten_2022!$A$1:$FK$206,FAG_Daten_2022!BI$1,FALSE)="","",VLOOKUP($A104,FAG_Daten_2022!$A$1:$FK$206,FAG_Daten_2022!BI$1,FALSE))</f>
        <v/>
      </c>
      <c r="DE104" s="82" t="str">
        <f>IF(VLOOKUP($A104,FAG_Daten_2022!$A$1:$FK$206,FAG_Daten_2022!BJ$1,FALSE)="","",VLOOKUP($A104,FAG_Daten_2022!$A$1:$FK$206,FAG_Daten_2022!BJ$1,FALSE))</f>
        <v/>
      </c>
      <c r="DF104" s="82" t="str">
        <f>IF(VLOOKUP($A104,FAG_Daten_2022!$A$1:$FK$206,FAG_Daten_2022!BK$1,FALSE)="","",VLOOKUP($A104,FAG_Daten_2022!$A$1:$FK$206,FAG_Daten_2022!BK$1,FALSE))</f>
        <v/>
      </c>
      <c r="DG104" s="82" t="str">
        <f>IF(VLOOKUP($A104,FAG_Daten_2022!$A$1:$FK$206,FAG_Daten_2022!BL$1,FALSE)="","",VLOOKUP($A104,FAG_Daten_2022!$A$1:$FK$206,FAG_Daten_2022!BL$1,FALSE))</f>
        <v/>
      </c>
      <c r="DH104" s="82">
        <f>IF(VLOOKUP($A104,FAG_Daten_2022!$A$1:$FK$206,FAG_Daten_2022!BM$1,FALSE)="","",VLOOKUP($A104,FAG_Daten_2022!$A$1:$FK$206,FAG_Daten_2022!BM$1,FALSE))</f>
        <v>193</v>
      </c>
      <c r="DI104" s="82" t="str">
        <f>IF(VLOOKUP($A104,FAG_Daten_2022!$A$1:$FK$206,FAG_Daten_2022!BN$1,FALSE)="","",VLOOKUP($A104,FAG_Daten_2022!$A$1:$FK$206,FAG_Daten_2022!BN$1,FALSE))</f>
        <v/>
      </c>
      <c r="DJ104" s="82" t="str">
        <f>IF(VLOOKUP($A104,FAG_Daten_2022!$A$1:$FK$206,FAG_Daten_2022!BO$1,FALSE)="","",VLOOKUP($A104,FAG_Daten_2022!$A$1:$FK$206,FAG_Daten_2022!BO$1,FALSE))</f>
        <v/>
      </c>
      <c r="DK104" s="82" t="str">
        <f>IF(VLOOKUP($A104,FAG_Daten_2022!$A$1:$FK$206,FAG_Daten_2022!BP$1,FALSE)="","",VLOOKUP($A104,FAG_Daten_2022!$A$1:$FK$206,FAG_Daten_2022!BP$1,FALSE))</f>
        <v/>
      </c>
      <c r="DL104" s="82" t="str">
        <f>IF(VLOOKUP($A104,FAG_Daten_2022!$A$1:$FK$206,FAG_Daten_2022!BQ$1,FALSE)="","",VLOOKUP($A104,FAG_Daten_2022!$A$1:$FK$206,FAG_Daten_2022!BQ$1,FALSE))</f>
        <v/>
      </c>
      <c r="DM104" s="82" t="str">
        <f>IF(VLOOKUP($A104,FAG_Daten_2022!$A$1:$FK$206,FAG_Daten_2022!BR$1,FALSE)="","",VLOOKUP($A104,FAG_Daten_2022!$A$1:$FK$206,FAG_Daten_2022!BR$1,FALSE))</f>
        <v/>
      </c>
      <c r="DN104" s="82" t="str">
        <f t="shared" si="29"/>
        <v/>
      </c>
      <c r="DO104" s="82" t="str">
        <f t="shared" si="29"/>
        <v/>
      </c>
      <c r="DP104" s="82" t="str">
        <f t="shared" si="29"/>
        <v/>
      </c>
      <c r="DQ104" s="82" t="str">
        <f t="shared" si="27"/>
        <v/>
      </c>
      <c r="DR104" s="82" t="str">
        <f t="shared" si="27"/>
        <v/>
      </c>
      <c r="DS104" s="82" t="str">
        <f t="shared" si="27"/>
        <v/>
      </c>
      <c r="DT104" s="82" t="str">
        <f t="shared" si="24"/>
        <v/>
      </c>
      <c r="DU104" s="82" t="str">
        <f t="shared" si="24"/>
        <v/>
      </c>
      <c r="DV104" s="82">
        <f t="shared" si="24"/>
        <v>0</v>
      </c>
      <c r="DW104" s="82" t="str">
        <f t="shared" si="24"/>
        <v/>
      </c>
      <c r="DX104" s="82" t="str">
        <f t="shared" si="24"/>
        <v/>
      </c>
      <c r="DY104" s="82" t="str">
        <f t="shared" si="24"/>
        <v/>
      </c>
      <c r="DZ104" s="82">
        <f t="shared" si="21"/>
        <v>0</v>
      </c>
      <c r="EA104" s="82">
        <f t="shared" si="22"/>
        <v>622978</v>
      </c>
      <c r="EB104" s="82"/>
      <c r="EC104" s="82"/>
      <c r="ED104" s="82"/>
      <c r="EE104" s="82"/>
      <c r="EF104" s="82"/>
      <c r="EG104" s="82"/>
      <c r="EH104" s="82"/>
      <c r="EI104" s="82"/>
      <c r="EJ104" s="82"/>
      <c r="EK104" s="3"/>
      <c r="EL104" s="82"/>
      <c r="EM104" s="3"/>
    </row>
    <row r="105" spans="1:143" s="3" customFormat="1" outlineLevel="1" x14ac:dyDescent="0.2">
      <c r="A105" s="3">
        <v>10</v>
      </c>
      <c r="B105" s="3" t="str">
        <f>VLOOKUP(A105,FAG_Daten_2022!A$1:$FK$206,FAG_Daten_2022!$B$1,FALSE)</f>
        <v>Obfelden</v>
      </c>
      <c r="C105" s="3" t="str">
        <f>VLOOKUP(A105,FAG_Daten_2022!A$1:$FK$206,FAG_Daten_2022!$C$1,FALSE)</f>
        <v>Politische Gemeinde</v>
      </c>
      <c r="D105" s="3" t="str">
        <f>VLOOKUP(A105,FAG_Daten_2022!A$1:$FK$206,FAG_Daten_2022!$D$1,FALSE)</f>
        <v>Bezirk Affoltern</v>
      </c>
      <c r="E105" s="82">
        <f>VLOOKUP(A105,FAG_Daten_2022!A$1:$FK$206,FAG_Daten_2022!$AT$1,FALSE)</f>
        <v>2274</v>
      </c>
      <c r="F105" s="82">
        <f>VLOOKUP(A105,FAG_Daten_2022!A$1:$FK$206,FAG_Daten_2022!$AV$1,FALSE)</f>
        <v>3770</v>
      </c>
      <c r="G105" s="82">
        <f>VLOOKUP(A105,FAG_Daten_2022!A$1:$FK$206,FAG_Daten_2022!$F$1,FALSE)</f>
        <v>5778</v>
      </c>
      <c r="H105" s="80">
        <f>VLOOKUP(A105,FAG_Daten_2022!A$1:$FK$206,FAG_Daten_2022!$DH$1,FALSE)</f>
        <v>121</v>
      </c>
      <c r="I105" s="82">
        <f>ROUND(IF(E105&lt;FAG_Basisdaten!$C$5*F105,(FAG_Basisdaten!$C$5*F105-E105)*G105*H105/100,0),0)</f>
        <v>9141229</v>
      </c>
      <c r="J105" s="82">
        <f>VLOOKUP(A105,FAG_Daten_2022!A$1:$FK$206,FAG_Daten_2022!$AT$1,FALSE)</f>
        <v>2274</v>
      </c>
      <c r="K105" s="82">
        <f>VLOOKUP(A105,FAG_Daten_2022!A$1:$FK$206,FAG_Daten_2022!$AV$1,FALSE)</f>
        <v>3770</v>
      </c>
      <c r="L105" s="3">
        <f>VLOOKUP(A105,FAG_Daten_2022!A$1:$FK$206,FAG_Daten_2022!$F$1,FALSE)</f>
        <v>5778</v>
      </c>
      <c r="M105" s="3">
        <f>VLOOKUP(A105,FAG_Daten_2022!A$1:$FK$206,FAG_Daten_2022!DJ$1,FALSE)</f>
        <v>99.67</v>
      </c>
      <c r="N105" s="3">
        <f>VLOOKUP(A105,FAG_Daten_2022!A$1:$FK$206,FAG_Daten_2022!$DK$1,FALSE)</f>
        <v>100.87</v>
      </c>
      <c r="O105" s="82">
        <f>ROUND(IF(J105&gt;K105*FAG_Basisdaten!$C$8,(J105-K105*FAG_Basisdaten!$C$8)*FAG_Basisdaten!$C$9*L105*(M105/N105),0),0)</f>
        <v>0</v>
      </c>
      <c r="P105" s="82">
        <f>VLOOKUP(A105,FAG_Daten_2022!A$1:$FK$206,FAG_Daten_2022!$I$1,FALSE)</f>
        <v>1365</v>
      </c>
      <c r="Q105" s="82">
        <f>VLOOKUP(A105,FAG_Daten_2022!A$1:$FK$206,FAG_Daten_2022!$F$1,FALSE)</f>
        <v>5778</v>
      </c>
      <c r="R105" s="82">
        <f>VLOOKUP(A105,FAG_Daten_2022!A$1:$FK$206,FAG_Daten_2022!$K$1,FALSE)</f>
        <v>232131</v>
      </c>
      <c r="S105" s="82">
        <f>VLOOKUP(A105,FAG_Daten_2022!A$1:$FK$206,FAG_Daten_2022!$H$1,FALSE)</f>
        <v>1130451</v>
      </c>
      <c r="T105" s="82">
        <f>VLOOKUP(A105,FAG_Daten_2022!A$1:$FK$206,FAG_Daten_2022!$F$1,FALSE)</f>
        <v>5778</v>
      </c>
      <c r="U105" s="3">
        <f>VLOOKUP(A105,FAG_Daten_2022!A$1:$FK$206,FAG_Daten_2022!$BC$1,FALSE)</f>
        <v>102.3</v>
      </c>
      <c r="V105" s="3">
        <f>VLOOKUP(A105,FAG_Daten_2022!A$1:$FK$206,FAG_Daten_2022!$BD$1,FALSE)</f>
        <v>104.2</v>
      </c>
      <c r="W105" s="118">
        <f>IF((P105/Q105)&gt;(R105/S105)*FAG_Basisdaten!$C$12,((P105/Q105)-(R105/S105)*FAG_Basisdaten!$C$12)*T105*FAG_Basisdaten!$C$13*(U105/V105),0)</f>
        <v>705415.96457287238</v>
      </c>
      <c r="X105" s="3">
        <f>VLOOKUP(A105,FAG_Daten_2022!A$1:$FK$206,FAG_Daten_2022!$DH$1,FALSE)</f>
        <v>121</v>
      </c>
      <c r="Y105" s="3">
        <f>VLOOKUP(A105,FAG_Daten_2022!A$1:$FK$206,FAG_Daten_2022!$DJ$1,FALSE)</f>
        <v>99.67</v>
      </c>
      <c r="Z105" s="82">
        <f>ROUND(W105-W105*MIN(MAX((Y105*FAG_Basisdaten!$C$15-X105)/(Y105*FAG_Basisdaten!$C$14),0),1),0)</f>
        <v>595123</v>
      </c>
      <c r="AA105" s="79">
        <f>VLOOKUP(A105,FAG_Daten_2022!A$1:$FK$206,FAG_Daten_2022!$AW$1,FALSE)</f>
        <v>778.58</v>
      </c>
      <c r="AB105" s="83">
        <f>VLOOKUP(A105,FAG_Daten_2022!A$1:$FK$206,FAG_Daten_2022!$AZ$1,FALSE)</f>
        <v>0</v>
      </c>
      <c r="AC105" s="3">
        <f>VLOOKUP(A105,FAG_Daten_2022!A$1:$FK$206,FAG_Daten_2022!$F$1,FALSE)</f>
        <v>5778</v>
      </c>
      <c r="AD105" s="3">
        <f>VLOOKUP(A105,FAG_Daten_2022!A$1:$FK$206,FAG_Daten_2022!$BC$1,FALSE)</f>
        <v>102.3</v>
      </c>
      <c r="AE105" s="3">
        <f>VLOOKUP(A105,FAG_Daten_2022!A$1:$FK$206,FAG_Daten_2022!$BD$1,FALSE)</f>
        <v>104.2</v>
      </c>
      <c r="AF105" s="80">
        <f>IF(OR(AA105&lt;FAG_Basisdaten!$C$18,AB105&gt;FAG_Basisdaten!$C$19),MAX((FAG_Basisdaten!$C$20+FAG_Basisdaten!$C$21*AA105+FAG_Basisdaten!$C$22*AB105*100)*AC105*(AD105/AE105),0),0)</f>
        <v>0</v>
      </c>
      <c r="AG105" s="3">
        <f>VLOOKUP(A105,FAG_Daten_2022!A$1:$FK$206,FAG_Daten_2022!$DH$1,FALSE)</f>
        <v>121</v>
      </c>
      <c r="AH105" s="3">
        <f>VLOOKUP(A105,FAG_Daten_2022!A$1:$FK$206,FAG_Daten_2022!$DJ$1,FALSE)</f>
        <v>99.67</v>
      </c>
      <c r="AI105" s="82">
        <f>ROUND(AF105-AF105*MIN(MAX((AH105*FAG_Basisdaten!$C$24-AG105)/(AH105*FAG_Basisdaten!$C$23),0),1),0)</f>
        <v>0</v>
      </c>
      <c r="AJ105" s="3">
        <f>VLOOKUP(A105,FAG_Daten_2022!$A$1:$FK$206,FAG_Daten_2022!$BC$1,FALSE)</f>
        <v>102.3</v>
      </c>
      <c r="AK105" s="3">
        <f>VLOOKUP(A105,FAG_Daten_2022!$A$1:$FK$206,FAG_Daten_2022!$BD$1,FALSE)</f>
        <v>104.2</v>
      </c>
      <c r="AL105" s="82">
        <v>0</v>
      </c>
      <c r="AM105" s="82">
        <f t="shared" si="19"/>
        <v>9736352</v>
      </c>
      <c r="AN105" s="115"/>
      <c r="AO105" s="115" t="str">
        <f>IF(VLOOKUP($A105,FAG_Daten_2022!$A$1:$FK$206,FAG_Daten_2022!BT$1,FALSE)="","",VLOOKUP($A105,FAG_Daten_2022!$A$1:$FK$206,FAG_Daten_2022!BT$1,FALSE))</f>
        <v/>
      </c>
      <c r="AP105" s="115" t="str">
        <f>IF(VLOOKUP($A105,FAG_Daten_2022!$A$1:$FK$206,FAG_Daten_2022!BU$1,FALSE)="","",VLOOKUP($A105,FAG_Daten_2022!$A$1:$FK$206,FAG_Daten_2022!BU$1,FALSE))</f>
        <v/>
      </c>
      <c r="AQ105" s="115" t="str">
        <f>IF(VLOOKUP($A105,FAG_Daten_2022!$A$1:$FK$206,FAG_Daten_2022!BV$1,FALSE)="","",VLOOKUP($A105,FAG_Daten_2022!$A$1:$FK$206,FAG_Daten_2022!BV$1,FALSE))</f>
        <v/>
      </c>
      <c r="AR105" s="115" t="str">
        <f>IF(VLOOKUP($A105,FAG_Daten_2022!$A$1:$FK$206,FAG_Daten_2022!BW$1,FALSE)="","",VLOOKUP($A105,FAG_Daten_2022!$A$1:$FK$206,FAG_Daten_2022!BW$1,FALSE))</f>
        <v>Obfelden-Ottenbach</v>
      </c>
      <c r="AS105" s="115" t="str">
        <f>IF(VLOOKUP($A105,FAG_Daten_2022!$A$1:$FK$206,FAG_Daten_2022!BX$1,FALSE)="","",VLOOKUP($A105,FAG_Daten_2022!$A$1:$FK$206,FAG_Daten_2022!BX$1,FALSE))</f>
        <v/>
      </c>
      <c r="AT105" s="115" t="str">
        <f>IF(VLOOKUP($A105,FAG_Daten_2022!$A$1:$FK$206,FAG_Daten_2022!BY$1,FALSE)="","",VLOOKUP($A105,FAG_Daten_2022!$A$1:$FK$206,FAG_Daten_2022!BY$1,FALSE))</f>
        <v/>
      </c>
      <c r="AU105" s="115" t="str">
        <f>IF(VLOOKUP($A105,FAG_Daten_2022!$A$1:$FK$206,FAG_Daten_2022!BZ$1,FALSE)="","",VLOOKUP($A105,FAG_Daten_2022!$A$1:$FK$206,FAG_Daten_2022!BZ$1,FALSE))</f>
        <v/>
      </c>
      <c r="AV105" s="115" t="str">
        <f>IF(VLOOKUP($A105,FAG_Daten_2022!$A$1:$FK$206,FAG_Daten_2022!CA$1,FALSE)="","",VLOOKUP($A105,FAG_Daten_2022!$A$1:$FK$206,FAG_Daten_2022!CA$1,FALSE))</f>
        <v/>
      </c>
      <c r="AW105" s="115" t="str">
        <f>IF(VLOOKUP($A105,FAG_Daten_2022!$A$1:$FK$206,FAG_Daten_2022!CB$1,FALSE)="","",VLOOKUP($A105,FAG_Daten_2022!$A$1:$FK$206,FAG_Daten_2022!CB$1,FALSE))</f>
        <v/>
      </c>
      <c r="AX105" s="115" t="str">
        <f>IF(VLOOKUP($A105,FAG_Daten_2022!$A$1:$FK$206,FAG_Daten_2022!CC$1,FALSE)="","",VLOOKUP($A105,FAG_Daten_2022!$A$1:$FK$206,FAG_Daten_2022!CC$1,FALSE))</f>
        <v/>
      </c>
      <c r="AY105" s="115" t="str">
        <f>IF(VLOOKUP($A105,FAG_Daten_2022!$A$1:$FK$206,FAG_Daten_2022!CD$1,FALSE)="","",VLOOKUP($A105,FAG_Daten_2022!$A$1:$FK$206,FAG_Daten_2022!CD$1,FALSE))</f>
        <v/>
      </c>
      <c r="AZ105" s="80">
        <f>VLOOKUP($A105,FAG_Daten_2022!$A$1:$FK$206,FAG_Daten_2022!$DH$1,FALSE)</f>
        <v>121</v>
      </c>
      <c r="BA105" s="80"/>
      <c r="BB105" s="80">
        <f>IF(VLOOKUP($A105,FAG_Daten_2022!$A$1:$FK$206,FAG_Daten_2022!N$1,FALSE)="","",VLOOKUP($A105,FAG_Daten_2022!$A$1:$FK$206,FAG_Daten_2022!N$1,FALSE))</f>
        <v>0</v>
      </c>
      <c r="BC105" s="80">
        <f>IF(VLOOKUP($A105,FAG_Daten_2022!$A$1:$FK$206,FAG_Daten_2022!O$1,FALSE)="","",VLOOKUP($A105,FAG_Daten_2022!$A$1:$FK$206,FAG_Daten_2022!O$1,FALSE))</f>
        <v>0</v>
      </c>
      <c r="BD105" s="80" t="str">
        <f>IF(VLOOKUP($A105,FAG_Daten_2022!$A$1:$FK$206,FAG_Daten_2022!P$1,FALSE)="","",VLOOKUP($A105,FAG_Daten_2022!$A$1:$FK$206,FAG_Daten_2022!P$1,FALSE))</f>
        <v/>
      </c>
      <c r="BE105" s="80">
        <f>IF(VLOOKUP($A105,FAG_Daten_2022!$A$1:$FK$206,FAG_Daten_2022!R$1,FALSE)="","",VLOOKUP($A105,FAG_Daten_2022!$A$1:$FK$206,FAG_Daten_2022!R$1,FALSE))</f>
        <v>26</v>
      </c>
      <c r="BF105" s="80">
        <f>IF(VLOOKUP($A105,FAG_Daten_2022!$A$1:$FK$206,FAG_Daten_2022!S$1,FALSE)="","",VLOOKUP($A105,FAG_Daten_2022!$A$1:$FK$206,FAG_Daten_2022!S$1,FALSE))</f>
        <v>0</v>
      </c>
      <c r="BG105" s="80" t="str">
        <f>IF(VLOOKUP($A105,FAG_Daten_2022!$A$1:$FK$206,FAG_Daten_2022!T$1,FALSE)="","",VLOOKUP($A105,FAG_Daten_2022!$A$1:$FK$206,FAG_Daten_2022!T$1,FALSE))</f>
        <v/>
      </c>
      <c r="BH105" s="80" t="str">
        <f>IF(VLOOKUP($A105,FAG_Daten_2022!$A$1:$FK$206,FAG_Daten_2022!U$1,FALSE)="","",VLOOKUP($A105,FAG_Daten_2022!$A$1:$FK$206,FAG_Daten_2022!U$1,FALSE))</f>
        <v/>
      </c>
      <c r="BI105" s="80">
        <f>IF(VLOOKUP($A105,FAG_Daten_2022!$A$1:$FK$206,FAG_Daten_2022!W$1,FALSE)="","",VLOOKUP($A105,FAG_Daten_2022!$A$1:$FK$206,FAG_Daten_2022!W$1,FALSE))</f>
        <v>0</v>
      </c>
      <c r="BJ105" s="80" t="str">
        <f>IF(VLOOKUP($A105,FAG_Daten_2022!$A$1:$FK$206,FAG_Daten_2022!X$1,FALSE)="","",VLOOKUP($A105,FAG_Daten_2022!$A$1:$FK$206,FAG_Daten_2022!X$1,FALSE))</f>
        <v/>
      </c>
      <c r="BK105" s="80" t="str">
        <f>IF(VLOOKUP($A105,FAG_Daten_2022!$A$1:$FK$206,FAG_Daten_2022!Y$1,FALSE)="","",VLOOKUP($A105,FAG_Daten_2022!$A$1:$FK$206,FAG_Daten_2022!Y$1,FALSE))</f>
        <v/>
      </c>
      <c r="BL105" s="80" t="str">
        <f>IF(VLOOKUP($A105,FAG_Daten_2022!$A$1:$FK$206,FAG_Daten_2022!Z$1,FALSE)="","",VLOOKUP($A105,FAG_Daten_2022!$A$1:$FK$206,FAG_Daten_2022!Z$1,FALSE))</f>
        <v/>
      </c>
      <c r="BM105" s="82">
        <f>IF(VLOOKUP($A105,FAG_Daten_2022!$A$1:$FK$206,FAG_Daten_2022!AG$1,FALSE)="","",VLOOKUP($A105,FAG_Daten_2022!$A$1:$FK$206,FAG_Daten_2022!AG$1,FALSE))</f>
        <v>13139430</v>
      </c>
      <c r="BN105" s="82"/>
      <c r="BO105" s="82">
        <f>IF(VLOOKUP($A105,FAG_Daten_2022!$A$1:$FK$206,FAG_Daten_2022!AI$1,FALSE)="","",VLOOKUP($A105,FAG_Daten_2022!$A$1:$FK$206,FAG_Daten_2022!AI$1,FALSE))</f>
        <v>0</v>
      </c>
      <c r="BP105" s="113">
        <f>IF(VLOOKUP($A105,FAG_Daten_2022!$A$1:$FK$206,FAG_Daten_2022!AJ$1,FALSE)="","",VLOOKUP($A105,FAG_Daten_2022!$A$1:$FK$206,FAG_Daten_2022!AJ$1,FALSE))</f>
        <v>0</v>
      </c>
      <c r="BQ105" s="82" t="str">
        <f>IF(VLOOKUP($A105,FAG_Daten_2022!$A$1:$FK$206,FAG_Daten_2022!AK$1,FALSE)="","",VLOOKUP($A105,FAG_Daten_2022!$A$1:$FK$206,FAG_Daten_2022!AK$1,FALSE))</f>
        <v/>
      </c>
      <c r="BR105" s="82">
        <f>IF(VLOOKUP($A105,FAG_Daten_2022!$A$1:$FK$206,FAG_Daten_2022!AL$1,FALSE)="","",VLOOKUP($A105,FAG_Daten_2022!$A$1:$FK$206,FAG_Daten_2022!AL$1,FALSE))</f>
        <v>13139430</v>
      </c>
      <c r="BS105" s="82">
        <f>IF(VLOOKUP($A105,FAG_Daten_2022!$A$1:$FK$206,FAG_Daten_2022!AM$1,FALSE)="","",VLOOKUP($A105,FAG_Daten_2022!$A$1:$FK$206,FAG_Daten_2022!AM$1,FALSE))</f>
        <v>0</v>
      </c>
      <c r="BT105" s="82" t="str">
        <f>IF(VLOOKUP($A105,FAG_Daten_2022!$A$1:$FK$206,FAG_Daten_2022!AN$1,FALSE)="","",VLOOKUP($A105,FAG_Daten_2022!$A$1:$FK$206,FAG_Daten_2022!AN$1,FALSE))</f>
        <v/>
      </c>
      <c r="BU105" s="82" t="str">
        <f>IF(VLOOKUP($A105,FAG_Daten_2022!$A$1:$FK$206,FAG_Daten_2022!AO$1,FALSE)="","",VLOOKUP($A105,FAG_Daten_2022!$A$1:$FK$206,FAG_Daten_2022!AO$1,FALSE))</f>
        <v/>
      </c>
      <c r="BV105" s="82">
        <f>IF(VLOOKUP($A105,FAG_Daten_2022!$A$1:$FK$206,FAG_Daten_2022!AP$1,FALSE)="","",VLOOKUP($A105,FAG_Daten_2022!$A$1:$FK$206,FAG_Daten_2022!AP$1,FALSE))</f>
        <v>0</v>
      </c>
      <c r="BW105" s="82" t="str">
        <f>IF(VLOOKUP($A105,FAG_Daten_2022!$A$1:$FK$206,FAG_Daten_2022!AQ$1,FALSE)="","",VLOOKUP($A105,FAG_Daten_2022!$A$1:$FK$206,FAG_Daten_2022!AQ$1,FALSE))</f>
        <v/>
      </c>
      <c r="BX105" s="82" t="str">
        <f>IF(VLOOKUP($A105,FAG_Daten_2022!$A$1:$FK$206,FAG_Daten_2022!AR$1,FALSE)="","",VLOOKUP($A105,FAG_Daten_2022!$A$1:$FK$206,FAG_Daten_2022!AR$1,FALSE))</f>
        <v/>
      </c>
      <c r="BY105" s="82" t="str">
        <f>IF(VLOOKUP($A105,FAG_Daten_2022!$A$1:$FK$206,FAG_Daten_2022!AS$1,FALSE)="","",VLOOKUP($A105,FAG_Daten_2022!$A$1:$FK$206,FAG_Daten_2022!AS$1,FALSE))</f>
        <v/>
      </c>
      <c r="BZ105" s="82" t="str">
        <f t="shared" si="18"/>
        <v/>
      </c>
      <c r="CA105" s="82">
        <f t="shared" si="18"/>
        <v>0</v>
      </c>
      <c r="CB105" s="82">
        <f t="shared" si="18"/>
        <v>0</v>
      </c>
      <c r="CC105" s="82" t="str">
        <f t="shared" si="18"/>
        <v/>
      </c>
      <c r="CD105" s="82">
        <f t="shared" si="18"/>
        <v>1964231</v>
      </c>
      <c r="CE105" s="82">
        <f t="shared" si="18"/>
        <v>0</v>
      </c>
      <c r="CF105" s="82" t="str">
        <f t="shared" si="18"/>
        <v/>
      </c>
      <c r="CG105" s="82" t="str">
        <f t="shared" si="18"/>
        <v/>
      </c>
      <c r="CH105" s="82">
        <f t="shared" si="18"/>
        <v>0</v>
      </c>
      <c r="CI105" s="82" t="str">
        <f t="shared" si="25"/>
        <v/>
      </c>
      <c r="CJ105" s="82" t="str">
        <f t="shared" si="25"/>
        <v/>
      </c>
      <c r="CK105" s="82" t="str">
        <f t="shared" si="25"/>
        <v/>
      </c>
      <c r="CL105" s="82" t="str">
        <f t="shared" si="28"/>
        <v/>
      </c>
      <c r="CM105" s="82">
        <f t="shared" si="28"/>
        <v>0</v>
      </c>
      <c r="CN105" s="82">
        <f t="shared" si="28"/>
        <v>0</v>
      </c>
      <c r="CO105" s="82" t="str">
        <f t="shared" si="26"/>
        <v/>
      </c>
      <c r="CP105" s="82">
        <f t="shared" si="26"/>
        <v>0</v>
      </c>
      <c r="CQ105" s="82">
        <f t="shared" si="26"/>
        <v>0</v>
      </c>
      <c r="CR105" s="82" t="str">
        <f t="shared" si="23"/>
        <v/>
      </c>
      <c r="CS105" s="82" t="str">
        <f t="shared" si="23"/>
        <v/>
      </c>
      <c r="CT105" s="82">
        <f t="shared" si="23"/>
        <v>0</v>
      </c>
      <c r="CU105" s="82" t="str">
        <f t="shared" si="23"/>
        <v/>
      </c>
      <c r="CV105" s="82" t="str">
        <f t="shared" si="23"/>
        <v/>
      </c>
      <c r="CW105" s="82" t="str">
        <f t="shared" si="23"/>
        <v/>
      </c>
      <c r="CX105" s="82">
        <f t="shared" si="20"/>
        <v>1964231</v>
      </c>
      <c r="CY105" s="82">
        <f>VLOOKUP($A105,FAG_Daten_2022!$A$1:$FK$206,FAG_Daten_2022!I$1,FALSE)</f>
        <v>1365</v>
      </c>
      <c r="CZ105" s="82"/>
      <c r="DA105" s="82" t="str">
        <f>IF(VLOOKUP($A105,FAG_Daten_2022!$A$1:$FK$206,FAG_Daten_2022!BF$1,FALSE)="","",VLOOKUP($A105,FAG_Daten_2022!$A$1:$FK$206,FAG_Daten_2022!BF$1,FALSE))</f>
        <v/>
      </c>
      <c r="DB105" s="82" t="str">
        <f>IF(VLOOKUP($A105,FAG_Daten_2022!$A$1:$FK$206,FAG_Daten_2022!BG$1,FALSE)="","",VLOOKUP($A105,FAG_Daten_2022!$A$1:$FK$206,FAG_Daten_2022!BG$1,FALSE))</f>
        <v/>
      </c>
      <c r="DC105" s="82" t="str">
        <f>IF(VLOOKUP($A105,FAG_Daten_2022!$A$1:$FK$206,FAG_Daten_2022!BH$1,FALSE)="","",VLOOKUP($A105,FAG_Daten_2022!$A$1:$FK$206,FAG_Daten_2022!BH$1,FALSE))</f>
        <v/>
      </c>
      <c r="DD105" s="82">
        <f>IF(VLOOKUP($A105,FAG_Daten_2022!$A$1:$FK$206,FAG_Daten_2022!BI$1,FALSE)="","",VLOOKUP($A105,FAG_Daten_2022!$A$1:$FK$206,FAG_Daten_2022!BI$1,FALSE))</f>
        <v>161</v>
      </c>
      <c r="DE105" s="82" t="str">
        <f>IF(VLOOKUP($A105,FAG_Daten_2022!$A$1:$FK$206,FAG_Daten_2022!BJ$1,FALSE)="","",VLOOKUP($A105,FAG_Daten_2022!$A$1:$FK$206,FAG_Daten_2022!BJ$1,FALSE))</f>
        <v/>
      </c>
      <c r="DF105" s="82" t="str">
        <f>IF(VLOOKUP($A105,FAG_Daten_2022!$A$1:$FK$206,FAG_Daten_2022!BK$1,FALSE)="","",VLOOKUP($A105,FAG_Daten_2022!$A$1:$FK$206,FAG_Daten_2022!BK$1,FALSE))</f>
        <v/>
      </c>
      <c r="DG105" s="82" t="str">
        <f>IF(VLOOKUP($A105,FAG_Daten_2022!$A$1:$FK$206,FAG_Daten_2022!BL$1,FALSE)="","",VLOOKUP($A105,FAG_Daten_2022!$A$1:$FK$206,FAG_Daten_2022!BL$1,FALSE))</f>
        <v/>
      </c>
      <c r="DH105" s="82" t="str">
        <f>IF(VLOOKUP($A105,FAG_Daten_2022!$A$1:$FK$206,FAG_Daten_2022!BM$1,FALSE)="","",VLOOKUP($A105,FAG_Daten_2022!$A$1:$FK$206,FAG_Daten_2022!BM$1,FALSE))</f>
        <v/>
      </c>
      <c r="DI105" s="82" t="str">
        <f>IF(VLOOKUP($A105,FAG_Daten_2022!$A$1:$FK$206,FAG_Daten_2022!BN$1,FALSE)="","",VLOOKUP($A105,FAG_Daten_2022!$A$1:$FK$206,FAG_Daten_2022!BN$1,FALSE))</f>
        <v/>
      </c>
      <c r="DJ105" s="82" t="str">
        <f>IF(VLOOKUP($A105,FAG_Daten_2022!$A$1:$FK$206,FAG_Daten_2022!BO$1,FALSE)="","",VLOOKUP($A105,FAG_Daten_2022!$A$1:$FK$206,FAG_Daten_2022!BO$1,FALSE))</f>
        <v/>
      </c>
      <c r="DK105" s="82" t="str">
        <f>IF(VLOOKUP($A105,FAG_Daten_2022!$A$1:$FK$206,FAG_Daten_2022!BP$1,FALSE)="","",VLOOKUP($A105,FAG_Daten_2022!$A$1:$FK$206,FAG_Daten_2022!BP$1,FALSE))</f>
        <v/>
      </c>
      <c r="DL105" s="82" t="str">
        <f>IF(VLOOKUP($A105,FAG_Daten_2022!$A$1:$FK$206,FAG_Daten_2022!BQ$1,FALSE)="","",VLOOKUP($A105,FAG_Daten_2022!$A$1:$FK$206,FAG_Daten_2022!BQ$1,FALSE))</f>
        <v/>
      </c>
      <c r="DM105" s="82" t="str">
        <f>IF(VLOOKUP($A105,FAG_Daten_2022!$A$1:$FK$206,FAG_Daten_2022!BR$1,FALSE)="","",VLOOKUP($A105,FAG_Daten_2022!$A$1:$FK$206,FAG_Daten_2022!BR$1,FALSE))</f>
        <v/>
      </c>
      <c r="DN105" s="82" t="str">
        <f t="shared" si="29"/>
        <v/>
      </c>
      <c r="DO105" s="82" t="str">
        <f t="shared" si="29"/>
        <v/>
      </c>
      <c r="DP105" s="82" t="str">
        <f t="shared" si="29"/>
        <v/>
      </c>
      <c r="DQ105" s="82" t="str">
        <f t="shared" si="27"/>
        <v/>
      </c>
      <c r="DR105" s="82">
        <f t="shared" si="27"/>
        <v>70194</v>
      </c>
      <c r="DS105" s="82" t="str">
        <f t="shared" si="27"/>
        <v/>
      </c>
      <c r="DT105" s="82" t="str">
        <f t="shared" si="24"/>
        <v/>
      </c>
      <c r="DU105" s="82" t="str">
        <f t="shared" si="24"/>
        <v/>
      </c>
      <c r="DV105" s="82" t="str">
        <f t="shared" si="24"/>
        <v/>
      </c>
      <c r="DW105" s="82" t="str">
        <f t="shared" si="24"/>
        <v/>
      </c>
      <c r="DX105" s="82" t="str">
        <f t="shared" si="24"/>
        <v/>
      </c>
      <c r="DY105" s="82" t="str">
        <f t="shared" si="24"/>
        <v/>
      </c>
      <c r="DZ105" s="82">
        <f>SUM(DN105:DY105)</f>
        <v>70194</v>
      </c>
      <c r="EA105" s="82">
        <f t="shared" si="22"/>
        <v>2034425</v>
      </c>
      <c r="EB105" s="82"/>
      <c r="EC105" s="82"/>
      <c r="ED105" s="82"/>
      <c r="EE105" s="82"/>
      <c r="EF105" s="82"/>
      <c r="EG105" s="82"/>
      <c r="EH105" s="82"/>
      <c r="EI105" s="82"/>
      <c r="EJ105" s="82"/>
      <c r="EL105" s="82"/>
    </row>
    <row r="106" spans="1:143" outlineLevel="1" x14ac:dyDescent="0.2">
      <c r="A106" s="1">
        <v>246</v>
      </c>
      <c r="B106" s="3" t="str">
        <f>VLOOKUP(A106,FAG_Daten_2022!A$1:$FK$206,FAG_Daten_2022!$B$1,FALSE)</f>
        <v>Oetwil a.d.L.</v>
      </c>
      <c r="C106" s="3" t="str">
        <f>VLOOKUP(A106,FAG_Daten_2022!A$1:$FK$206,FAG_Daten_2022!$C$1,FALSE)</f>
        <v>Politische Gemeinde</v>
      </c>
      <c r="D106" s="3" t="str">
        <f>VLOOKUP(A106,FAG_Daten_2022!A$1:$FK$206,FAG_Daten_2022!$D$1,FALSE)</f>
        <v>Bezirk Dietikon</v>
      </c>
      <c r="E106" s="82">
        <f>VLOOKUP(A106,FAG_Daten_2022!A$1:$FK$206,FAG_Daten_2022!$AT$1,FALSE)</f>
        <v>3509</v>
      </c>
      <c r="F106" s="82">
        <f>VLOOKUP(A106,FAG_Daten_2022!A$1:$FK$206,FAG_Daten_2022!$AV$1,FALSE)</f>
        <v>3770</v>
      </c>
      <c r="G106" s="82">
        <f>VLOOKUP(A106,FAG_Daten_2022!A$1:$FK$206,FAG_Daten_2022!$F$1,FALSE)</f>
        <v>2529</v>
      </c>
      <c r="H106" s="80">
        <f>VLOOKUP(A106,FAG_Daten_2022!A$1:$FK$206,FAG_Daten_2022!$DH$1,FALSE)</f>
        <v>103</v>
      </c>
      <c r="I106" s="82">
        <f>ROUND(IF(E106&lt;FAG_Basisdaten!$C$5*F106,(FAG_Basisdaten!$C$5*F106-E106)*G106*H106/100,0),0)</f>
        <v>188853</v>
      </c>
      <c r="J106" s="82">
        <f>VLOOKUP(A106,FAG_Daten_2022!A$1:$FK$206,FAG_Daten_2022!$AT$1,FALSE)</f>
        <v>3509</v>
      </c>
      <c r="K106" s="82">
        <f>VLOOKUP(A106,FAG_Daten_2022!A$1:$FK$206,FAG_Daten_2022!$AV$1,FALSE)</f>
        <v>3770</v>
      </c>
      <c r="L106" s="3">
        <f>VLOOKUP(A106,FAG_Daten_2022!A$1:$FK$206,FAG_Daten_2022!$F$1,FALSE)</f>
        <v>2529</v>
      </c>
      <c r="M106" s="3">
        <f>VLOOKUP(A106,FAG_Daten_2022!A$1:$FK$206,FAG_Daten_2022!DJ$1,FALSE)</f>
        <v>99.67</v>
      </c>
      <c r="N106" s="3">
        <f>VLOOKUP(A106,FAG_Daten_2022!A$1:$FK$206,FAG_Daten_2022!$DK$1,FALSE)</f>
        <v>100.87</v>
      </c>
      <c r="O106" s="82">
        <f>ROUND(IF(J106&gt;K106*FAG_Basisdaten!$C$8,(J106-K106*FAG_Basisdaten!$C$8)*FAG_Basisdaten!$C$9*L106*(M106/N106),0),0)</f>
        <v>0</v>
      </c>
      <c r="P106" s="82">
        <f>VLOOKUP(A106,FAG_Daten_2022!A$1:$FK$206,FAG_Daten_2022!$I$1,FALSE)</f>
        <v>426</v>
      </c>
      <c r="Q106" s="82">
        <f>VLOOKUP(A106,FAG_Daten_2022!A$1:$FK$206,FAG_Daten_2022!$F$1,FALSE)</f>
        <v>2529</v>
      </c>
      <c r="R106" s="82">
        <f>VLOOKUP(A106,FAG_Daten_2022!A$1:$FK$206,FAG_Daten_2022!$K$1,FALSE)</f>
        <v>232131</v>
      </c>
      <c r="S106" s="82">
        <f>VLOOKUP(A106,FAG_Daten_2022!A$1:$FK$206,FAG_Daten_2022!$H$1,FALSE)</f>
        <v>1130451</v>
      </c>
      <c r="T106" s="82">
        <f>VLOOKUP(A106,FAG_Daten_2022!A$1:$FK$206,FAG_Daten_2022!$F$1,FALSE)</f>
        <v>2529</v>
      </c>
      <c r="U106" s="3">
        <f>VLOOKUP(A106,FAG_Daten_2022!A$1:$FK$206,FAG_Daten_2022!$BC$1,FALSE)</f>
        <v>102.3</v>
      </c>
      <c r="V106" s="3">
        <f>VLOOKUP(A106,FAG_Daten_2022!A$1:$FK$206,FAG_Daten_2022!$BD$1,FALSE)</f>
        <v>104.2</v>
      </c>
      <c r="W106" s="118">
        <f>IF((P106/Q106)&gt;(R106/S106)*FAG_Basisdaten!$C$12,((P106/Q106)-(R106/S106)*FAG_Basisdaten!$C$12)*T106*FAG_Basisdaten!$C$13*(U106/V106),0)</f>
        <v>0</v>
      </c>
      <c r="X106" s="3">
        <f>VLOOKUP(A106,FAG_Daten_2022!A$1:$FK$206,FAG_Daten_2022!$DH$1,FALSE)</f>
        <v>103</v>
      </c>
      <c r="Y106" s="3">
        <f>VLOOKUP(A106,FAG_Daten_2022!A$1:$FK$206,FAG_Daten_2022!$DJ$1,FALSE)</f>
        <v>99.67</v>
      </c>
      <c r="Z106" s="82">
        <f>ROUND(W106-W106*MIN(MAX((Y106*FAG_Basisdaten!$C$15-X106)/(Y106*FAG_Basisdaten!$C$14),0),1),0)</f>
        <v>0</v>
      </c>
      <c r="AA106" s="79">
        <f>VLOOKUP(A106,FAG_Daten_2022!A$1:$FK$206,FAG_Daten_2022!$AW$1,FALSE)</f>
        <v>958.06</v>
      </c>
      <c r="AB106" s="83">
        <f>VLOOKUP(A106,FAG_Daten_2022!A$1:$FK$206,FAG_Daten_2022!$AZ$1,FALSE)</f>
        <v>9.2200000000000004E-2</v>
      </c>
      <c r="AC106" s="3">
        <f>VLOOKUP(A106,FAG_Daten_2022!A$1:$FK$206,FAG_Daten_2022!$F$1,FALSE)</f>
        <v>2529</v>
      </c>
      <c r="AD106" s="3">
        <f>VLOOKUP(A106,FAG_Daten_2022!A$1:$FK$206,FAG_Daten_2022!$BC$1,FALSE)</f>
        <v>102.3</v>
      </c>
      <c r="AE106" s="3">
        <f>VLOOKUP(A106,FAG_Daten_2022!A$1:$FK$206,FAG_Daten_2022!$BD$1,FALSE)</f>
        <v>104.2</v>
      </c>
      <c r="AF106" s="80">
        <f>IF(OR(AA106&lt;FAG_Basisdaten!$C$18,AB106&gt;FAG_Basisdaten!$C$19),MAX((FAG_Basisdaten!$C$20+FAG_Basisdaten!$C$21*AA106+FAG_Basisdaten!$C$22*AB106*100)*AC106*(AD106/AE106),0),0)</f>
        <v>0</v>
      </c>
      <c r="AG106" s="3">
        <f>VLOOKUP(A106,FAG_Daten_2022!A$1:$FK$206,FAG_Daten_2022!$DH$1,FALSE)</f>
        <v>103</v>
      </c>
      <c r="AH106" s="3">
        <f>VLOOKUP(A106,FAG_Daten_2022!A$1:$FK$206,FAG_Daten_2022!$DJ$1,FALSE)</f>
        <v>99.67</v>
      </c>
      <c r="AI106" s="82">
        <f>ROUND(AF106-AF106*MIN(MAX((AH106*FAG_Basisdaten!$C$24-AG106)/(AH106*FAG_Basisdaten!$C$23),0),1),0)</f>
        <v>0</v>
      </c>
      <c r="AJ106" s="3">
        <f>VLOOKUP(A106,FAG_Daten_2022!$A$1:$FK$206,FAG_Daten_2022!$BC$1,FALSE)</f>
        <v>102.3</v>
      </c>
      <c r="AK106" s="3">
        <f>VLOOKUP(A106,FAG_Daten_2022!$A$1:$FK$206,FAG_Daten_2022!$BD$1,FALSE)</f>
        <v>104.2</v>
      </c>
      <c r="AL106" s="82">
        <v>0</v>
      </c>
      <c r="AM106" s="82">
        <f t="shared" si="19"/>
        <v>188853</v>
      </c>
      <c r="AN106" s="115" t="str">
        <f>IF(VLOOKUP($A106,FAG_Daten_2022!$A$1:$FK$206,FAG_Daten_2022!BS$1,FALSE)="","",VLOOKUP($A106,FAG_Daten_2022!$A$1:$FK$206,FAG_Daten_2022!BS$1,FALSE))</f>
        <v>Oetwil-Geroldswil</v>
      </c>
      <c r="AO106" s="115" t="str">
        <f>IF(VLOOKUP($A106,FAG_Daten_2022!$A$1:$FK$206,FAG_Daten_2022!BT$1,FALSE)="","",VLOOKUP($A106,FAG_Daten_2022!$A$1:$FK$206,FAG_Daten_2022!BT$1,FALSE))</f>
        <v/>
      </c>
      <c r="AP106" s="115" t="str">
        <f>IF(VLOOKUP($A106,FAG_Daten_2022!$A$1:$FK$206,FAG_Daten_2022!BU$1,FALSE)="","",VLOOKUP($A106,FAG_Daten_2022!$A$1:$FK$206,FAG_Daten_2022!BU$1,FALSE))</f>
        <v/>
      </c>
      <c r="AQ106" s="115" t="str">
        <f>IF(VLOOKUP($A106,FAG_Daten_2022!$A$1:$FK$206,FAG_Daten_2022!BV$1,FALSE)="","",VLOOKUP($A106,FAG_Daten_2022!$A$1:$FK$206,FAG_Daten_2022!BV$1,FALSE))</f>
        <v/>
      </c>
      <c r="AR106" s="115" t="str">
        <f>IF(VLOOKUP($A106,FAG_Daten_2022!$A$1:$FK$206,FAG_Daten_2022!BW$1,FALSE)="","",VLOOKUP($A106,FAG_Daten_2022!$A$1:$FK$206,FAG_Daten_2022!BW$1,FALSE))</f>
        <v>Weiningen</v>
      </c>
      <c r="AS106" s="115" t="str">
        <f>IF(VLOOKUP($A106,FAG_Daten_2022!$A$1:$FK$206,FAG_Daten_2022!BX$1,FALSE)="","",VLOOKUP($A106,FAG_Daten_2022!$A$1:$FK$206,FAG_Daten_2022!BX$1,FALSE))</f>
        <v/>
      </c>
      <c r="AT106" s="115" t="str">
        <f>IF(VLOOKUP($A106,FAG_Daten_2022!$A$1:$FK$206,FAG_Daten_2022!BY$1,FALSE)="","",VLOOKUP($A106,FAG_Daten_2022!$A$1:$FK$206,FAG_Daten_2022!BY$1,FALSE))</f>
        <v/>
      </c>
      <c r="AU106" s="115" t="str">
        <f>IF(VLOOKUP($A106,FAG_Daten_2022!$A$1:$FK$206,FAG_Daten_2022!BZ$1,FALSE)="","",VLOOKUP($A106,FAG_Daten_2022!$A$1:$FK$206,FAG_Daten_2022!BZ$1,FALSE))</f>
        <v/>
      </c>
      <c r="AV106" s="115" t="str">
        <f>IF(VLOOKUP($A106,FAG_Daten_2022!$A$1:$FK$206,FAG_Daten_2022!CA$1,FALSE)="","",VLOOKUP($A106,FAG_Daten_2022!$A$1:$FK$206,FAG_Daten_2022!CA$1,FALSE))</f>
        <v/>
      </c>
      <c r="AW106" s="115" t="str">
        <f>IF(VLOOKUP($A106,FAG_Daten_2022!$A$1:$FK$206,FAG_Daten_2022!CB$1,FALSE)="","",VLOOKUP($A106,FAG_Daten_2022!$A$1:$FK$206,FAG_Daten_2022!CB$1,FALSE))</f>
        <v/>
      </c>
      <c r="AX106" s="115" t="str">
        <f>IF(VLOOKUP($A106,FAG_Daten_2022!$A$1:$FK$206,FAG_Daten_2022!CC$1,FALSE)="","",VLOOKUP($A106,FAG_Daten_2022!$A$1:$FK$206,FAG_Daten_2022!CC$1,FALSE))</f>
        <v/>
      </c>
      <c r="AY106" s="115" t="str">
        <f>IF(VLOOKUP($A106,FAG_Daten_2022!$A$1:$FK$206,FAG_Daten_2022!CD$1,FALSE)="","",VLOOKUP($A106,FAG_Daten_2022!$A$1:$FK$206,FAG_Daten_2022!CD$1,FALSE))</f>
        <v/>
      </c>
      <c r="AZ106" s="80">
        <f>VLOOKUP($A106,FAG_Daten_2022!$A$1:$FK$206,FAG_Daten_2022!$DH$1,FALSE)</f>
        <v>103</v>
      </c>
      <c r="BA106" s="80">
        <f>IF(VLOOKUP($A106,FAG_Daten_2022!$A$1:$FK$206,FAG_Daten_2022!M$1,FALSE)="","",VLOOKUP($A106,FAG_Daten_2022!$A$1:$FK$206,FAG_Daten_2022!M$1,FALSE))</f>
        <v>44</v>
      </c>
      <c r="BB106" s="80">
        <f>IF(VLOOKUP($A106,FAG_Daten_2022!$A$1:$FK$206,FAG_Daten_2022!N$1,FALSE)="","",VLOOKUP($A106,FAG_Daten_2022!$A$1:$FK$206,FAG_Daten_2022!N$1,FALSE))</f>
        <v>0</v>
      </c>
      <c r="BC106" s="80">
        <f>IF(VLOOKUP($A106,FAG_Daten_2022!$A$1:$FK$206,FAG_Daten_2022!O$1,FALSE)="","",VLOOKUP($A106,FAG_Daten_2022!$A$1:$FK$206,FAG_Daten_2022!O$1,FALSE))</f>
        <v>0</v>
      </c>
      <c r="BD106" s="80" t="str">
        <f>IF(VLOOKUP($A106,FAG_Daten_2022!$A$1:$FK$206,FAG_Daten_2022!P$1,FALSE)="","",VLOOKUP($A106,FAG_Daten_2022!$A$1:$FK$206,FAG_Daten_2022!P$1,FALSE))</f>
        <v/>
      </c>
      <c r="BE106" s="80">
        <f>IF(VLOOKUP($A106,FAG_Daten_2022!$A$1:$FK$206,FAG_Daten_2022!R$1,FALSE)="","",VLOOKUP($A106,FAG_Daten_2022!$A$1:$FK$206,FAG_Daten_2022!R$1,FALSE))</f>
        <v>18</v>
      </c>
      <c r="BF106" s="80">
        <f>IF(VLOOKUP($A106,FAG_Daten_2022!$A$1:$FK$206,FAG_Daten_2022!S$1,FALSE)="","",VLOOKUP($A106,FAG_Daten_2022!$A$1:$FK$206,FAG_Daten_2022!S$1,FALSE))</f>
        <v>0</v>
      </c>
      <c r="BG106" s="80" t="str">
        <f>IF(VLOOKUP($A106,FAG_Daten_2022!$A$1:$FK$206,FAG_Daten_2022!T$1,FALSE)="","",VLOOKUP($A106,FAG_Daten_2022!$A$1:$FK$206,FAG_Daten_2022!T$1,FALSE))</f>
        <v/>
      </c>
      <c r="BH106" s="80" t="str">
        <f>IF(VLOOKUP($A106,FAG_Daten_2022!$A$1:$FK$206,FAG_Daten_2022!U$1,FALSE)="","",VLOOKUP($A106,FAG_Daten_2022!$A$1:$FK$206,FAG_Daten_2022!U$1,FALSE))</f>
        <v/>
      </c>
      <c r="BI106" s="80">
        <f>IF(VLOOKUP($A106,FAG_Daten_2022!$A$1:$FK$206,FAG_Daten_2022!W$1,FALSE)="","",VLOOKUP($A106,FAG_Daten_2022!$A$1:$FK$206,FAG_Daten_2022!W$1,FALSE))</f>
        <v>0</v>
      </c>
      <c r="BJ106" s="80" t="str">
        <f>IF(VLOOKUP($A106,FAG_Daten_2022!$A$1:$FK$206,FAG_Daten_2022!X$1,FALSE)="","",VLOOKUP($A106,FAG_Daten_2022!$A$1:$FK$206,FAG_Daten_2022!X$1,FALSE))</f>
        <v/>
      </c>
      <c r="BK106" s="80" t="str">
        <f>IF(VLOOKUP($A106,FAG_Daten_2022!$A$1:$FK$206,FAG_Daten_2022!Y$1,FALSE)="","",VLOOKUP($A106,FAG_Daten_2022!$A$1:$FK$206,FAG_Daten_2022!Y$1,FALSE))</f>
        <v/>
      </c>
      <c r="BL106" s="80" t="str">
        <f>IF(VLOOKUP($A106,FAG_Daten_2022!$A$1:$FK$206,FAG_Daten_2022!Z$1,FALSE)="","",VLOOKUP($A106,FAG_Daten_2022!$A$1:$FK$206,FAG_Daten_2022!Z$1,FALSE))</f>
        <v/>
      </c>
      <c r="BM106" s="82">
        <f>IF(VLOOKUP($A106,FAG_Daten_2022!$A$1:$FK$206,FAG_Daten_2022!AG$1,FALSE)="","",VLOOKUP($A106,FAG_Daten_2022!$A$1:$FK$206,FAG_Daten_2022!AG$1,FALSE))</f>
        <v>8875194</v>
      </c>
      <c r="BN106" s="82">
        <f>IF(VLOOKUP($A106,FAG_Daten_2022!$A$1:$FK$206,FAG_Daten_2022!AH$1,FALSE)="","",VLOOKUP($A106,FAG_Daten_2022!$A$1:$FK$206,FAG_Daten_2022!AH$1,FALSE))</f>
        <v>8875194</v>
      </c>
      <c r="BO106" s="82">
        <f>IF(VLOOKUP($A106,FAG_Daten_2022!$A$1:$FK$206,FAG_Daten_2022!AI$1,FALSE)="","",VLOOKUP($A106,FAG_Daten_2022!$A$1:$FK$206,FAG_Daten_2022!AI$1,FALSE))</f>
        <v>0</v>
      </c>
      <c r="BP106" s="113">
        <f>IF(VLOOKUP($A106,FAG_Daten_2022!$A$1:$FK$206,FAG_Daten_2022!AJ$1,FALSE)="","",VLOOKUP($A106,FAG_Daten_2022!$A$1:$FK$206,FAG_Daten_2022!AJ$1,FALSE))</f>
        <v>0</v>
      </c>
      <c r="BQ106" s="82" t="str">
        <f>IF(VLOOKUP($A106,FAG_Daten_2022!$A$1:$FK$206,FAG_Daten_2022!AK$1,FALSE)="","",VLOOKUP($A106,FAG_Daten_2022!$A$1:$FK$206,FAG_Daten_2022!AK$1,FALSE))</f>
        <v/>
      </c>
      <c r="BR106" s="82">
        <f>IF(VLOOKUP($A106,FAG_Daten_2022!$A$1:$FK$206,FAG_Daten_2022!AL$1,FALSE)="","",VLOOKUP($A106,FAG_Daten_2022!$A$1:$FK$206,FAG_Daten_2022!AL$1,FALSE))</f>
        <v>8875194</v>
      </c>
      <c r="BS106" s="82">
        <f>IF(VLOOKUP($A106,FAG_Daten_2022!$A$1:$FK$206,FAG_Daten_2022!AM$1,FALSE)="","",VLOOKUP($A106,FAG_Daten_2022!$A$1:$FK$206,FAG_Daten_2022!AM$1,FALSE))</f>
        <v>0</v>
      </c>
      <c r="BT106" s="82" t="str">
        <f>IF(VLOOKUP($A106,FAG_Daten_2022!$A$1:$FK$206,FAG_Daten_2022!AN$1,FALSE)="","",VLOOKUP($A106,FAG_Daten_2022!$A$1:$FK$206,FAG_Daten_2022!AN$1,FALSE))</f>
        <v/>
      </c>
      <c r="BU106" s="82" t="str">
        <f>IF(VLOOKUP($A106,FAG_Daten_2022!$A$1:$FK$206,FAG_Daten_2022!AO$1,FALSE)="","",VLOOKUP($A106,FAG_Daten_2022!$A$1:$FK$206,FAG_Daten_2022!AO$1,FALSE))</f>
        <v/>
      </c>
      <c r="BV106" s="82">
        <f>IF(VLOOKUP($A106,FAG_Daten_2022!$A$1:$FK$206,FAG_Daten_2022!AP$1,FALSE)="","",VLOOKUP($A106,FAG_Daten_2022!$A$1:$FK$206,FAG_Daten_2022!AP$1,FALSE))</f>
        <v>0</v>
      </c>
      <c r="BW106" s="82" t="str">
        <f>IF(VLOOKUP($A106,FAG_Daten_2022!$A$1:$FK$206,FAG_Daten_2022!AQ$1,FALSE)="","",VLOOKUP($A106,FAG_Daten_2022!$A$1:$FK$206,FAG_Daten_2022!AQ$1,FALSE))</f>
        <v/>
      </c>
      <c r="BX106" s="82" t="str">
        <f>IF(VLOOKUP($A106,FAG_Daten_2022!$A$1:$FK$206,FAG_Daten_2022!AR$1,FALSE)="","",VLOOKUP($A106,FAG_Daten_2022!$A$1:$FK$206,FAG_Daten_2022!AR$1,FALSE))</f>
        <v/>
      </c>
      <c r="BY106" s="82" t="str">
        <f>IF(VLOOKUP($A106,FAG_Daten_2022!$A$1:$FK$206,FAG_Daten_2022!AS$1,FALSE)="","",VLOOKUP($A106,FAG_Daten_2022!$A$1:$FK$206,FAG_Daten_2022!AS$1,FALSE))</f>
        <v/>
      </c>
      <c r="BZ106" s="82">
        <f t="shared" si="18"/>
        <v>80675</v>
      </c>
      <c r="CA106" s="82">
        <f t="shared" si="18"/>
        <v>0</v>
      </c>
      <c r="CB106" s="82">
        <f t="shared" si="18"/>
        <v>0</v>
      </c>
      <c r="CC106" s="82" t="str">
        <f t="shared" si="18"/>
        <v/>
      </c>
      <c r="CD106" s="82">
        <f t="shared" si="18"/>
        <v>33003</v>
      </c>
      <c r="CE106" s="82">
        <f t="shared" si="18"/>
        <v>0</v>
      </c>
      <c r="CF106" s="82" t="str">
        <f t="shared" si="18"/>
        <v/>
      </c>
      <c r="CG106" s="82" t="str">
        <f t="shared" si="18"/>
        <v/>
      </c>
      <c r="CH106" s="82">
        <f t="shared" si="18"/>
        <v>0</v>
      </c>
      <c r="CI106" s="82" t="str">
        <f t="shared" si="25"/>
        <v/>
      </c>
      <c r="CJ106" s="82" t="str">
        <f t="shared" si="25"/>
        <v/>
      </c>
      <c r="CK106" s="82" t="str">
        <f t="shared" si="25"/>
        <v/>
      </c>
      <c r="CL106" s="82">
        <f t="shared" si="28"/>
        <v>0</v>
      </c>
      <c r="CM106" s="82">
        <f t="shared" si="28"/>
        <v>0</v>
      </c>
      <c r="CN106" s="82">
        <f t="shared" si="28"/>
        <v>0</v>
      </c>
      <c r="CO106" s="82" t="str">
        <f t="shared" si="26"/>
        <v/>
      </c>
      <c r="CP106" s="82">
        <f t="shared" si="26"/>
        <v>0</v>
      </c>
      <c r="CQ106" s="82">
        <f t="shared" si="26"/>
        <v>0</v>
      </c>
      <c r="CR106" s="82" t="str">
        <f t="shared" si="23"/>
        <v/>
      </c>
      <c r="CS106" s="82" t="str">
        <f t="shared" si="23"/>
        <v/>
      </c>
      <c r="CT106" s="82">
        <f t="shared" si="23"/>
        <v>0</v>
      </c>
      <c r="CU106" s="82" t="str">
        <f t="shared" si="23"/>
        <v/>
      </c>
      <c r="CV106" s="82" t="str">
        <f t="shared" si="23"/>
        <v/>
      </c>
      <c r="CW106" s="82" t="str">
        <f t="shared" si="23"/>
        <v/>
      </c>
      <c r="CX106" s="82">
        <f t="shared" si="20"/>
        <v>113678</v>
      </c>
      <c r="CY106" s="82">
        <f>VLOOKUP($A106,FAG_Daten_2022!$A$1:$FK$206,FAG_Daten_2022!I$1,FALSE)</f>
        <v>426</v>
      </c>
      <c r="CZ106" s="82">
        <f>IF(VLOOKUP($A106,FAG_Daten_2022!$A$1:$FK$206,FAG_Daten_2022!BE$1,FALSE)="","",VLOOKUP($A106,FAG_Daten_2022!$A$1:$FK$206,FAG_Daten_2022!BE$1,FALSE))</f>
        <v>161</v>
      </c>
      <c r="DA106" s="82" t="str">
        <f>IF(VLOOKUP($A106,FAG_Daten_2022!$A$1:$FK$206,FAG_Daten_2022!BF$1,FALSE)="","",VLOOKUP($A106,FAG_Daten_2022!$A$1:$FK$206,FAG_Daten_2022!BF$1,FALSE))</f>
        <v/>
      </c>
      <c r="DB106" s="82" t="str">
        <f>IF(VLOOKUP($A106,FAG_Daten_2022!$A$1:$FK$206,FAG_Daten_2022!BG$1,FALSE)="","",VLOOKUP($A106,FAG_Daten_2022!$A$1:$FK$206,FAG_Daten_2022!BG$1,FALSE))</f>
        <v/>
      </c>
      <c r="DC106" s="82" t="str">
        <f>IF(VLOOKUP($A106,FAG_Daten_2022!$A$1:$FK$206,FAG_Daten_2022!BH$1,FALSE)="","",VLOOKUP($A106,FAG_Daten_2022!$A$1:$FK$206,FAG_Daten_2022!BH$1,FALSE))</f>
        <v/>
      </c>
      <c r="DD106" s="82">
        <f>IF(VLOOKUP($A106,FAG_Daten_2022!$A$1:$FK$206,FAG_Daten_2022!BI$1,FALSE)="","",VLOOKUP($A106,FAG_Daten_2022!$A$1:$FK$206,FAG_Daten_2022!BI$1,FALSE))</f>
        <v>41</v>
      </c>
      <c r="DE106" s="82" t="str">
        <f>IF(VLOOKUP($A106,FAG_Daten_2022!$A$1:$FK$206,FAG_Daten_2022!BJ$1,FALSE)="","",VLOOKUP($A106,FAG_Daten_2022!$A$1:$FK$206,FAG_Daten_2022!BJ$1,FALSE))</f>
        <v/>
      </c>
      <c r="DF106" s="82" t="str">
        <f>IF(VLOOKUP($A106,FAG_Daten_2022!$A$1:$FK$206,FAG_Daten_2022!BK$1,FALSE)="","",VLOOKUP($A106,FAG_Daten_2022!$A$1:$FK$206,FAG_Daten_2022!BK$1,FALSE))</f>
        <v/>
      </c>
      <c r="DG106" s="82" t="str">
        <f>IF(VLOOKUP($A106,FAG_Daten_2022!$A$1:$FK$206,FAG_Daten_2022!BL$1,FALSE)="","",VLOOKUP($A106,FAG_Daten_2022!$A$1:$FK$206,FAG_Daten_2022!BL$1,FALSE))</f>
        <v/>
      </c>
      <c r="DH106" s="82" t="str">
        <f>IF(VLOOKUP($A106,FAG_Daten_2022!$A$1:$FK$206,FAG_Daten_2022!BM$1,FALSE)="","",VLOOKUP($A106,FAG_Daten_2022!$A$1:$FK$206,FAG_Daten_2022!BM$1,FALSE))</f>
        <v/>
      </c>
      <c r="DI106" s="82" t="str">
        <f>IF(VLOOKUP($A106,FAG_Daten_2022!$A$1:$FK$206,FAG_Daten_2022!BN$1,FALSE)="","",VLOOKUP($A106,FAG_Daten_2022!$A$1:$FK$206,FAG_Daten_2022!BN$1,FALSE))</f>
        <v/>
      </c>
      <c r="DJ106" s="82" t="str">
        <f>IF(VLOOKUP($A106,FAG_Daten_2022!$A$1:$FK$206,FAG_Daten_2022!BO$1,FALSE)="","",VLOOKUP($A106,FAG_Daten_2022!$A$1:$FK$206,FAG_Daten_2022!BO$1,FALSE))</f>
        <v/>
      </c>
      <c r="DK106" s="82" t="str">
        <f>IF(VLOOKUP($A106,FAG_Daten_2022!$A$1:$FK$206,FAG_Daten_2022!BP$1,FALSE)="","",VLOOKUP($A106,FAG_Daten_2022!$A$1:$FK$206,FAG_Daten_2022!BP$1,FALSE))</f>
        <v/>
      </c>
      <c r="DL106" s="82" t="str">
        <f>IF(VLOOKUP($A106,FAG_Daten_2022!$A$1:$FK$206,FAG_Daten_2022!BQ$1,FALSE)="","",VLOOKUP($A106,FAG_Daten_2022!$A$1:$FK$206,FAG_Daten_2022!BQ$1,FALSE))</f>
        <v/>
      </c>
      <c r="DM106" s="82" t="str">
        <f>IF(VLOOKUP($A106,FAG_Daten_2022!$A$1:$FK$206,FAG_Daten_2022!BR$1,FALSE)="","",VLOOKUP($A106,FAG_Daten_2022!$A$1:$FK$206,FAG_Daten_2022!BR$1,FALSE))</f>
        <v/>
      </c>
      <c r="DN106" s="82">
        <f t="shared" si="29"/>
        <v>0</v>
      </c>
      <c r="DO106" s="82" t="str">
        <f t="shared" si="29"/>
        <v/>
      </c>
      <c r="DP106" s="82" t="str">
        <f t="shared" si="29"/>
        <v/>
      </c>
      <c r="DQ106" s="82" t="str">
        <f t="shared" si="27"/>
        <v/>
      </c>
      <c r="DR106" s="82">
        <f t="shared" si="27"/>
        <v>0</v>
      </c>
      <c r="DS106" s="82" t="str">
        <f t="shared" si="27"/>
        <v/>
      </c>
      <c r="DT106" s="82" t="str">
        <f t="shared" si="24"/>
        <v/>
      </c>
      <c r="DU106" s="82" t="str">
        <f t="shared" si="24"/>
        <v/>
      </c>
      <c r="DV106" s="82" t="str">
        <f t="shared" si="24"/>
        <v/>
      </c>
      <c r="DW106" s="82" t="str">
        <f t="shared" si="24"/>
        <v/>
      </c>
      <c r="DX106" s="82" t="str">
        <f t="shared" si="24"/>
        <v/>
      </c>
      <c r="DY106" s="82" t="str">
        <f t="shared" si="24"/>
        <v/>
      </c>
      <c r="DZ106" s="82">
        <f t="shared" si="21"/>
        <v>0</v>
      </c>
      <c r="EA106" s="82">
        <f t="shared" si="22"/>
        <v>113678</v>
      </c>
      <c r="EB106" s="82"/>
      <c r="EC106" s="82"/>
      <c r="ED106" s="82"/>
      <c r="EE106" s="82"/>
      <c r="EF106" s="82"/>
      <c r="EG106" s="82"/>
      <c r="EH106" s="82"/>
      <c r="EI106" s="82"/>
      <c r="EJ106" s="82"/>
      <c r="EL106" s="11"/>
    </row>
    <row r="107" spans="1:143" outlineLevel="1" x14ac:dyDescent="0.2">
      <c r="A107" s="3">
        <v>157</v>
      </c>
      <c r="B107" s="3" t="str">
        <f>VLOOKUP(A107,FAG_Daten_2022!A$1:$FK$206,FAG_Daten_2022!$B$1,FALSE)</f>
        <v>Oetwil a.S.</v>
      </c>
      <c r="C107" s="3" t="str">
        <f>VLOOKUP(A107,FAG_Daten_2022!A$1:$FK$206,FAG_Daten_2022!$C$1,FALSE)</f>
        <v>Politische Gemeinde</v>
      </c>
      <c r="D107" s="3" t="str">
        <f>VLOOKUP(A107,FAG_Daten_2022!A$1:$FK$206,FAG_Daten_2022!$D$1,FALSE)</f>
        <v>Bezirk Meilen</v>
      </c>
      <c r="E107" s="82">
        <f>VLOOKUP(A107,FAG_Daten_2022!A$1:$FK$206,FAG_Daten_2022!$AT$1,FALSE)</f>
        <v>2306</v>
      </c>
      <c r="F107" s="82">
        <f>VLOOKUP(A107,FAG_Daten_2022!A$1:$FK$206,FAG_Daten_2022!$AV$1,FALSE)</f>
        <v>3770</v>
      </c>
      <c r="G107" s="82">
        <f>VLOOKUP(A107,FAG_Daten_2022!A$1:$FK$206,FAG_Daten_2022!$F$1,FALSE)</f>
        <v>4848</v>
      </c>
      <c r="H107" s="80">
        <f>VLOOKUP(A107,FAG_Daten_2022!A$1:$FK$206,FAG_Daten_2022!$DH$1,FALSE)</f>
        <v>119</v>
      </c>
      <c r="I107" s="82">
        <f>ROUND(IF(E107&lt;FAG_Basisdaten!$C$5*F107,(FAG_Basisdaten!$C$5*F107-E107)*G107*H107/100,0),0)</f>
        <v>7358513</v>
      </c>
      <c r="J107" s="82">
        <f>VLOOKUP(A107,FAG_Daten_2022!A$1:$FK$206,FAG_Daten_2022!$AT$1,FALSE)</f>
        <v>2306</v>
      </c>
      <c r="K107" s="82">
        <f>VLOOKUP(A107,FAG_Daten_2022!A$1:$FK$206,FAG_Daten_2022!$AV$1,FALSE)</f>
        <v>3770</v>
      </c>
      <c r="L107" s="3">
        <f>VLOOKUP(A107,FAG_Daten_2022!A$1:$FK$206,FAG_Daten_2022!$F$1,FALSE)</f>
        <v>4848</v>
      </c>
      <c r="M107" s="3">
        <f>VLOOKUP(A107,FAG_Daten_2022!A$1:$FK$206,FAG_Daten_2022!DJ$1,FALSE)</f>
        <v>99.67</v>
      </c>
      <c r="N107" s="3">
        <f>VLOOKUP(A107,FAG_Daten_2022!A$1:$FK$206,FAG_Daten_2022!$DK$1,FALSE)</f>
        <v>100.87</v>
      </c>
      <c r="O107" s="82">
        <f>ROUND(IF(J107&gt;K107*FAG_Basisdaten!$C$8,(J107-K107*FAG_Basisdaten!$C$8)*FAG_Basisdaten!$C$9*L107*(M107/N107),0),0)</f>
        <v>0</v>
      </c>
      <c r="P107" s="82">
        <f>VLOOKUP(A107,FAG_Daten_2022!A$1:$FK$206,FAG_Daten_2022!$I$1,FALSE)</f>
        <v>1052</v>
      </c>
      <c r="Q107" s="82">
        <f>VLOOKUP(A107,FAG_Daten_2022!A$1:$FK$206,FAG_Daten_2022!$F$1,FALSE)</f>
        <v>4848</v>
      </c>
      <c r="R107" s="82">
        <f>VLOOKUP(A107,FAG_Daten_2022!A$1:$FK$206,FAG_Daten_2022!$K$1,FALSE)</f>
        <v>232131</v>
      </c>
      <c r="S107" s="82">
        <f>VLOOKUP(A107,FAG_Daten_2022!A$1:$FK$206,FAG_Daten_2022!$H$1,FALSE)</f>
        <v>1130451</v>
      </c>
      <c r="T107" s="82">
        <f>VLOOKUP(A107,FAG_Daten_2022!A$1:$FK$206,FAG_Daten_2022!$F$1,FALSE)</f>
        <v>4848</v>
      </c>
      <c r="U107" s="3">
        <f>VLOOKUP(A107,FAG_Daten_2022!A$1:$FK$206,FAG_Daten_2022!$BC$1,FALSE)</f>
        <v>102.3</v>
      </c>
      <c r="V107" s="3">
        <f>VLOOKUP(A107,FAG_Daten_2022!A$1:$FK$206,FAG_Daten_2022!$BD$1,FALSE)</f>
        <v>104.2</v>
      </c>
      <c r="W107" s="118">
        <f>IF((P107/Q107)&gt;(R107/S107)*FAG_Basisdaten!$C$12,((P107/Q107)-(R107/S107)*FAG_Basisdaten!$C$12)*T107*FAG_Basisdaten!$C$13*(U107/V107),0)</f>
        <v>0</v>
      </c>
      <c r="X107" s="3">
        <f>VLOOKUP(A107,FAG_Daten_2022!A$1:$FK$206,FAG_Daten_2022!$DH$1,FALSE)</f>
        <v>119</v>
      </c>
      <c r="Y107" s="3">
        <f>VLOOKUP(A107,FAG_Daten_2022!A$1:$FK$206,FAG_Daten_2022!$DJ$1,FALSE)</f>
        <v>99.67</v>
      </c>
      <c r="Z107" s="82">
        <f>ROUND(W107-W107*MIN(MAX((Y107*FAG_Basisdaten!$C$15-X107)/(Y107*FAG_Basisdaten!$C$14),0),1),0)</f>
        <v>0</v>
      </c>
      <c r="AA107" s="79">
        <f>VLOOKUP(A107,FAG_Daten_2022!A$1:$FK$206,FAG_Daten_2022!$AW$1,FALSE)</f>
        <v>796.1</v>
      </c>
      <c r="AB107" s="83">
        <f>VLOOKUP(A107,FAG_Daten_2022!A$1:$FK$206,FAG_Daten_2022!$AZ$1,FALSE)</f>
        <v>5.0000000000000001E-4</v>
      </c>
      <c r="AC107" s="3">
        <f>VLOOKUP(A107,FAG_Daten_2022!A$1:$FK$206,FAG_Daten_2022!$F$1,FALSE)</f>
        <v>4848</v>
      </c>
      <c r="AD107" s="3">
        <f>VLOOKUP(A107,FAG_Daten_2022!A$1:$FK$206,FAG_Daten_2022!$BC$1,FALSE)</f>
        <v>102.3</v>
      </c>
      <c r="AE107" s="3">
        <f>VLOOKUP(A107,FAG_Daten_2022!A$1:$FK$206,FAG_Daten_2022!$BD$1,FALSE)</f>
        <v>104.2</v>
      </c>
      <c r="AF107" s="80">
        <f>IF(OR(AA107&lt;FAG_Basisdaten!$C$18,AB107&gt;FAG_Basisdaten!$C$19),MAX((FAG_Basisdaten!$C$20+FAG_Basisdaten!$C$21*AA107+FAG_Basisdaten!$C$22*AB107*100)*AC107*(AD107/AE107),0),0)</f>
        <v>0</v>
      </c>
      <c r="AG107" s="3">
        <f>VLOOKUP(A107,FAG_Daten_2022!A$1:$FK$206,FAG_Daten_2022!$DH$1,FALSE)</f>
        <v>119</v>
      </c>
      <c r="AH107" s="3">
        <f>VLOOKUP(A107,FAG_Daten_2022!A$1:$FK$206,FAG_Daten_2022!$DJ$1,FALSE)</f>
        <v>99.67</v>
      </c>
      <c r="AI107" s="82">
        <f>ROUND(AF107-AF107*MIN(MAX((AH107*FAG_Basisdaten!$C$24-AG107)/(AH107*FAG_Basisdaten!$C$23),0),1),0)</f>
        <v>0</v>
      </c>
      <c r="AJ107" s="3">
        <f>VLOOKUP(A107,FAG_Daten_2022!$A$1:$FK$206,FAG_Daten_2022!$BC$1,FALSE)</f>
        <v>102.3</v>
      </c>
      <c r="AK107" s="3">
        <f>VLOOKUP(A107,FAG_Daten_2022!$A$1:$FK$206,FAG_Daten_2022!$BD$1,FALSE)</f>
        <v>104.2</v>
      </c>
      <c r="AL107" s="82">
        <v>0</v>
      </c>
      <c r="AM107" s="82">
        <f t="shared" si="19"/>
        <v>7358513</v>
      </c>
      <c r="AN107" s="115" t="str">
        <f>IF(VLOOKUP($A107,FAG_Daten_2022!$A$1:$FK$206,FAG_Daten_2022!BS$1,FALSE)="","",VLOOKUP($A107,FAG_Daten_2022!$A$1:$FK$206,FAG_Daten_2022!BS$1,FALSE))</f>
        <v/>
      </c>
      <c r="AO107" s="115" t="str">
        <f>IF(VLOOKUP($A107,FAG_Daten_2022!$A$1:$FK$206,FAG_Daten_2022!BT$1,FALSE)="","",VLOOKUP($A107,FAG_Daten_2022!$A$1:$FK$206,FAG_Daten_2022!BT$1,FALSE))</f>
        <v/>
      </c>
      <c r="AP107" s="115" t="str">
        <f>IF(VLOOKUP($A107,FAG_Daten_2022!$A$1:$FK$206,FAG_Daten_2022!BU$1,FALSE)="","",VLOOKUP($A107,FAG_Daten_2022!$A$1:$FK$206,FAG_Daten_2022!BU$1,FALSE))</f>
        <v/>
      </c>
      <c r="AQ107" s="115" t="str">
        <f>IF(VLOOKUP($A107,FAG_Daten_2022!$A$1:$FK$206,FAG_Daten_2022!BV$1,FALSE)="","",VLOOKUP($A107,FAG_Daten_2022!$A$1:$FK$206,FAG_Daten_2022!BV$1,FALSE))</f>
        <v/>
      </c>
      <c r="AR107" s="115" t="str">
        <f>IF(VLOOKUP($A107,FAG_Daten_2022!$A$1:$FK$206,FAG_Daten_2022!BW$1,FALSE)="","",VLOOKUP($A107,FAG_Daten_2022!$A$1:$FK$206,FAG_Daten_2022!BW$1,FALSE))</f>
        <v/>
      </c>
      <c r="AS107" s="115" t="str">
        <f>IF(VLOOKUP($A107,FAG_Daten_2022!$A$1:$FK$206,FAG_Daten_2022!BX$1,FALSE)="","",VLOOKUP($A107,FAG_Daten_2022!$A$1:$FK$206,FAG_Daten_2022!BX$1,FALSE))</f>
        <v/>
      </c>
      <c r="AT107" s="115" t="str">
        <f>IF(VLOOKUP($A107,FAG_Daten_2022!$A$1:$FK$206,FAG_Daten_2022!BY$1,FALSE)="","",VLOOKUP($A107,FAG_Daten_2022!$A$1:$FK$206,FAG_Daten_2022!BY$1,FALSE))</f>
        <v/>
      </c>
      <c r="AU107" s="115" t="str">
        <f>IF(VLOOKUP($A107,FAG_Daten_2022!$A$1:$FK$206,FAG_Daten_2022!BZ$1,FALSE)="","",VLOOKUP($A107,FAG_Daten_2022!$A$1:$FK$206,FAG_Daten_2022!BZ$1,FALSE))</f>
        <v/>
      </c>
      <c r="AV107" s="115" t="str">
        <f>IF(VLOOKUP($A107,FAG_Daten_2022!$A$1:$FK$206,FAG_Daten_2022!CA$1,FALSE)="","",VLOOKUP($A107,FAG_Daten_2022!$A$1:$FK$206,FAG_Daten_2022!CA$1,FALSE))</f>
        <v/>
      </c>
      <c r="AW107" s="115" t="str">
        <f>IF(VLOOKUP($A107,FAG_Daten_2022!$A$1:$FK$206,FAG_Daten_2022!CB$1,FALSE)="","",VLOOKUP($A107,FAG_Daten_2022!$A$1:$FK$206,FAG_Daten_2022!CB$1,FALSE))</f>
        <v/>
      </c>
      <c r="AX107" s="115" t="str">
        <f>IF(VLOOKUP($A107,FAG_Daten_2022!$A$1:$FK$206,FAG_Daten_2022!CC$1,FALSE)="","",VLOOKUP($A107,FAG_Daten_2022!$A$1:$FK$206,FAG_Daten_2022!CC$1,FALSE))</f>
        <v/>
      </c>
      <c r="AY107" s="115" t="str">
        <f>IF(VLOOKUP($A107,FAG_Daten_2022!$A$1:$FK$206,FAG_Daten_2022!CD$1,FALSE)="","",VLOOKUP($A107,FAG_Daten_2022!$A$1:$FK$206,FAG_Daten_2022!CD$1,FALSE))</f>
        <v/>
      </c>
      <c r="AZ107" s="80">
        <f>VLOOKUP($A107,FAG_Daten_2022!$A$1:$FK$206,FAG_Daten_2022!$DH$1,FALSE)</f>
        <v>119</v>
      </c>
      <c r="BA107" s="80">
        <f>IF(VLOOKUP($A107,FAG_Daten_2022!$A$1:$FK$206,FAG_Daten_2022!M$1,FALSE)="","",VLOOKUP($A107,FAG_Daten_2022!$A$1:$FK$206,FAG_Daten_2022!M$1,FALSE))</f>
        <v>0</v>
      </c>
      <c r="BB107" s="80">
        <f>IF(VLOOKUP($A107,FAG_Daten_2022!$A$1:$FK$206,FAG_Daten_2022!N$1,FALSE)="","",VLOOKUP($A107,FAG_Daten_2022!$A$1:$FK$206,FAG_Daten_2022!N$1,FALSE))</f>
        <v>0</v>
      </c>
      <c r="BC107" s="80">
        <f>IF(VLOOKUP($A107,FAG_Daten_2022!$A$1:$FK$206,FAG_Daten_2022!O$1,FALSE)="","",VLOOKUP($A107,FAG_Daten_2022!$A$1:$FK$206,FAG_Daten_2022!O$1,FALSE))</f>
        <v>0</v>
      </c>
      <c r="BD107" s="80" t="str">
        <f>IF(VLOOKUP($A107,FAG_Daten_2022!$A$1:$FK$206,FAG_Daten_2022!P$1,FALSE)="","",VLOOKUP($A107,FAG_Daten_2022!$A$1:$FK$206,FAG_Daten_2022!P$1,FALSE))</f>
        <v/>
      </c>
      <c r="BE107" s="80">
        <f>IF(VLOOKUP($A107,FAG_Daten_2022!$A$1:$FK$206,FAG_Daten_2022!R$1,FALSE)="","",VLOOKUP($A107,FAG_Daten_2022!$A$1:$FK$206,FAG_Daten_2022!R$1,FALSE))</f>
        <v>0</v>
      </c>
      <c r="BF107" s="80">
        <f>IF(VLOOKUP($A107,FAG_Daten_2022!$A$1:$FK$206,FAG_Daten_2022!S$1,FALSE)="","",VLOOKUP($A107,FAG_Daten_2022!$A$1:$FK$206,FAG_Daten_2022!S$1,FALSE))</f>
        <v>0</v>
      </c>
      <c r="BG107" s="80" t="str">
        <f>IF(VLOOKUP($A107,FAG_Daten_2022!$A$1:$FK$206,FAG_Daten_2022!T$1,FALSE)="","",VLOOKUP($A107,FAG_Daten_2022!$A$1:$FK$206,FAG_Daten_2022!T$1,FALSE))</f>
        <v/>
      </c>
      <c r="BH107" s="80" t="str">
        <f>IF(VLOOKUP($A107,FAG_Daten_2022!$A$1:$FK$206,FAG_Daten_2022!U$1,FALSE)="","",VLOOKUP($A107,FAG_Daten_2022!$A$1:$FK$206,FAG_Daten_2022!U$1,FALSE))</f>
        <v/>
      </c>
      <c r="BI107" s="80">
        <f>IF(VLOOKUP($A107,FAG_Daten_2022!$A$1:$FK$206,FAG_Daten_2022!W$1,FALSE)="","",VLOOKUP($A107,FAG_Daten_2022!$A$1:$FK$206,FAG_Daten_2022!W$1,FALSE))</f>
        <v>0</v>
      </c>
      <c r="BJ107" s="80" t="str">
        <f>IF(VLOOKUP($A107,FAG_Daten_2022!$A$1:$FK$206,FAG_Daten_2022!X$1,FALSE)="","",VLOOKUP($A107,FAG_Daten_2022!$A$1:$FK$206,FAG_Daten_2022!X$1,FALSE))</f>
        <v/>
      </c>
      <c r="BK107" s="80" t="str">
        <f>IF(VLOOKUP($A107,FAG_Daten_2022!$A$1:$FK$206,FAG_Daten_2022!Y$1,FALSE)="","",VLOOKUP($A107,FAG_Daten_2022!$A$1:$FK$206,FAG_Daten_2022!Y$1,FALSE))</f>
        <v/>
      </c>
      <c r="BL107" s="80" t="str">
        <f>IF(VLOOKUP($A107,FAG_Daten_2022!$A$1:$FK$206,FAG_Daten_2022!Z$1,FALSE)="","",VLOOKUP($A107,FAG_Daten_2022!$A$1:$FK$206,FAG_Daten_2022!Z$1,FALSE))</f>
        <v/>
      </c>
      <c r="BM107" s="82">
        <f>IF(VLOOKUP($A107,FAG_Daten_2022!$A$1:$FK$206,FAG_Daten_2022!AG$1,FALSE)="","",VLOOKUP($A107,FAG_Daten_2022!$A$1:$FK$206,FAG_Daten_2022!AG$1,FALSE))</f>
        <v>11178093</v>
      </c>
      <c r="BN107" s="82">
        <f>IF(VLOOKUP($A107,FAG_Daten_2022!$A$1:$FK$206,FAG_Daten_2022!AH$1,FALSE)="","",VLOOKUP($A107,FAG_Daten_2022!$A$1:$FK$206,FAG_Daten_2022!AH$1,FALSE))</f>
        <v>0</v>
      </c>
      <c r="BO107" s="82">
        <f>IF(VLOOKUP($A107,FAG_Daten_2022!$A$1:$FK$206,FAG_Daten_2022!AI$1,FALSE)="","",VLOOKUP($A107,FAG_Daten_2022!$A$1:$FK$206,FAG_Daten_2022!AI$1,FALSE))</f>
        <v>0</v>
      </c>
      <c r="BP107" s="113">
        <f>IF(VLOOKUP($A107,FAG_Daten_2022!$A$1:$FK$206,FAG_Daten_2022!AJ$1,FALSE)="","",VLOOKUP($A107,FAG_Daten_2022!$A$1:$FK$206,FAG_Daten_2022!AJ$1,FALSE))</f>
        <v>0</v>
      </c>
      <c r="BQ107" s="82" t="str">
        <f>IF(VLOOKUP($A107,FAG_Daten_2022!$A$1:$FK$206,FAG_Daten_2022!AK$1,FALSE)="","",VLOOKUP($A107,FAG_Daten_2022!$A$1:$FK$206,FAG_Daten_2022!AK$1,FALSE))</f>
        <v/>
      </c>
      <c r="BR107" s="82">
        <f>IF(VLOOKUP($A107,FAG_Daten_2022!$A$1:$FK$206,FAG_Daten_2022!AL$1,FALSE)="","",VLOOKUP($A107,FAG_Daten_2022!$A$1:$FK$206,FAG_Daten_2022!AL$1,FALSE))</f>
        <v>0</v>
      </c>
      <c r="BS107" s="82">
        <f>IF(VLOOKUP($A107,FAG_Daten_2022!$A$1:$FK$206,FAG_Daten_2022!AM$1,FALSE)="","",VLOOKUP($A107,FAG_Daten_2022!$A$1:$FK$206,FAG_Daten_2022!AM$1,FALSE))</f>
        <v>0</v>
      </c>
      <c r="BT107" s="82" t="str">
        <f>IF(VLOOKUP($A107,FAG_Daten_2022!$A$1:$FK$206,FAG_Daten_2022!AN$1,FALSE)="","",VLOOKUP($A107,FAG_Daten_2022!$A$1:$FK$206,FAG_Daten_2022!AN$1,FALSE))</f>
        <v/>
      </c>
      <c r="BU107" s="82" t="str">
        <f>IF(VLOOKUP($A107,FAG_Daten_2022!$A$1:$FK$206,FAG_Daten_2022!AO$1,FALSE)="","",VLOOKUP($A107,FAG_Daten_2022!$A$1:$FK$206,FAG_Daten_2022!AO$1,FALSE))</f>
        <v/>
      </c>
      <c r="BV107" s="82">
        <f>IF(VLOOKUP($A107,FAG_Daten_2022!$A$1:$FK$206,FAG_Daten_2022!AP$1,FALSE)="","",VLOOKUP($A107,FAG_Daten_2022!$A$1:$FK$206,FAG_Daten_2022!AP$1,FALSE))</f>
        <v>0</v>
      </c>
      <c r="BW107" s="82" t="str">
        <f>IF(VLOOKUP($A107,FAG_Daten_2022!$A$1:$FK$206,FAG_Daten_2022!AQ$1,FALSE)="","",VLOOKUP($A107,FAG_Daten_2022!$A$1:$FK$206,FAG_Daten_2022!AQ$1,FALSE))</f>
        <v/>
      </c>
      <c r="BX107" s="82" t="str">
        <f>IF(VLOOKUP($A107,FAG_Daten_2022!$A$1:$FK$206,FAG_Daten_2022!AR$1,FALSE)="","",VLOOKUP($A107,FAG_Daten_2022!$A$1:$FK$206,FAG_Daten_2022!AR$1,FALSE))</f>
        <v/>
      </c>
      <c r="BY107" s="82" t="str">
        <f>IF(VLOOKUP($A107,FAG_Daten_2022!$A$1:$FK$206,FAG_Daten_2022!AS$1,FALSE)="","",VLOOKUP($A107,FAG_Daten_2022!$A$1:$FK$206,FAG_Daten_2022!AS$1,FALSE))</f>
        <v/>
      </c>
      <c r="BZ107" s="82">
        <f t="shared" si="18"/>
        <v>0</v>
      </c>
      <c r="CA107" s="82">
        <f t="shared" si="18"/>
        <v>0</v>
      </c>
      <c r="CB107" s="82">
        <f t="shared" si="18"/>
        <v>0</v>
      </c>
      <c r="CC107" s="82" t="str">
        <f t="shared" si="18"/>
        <v/>
      </c>
      <c r="CD107" s="82">
        <f t="shared" si="18"/>
        <v>0</v>
      </c>
      <c r="CE107" s="82">
        <f t="shared" si="18"/>
        <v>0</v>
      </c>
      <c r="CF107" s="82" t="str">
        <f t="shared" si="18"/>
        <v/>
      </c>
      <c r="CG107" s="82" t="str">
        <f t="shared" si="18"/>
        <v/>
      </c>
      <c r="CH107" s="82">
        <f t="shared" si="18"/>
        <v>0</v>
      </c>
      <c r="CI107" s="82" t="str">
        <f t="shared" si="25"/>
        <v/>
      </c>
      <c r="CJ107" s="82" t="str">
        <f t="shared" si="25"/>
        <v/>
      </c>
      <c r="CK107" s="82" t="str">
        <f t="shared" si="25"/>
        <v/>
      </c>
      <c r="CL107" s="82">
        <f t="shared" si="28"/>
        <v>0</v>
      </c>
      <c r="CM107" s="82">
        <f t="shared" si="28"/>
        <v>0</v>
      </c>
      <c r="CN107" s="82">
        <f t="shared" si="28"/>
        <v>0</v>
      </c>
      <c r="CO107" s="82" t="str">
        <f t="shared" si="26"/>
        <v/>
      </c>
      <c r="CP107" s="82">
        <f t="shared" si="26"/>
        <v>0</v>
      </c>
      <c r="CQ107" s="82">
        <f t="shared" si="26"/>
        <v>0</v>
      </c>
      <c r="CR107" s="82" t="str">
        <f t="shared" si="23"/>
        <v/>
      </c>
      <c r="CS107" s="82" t="str">
        <f t="shared" si="23"/>
        <v/>
      </c>
      <c r="CT107" s="82">
        <f t="shared" si="23"/>
        <v>0</v>
      </c>
      <c r="CU107" s="82" t="str">
        <f t="shared" si="23"/>
        <v/>
      </c>
      <c r="CV107" s="82" t="str">
        <f t="shared" si="23"/>
        <v/>
      </c>
      <c r="CW107" s="82" t="str">
        <f t="shared" si="23"/>
        <v/>
      </c>
      <c r="CX107" s="82">
        <f t="shared" si="20"/>
        <v>0</v>
      </c>
      <c r="CY107" s="82">
        <f>VLOOKUP($A107,FAG_Daten_2022!$A$1:$FK$206,FAG_Daten_2022!I$1,FALSE)</f>
        <v>1052</v>
      </c>
      <c r="CZ107" s="82" t="str">
        <f>IF(VLOOKUP($A107,FAG_Daten_2022!$A$1:$FK$206,FAG_Daten_2022!BE$1,FALSE)="","",VLOOKUP($A107,FAG_Daten_2022!$A$1:$FK$206,FAG_Daten_2022!BE$1,FALSE))</f>
        <v/>
      </c>
      <c r="DA107" s="82" t="str">
        <f>IF(VLOOKUP($A107,FAG_Daten_2022!$A$1:$FK$206,FAG_Daten_2022!BF$1,FALSE)="","",VLOOKUP($A107,FAG_Daten_2022!$A$1:$FK$206,FAG_Daten_2022!BF$1,FALSE))</f>
        <v/>
      </c>
      <c r="DB107" s="82" t="str">
        <f>IF(VLOOKUP($A107,FAG_Daten_2022!$A$1:$FK$206,FAG_Daten_2022!BG$1,FALSE)="","",VLOOKUP($A107,FAG_Daten_2022!$A$1:$FK$206,FAG_Daten_2022!BG$1,FALSE))</f>
        <v/>
      </c>
      <c r="DC107" s="82" t="str">
        <f>IF(VLOOKUP($A107,FAG_Daten_2022!$A$1:$FK$206,FAG_Daten_2022!BH$1,FALSE)="","",VLOOKUP($A107,FAG_Daten_2022!$A$1:$FK$206,FAG_Daten_2022!BH$1,FALSE))</f>
        <v/>
      </c>
      <c r="DD107" s="82" t="str">
        <f>IF(VLOOKUP($A107,FAG_Daten_2022!$A$1:$FK$206,FAG_Daten_2022!BI$1,FALSE)="","",VLOOKUP($A107,FAG_Daten_2022!$A$1:$FK$206,FAG_Daten_2022!BI$1,FALSE))</f>
        <v/>
      </c>
      <c r="DE107" s="82" t="str">
        <f>IF(VLOOKUP($A107,FAG_Daten_2022!$A$1:$FK$206,FAG_Daten_2022!BJ$1,FALSE)="","",VLOOKUP($A107,FAG_Daten_2022!$A$1:$FK$206,FAG_Daten_2022!BJ$1,FALSE))</f>
        <v/>
      </c>
      <c r="DF107" s="82" t="str">
        <f>IF(VLOOKUP($A107,FAG_Daten_2022!$A$1:$FK$206,FAG_Daten_2022!BK$1,FALSE)="","",VLOOKUP($A107,FAG_Daten_2022!$A$1:$FK$206,FAG_Daten_2022!BK$1,FALSE))</f>
        <v/>
      </c>
      <c r="DG107" s="82" t="str">
        <f>IF(VLOOKUP($A107,FAG_Daten_2022!$A$1:$FK$206,FAG_Daten_2022!BL$1,FALSE)="","",VLOOKUP($A107,FAG_Daten_2022!$A$1:$FK$206,FAG_Daten_2022!BL$1,FALSE))</f>
        <v/>
      </c>
      <c r="DH107" s="82" t="str">
        <f>IF(VLOOKUP($A107,FAG_Daten_2022!$A$1:$FK$206,FAG_Daten_2022!BM$1,FALSE)="","",VLOOKUP($A107,FAG_Daten_2022!$A$1:$FK$206,FAG_Daten_2022!BM$1,FALSE))</f>
        <v/>
      </c>
      <c r="DI107" s="82" t="str">
        <f>IF(VLOOKUP($A107,FAG_Daten_2022!$A$1:$FK$206,FAG_Daten_2022!BN$1,FALSE)="","",VLOOKUP($A107,FAG_Daten_2022!$A$1:$FK$206,FAG_Daten_2022!BN$1,FALSE))</f>
        <v/>
      </c>
      <c r="DJ107" s="82" t="str">
        <f>IF(VLOOKUP($A107,FAG_Daten_2022!$A$1:$FK$206,FAG_Daten_2022!BO$1,FALSE)="","",VLOOKUP($A107,FAG_Daten_2022!$A$1:$FK$206,FAG_Daten_2022!BO$1,FALSE))</f>
        <v/>
      </c>
      <c r="DK107" s="82" t="str">
        <f>IF(VLOOKUP($A107,FAG_Daten_2022!$A$1:$FK$206,FAG_Daten_2022!BP$1,FALSE)="","",VLOOKUP($A107,FAG_Daten_2022!$A$1:$FK$206,FAG_Daten_2022!BP$1,FALSE))</f>
        <v/>
      </c>
      <c r="DL107" s="82" t="str">
        <f>IF(VLOOKUP($A107,FAG_Daten_2022!$A$1:$FK$206,FAG_Daten_2022!BQ$1,FALSE)="","",VLOOKUP($A107,FAG_Daten_2022!$A$1:$FK$206,FAG_Daten_2022!BQ$1,FALSE))</f>
        <v/>
      </c>
      <c r="DM107" s="82" t="str">
        <f>IF(VLOOKUP($A107,FAG_Daten_2022!$A$1:$FK$206,FAG_Daten_2022!BR$1,FALSE)="","",VLOOKUP($A107,FAG_Daten_2022!$A$1:$FK$206,FAG_Daten_2022!BR$1,FALSE))</f>
        <v/>
      </c>
      <c r="DN107" s="82" t="str">
        <f t="shared" si="29"/>
        <v/>
      </c>
      <c r="DO107" s="82" t="str">
        <f t="shared" si="29"/>
        <v/>
      </c>
      <c r="DP107" s="82" t="str">
        <f t="shared" si="29"/>
        <v/>
      </c>
      <c r="DQ107" s="82" t="str">
        <f t="shared" si="27"/>
        <v/>
      </c>
      <c r="DR107" s="82" t="str">
        <f t="shared" si="27"/>
        <v/>
      </c>
      <c r="DS107" s="82" t="str">
        <f t="shared" si="27"/>
        <v/>
      </c>
      <c r="DT107" s="82" t="str">
        <f t="shared" si="24"/>
        <v/>
      </c>
      <c r="DU107" s="82" t="str">
        <f t="shared" si="24"/>
        <v/>
      </c>
      <c r="DV107" s="82" t="str">
        <f t="shared" si="24"/>
        <v/>
      </c>
      <c r="DW107" s="82" t="str">
        <f t="shared" si="24"/>
        <v/>
      </c>
      <c r="DX107" s="82" t="str">
        <f t="shared" si="24"/>
        <v/>
      </c>
      <c r="DY107" s="82" t="str">
        <f t="shared" si="24"/>
        <v/>
      </c>
      <c r="DZ107" s="82">
        <f t="shared" si="21"/>
        <v>0</v>
      </c>
      <c r="EA107" s="82">
        <f t="shared" si="22"/>
        <v>0</v>
      </c>
      <c r="EB107" s="82"/>
      <c r="EC107" s="82"/>
      <c r="ED107" s="82"/>
      <c r="EE107" s="82"/>
      <c r="EF107" s="82"/>
      <c r="EG107" s="82"/>
      <c r="EH107" s="82"/>
      <c r="EI107" s="82"/>
      <c r="EJ107" s="82"/>
      <c r="EK107" s="3"/>
      <c r="EL107" s="82"/>
      <c r="EM107" s="3"/>
    </row>
    <row r="108" spans="1:143" outlineLevel="1" x14ac:dyDescent="0.2">
      <c r="A108" s="3">
        <v>66</v>
      </c>
      <c r="B108" s="3" t="str">
        <f>VLOOKUP(A108,FAG_Daten_2022!A$1:$FK$206,FAG_Daten_2022!$B$1,FALSE)</f>
        <v>Opfikon</v>
      </c>
      <c r="C108" s="3" t="str">
        <f>VLOOKUP(A108,FAG_Daten_2022!A$1:$FK$206,FAG_Daten_2022!$C$1,FALSE)</f>
        <v>Stadt</v>
      </c>
      <c r="D108" s="3" t="str">
        <f>VLOOKUP(A108,FAG_Daten_2022!A$1:$FK$206,FAG_Daten_2022!$D$1,FALSE)</f>
        <v>Bezirk Bülach</v>
      </c>
      <c r="E108" s="82">
        <f>VLOOKUP(A108,FAG_Daten_2022!A$1:$FK$206,FAG_Daten_2022!$AT$1,FALSE)</f>
        <v>5673</v>
      </c>
      <c r="F108" s="82">
        <f>VLOOKUP(A108,FAG_Daten_2022!A$1:$FK$206,FAG_Daten_2022!$AV$1,FALSE)</f>
        <v>3770</v>
      </c>
      <c r="G108" s="82">
        <f>VLOOKUP(A108,FAG_Daten_2022!A$1:$FK$206,FAG_Daten_2022!$F$1,FALSE)</f>
        <v>20905</v>
      </c>
      <c r="H108" s="80">
        <f>VLOOKUP(A108,FAG_Daten_2022!A$1:$FK$206,FAG_Daten_2022!$DH$1,FALSE)</f>
        <v>94</v>
      </c>
      <c r="I108" s="82">
        <f>ROUND(IF(E108&lt;FAG_Basisdaten!$C$5*F108,(FAG_Basisdaten!$C$5*F108-E108)*G108*H108/100,0),0)</f>
        <v>0</v>
      </c>
      <c r="J108" s="82">
        <f>VLOOKUP(A108,FAG_Daten_2022!A$1:$FK$206,FAG_Daten_2022!$AT$1,FALSE)</f>
        <v>5673</v>
      </c>
      <c r="K108" s="82">
        <f>VLOOKUP(A108,FAG_Daten_2022!A$1:$FK$206,FAG_Daten_2022!$AV$1,FALSE)</f>
        <v>3770</v>
      </c>
      <c r="L108" s="3">
        <f>VLOOKUP(A108,FAG_Daten_2022!A$1:$FK$206,FAG_Daten_2022!$F$1,FALSE)</f>
        <v>20905</v>
      </c>
      <c r="M108" s="3">
        <f>VLOOKUP(A108,FAG_Daten_2022!A$1:$FK$206,FAG_Daten_2022!DJ$1,FALSE)</f>
        <v>99.67</v>
      </c>
      <c r="N108" s="3">
        <f>VLOOKUP(A108,FAG_Daten_2022!A$1:$FK$206,FAG_Daten_2022!$DK$1,FALSE)</f>
        <v>100.87</v>
      </c>
      <c r="O108" s="82">
        <f>ROUND(IF(J108&gt;K108*FAG_Basisdaten!$C$8,(J108-K108*FAG_Basisdaten!$C$8)*FAG_Basisdaten!$C$9*L108*(M108/N108),0),0)</f>
        <v>22065064</v>
      </c>
      <c r="P108" s="82">
        <f>VLOOKUP(A108,FAG_Daten_2022!A$1:$FK$206,FAG_Daten_2022!$I$1,FALSE)</f>
        <v>4307</v>
      </c>
      <c r="Q108" s="82">
        <f>VLOOKUP(A108,FAG_Daten_2022!A$1:$FK$206,FAG_Daten_2022!$F$1,FALSE)</f>
        <v>20905</v>
      </c>
      <c r="R108" s="82">
        <f>VLOOKUP(A108,FAG_Daten_2022!A$1:$FK$206,FAG_Daten_2022!$K$1,FALSE)</f>
        <v>232131</v>
      </c>
      <c r="S108" s="82">
        <f>VLOOKUP(A108,FAG_Daten_2022!A$1:$FK$206,FAG_Daten_2022!$H$1,FALSE)</f>
        <v>1130451</v>
      </c>
      <c r="T108" s="82">
        <f>VLOOKUP(A108,FAG_Daten_2022!A$1:$FK$206,FAG_Daten_2022!$F$1,FALSE)</f>
        <v>20905</v>
      </c>
      <c r="U108" s="3">
        <f>VLOOKUP(A108,FAG_Daten_2022!A$1:$FK$206,FAG_Daten_2022!$BC$1,FALSE)</f>
        <v>102.3</v>
      </c>
      <c r="V108" s="3">
        <f>VLOOKUP(A108,FAG_Daten_2022!A$1:$FK$206,FAG_Daten_2022!$BD$1,FALSE)</f>
        <v>104.2</v>
      </c>
      <c r="W108" s="118">
        <f>IF((P108/Q108)&gt;(R108/S108)*FAG_Basisdaten!$C$12,((P108/Q108)-(R108/S108)*FAG_Basisdaten!$C$12)*T108*FAG_Basisdaten!$C$13*(U108/V108),0)</f>
        <v>0</v>
      </c>
      <c r="X108" s="3">
        <f>VLOOKUP(A108,FAG_Daten_2022!A$1:$FK$206,FAG_Daten_2022!$DH$1,FALSE)</f>
        <v>94</v>
      </c>
      <c r="Y108" s="3">
        <f>VLOOKUP(A108,FAG_Daten_2022!A$1:$FK$206,FAG_Daten_2022!$DJ$1,FALSE)</f>
        <v>99.67</v>
      </c>
      <c r="Z108" s="82">
        <f>ROUND(W108-W108*MIN(MAX((Y108*FAG_Basisdaten!$C$15-X108)/(Y108*FAG_Basisdaten!$C$14),0),1),0)</f>
        <v>0</v>
      </c>
      <c r="AA108" s="79">
        <f>VLOOKUP(A108,FAG_Daten_2022!A$1:$FK$206,FAG_Daten_2022!$AW$1,FALSE)</f>
        <v>3791.8</v>
      </c>
      <c r="AB108" s="83">
        <f>VLOOKUP(A108,FAG_Daten_2022!A$1:$FK$206,FAG_Daten_2022!$AZ$1,FALSE)</f>
        <v>0</v>
      </c>
      <c r="AC108" s="3">
        <f>VLOOKUP(A108,FAG_Daten_2022!A$1:$FK$206,FAG_Daten_2022!$F$1,FALSE)</f>
        <v>20905</v>
      </c>
      <c r="AD108" s="3">
        <f>VLOOKUP(A108,FAG_Daten_2022!A$1:$FK$206,FAG_Daten_2022!$BC$1,FALSE)</f>
        <v>102.3</v>
      </c>
      <c r="AE108" s="3">
        <f>VLOOKUP(A108,FAG_Daten_2022!A$1:$FK$206,FAG_Daten_2022!$BD$1,FALSE)</f>
        <v>104.2</v>
      </c>
      <c r="AF108" s="80">
        <f>IF(OR(AA108&lt;FAG_Basisdaten!$C$18,AB108&gt;FAG_Basisdaten!$C$19),MAX((FAG_Basisdaten!$C$20+FAG_Basisdaten!$C$21*AA108+FAG_Basisdaten!$C$22*AB108*100)*AC108*(AD108/AE108),0),0)</f>
        <v>0</v>
      </c>
      <c r="AG108" s="3">
        <f>VLOOKUP(A108,FAG_Daten_2022!A$1:$FK$206,FAG_Daten_2022!$DH$1,FALSE)</f>
        <v>94</v>
      </c>
      <c r="AH108" s="3">
        <f>VLOOKUP(A108,FAG_Daten_2022!A$1:$FK$206,FAG_Daten_2022!$DJ$1,FALSE)</f>
        <v>99.67</v>
      </c>
      <c r="AI108" s="82">
        <f>ROUND(AF108-AF108*MIN(MAX((AH108*FAG_Basisdaten!$C$24-AG108)/(AH108*FAG_Basisdaten!$C$23),0),1),0)</f>
        <v>0</v>
      </c>
      <c r="AJ108" s="3">
        <f>VLOOKUP(A108,FAG_Daten_2022!$A$1:$FK$206,FAG_Daten_2022!$BC$1,FALSE)</f>
        <v>102.3</v>
      </c>
      <c r="AK108" s="3">
        <f>VLOOKUP(A108,FAG_Daten_2022!$A$1:$FK$206,FAG_Daten_2022!$BD$1,FALSE)</f>
        <v>104.2</v>
      </c>
      <c r="AL108" s="82">
        <v>0</v>
      </c>
      <c r="AM108" s="82">
        <f t="shared" si="19"/>
        <v>-22065064</v>
      </c>
      <c r="AN108" s="115" t="str">
        <f>IF(VLOOKUP($A108,FAG_Daten_2022!$A$1:$FK$206,FAG_Daten_2022!BS$1,FALSE)="","",VLOOKUP($A108,FAG_Daten_2022!$A$1:$FK$206,FAG_Daten_2022!BS$1,FALSE))</f>
        <v/>
      </c>
      <c r="AO108" s="115" t="str">
        <f>IF(VLOOKUP($A108,FAG_Daten_2022!$A$1:$FK$206,FAG_Daten_2022!BT$1,FALSE)="","",VLOOKUP($A108,FAG_Daten_2022!$A$1:$FK$206,FAG_Daten_2022!BT$1,FALSE))</f>
        <v/>
      </c>
      <c r="AP108" s="115" t="str">
        <f>IF(VLOOKUP($A108,FAG_Daten_2022!$A$1:$FK$206,FAG_Daten_2022!BU$1,FALSE)="","",VLOOKUP($A108,FAG_Daten_2022!$A$1:$FK$206,FAG_Daten_2022!BU$1,FALSE))</f>
        <v/>
      </c>
      <c r="AQ108" s="115" t="str">
        <f>IF(VLOOKUP($A108,FAG_Daten_2022!$A$1:$FK$206,FAG_Daten_2022!BV$1,FALSE)="","",VLOOKUP($A108,FAG_Daten_2022!$A$1:$FK$206,FAG_Daten_2022!BV$1,FALSE))</f>
        <v/>
      </c>
      <c r="AR108" s="115" t="str">
        <f>IF(VLOOKUP($A108,FAG_Daten_2022!$A$1:$FK$206,FAG_Daten_2022!BW$1,FALSE)="","",VLOOKUP($A108,FAG_Daten_2022!$A$1:$FK$206,FAG_Daten_2022!BW$1,FALSE))</f>
        <v/>
      </c>
      <c r="AS108" s="115" t="str">
        <f>IF(VLOOKUP($A108,FAG_Daten_2022!$A$1:$FK$206,FAG_Daten_2022!BX$1,FALSE)="","",VLOOKUP($A108,FAG_Daten_2022!$A$1:$FK$206,FAG_Daten_2022!BX$1,FALSE))</f>
        <v/>
      </c>
      <c r="AT108" s="115" t="str">
        <f>IF(VLOOKUP($A108,FAG_Daten_2022!$A$1:$FK$206,FAG_Daten_2022!BY$1,FALSE)="","",VLOOKUP($A108,FAG_Daten_2022!$A$1:$FK$206,FAG_Daten_2022!BY$1,FALSE))</f>
        <v/>
      </c>
      <c r="AU108" s="115" t="str">
        <f>IF(VLOOKUP($A108,FAG_Daten_2022!$A$1:$FK$206,FAG_Daten_2022!BZ$1,FALSE)="","",VLOOKUP($A108,FAG_Daten_2022!$A$1:$FK$206,FAG_Daten_2022!BZ$1,FALSE))</f>
        <v/>
      </c>
      <c r="AV108" s="115" t="str">
        <f>IF(VLOOKUP($A108,FAG_Daten_2022!$A$1:$FK$206,FAG_Daten_2022!CA$1,FALSE)="","",VLOOKUP($A108,FAG_Daten_2022!$A$1:$FK$206,FAG_Daten_2022!CA$1,FALSE))</f>
        <v/>
      </c>
      <c r="AW108" s="115" t="str">
        <f>IF(VLOOKUP($A108,FAG_Daten_2022!$A$1:$FK$206,FAG_Daten_2022!CB$1,FALSE)="","",VLOOKUP($A108,FAG_Daten_2022!$A$1:$FK$206,FAG_Daten_2022!CB$1,FALSE))</f>
        <v/>
      </c>
      <c r="AX108" s="115" t="str">
        <f>IF(VLOOKUP($A108,FAG_Daten_2022!$A$1:$FK$206,FAG_Daten_2022!CC$1,FALSE)="","",VLOOKUP($A108,FAG_Daten_2022!$A$1:$FK$206,FAG_Daten_2022!CC$1,FALSE))</f>
        <v/>
      </c>
      <c r="AY108" s="115" t="str">
        <f>IF(VLOOKUP($A108,FAG_Daten_2022!$A$1:$FK$206,FAG_Daten_2022!CD$1,FALSE)="","",VLOOKUP($A108,FAG_Daten_2022!$A$1:$FK$206,FAG_Daten_2022!CD$1,FALSE))</f>
        <v/>
      </c>
      <c r="AZ108" s="80">
        <f>VLOOKUP($A108,FAG_Daten_2022!$A$1:$FK$206,FAG_Daten_2022!$DH$1,FALSE)</f>
        <v>94</v>
      </c>
      <c r="BA108" s="80">
        <f>IF(VLOOKUP($A108,FAG_Daten_2022!$A$1:$FK$206,FAG_Daten_2022!M$1,FALSE)="","",VLOOKUP($A108,FAG_Daten_2022!$A$1:$FK$206,FAG_Daten_2022!M$1,FALSE))</f>
        <v>0</v>
      </c>
      <c r="BB108" s="80">
        <f>IF(VLOOKUP($A108,FAG_Daten_2022!$A$1:$FK$206,FAG_Daten_2022!N$1,FALSE)="","",VLOOKUP($A108,FAG_Daten_2022!$A$1:$FK$206,FAG_Daten_2022!N$1,FALSE))</f>
        <v>0</v>
      </c>
      <c r="BC108" s="80">
        <f>IF(VLOOKUP($A108,FAG_Daten_2022!$A$1:$FK$206,FAG_Daten_2022!O$1,FALSE)="","",VLOOKUP($A108,FAG_Daten_2022!$A$1:$FK$206,FAG_Daten_2022!O$1,FALSE))</f>
        <v>0</v>
      </c>
      <c r="BD108" s="80" t="str">
        <f>IF(VLOOKUP($A108,FAG_Daten_2022!$A$1:$FK$206,FAG_Daten_2022!P$1,FALSE)="","",VLOOKUP($A108,FAG_Daten_2022!$A$1:$FK$206,FAG_Daten_2022!P$1,FALSE))</f>
        <v/>
      </c>
      <c r="BE108" s="80">
        <f>IF(VLOOKUP($A108,FAG_Daten_2022!$A$1:$FK$206,FAG_Daten_2022!R$1,FALSE)="","",VLOOKUP($A108,FAG_Daten_2022!$A$1:$FK$206,FAG_Daten_2022!R$1,FALSE))</f>
        <v>0</v>
      </c>
      <c r="BF108" s="80">
        <f>IF(VLOOKUP($A108,FAG_Daten_2022!$A$1:$FK$206,FAG_Daten_2022!S$1,FALSE)="","",VLOOKUP($A108,FAG_Daten_2022!$A$1:$FK$206,FAG_Daten_2022!S$1,FALSE))</f>
        <v>0</v>
      </c>
      <c r="BG108" s="80" t="str">
        <f>IF(VLOOKUP($A108,FAG_Daten_2022!$A$1:$FK$206,FAG_Daten_2022!T$1,FALSE)="","",VLOOKUP($A108,FAG_Daten_2022!$A$1:$FK$206,FAG_Daten_2022!T$1,FALSE))</f>
        <v/>
      </c>
      <c r="BH108" s="80" t="str">
        <f>IF(VLOOKUP($A108,FAG_Daten_2022!$A$1:$FK$206,FAG_Daten_2022!U$1,FALSE)="","",VLOOKUP($A108,FAG_Daten_2022!$A$1:$FK$206,FAG_Daten_2022!U$1,FALSE))</f>
        <v/>
      </c>
      <c r="BI108" s="80">
        <f>IF(VLOOKUP($A108,FAG_Daten_2022!$A$1:$FK$206,FAG_Daten_2022!W$1,FALSE)="","",VLOOKUP($A108,FAG_Daten_2022!$A$1:$FK$206,FAG_Daten_2022!W$1,FALSE))</f>
        <v>0</v>
      </c>
      <c r="BJ108" s="80" t="str">
        <f>IF(VLOOKUP($A108,FAG_Daten_2022!$A$1:$FK$206,FAG_Daten_2022!X$1,FALSE)="","",VLOOKUP($A108,FAG_Daten_2022!$A$1:$FK$206,FAG_Daten_2022!X$1,FALSE))</f>
        <v/>
      </c>
      <c r="BK108" s="80" t="str">
        <f>IF(VLOOKUP($A108,FAG_Daten_2022!$A$1:$FK$206,FAG_Daten_2022!Y$1,FALSE)="","",VLOOKUP($A108,FAG_Daten_2022!$A$1:$FK$206,FAG_Daten_2022!Y$1,FALSE))</f>
        <v/>
      </c>
      <c r="BL108" s="80" t="str">
        <f>IF(VLOOKUP($A108,FAG_Daten_2022!$A$1:$FK$206,FAG_Daten_2022!Z$1,FALSE)="","",VLOOKUP($A108,FAG_Daten_2022!$A$1:$FK$206,FAG_Daten_2022!Z$1,FALSE))</f>
        <v/>
      </c>
      <c r="BM108" s="82">
        <f>IF(VLOOKUP($A108,FAG_Daten_2022!$A$1:$FK$206,FAG_Daten_2022!AG$1,FALSE)="","",VLOOKUP($A108,FAG_Daten_2022!$A$1:$FK$206,FAG_Daten_2022!AG$1,FALSE))</f>
        <v>118599444</v>
      </c>
      <c r="BN108" s="82">
        <f>IF(VLOOKUP($A108,FAG_Daten_2022!$A$1:$FK$206,FAG_Daten_2022!AH$1,FALSE)="","",VLOOKUP($A108,FAG_Daten_2022!$A$1:$FK$206,FAG_Daten_2022!AH$1,FALSE))</f>
        <v>0</v>
      </c>
      <c r="BO108" s="82">
        <f>IF(VLOOKUP($A108,FAG_Daten_2022!$A$1:$FK$206,FAG_Daten_2022!AI$1,FALSE)="","",VLOOKUP($A108,FAG_Daten_2022!$A$1:$FK$206,FAG_Daten_2022!AI$1,FALSE))</f>
        <v>0</v>
      </c>
      <c r="BP108" s="113">
        <f>IF(VLOOKUP($A108,FAG_Daten_2022!$A$1:$FK$206,FAG_Daten_2022!AJ$1,FALSE)="","",VLOOKUP($A108,FAG_Daten_2022!$A$1:$FK$206,FAG_Daten_2022!AJ$1,FALSE))</f>
        <v>0</v>
      </c>
      <c r="BQ108" s="82" t="str">
        <f>IF(VLOOKUP($A108,FAG_Daten_2022!$A$1:$FK$206,FAG_Daten_2022!AK$1,FALSE)="","",VLOOKUP($A108,FAG_Daten_2022!$A$1:$FK$206,FAG_Daten_2022!AK$1,FALSE))</f>
        <v/>
      </c>
      <c r="BR108" s="82">
        <f>IF(VLOOKUP($A108,FAG_Daten_2022!$A$1:$FK$206,FAG_Daten_2022!AL$1,FALSE)="","",VLOOKUP($A108,FAG_Daten_2022!$A$1:$FK$206,FAG_Daten_2022!AL$1,FALSE))</f>
        <v>0</v>
      </c>
      <c r="BS108" s="82">
        <f>IF(VLOOKUP($A108,FAG_Daten_2022!$A$1:$FK$206,FAG_Daten_2022!AM$1,FALSE)="","",VLOOKUP($A108,FAG_Daten_2022!$A$1:$FK$206,FAG_Daten_2022!AM$1,FALSE))</f>
        <v>0</v>
      </c>
      <c r="BT108" s="82" t="str">
        <f>IF(VLOOKUP($A108,FAG_Daten_2022!$A$1:$FK$206,FAG_Daten_2022!AN$1,FALSE)="","",VLOOKUP($A108,FAG_Daten_2022!$A$1:$FK$206,FAG_Daten_2022!AN$1,FALSE))</f>
        <v/>
      </c>
      <c r="BU108" s="82" t="str">
        <f>IF(VLOOKUP($A108,FAG_Daten_2022!$A$1:$FK$206,FAG_Daten_2022!AO$1,FALSE)="","",VLOOKUP($A108,FAG_Daten_2022!$A$1:$FK$206,FAG_Daten_2022!AO$1,FALSE))</f>
        <v/>
      </c>
      <c r="BV108" s="82">
        <f>IF(VLOOKUP($A108,FAG_Daten_2022!$A$1:$FK$206,FAG_Daten_2022!AP$1,FALSE)="","",VLOOKUP($A108,FAG_Daten_2022!$A$1:$FK$206,FAG_Daten_2022!AP$1,FALSE))</f>
        <v>0</v>
      </c>
      <c r="BW108" s="82" t="str">
        <f>IF(VLOOKUP($A108,FAG_Daten_2022!$A$1:$FK$206,FAG_Daten_2022!AQ$1,FALSE)="","",VLOOKUP($A108,FAG_Daten_2022!$A$1:$FK$206,FAG_Daten_2022!AQ$1,FALSE))</f>
        <v/>
      </c>
      <c r="BX108" s="82" t="str">
        <f>IF(VLOOKUP($A108,FAG_Daten_2022!$A$1:$FK$206,FAG_Daten_2022!AR$1,FALSE)="","",VLOOKUP($A108,FAG_Daten_2022!$A$1:$FK$206,FAG_Daten_2022!AR$1,FALSE))</f>
        <v/>
      </c>
      <c r="BY108" s="82" t="str">
        <f>IF(VLOOKUP($A108,FAG_Daten_2022!$A$1:$FK$206,FAG_Daten_2022!AS$1,FALSE)="","",VLOOKUP($A108,FAG_Daten_2022!$A$1:$FK$206,FAG_Daten_2022!AS$1,FALSE))</f>
        <v/>
      </c>
      <c r="BZ108" s="82">
        <f t="shared" ref="BZ108:CH136" si="30">IF(BN108="","",ROUND(((BA108/100)*BN108)/(($AZ108/100)*$BM108)*$I108,0))</f>
        <v>0</v>
      </c>
      <c r="CA108" s="82">
        <f t="shared" si="30"/>
        <v>0</v>
      </c>
      <c r="CB108" s="82">
        <f t="shared" si="30"/>
        <v>0</v>
      </c>
      <c r="CC108" s="82" t="str">
        <f t="shared" si="30"/>
        <v/>
      </c>
      <c r="CD108" s="82">
        <f t="shared" si="30"/>
        <v>0</v>
      </c>
      <c r="CE108" s="82">
        <f t="shared" si="30"/>
        <v>0</v>
      </c>
      <c r="CF108" s="82" t="str">
        <f t="shared" si="30"/>
        <v/>
      </c>
      <c r="CG108" s="82" t="str">
        <f t="shared" si="30"/>
        <v/>
      </c>
      <c r="CH108" s="82">
        <f t="shared" si="30"/>
        <v>0</v>
      </c>
      <c r="CI108" s="82" t="str">
        <f t="shared" si="25"/>
        <v/>
      </c>
      <c r="CJ108" s="82" t="str">
        <f t="shared" si="25"/>
        <v/>
      </c>
      <c r="CK108" s="82" t="str">
        <f t="shared" si="25"/>
        <v/>
      </c>
      <c r="CL108" s="82">
        <f t="shared" si="28"/>
        <v>0</v>
      </c>
      <c r="CM108" s="82">
        <f t="shared" si="28"/>
        <v>0</v>
      </c>
      <c r="CN108" s="82">
        <f t="shared" si="28"/>
        <v>0</v>
      </c>
      <c r="CO108" s="82" t="str">
        <f t="shared" si="26"/>
        <v/>
      </c>
      <c r="CP108" s="82">
        <f t="shared" si="26"/>
        <v>0</v>
      </c>
      <c r="CQ108" s="82">
        <f t="shared" si="26"/>
        <v>0</v>
      </c>
      <c r="CR108" s="82" t="str">
        <f t="shared" si="23"/>
        <v/>
      </c>
      <c r="CS108" s="82" t="str">
        <f t="shared" si="23"/>
        <v/>
      </c>
      <c r="CT108" s="82">
        <f t="shared" si="23"/>
        <v>0</v>
      </c>
      <c r="CU108" s="82" t="str">
        <f t="shared" si="23"/>
        <v/>
      </c>
      <c r="CV108" s="82" t="str">
        <f t="shared" si="23"/>
        <v/>
      </c>
      <c r="CW108" s="82" t="str">
        <f t="shared" si="23"/>
        <v/>
      </c>
      <c r="CX108" s="82">
        <f t="shared" si="20"/>
        <v>0</v>
      </c>
      <c r="CY108" s="82">
        <f>VLOOKUP($A108,FAG_Daten_2022!$A$1:$FK$206,FAG_Daten_2022!I$1,FALSE)</f>
        <v>4307</v>
      </c>
      <c r="CZ108" s="82" t="str">
        <f>IF(VLOOKUP($A108,FAG_Daten_2022!$A$1:$FK$206,FAG_Daten_2022!BE$1,FALSE)="","",VLOOKUP($A108,FAG_Daten_2022!$A$1:$FK$206,FAG_Daten_2022!BE$1,FALSE))</f>
        <v/>
      </c>
      <c r="DA108" s="82" t="str">
        <f>IF(VLOOKUP($A108,FAG_Daten_2022!$A$1:$FK$206,FAG_Daten_2022!BF$1,FALSE)="","",VLOOKUP($A108,FAG_Daten_2022!$A$1:$FK$206,FAG_Daten_2022!BF$1,FALSE))</f>
        <v/>
      </c>
      <c r="DB108" s="82" t="str">
        <f>IF(VLOOKUP($A108,FAG_Daten_2022!$A$1:$FK$206,FAG_Daten_2022!BG$1,FALSE)="","",VLOOKUP($A108,FAG_Daten_2022!$A$1:$FK$206,FAG_Daten_2022!BG$1,FALSE))</f>
        <v/>
      </c>
      <c r="DC108" s="82" t="str">
        <f>IF(VLOOKUP($A108,FAG_Daten_2022!$A$1:$FK$206,FAG_Daten_2022!BH$1,FALSE)="","",VLOOKUP($A108,FAG_Daten_2022!$A$1:$FK$206,FAG_Daten_2022!BH$1,FALSE))</f>
        <v/>
      </c>
      <c r="DD108" s="82" t="str">
        <f>IF(VLOOKUP($A108,FAG_Daten_2022!$A$1:$FK$206,FAG_Daten_2022!BI$1,FALSE)="","",VLOOKUP($A108,FAG_Daten_2022!$A$1:$FK$206,FAG_Daten_2022!BI$1,FALSE))</f>
        <v/>
      </c>
      <c r="DE108" s="82" t="str">
        <f>IF(VLOOKUP($A108,FAG_Daten_2022!$A$1:$FK$206,FAG_Daten_2022!BJ$1,FALSE)="","",VLOOKUP($A108,FAG_Daten_2022!$A$1:$FK$206,FAG_Daten_2022!BJ$1,FALSE))</f>
        <v/>
      </c>
      <c r="DF108" s="82" t="str">
        <f>IF(VLOOKUP($A108,FAG_Daten_2022!$A$1:$FK$206,FAG_Daten_2022!BK$1,FALSE)="","",VLOOKUP($A108,FAG_Daten_2022!$A$1:$FK$206,FAG_Daten_2022!BK$1,FALSE))</f>
        <v/>
      </c>
      <c r="DG108" s="82" t="str">
        <f>IF(VLOOKUP($A108,FAG_Daten_2022!$A$1:$FK$206,FAG_Daten_2022!BL$1,FALSE)="","",VLOOKUP($A108,FAG_Daten_2022!$A$1:$FK$206,FAG_Daten_2022!BL$1,FALSE))</f>
        <v/>
      </c>
      <c r="DH108" s="82" t="str">
        <f>IF(VLOOKUP($A108,FAG_Daten_2022!$A$1:$FK$206,FAG_Daten_2022!BM$1,FALSE)="","",VLOOKUP($A108,FAG_Daten_2022!$A$1:$FK$206,FAG_Daten_2022!BM$1,FALSE))</f>
        <v/>
      </c>
      <c r="DI108" s="82" t="str">
        <f>IF(VLOOKUP($A108,FAG_Daten_2022!$A$1:$FK$206,FAG_Daten_2022!BN$1,FALSE)="","",VLOOKUP($A108,FAG_Daten_2022!$A$1:$FK$206,FAG_Daten_2022!BN$1,FALSE))</f>
        <v/>
      </c>
      <c r="DJ108" s="82" t="str">
        <f>IF(VLOOKUP($A108,FAG_Daten_2022!$A$1:$FK$206,FAG_Daten_2022!BO$1,FALSE)="","",VLOOKUP($A108,FAG_Daten_2022!$A$1:$FK$206,FAG_Daten_2022!BO$1,FALSE))</f>
        <v/>
      </c>
      <c r="DK108" s="82" t="str">
        <f>IF(VLOOKUP($A108,FAG_Daten_2022!$A$1:$FK$206,FAG_Daten_2022!BP$1,FALSE)="","",VLOOKUP($A108,FAG_Daten_2022!$A$1:$FK$206,FAG_Daten_2022!BP$1,FALSE))</f>
        <v/>
      </c>
      <c r="DL108" s="82" t="str">
        <f>IF(VLOOKUP($A108,FAG_Daten_2022!$A$1:$FK$206,FAG_Daten_2022!BQ$1,FALSE)="","",VLOOKUP($A108,FAG_Daten_2022!$A$1:$FK$206,FAG_Daten_2022!BQ$1,FALSE))</f>
        <v/>
      </c>
      <c r="DM108" s="82" t="str">
        <f>IF(VLOOKUP($A108,FAG_Daten_2022!$A$1:$FK$206,FAG_Daten_2022!BR$1,FALSE)="","",VLOOKUP($A108,FAG_Daten_2022!$A$1:$FK$206,FAG_Daten_2022!BR$1,FALSE))</f>
        <v/>
      </c>
      <c r="DN108" s="82" t="str">
        <f t="shared" si="29"/>
        <v/>
      </c>
      <c r="DO108" s="82" t="str">
        <f t="shared" si="29"/>
        <v/>
      </c>
      <c r="DP108" s="82" t="str">
        <f t="shared" si="29"/>
        <v/>
      </c>
      <c r="DQ108" s="82" t="str">
        <f t="shared" si="27"/>
        <v/>
      </c>
      <c r="DR108" s="82" t="str">
        <f t="shared" si="27"/>
        <v/>
      </c>
      <c r="DS108" s="82" t="str">
        <f t="shared" si="27"/>
        <v/>
      </c>
      <c r="DT108" s="82" t="str">
        <f t="shared" si="24"/>
        <v/>
      </c>
      <c r="DU108" s="82" t="str">
        <f t="shared" si="24"/>
        <v/>
      </c>
      <c r="DV108" s="82" t="str">
        <f t="shared" si="24"/>
        <v/>
      </c>
      <c r="DW108" s="82" t="str">
        <f t="shared" si="24"/>
        <v/>
      </c>
      <c r="DX108" s="82" t="str">
        <f t="shared" si="24"/>
        <v/>
      </c>
      <c r="DY108" s="82" t="str">
        <f t="shared" si="24"/>
        <v/>
      </c>
      <c r="DZ108" s="82">
        <f t="shared" si="21"/>
        <v>0</v>
      </c>
      <c r="EA108" s="82">
        <f t="shared" si="22"/>
        <v>0</v>
      </c>
      <c r="EB108" s="82"/>
      <c r="EC108" s="82"/>
      <c r="ED108" s="82"/>
      <c r="EE108" s="82"/>
      <c r="EF108" s="82"/>
      <c r="EG108" s="82"/>
      <c r="EH108" s="82"/>
      <c r="EI108" s="82"/>
      <c r="EJ108" s="82"/>
      <c r="EL108" s="11"/>
    </row>
    <row r="109" spans="1:143" outlineLevel="1" x14ac:dyDescent="0.2">
      <c r="A109" s="3">
        <v>37</v>
      </c>
      <c r="B109" s="3" t="str">
        <f>VLOOKUP(A109,FAG_Daten_2022!A$1:$FK$206,FAG_Daten_2022!$B$1,FALSE)</f>
        <v>Ossingen</v>
      </c>
      <c r="C109" s="3" t="str">
        <f>VLOOKUP(A109,FAG_Daten_2022!A$1:$FK$206,FAG_Daten_2022!$C$1,FALSE)</f>
        <v>Politische Gemeinde</v>
      </c>
      <c r="D109" s="3" t="str">
        <f>VLOOKUP(A109,FAG_Daten_2022!A$1:$FK$206,FAG_Daten_2022!$D$1,FALSE)</f>
        <v>Bezirk Andelfingen</v>
      </c>
      <c r="E109" s="82">
        <f>VLOOKUP(A109,FAG_Daten_2022!A$1:$FK$206,FAG_Daten_2022!$AT$1,FALSE)</f>
        <v>2150</v>
      </c>
      <c r="F109" s="82">
        <f>VLOOKUP(A109,FAG_Daten_2022!A$1:$FK$206,FAG_Daten_2022!$AV$1,FALSE)</f>
        <v>3770</v>
      </c>
      <c r="G109" s="82">
        <f>VLOOKUP(A109,FAG_Daten_2022!A$1:$FK$206,FAG_Daten_2022!$F$1,FALSE)</f>
        <v>1726</v>
      </c>
      <c r="H109" s="80">
        <f>VLOOKUP(A109,FAG_Daten_2022!A$1:$FK$206,FAG_Daten_2022!$DH$1,FALSE)</f>
        <v>99</v>
      </c>
      <c r="I109" s="82">
        <f>ROUND(IF(E109&lt;FAG_Basisdaten!$C$5*F109,(FAG_Basisdaten!$C$5*F109-E109)*G109*H109/100,0),0)</f>
        <v>2446061</v>
      </c>
      <c r="J109" s="82">
        <f>VLOOKUP(A109,FAG_Daten_2022!A$1:$FK$206,FAG_Daten_2022!$AT$1,FALSE)</f>
        <v>2150</v>
      </c>
      <c r="K109" s="82">
        <f>VLOOKUP(A109,FAG_Daten_2022!A$1:$FK$206,FAG_Daten_2022!$AV$1,FALSE)</f>
        <v>3770</v>
      </c>
      <c r="L109" s="3">
        <f>VLOOKUP(A109,FAG_Daten_2022!A$1:$FK$206,FAG_Daten_2022!$F$1,FALSE)</f>
        <v>1726</v>
      </c>
      <c r="M109" s="3">
        <f>VLOOKUP(A109,FAG_Daten_2022!A$1:$FK$206,FAG_Daten_2022!DJ$1,FALSE)</f>
        <v>99.67</v>
      </c>
      <c r="N109" s="3">
        <f>VLOOKUP(A109,FAG_Daten_2022!A$1:$FK$206,FAG_Daten_2022!$DK$1,FALSE)</f>
        <v>100.87</v>
      </c>
      <c r="O109" s="82">
        <f>ROUND(IF(J109&gt;K109*FAG_Basisdaten!$C$8,(J109-K109*FAG_Basisdaten!$C$8)*FAG_Basisdaten!$C$9*L109*(M109/N109),0),0)</f>
        <v>0</v>
      </c>
      <c r="P109" s="82">
        <f>VLOOKUP(A109,FAG_Daten_2022!A$1:$FK$206,FAG_Daten_2022!$I$1,FALSE)</f>
        <v>360</v>
      </c>
      <c r="Q109" s="82">
        <f>VLOOKUP(A109,FAG_Daten_2022!A$1:$FK$206,FAG_Daten_2022!$F$1,FALSE)</f>
        <v>1726</v>
      </c>
      <c r="R109" s="82">
        <f>VLOOKUP(A109,FAG_Daten_2022!A$1:$FK$206,FAG_Daten_2022!$K$1,FALSE)</f>
        <v>232131</v>
      </c>
      <c r="S109" s="82">
        <f>VLOOKUP(A109,FAG_Daten_2022!A$1:$FK$206,FAG_Daten_2022!$H$1,FALSE)</f>
        <v>1130451</v>
      </c>
      <c r="T109" s="82">
        <f>VLOOKUP(A109,FAG_Daten_2022!A$1:$FK$206,FAG_Daten_2022!$F$1,FALSE)</f>
        <v>1726</v>
      </c>
      <c r="U109" s="3">
        <f>VLOOKUP(A109,FAG_Daten_2022!A$1:$FK$206,FAG_Daten_2022!$BC$1,FALSE)</f>
        <v>102.3</v>
      </c>
      <c r="V109" s="3">
        <f>VLOOKUP(A109,FAG_Daten_2022!A$1:$FK$206,FAG_Daten_2022!$BD$1,FALSE)</f>
        <v>104.2</v>
      </c>
      <c r="W109" s="118">
        <f>IF((P109/Q109)&gt;(R109/S109)*FAG_Basisdaten!$C$12,((P109/Q109)-(R109/S109)*FAG_Basisdaten!$C$12)*T109*FAG_Basisdaten!$C$13*(U109/V109),0)</f>
        <v>0</v>
      </c>
      <c r="X109" s="3">
        <f>VLOOKUP(A109,FAG_Daten_2022!A$1:$FK$206,FAG_Daten_2022!$DH$1,FALSE)</f>
        <v>99</v>
      </c>
      <c r="Y109" s="3">
        <f>VLOOKUP(A109,FAG_Daten_2022!A$1:$FK$206,FAG_Daten_2022!$DJ$1,FALSE)</f>
        <v>99.67</v>
      </c>
      <c r="Z109" s="82">
        <f>ROUND(W109-W109*MIN(MAX((Y109*FAG_Basisdaten!$C$15-X109)/(Y109*FAG_Basisdaten!$C$14),0),1),0)</f>
        <v>0</v>
      </c>
      <c r="AA109" s="79">
        <f>VLOOKUP(A109,FAG_Daten_2022!A$1:$FK$206,FAG_Daten_2022!$AW$1,FALSE)</f>
        <v>135.81</v>
      </c>
      <c r="AB109" s="83">
        <f>VLOOKUP(A109,FAG_Daten_2022!A$1:$FK$206,FAG_Daten_2022!$AZ$1,FALSE)</f>
        <v>3.5999999999999999E-3</v>
      </c>
      <c r="AC109" s="3">
        <f>VLOOKUP(A109,FAG_Daten_2022!A$1:$FK$206,FAG_Daten_2022!$F$1,FALSE)</f>
        <v>1726</v>
      </c>
      <c r="AD109" s="3">
        <f>VLOOKUP(A109,FAG_Daten_2022!A$1:$FK$206,FAG_Daten_2022!$BC$1,FALSE)</f>
        <v>102.3</v>
      </c>
      <c r="AE109" s="3">
        <f>VLOOKUP(A109,FAG_Daten_2022!A$1:$FK$206,FAG_Daten_2022!$BD$1,FALSE)</f>
        <v>104.2</v>
      </c>
      <c r="AF109" s="80">
        <f>IF(OR(AA109&lt;FAG_Basisdaten!$C$18,AB109&gt;FAG_Basisdaten!$C$19),MAX((FAG_Basisdaten!$C$20+FAG_Basisdaten!$C$21*AA109+FAG_Basisdaten!$C$22*AB109*100)*AC109*(AD109/AE109),0),0)</f>
        <v>456827.75798464485</v>
      </c>
      <c r="AG109" s="3">
        <f>VLOOKUP(A109,FAG_Daten_2022!A$1:$FK$206,FAG_Daten_2022!$DH$1,FALSE)</f>
        <v>99</v>
      </c>
      <c r="AH109" s="3">
        <f>VLOOKUP(A109,FAG_Daten_2022!A$1:$FK$206,FAG_Daten_2022!$DJ$1,FALSE)</f>
        <v>99.67</v>
      </c>
      <c r="AI109" s="82">
        <f>ROUND(AF109-AF109*MIN(MAX((AH109*FAG_Basisdaten!$C$24-AG109)/(AH109*FAG_Basisdaten!$C$23),0),1),0)</f>
        <v>202066</v>
      </c>
      <c r="AJ109" s="3">
        <f>VLOOKUP(A109,FAG_Daten_2022!$A$1:$FK$206,FAG_Daten_2022!$BC$1,FALSE)</f>
        <v>102.3</v>
      </c>
      <c r="AK109" s="3">
        <f>VLOOKUP(A109,FAG_Daten_2022!$A$1:$FK$206,FAG_Daten_2022!$BD$1,FALSE)</f>
        <v>104.2</v>
      </c>
      <c r="AL109" s="82">
        <v>0</v>
      </c>
      <c r="AM109" s="82">
        <f t="shared" si="19"/>
        <v>2648127</v>
      </c>
      <c r="AN109" s="115" t="str">
        <f>IF(VLOOKUP($A109,FAG_Daten_2022!$A$1:$FK$206,FAG_Daten_2022!BS$1,FALSE)="","",VLOOKUP($A109,FAG_Daten_2022!$A$1:$FK$206,FAG_Daten_2022!BS$1,FALSE))</f>
        <v>Ossingen</v>
      </c>
      <c r="AO109" s="115" t="str">
        <f>IF(VLOOKUP($A109,FAG_Daten_2022!$A$1:$FK$206,FAG_Daten_2022!BT$1,FALSE)="","",VLOOKUP($A109,FAG_Daten_2022!$A$1:$FK$206,FAG_Daten_2022!BT$1,FALSE))</f>
        <v/>
      </c>
      <c r="AP109" s="115" t="str">
        <f>IF(VLOOKUP($A109,FAG_Daten_2022!$A$1:$FK$206,FAG_Daten_2022!BU$1,FALSE)="","",VLOOKUP($A109,FAG_Daten_2022!$A$1:$FK$206,FAG_Daten_2022!BU$1,FALSE))</f>
        <v/>
      </c>
      <c r="AQ109" s="115" t="str">
        <f>IF(VLOOKUP($A109,FAG_Daten_2022!$A$1:$FK$206,FAG_Daten_2022!BV$1,FALSE)="","",VLOOKUP($A109,FAG_Daten_2022!$A$1:$FK$206,FAG_Daten_2022!BV$1,FALSE))</f>
        <v/>
      </c>
      <c r="AR109" s="115" t="str">
        <f>IF(VLOOKUP($A109,FAG_Daten_2022!$A$1:$FK$206,FAG_Daten_2022!BW$1,FALSE)="","",VLOOKUP($A109,FAG_Daten_2022!$A$1:$FK$206,FAG_Daten_2022!BW$1,FALSE))</f>
        <v>Ossingen-Truttikon</v>
      </c>
      <c r="AS109" s="115" t="str">
        <f>IF(VLOOKUP($A109,FAG_Daten_2022!$A$1:$FK$206,FAG_Daten_2022!BX$1,FALSE)="","",VLOOKUP($A109,FAG_Daten_2022!$A$1:$FK$206,FAG_Daten_2022!BX$1,FALSE))</f>
        <v/>
      </c>
      <c r="AT109" s="115" t="str">
        <f>IF(VLOOKUP($A109,FAG_Daten_2022!$A$1:$FK$206,FAG_Daten_2022!BY$1,FALSE)="","",VLOOKUP($A109,FAG_Daten_2022!$A$1:$FK$206,FAG_Daten_2022!BY$1,FALSE))</f>
        <v/>
      </c>
      <c r="AU109" s="115" t="str">
        <f>IF(VLOOKUP($A109,FAG_Daten_2022!$A$1:$FK$206,FAG_Daten_2022!BZ$1,FALSE)="","",VLOOKUP($A109,FAG_Daten_2022!$A$1:$FK$206,FAG_Daten_2022!BZ$1,FALSE))</f>
        <v/>
      </c>
      <c r="AV109" s="115" t="str">
        <f>IF(VLOOKUP($A109,FAG_Daten_2022!$A$1:$FK$206,FAG_Daten_2022!CA$1,FALSE)="","",VLOOKUP($A109,FAG_Daten_2022!$A$1:$FK$206,FAG_Daten_2022!CA$1,FALSE))</f>
        <v/>
      </c>
      <c r="AW109" s="115" t="str">
        <f>IF(VLOOKUP($A109,FAG_Daten_2022!$A$1:$FK$206,FAG_Daten_2022!CB$1,FALSE)="","",VLOOKUP($A109,FAG_Daten_2022!$A$1:$FK$206,FAG_Daten_2022!CB$1,FALSE))</f>
        <v/>
      </c>
      <c r="AX109" s="115" t="str">
        <f>IF(VLOOKUP($A109,FAG_Daten_2022!$A$1:$FK$206,FAG_Daten_2022!CC$1,FALSE)="","",VLOOKUP($A109,FAG_Daten_2022!$A$1:$FK$206,FAG_Daten_2022!CC$1,FALSE))</f>
        <v/>
      </c>
      <c r="AY109" s="115" t="str">
        <f>IF(VLOOKUP($A109,FAG_Daten_2022!$A$1:$FK$206,FAG_Daten_2022!CD$1,FALSE)="","",VLOOKUP($A109,FAG_Daten_2022!$A$1:$FK$206,FAG_Daten_2022!CD$1,FALSE))</f>
        <v/>
      </c>
      <c r="AZ109" s="80">
        <f>VLOOKUP($A109,FAG_Daten_2022!$A$1:$FK$206,FAG_Daten_2022!$DH$1,FALSE)</f>
        <v>99</v>
      </c>
      <c r="BA109" s="80">
        <f>IF(VLOOKUP($A109,FAG_Daten_2022!$A$1:$FK$206,FAG_Daten_2022!M$1,FALSE)="","",VLOOKUP($A109,FAG_Daten_2022!$A$1:$FK$206,FAG_Daten_2022!M$1,FALSE))</f>
        <v>36</v>
      </c>
      <c r="BB109" s="80">
        <f>IF(VLOOKUP($A109,FAG_Daten_2022!$A$1:$FK$206,FAG_Daten_2022!N$1,FALSE)="","",VLOOKUP($A109,FAG_Daten_2022!$A$1:$FK$206,FAG_Daten_2022!N$1,FALSE))</f>
        <v>0</v>
      </c>
      <c r="BC109" s="80">
        <f>IF(VLOOKUP($A109,FAG_Daten_2022!$A$1:$FK$206,FAG_Daten_2022!O$1,FALSE)="","",VLOOKUP($A109,FAG_Daten_2022!$A$1:$FK$206,FAG_Daten_2022!O$1,FALSE))</f>
        <v>0</v>
      </c>
      <c r="BD109" s="80" t="str">
        <f>IF(VLOOKUP($A109,FAG_Daten_2022!$A$1:$FK$206,FAG_Daten_2022!P$1,FALSE)="","",VLOOKUP($A109,FAG_Daten_2022!$A$1:$FK$206,FAG_Daten_2022!P$1,FALSE))</f>
        <v/>
      </c>
      <c r="BE109" s="80">
        <f>IF(VLOOKUP($A109,FAG_Daten_2022!$A$1:$FK$206,FAG_Daten_2022!R$1,FALSE)="","",VLOOKUP($A109,FAG_Daten_2022!$A$1:$FK$206,FAG_Daten_2022!R$1,FALSE))</f>
        <v>24</v>
      </c>
      <c r="BF109" s="80">
        <f>IF(VLOOKUP($A109,FAG_Daten_2022!$A$1:$FK$206,FAG_Daten_2022!S$1,FALSE)="","",VLOOKUP($A109,FAG_Daten_2022!$A$1:$FK$206,FAG_Daten_2022!S$1,FALSE))</f>
        <v>0</v>
      </c>
      <c r="BG109" s="80" t="str">
        <f>IF(VLOOKUP($A109,FAG_Daten_2022!$A$1:$FK$206,FAG_Daten_2022!T$1,FALSE)="","",VLOOKUP($A109,FAG_Daten_2022!$A$1:$FK$206,FAG_Daten_2022!T$1,FALSE))</f>
        <v/>
      </c>
      <c r="BH109" s="80" t="str">
        <f>IF(VLOOKUP($A109,FAG_Daten_2022!$A$1:$FK$206,FAG_Daten_2022!U$1,FALSE)="","",VLOOKUP($A109,FAG_Daten_2022!$A$1:$FK$206,FAG_Daten_2022!U$1,FALSE))</f>
        <v/>
      </c>
      <c r="BI109" s="80">
        <f>IF(VLOOKUP($A109,FAG_Daten_2022!$A$1:$FK$206,FAG_Daten_2022!W$1,FALSE)="","",VLOOKUP($A109,FAG_Daten_2022!$A$1:$FK$206,FAG_Daten_2022!W$1,FALSE))</f>
        <v>0</v>
      </c>
      <c r="BJ109" s="80" t="str">
        <f>IF(VLOOKUP($A109,FAG_Daten_2022!$A$1:$FK$206,FAG_Daten_2022!X$1,FALSE)="","",VLOOKUP($A109,FAG_Daten_2022!$A$1:$FK$206,FAG_Daten_2022!X$1,FALSE))</f>
        <v/>
      </c>
      <c r="BK109" s="80" t="str">
        <f>IF(VLOOKUP($A109,FAG_Daten_2022!$A$1:$FK$206,FAG_Daten_2022!Y$1,FALSE)="","",VLOOKUP($A109,FAG_Daten_2022!$A$1:$FK$206,FAG_Daten_2022!Y$1,FALSE))</f>
        <v/>
      </c>
      <c r="BL109" s="80" t="str">
        <f>IF(VLOOKUP($A109,FAG_Daten_2022!$A$1:$FK$206,FAG_Daten_2022!Z$1,FALSE)="","",VLOOKUP($A109,FAG_Daten_2022!$A$1:$FK$206,FAG_Daten_2022!Z$1,FALSE))</f>
        <v/>
      </c>
      <c r="BM109" s="82">
        <f>IF(VLOOKUP($A109,FAG_Daten_2022!$A$1:$FK$206,FAG_Daten_2022!AG$1,FALSE)="","",VLOOKUP($A109,FAG_Daten_2022!$A$1:$FK$206,FAG_Daten_2022!AG$1,FALSE))</f>
        <v>3711571</v>
      </c>
      <c r="BN109" s="82">
        <f>IF(VLOOKUP($A109,FAG_Daten_2022!$A$1:$FK$206,FAG_Daten_2022!AH$1,FALSE)="","",VLOOKUP($A109,FAG_Daten_2022!$A$1:$FK$206,FAG_Daten_2022!AH$1,FALSE))</f>
        <v>3711571</v>
      </c>
      <c r="BO109" s="82">
        <f>IF(VLOOKUP($A109,FAG_Daten_2022!$A$1:$FK$206,FAG_Daten_2022!AI$1,FALSE)="","",VLOOKUP($A109,FAG_Daten_2022!$A$1:$FK$206,FAG_Daten_2022!AI$1,FALSE))</f>
        <v>0</v>
      </c>
      <c r="BP109" s="113">
        <f>IF(VLOOKUP($A109,FAG_Daten_2022!$A$1:$FK$206,FAG_Daten_2022!AJ$1,FALSE)="","",VLOOKUP($A109,FAG_Daten_2022!$A$1:$FK$206,FAG_Daten_2022!AJ$1,FALSE))</f>
        <v>0</v>
      </c>
      <c r="BQ109" s="82" t="str">
        <f>IF(VLOOKUP($A109,FAG_Daten_2022!$A$1:$FK$206,FAG_Daten_2022!AK$1,FALSE)="","",VLOOKUP($A109,FAG_Daten_2022!$A$1:$FK$206,FAG_Daten_2022!AK$1,FALSE))</f>
        <v/>
      </c>
      <c r="BR109" s="82">
        <f>IF(VLOOKUP($A109,FAG_Daten_2022!$A$1:$FK$206,FAG_Daten_2022!AL$1,FALSE)="","",VLOOKUP($A109,FAG_Daten_2022!$A$1:$FK$206,FAG_Daten_2022!AL$1,FALSE))</f>
        <v>3711571</v>
      </c>
      <c r="BS109" s="82">
        <f>IF(VLOOKUP($A109,FAG_Daten_2022!$A$1:$FK$206,FAG_Daten_2022!AM$1,FALSE)="","",VLOOKUP($A109,FAG_Daten_2022!$A$1:$FK$206,FAG_Daten_2022!AM$1,FALSE))</f>
        <v>0</v>
      </c>
      <c r="BT109" s="82" t="str">
        <f>IF(VLOOKUP($A109,FAG_Daten_2022!$A$1:$FK$206,FAG_Daten_2022!AN$1,FALSE)="","",VLOOKUP($A109,FAG_Daten_2022!$A$1:$FK$206,FAG_Daten_2022!AN$1,FALSE))</f>
        <v/>
      </c>
      <c r="BU109" s="82" t="str">
        <f>IF(VLOOKUP($A109,FAG_Daten_2022!$A$1:$FK$206,FAG_Daten_2022!AO$1,FALSE)="","",VLOOKUP($A109,FAG_Daten_2022!$A$1:$FK$206,FAG_Daten_2022!AO$1,FALSE))</f>
        <v/>
      </c>
      <c r="BV109" s="82">
        <f>IF(VLOOKUP($A109,FAG_Daten_2022!$A$1:$FK$206,FAG_Daten_2022!AP$1,FALSE)="","",VLOOKUP($A109,FAG_Daten_2022!$A$1:$FK$206,FAG_Daten_2022!AP$1,FALSE))</f>
        <v>0</v>
      </c>
      <c r="BW109" s="82" t="str">
        <f>IF(VLOOKUP($A109,FAG_Daten_2022!$A$1:$FK$206,FAG_Daten_2022!AQ$1,FALSE)="","",VLOOKUP($A109,FAG_Daten_2022!$A$1:$FK$206,FAG_Daten_2022!AQ$1,FALSE))</f>
        <v/>
      </c>
      <c r="BX109" s="82" t="str">
        <f>IF(VLOOKUP($A109,FAG_Daten_2022!$A$1:$FK$206,FAG_Daten_2022!AR$1,FALSE)="","",VLOOKUP($A109,FAG_Daten_2022!$A$1:$FK$206,FAG_Daten_2022!AR$1,FALSE))</f>
        <v/>
      </c>
      <c r="BY109" s="82" t="str">
        <f>IF(VLOOKUP($A109,FAG_Daten_2022!$A$1:$FK$206,FAG_Daten_2022!AS$1,FALSE)="","",VLOOKUP($A109,FAG_Daten_2022!$A$1:$FK$206,FAG_Daten_2022!AS$1,FALSE))</f>
        <v/>
      </c>
      <c r="BZ109" s="82">
        <f t="shared" si="30"/>
        <v>889477</v>
      </c>
      <c r="CA109" s="82">
        <f t="shared" si="30"/>
        <v>0</v>
      </c>
      <c r="CB109" s="82">
        <f t="shared" si="30"/>
        <v>0</v>
      </c>
      <c r="CC109" s="82" t="str">
        <f t="shared" si="30"/>
        <v/>
      </c>
      <c r="CD109" s="82">
        <f t="shared" si="30"/>
        <v>592984</v>
      </c>
      <c r="CE109" s="82">
        <f t="shared" si="30"/>
        <v>0</v>
      </c>
      <c r="CF109" s="82" t="str">
        <f t="shared" si="30"/>
        <v/>
      </c>
      <c r="CG109" s="82" t="str">
        <f t="shared" si="30"/>
        <v/>
      </c>
      <c r="CH109" s="82">
        <f t="shared" si="30"/>
        <v>0</v>
      </c>
      <c r="CI109" s="82" t="str">
        <f t="shared" si="25"/>
        <v/>
      </c>
      <c r="CJ109" s="82" t="str">
        <f t="shared" si="25"/>
        <v/>
      </c>
      <c r="CK109" s="82" t="str">
        <f t="shared" si="25"/>
        <v/>
      </c>
      <c r="CL109" s="82">
        <f t="shared" si="28"/>
        <v>0</v>
      </c>
      <c r="CM109" s="82">
        <f t="shared" si="28"/>
        <v>0</v>
      </c>
      <c r="CN109" s="82">
        <f t="shared" si="28"/>
        <v>0</v>
      </c>
      <c r="CO109" s="82" t="str">
        <f t="shared" si="26"/>
        <v/>
      </c>
      <c r="CP109" s="82">
        <f t="shared" si="26"/>
        <v>0</v>
      </c>
      <c r="CQ109" s="82">
        <f t="shared" si="26"/>
        <v>0</v>
      </c>
      <c r="CR109" s="82" t="str">
        <f t="shared" si="23"/>
        <v/>
      </c>
      <c r="CS109" s="82" t="str">
        <f t="shared" si="23"/>
        <v/>
      </c>
      <c r="CT109" s="82">
        <f t="shared" si="23"/>
        <v>0</v>
      </c>
      <c r="CU109" s="82" t="str">
        <f t="shared" si="23"/>
        <v/>
      </c>
      <c r="CV109" s="82" t="str">
        <f t="shared" si="23"/>
        <v/>
      </c>
      <c r="CW109" s="82" t="str">
        <f t="shared" si="23"/>
        <v/>
      </c>
      <c r="CX109" s="82">
        <f t="shared" si="20"/>
        <v>1482461</v>
      </c>
      <c r="CY109" s="82">
        <f>VLOOKUP($A109,FAG_Daten_2022!$A$1:$FK$206,FAG_Daten_2022!I$1,FALSE)</f>
        <v>360</v>
      </c>
      <c r="CZ109" s="82">
        <f>IF(VLOOKUP($A109,FAG_Daten_2022!$A$1:$FK$206,FAG_Daten_2022!BE$1,FALSE)="","",VLOOKUP($A109,FAG_Daten_2022!$A$1:$FK$206,FAG_Daten_2022!BE$1,FALSE))</f>
        <v>140</v>
      </c>
      <c r="DA109" s="82" t="str">
        <f>IF(VLOOKUP($A109,FAG_Daten_2022!$A$1:$FK$206,FAG_Daten_2022!BF$1,FALSE)="","",VLOOKUP($A109,FAG_Daten_2022!$A$1:$FK$206,FAG_Daten_2022!BF$1,FALSE))</f>
        <v/>
      </c>
      <c r="DB109" s="82" t="str">
        <f>IF(VLOOKUP($A109,FAG_Daten_2022!$A$1:$FK$206,FAG_Daten_2022!BG$1,FALSE)="","",VLOOKUP($A109,FAG_Daten_2022!$A$1:$FK$206,FAG_Daten_2022!BG$1,FALSE))</f>
        <v/>
      </c>
      <c r="DC109" s="82" t="str">
        <f>IF(VLOOKUP($A109,FAG_Daten_2022!$A$1:$FK$206,FAG_Daten_2022!BH$1,FALSE)="","",VLOOKUP($A109,FAG_Daten_2022!$A$1:$FK$206,FAG_Daten_2022!BH$1,FALSE))</f>
        <v/>
      </c>
      <c r="DD109" s="82">
        <f>IF(VLOOKUP($A109,FAG_Daten_2022!$A$1:$FK$206,FAG_Daten_2022!BI$1,FALSE)="","",VLOOKUP($A109,FAG_Daten_2022!$A$1:$FK$206,FAG_Daten_2022!BI$1,FALSE))</f>
        <v>45</v>
      </c>
      <c r="DE109" s="82" t="str">
        <f>IF(VLOOKUP($A109,FAG_Daten_2022!$A$1:$FK$206,FAG_Daten_2022!BJ$1,FALSE)="","",VLOOKUP($A109,FAG_Daten_2022!$A$1:$FK$206,FAG_Daten_2022!BJ$1,FALSE))</f>
        <v/>
      </c>
      <c r="DF109" s="82" t="str">
        <f>IF(VLOOKUP($A109,FAG_Daten_2022!$A$1:$FK$206,FAG_Daten_2022!BK$1,FALSE)="","",VLOOKUP($A109,FAG_Daten_2022!$A$1:$FK$206,FAG_Daten_2022!BK$1,FALSE))</f>
        <v/>
      </c>
      <c r="DG109" s="82" t="str">
        <f>IF(VLOOKUP($A109,FAG_Daten_2022!$A$1:$FK$206,FAG_Daten_2022!BL$1,FALSE)="","",VLOOKUP($A109,FAG_Daten_2022!$A$1:$FK$206,FAG_Daten_2022!BL$1,FALSE))</f>
        <v/>
      </c>
      <c r="DH109" s="82" t="str">
        <f>IF(VLOOKUP($A109,FAG_Daten_2022!$A$1:$FK$206,FAG_Daten_2022!BM$1,FALSE)="","",VLOOKUP($A109,FAG_Daten_2022!$A$1:$FK$206,FAG_Daten_2022!BM$1,FALSE))</f>
        <v/>
      </c>
      <c r="DI109" s="82" t="str">
        <f>IF(VLOOKUP($A109,FAG_Daten_2022!$A$1:$FK$206,FAG_Daten_2022!BN$1,FALSE)="","",VLOOKUP($A109,FAG_Daten_2022!$A$1:$FK$206,FAG_Daten_2022!BN$1,FALSE))</f>
        <v/>
      </c>
      <c r="DJ109" s="82" t="str">
        <f>IF(VLOOKUP($A109,FAG_Daten_2022!$A$1:$FK$206,FAG_Daten_2022!BO$1,FALSE)="","",VLOOKUP($A109,FAG_Daten_2022!$A$1:$FK$206,FAG_Daten_2022!BO$1,FALSE))</f>
        <v/>
      </c>
      <c r="DK109" s="82" t="str">
        <f>IF(VLOOKUP($A109,FAG_Daten_2022!$A$1:$FK$206,FAG_Daten_2022!BP$1,FALSE)="","",VLOOKUP($A109,FAG_Daten_2022!$A$1:$FK$206,FAG_Daten_2022!BP$1,FALSE))</f>
        <v/>
      </c>
      <c r="DL109" s="82" t="str">
        <f>IF(VLOOKUP($A109,FAG_Daten_2022!$A$1:$FK$206,FAG_Daten_2022!BQ$1,FALSE)="","",VLOOKUP($A109,FAG_Daten_2022!$A$1:$FK$206,FAG_Daten_2022!BQ$1,FALSE))</f>
        <v/>
      </c>
      <c r="DM109" s="82" t="str">
        <f>IF(VLOOKUP($A109,FAG_Daten_2022!$A$1:$FK$206,FAG_Daten_2022!BR$1,FALSE)="","",VLOOKUP($A109,FAG_Daten_2022!$A$1:$FK$206,FAG_Daten_2022!BR$1,FALSE))</f>
        <v/>
      </c>
      <c r="DN109" s="82">
        <f t="shared" si="29"/>
        <v>0</v>
      </c>
      <c r="DO109" s="82" t="str">
        <f t="shared" si="29"/>
        <v/>
      </c>
      <c r="DP109" s="82" t="str">
        <f t="shared" si="29"/>
        <v/>
      </c>
      <c r="DQ109" s="82" t="str">
        <f t="shared" si="27"/>
        <v/>
      </c>
      <c r="DR109" s="82">
        <f t="shared" si="27"/>
        <v>0</v>
      </c>
      <c r="DS109" s="82" t="str">
        <f t="shared" si="27"/>
        <v/>
      </c>
      <c r="DT109" s="82" t="str">
        <f t="shared" si="24"/>
        <v/>
      </c>
      <c r="DU109" s="82" t="str">
        <f t="shared" si="24"/>
        <v/>
      </c>
      <c r="DV109" s="82" t="str">
        <f t="shared" si="24"/>
        <v/>
      </c>
      <c r="DW109" s="82" t="str">
        <f t="shared" si="24"/>
        <v/>
      </c>
      <c r="DX109" s="82" t="str">
        <f t="shared" si="24"/>
        <v/>
      </c>
      <c r="DY109" s="82" t="str">
        <f t="shared" si="24"/>
        <v/>
      </c>
      <c r="DZ109" s="82">
        <f t="shared" si="21"/>
        <v>0</v>
      </c>
      <c r="EA109" s="82">
        <f t="shared" si="22"/>
        <v>1482461</v>
      </c>
      <c r="EB109" s="82"/>
      <c r="EC109" s="82"/>
      <c r="ED109" s="82"/>
      <c r="EE109" s="82"/>
      <c r="EF109" s="82"/>
      <c r="EG109" s="82"/>
      <c r="EH109" s="82"/>
      <c r="EI109" s="82"/>
      <c r="EJ109" s="82"/>
      <c r="EK109" s="3"/>
      <c r="EL109" s="82"/>
      <c r="EM109" s="3"/>
    </row>
    <row r="110" spans="1:143" s="3" customFormat="1" outlineLevel="1" x14ac:dyDescent="0.2">
      <c r="A110" s="3">
        <v>94</v>
      </c>
      <c r="B110" s="3" t="str">
        <f>VLOOKUP(A110,FAG_Daten_2022!A$1:$FK$206,FAG_Daten_2022!$B$1,FALSE)</f>
        <v>Otelfingen</v>
      </c>
      <c r="C110" s="3" t="str">
        <f>VLOOKUP(A110,FAG_Daten_2022!A$1:$FK$206,FAG_Daten_2022!$C$1,FALSE)</f>
        <v>Politische Gemeinde</v>
      </c>
      <c r="D110" s="3" t="str">
        <f>VLOOKUP(A110,FAG_Daten_2022!A$1:$FK$206,FAG_Daten_2022!$D$1,FALSE)</f>
        <v>Bezirk Dielsdorf</v>
      </c>
      <c r="E110" s="82">
        <f>VLOOKUP(A110,FAG_Daten_2022!A$1:$FK$206,FAG_Daten_2022!$AT$1,FALSE)</f>
        <v>3301</v>
      </c>
      <c r="F110" s="82">
        <f>VLOOKUP(A110,FAG_Daten_2022!A$1:$FK$206,FAG_Daten_2022!$AV$1,FALSE)</f>
        <v>3770</v>
      </c>
      <c r="G110" s="82">
        <f>VLOOKUP(A110,FAG_Daten_2022!A$1:$FK$206,FAG_Daten_2022!$F$1,FALSE)</f>
        <v>2940</v>
      </c>
      <c r="H110" s="80">
        <f>VLOOKUP(A110,FAG_Daten_2022!A$1:$FK$206,FAG_Daten_2022!$DH$1,FALSE)</f>
        <v>110</v>
      </c>
      <c r="I110" s="82">
        <f>ROUND(IF(E110&lt;FAG_Basisdaten!$C$5*F110,(FAG_Basisdaten!$C$5*F110-E110)*G110*H110/100,0),0)</f>
        <v>907137</v>
      </c>
      <c r="J110" s="82">
        <f>VLOOKUP(A110,FAG_Daten_2022!A$1:$FK$206,FAG_Daten_2022!$AT$1,FALSE)</f>
        <v>3301</v>
      </c>
      <c r="K110" s="82">
        <f>VLOOKUP(A110,FAG_Daten_2022!A$1:$FK$206,FAG_Daten_2022!$AV$1,FALSE)</f>
        <v>3770</v>
      </c>
      <c r="L110" s="3">
        <f>VLOOKUP(A110,FAG_Daten_2022!A$1:$FK$206,FAG_Daten_2022!$F$1,FALSE)</f>
        <v>2940</v>
      </c>
      <c r="M110" s="3">
        <f>VLOOKUP(A110,FAG_Daten_2022!A$1:$FK$206,FAG_Daten_2022!DJ$1,FALSE)</f>
        <v>99.67</v>
      </c>
      <c r="N110" s="3">
        <f>VLOOKUP(A110,FAG_Daten_2022!A$1:$FK$206,FAG_Daten_2022!$DK$1,FALSE)</f>
        <v>100.87</v>
      </c>
      <c r="O110" s="82">
        <f>ROUND(IF(J110&gt;K110*FAG_Basisdaten!$C$8,(J110-K110*FAG_Basisdaten!$C$8)*FAG_Basisdaten!$C$9*L110*(M110/N110),0),0)</f>
        <v>0</v>
      </c>
      <c r="P110" s="82">
        <f>VLOOKUP(A110,FAG_Daten_2022!A$1:$FK$206,FAG_Daten_2022!$I$1,FALSE)</f>
        <v>675</v>
      </c>
      <c r="Q110" s="82">
        <f>VLOOKUP(A110,FAG_Daten_2022!A$1:$FK$206,FAG_Daten_2022!$F$1,FALSE)</f>
        <v>2940</v>
      </c>
      <c r="R110" s="82">
        <f>VLOOKUP(A110,FAG_Daten_2022!A$1:$FK$206,FAG_Daten_2022!$K$1,FALSE)</f>
        <v>232131</v>
      </c>
      <c r="S110" s="82">
        <f>VLOOKUP(A110,FAG_Daten_2022!A$1:$FK$206,FAG_Daten_2022!$H$1,FALSE)</f>
        <v>1130451</v>
      </c>
      <c r="T110" s="82">
        <f>VLOOKUP(A110,FAG_Daten_2022!A$1:$FK$206,FAG_Daten_2022!$F$1,FALSE)</f>
        <v>2940</v>
      </c>
      <c r="U110" s="3">
        <f>VLOOKUP(A110,FAG_Daten_2022!A$1:$FK$206,FAG_Daten_2022!$BC$1,FALSE)</f>
        <v>102.3</v>
      </c>
      <c r="V110" s="3">
        <f>VLOOKUP(A110,FAG_Daten_2022!A$1:$FK$206,FAG_Daten_2022!$BD$1,FALSE)</f>
        <v>104.2</v>
      </c>
      <c r="W110" s="118">
        <f>IF((P110/Q110)&gt;(R110/S110)*FAG_Basisdaten!$C$12,((P110/Q110)-(R110/S110)*FAG_Basisdaten!$C$12)*T110*FAG_Basisdaten!$C$13*(U110/V110),0)</f>
        <v>128632.31622988953</v>
      </c>
      <c r="X110" s="3">
        <f>VLOOKUP(A110,FAG_Daten_2022!A$1:$FK$206,FAG_Daten_2022!$DH$1,FALSE)</f>
        <v>110</v>
      </c>
      <c r="Y110" s="3">
        <f>VLOOKUP(A110,FAG_Daten_2022!A$1:$FK$206,FAG_Daten_2022!$DJ$1,FALSE)</f>
        <v>99.67</v>
      </c>
      <c r="Z110" s="82">
        <f>ROUND(W110-W110*MIN(MAX((Y110*FAG_Basisdaten!$C$15-X110)/(Y110*FAG_Basisdaten!$C$14),0),1),0)</f>
        <v>82709</v>
      </c>
      <c r="AA110" s="79">
        <f>VLOOKUP(A110,FAG_Daten_2022!A$1:$FK$206,FAG_Daten_2022!$AW$1,FALSE)</f>
        <v>414.15</v>
      </c>
      <c r="AB110" s="83">
        <f>VLOOKUP(A110,FAG_Daten_2022!A$1:$FK$206,FAG_Daten_2022!$AZ$1,FALSE)</f>
        <v>7.0699999999999999E-2</v>
      </c>
      <c r="AC110" s="3">
        <f>VLOOKUP(A110,FAG_Daten_2022!A$1:$FK$206,FAG_Daten_2022!$F$1,FALSE)</f>
        <v>2940</v>
      </c>
      <c r="AD110" s="3">
        <f>VLOOKUP(A110,FAG_Daten_2022!A$1:$FK$206,FAG_Daten_2022!$BC$1,FALSE)</f>
        <v>102.3</v>
      </c>
      <c r="AE110" s="3">
        <f>VLOOKUP(A110,FAG_Daten_2022!A$1:$FK$206,FAG_Daten_2022!$BD$1,FALSE)</f>
        <v>104.2</v>
      </c>
      <c r="AF110" s="80">
        <f>IF(OR(AA110&lt;FAG_Basisdaten!$C$18,AB110&gt;FAG_Basisdaten!$C$19),MAX((FAG_Basisdaten!$C$20+FAG_Basisdaten!$C$21*AA110+FAG_Basisdaten!$C$22*AB110*100)*AC110*(AD110/AE110),0),0)</f>
        <v>0</v>
      </c>
      <c r="AG110" s="3">
        <f>VLOOKUP(A110,FAG_Daten_2022!A$1:$FK$206,FAG_Daten_2022!$DH$1,FALSE)</f>
        <v>110</v>
      </c>
      <c r="AH110" s="3">
        <f>VLOOKUP(A110,FAG_Daten_2022!A$1:$FK$206,FAG_Daten_2022!$DJ$1,FALSE)</f>
        <v>99.67</v>
      </c>
      <c r="AI110" s="82">
        <f>ROUND(AF110-AF110*MIN(MAX((AH110*FAG_Basisdaten!$C$24-AG110)/(AH110*FAG_Basisdaten!$C$23),0),1),0)</f>
        <v>0</v>
      </c>
      <c r="AJ110" s="3">
        <f>VLOOKUP(A110,FAG_Daten_2022!$A$1:$FK$206,FAG_Daten_2022!$BC$1,FALSE)</f>
        <v>102.3</v>
      </c>
      <c r="AK110" s="3">
        <f>VLOOKUP(A110,FAG_Daten_2022!$A$1:$FK$206,FAG_Daten_2022!$BD$1,FALSE)</f>
        <v>104.2</v>
      </c>
      <c r="AL110" s="82">
        <v>0</v>
      </c>
      <c r="AM110" s="82">
        <f t="shared" si="19"/>
        <v>989846</v>
      </c>
      <c r="AN110" s="115" t="str">
        <f>IF(VLOOKUP($A110,FAG_Daten_2022!$A$1:$FK$206,FAG_Daten_2022!BS$1,FALSE)="","",VLOOKUP($A110,FAG_Daten_2022!$A$1:$FK$206,FAG_Daten_2022!BS$1,FALSE))</f>
        <v/>
      </c>
      <c r="AO110" s="115" t="str">
        <f>IF(VLOOKUP($A110,FAG_Daten_2022!$A$1:$FK$206,FAG_Daten_2022!BT$1,FALSE)="","",VLOOKUP($A110,FAG_Daten_2022!$A$1:$FK$206,FAG_Daten_2022!BT$1,FALSE))</f>
        <v/>
      </c>
      <c r="AP110" s="115" t="str">
        <f>IF(VLOOKUP($A110,FAG_Daten_2022!$A$1:$FK$206,FAG_Daten_2022!BU$1,FALSE)="","",VLOOKUP($A110,FAG_Daten_2022!$A$1:$FK$206,FAG_Daten_2022!BU$1,FALSE))</f>
        <v/>
      </c>
      <c r="AQ110" s="115" t="str">
        <f>IF(VLOOKUP($A110,FAG_Daten_2022!$A$1:$FK$206,FAG_Daten_2022!BV$1,FALSE)="","",VLOOKUP($A110,FAG_Daten_2022!$A$1:$FK$206,FAG_Daten_2022!BV$1,FALSE))</f>
        <v/>
      </c>
      <c r="AR110" s="115" t="str">
        <f>IF(VLOOKUP($A110,FAG_Daten_2022!$A$1:$FK$206,FAG_Daten_2022!BW$1,FALSE)="","",VLOOKUP($A110,FAG_Daten_2022!$A$1:$FK$206,FAG_Daten_2022!BW$1,FALSE))</f>
        <v>Unteres Furttal</v>
      </c>
      <c r="AS110" s="115" t="str">
        <f>IF(VLOOKUP($A110,FAG_Daten_2022!$A$1:$FK$206,FAG_Daten_2022!BX$1,FALSE)="","",VLOOKUP($A110,FAG_Daten_2022!$A$1:$FK$206,FAG_Daten_2022!BX$1,FALSE))</f>
        <v/>
      </c>
      <c r="AT110" s="115" t="str">
        <f>IF(VLOOKUP($A110,FAG_Daten_2022!$A$1:$FK$206,FAG_Daten_2022!BY$1,FALSE)="","",VLOOKUP($A110,FAG_Daten_2022!$A$1:$FK$206,FAG_Daten_2022!BY$1,FALSE))</f>
        <v/>
      </c>
      <c r="AU110" s="115" t="str">
        <f>IF(VLOOKUP($A110,FAG_Daten_2022!$A$1:$FK$206,FAG_Daten_2022!BZ$1,FALSE)="","",VLOOKUP($A110,FAG_Daten_2022!$A$1:$FK$206,FAG_Daten_2022!BZ$1,FALSE))</f>
        <v/>
      </c>
      <c r="AV110" s="115" t="str">
        <f>IF(VLOOKUP($A110,FAG_Daten_2022!$A$1:$FK$206,FAG_Daten_2022!CA$1,FALSE)="","",VLOOKUP($A110,FAG_Daten_2022!$A$1:$FK$206,FAG_Daten_2022!CA$1,FALSE))</f>
        <v/>
      </c>
      <c r="AW110" s="115" t="str">
        <f>IF(VLOOKUP($A110,FAG_Daten_2022!$A$1:$FK$206,FAG_Daten_2022!CB$1,FALSE)="","",VLOOKUP($A110,FAG_Daten_2022!$A$1:$FK$206,FAG_Daten_2022!CB$1,FALSE))</f>
        <v/>
      </c>
      <c r="AX110" s="115" t="str">
        <f>IF(VLOOKUP($A110,FAG_Daten_2022!$A$1:$FK$206,FAG_Daten_2022!CC$1,FALSE)="","",VLOOKUP($A110,FAG_Daten_2022!$A$1:$FK$206,FAG_Daten_2022!CC$1,FALSE))</f>
        <v/>
      </c>
      <c r="AY110" s="115" t="str">
        <f>IF(VLOOKUP($A110,FAG_Daten_2022!$A$1:$FK$206,FAG_Daten_2022!CD$1,FALSE)="","",VLOOKUP($A110,FAG_Daten_2022!$A$1:$FK$206,FAG_Daten_2022!CD$1,FALSE))</f>
        <v/>
      </c>
      <c r="AZ110" s="80">
        <f>VLOOKUP($A110,FAG_Daten_2022!$A$1:$FK$206,FAG_Daten_2022!$DH$1,FALSE)</f>
        <v>110</v>
      </c>
      <c r="BA110" s="80">
        <f>IF(VLOOKUP($A110,FAG_Daten_2022!$A$1:$FK$206,FAG_Daten_2022!M$1,FALSE)="","",VLOOKUP($A110,FAG_Daten_2022!$A$1:$FK$206,FAG_Daten_2022!M$1,FALSE))</f>
        <v>0</v>
      </c>
      <c r="BB110" s="80">
        <f>IF(VLOOKUP($A110,FAG_Daten_2022!$A$1:$FK$206,FAG_Daten_2022!N$1,FALSE)="","",VLOOKUP($A110,FAG_Daten_2022!$A$1:$FK$206,FAG_Daten_2022!N$1,FALSE))</f>
        <v>0</v>
      </c>
      <c r="BC110" s="80">
        <f>IF(VLOOKUP($A110,FAG_Daten_2022!$A$1:$FK$206,FAG_Daten_2022!O$1,FALSE)="","",VLOOKUP($A110,FAG_Daten_2022!$A$1:$FK$206,FAG_Daten_2022!O$1,FALSE))</f>
        <v>0</v>
      </c>
      <c r="BD110" s="80" t="str">
        <f>IF(VLOOKUP($A110,FAG_Daten_2022!$A$1:$FK$206,FAG_Daten_2022!P$1,FALSE)="","",VLOOKUP($A110,FAG_Daten_2022!$A$1:$FK$206,FAG_Daten_2022!P$1,FALSE))</f>
        <v/>
      </c>
      <c r="BE110" s="80">
        <f>IF(VLOOKUP($A110,FAG_Daten_2022!$A$1:$FK$206,FAG_Daten_2022!R$1,FALSE)="","",VLOOKUP($A110,FAG_Daten_2022!$A$1:$FK$206,FAG_Daten_2022!R$1,FALSE))</f>
        <v>22</v>
      </c>
      <c r="BF110" s="80">
        <f>IF(VLOOKUP($A110,FAG_Daten_2022!$A$1:$FK$206,FAG_Daten_2022!S$1,FALSE)="","",VLOOKUP($A110,FAG_Daten_2022!$A$1:$FK$206,FAG_Daten_2022!S$1,FALSE))</f>
        <v>0</v>
      </c>
      <c r="BG110" s="80" t="str">
        <f>IF(VLOOKUP($A110,FAG_Daten_2022!$A$1:$FK$206,FAG_Daten_2022!T$1,FALSE)="","",VLOOKUP($A110,FAG_Daten_2022!$A$1:$FK$206,FAG_Daten_2022!T$1,FALSE))</f>
        <v/>
      </c>
      <c r="BH110" s="80" t="str">
        <f>IF(VLOOKUP($A110,FAG_Daten_2022!$A$1:$FK$206,FAG_Daten_2022!U$1,FALSE)="","",VLOOKUP($A110,FAG_Daten_2022!$A$1:$FK$206,FAG_Daten_2022!U$1,FALSE))</f>
        <v/>
      </c>
      <c r="BI110" s="80">
        <f>IF(VLOOKUP($A110,FAG_Daten_2022!$A$1:$FK$206,FAG_Daten_2022!W$1,FALSE)="","",VLOOKUP($A110,FAG_Daten_2022!$A$1:$FK$206,FAG_Daten_2022!W$1,FALSE))</f>
        <v>0</v>
      </c>
      <c r="BJ110" s="80" t="str">
        <f>IF(VLOOKUP($A110,FAG_Daten_2022!$A$1:$FK$206,FAG_Daten_2022!X$1,FALSE)="","",VLOOKUP($A110,FAG_Daten_2022!$A$1:$FK$206,FAG_Daten_2022!X$1,FALSE))</f>
        <v/>
      </c>
      <c r="BK110" s="80" t="str">
        <f>IF(VLOOKUP($A110,FAG_Daten_2022!$A$1:$FK$206,FAG_Daten_2022!Y$1,FALSE)="","",VLOOKUP($A110,FAG_Daten_2022!$A$1:$FK$206,FAG_Daten_2022!Y$1,FALSE))</f>
        <v/>
      </c>
      <c r="BL110" s="80" t="str">
        <f>IF(VLOOKUP($A110,FAG_Daten_2022!$A$1:$FK$206,FAG_Daten_2022!Z$1,FALSE)="","",VLOOKUP($A110,FAG_Daten_2022!$A$1:$FK$206,FAG_Daten_2022!Z$1,FALSE))</f>
        <v/>
      </c>
      <c r="BM110" s="82">
        <f>IF(VLOOKUP($A110,FAG_Daten_2022!$A$1:$FK$206,FAG_Daten_2022!AG$1,FALSE)="","",VLOOKUP($A110,FAG_Daten_2022!$A$1:$FK$206,FAG_Daten_2022!AG$1,FALSE))</f>
        <v>9706344</v>
      </c>
      <c r="BN110" s="82">
        <f>IF(VLOOKUP($A110,FAG_Daten_2022!$A$1:$FK$206,FAG_Daten_2022!AH$1,FALSE)="","",VLOOKUP($A110,FAG_Daten_2022!$A$1:$FK$206,FAG_Daten_2022!AH$1,FALSE))</f>
        <v>0</v>
      </c>
      <c r="BO110" s="82">
        <f>IF(VLOOKUP($A110,FAG_Daten_2022!$A$1:$FK$206,FAG_Daten_2022!AI$1,FALSE)="","",VLOOKUP($A110,FAG_Daten_2022!$A$1:$FK$206,FAG_Daten_2022!AI$1,FALSE))</f>
        <v>0</v>
      </c>
      <c r="BP110" s="113">
        <f>IF(VLOOKUP($A110,FAG_Daten_2022!$A$1:$FK$206,FAG_Daten_2022!AJ$1,FALSE)="","",VLOOKUP($A110,FAG_Daten_2022!$A$1:$FK$206,FAG_Daten_2022!AJ$1,FALSE))</f>
        <v>0</v>
      </c>
      <c r="BQ110" s="82" t="str">
        <f>IF(VLOOKUP($A110,FAG_Daten_2022!$A$1:$FK$206,FAG_Daten_2022!AK$1,FALSE)="","",VLOOKUP($A110,FAG_Daten_2022!$A$1:$FK$206,FAG_Daten_2022!AK$1,FALSE))</f>
        <v/>
      </c>
      <c r="BR110" s="82">
        <f>IF(VLOOKUP($A110,FAG_Daten_2022!$A$1:$FK$206,FAG_Daten_2022!AL$1,FALSE)="","",VLOOKUP($A110,FAG_Daten_2022!$A$1:$FK$206,FAG_Daten_2022!AL$1,FALSE))</f>
        <v>9706344</v>
      </c>
      <c r="BS110" s="82">
        <f>IF(VLOOKUP($A110,FAG_Daten_2022!$A$1:$FK$206,FAG_Daten_2022!AM$1,FALSE)="","",VLOOKUP($A110,FAG_Daten_2022!$A$1:$FK$206,FAG_Daten_2022!AM$1,FALSE))</f>
        <v>0</v>
      </c>
      <c r="BT110" s="82" t="str">
        <f>IF(VLOOKUP($A110,FAG_Daten_2022!$A$1:$FK$206,FAG_Daten_2022!AN$1,FALSE)="","",VLOOKUP($A110,FAG_Daten_2022!$A$1:$FK$206,FAG_Daten_2022!AN$1,FALSE))</f>
        <v/>
      </c>
      <c r="BU110" s="82" t="str">
        <f>IF(VLOOKUP($A110,FAG_Daten_2022!$A$1:$FK$206,FAG_Daten_2022!AO$1,FALSE)="","",VLOOKUP($A110,FAG_Daten_2022!$A$1:$FK$206,FAG_Daten_2022!AO$1,FALSE))</f>
        <v/>
      </c>
      <c r="BV110" s="82">
        <f>IF(VLOOKUP($A110,FAG_Daten_2022!$A$1:$FK$206,FAG_Daten_2022!AP$1,FALSE)="","",VLOOKUP($A110,FAG_Daten_2022!$A$1:$FK$206,FAG_Daten_2022!AP$1,FALSE))</f>
        <v>0</v>
      </c>
      <c r="BW110" s="82" t="str">
        <f>IF(VLOOKUP($A110,FAG_Daten_2022!$A$1:$FK$206,FAG_Daten_2022!AQ$1,FALSE)="","",VLOOKUP($A110,FAG_Daten_2022!$A$1:$FK$206,FAG_Daten_2022!AQ$1,FALSE))</f>
        <v/>
      </c>
      <c r="BX110" s="82" t="str">
        <f>IF(VLOOKUP($A110,FAG_Daten_2022!$A$1:$FK$206,FAG_Daten_2022!AR$1,FALSE)="","",VLOOKUP($A110,FAG_Daten_2022!$A$1:$FK$206,FAG_Daten_2022!AR$1,FALSE))</f>
        <v/>
      </c>
      <c r="BY110" s="82" t="str">
        <f>IF(VLOOKUP($A110,FAG_Daten_2022!$A$1:$FK$206,FAG_Daten_2022!AS$1,FALSE)="","",VLOOKUP($A110,FAG_Daten_2022!$A$1:$FK$206,FAG_Daten_2022!AS$1,FALSE))</f>
        <v/>
      </c>
      <c r="BZ110" s="82">
        <f t="shared" si="30"/>
        <v>0</v>
      </c>
      <c r="CA110" s="82">
        <f t="shared" si="30"/>
        <v>0</v>
      </c>
      <c r="CB110" s="82">
        <f t="shared" si="30"/>
        <v>0</v>
      </c>
      <c r="CC110" s="82" t="str">
        <f t="shared" si="30"/>
        <v/>
      </c>
      <c r="CD110" s="82">
        <f t="shared" si="30"/>
        <v>181427</v>
      </c>
      <c r="CE110" s="82">
        <f t="shared" si="30"/>
        <v>0</v>
      </c>
      <c r="CF110" s="82" t="str">
        <f t="shared" si="30"/>
        <v/>
      </c>
      <c r="CG110" s="82" t="str">
        <f t="shared" si="30"/>
        <v/>
      </c>
      <c r="CH110" s="82">
        <f t="shared" si="30"/>
        <v>0</v>
      </c>
      <c r="CI110" s="82" t="str">
        <f t="shared" si="25"/>
        <v/>
      </c>
      <c r="CJ110" s="82" t="str">
        <f t="shared" si="25"/>
        <v/>
      </c>
      <c r="CK110" s="82" t="str">
        <f t="shared" si="25"/>
        <v/>
      </c>
      <c r="CL110" s="82">
        <f t="shared" si="28"/>
        <v>0</v>
      </c>
      <c r="CM110" s="82">
        <f t="shared" si="28"/>
        <v>0</v>
      </c>
      <c r="CN110" s="82">
        <f t="shared" si="28"/>
        <v>0</v>
      </c>
      <c r="CO110" s="82" t="str">
        <f t="shared" si="26"/>
        <v/>
      </c>
      <c r="CP110" s="82">
        <f t="shared" si="26"/>
        <v>0</v>
      </c>
      <c r="CQ110" s="82">
        <f t="shared" si="26"/>
        <v>0</v>
      </c>
      <c r="CR110" s="82" t="str">
        <f t="shared" si="23"/>
        <v/>
      </c>
      <c r="CS110" s="82" t="str">
        <f t="shared" si="23"/>
        <v/>
      </c>
      <c r="CT110" s="82">
        <f t="shared" si="23"/>
        <v>0</v>
      </c>
      <c r="CU110" s="82" t="str">
        <f t="shared" si="23"/>
        <v/>
      </c>
      <c r="CV110" s="82" t="str">
        <f t="shared" si="23"/>
        <v/>
      </c>
      <c r="CW110" s="82" t="str">
        <f t="shared" si="23"/>
        <v/>
      </c>
      <c r="CX110" s="82">
        <f t="shared" si="20"/>
        <v>181427</v>
      </c>
      <c r="CY110" s="82">
        <f>VLOOKUP($A110,FAG_Daten_2022!$A$1:$FK$206,FAG_Daten_2022!I$1,FALSE)</f>
        <v>675</v>
      </c>
      <c r="CZ110" s="82" t="str">
        <f>IF(VLOOKUP($A110,FAG_Daten_2022!$A$1:$FK$206,FAG_Daten_2022!BE$1,FALSE)="","",VLOOKUP($A110,FAG_Daten_2022!$A$1:$FK$206,FAG_Daten_2022!BE$1,FALSE))</f>
        <v/>
      </c>
      <c r="DA110" s="82" t="str">
        <f>IF(VLOOKUP($A110,FAG_Daten_2022!$A$1:$FK$206,FAG_Daten_2022!BF$1,FALSE)="","",VLOOKUP($A110,FAG_Daten_2022!$A$1:$FK$206,FAG_Daten_2022!BF$1,FALSE))</f>
        <v/>
      </c>
      <c r="DB110" s="82" t="str">
        <f>IF(VLOOKUP($A110,FAG_Daten_2022!$A$1:$FK$206,FAG_Daten_2022!BG$1,FALSE)="","",VLOOKUP($A110,FAG_Daten_2022!$A$1:$FK$206,FAG_Daten_2022!BG$1,FALSE))</f>
        <v/>
      </c>
      <c r="DC110" s="82" t="str">
        <f>IF(VLOOKUP($A110,FAG_Daten_2022!$A$1:$FK$206,FAG_Daten_2022!BH$1,FALSE)="","",VLOOKUP($A110,FAG_Daten_2022!$A$1:$FK$206,FAG_Daten_2022!BH$1,FALSE))</f>
        <v/>
      </c>
      <c r="DD110" s="82">
        <f>IF(VLOOKUP($A110,FAG_Daten_2022!$A$1:$FK$206,FAG_Daten_2022!BI$1,FALSE)="","",VLOOKUP($A110,FAG_Daten_2022!$A$1:$FK$206,FAG_Daten_2022!BI$1,FALSE))</f>
        <v>92</v>
      </c>
      <c r="DE110" s="82" t="str">
        <f>IF(VLOOKUP($A110,FAG_Daten_2022!$A$1:$FK$206,FAG_Daten_2022!BJ$1,FALSE)="","",VLOOKUP($A110,FAG_Daten_2022!$A$1:$FK$206,FAG_Daten_2022!BJ$1,FALSE))</f>
        <v/>
      </c>
      <c r="DF110" s="82" t="str">
        <f>IF(VLOOKUP($A110,FAG_Daten_2022!$A$1:$FK$206,FAG_Daten_2022!BK$1,FALSE)="","",VLOOKUP($A110,FAG_Daten_2022!$A$1:$FK$206,FAG_Daten_2022!BK$1,FALSE))</f>
        <v/>
      </c>
      <c r="DG110" s="82" t="str">
        <f>IF(VLOOKUP($A110,FAG_Daten_2022!$A$1:$FK$206,FAG_Daten_2022!BL$1,FALSE)="","",VLOOKUP($A110,FAG_Daten_2022!$A$1:$FK$206,FAG_Daten_2022!BL$1,FALSE))</f>
        <v/>
      </c>
      <c r="DH110" s="82" t="str">
        <f>IF(VLOOKUP($A110,FAG_Daten_2022!$A$1:$FK$206,FAG_Daten_2022!BM$1,FALSE)="","",VLOOKUP($A110,FAG_Daten_2022!$A$1:$FK$206,FAG_Daten_2022!BM$1,FALSE))</f>
        <v/>
      </c>
      <c r="DI110" s="82" t="str">
        <f>IF(VLOOKUP($A110,FAG_Daten_2022!$A$1:$FK$206,FAG_Daten_2022!BN$1,FALSE)="","",VLOOKUP($A110,FAG_Daten_2022!$A$1:$FK$206,FAG_Daten_2022!BN$1,FALSE))</f>
        <v/>
      </c>
      <c r="DJ110" s="82" t="str">
        <f>IF(VLOOKUP($A110,FAG_Daten_2022!$A$1:$FK$206,FAG_Daten_2022!BO$1,FALSE)="","",VLOOKUP($A110,FAG_Daten_2022!$A$1:$FK$206,FAG_Daten_2022!BO$1,FALSE))</f>
        <v/>
      </c>
      <c r="DK110" s="82" t="str">
        <f>IF(VLOOKUP($A110,FAG_Daten_2022!$A$1:$FK$206,FAG_Daten_2022!BP$1,FALSE)="","",VLOOKUP($A110,FAG_Daten_2022!$A$1:$FK$206,FAG_Daten_2022!BP$1,FALSE))</f>
        <v/>
      </c>
      <c r="DL110" s="82" t="str">
        <f>IF(VLOOKUP($A110,FAG_Daten_2022!$A$1:$FK$206,FAG_Daten_2022!BQ$1,FALSE)="","",VLOOKUP($A110,FAG_Daten_2022!$A$1:$FK$206,FAG_Daten_2022!BQ$1,FALSE))</f>
        <v/>
      </c>
      <c r="DM110" s="82" t="str">
        <f>IF(VLOOKUP($A110,FAG_Daten_2022!$A$1:$FK$206,FAG_Daten_2022!BR$1,FALSE)="","",VLOOKUP($A110,FAG_Daten_2022!$A$1:$FK$206,FAG_Daten_2022!BR$1,FALSE))</f>
        <v/>
      </c>
      <c r="DN110" s="82" t="str">
        <f t="shared" si="29"/>
        <v/>
      </c>
      <c r="DO110" s="82" t="str">
        <f t="shared" si="29"/>
        <v/>
      </c>
      <c r="DP110" s="82" t="str">
        <f t="shared" si="29"/>
        <v/>
      </c>
      <c r="DQ110" s="82" t="str">
        <f t="shared" si="27"/>
        <v/>
      </c>
      <c r="DR110" s="82">
        <f t="shared" si="27"/>
        <v>11273</v>
      </c>
      <c r="DS110" s="82" t="str">
        <f t="shared" si="27"/>
        <v/>
      </c>
      <c r="DT110" s="82" t="str">
        <f t="shared" si="24"/>
        <v/>
      </c>
      <c r="DU110" s="82" t="str">
        <f t="shared" si="24"/>
        <v/>
      </c>
      <c r="DV110" s="82" t="str">
        <f t="shared" si="24"/>
        <v/>
      </c>
      <c r="DW110" s="82" t="str">
        <f t="shared" si="24"/>
        <v/>
      </c>
      <c r="DX110" s="82" t="str">
        <f t="shared" si="24"/>
        <v/>
      </c>
      <c r="DY110" s="82" t="str">
        <f t="shared" si="24"/>
        <v/>
      </c>
      <c r="DZ110" s="82">
        <f t="shared" si="21"/>
        <v>11273</v>
      </c>
      <c r="EA110" s="82">
        <f t="shared" si="22"/>
        <v>192700</v>
      </c>
      <c r="EB110" s="82"/>
      <c r="EC110" s="82"/>
      <c r="ED110" s="82"/>
      <c r="EE110" s="82"/>
      <c r="EF110" s="82"/>
      <c r="EG110" s="82"/>
      <c r="EH110" s="82"/>
      <c r="EI110" s="82"/>
      <c r="EJ110" s="82"/>
      <c r="EL110" s="82"/>
    </row>
    <row r="111" spans="1:143" s="3" customFormat="1" outlineLevel="1" x14ac:dyDescent="0.2">
      <c r="A111" s="3">
        <v>11</v>
      </c>
      <c r="B111" s="3" t="str">
        <f>VLOOKUP(A111,FAG_Daten_2022!A$1:$FK$206,FAG_Daten_2022!$B$1,FALSE)</f>
        <v>Ottenbach</v>
      </c>
      <c r="C111" s="3" t="str">
        <f>VLOOKUP(A111,FAG_Daten_2022!A$1:$FK$206,FAG_Daten_2022!$C$1,FALSE)</f>
        <v>Politische Gemeinde</v>
      </c>
      <c r="D111" s="3" t="str">
        <f>VLOOKUP(A111,FAG_Daten_2022!A$1:$FK$206,FAG_Daten_2022!$D$1,FALSE)</f>
        <v>Bezirk Affoltern</v>
      </c>
      <c r="E111" s="82">
        <f>VLOOKUP(A111,FAG_Daten_2022!A$1:$FK$206,FAG_Daten_2022!$AT$1,FALSE)</f>
        <v>2705</v>
      </c>
      <c r="F111" s="82">
        <f>VLOOKUP(A111,FAG_Daten_2022!A$1:$FK$206,FAG_Daten_2022!$AV$1,FALSE)</f>
        <v>3770</v>
      </c>
      <c r="G111" s="82">
        <f>VLOOKUP(A111,FAG_Daten_2022!A$1:$FK$206,FAG_Daten_2022!$F$1,FALSE)</f>
        <v>2706</v>
      </c>
      <c r="H111" s="80">
        <f>VLOOKUP(A111,FAG_Daten_2022!A$1:$FK$206,FAG_Daten_2022!$DH$1,FALSE)</f>
        <v>117</v>
      </c>
      <c r="I111" s="82">
        <f>ROUND(IF(E111&lt;FAG_Basisdaten!$C$5*F111,(FAG_Basisdaten!$C$5*F111-E111)*G111*H111/100,0),0)</f>
        <v>2775017</v>
      </c>
      <c r="J111" s="82">
        <f>VLOOKUP(A111,FAG_Daten_2022!A$1:$FK$206,FAG_Daten_2022!$AT$1,FALSE)</f>
        <v>2705</v>
      </c>
      <c r="K111" s="82">
        <f>VLOOKUP(A111,FAG_Daten_2022!A$1:$FK$206,FAG_Daten_2022!$AV$1,FALSE)</f>
        <v>3770</v>
      </c>
      <c r="L111" s="3">
        <f>VLOOKUP(A111,FAG_Daten_2022!A$1:$FK$206,FAG_Daten_2022!$F$1,FALSE)</f>
        <v>2706</v>
      </c>
      <c r="M111" s="3">
        <f>VLOOKUP(A111,FAG_Daten_2022!A$1:$FK$206,FAG_Daten_2022!DJ$1,FALSE)</f>
        <v>99.67</v>
      </c>
      <c r="N111" s="3">
        <f>VLOOKUP(A111,FAG_Daten_2022!A$1:$FK$206,FAG_Daten_2022!$DK$1,FALSE)</f>
        <v>100.87</v>
      </c>
      <c r="O111" s="82">
        <f>ROUND(IF(J111&gt;K111*FAG_Basisdaten!$C$8,(J111-K111*FAG_Basisdaten!$C$8)*FAG_Basisdaten!$C$9*L111*(M111/N111),0),0)</f>
        <v>0</v>
      </c>
      <c r="P111" s="82">
        <f>VLOOKUP(A111,FAG_Daten_2022!A$1:$FK$206,FAG_Daten_2022!$I$1,FALSE)</f>
        <v>553</v>
      </c>
      <c r="Q111" s="82">
        <f>VLOOKUP(A111,FAG_Daten_2022!A$1:$FK$206,FAG_Daten_2022!$F$1,FALSE)</f>
        <v>2706</v>
      </c>
      <c r="R111" s="82">
        <f>VLOOKUP(A111,FAG_Daten_2022!A$1:$FK$206,FAG_Daten_2022!$K$1,FALSE)</f>
        <v>232131</v>
      </c>
      <c r="S111" s="82">
        <f>VLOOKUP(A111,FAG_Daten_2022!A$1:$FK$206,FAG_Daten_2022!$H$1,FALSE)</f>
        <v>1130451</v>
      </c>
      <c r="T111" s="82">
        <f>VLOOKUP(A111,FAG_Daten_2022!A$1:$FK$206,FAG_Daten_2022!$F$1,FALSE)</f>
        <v>2706</v>
      </c>
      <c r="U111" s="3">
        <f>VLOOKUP(A111,FAG_Daten_2022!A$1:$FK$206,FAG_Daten_2022!$BC$1,FALSE)</f>
        <v>102.3</v>
      </c>
      <c r="V111" s="3">
        <f>VLOOKUP(A111,FAG_Daten_2022!A$1:$FK$206,FAG_Daten_2022!$BD$1,FALSE)</f>
        <v>104.2</v>
      </c>
      <c r="W111" s="118">
        <f>IF((P111/Q111)&gt;(R111/S111)*FAG_Basisdaten!$C$12,((P111/Q111)-(R111/S111)*FAG_Basisdaten!$C$12)*T111*FAG_Basisdaten!$C$13*(U111/V111),0)</f>
        <v>0</v>
      </c>
      <c r="X111" s="3">
        <f>VLOOKUP(A111,FAG_Daten_2022!A$1:$FK$206,FAG_Daten_2022!$DH$1,FALSE)</f>
        <v>117</v>
      </c>
      <c r="Y111" s="3">
        <f>VLOOKUP(A111,FAG_Daten_2022!A$1:$FK$206,FAG_Daten_2022!$DJ$1,FALSE)</f>
        <v>99.67</v>
      </c>
      <c r="Z111" s="82">
        <f>ROUND(W111-W111*MIN(MAX((Y111*FAG_Basisdaten!$C$15-X111)/(Y111*FAG_Basisdaten!$C$14),0),1),0)</f>
        <v>0</v>
      </c>
      <c r="AA111" s="79">
        <f>VLOOKUP(A111,FAG_Daten_2022!A$1:$FK$206,FAG_Daten_2022!$AW$1,FALSE)</f>
        <v>554.97</v>
      </c>
      <c r="AB111" s="83">
        <f>VLOOKUP(A111,FAG_Daten_2022!A$1:$FK$206,FAG_Daten_2022!$AZ$1,FALSE)</f>
        <v>0</v>
      </c>
      <c r="AC111" s="3">
        <f>VLOOKUP(A111,FAG_Daten_2022!A$1:$FK$206,FAG_Daten_2022!$F$1,FALSE)</f>
        <v>2706</v>
      </c>
      <c r="AD111" s="3">
        <f>VLOOKUP(A111,FAG_Daten_2022!A$1:$FK$206,FAG_Daten_2022!$BC$1,FALSE)</f>
        <v>102.3</v>
      </c>
      <c r="AE111" s="3">
        <f>VLOOKUP(A111,FAG_Daten_2022!A$1:$FK$206,FAG_Daten_2022!$BD$1,FALSE)</f>
        <v>104.2</v>
      </c>
      <c r="AF111" s="80">
        <f>IF(OR(AA111&lt;FAG_Basisdaten!$C$18,AB111&gt;FAG_Basisdaten!$C$19),MAX((FAG_Basisdaten!$C$20+FAG_Basisdaten!$C$21*AA111+FAG_Basisdaten!$C$22*AB111*100)*AC111*(AD111/AE111),0),0)</f>
        <v>0</v>
      </c>
      <c r="AG111" s="3">
        <f>VLOOKUP(A111,FAG_Daten_2022!A$1:$FK$206,FAG_Daten_2022!$DH$1,FALSE)</f>
        <v>117</v>
      </c>
      <c r="AH111" s="3">
        <f>VLOOKUP(A111,FAG_Daten_2022!A$1:$FK$206,FAG_Daten_2022!$DJ$1,FALSE)</f>
        <v>99.67</v>
      </c>
      <c r="AI111" s="82">
        <f>ROUND(AF111-AF111*MIN(MAX((AH111*FAG_Basisdaten!$C$24-AG111)/(AH111*FAG_Basisdaten!$C$23),0),1),0)</f>
        <v>0</v>
      </c>
      <c r="AJ111" s="3">
        <f>VLOOKUP(A111,FAG_Daten_2022!$A$1:$FK$206,FAG_Daten_2022!$BC$1,FALSE)</f>
        <v>102.3</v>
      </c>
      <c r="AK111" s="3">
        <f>VLOOKUP(A111,FAG_Daten_2022!$A$1:$FK$206,FAG_Daten_2022!$BD$1,FALSE)</f>
        <v>104.2</v>
      </c>
      <c r="AL111" s="82">
        <v>0</v>
      </c>
      <c r="AM111" s="82">
        <f t="shared" si="19"/>
        <v>2775017</v>
      </c>
      <c r="AN111" s="115"/>
      <c r="AO111" s="115" t="str">
        <f>IF(VLOOKUP($A111,FAG_Daten_2022!$A$1:$FK$206,FAG_Daten_2022!BT$1,FALSE)="","",VLOOKUP($A111,FAG_Daten_2022!$A$1:$FK$206,FAG_Daten_2022!BT$1,FALSE))</f>
        <v/>
      </c>
      <c r="AP111" s="115" t="str">
        <f>IF(VLOOKUP($A111,FAG_Daten_2022!$A$1:$FK$206,FAG_Daten_2022!BU$1,FALSE)="","",VLOOKUP($A111,FAG_Daten_2022!$A$1:$FK$206,FAG_Daten_2022!BU$1,FALSE))</f>
        <v/>
      </c>
      <c r="AQ111" s="115" t="str">
        <f>IF(VLOOKUP($A111,FAG_Daten_2022!$A$1:$FK$206,FAG_Daten_2022!BV$1,FALSE)="","",VLOOKUP($A111,FAG_Daten_2022!$A$1:$FK$206,FAG_Daten_2022!BV$1,FALSE))</f>
        <v/>
      </c>
      <c r="AR111" s="115" t="str">
        <f>IF(VLOOKUP($A111,FAG_Daten_2022!$A$1:$FK$206,FAG_Daten_2022!BW$1,FALSE)="","",VLOOKUP($A111,FAG_Daten_2022!$A$1:$FK$206,FAG_Daten_2022!BW$1,FALSE))</f>
        <v>Obfelden-Ottenbach</v>
      </c>
      <c r="AS111" s="115" t="str">
        <f>IF(VLOOKUP($A111,FAG_Daten_2022!$A$1:$FK$206,FAG_Daten_2022!BX$1,FALSE)="","",VLOOKUP($A111,FAG_Daten_2022!$A$1:$FK$206,FAG_Daten_2022!BX$1,FALSE))</f>
        <v/>
      </c>
      <c r="AT111" s="115" t="str">
        <f>IF(VLOOKUP($A111,FAG_Daten_2022!$A$1:$FK$206,FAG_Daten_2022!BY$1,FALSE)="","",VLOOKUP($A111,FAG_Daten_2022!$A$1:$FK$206,FAG_Daten_2022!BY$1,FALSE))</f>
        <v/>
      </c>
      <c r="AU111" s="115" t="str">
        <f>IF(VLOOKUP($A111,FAG_Daten_2022!$A$1:$FK$206,FAG_Daten_2022!BZ$1,FALSE)="","",VLOOKUP($A111,FAG_Daten_2022!$A$1:$FK$206,FAG_Daten_2022!BZ$1,FALSE))</f>
        <v/>
      </c>
      <c r="AV111" s="115" t="str">
        <f>IF(VLOOKUP($A111,FAG_Daten_2022!$A$1:$FK$206,FAG_Daten_2022!CA$1,FALSE)="","",VLOOKUP($A111,FAG_Daten_2022!$A$1:$FK$206,FAG_Daten_2022!CA$1,FALSE))</f>
        <v/>
      </c>
      <c r="AW111" s="115" t="str">
        <f>IF(VLOOKUP($A111,FAG_Daten_2022!$A$1:$FK$206,FAG_Daten_2022!CB$1,FALSE)="","",VLOOKUP($A111,FAG_Daten_2022!$A$1:$FK$206,FAG_Daten_2022!CB$1,FALSE))</f>
        <v/>
      </c>
      <c r="AX111" s="115" t="str">
        <f>IF(VLOOKUP($A111,FAG_Daten_2022!$A$1:$FK$206,FAG_Daten_2022!CC$1,FALSE)="","",VLOOKUP($A111,FAG_Daten_2022!$A$1:$FK$206,FAG_Daten_2022!CC$1,FALSE))</f>
        <v/>
      </c>
      <c r="AY111" s="115" t="str">
        <f>IF(VLOOKUP($A111,FAG_Daten_2022!$A$1:$FK$206,FAG_Daten_2022!CD$1,FALSE)="","",VLOOKUP($A111,FAG_Daten_2022!$A$1:$FK$206,FAG_Daten_2022!CD$1,FALSE))</f>
        <v/>
      </c>
      <c r="AZ111" s="80">
        <f>VLOOKUP($A111,FAG_Daten_2022!$A$1:$FK$206,FAG_Daten_2022!$DH$1,FALSE)</f>
        <v>117</v>
      </c>
      <c r="BA111" s="80"/>
      <c r="BB111" s="80">
        <f>IF(VLOOKUP($A111,FAG_Daten_2022!$A$1:$FK$206,FAG_Daten_2022!N$1,FALSE)="","",VLOOKUP($A111,FAG_Daten_2022!$A$1:$FK$206,FAG_Daten_2022!N$1,FALSE))</f>
        <v>0</v>
      </c>
      <c r="BC111" s="80">
        <f>IF(VLOOKUP($A111,FAG_Daten_2022!$A$1:$FK$206,FAG_Daten_2022!O$1,FALSE)="","",VLOOKUP($A111,FAG_Daten_2022!$A$1:$FK$206,FAG_Daten_2022!O$1,FALSE))</f>
        <v>0</v>
      </c>
      <c r="BD111" s="80" t="str">
        <f>IF(VLOOKUP($A111,FAG_Daten_2022!$A$1:$FK$206,FAG_Daten_2022!P$1,FALSE)="","",VLOOKUP($A111,FAG_Daten_2022!$A$1:$FK$206,FAG_Daten_2022!P$1,FALSE))</f>
        <v/>
      </c>
      <c r="BE111" s="80">
        <f>IF(VLOOKUP($A111,FAG_Daten_2022!$A$1:$FK$206,FAG_Daten_2022!R$1,FALSE)="","",VLOOKUP($A111,FAG_Daten_2022!$A$1:$FK$206,FAG_Daten_2022!R$1,FALSE))</f>
        <v>26</v>
      </c>
      <c r="BF111" s="80">
        <f>IF(VLOOKUP($A111,FAG_Daten_2022!$A$1:$FK$206,FAG_Daten_2022!S$1,FALSE)="","",VLOOKUP($A111,FAG_Daten_2022!$A$1:$FK$206,FAG_Daten_2022!S$1,FALSE))</f>
        <v>0</v>
      </c>
      <c r="BG111" s="80" t="str">
        <f>IF(VLOOKUP($A111,FAG_Daten_2022!$A$1:$FK$206,FAG_Daten_2022!T$1,FALSE)="","",VLOOKUP($A111,FAG_Daten_2022!$A$1:$FK$206,FAG_Daten_2022!T$1,FALSE))</f>
        <v/>
      </c>
      <c r="BH111" s="80" t="str">
        <f>IF(VLOOKUP($A111,FAG_Daten_2022!$A$1:$FK$206,FAG_Daten_2022!U$1,FALSE)="","",VLOOKUP($A111,FAG_Daten_2022!$A$1:$FK$206,FAG_Daten_2022!U$1,FALSE))</f>
        <v/>
      </c>
      <c r="BI111" s="80">
        <f>IF(VLOOKUP($A111,FAG_Daten_2022!$A$1:$FK$206,FAG_Daten_2022!W$1,FALSE)="","",VLOOKUP($A111,FAG_Daten_2022!$A$1:$FK$206,FAG_Daten_2022!W$1,FALSE))</f>
        <v>0</v>
      </c>
      <c r="BJ111" s="80" t="str">
        <f>IF(VLOOKUP($A111,FAG_Daten_2022!$A$1:$FK$206,FAG_Daten_2022!X$1,FALSE)="","",VLOOKUP($A111,FAG_Daten_2022!$A$1:$FK$206,FAG_Daten_2022!X$1,FALSE))</f>
        <v/>
      </c>
      <c r="BK111" s="80" t="str">
        <f>IF(VLOOKUP($A111,FAG_Daten_2022!$A$1:$FK$206,FAG_Daten_2022!Y$1,FALSE)="","",VLOOKUP($A111,FAG_Daten_2022!$A$1:$FK$206,FAG_Daten_2022!Y$1,FALSE))</f>
        <v/>
      </c>
      <c r="BL111" s="80" t="str">
        <f>IF(VLOOKUP($A111,FAG_Daten_2022!$A$1:$FK$206,FAG_Daten_2022!Z$1,FALSE)="","",VLOOKUP($A111,FAG_Daten_2022!$A$1:$FK$206,FAG_Daten_2022!Z$1,FALSE))</f>
        <v/>
      </c>
      <c r="BM111" s="82">
        <f>IF(VLOOKUP($A111,FAG_Daten_2022!$A$1:$FK$206,FAG_Daten_2022!AG$1,FALSE)="","",VLOOKUP($A111,FAG_Daten_2022!$A$1:$FK$206,FAG_Daten_2022!AG$1,FALSE))</f>
        <v>7318650</v>
      </c>
      <c r="BN111" s="82"/>
      <c r="BO111" s="82">
        <f>IF(VLOOKUP($A111,FAG_Daten_2022!$A$1:$FK$206,FAG_Daten_2022!AI$1,FALSE)="","",VLOOKUP($A111,FAG_Daten_2022!$A$1:$FK$206,FAG_Daten_2022!AI$1,FALSE))</f>
        <v>0</v>
      </c>
      <c r="BP111" s="113">
        <f>IF(VLOOKUP($A111,FAG_Daten_2022!$A$1:$FK$206,FAG_Daten_2022!AJ$1,FALSE)="","",VLOOKUP($A111,FAG_Daten_2022!$A$1:$FK$206,FAG_Daten_2022!AJ$1,FALSE))</f>
        <v>0</v>
      </c>
      <c r="BQ111" s="82" t="str">
        <f>IF(VLOOKUP($A111,FAG_Daten_2022!$A$1:$FK$206,FAG_Daten_2022!AK$1,FALSE)="","",VLOOKUP($A111,FAG_Daten_2022!$A$1:$FK$206,FAG_Daten_2022!AK$1,FALSE))</f>
        <v/>
      </c>
      <c r="BR111" s="82">
        <f>IF(VLOOKUP($A111,FAG_Daten_2022!$A$1:$FK$206,FAG_Daten_2022!AL$1,FALSE)="","",VLOOKUP($A111,FAG_Daten_2022!$A$1:$FK$206,FAG_Daten_2022!AL$1,FALSE))</f>
        <v>7318650</v>
      </c>
      <c r="BS111" s="82">
        <f>IF(VLOOKUP($A111,FAG_Daten_2022!$A$1:$FK$206,FAG_Daten_2022!AM$1,FALSE)="","",VLOOKUP($A111,FAG_Daten_2022!$A$1:$FK$206,FAG_Daten_2022!AM$1,FALSE))</f>
        <v>0</v>
      </c>
      <c r="BT111" s="82" t="str">
        <f>IF(VLOOKUP($A111,FAG_Daten_2022!$A$1:$FK$206,FAG_Daten_2022!AN$1,FALSE)="","",VLOOKUP($A111,FAG_Daten_2022!$A$1:$FK$206,FAG_Daten_2022!AN$1,FALSE))</f>
        <v/>
      </c>
      <c r="BU111" s="82" t="str">
        <f>IF(VLOOKUP($A111,FAG_Daten_2022!$A$1:$FK$206,FAG_Daten_2022!AO$1,FALSE)="","",VLOOKUP($A111,FAG_Daten_2022!$A$1:$FK$206,FAG_Daten_2022!AO$1,FALSE))</f>
        <v/>
      </c>
      <c r="BV111" s="82">
        <f>IF(VLOOKUP($A111,FAG_Daten_2022!$A$1:$FK$206,FAG_Daten_2022!AP$1,FALSE)="","",VLOOKUP($A111,FAG_Daten_2022!$A$1:$FK$206,FAG_Daten_2022!AP$1,FALSE))</f>
        <v>0</v>
      </c>
      <c r="BW111" s="82" t="str">
        <f>IF(VLOOKUP($A111,FAG_Daten_2022!$A$1:$FK$206,FAG_Daten_2022!AQ$1,FALSE)="","",VLOOKUP($A111,FAG_Daten_2022!$A$1:$FK$206,FAG_Daten_2022!AQ$1,FALSE))</f>
        <v/>
      </c>
      <c r="BX111" s="82" t="str">
        <f>IF(VLOOKUP($A111,FAG_Daten_2022!$A$1:$FK$206,FAG_Daten_2022!AR$1,FALSE)="","",VLOOKUP($A111,FAG_Daten_2022!$A$1:$FK$206,FAG_Daten_2022!AR$1,FALSE))</f>
        <v/>
      </c>
      <c r="BY111" s="82" t="str">
        <f>IF(VLOOKUP($A111,FAG_Daten_2022!$A$1:$FK$206,FAG_Daten_2022!AS$1,FALSE)="","",VLOOKUP($A111,FAG_Daten_2022!$A$1:$FK$206,FAG_Daten_2022!AS$1,FALSE))</f>
        <v/>
      </c>
      <c r="BZ111" s="82" t="str">
        <f t="shared" si="30"/>
        <v/>
      </c>
      <c r="CA111" s="82">
        <f t="shared" si="30"/>
        <v>0</v>
      </c>
      <c r="CB111" s="82">
        <f t="shared" si="30"/>
        <v>0</v>
      </c>
      <c r="CC111" s="82" t="str">
        <f t="shared" si="30"/>
        <v/>
      </c>
      <c r="CD111" s="82">
        <f t="shared" si="30"/>
        <v>616670</v>
      </c>
      <c r="CE111" s="82">
        <f t="shared" si="30"/>
        <v>0</v>
      </c>
      <c r="CF111" s="82" t="str">
        <f t="shared" si="30"/>
        <v/>
      </c>
      <c r="CG111" s="82" t="str">
        <f t="shared" si="30"/>
        <v/>
      </c>
      <c r="CH111" s="82">
        <f t="shared" si="30"/>
        <v>0</v>
      </c>
      <c r="CI111" s="82" t="str">
        <f t="shared" si="25"/>
        <v/>
      </c>
      <c r="CJ111" s="82" t="str">
        <f t="shared" si="25"/>
        <v/>
      </c>
      <c r="CK111" s="82" t="str">
        <f t="shared" si="25"/>
        <v/>
      </c>
      <c r="CL111" s="82" t="str">
        <f t="shared" si="28"/>
        <v/>
      </c>
      <c r="CM111" s="82">
        <f t="shared" si="28"/>
        <v>0</v>
      </c>
      <c r="CN111" s="82">
        <f t="shared" si="28"/>
        <v>0</v>
      </c>
      <c r="CO111" s="82" t="str">
        <f t="shared" si="26"/>
        <v/>
      </c>
      <c r="CP111" s="82">
        <f t="shared" si="26"/>
        <v>0</v>
      </c>
      <c r="CQ111" s="82">
        <f t="shared" si="26"/>
        <v>0</v>
      </c>
      <c r="CR111" s="82" t="str">
        <f t="shared" si="23"/>
        <v/>
      </c>
      <c r="CS111" s="82" t="str">
        <f t="shared" si="23"/>
        <v/>
      </c>
      <c r="CT111" s="82">
        <f t="shared" si="23"/>
        <v>0</v>
      </c>
      <c r="CU111" s="82" t="str">
        <f t="shared" si="23"/>
        <v/>
      </c>
      <c r="CV111" s="82" t="str">
        <f t="shared" si="23"/>
        <v/>
      </c>
      <c r="CW111" s="82" t="str">
        <f t="shared" si="23"/>
        <v/>
      </c>
      <c r="CX111" s="82">
        <f t="shared" si="20"/>
        <v>616670</v>
      </c>
      <c r="CY111" s="82">
        <f>VLOOKUP($A111,FAG_Daten_2022!$A$1:$FK$206,FAG_Daten_2022!I$1,FALSE)</f>
        <v>553</v>
      </c>
      <c r="CZ111" s="82"/>
      <c r="DA111" s="82" t="str">
        <f>IF(VLOOKUP($A111,FAG_Daten_2022!$A$1:$FK$206,FAG_Daten_2022!BF$1,FALSE)="","",VLOOKUP($A111,FAG_Daten_2022!$A$1:$FK$206,FAG_Daten_2022!BF$1,FALSE))</f>
        <v/>
      </c>
      <c r="DB111" s="82" t="str">
        <f>IF(VLOOKUP($A111,FAG_Daten_2022!$A$1:$FK$206,FAG_Daten_2022!BG$1,FALSE)="","",VLOOKUP($A111,FAG_Daten_2022!$A$1:$FK$206,FAG_Daten_2022!BG$1,FALSE))</f>
        <v/>
      </c>
      <c r="DC111" s="82" t="str">
        <f>IF(VLOOKUP($A111,FAG_Daten_2022!$A$1:$FK$206,FAG_Daten_2022!BH$1,FALSE)="","",VLOOKUP($A111,FAG_Daten_2022!$A$1:$FK$206,FAG_Daten_2022!BH$1,FALSE))</f>
        <v/>
      </c>
      <c r="DD111" s="82">
        <f>IF(VLOOKUP($A111,FAG_Daten_2022!$A$1:$FK$206,FAG_Daten_2022!BI$1,FALSE)="","",VLOOKUP($A111,FAG_Daten_2022!$A$1:$FK$206,FAG_Daten_2022!BI$1,FALSE))</f>
        <v>59</v>
      </c>
      <c r="DE111" s="82" t="str">
        <f>IF(VLOOKUP($A111,FAG_Daten_2022!$A$1:$FK$206,FAG_Daten_2022!BJ$1,FALSE)="","",VLOOKUP($A111,FAG_Daten_2022!$A$1:$FK$206,FAG_Daten_2022!BJ$1,FALSE))</f>
        <v/>
      </c>
      <c r="DF111" s="82" t="str">
        <f>IF(VLOOKUP($A111,FAG_Daten_2022!$A$1:$FK$206,FAG_Daten_2022!BK$1,FALSE)="","",VLOOKUP($A111,FAG_Daten_2022!$A$1:$FK$206,FAG_Daten_2022!BK$1,FALSE))</f>
        <v/>
      </c>
      <c r="DG111" s="82" t="str">
        <f>IF(VLOOKUP($A111,FAG_Daten_2022!$A$1:$FK$206,FAG_Daten_2022!BL$1,FALSE)="","",VLOOKUP($A111,FAG_Daten_2022!$A$1:$FK$206,FAG_Daten_2022!BL$1,FALSE))</f>
        <v/>
      </c>
      <c r="DH111" s="82" t="str">
        <f>IF(VLOOKUP($A111,FAG_Daten_2022!$A$1:$FK$206,FAG_Daten_2022!BM$1,FALSE)="","",VLOOKUP($A111,FAG_Daten_2022!$A$1:$FK$206,FAG_Daten_2022!BM$1,FALSE))</f>
        <v/>
      </c>
      <c r="DI111" s="82" t="str">
        <f>IF(VLOOKUP($A111,FAG_Daten_2022!$A$1:$FK$206,FAG_Daten_2022!BN$1,FALSE)="","",VLOOKUP($A111,FAG_Daten_2022!$A$1:$FK$206,FAG_Daten_2022!BN$1,FALSE))</f>
        <v/>
      </c>
      <c r="DJ111" s="82" t="str">
        <f>IF(VLOOKUP($A111,FAG_Daten_2022!$A$1:$FK$206,FAG_Daten_2022!BO$1,FALSE)="","",VLOOKUP($A111,FAG_Daten_2022!$A$1:$FK$206,FAG_Daten_2022!BO$1,FALSE))</f>
        <v/>
      </c>
      <c r="DK111" s="82" t="str">
        <f>IF(VLOOKUP($A111,FAG_Daten_2022!$A$1:$FK$206,FAG_Daten_2022!BP$1,FALSE)="","",VLOOKUP($A111,FAG_Daten_2022!$A$1:$FK$206,FAG_Daten_2022!BP$1,FALSE))</f>
        <v/>
      </c>
      <c r="DL111" s="82" t="str">
        <f>IF(VLOOKUP($A111,FAG_Daten_2022!$A$1:$FK$206,FAG_Daten_2022!BQ$1,FALSE)="","",VLOOKUP($A111,FAG_Daten_2022!$A$1:$FK$206,FAG_Daten_2022!BQ$1,FALSE))</f>
        <v/>
      </c>
      <c r="DM111" s="82" t="str">
        <f>IF(VLOOKUP($A111,FAG_Daten_2022!$A$1:$FK$206,FAG_Daten_2022!BR$1,FALSE)="","",VLOOKUP($A111,FAG_Daten_2022!$A$1:$FK$206,FAG_Daten_2022!BR$1,FALSE))</f>
        <v/>
      </c>
      <c r="DN111" s="82" t="str">
        <f t="shared" si="29"/>
        <v/>
      </c>
      <c r="DO111" s="82" t="str">
        <f t="shared" si="29"/>
        <v/>
      </c>
      <c r="DP111" s="82" t="str">
        <f t="shared" si="29"/>
        <v/>
      </c>
      <c r="DQ111" s="82" t="str">
        <f t="shared" si="27"/>
        <v/>
      </c>
      <c r="DR111" s="82">
        <f t="shared" si="27"/>
        <v>0</v>
      </c>
      <c r="DS111" s="82" t="str">
        <f t="shared" si="27"/>
        <v/>
      </c>
      <c r="DT111" s="82" t="str">
        <f t="shared" si="24"/>
        <v/>
      </c>
      <c r="DU111" s="82" t="str">
        <f t="shared" si="24"/>
        <v/>
      </c>
      <c r="DV111" s="82" t="str">
        <f t="shared" si="24"/>
        <v/>
      </c>
      <c r="DW111" s="82" t="str">
        <f t="shared" si="24"/>
        <v/>
      </c>
      <c r="DX111" s="82" t="str">
        <f t="shared" si="24"/>
        <v/>
      </c>
      <c r="DY111" s="82" t="str">
        <f t="shared" si="24"/>
        <v/>
      </c>
      <c r="DZ111" s="82">
        <f t="shared" si="21"/>
        <v>0</v>
      </c>
      <c r="EA111" s="82">
        <f t="shared" si="22"/>
        <v>616670</v>
      </c>
      <c r="EB111" s="82"/>
      <c r="EC111" s="82"/>
      <c r="ED111" s="82"/>
      <c r="EE111" s="82"/>
      <c r="EF111" s="82"/>
      <c r="EG111" s="82"/>
      <c r="EH111" s="82"/>
      <c r="EI111" s="82"/>
      <c r="EJ111" s="82"/>
      <c r="EL111" s="82"/>
    </row>
    <row r="112" spans="1:143" s="3" customFormat="1" outlineLevel="1" x14ac:dyDescent="0.2">
      <c r="A112" s="3">
        <v>177</v>
      </c>
      <c r="B112" s="3" t="str">
        <f>VLOOKUP(A112,FAG_Daten_2022!A$1:$FK$206,FAG_Daten_2022!$B$1,FALSE)</f>
        <v>Pfäffikon</v>
      </c>
      <c r="C112" s="3" t="str">
        <f>VLOOKUP(A112,FAG_Daten_2022!A$1:$FK$206,FAG_Daten_2022!$C$1,FALSE)</f>
        <v>Politische Gemeinde</v>
      </c>
      <c r="D112" s="3" t="str">
        <f>VLOOKUP(A112,FAG_Daten_2022!A$1:$FK$206,FAG_Daten_2022!$D$1,FALSE)</f>
        <v>Bezirk Pfäffikon</v>
      </c>
      <c r="E112" s="82">
        <f>VLOOKUP(A112,FAG_Daten_2022!A$1:$FK$206,FAG_Daten_2022!$AT$1,FALSE)</f>
        <v>3026</v>
      </c>
      <c r="F112" s="82">
        <f>VLOOKUP(A112,FAG_Daten_2022!A$1:$FK$206,FAG_Daten_2022!$AV$1,FALSE)</f>
        <v>3770</v>
      </c>
      <c r="G112" s="82">
        <f>VLOOKUP(A112,FAG_Daten_2022!A$1:$FK$206,FAG_Daten_2022!$F$1,FALSE)</f>
        <v>12180</v>
      </c>
      <c r="H112" s="80">
        <f>VLOOKUP(A112,FAG_Daten_2022!A$1:$FK$206,FAG_Daten_2022!$DH$1,FALSE)</f>
        <v>110</v>
      </c>
      <c r="I112" s="82">
        <f>ROUND(IF(E112&lt;FAG_Basisdaten!$C$5*F112,(FAG_Basisdaten!$C$5*F112-E112)*G112*H112/100,0),0)</f>
        <v>7442589</v>
      </c>
      <c r="J112" s="82">
        <f>VLOOKUP(A112,FAG_Daten_2022!A$1:$FK$206,FAG_Daten_2022!$AT$1,FALSE)</f>
        <v>3026</v>
      </c>
      <c r="K112" s="82">
        <f>VLOOKUP(A112,FAG_Daten_2022!A$1:$FK$206,FAG_Daten_2022!$AV$1,FALSE)</f>
        <v>3770</v>
      </c>
      <c r="L112" s="3">
        <f>VLOOKUP(A112,FAG_Daten_2022!A$1:$FK$206,FAG_Daten_2022!$F$1,FALSE)</f>
        <v>12180</v>
      </c>
      <c r="M112" s="3">
        <f>VLOOKUP(A112,FAG_Daten_2022!A$1:$FK$206,FAG_Daten_2022!DJ$1,FALSE)</f>
        <v>99.67</v>
      </c>
      <c r="N112" s="3">
        <f>VLOOKUP(A112,FAG_Daten_2022!A$1:$FK$206,FAG_Daten_2022!$DK$1,FALSE)</f>
        <v>100.87</v>
      </c>
      <c r="O112" s="82">
        <f>ROUND(IF(J112&gt;K112*FAG_Basisdaten!$C$8,(J112-K112*FAG_Basisdaten!$C$8)*FAG_Basisdaten!$C$9*L112*(M112/N112),0),0)</f>
        <v>0</v>
      </c>
      <c r="P112" s="82">
        <f>VLOOKUP(A112,FAG_Daten_2022!A$1:$FK$206,FAG_Daten_2022!$I$1,FALSE)</f>
        <v>2346</v>
      </c>
      <c r="Q112" s="82">
        <f>VLOOKUP(A112,FAG_Daten_2022!A$1:$FK$206,FAG_Daten_2022!$F$1,FALSE)</f>
        <v>12180</v>
      </c>
      <c r="R112" s="82">
        <f>VLOOKUP(A112,FAG_Daten_2022!A$1:$FK$206,FAG_Daten_2022!$K$1,FALSE)</f>
        <v>232131</v>
      </c>
      <c r="S112" s="82">
        <f>VLOOKUP(A112,FAG_Daten_2022!A$1:$FK$206,FAG_Daten_2022!$H$1,FALSE)</f>
        <v>1130451</v>
      </c>
      <c r="T112" s="82">
        <f>VLOOKUP(A112,FAG_Daten_2022!A$1:$FK$206,FAG_Daten_2022!$F$1,FALSE)</f>
        <v>12180</v>
      </c>
      <c r="U112" s="3">
        <f>VLOOKUP(A112,FAG_Daten_2022!A$1:$FK$206,FAG_Daten_2022!$BC$1,FALSE)</f>
        <v>102.3</v>
      </c>
      <c r="V112" s="3">
        <f>VLOOKUP(A112,FAG_Daten_2022!A$1:$FK$206,FAG_Daten_2022!$BD$1,FALSE)</f>
        <v>104.2</v>
      </c>
      <c r="W112" s="118">
        <f>IF((P112/Q112)&gt;(R112/S112)*FAG_Basisdaten!$C$12,((P112/Q112)-(R112/S112)*FAG_Basisdaten!$C$12)*T112*FAG_Basisdaten!$C$13*(U112/V112),0)</f>
        <v>0</v>
      </c>
      <c r="X112" s="3">
        <f>VLOOKUP(A112,FAG_Daten_2022!A$1:$FK$206,FAG_Daten_2022!$DH$1,FALSE)</f>
        <v>110</v>
      </c>
      <c r="Y112" s="3">
        <f>VLOOKUP(A112,FAG_Daten_2022!A$1:$FK$206,FAG_Daten_2022!$DJ$1,FALSE)</f>
        <v>99.67</v>
      </c>
      <c r="Z112" s="82">
        <f>ROUND(W112-W112*MIN(MAX((Y112*FAG_Basisdaten!$C$15-X112)/(Y112*FAG_Basisdaten!$C$14),0),1),0)</f>
        <v>0</v>
      </c>
      <c r="AA112" s="79">
        <f>VLOOKUP(A112,FAG_Daten_2022!A$1:$FK$206,FAG_Daten_2022!$AW$1,FALSE)</f>
        <v>712.02</v>
      </c>
      <c r="AB112" s="83">
        <f>VLOOKUP(A112,FAG_Daten_2022!A$1:$FK$206,FAG_Daten_2022!$AZ$1,FALSE)</f>
        <v>4.1000000000000003E-3</v>
      </c>
      <c r="AC112" s="3">
        <f>VLOOKUP(A112,FAG_Daten_2022!A$1:$FK$206,FAG_Daten_2022!$F$1,FALSE)</f>
        <v>12180</v>
      </c>
      <c r="AD112" s="3">
        <f>VLOOKUP(A112,FAG_Daten_2022!A$1:$FK$206,FAG_Daten_2022!$BC$1,FALSE)</f>
        <v>102.3</v>
      </c>
      <c r="AE112" s="3">
        <f>VLOOKUP(A112,FAG_Daten_2022!A$1:$FK$206,FAG_Daten_2022!$BD$1,FALSE)</f>
        <v>104.2</v>
      </c>
      <c r="AF112" s="80">
        <f>IF(OR(AA112&lt;FAG_Basisdaten!$C$18,AB112&gt;FAG_Basisdaten!$C$19),MAX((FAG_Basisdaten!$C$20+FAG_Basisdaten!$C$21*AA112+FAG_Basisdaten!$C$22*AB112*100)*AC112*(AD112/AE112),0),0)</f>
        <v>0</v>
      </c>
      <c r="AG112" s="3">
        <f>VLOOKUP(A112,FAG_Daten_2022!A$1:$FK$206,FAG_Daten_2022!$DH$1,FALSE)</f>
        <v>110</v>
      </c>
      <c r="AH112" s="3">
        <f>VLOOKUP(A112,FAG_Daten_2022!A$1:$FK$206,FAG_Daten_2022!$DJ$1,FALSE)</f>
        <v>99.67</v>
      </c>
      <c r="AI112" s="82">
        <f>ROUND(AF112-AF112*MIN(MAX((AH112*FAG_Basisdaten!$C$24-AG112)/(AH112*FAG_Basisdaten!$C$23),0),1),0)</f>
        <v>0</v>
      </c>
      <c r="AJ112" s="3">
        <f>VLOOKUP(A112,FAG_Daten_2022!$A$1:$FK$206,FAG_Daten_2022!$BC$1,FALSE)</f>
        <v>102.3</v>
      </c>
      <c r="AK112" s="3">
        <f>VLOOKUP(A112,FAG_Daten_2022!$A$1:$FK$206,FAG_Daten_2022!$BD$1,FALSE)</f>
        <v>104.2</v>
      </c>
      <c r="AL112" s="82">
        <v>0</v>
      </c>
      <c r="AM112" s="82">
        <f t="shared" si="19"/>
        <v>7442589</v>
      </c>
      <c r="AN112" s="115" t="str">
        <f>IF(VLOOKUP($A112,FAG_Daten_2022!$A$1:$FK$206,FAG_Daten_2022!BS$1,FALSE)="","",VLOOKUP($A112,FAG_Daten_2022!$A$1:$FK$206,FAG_Daten_2022!BS$1,FALSE))</f>
        <v/>
      </c>
      <c r="AO112" s="115" t="str">
        <f>IF(VLOOKUP($A112,FAG_Daten_2022!$A$1:$FK$206,FAG_Daten_2022!BT$1,FALSE)="","",VLOOKUP($A112,FAG_Daten_2022!$A$1:$FK$206,FAG_Daten_2022!BT$1,FALSE))</f>
        <v/>
      </c>
      <c r="AP112" s="115" t="str">
        <f>IF(VLOOKUP($A112,FAG_Daten_2022!$A$1:$FK$206,FAG_Daten_2022!BU$1,FALSE)="","",VLOOKUP($A112,FAG_Daten_2022!$A$1:$FK$206,FAG_Daten_2022!BU$1,FALSE))</f>
        <v/>
      </c>
      <c r="AQ112" s="115" t="str">
        <f>IF(VLOOKUP($A112,FAG_Daten_2022!$A$1:$FK$206,FAG_Daten_2022!BV$1,FALSE)="","",VLOOKUP($A112,FAG_Daten_2022!$A$1:$FK$206,FAG_Daten_2022!BV$1,FALSE))</f>
        <v/>
      </c>
      <c r="AR112" s="115" t="str">
        <f>IF(VLOOKUP($A112,FAG_Daten_2022!$A$1:$FK$206,FAG_Daten_2022!BW$1,FALSE)="","",VLOOKUP($A112,FAG_Daten_2022!$A$1:$FK$206,FAG_Daten_2022!BW$1,FALSE))</f>
        <v/>
      </c>
      <c r="AS112" s="115" t="str">
        <f>IF(VLOOKUP($A112,FAG_Daten_2022!$A$1:$FK$206,FAG_Daten_2022!BX$1,FALSE)="","",VLOOKUP($A112,FAG_Daten_2022!$A$1:$FK$206,FAG_Daten_2022!BX$1,FALSE))</f>
        <v/>
      </c>
      <c r="AT112" s="115" t="str">
        <f>IF(VLOOKUP($A112,FAG_Daten_2022!$A$1:$FK$206,FAG_Daten_2022!BY$1,FALSE)="","",VLOOKUP($A112,FAG_Daten_2022!$A$1:$FK$206,FAG_Daten_2022!BY$1,FALSE))</f>
        <v/>
      </c>
      <c r="AU112" s="115" t="str">
        <f>IF(VLOOKUP($A112,FAG_Daten_2022!$A$1:$FK$206,FAG_Daten_2022!BZ$1,FALSE)="","",VLOOKUP($A112,FAG_Daten_2022!$A$1:$FK$206,FAG_Daten_2022!BZ$1,FALSE))</f>
        <v/>
      </c>
      <c r="AV112" s="115" t="str">
        <f>IF(VLOOKUP($A112,FAG_Daten_2022!$A$1:$FK$206,FAG_Daten_2022!CA$1,FALSE)="","",VLOOKUP($A112,FAG_Daten_2022!$A$1:$FK$206,FAG_Daten_2022!CA$1,FALSE))</f>
        <v/>
      </c>
      <c r="AW112" s="115" t="str">
        <f>IF(VLOOKUP($A112,FAG_Daten_2022!$A$1:$FK$206,FAG_Daten_2022!CB$1,FALSE)="","",VLOOKUP($A112,FAG_Daten_2022!$A$1:$FK$206,FAG_Daten_2022!CB$1,FALSE))</f>
        <v/>
      </c>
      <c r="AX112" s="115" t="str">
        <f>IF(VLOOKUP($A112,FAG_Daten_2022!$A$1:$FK$206,FAG_Daten_2022!CC$1,FALSE)="","",VLOOKUP($A112,FAG_Daten_2022!$A$1:$FK$206,FAG_Daten_2022!CC$1,FALSE))</f>
        <v/>
      </c>
      <c r="AY112" s="115" t="str">
        <f>IF(VLOOKUP($A112,FAG_Daten_2022!$A$1:$FK$206,FAG_Daten_2022!CD$1,FALSE)="","",VLOOKUP($A112,FAG_Daten_2022!$A$1:$FK$206,FAG_Daten_2022!CD$1,FALSE))</f>
        <v/>
      </c>
      <c r="AZ112" s="80">
        <f>VLOOKUP($A112,FAG_Daten_2022!$A$1:$FK$206,FAG_Daten_2022!$DH$1,FALSE)</f>
        <v>110</v>
      </c>
      <c r="BA112" s="80">
        <f>IF(VLOOKUP($A112,FAG_Daten_2022!$A$1:$FK$206,FAG_Daten_2022!M$1,FALSE)="","",VLOOKUP($A112,FAG_Daten_2022!$A$1:$FK$206,FAG_Daten_2022!M$1,FALSE))</f>
        <v>0</v>
      </c>
      <c r="BB112" s="80">
        <f>IF(VLOOKUP($A112,FAG_Daten_2022!$A$1:$FK$206,FAG_Daten_2022!N$1,FALSE)="","",VLOOKUP($A112,FAG_Daten_2022!$A$1:$FK$206,FAG_Daten_2022!N$1,FALSE))</f>
        <v>0</v>
      </c>
      <c r="BC112" s="80">
        <f>IF(VLOOKUP($A112,FAG_Daten_2022!$A$1:$FK$206,FAG_Daten_2022!O$1,FALSE)="","",VLOOKUP($A112,FAG_Daten_2022!$A$1:$FK$206,FAG_Daten_2022!O$1,FALSE))</f>
        <v>0</v>
      </c>
      <c r="BD112" s="80" t="str">
        <f>IF(VLOOKUP($A112,FAG_Daten_2022!$A$1:$FK$206,FAG_Daten_2022!P$1,FALSE)="","",VLOOKUP($A112,FAG_Daten_2022!$A$1:$FK$206,FAG_Daten_2022!P$1,FALSE))</f>
        <v/>
      </c>
      <c r="BE112" s="80">
        <f>IF(VLOOKUP($A112,FAG_Daten_2022!$A$1:$FK$206,FAG_Daten_2022!R$1,FALSE)="","",VLOOKUP($A112,FAG_Daten_2022!$A$1:$FK$206,FAG_Daten_2022!R$1,FALSE))</f>
        <v>0</v>
      </c>
      <c r="BF112" s="80">
        <f>IF(VLOOKUP($A112,FAG_Daten_2022!$A$1:$FK$206,FAG_Daten_2022!S$1,FALSE)="","",VLOOKUP($A112,FAG_Daten_2022!$A$1:$FK$206,FAG_Daten_2022!S$1,FALSE))</f>
        <v>0</v>
      </c>
      <c r="BG112" s="80" t="str">
        <f>IF(VLOOKUP($A112,FAG_Daten_2022!$A$1:$FK$206,FAG_Daten_2022!T$1,FALSE)="","",VLOOKUP($A112,FAG_Daten_2022!$A$1:$FK$206,FAG_Daten_2022!T$1,FALSE))</f>
        <v/>
      </c>
      <c r="BH112" s="80" t="str">
        <f>IF(VLOOKUP($A112,FAG_Daten_2022!$A$1:$FK$206,FAG_Daten_2022!U$1,FALSE)="","",VLOOKUP($A112,FAG_Daten_2022!$A$1:$FK$206,FAG_Daten_2022!U$1,FALSE))</f>
        <v/>
      </c>
      <c r="BI112" s="80">
        <f>IF(VLOOKUP($A112,FAG_Daten_2022!$A$1:$FK$206,FAG_Daten_2022!W$1,FALSE)="","",VLOOKUP($A112,FAG_Daten_2022!$A$1:$FK$206,FAG_Daten_2022!W$1,FALSE))</f>
        <v>0</v>
      </c>
      <c r="BJ112" s="80" t="str">
        <f>IF(VLOOKUP($A112,FAG_Daten_2022!$A$1:$FK$206,FAG_Daten_2022!X$1,FALSE)="","",VLOOKUP($A112,FAG_Daten_2022!$A$1:$FK$206,FAG_Daten_2022!X$1,FALSE))</f>
        <v/>
      </c>
      <c r="BK112" s="80" t="str">
        <f>IF(VLOOKUP($A112,FAG_Daten_2022!$A$1:$FK$206,FAG_Daten_2022!Y$1,FALSE)="","",VLOOKUP($A112,FAG_Daten_2022!$A$1:$FK$206,FAG_Daten_2022!Y$1,FALSE))</f>
        <v/>
      </c>
      <c r="BL112" s="80" t="str">
        <f>IF(VLOOKUP($A112,FAG_Daten_2022!$A$1:$FK$206,FAG_Daten_2022!Z$1,FALSE)="","",VLOOKUP($A112,FAG_Daten_2022!$A$1:$FK$206,FAG_Daten_2022!Z$1,FALSE))</f>
        <v/>
      </c>
      <c r="BM112" s="82">
        <f>IF(VLOOKUP($A112,FAG_Daten_2022!$A$1:$FK$206,FAG_Daten_2022!AG$1,FALSE)="","",VLOOKUP($A112,FAG_Daten_2022!$A$1:$FK$206,FAG_Daten_2022!AG$1,FALSE))</f>
        <v>36860562</v>
      </c>
      <c r="BN112" s="82">
        <f>IF(VLOOKUP($A112,FAG_Daten_2022!$A$1:$FK$206,FAG_Daten_2022!AH$1,FALSE)="","",VLOOKUP($A112,FAG_Daten_2022!$A$1:$FK$206,FAG_Daten_2022!AH$1,FALSE))</f>
        <v>0</v>
      </c>
      <c r="BO112" s="82">
        <f>IF(VLOOKUP($A112,FAG_Daten_2022!$A$1:$FK$206,FAG_Daten_2022!AI$1,FALSE)="","",VLOOKUP($A112,FAG_Daten_2022!$A$1:$FK$206,FAG_Daten_2022!AI$1,FALSE))</f>
        <v>0</v>
      </c>
      <c r="BP112" s="113">
        <f>IF(VLOOKUP($A112,FAG_Daten_2022!$A$1:$FK$206,FAG_Daten_2022!AJ$1,FALSE)="","",VLOOKUP($A112,FAG_Daten_2022!$A$1:$FK$206,FAG_Daten_2022!AJ$1,FALSE))</f>
        <v>0</v>
      </c>
      <c r="BQ112" s="82" t="str">
        <f>IF(VLOOKUP($A112,FAG_Daten_2022!$A$1:$FK$206,FAG_Daten_2022!AK$1,FALSE)="","",VLOOKUP($A112,FAG_Daten_2022!$A$1:$FK$206,FAG_Daten_2022!AK$1,FALSE))</f>
        <v/>
      </c>
      <c r="BR112" s="82">
        <f>IF(VLOOKUP($A112,FAG_Daten_2022!$A$1:$FK$206,FAG_Daten_2022!AL$1,FALSE)="","",VLOOKUP($A112,FAG_Daten_2022!$A$1:$FK$206,FAG_Daten_2022!AL$1,FALSE))</f>
        <v>0</v>
      </c>
      <c r="BS112" s="82">
        <f>IF(VLOOKUP($A112,FAG_Daten_2022!$A$1:$FK$206,FAG_Daten_2022!AM$1,FALSE)="","",VLOOKUP($A112,FAG_Daten_2022!$A$1:$FK$206,FAG_Daten_2022!AM$1,FALSE))</f>
        <v>0</v>
      </c>
      <c r="BT112" s="82" t="str">
        <f>IF(VLOOKUP($A112,FAG_Daten_2022!$A$1:$FK$206,FAG_Daten_2022!AN$1,FALSE)="","",VLOOKUP($A112,FAG_Daten_2022!$A$1:$FK$206,FAG_Daten_2022!AN$1,FALSE))</f>
        <v/>
      </c>
      <c r="BU112" s="82" t="str">
        <f>IF(VLOOKUP($A112,FAG_Daten_2022!$A$1:$FK$206,FAG_Daten_2022!AO$1,FALSE)="","",VLOOKUP($A112,FAG_Daten_2022!$A$1:$FK$206,FAG_Daten_2022!AO$1,FALSE))</f>
        <v/>
      </c>
      <c r="BV112" s="82">
        <f>IF(VLOOKUP($A112,FAG_Daten_2022!$A$1:$FK$206,FAG_Daten_2022!AP$1,FALSE)="","",VLOOKUP($A112,FAG_Daten_2022!$A$1:$FK$206,FAG_Daten_2022!AP$1,FALSE))</f>
        <v>0</v>
      </c>
      <c r="BW112" s="82" t="str">
        <f>IF(VLOOKUP($A112,FAG_Daten_2022!$A$1:$FK$206,FAG_Daten_2022!AQ$1,FALSE)="","",VLOOKUP($A112,FAG_Daten_2022!$A$1:$FK$206,FAG_Daten_2022!AQ$1,FALSE))</f>
        <v/>
      </c>
      <c r="BX112" s="82" t="str">
        <f>IF(VLOOKUP($A112,FAG_Daten_2022!$A$1:$FK$206,FAG_Daten_2022!AR$1,FALSE)="","",VLOOKUP($A112,FAG_Daten_2022!$A$1:$FK$206,FAG_Daten_2022!AR$1,FALSE))</f>
        <v/>
      </c>
      <c r="BY112" s="82" t="str">
        <f>IF(VLOOKUP($A112,FAG_Daten_2022!$A$1:$FK$206,FAG_Daten_2022!AS$1,FALSE)="","",VLOOKUP($A112,FAG_Daten_2022!$A$1:$FK$206,FAG_Daten_2022!AS$1,FALSE))</f>
        <v/>
      </c>
      <c r="BZ112" s="82">
        <f t="shared" si="30"/>
        <v>0</v>
      </c>
      <c r="CA112" s="82">
        <f t="shared" si="30"/>
        <v>0</v>
      </c>
      <c r="CB112" s="82">
        <f t="shared" si="30"/>
        <v>0</v>
      </c>
      <c r="CC112" s="82" t="str">
        <f t="shared" si="30"/>
        <v/>
      </c>
      <c r="CD112" s="82">
        <f t="shared" si="30"/>
        <v>0</v>
      </c>
      <c r="CE112" s="82">
        <f t="shared" si="30"/>
        <v>0</v>
      </c>
      <c r="CF112" s="82" t="str">
        <f t="shared" si="30"/>
        <v/>
      </c>
      <c r="CG112" s="82" t="str">
        <f t="shared" si="30"/>
        <v/>
      </c>
      <c r="CH112" s="82">
        <f t="shared" si="30"/>
        <v>0</v>
      </c>
      <c r="CI112" s="82" t="str">
        <f t="shared" si="25"/>
        <v/>
      </c>
      <c r="CJ112" s="82" t="str">
        <f t="shared" si="25"/>
        <v/>
      </c>
      <c r="CK112" s="82" t="str">
        <f t="shared" si="25"/>
        <v/>
      </c>
      <c r="CL112" s="82">
        <f t="shared" si="28"/>
        <v>0</v>
      </c>
      <c r="CM112" s="82">
        <f t="shared" si="28"/>
        <v>0</v>
      </c>
      <c r="CN112" s="82">
        <f t="shared" si="28"/>
        <v>0</v>
      </c>
      <c r="CO112" s="82" t="str">
        <f t="shared" si="26"/>
        <v/>
      </c>
      <c r="CP112" s="82">
        <f t="shared" si="26"/>
        <v>0</v>
      </c>
      <c r="CQ112" s="82">
        <f t="shared" si="26"/>
        <v>0</v>
      </c>
      <c r="CR112" s="82" t="str">
        <f t="shared" si="23"/>
        <v/>
      </c>
      <c r="CS112" s="82" t="str">
        <f t="shared" si="23"/>
        <v/>
      </c>
      <c r="CT112" s="82">
        <f t="shared" si="23"/>
        <v>0</v>
      </c>
      <c r="CU112" s="82" t="str">
        <f t="shared" si="23"/>
        <v/>
      </c>
      <c r="CV112" s="82" t="str">
        <f t="shared" si="23"/>
        <v/>
      </c>
      <c r="CW112" s="82" t="str">
        <f t="shared" si="23"/>
        <v/>
      </c>
      <c r="CX112" s="82">
        <f t="shared" si="20"/>
        <v>0</v>
      </c>
      <c r="CY112" s="82">
        <f>VLOOKUP($A112,FAG_Daten_2022!$A$1:$FK$206,FAG_Daten_2022!I$1,FALSE)</f>
        <v>2346</v>
      </c>
      <c r="CZ112" s="82" t="str">
        <f>IF(VLOOKUP($A112,FAG_Daten_2022!$A$1:$FK$206,FAG_Daten_2022!BE$1,FALSE)="","",VLOOKUP($A112,FAG_Daten_2022!$A$1:$FK$206,FAG_Daten_2022!BE$1,FALSE))</f>
        <v/>
      </c>
      <c r="DA112" s="82" t="str">
        <f>IF(VLOOKUP($A112,FAG_Daten_2022!$A$1:$FK$206,FAG_Daten_2022!BF$1,FALSE)="","",VLOOKUP($A112,FAG_Daten_2022!$A$1:$FK$206,FAG_Daten_2022!BF$1,FALSE))</f>
        <v/>
      </c>
      <c r="DB112" s="82" t="str">
        <f>IF(VLOOKUP($A112,FAG_Daten_2022!$A$1:$FK$206,FAG_Daten_2022!BG$1,FALSE)="","",VLOOKUP($A112,FAG_Daten_2022!$A$1:$FK$206,FAG_Daten_2022!BG$1,FALSE))</f>
        <v/>
      </c>
      <c r="DC112" s="82" t="str">
        <f>IF(VLOOKUP($A112,FAG_Daten_2022!$A$1:$FK$206,FAG_Daten_2022!BH$1,FALSE)="","",VLOOKUP($A112,FAG_Daten_2022!$A$1:$FK$206,FAG_Daten_2022!BH$1,FALSE))</f>
        <v/>
      </c>
      <c r="DD112" s="82" t="str">
        <f>IF(VLOOKUP($A112,FAG_Daten_2022!$A$1:$FK$206,FAG_Daten_2022!BI$1,FALSE)="","",VLOOKUP($A112,FAG_Daten_2022!$A$1:$FK$206,FAG_Daten_2022!BI$1,FALSE))</f>
        <v/>
      </c>
      <c r="DE112" s="82" t="str">
        <f>IF(VLOOKUP($A112,FAG_Daten_2022!$A$1:$FK$206,FAG_Daten_2022!BJ$1,FALSE)="","",VLOOKUP($A112,FAG_Daten_2022!$A$1:$FK$206,FAG_Daten_2022!BJ$1,FALSE))</f>
        <v/>
      </c>
      <c r="DF112" s="82" t="str">
        <f>IF(VLOOKUP($A112,FAG_Daten_2022!$A$1:$FK$206,FAG_Daten_2022!BK$1,FALSE)="","",VLOOKUP($A112,FAG_Daten_2022!$A$1:$FK$206,FAG_Daten_2022!BK$1,FALSE))</f>
        <v/>
      </c>
      <c r="DG112" s="82" t="str">
        <f>IF(VLOOKUP($A112,FAG_Daten_2022!$A$1:$FK$206,FAG_Daten_2022!BL$1,FALSE)="","",VLOOKUP($A112,FAG_Daten_2022!$A$1:$FK$206,FAG_Daten_2022!BL$1,FALSE))</f>
        <v/>
      </c>
      <c r="DH112" s="82" t="str">
        <f>IF(VLOOKUP($A112,FAG_Daten_2022!$A$1:$FK$206,FAG_Daten_2022!BM$1,FALSE)="","",VLOOKUP($A112,FAG_Daten_2022!$A$1:$FK$206,FAG_Daten_2022!BM$1,FALSE))</f>
        <v/>
      </c>
      <c r="DI112" s="82" t="str">
        <f>IF(VLOOKUP($A112,FAG_Daten_2022!$A$1:$FK$206,FAG_Daten_2022!BN$1,FALSE)="","",VLOOKUP($A112,FAG_Daten_2022!$A$1:$FK$206,FAG_Daten_2022!BN$1,FALSE))</f>
        <v/>
      </c>
      <c r="DJ112" s="82" t="str">
        <f>IF(VLOOKUP($A112,FAG_Daten_2022!$A$1:$FK$206,FAG_Daten_2022!BO$1,FALSE)="","",VLOOKUP($A112,FAG_Daten_2022!$A$1:$FK$206,FAG_Daten_2022!BO$1,FALSE))</f>
        <v/>
      </c>
      <c r="DK112" s="82" t="str">
        <f>IF(VLOOKUP($A112,FAG_Daten_2022!$A$1:$FK$206,FAG_Daten_2022!BP$1,FALSE)="","",VLOOKUP($A112,FAG_Daten_2022!$A$1:$FK$206,FAG_Daten_2022!BP$1,FALSE))</f>
        <v/>
      </c>
      <c r="DL112" s="82" t="str">
        <f>IF(VLOOKUP($A112,FAG_Daten_2022!$A$1:$FK$206,FAG_Daten_2022!BQ$1,FALSE)="","",VLOOKUP($A112,FAG_Daten_2022!$A$1:$FK$206,FAG_Daten_2022!BQ$1,FALSE))</f>
        <v/>
      </c>
      <c r="DM112" s="82" t="str">
        <f>IF(VLOOKUP($A112,FAG_Daten_2022!$A$1:$FK$206,FAG_Daten_2022!BR$1,FALSE)="","",VLOOKUP($A112,FAG_Daten_2022!$A$1:$FK$206,FAG_Daten_2022!BR$1,FALSE))</f>
        <v/>
      </c>
      <c r="DN112" s="82" t="str">
        <f t="shared" si="29"/>
        <v/>
      </c>
      <c r="DO112" s="82" t="str">
        <f t="shared" si="29"/>
        <v/>
      </c>
      <c r="DP112" s="82" t="str">
        <f t="shared" si="29"/>
        <v/>
      </c>
      <c r="DQ112" s="82" t="str">
        <f t="shared" si="27"/>
        <v/>
      </c>
      <c r="DR112" s="82" t="str">
        <f t="shared" si="27"/>
        <v/>
      </c>
      <c r="DS112" s="82" t="str">
        <f t="shared" si="27"/>
        <v/>
      </c>
      <c r="DT112" s="82" t="str">
        <f t="shared" si="24"/>
        <v/>
      </c>
      <c r="DU112" s="82" t="str">
        <f t="shared" si="24"/>
        <v/>
      </c>
      <c r="DV112" s="82" t="str">
        <f t="shared" si="24"/>
        <v/>
      </c>
      <c r="DW112" s="82" t="str">
        <f t="shared" si="24"/>
        <v/>
      </c>
      <c r="DX112" s="82" t="str">
        <f t="shared" si="24"/>
        <v/>
      </c>
      <c r="DY112" s="82" t="str">
        <f t="shared" si="24"/>
        <v/>
      </c>
      <c r="DZ112" s="82">
        <f t="shared" si="21"/>
        <v>0</v>
      </c>
      <c r="EA112" s="82">
        <f t="shared" si="22"/>
        <v>0</v>
      </c>
      <c r="EB112" s="82"/>
      <c r="EC112" s="82"/>
      <c r="ED112" s="82"/>
      <c r="EE112" s="82"/>
      <c r="EF112" s="82"/>
      <c r="EG112" s="82"/>
      <c r="EH112" s="82"/>
      <c r="EI112" s="82"/>
      <c r="EJ112" s="82"/>
      <c r="EK112" s="1"/>
      <c r="EL112" s="11"/>
      <c r="EM112" s="1"/>
    </row>
    <row r="113" spans="1:143" s="3" customFormat="1" outlineLevel="1" x14ac:dyDescent="0.2">
      <c r="A113" s="3">
        <v>224</v>
      </c>
      <c r="B113" s="3" t="str">
        <f>VLOOKUP(A113,FAG_Daten_2022!A$1:$FK$206,FAG_Daten_2022!$B$1,FALSE)</f>
        <v>Pfungen</v>
      </c>
      <c r="C113" s="3" t="str">
        <f>VLOOKUP(A113,FAG_Daten_2022!A$1:$FK$206,FAG_Daten_2022!$C$1,FALSE)</f>
        <v>Politische Gemeinde</v>
      </c>
      <c r="D113" s="3" t="str">
        <f>VLOOKUP(A113,FAG_Daten_2022!A$1:$FK$206,FAG_Daten_2022!$D$1,FALSE)</f>
        <v>Bezirk Winterthur</v>
      </c>
      <c r="E113" s="82">
        <f>VLOOKUP(A113,FAG_Daten_2022!A$1:$FK$206,FAG_Daten_2022!$AT$1,FALSE)</f>
        <v>2366</v>
      </c>
      <c r="F113" s="82">
        <f>VLOOKUP(A113,FAG_Daten_2022!A$1:$FK$206,FAG_Daten_2022!$AV$1,FALSE)</f>
        <v>3770</v>
      </c>
      <c r="G113" s="82">
        <f>VLOOKUP(A113,FAG_Daten_2022!A$1:$FK$206,FAG_Daten_2022!$F$1,FALSE)</f>
        <v>3945</v>
      </c>
      <c r="H113" s="80">
        <f>VLOOKUP(A113,FAG_Daten_2022!A$1:$FK$206,FAG_Daten_2022!$DH$1,FALSE)</f>
        <v>117</v>
      </c>
      <c r="I113" s="82">
        <f>ROUND(IF(E113&lt;FAG_Basisdaten!$C$5*F113,(FAG_Basisdaten!$C$5*F113-E113)*G113*H113/100,0),0)</f>
        <v>5610323</v>
      </c>
      <c r="J113" s="82">
        <f>VLOOKUP(A113,FAG_Daten_2022!A$1:$FK$206,FAG_Daten_2022!$AT$1,FALSE)</f>
        <v>2366</v>
      </c>
      <c r="K113" s="82">
        <f>VLOOKUP(A113,FAG_Daten_2022!A$1:$FK$206,FAG_Daten_2022!$AV$1,FALSE)</f>
        <v>3770</v>
      </c>
      <c r="L113" s="3">
        <f>VLOOKUP(A113,FAG_Daten_2022!A$1:$FK$206,FAG_Daten_2022!$F$1,FALSE)</f>
        <v>3945</v>
      </c>
      <c r="M113" s="3">
        <f>VLOOKUP(A113,FAG_Daten_2022!A$1:$FK$206,FAG_Daten_2022!DJ$1,FALSE)</f>
        <v>99.67</v>
      </c>
      <c r="N113" s="3">
        <f>VLOOKUP(A113,FAG_Daten_2022!A$1:$FK$206,FAG_Daten_2022!$DK$1,FALSE)</f>
        <v>100.87</v>
      </c>
      <c r="O113" s="82">
        <f>ROUND(IF(J113&gt;K113*FAG_Basisdaten!$C$8,(J113-K113*FAG_Basisdaten!$C$8)*FAG_Basisdaten!$C$9*L113*(M113/N113),0),0)</f>
        <v>0</v>
      </c>
      <c r="P113" s="82">
        <f>VLOOKUP(A113,FAG_Daten_2022!A$1:$FK$206,FAG_Daten_2022!$I$1,FALSE)</f>
        <v>872</v>
      </c>
      <c r="Q113" s="82">
        <f>VLOOKUP(A113,FAG_Daten_2022!A$1:$FK$206,FAG_Daten_2022!$F$1,FALSE)</f>
        <v>3945</v>
      </c>
      <c r="R113" s="82">
        <f>VLOOKUP(A113,FAG_Daten_2022!A$1:$FK$206,FAG_Daten_2022!$K$1,FALSE)</f>
        <v>232131</v>
      </c>
      <c r="S113" s="82">
        <f>VLOOKUP(A113,FAG_Daten_2022!A$1:$FK$206,FAG_Daten_2022!$H$1,FALSE)</f>
        <v>1130451</v>
      </c>
      <c r="T113" s="82">
        <f>VLOOKUP(A113,FAG_Daten_2022!A$1:$FK$206,FAG_Daten_2022!$F$1,FALSE)</f>
        <v>3945</v>
      </c>
      <c r="U113" s="3">
        <f>VLOOKUP(A113,FAG_Daten_2022!A$1:$FK$206,FAG_Daten_2022!$BC$1,FALSE)</f>
        <v>102.3</v>
      </c>
      <c r="V113" s="3">
        <f>VLOOKUP(A113,FAG_Daten_2022!A$1:$FK$206,FAG_Daten_2022!$BD$1,FALSE)</f>
        <v>104.2</v>
      </c>
      <c r="W113" s="118">
        <f>IF((P113/Q113)&gt;(R113/S113)*FAG_Basisdaten!$C$12,((P113/Q113)-(R113/S113)*FAG_Basisdaten!$C$12)*T113*FAG_Basisdaten!$C$13*(U113/V113),0)</f>
        <v>0</v>
      </c>
      <c r="X113" s="3">
        <f>VLOOKUP(A113,FAG_Daten_2022!A$1:$FK$206,FAG_Daten_2022!$DH$1,FALSE)</f>
        <v>117</v>
      </c>
      <c r="Y113" s="3">
        <f>VLOOKUP(A113,FAG_Daten_2022!A$1:$FK$206,FAG_Daten_2022!$DJ$1,FALSE)</f>
        <v>99.67</v>
      </c>
      <c r="Z113" s="82">
        <f>ROUND(W113-W113*MIN(MAX((Y113*FAG_Basisdaten!$C$15-X113)/(Y113*FAG_Basisdaten!$C$14),0),1),0)</f>
        <v>0</v>
      </c>
      <c r="AA113" s="79">
        <f>VLOOKUP(A113,FAG_Daten_2022!A$1:$FK$206,FAG_Daten_2022!$AW$1,FALSE)</f>
        <v>810.62</v>
      </c>
      <c r="AB113" s="83">
        <f>VLOOKUP(A113,FAG_Daten_2022!A$1:$FK$206,FAG_Daten_2022!$AZ$1,FALSE)</f>
        <v>0.23910000000000001</v>
      </c>
      <c r="AC113" s="3">
        <f>VLOOKUP(A113,FAG_Daten_2022!A$1:$FK$206,FAG_Daten_2022!$F$1,FALSE)</f>
        <v>3945</v>
      </c>
      <c r="AD113" s="3">
        <f>VLOOKUP(A113,FAG_Daten_2022!A$1:$FK$206,FAG_Daten_2022!$BC$1,FALSE)</f>
        <v>102.3</v>
      </c>
      <c r="AE113" s="3">
        <f>VLOOKUP(A113,FAG_Daten_2022!A$1:$FK$206,FAG_Daten_2022!$BD$1,FALSE)</f>
        <v>104.2</v>
      </c>
      <c r="AF113" s="80">
        <f>IF(OR(AA113&lt;FAG_Basisdaten!$C$18,AB113&gt;FAG_Basisdaten!$C$19),MAX((FAG_Basisdaten!$C$20+FAG_Basisdaten!$C$21*AA113+FAG_Basisdaten!$C$22*AB113*100)*AC113*(AD113/AE113),0),0)</f>
        <v>0</v>
      </c>
      <c r="AG113" s="3">
        <f>VLOOKUP(A113,FAG_Daten_2022!A$1:$FK$206,FAG_Daten_2022!$DH$1,FALSE)</f>
        <v>117</v>
      </c>
      <c r="AH113" s="3">
        <f>VLOOKUP(A113,FAG_Daten_2022!A$1:$FK$206,FAG_Daten_2022!$DJ$1,FALSE)</f>
        <v>99.67</v>
      </c>
      <c r="AI113" s="82">
        <f>ROUND(AF113-AF113*MIN(MAX((AH113*FAG_Basisdaten!$C$24-AG113)/(AH113*FAG_Basisdaten!$C$23),0),1),0)</f>
        <v>0</v>
      </c>
      <c r="AJ113" s="3">
        <f>VLOOKUP(A113,FAG_Daten_2022!$A$1:$FK$206,FAG_Daten_2022!$BC$1,FALSE)</f>
        <v>102.3</v>
      </c>
      <c r="AK113" s="3">
        <f>VLOOKUP(A113,FAG_Daten_2022!$A$1:$FK$206,FAG_Daten_2022!$BD$1,FALSE)</f>
        <v>104.2</v>
      </c>
      <c r="AL113" s="82">
        <v>0</v>
      </c>
      <c r="AM113" s="82">
        <f t="shared" si="19"/>
        <v>5610323</v>
      </c>
      <c r="AN113" s="115" t="str">
        <f>IF(VLOOKUP($A113,FAG_Daten_2022!$A$1:$FK$206,FAG_Daten_2022!BS$1,FALSE)="","",VLOOKUP($A113,FAG_Daten_2022!$A$1:$FK$206,FAG_Daten_2022!BS$1,FALSE))</f>
        <v/>
      </c>
      <c r="AO113" s="115" t="str">
        <f>IF(VLOOKUP($A113,FAG_Daten_2022!$A$1:$FK$206,FAG_Daten_2022!BT$1,FALSE)="","",VLOOKUP($A113,FAG_Daten_2022!$A$1:$FK$206,FAG_Daten_2022!BT$1,FALSE))</f>
        <v/>
      </c>
      <c r="AP113" s="115" t="str">
        <f>IF(VLOOKUP($A113,FAG_Daten_2022!$A$1:$FK$206,FAG_Daten_2022!BU$1,FALSE)="","",VLOOKUP($A113,FAG_Daten_2022!$A$1:$FK$206,FAG_Daten_2022!BU$1,FALSE))</f>
        <v/>
      </c>
      <c r="AQ113" s="115" t="str">
        <f>IF(VLOOKUP($A113,FAG_Daten_2022!$A$1:$FK$206,FAG_Daten_2022!BV$1,FALSE)="","",VLOOKUP($A113,FAG_Daten_2022!$A$1:$FK$206,FAG_Daten_2022!BV$1,FALSE))</f>
        <v/>
      </c>
      <c r="AR113" s="115" t="str">
        <f>IF(VLOOKUP($A113,FAG_Daten_2022!$A$1:$FK$206,FAG_Daten_2022!BW$1,FALSE)="","",VLOOKUP($A113,FAG_Daten_2022!$A$1:$FK$206,FAG_Daten_2022!BW$1,FALSE))</f>
        <v/>
      </c>
      <c r="AS113" s="115" t="str">
        <f>IF(VLOOKUP($A113,FAG_Daten_2022!$A$1:$FK$206,FAG_Daten_2022!BX$1,FALSE)="","",VLOOKUP($A113,FAG_Daten_2022!$A$1:$FK$206,FAG_Daten_2022!BX$1,FALSE))</f>
        <v/>
      </c>
      <c r="AT113" s="115" t="str">
        <f>IF(VLOOKUP($A113,FAG_Daten_2022!$A$1:$FK$206,FAG_Daten_2022!BY$1,FALSE)="","",VLOOKUP($A113,FAG_Daten_2022!$A$1:$FK$206,FAG_Daten_2022!BY$1,FALSE))</f>
        <v/>
      </c>
      <c r="AU113" s="115" t="str">
        <f>IF(VLOOKUP($A113,FAG_Daten_2022!$A$1:$FK$206,FAG_Daten_2022!BZ$1,FALSE)="","",VLOOKUP($A113,FAG_Daten_2022!$A$1:$FK$206,FAG_Daten_2022!BZ$1,FALSE))</f>
        <v/>
      </c>
      <c r="AV113" s="115" t="str">
        <f>IF(VLOOKUP($A113,FAG_Daten_2022!$A$1:$FK$206,FAG_Daten_2022!CA$1,FALSE)="","",VLOOKUP($A113,FAG_Daten_2022!$A$1:$FK$206,FAG_Daten_2022!CA$1,FALSE))</f>
        <v/>
      </c>
      <c r="AW113" s="115" t="str">
        <f>IF(VLOOKUP($A113,FAG_Daten_2022!$A$1:$FK$206,FAG_Daten_2022!CB$1,FALSE)="","",VLOOKUP($A113,FAG_Daten_2022!$A$1:$FK$206,FAG_Daten_2022!CB$1,FALSE))</f>
        <v/>
      </c>
      <c r="AX113" s="115" t="str">
        <f>IF(VLOOKUP($A113,FAG_Daten_2022!$A$1:$FK$206,FAG_Daten_2022!CC$1,FALSE)="","",VLOOKUP($A113,FAG_Daten_2022!$A$1:$FK$206,FAG_Daten_2022!CC$1,FALSE))</f>
        <v/>
      </c>
      <c r="AY113" s="115" t="str">
        <f>IF(VLOOKUP($A113,FAG_Daten_2022!$A$1:$FK$206,FAG_Daten_2022!CD$1,FALSE)="","",VLOOKUP($A113,FAG_Daten_2022!$A$1:$FK$206,FAG_Daten_2022!CD$1,FALSE))</f>
        <v/>
      </c>
      <c r="AZ113" s="80">
        <f>VLOOKUP($A113,FAG_Daten_2022!$A$1:$FK$206,FAG_Daten_2022!$DH$1,FALSE)</f>
        <v>117</v>
      </c>
      <c r="BA113" s="80">
        <f>IF(VLOOKUP($A113,FAG_Daten_2022!$A$1:$FK$206,FAG_Daten_2022!M$1,FALSE)="","",VLOOKUP($A113,FAG_Daten_2022!$A$1:$FK$206,FAG_Daten_2022!M$1,FALSE))</f>
        <v>0</v>
      </c>
      <c r="BB113" s="80">
        <f>IF(VLOOKUP($A113,FAG_Daten_2022!$A$1:$FK$206,FAG_Daten_2022!N$1,FALSE)="","",VLOOKUP($A113,FAG_Daten_2022!$A$1:$FK$206,FAG_Daten_2022!N$1,FALSE))</f>
        <v>0</v>
      </c>
      <c r="BC113" s="80">
        <f>IF(VLOOKUP($A113,FAG_Daten_2022!$A$1:$FK$206,FAG_Daten_2022!O$1,FALSE)="","",VLOOKUP($A113,FAG_Daten_2022!$A$1:$FK$206,FAG_Daten_2022!O$1,FALSE))</f>
        <v>0</v>
      </c>
      <c r="BD113" s="80" t="str">
        <f>IF(VLOOKUP($A113,FAG_Daten_2022!$A$1:$FK$206,FAG_Daten_2022!P$1,FALSE)="","",VLOOKUP($A113,FAG_Daten_2022!$A$1:$FK$206,FAG_Daten_2022!P$1,FALSE))</f>
        <v/>
      </c>
      <c r="BE113" s="80">
        <f>IF(VLOOKUP($A113,FAG_Daten_2022!$A$1:$FK$206,FAG_Daten_2022!R$1,FALSE)="","",VLOOKUP($A113,FAG_Daten_2022!$A$1:$FK$206,FAG_Daten_2022!R$1,FALSE))</f>
        <v>0</v>
      </c>
      <c r="BF113" s="80">
        <f>IF(VLOOKUP($A113,FAG_Daten_2022!$A$1:$FK$206,FAG_Daten_2022!S$1,FALSE)="","",VLOOKUP($A113,FAG_Daten_2022!$A$1:$FK$206,FAG_Daten_2022!S$1,FALSE))</f>
        <v>0</v>
      </c>
      <c r="BG113" s="80" t="str">
        <f>IF(VLOOKUP($A113,FAG_Daten_2022!$A$1:$FK$206,FAG_Daten_2022!T$1,FALSE)="","",VLOOKUP($A113,FAG_Daten_2022!$A$1:$FK$206,FAG_Daten_2022!T$1,FALSE))</f>
        <v/>
      </c>
      <c r="BH113" s="80" t="str">
        <f>IF(VLOOKUP($A113,FAG_Daten_2022!$A$1:$FK$206,FAG_Daten_2022!U$1,FALSE)="","",VLOOKUP($A113,FAG_Daten_2022!$A$1:$FK$206,FAG_Daten_2022!U$1,FALSE))</f>
        <v/>
      </c>
      <c r="BI113" s="80">
        <f>IF(VLOOKUP($A113,FAG_Daten_2022!$A$1:$FK$206,FAG_Daten_2022!W$1,FALSE)="","",VLOOKUP($A113,FAG_Daten_2022!$A$1:$FK$206,FAG_Daten_2022!W$1,FALSE))</f>
        <v>0</v>
      </c>
      <c r="BJ113" s="80" t="str">
        <f>IF(VLOOKUP($A113,FAG_Daten_2022!$A$1:$FK$206,FAG_Daten_2022!X$1,FALSE)="","",VLOOKUP($A113,FAG_Daten_2022!$A$1:$FK$206,FAG_Daten_2022!X$1,FALSE))</f>
        <v/>
      </c>
      <c r="BK113" s="80" t="str">
        <f>IF(VLOOKUP($A113,FAG_Daten_2022!$A$1:$FK$206,FAG_Daten_2022!Y$1,FALSE)="","",VLOOKUP($A113,FAG_Daten_2022!$A$1:$FK$206,FAG_Daten_2022!Y$1,FALSE))</f>
        <v/>
      </c>
      <c r="BL113" s="80" t="str">
        <f>IF(VLOOKUP($A113,FAG_Daten_2022!$A$1:$FK$206,FAG_Daten_2022!Z$1,FALSE)="","",VLOOKUP($A113,FAG_Daten_2022!$A$1:$FK$206,FAG_Daten_2022!Z$1,FALSE))</f>
        <v/>
      </c>
      <c r="BM113" s="82">
        <f>IF(VLOOKUP($A113,FAG_Daten_2022!$A$1:$FK$206,FAG_Daten_2022!AG$1,FALSE)="","",VLOOKUP($A113,FAG_Daten_2022!$A$1:$FK$206,FAG_Daten_2022!AG$1,FALSE))</f>
        <v>9332961</v>
      </c>
      <c r="BN113" s="82">
        <f>IF(VLOOKUP($A113,FAG_Daten_2022!$A$1:$FK$206,FAG_Daten_2022!AH$1,FALSE)="","",VLOOKUP($A113,FAG_Daten_2022!$A$1:$FK$206,FAG_Daten_2022!AH$1,FALSE))</f>
        <v>0</v>
      </c>
      <c r="BO113" s="82">
        <f>IF(VLOOKUP($A113,FAG_Daten_2022!$A$1:$FK$206,FAG_Daten_2022!AI$1,FALSE)="","",VLOOKUP($A113,FAG_Daten_2022!$A$1:$FK$206,FAG_Daten_2022!AI$1,FALSE))</f>
        <v>0</v>
      </c>
      <c r="BP113" s="113">
        <f>IF(VLOOKUP($A113,FAG_Daten_2022!$A$1:$FK$206,FAG_Daten_2022!AJ$1,FALSE)="","",VLOOKUP($A113,FAG_Daten_2022!$A$1:$FK$206,FAG_Daten_2022!AJ$1,FALSE))</f>
        <v>0</v>
      </c>
      <c r="BQ113" s="82" t="str">
        <f>IF(VLOOKUP($A113,FAG_Daten_2022!$A$1:$FK$206,FAG_Daten_2022!AK$1,FALSE)="","",VLOOKUP($A113,FAG_Daten_2022!$A$1:$FK$206,FAG_Daten_2022!AK$1,FALSE))</f>
        <v/>
      </c>
      <c r="BR113" s="82">
        <f>IF(VLOOKUP($A113,FAG_Daten_2022!$A$1:$FK$206,FAG_Daten_2022!AL$1,FALSE)="","",VLOOKUP($A113,FAG_Daten_2022!$A$1:$FK$206,FAG_Daten_2022!AL$1,FALSE))</f>
        <v>0</v>
      </c>
      <c r="BS113" s="82">
        <f>IF(VLOOKUP($A113,FAG_Daten_2022!$A$1:$FK$206,FAG_Daten_2022!AM$1,FALSE)="","",VLOOKUP($A113,FAG_Daten_2022!$A$1:$FK$206,FAG_Daten_2022!AM$1,FALSE))</f>
        <v>0</v>
      </c>
      <c r="BT113" s="82" t="str">
        <f>IF(VLOOKUP($A113,FAG_Daten_2022!$A$1:$FK$206,FAG_Daten_2022!AN$1,FALSE)="","",VLOOKUP($A113,FAG_Daten_2022!$A$1:$FK$206,FAG_Daten_2022!AN$1,FALSE))</f>
        <v/>
      </c>
      <c r="BU113" s="82" t="str">
        <f>IF(VLOOKUP($A113,FAG_Daten_2022!$A$1:$FK$206,FAG_Daten_2022!AO$1,FALSE)="","",VLOOKUP($A113,FAG_Daten_2022!$A$1:$FK$206,FAG_Daten_2022!AO$1,FALSE))</f>
        <v/>
      </c>
      <c r="BV113" s="82">
        <f>IF(VLOOKUP($A113,FAG_Daten_2022!$A$1:$FK$206,FAG_Daten_2022!AP$1,FALSE)="","",VLOOKUP($A113,FAG_Daten_2022!$A$1:$FK$206,FAG_Daten_2022!AP$1,FALSE))</f>
        <v>0</v>
      </c>
      <c r="BW113" s="82" t="str">
        <f>IF(VLOOKUP($A113,FAG_Daten_2022!$A$1:$FK$206,FAG_Daten_2022!AQ$1,FALSE)="","",VLOOKUP($A113,FAG_Daten_2022!$A$1:$FK$206,FAG_Daten_2022!AQ$1,FALSE))</f>
        <v/>
      </c>
      <c r="BX113" s="82" t="str">
        <f>IF(VLOOKUP($A113,FAG_Daten_2022!$A$1:$FK$206,FAG_Daten_2022!AR$1,FALSE)="","",VLOOKUP($A113,FAG_Daten_2022!$A$1:$FK$206,FAG_Daten_2022!AR$1,FALSE))</f>
        <v/>
      </c>
      <c r="BY113" s="82" t="str">
        <f>IF(VLOOKUP($A113,FAG_Daten_2022!$A$1:$FK$206,FAG_Daten_2022!AS$1,FALSE)="","",VLOOKUP($A113,FAG_Daten_2022!$A$1:$FK$206,FAG_Daten_2022!AS$1,FALSE))</f>
        <v/>
      </c>
      <c r="BZ113" s="82">
        <f t="shared" si="30"/>
        <v>0</v>
      </c>
      <c r="CA113" s="82">
        <f t="shared" si="30"/>
        <v>0</v>
      </c>
      <c r="CB113" s="82">
        <f t="shared" si="30"/>
        <v>0</v>
      </c>
      <c r="CC113" s="82" t="str">
        <f t="shared" si="30"/>
        <v/>
      </c>
      <c r="CD113" s="82">
        <f t="shared" si="30"/>
        <v>0</v>
      </c>
      <c r="CE113" s="82">
        <f t="shared" si="30"/>
        <v>0</v>
      </c>
      <c r="CF113" s="82" t="str">
        <f t="shared" si="30"/>
        <v/>
      </c>
      <c r="CG113" s="82" t="str">
        <f t="shared" si="30"/>
        <v/>
      </c>
      <c r="CH113" s="82">
        <f t="shared" si="30"/>
        <v>0</v>
      </c>
      <c r="CI113" s="82" t="str">
        <f t="shared" si="25"/>
        <v/>
      </c>
      <c r="CJ113" s="82" t="str">
        <f t="shared" si="25"/>
        <v/>
      </c>
      <c r="CK113" s="82" t="str">
        <f t="shared" si="25"/>
        <v/>
      </c>
      <c r="CL113" s="82">
        <f t="shared" si="28"/>
        <v>0</v>
      </c>
      <c r="CM113" s="82">
        <f t="shared" si="28"/>
        <v>0</v>
      </c>
      <c r="CN113" s="82">
        <f t="shared" si="28"/>
        <v>0</v>
      </c>
      <c r="CO113" s="82" t="str">
        <f t="shared" si="26"/>
        <v/>
      </c>
      <c r="CP113" s="82">
        <f t="shared" si="26"/>
        <v>0</v>
      </c>
      <c r="CQ113" s="82">
        <f t="shared" si="26"/>
        <v>0</v>
      </c>
      <c r="CR113" s="82" t="str">
        <f t="shared" si="23"/>
        <v/>
      </c>
      <c r="CS113" s="82" t="str">
        <f t="shared" si="23"/>
        <v/>
      </c>
      <c r="CT113" s="82">
        <f t="shared" si="23"/>
        <v>0</v>
      </c>
      <c r="CU113" s="82" t="str">
        <f t="shared" si="23"/>
        <v/>
      </c>
      <c r="CV113" s="82" t="str">
        <f t="shared" si="23"/>
        <v/>
      </c>
      <c r="CW113" s="82" t="str">
        <f t="shared" si="23"/>
        <v/>
      </c>
      <c r="CX113" s="82">
        <f t="shared" si="20"/>
        <v>0</v>
      </c>
      <c r="CY113" s="82">
        <f>VLOOKUP($A113,FAG_Daten_2022!$A$1:$FK$206,FAG_Daten_2022!I$1,FALSE)</f>
        <v>872</v>
      </c>
      <c r="CZ113" s="82" t="str">
        <f>IF(VLOOKUP($A113,FAG_Daten_2022!$A$1:$FK$206,FAG_Daten_2022!BE$1,FALSE)="","",VLOOKUP($A113,FAG_Daten_2022!$A$1:$FK$206,FAG_Daten_2022!BE$1,FALSE))</f>
        <v/>
      </c>
      <c r="DA113" s="82" t="str">
        <f>IF(VLOOKUP($A113,FAG_Daten_2022!$A$1:$FK$206,FAG_Daten_2022!BF$1,FALSE)="","",VLOOKUP($A113,FAG_Daten_2022!$A$1:$FK$206,FAG_Daten_2022!BF$1,FALSE))</f>
        <v/>
      </c>
      <c r="DB113" s="82" t="str">
        <f>IF(VLOOKUP($A113,FAG_Daten_2022!$A$1:$FK$206,FAG_Daten_2022!BG$1,FALSE)="","",VLOOKUP($A113,FAG_Daten_2022!$A$1:$FK$206,FAG_Daten_2022!BG$1,FALSE))</f>
        <v/>
      </c>
      <c r="DC113" s="82" t="str">
        <f>IF(VLOOKUP($A113,FAG_Daten_2022!$A$1:$FK$206,FAG_Daten_2022!BH$1,FALSE)="","",VLOOKUP($A113,FAG_Daten_2022!$A$1:$FK$206,FAG_Daten_2022!BH$1,FALSE))</f>
        <v/>
      </c>
      <c r="DD113" s="82" t="str">
        <f>IF(VLOOKUP($A113,FAG_Daten_2022!$A$1:$FK$206,FAG_Daten_2022!BI$1,FALSE)="","",VLOOKUP($A113,FAG_Daten_2022!$A$1:$FK$206,FAG_Daten_2022!BI$1,FALSE))</f>
        <v/>
      </c>
      <c r="DE113" s="82" t="str">
        <f>IF(VLOOKUP($A113,FAG_Daten_2022!$A$1:$FK$206,FAG_Daten_2022!BJ$1,FALSE)="","",VLOOKUP($A113,FAG_Daten_2022!$A$1:$FK$206,FAG_Daten_2022!BJ$1,FALSE))</f>
        <v/>
      </c>
      <c r="DF113" s="82" t="str">
        <f>IF(VLOOKUP($A113,FAG_Daten_2022!$A$1:$FK$206,FAG_Daten_2022!BK$1,FALSE)="","",VLOOKUP($A113,FAG_Daten_2022!$A$1:$FK$206,FAG_Daten_2022!BK$1,FALSE))</f>
        <v/>
      </c>
      <c r="DG113" s="82" t="str">
        <f>IF(VLOOKUP($A113,FAG_Daten_2022!$A$1:$FK$206,FAG_Daten_2022!BL$1,FALSE)="","",VLOOKUP($A113,FAG_Daten_2022!$A$1:$FK$206,FAG_Daten_2022!BL$1,FALSE))</f>
        <v/>
      </c>
      <c r="DH113" s="82" t="str">
        <f>IF(VLOOKUP($A113,FAG_Daten_2022!$A$1:$FK$206,FAG_Daten_2022!BM$1,FALSE)="","",VLOOKUP($A113,FAG_Daten_2022!$A$1:$FK$206,FAG_Daten_2022!BM$1,FALSE))</f>
        <v/>
      </c>
      <c r="DI113" s="82" t="str">
        <f>IF(VLOOKUP($A113,FAG_Daten_2022!$A$1:$FK$206,FAG_Daten_2022!BN$1,FALSE)="","",VLOOKUP($A113,FAG_Daten_2022!$A$1:$FK$206,FAG_Daten_2022!BN$1,FALSE))</f>
        <v/>
      </c>
      <c r="DJ113" s="82" t="str">
        <f>IF(VLOOKUP($A113,FAG_Daten_2022!$A$1:$FK$206,FAG_Daten_2022!BO$1,FALSE)="","",VLOOKUP($A113,FAG_Daten_2022!$A$1:$FK$206,FAG_Daten_2022!BO$1,FALSE))</f>
        <v/>
      </c>
      <c r="DK113" s="82" t="str">
        <f>IF(VLOOKUP($A113,FAG_Daten_2022!$A$1:$FK$206,FAG_Daten_2022!BP$1,FALSE)="","",VLOOKUP($A113,FAG_Daten_2022!$A$1:$FK$206,FAG_Daten_2022!BP$1,FALSE))</f>
        <v/>
      </c>
      <c r="DL113" s="82" t="str">
        <f>IF(VLOOKUP($A113,FAG_Daten_2022!$A$1:$FK$206,FAG_Daten_2022!BQ$1,FALSE)="","",VLOOKUP($A113,FAG_Daten_2022!$A$1:$FK$206,FAG_Daten_2022!BQ$1,FALSE))</f>
        <v/>
      </c>
      <c r="DM113" s="82" t="str">
        <f>IF(VLOOKUP($A113,FAG_Daten_2022!$A$1:$FK$206,FAG_Daten_2022!BR$1,FALSE)="","",VLOOKUP($A113,FAG_Daten_2022!$A$1:$FK$206,FAG_Daten_2022!BR$1,FALSE))</f>
        <v/>
      </c>
      <c r="DN113" s="82" t="str">
        <f t="shared" si="29"/>
        <v/>
      </c>
      <c r="DO113" s="82" t="str">
        <f t="shared" si="29"/>
        <v/>
      </c>
      <c r="DP113" s="82" t="str">
        <f t="shared" si="29"/>
        <v/>
      </c>
      <c r="DQ113" s="82" t="str">
        <f t="shared" si="27"/>
        <v/>
      </c>
      <c r="DR113" s="82" t="str">
        <f t="shared" si="27"/>
        <v/>
      </c>
      <c r="DS113" s="82" t="str">
        <f t="shared" si="27"/>
        <v/>
      </c>
      <c r="DT113" s="82" t="str">
        <f t="shared" si="24"/>
        <v/>
      </c>
      <c r="DU113" s="82" t="str">
        <f t="shared" si="24"/>
        <v/>
      </c>
      <c r="DV113" s="82" t="str">
        <f t="shared" si="24"/>
        <v/>
      </c>
      <c r="DW113" s="82" t="str">
        <f t="shared" si="24"/>
        <v/>
      </c>
      <c r="DX113" s="82" t="str">
        <f t="shared" si="24"/>
        <v/>
      </c>
      <c r="DY113" s="82" t="str">
        <f t="shared" si="24"/>
        <v/>
      </c>
      <c r="DZ113" s="82">
        <f t="shared" si="21"/>
        <v>0</v>
      </c>
      <c r="EA113" s="82">
        <f t="shared" si="22"/>
        <v>0</v>
      </c>
      <c r="EB113" s="82"/>
      <c r="EC113" s="82"/>
      <c r="ED113" s="82"/>
      <c r="EE113" s="82"/>
      <c r="EF113" s="82"/>
      <c r="EG113" s="82"/>
      <c r="EH113" s="82"/>
      <c r="EI113" s="82"/>
      <c r="EJ113" s="82"/>
      <c r="EL113" s="82"/>
    </row>
    <row r="114" spans="1:143" s="3" customFormat="1" outlineLevel="1" x14ac:dyDescent="0.2">
      <c r="A114" s="3">
        <v>67</v>
      </c>
      <c r="B114" s="3" t="str">
        <f>VLOOKUP(A114,FAG_Daten_2022!A$1:$FK$206,FAG_Daten_2022!$B$1,FALSE)</f>
        <v>Rafz</v>
      </c>
      <c r="C114" s="3" t="str">
        <f>VLOOKUP(A114,FAG_Daten_2022!A$1:$FK$206,FAG_Daten_2022!$C$1,FALSE)</f>
        <v>Politische Gemeinde</v>
      </c>
      <c r="D114" s="3" t="str">
        <f>VLOOKUP(A114,FAG_Daten_2022!A$1:$FK$206,FAG_Daten_2022!$D$1,FALSE)</f>
        <v>Bezirk Bülach</v>
      </c>
      <c r="E114" s="82">
        <f>VLOOKUP(A114,FAG_Daten_2022!A$1:$FK$206,FAG_Daten_2022!$AT$1,FALSE)</f>
        <v>2493</v>
      </c>
      <c r="F114" s="82">
        <f>VLOOKUP(A114,FAG_Daten_2022!A$1:$FK$206,FAG_Daten_2022!$AV$1,FALSE)</f>
        <v>3770</v>
      </c>
      <c r="G114" s="82">
        <f>VLOOKUP(A114,FAG_Daten_2022!A$1:$FK$206,FAG_Daten_2022!$F$1,FALSE)</f>
        <v>4624</v>
      </c>
      <c r="H114" s="80">
        <f>VLOOKUP(A114,FAG_Daten_2022!A$1:$FK$206,FAG_Daten_2022!$DH$1,FALSE)</f>
        <v>113</v>
      </c>
      <c r="I114" s="82">
        <f>ROUND(IF(E114&lt;FAG_Basisdaten!$C$5*F114,(FAG_Basisdaten!$C$5*F114-E114)*G114*H114/100,0),0)</f>
        <v>5687543</v>
      </c>
      <c r="J114" s="82">
        <f>VLOOKUP(A114,FAG_Daten_2022!A$1:$FK$206,FAG_Daten_2022!$AT$1,FALSE)</f>
        <v>2493</v>
      </c>
      <c r="K114" s="82">
        <f>VLOOKUP(A114,FAG_Daten_2022!A$1:$FK$206,FAG_Daten_2022!$AV$1,FALSE)</f>
        <v>3770</v>
      </c>
      <c r="L114" s="3">
        <f>VLOOKUP(A114,FAG_Daten_2022!A$1:$FK$206,FAG_Daten_2022!$F$1,FALSE)</f>
        <v>4624</v>
      </c>
      <c r="M114" s="3">
        <f>VLOOKUP(A114,FAG_Daten_2022!A$1:$FK$206,FAG_Daten_2022!DJ$1,FALSE)</f>
        <v>99.67</v>
      </c>
      <c r="N114" s="3">
        <f>VLOOKUP(A114,FAG_Daten_2022!A$1:$FK$206,FAG_Daten_2022!$DK$1,FALSE)</f>
        <v>100.87</v>
      </c>
      <c r="O114" s="82">
        <f>ROUND(IF(J114&gt;K114*FAG_Basisdaten!$C$8,(J114-K114*FAG_Basisdaten!$C$8)*FAG_Basisdaten!$C$9*L114*(M114/N114),0),0)</f>
        <v>0</v>
      </c>
      <c r="P114" s="82">
        <f>VLOOKUP(A114,FAG_Daten_2022!A$1:$FK$206,FAG_Daten_2022!$I$1,FALSE)</f>
        <v>967</v>
      </c>
      <c r="Q114" s="82">
        <f>VLOOKUP(A114,FAG_Daten_2022!A$1:$FK$206,FAG_Daten_2022!$F$1,FALSE)</f>
        <v>4624</v>
      </c>
      <c r="R114" s="82">
        <f>VLOOKUP(A114,FAG_Daten_2022!A$1:$FK$206,FAG_Daten_2022!$K$1,FALSE)</f>
        <v>232131</v>
      </c>
      <c r="S114" s="82">
        <f>VLOOKUP(A114,FAG_Daten_2022!A$1:$FK$206,FAG_Daten_2022!$H$1,FALSE)</f>
        <v>1130451</v>
      </c>
      <c r="T114" s="82">
        <f>VLOOKUP(A114,FAG_Daten_2022!A$1:$FK$206,FAG_Daten_2022!$F$1,FALSE)</f>
        <v>4624</v>
      </c>
      <c r="U114" s="3">
        <f>VLOOKUP(A114,FAG_Daten_2022!A$1:$FK$206,FAG_Daten_2022!$BC$1,FALSE)</f>
        <v>102.3</v>
      </c>
      <c r="V114" s="3">
        <f>VLOOKUP(A114,FAG_Daten_2022!A$1:$FK$206,FAG_Daten_2022!$BD$1,FALSE)</f>
        <v>104.2</v>
      </c>
      <c r="W114" s="118">
        <f>IF((P114/Q114)&gt;(R114/S114)*FAG_Basisdaten!$C$12,((P114/Q114)-(R114/S114)*FAG_Basisdaten!$C$12)*T114*FAG_Basisdaten!$C$13*(U114/V114),0)</f>
        <v>0</v>
      </c>
      <c r="X114" s="3">
        <f>VLOOKUP(A114,FAG_Daten_2022!A$1:$FK$206,FAG_Daten_2022!$DH$1,FALSE)</f>
        <v>113</v>
      </c>
      <c r="Y114" s="3">
        <f>VLOOKUP(A114,FAG_Daten_2022!A$1:$FK$206,FAG_Daten_2022!$DJ$1,FALSE)</f>
        <v>99.67</v>
      </c>
      <c r="Z114" s="82">
        <f>ROUND(W114-W114*MIN(MAX((Y114*FAG_Basisdaten!$C$15-X114)/(Y114*FAG_Basisdaten!$C$14),0),1),0)</f>
        <v>0</v>
      </c>
      <c r="AA114" s="79">
        <f>VLOOKUP(A114,FAG_Daten_2022!A$1:$FK$206,FAG_Daten_2022!$AW$1,FALSE)</f>
        <v>433.16</v>
      </c>
      <c r="AB114" s="83">
        <f>VLOOKUP(A114,FAG_Daten_2022!A$1:$FK$206,FAG_Daten_2022!$AZ$1,FALSE)</f>
        <v>4.1999999999999997E-3</v>
      </c>
      <c r="AC114" s="3">
        <f>VLOOKUP(A114,FAG_Daten_2022!A$1:$FK$206,FAG_Daten_2022!$F$1,FALSE)</f>
        <v>4624</v>
      </c>
      <c r="AD114" s="3">
        <f>VLOOKUP(A114,FAG_Daten_2022!A$1:$FK$206,FAG_Daten_2022!$BC$1,FALSE)</f>
        <v>102.3</v>
      </c>
      <c r="AE114" s="3">
        <f>VLOOKUP(A114,FAG_Daten_2022!A$1:$FK$206,FAG_Daten_2022!$BD$1,FALSE)</f>
        <v>104.2</v>
      </c>
      <c r="AF114" s="80">
        <f>IF(OR(AA114&lt;FAG_Basisdaten!$C$18,AB114&gt;FAG_Basisdaten!$C$19),MAX((FAG_Basisdaten!$C$20+FAG_Basisdaten!$C$21*AA114+FAG_Basisdaten!$C$22*AB114*100)*AC114*(AD114/AE114),0),0)</f>
        <v>0</v>
      </c>
      <c r="AG114" s="3">
        <f>VLOOKUP(A114,FAG_Daten_2022!A$1:$FK$206,FAG_Daten_2022!$DH$1,FALSE)</f>
        <v>113</v>
      </c>
      <c r="AH114" s="3">
        <f>VLOOKUP(A114,FAG_Daten_2022!A$1:$FK$206,FAG_Daten_2022!$DJ$1,FALSE)</f>
        <v>99.67</v>
      </c>
      <c r="AI114" s="82">
        <f>ROUND(AF114-AF114*MIN(MAX((AH114*FAG_Basisdaten!$C$24-AG114)/(AH114*FAG_Basisdaten!$C$23),0),1),0)</f>
        <v>0</v>
      </c>
      <c r="AJ114" s="3">
        <f>VLOOKUP(A114,FAG_Daten_2022!$A$1:$FK$206,FAG_Daten_2022!$BC$1,FALSE)</f>
        <v>102.3</v>
      </c>
      <c r="AK114" s="3">
        <f>VLOOKUP(A114,FAG_Daten_2022!$A$1:$FK$206,FAG_Daten_2022!$BD$1,FALSE)</f>
        <v>104.2</v>
      </c>
      <c r="AL114" s="82">
        <v>0</v>
      </c>
      <c r="AM114" s="82">
        <f t="shared" si="19"/>
        <v>5687543</v>
      </c>
      <c r="AN114" s="115" t="str">
        <f>IF(VLOOKUP($A114,FAG_Daten_2022!$A$1:$FK$206,FAG_Daten_2022!BS$1,FALSE)="","",VLOOKUP($A114,FAG_Daten_2022!$A$1:$FK$206,FAG_Daten_2022!BS$1,FALSE))</f>
        <v/>
      </c>
      <c r="AO114" s="115" t="str">
        <f>IF(VLOOKUP($A114,FAG_Daten_2022!$A$1:$FK$206,FAG_Daten_2022!BT$1,FALSE)="","",VLOOKUP($A114,FAG_Daten_2022!$A$1:$FK$206,FAG_Daten_2022!BT$1,FALSE))</f>
        <v/>
      </c>
      <c r="AP114" s="115" t="str">
        <f>IF(VLOOKUP($A114,FAG_Daten_2022!$A$1:$FK$206,FAG_Daten_2022!BU$1,FALSE)="","",VLOOKUP($A114,FAG_Daten_2022!$A$1:$FK$206,FAG_Daten_2022!BU$1,FALSE))</f>
        <v/>
      </c>
      <c r="AQ114" s="115" t="str">
        <f>IF(VLOOKUP($A114,FAG_Daten_2022!$A$1:$FK$206,FAG_Daten_2022!BV$1,FALSE)="","",VLOOKUP($A114,FAG_Daten_2022!$A$1:$FK$206,FAG_Daten_2022!BV$1,FALSE))</f>
        <v/>
      </c>
      <c r="AR114" s="115" t="str">
        <f>IF(VLOOKUP($A114,FAG_Daten_2022!$A$1:$FK$206,FAG_Daten_2022!BW$1,FALSE)="","",VLOOKUP($A114,FAG_Daten_2022!$A$1:$FK$206,FAG_Daten_2022!BW$1,FALSE))</f>
        <v/>
      </c>
      <c r="AS114" s="115" t="str">
        <f>IF(VLOOKUP($A114,FAG_Daten_2022!$A$1:$FK$206,FAG_Daten_2022!BX$1,FALSE)="","",VLOOKUP($A114,FAG_Daten_2022!$A$1:$FK$206,FAG_Daten_2022!BX$1,FALSE))</f>
        <v/>
      </c>
      <c r="AT114" s="115" t="str">
        <f>IF(VLOOKUP($A114,FAG_Daten_2022!$A$1:$FK$206,FAG_Daten_2022!BY$1,FALSE)="","",VLOOKUP($A114,FAG_Daten_2022!$A$1:$FK$206,FAG_Daten_2022!BY$1,FALSE))</f>
        <v/>
      </c>
      <c r="AU114" s="115" t="str">
        <f>IF(VLOOKUP($A114,FAG_Daten_2022!$A$1:$FK$206,FAG_Daten_2022!BZ$1,FALSE)="","",VLOOKUP($A114,FAG_Daten_2022!$A$1:$FK$206,FAG_Daten_2022!BZ$1,FALSE))</f>
        <v/>
      </c>
      <c r="AV114" s="115" t="str">
        <f>IF(VLOOKUP($A114,FAG_Daten_2022!$A$1:$FK$206,FAG_Daten_2022!CA$1,FALSE)="","",VLOOKUP($A114,FAG_Daten_2022!$A$1:$FK$206,FAG_Daten_2022!CA$1,FALSE))</f>
        <v/>
      </c>
      <c r="AW114" s="115" t="str">
        <f>IF(VLOOKUP($A114,FAG_Daten_2022!$A$1:$FK$206,FAG_Daten_2022!CB$1,FALSE)="","",VLOOKUP($A114,FAG_Daten_2022!$A$1:$FK$206,FAG_Daten_2022!CB$1,FALSE))</f>
        <v/>
      </c>
      <c r="AX114" s="115" t="str">
        <f>IF(VLOOKUP($A114,FAG_Daten_2022!$A$1:$FK$206,FAG_Daten_2022!CC$1,FALSE)="","",VLOOKUP($A114,FAG_Daten_2022!$A$1:$FK$206,FAG_Daten_2022!CC$1,FALSE))</f>
        <v/>
      </c>
      <c r="AY114" s="115" t="str">
        <f>IF(VLOOKUP($A114,FAG_Daten_2022!$A$1:$FK$206,FAG_Daten_2022!CD$1,FALSE)="","",VLOOKUP($A114,FAG_Daten_2022!$A$1:$FK$206,FAG_Daten_2022!CD$1,FALSE))</f>
        <v/>
      </c>
      <c r="AZ114" s="80">
        <f>VLOOKUP($A114,FAG_Daten_2022!$A$1:$FK$206,FAG_Daten_2022!$DH$1,FALSE)</f>
        <v>113</v>
      </c>
      <c r="BA114" s="80">
        <f>IF(VLOOKUP($A114,FAG_Daten_2022!$A$1:$FK$206,FAG_Daten_2022!M$1,FALSE)="","",VLOOKUP($A114,FAG_Daten_2022!$A$1:$FK$206,FAG_Daten_2022!M$1,FALSE))</f>
        <v>0</v>
      </c>
      <c r="BB114" s="80">
        <f>IF(VLOOKUP($A114,FAG_Daten_2022!$A$1:$FK$206,FAG_Daten_2022!N$1,FALSE)="","",VLOOKUP($A114,FAG_Daten_2022!$A$1:$FK$206,FAG_Daten_2022!N$1,FALSE))</f>
        <v>0</v>
      </c>
      <c r="BC114" s="80">
        <f>IF(VLOOKUP($A114,FAG_Daten_2022!$A$1:$FK$206,FAG_Daten_2022!O$1,FALSE)="","",VLOOKUP($A114,FAG_Daten_2022!$A$1:$FK$206,FAG_Daten_2022!O$1,FALSE))</f>
        <v>0</v>
      </c>
      <c r="BD114" s="80" t="str">
        <f>IF(VLOOKUP($A114,FAG_Daten_2022!$A$1:$FK$206,FAG_Daten_2022!P$1,FALSE)="","",VLOOKUP($A114,FAG_Daten_2022!$A$1:$FK$206,FAG_Daten_2022!P$1,FALSE))</f>
        <v/>
      </c>
      <c r="BE114" s="80">
        <f>IF(VLOOKUP($A114,FAG_Daten_2022!$A$1:$FK$206,FAG_Daten_2022!R$1,FALSE)="","",VLOOKUP($A114,FAG_Daten_2022!$A$1:$FK$206,FAG_Daten_2022!R$1,FALSE))</f>
        <v>0</v>
      </c>
      <c r="BF114" s="80">
        <f>IF(VLOOKUP($A114,FAG_Daten_2022!$A$1:$FK$206,FAG_Daten_2022!S$1,FALSE)="","",VLOOKUP($A114,FAG_Daten_2022!$A$1:$FK$206,FAG_Daten_2022!S$1,FALSE))</f>
        <v>0</v>
      </c>
      <c r="BG114" s="80" t="str">
        <f>IF(VLOOKUP($A114,FAG_Daten_2022!$A$1:$FK$206,FAG_Daten_2022!T$1,FALSE)="","",VLOOKUP($A114,FAG_Daten_2022!$A$1:$FK$206,FAG_Daten_2022!T$1,FALSE))</f>
        <v/>
      </c>
      <c r="BH114" s="80" t="str">
        <f>IF(VLOOKUP($A114,FAG_Daten_2022!$A$1:$FK$206,FAG_Daten_2022!U$1,FALSE)="","",VLOOKUP($A114,FAG_Daten_2022!$A$1:$FK$206,FAG_Daten_2022!U$1,FALSE))</f>
        <v/>
      </c>
      <c r="BI114" s="80">
        <f>IF(VLOOKUP($A114,FAG_Daten_2022!$A$1:$FK$206,FAG_Daten_2022!W$1,FALSE)="","",VLOOKUP($A114,FAG_Daten_2022!$A$1:$FK$206,FAG_Daten_2022!W$1,FALSE))</f>
        <v>0</v>
      </c>
      <c r="BJ114" s="80" t="str">
        <f>IF(VLOOKUP($A114,FAG_Daten_2022!$A$1:$FK$206,FAG_Daten_2022!X$1,FALSE)="","",VLOOKUP($A114,FAG_Daten_2022!$A$1:$FK$206,FAG_Daten_2022!X$1,FALSE))</f>
        <v/>
      </c>
      <c r="BK114" s="80" t="str">
        <f>IF(VLOOKUP($A114,FAG_Daten_2022!$A$1:$FK$206,FAG_Daten_2022!Y$1,FALSE)="","",VLOOKUP($A114,FAG_Daten_2022!$A$1:$FK$206,FAG_Daten_2022!Y$1,FALSE))</f>
        <v/>
      </c>
      <c r="BL114" s="80" t="str">
        <f>IF(VLOOKUP($A114,FAG_Daten_2022!$A$1:$FK$206,FAG_Daten_2022!Z$1,FALSE)="","",VLOOKUP($A114,FAG_Daten_2022!$A$1:$FK$206,FAG_Daten_2022!Z$1,FALSE))</f>
        <v/>
      </c>
      <c r="BM114" s="82">
        <f>IF(VLOOKUP($A114,FAG_Daten_2022!$A$1:$FK$206,FAG_Daten_2022!AG$1,FALSE)="","",VLOOKUP($A114,FAG_Daten_2022!$A$1:$FK$206,FAG_Daten_2022!AG$1,FALSE))</f>
        <v>11526508</v>
      </c>
      <c r="BN114" s="82">
        <f>IF(VLOOKUP($A114,FAG_Daten_2022!$A$1:$FK$206,FAG_Daten_2022!AH$1,FALSE)="","",VLOOKUP($A114,FAG_Daten_2022!$A$1:$FK$206,FAG_Daten_2022!AH$1,FALSE))</f>
        <v>0</v>
      </c>
      <c r="BO114" s="82">
        <f>IF(VLOOKUP($A114,FAG_Daten_2022!$A$1:$FK$206,FAG_Daten_2022!AI$1,FALSE)="","",VLOOKUP($A114,FAG_Daten_2022!$A$1:$FK$206,FAG_Daten_2022!AI$1,FALSE))</f>
        <v>0</v>
      </c>
      <c r="BP114" s="113">
        <f>IF(VLOOKUP($A114,FAG_Daten_2022!$A$1:$FK$206,FAG_Daten_2022!AJ$1,FALSE)="","",VLOOKUP($A114,FAG_Daten_2022!$A$1:$FK$206,FAG_Daten_2022!AJ$1,FALSE))</f>
        <v>0</v>
      </c>
      <c r="BQ114" s="82" t="str">
        <f>IF(VLOOKUP($A114,FAG_Daten_2022!$A$1:$FK$206,FAG_Daten_2022!AK$1,FALSE)="","",VLOOKUP($A114,FAG_Daten_2022!$A$1:$FK$206,FAG_Daten_2022!AK$1,FALSE))</f>
        <v/>
      </c>
      <c r="BR114" s="82">
        <f>IF(VLOOKUP($A114,FAG_Daten_2022!$A$1:$FK$206,FAG_Daten_2022!AL$1,FALSE)="","",VLOOKUP($A114,FAG_Daten_2022!$A$1:$FK$206,FAG_Daten_2022!AL$1,FALSE))</f>
        <v>0</v>
      </c>
      <c r="BS114" s="82">
        <f>IF(VLOOKUP($A114,FAG_Daten_2022!$A$1:$FK$206,FAG_Daten_2022!AM$1,FALSE)="","",VLOOKUP($A114,FAG_Daten_2022!$A$1:$FK$206,FAG_Daten_2022!AM$1,FALSE))</f>
        <v>0</v>
      </c>
      <c r="BT114" s="82" t="str">
        <f>IF(VLOOKUP($A114,FAG_Daten_2022!$A$1:$FK$206,FAG_Daten_2022!AN$1,FALSE)="","",VLOOKUP($A114,FAG_Daten_2022!$A$1:$FK$206,FAG_Daten_2022!AN$1,FALSE))</f>
        <v/>
      </c>
      <c r="BU114" s="82" t="str">
        <f>IF(VLOOKUP($A114,FAG_Daten_2022!$A$1:$FK$206,FAG_Daten_2022!AO$1,FALSE)="","",VLOOKUP($A114,FAG_Daten_2022!$A$1:$FK$206,FAG_Daten_2022!AO$1,FALSE))</f>
        <v/>
      </c>
      <c r="BV114" s="82">
        <f>IF(VLOOKUP($A114,FAG_Daten_2022!$A$1:$FK$206,FAG_Daten_2022!AP$1,FALSE)="","",VLOOKUP($A114,FAG_Daten_2022!$A$1:$FK$206,FAG_Daten_2022!AP$1,FALSE))</f>
        <v>0</v>
      </c>
      <c r="BW114" s="82" t="str">
        <f>IF(VLOOKUP($A114,FAG_Daten_2022!$A$1:$FK$206,FAG_Daten_2022!AQ$1,FALSE)="","",VLOOKUP($A114,FAG_Daten_2022!$A$1:$FK$206,FAG_Daten_2022!AQ$1,FALSE))</f>
        <v/>
      </c>
      <c r="BX114" s="82" t="str">
        <f>IF(VLOOKUP($A114,FAG_Daten_2022!$A$1:$FK$206,FAG_Daten_2022!AR$1,FALSE)="","",VLOOKUP($A114,FAG_Daten_2022!$A$1:$FK$206,FAG_Daten_2022!AR$1,FALSE))</f>
        <v/>
      </c>
      <c r="BY114" s="82" t="str">
        <f>IF(VLOOKUP($A114,FAG_Daten_2022!$A$1:$FK$206,FAG_Daten_2022!AS$1,FALSE)="","",VLOOKUP($A114,FAG_Daten_2022!$A$1:$FK$206,FAG_Daten_2022!AS$1,FALSE))</f>
        <v/>
      </c>
      <c r="BZ114" s="82">
        <f t="shared" si="30"/>
        <v>0</v>
      </c>
      <c r="CA114" s="82">
        <f t="shared" si="30"/>
        <v>0</v>
      </c>
      <c r="CB114" s="82">
        <f t="shared" si="30"/>
        <v>0</v>
      </c>
      <c r="CC114" s="82" t="str">
        <f t="shared" si="30"/>
        <v/>
      </c>
      <c r="CD114" s="82">
        <f t="shared" si="30"/>
        <v>0</v>
      </c>
      <c r="CE114" s="82">
        <f t="shared" si="30"/>
        <v>0</v>
      </c>
      <c r="CF114" s="82" t="str">
        <f t="shared" si="30"/>
        <v/>
      </c>
      <c r="CG114" s="82" t="str">
        <f t="shared" si="30"/>
        <v/>
      </c>
      <c r="CH114" s="82">
        <f t="shared" si="30"/>
        <v>0</v>
      </c>
      <c r="CI114" s="82" t="str">
        <f t="shared" si="25"/>
        <v/>
      </c>
      <c r="CJ114" s="82" t="str">
        <f t="shared" si="25"/>
        <v/>
      </c>
      <c r="CK114" s="82" t="str">
        <f t="shared" si="25"/>
        <v/>
      </c>
      <c r="CL114" s="82">
        <f t="shared" si="28"/>
        <v>0</v>
      </c>
      <c r="CM114" s="82">
        <f t="shared" si="28"/>
        <v>0</v>
      </c>
      <c r="CN114" s="82">
        <f t="shared" si="28"/>
        <v>0</v>
      </c>
      <c r="CO114" s="82" t="str">
        <f t="shared" si="26"/>
        <v/>
      </c>
      <c r="CP114" s="82">
        <f t="shared" si="26"/>
        <v>0</v>
      </c>
      <c r="CQ114" s="82">
        <f t="shared" si="26"/>
        <v>0</v>
      </c>
      <c r="CR114" s="82" t="str">
        <f t="shared" si="23"/>
        <v/>
      </c>
      <c r="CS114" s="82" t="str">
        <f t="shared" si="23"/>
        <v/>
      </c>
      <c r="CT114" s="82">
        <f t="shared" si="23"/>
        <v>0</v>
      </c>
      <c r="CU114" s="82" t="str">
        <f t="shared" si="23"/>
        <v/>
      </c>
      <c r="CV114" s="82" t="str">
        <f t="shared" si="23"/>
        <v/>
      </c>
      <c r="CW114" s="82" t="str">
        <f t="shared" si="23"/>
        <v/>
      </c>
      <c r="CX114" s="82">
        <f t="shared" si="20"/>
        <v>0</v>
      </c>
      <c r="CY114" s="82">
        <f>VLOOKUP($A114,FAG_Daten_2022!$A$1:$FK$206,FAG_Daten_2022!I$1,FALSE)</f>
        <v>967</v>
      </c>
      <c r="CZ114" s="82" t="str">
        <f>IF(VLOOKUP($A114,FAG_Daten_2022!$A$1:$FK$206,FAG_Daten_2022!BE$1,FALSE)="","",VLOOKUP($A114,FAG_Daten_2022!$A$1:$FK$206,FAG_Daten_2022!BE$1,FALSE))</f>
        <v/>
      </c>
      <c r="DA114" s="82" t="str">
        <f>IF(VLOOKUP($A114,FAG_Daten_2022!$A$1:$FK$206,FAG_Daten_2022!BF$1,FALSE)="","",VLOOKUP($A114,FAG_Daten_2022!$A$1:$FK$206,FAG_Daten_2022!BF$1,FALSE))</f>
        <v/>
      </c>
      <c r="DB114" s="82" t="str">
        <f>IF(VLOOKUP($A114,FAG_Daten_2022!$A$1:$FK$206,FAG_Daten_2022!BG$1,FALSE)="","",VLOOKUP($A114,FAG_Daten_2022!$A$1:$FK$206,FAG_Daten_2022!BG$1,FALSE))</f>
        <v/>
      </c>
      <c r="DC114" s="82" t="str">
        <f>IF(VLOOKUP($A114,FAG_Daten_2022!$A$1:$FK$206,FAG_Daten_2022!BH$1,FALSE)="","",VLOOKUP($A114,FAG_Daten_2022!$A$1:$FK$206,FAG_Daten_2022!BH$1,FALSE))</f>
        <v/>
      </c>
      <c r="DD114" s="82" t="str">
        <f>IF(VLOOKUP($A114,FAG_Daten_2022!$A$1:$FK$206,FAG_Daten_2022!BI$1,FALSE)="","",VLOOKUP($A114,FAG_Daten_2022!$A$1:$FK$206,FAG_Daten_2022!BI$1,FALSE))</f>
        <v/>
      </c>
      <c r="DE114" s="82" t="str">
        <f>IF(VLOOKUP($A114,FAG_Daten_2022!$A$1:$FK$206,FAG_Daten_2022!BJ$1,FALSE)="","",VLOOKUP($A114,FAG_Daten_2022!$A$1:$FK$206,FAG_Daten_2022!BJ$1,FALSE))</f>
        <v/>
      </c>
      <c r="DF114" s="82" t="str">
        <f>IF(VLOOKUP($A114,FAG_Daten_2022!$A$1:$FK$206,FAG_Daten_2022!BK$1,FALSE)="","",VLOOKUP($A114,FAG_Daten_2022!$A$1:$FK$206,FAG_Daten_2022!BK$1,FALSE))</f>
        <v/>
      </c>
      <c r="DG114" s="82" t="str">
        <f>IF(VLOOKUP($A114,FAG_Daten_2022!$A$1:$FK$206,FAG_Daten_2022!BL$1,FALSE)="","",VLOOKUP($A114,FAG_Daten_2022!$A$1:$FK$206,FAG_Daten_2022!BL$1,FALSE))</f>
        <v/>
      </c>
      <c r="DH114" s="82" t="str">
        <f>IF(VLOOKUP($A114,FAG_Daten_2022!$A$1:$FK$206,FAG_Daten_2022!BM$1,FALSE)="","",VLOOKUP($A114,FAG_Daten_2022!$A$1:$FK$206,FAG_Daten_2022!BM$1,FALSE))</f>
        <v/>
      </c>
      <c r="DI114" s="82" t="str">
        <f>IF(VLOOKUP($A114,FAG_Daten_2022!$A$1:$FK$206,FAG_Daten_2022!BN$1,FALSE)="","",VLOOKUP($A114,FAG_Daten_2022!$A$1:$FK$206,FAG_Daten_2022!BN$1,FALSE))</f>
        <v/>
      </c>
      <c r="DJ114" s="82" t="str">
        <f>IF(VLOOKUP($A114,FAG_Daten_2022!$A$1:$FK$206,FAG_Daten_2022!BO$1,FALSE)="","",VLOOKUP($A114,FAG_Daten_2022!$A$1:$FK$206,FAG_Daten_2022!BO$1,FALSE))</f>
        <v/>
      </c>
      <c r="DK114" s="82" t="str">
        <f>IF(VLOOKUP($A114,FAG_Daten_2022!$A$1:$FK$206,FAG_Daten_2022!BP$1,FALSE)="","",VLOOKUP($A114,FAG_Daten_2022!$A$1:$FK$206,FAG_Daten_2022!BP$1,FALSE))</f>
        <v/>
      </c>
      <c r="DL114" s="82" t="str">
        <f>IF(VLOOKUP($A114,FAG_Daten_2022!$A$1:$FK$206,FAG_Daten_2022!BQ$1,FALSE)="","",VLOOKUP($A114,FAG_Daten_2022!$A$1:$FK$206,FAG_Daten_2022!BQ$1,FALSE))</f>
        <v/>
      </c>
      <c r="DM114" s="82" t="str">
        <f>IF(VLOOKUP($A114,FAG_Daten_2022!$A$1:$FK$206,FAG_Daten_2022!BR$1,FALSE)="","",VLOOKUP($A114,FAG_Daten_2022!$A$1:$FK$206,FAG_Daten_2022!BR$1,FALSE))</f>
        <v/>
      </c>
      <c r="DN114" s="82" t="str">
        <f t="shared" si="29"/>
        <v/>
      </c>
      <c r="DO114" s="82" t="str">
        <f t="shared" si="29"/>
        <v/>
      </c>
      <c r="DP114" s="82" t="str">
        <f t="shared" si="29"/>
        <v/>
      </c>
      <c r="DQ114" s="82" t="str">
        <f t="shared" si="27"/>
        <v/>
      </c>
      <c r="DR114" s="82" t="str">
        <f t="shared" si="27"/>
        <v/>
      </c>
      <c r="DS114" s="82" t="str">
        <f t="shared" si="27"/>
        <v/>
      </c>
      <c r="DT114" s="82" t="str">
        <f t="shared" si="24"/>
        <v/>
      </c>
      <c r="DU114" s="82" t="str">
        <f t="shared" si="24"/>
        <v/>
      </c>
      <c r="DV114" s="82" t="str">
        <f t="shared" si="24"/>
        <v/>
      </c>
      <c r="DW114" s="82" t="str">
        <f t="shared" si="24"/>
        <v/>
      </c>
      <c r="DX114" s="82" t="str">
        <f t="shared" si="24"/>
        <v/>
      </c>
      <c r="DY114" s="82" t="str">
        <f t="shared" si="24"/>
        <v/>
      </c>
      <c r="DZ114" s="82">
        <f t="shared" si="21"/>
        <v>0</v>
      </c>
      <c r="EA114" s="82">
        <f t="shared" si="22"/>
        <v>0</v>
      </c>
      <c r="EB114" s="82"/>
      <c r="EC114" s="82"/>
      <c r="ED114" s="82"/>
      <c r="EE114" s="82"/>
      <c r="EF114" s="82"/>
      <c r="EG114" s="82"/>
      <c r="EH114" s="82"/>
      <c r="EI114" s="82"/>
      <c r="EJ114" s="82"/>
      <c r="EK114" s="1"/>
      <c r="EL114" s="11"/>
      <c r="EM114" s="1"/>
    </row>
    <row r="115" spans="1:143" s="3" customFormat="1" outlineLevel="1" x14ac:dyDescent="0.2">
      <c r="A115" s="3">
        <v>95</v>
      </c>
      <c r="B115" s="3" t="str">
        <f>VLOOKUP(A115,FAG_Daten_2022!A$1:$FK$206,FAG_Daten_2022!$B$1,FALSE)</f>
        <v>Regensberg</v>
      </c>
      <c r="C115" s="3" t="str">
        <f>VLOOKUP(A115,FAG_Daten_2022!A$1:$FK$206,FAG_Daten_2022!$C$1,FALSE)</f>
        <v>Politische Gemeinde</v>
      </c>
      <c r="D115" s="3" t="str">
        <f>VLOOKUP(A115,FAG_Daten_2022!A$1:$FK$206,FAG_Daten_2022!$D$1,FALSE)</f>
        <v>Bezirk Dielsdorf</v>
      </c>
      <c r="E115" s="82">
        <f>VLOOKUP(A115,FAG_Daten_2022!A$1:$FK$206,FAG_Daten_2022!$AT$1,FALSE)</f>
        <v>3662</v>
      </c>
      <c r="F115" s="82">
        <f>VLOOKUP(A115,FAG_Daten_2022!A$1:$FK$206,FAG_Daten_2022!$AV$1,FALSE)</f>
        <v>3770</v>
      </c>
      <c r="G115" s="82">
        <f>VLOOKUP(A115,FAG_Daten_2022!A$1:$FK$206,FAG_Daten_2022!$F$1,FALSE)</f>
        <v>461</v>
      </c>
      <c r="H115" s="80">
        <f>VLOOKUP(A115,FAG_Daten_2022!A$1:$FK$206,FAG_Daten_2022!$DH$1,FALSE)</f>
        <v>106</v>
      </c>
      <c r="I115" s="82">
        <f>ROUND(IF(E115&lt;FAG_Basisdaten!$C$5*F115,(FAG_Basisdaten!$C$5*F115-E115)*G115*H115/100,0),0)</f>
        <v>0</v>
      </c>
      <c r="J115" s="82">
        <f>VLOOKUP(A115,FAG_Daten_2022!A$1:$FK$206,FAG_Daten_2022!$AT$1,FALSE)</f>
        <v>3662</v>
      </c>
      <c r="K115" s="82">
        <f>VLOOKUP(A115,FAG_Daten_2022!A$1:$FK$206,FAG_Daten_2022!$AV$1,FALSE)</f>
        <v>3770</v>
      </c>
      <c r="L115" s="3">
        <f>VLOOKUP(A115,FAG_Daten_2022!A$1:$FK$206,FAG_Daten_2022!$F$1,FALSE)</f>
        <v>461</v>
      </c>
      <c r="M115" s="3">
        <f>VLOOKUP(A115,FAG_Daten_2022!A$1:$FK$206,FAG_Daten_2022!DJ$1,FALSE)</f>
        <v>99.67</v>
      </c>
      <c r="N115" s="3">
        <f>VLOOKUP(A115,FAG_Daten_2022!A$1:$FK$206,FAG_Daten_2022!$DK$1,FALSE)</f>
        <v>100.87</v>
      </c>
      <c r="O115" s="82">
        <f>ROUND(IF(J115&gt;K115*FAG_Basisdaten!$C$8,(J115-K115*FAG_Basisdaten!$C$8)*FAG_Basisdaten!$C$9*L115*(M115/N115),0),0)</f>
        <v>0</v>
      </c>
      <c r="P115" s="82">
        <f>VLOOKUP(A115,FAG_Daten_2022!A$1:$FK$206,FAG_Daten_2022!$I$1,FALSE)</f>
        <v>85</v>
      </c>
      <c r="Q115" s="82">
        <f>VLOOKUP(A115,FAG_Daten_2022!A$1:$FK$206,FAG_Daten_2022!$F$1,FALSE)</f>
        <v>461</v>
      </c>
      <c r="R115" s="82">
        <f>VLOOKUP(A115,FAG_Daten_2022!A$1:$FK$206,FAG_Daten_2022!$K$1,FALSE)</f>
        <v>232131</v>
      </c>
      <c r="S115" s="82">
        <f>VLOOKUP(A115,FAG_Daten_2022!A$1:$FK$206,FAG_Daten_2022!$H$1,FALSE)</f>
        <v>1130451</v>
      </c>
      <c r="T115" s="82">
        <f>VLOOKUP(A115,FAG_Daten_2022!A$1:$FK$206,FAG_Daten_2022!$F$1,FALSE)</f>
        <v>461</v>
      </c>
      <c r="U115" s="3">
        <f>VLOOKUP(A115,FAG_Daten_2022!A$1:$FK$206,FAG_Daten_2022!$BC$1,FALSE)</f>
        <v>102.3</v>
      </c>
      <c r="V115" s="3">
        <f>VLOOKUP(A115,FAG_Daten_2022!A$1:$FK$206,FAG_Daten_2022!$BD$1,FALSE)</f>
        <v>104.2</v>
      </c>
      <c r="W115" s="118">
        <f>IF((P115/Q115)&gt;(R115/S115)*FAG_Basisdaten!$C$12,((P115/Q115)-(R115/S115)*FAG_Basisdaten!$C$12)*T115*FAG_Basisdaten!$C$13*(U115/V115),0)</f>
        <v>0</v>
      </c>
      <c r="X115" s="3">
        <f>VLOOKUP(A115,FAG_Daten_2022!A$1:$FK$206,FAG_Daten_2022!$DH$1,FALSE)</f>
        <v>106</v>
      </c>
      <c r="Y115" s="3">
        <f>VLOOKUP(A115,FAG_Daten_2022!A$1:$FK$206,FAG_Daten_2022!$DJ$1,FALSE)</f>
        <v>99.67</v>
      </c>
      <c r="Z115" s="82">
        <f>ROUND(W115-W115*MIN(MAX((Y115*FAG_Basisdaten!$C$15-X115)/(Y115*FAG_Basisdaten!$C$14),0),1),0)</f>
        <v>0</v>
      </c>
      <c r="AA115" s="79">
        <f>VLOOKUP(A115,FAG_Daten_2022!A$1:$FK$206,FAG_Daten_2022!$AW$1,FALSE)</f>
        <v>195.01</v>
      </c>
      <c r="AB115" s="83">
        <f>VLOOKUP(A115,FAG_Daten_2022!A$1:$FK$206,FAG_Daten_2022!$AZ$1,FALSE)</f>
        <v>7.6499999999999999E-2</v>
      </c>
      <c r="AC115" s="3">
        <f>VLOOKUP(A115,FAG_Daten_2022!A$1:$FK$206,FAG_Daten_2022!$F$1,FALSE)</f>
        <v>461</v>
      </c>
      <c r="AD115" s="3">
        <f>VLOOKUP(A115,FAG_Daten_2022!A$1:$FK$206,FAG_Daten_2022!$BC$1,FALSE)</f>
        <v>102.3</v>
      </c>
      <c r="AE115" s="3">
        <f>VLOOKUP(A115,FAG_Daten_2022!A$1:$FK$206,FAG_Daten_2022!$BD$1,FALSE)</f>
        <v>104.2</v>
      </c>
      <c r="AF115" s="80">
        <f>IF(OR(AA115&lt;FAG_Basisdaten!$C$18,AB115&gt;FAG_Basisdaten!$C$19),MAX((FAG_Basisdaten!$C$20+FAG_Basisdaten!$C$21*AA115+FAG_Basisdaten!$C$22*AB115*100)*AC115*(AD115/AE115),0),0)</f>
        <v>0</v>
      </c>
      <c r="AG115" s="3">
        <f>VLOOKUP(A115,FAG_Daten_2022!A$1:$FK$206,FAG_Daten_2022!$DH$1,FALSE)</f>
        <v>106</v>
      </c>
      <c r="AH115" s="3">
        <f>VLOOKUP(A115,FAG_Daten_2022!A$1:$FK$206,FAG_Daten_2022!$DJ$1,FALSE)</f>
        <v>99.67</v>
      </c>
      <c r="AI115" s="82">
        <f>ROUND(AF115-AF115*MIN(MAX((AH115*FAG_Basisdaten!$C$24-AG115)/(AH115*FAG_Basisdaten!$C$23),0),1),0)</f>
        <v>0</v>
      </c>
      <c r="AJ115" s="3">
        <f>VLOOKUP(A115,FAG_Daten_2022!$A$1:$FK$206,FAG_Daten_2022!$BC$1,FALSE)</f>
        <v>102.3</v>
      </c>
      <c r="AK115" s="3">
        <f>VLOOKUP(A115,FAG_Daten_2022!$A$1:$FK$206,FAG_Daten_2022!$BD$1,FALSE)</f>
        <v>104.2</v>
      </c>
      <c r="AL115" s="82">
        <v>0</v>
      </c>
      <c r="AM115" s="82">
        <f t="shared" si="19"/>
        <v>0</v>
      </c>
      <c r="AN115" s="115" t="str">
        <f>IF(VLOOKUP($A115,FAG_Daten_2022!$A$1:$FK$206,FAG_Daten_2022!BS$1,FALSE)="","",VLOOKUP($A115,FAG_Daten_2022!$A$1:$FK$206,FAG_Daten_2022!BS$1,FALSE))</f>
        <v>Regensberg</v>
      </c>
      <c r="AO115" s="115" t="str">
        <f>IF(VLOOKUP($A115,FAG_Daten_2022!$A$1:$FK$206,FAG_Daten_2022!BT$1,FALSE)="","",VLOOKUP($A115,FAG_Daten_2022!$A$1:$FK$206,FAG_Daten_2022!BT$1,FALSE))</f>
        <v/>
      </c>
      <c r="AP115" s="115" t="str">
        <f>IF(VLOOKUP($A115,FAG_Daten_2022!$A$1:$FK$206,FAG_Daten_2022!BU$1,FALSE)="","",VLOOKUP($A115,FAG_Daten_2022!$A$1:$FK$206,FAG_Daten_2022!BU$1,FALSE))</f>
        <v/>
      </c>
      <c r="AQ115" s="115" t="str">
        <f>IF(VLOOKUP($A115,FAG_Daten_2022!$A$1:$FK$206,FAG_Daten_2022!BV$1,FALSE)="","",VLOOKUP($A115,FAG_Daten_2022!$A$1:$FK$206,FAG_Daten_2022!BV$1,FALSE))</f>
        <v/>
      </c>
      <c r="AR115" s="115" t="str">
        <f>IF(VLOOKUP($A115,FAG_Daten_2022!$A$1:$FK$206,FAG_Daten_2022!BW$1,FALSE)="","",VLOOKUP($A115,FAG_Daten_2022!$A$1:$FK$206,FAG_Daten_2022!BW$1,FALSE))</f>
        <v>Dielsdorf</v>
      </c>
      <c r="AS115" s="115" t="str">
        <f>IF(VLOOKUP($A115,FAG_Daten_2022!$A$1:$FK$206,FAG_Daten_2022!BX$1,FALSE)="","",VLOOKUP($A115,FAG_Daten_2022!$A$1:$FK$206,FAG_Daten_2022!BX$1,FALSE))</f>
        <v/>
      </c>
      <c r="AT115" s="115" t="str">
        <f>IF(VLOOKUP($A115,FAG_Daten_2022!$A$1:$FK$206,FAG_Daten_2022!BY$1,FALSE)="","",VLOOKUP($A115,FAG_Daten_2022!$A$1:$FK$206,FAG_Daten_2022!BY$1,FALSE))</f>
        <v/>
      </c>
      <c r="AU115" s="115" t="str">
        <f>IF(VLOOKUP($A115,FAG_Daten_2022!$A$1:$FK$206,FAG_Daten_2022!BZ$1,FALSE)="","",VLOOKUP($A115,FAG_Daten_2022!$A$1:$FK$206,FAG_Daten_2022!BZ$1,FALSE))</f>
        <v/>
      </c>
      <c r="AV115" s="115" t="str">
        <f>IF(VLOOKUP($A115,FAG_Daten_2022!$A$1:$FK$206,FAG_Daten_2022!CA$1,FALSE)="","",VLOOKUP($A115,FAG_Daten_2022!$A$1:$FK$206,FAG_Daten_2022!CA$1,FALSE))</f>
        <v/>
      </c>
      <c r="AW115" s="115" t="str">
        <f>IF(VLOOKUP($A115,FAG_Daten_2022!$A$1:$FK$206,FAG_Daten_2022!CB$1,FALSE)="","",VLOOKUP($A115,FAG_Daten_2022!$A$1:$FK$206,FAG_Daten_2022!CB$1,FALSE))</f>
        <v/>
      </c>
      <c r="AX115" s="115" t="str">
        <f>IF(VLOOKUP($A115,FAG_Daten_2022!$A$1:$FK$206,FAG_Daten_2022!CC$1,FALSE)="","",VLOOKUP($A115,FAG_Daten_2022!$A$1:$FK$206,FAG_Daten_2022!CC$1,FALSE))</f>
        <v/>
      </c>
      <c r="AY115" s="115" t="str">
        <f>IF(VLOOKUP($A115,FAG_Daten_2022!$A$1:$FK$206,FAG_Daten_2022!CD$1,FALSE)="","",VLOOKUP($A115,FAG_Daten_2022!$A$1:$FK$206,FAG_Daten_2022!CD$1,FALSE))</f>
        <v/>
      </c>
      <c r="AZ115" s="80">
        <f>VLOOKUP($A115,FAG_Daten_2022!$A$1:$FK$206,FAG_Daten_2022!$DH$1,FALSE)</f>
        <v>106</v>
      </c>
      <c r="BA115" s="80">
        <f>IF(VLOOKUP($A115,FAG_Daten_2022!$A$1:$FK$206,FAG_Daten_2022!M$1,FALSE)="","",VLOOKUP($A115,FAG_Daten_2022!$A$1:$FK$206,FAG_Daten_2022!M$1,FALSE))</f>
        <v>49</v>
      </c>
      <c r="BB115" s="80">
        <f>IF(VLOOKUP($A115,FAG_Daten_2022!$A$1:$FK$206,FAG_Daten_2022!N$1,FALSE)="","",VLOOKUP($A115,FAG_Daten_2022!$A$1:$FK$206,FAG_Daten_2022!N$1,FALSE))</f>
        <v>0</v>
      </c>
      <c r="BC115" s="80">
        <f>IF(VLOOKUP($A115,FAG_Daten_2022!$A$1:$FK$206,FAG_Daten_2022!O$1,FALSE)="","",VLOOKUP($A115,FAG_Daten_2022!$A$1:$FK$206,FAG_Daten_2022!O$1,FALSE))</f>
        <v>0</v>
      </c>
      <c r="BD115" s="80" t="str">
        <f>IF(VLOOKUP($A115,FAG_Daten_2022!$A$1:$FK$206,FAG_Daten_2022!P$1,FALSE)="","",VLOOKUP($A115,FAG_Daten_2022!$A$1:$FK$206,FAG_Daten_2022!P$1,FALSE))</f>
        <v/>
      </c>
      <c r="BE115" s="80">
        <f>IF(VLOOKUP($A115,FAG_Daten_2022!$A$1:$FK$206,FAG_Daten_2022!R$1,FALSE)="","",VLOOKUP($A115,FAG_Daten_2022!$A$1:$FK$206,FAG_Daten_2022!R$1,FALSE))</f>
        <v>21</v>
      </c>
      <c r="BF115" s="80">
        <f>IF(VLOOKUP($A115,FAG_Daten_2022!$A$1:$FK$206,FAG_Daten_2022!S$1,FALSE)="","",VLOOKUP($A115,FAG_Daten_2022!$A$1:$FK$206,FAG_Daten_2022!S$1,FALSE))</f>
        <v>0</v>
      </c>
      <c r="BG115" s="80" t="str">
        <f>IF(VLOOKUP($A115,FAG_Daten_2022!$A$1:$FK$206,FAG_Daten_2022!T$1,FALSE)="","",VLOOKUP($A115,FAG_Daten_2022!$A$1:$FK$206,FAG_Daten_2022!T$1,FALSE))</f>
        <v/>
      </c>
      <c r="BH115" s="80" t="str">
        <f>IF(VLOOKUP($A115,FAG_Daten_2022!$A$1:$FK$206,FAG_Daten_2022!U$1,FALSE)="","",VLOOKUP($A115,FAG_Daten_2022!$A$1:$FK$206,FAG_Daten_2022!U$1,FALSE))</f>
        <v/>
      </c>
      <c r="BI115" s="80">
        <f>IF(VLOOKUP($A115,FAG_Daten_2022!$A$1:$FK$206,FAG_Daten_2022!W$1,FALSE)="","",VLOOKUP($A115,FAG_Daten_2022!$A$1:$FK$206,FAG_Daten_2022!W$1,FALSE))</f>
        <v>0</v>
      </c>
      <c r="BJ115" s="80" t="str">
        <f>IF(VLOOKUP($A115,FAG_Daten_2022!$A$1:$FK$206,FAG_Daten_2022!X$1,FALSE)="","",VLOOKUP($A115,FAG_Daten_2022!$A$1:$FK$206,FAG_Daten_2022!X$1,FALSE))</f>
        <v/>
      </c>
      <c r="BK115" s="80" t="str">
        <f>IF(VLOOKUP($A115,FAG_Daten_2022!$A$1:$FK$206,FAG_Daten_2022!Y$1,FALSE)="","",VLOOKUP($A115,FAG_Daten_2022!$A$1:$FK$206,FAG_Daten_2022!Y$1,FALSE))</f>
        <v/>
      </c>
      <c r="BL115" s="80" t="str">
        <f>IF(VLOOKUP($A115,FAG_Daten_2022!$A$1:$FK$206,FAG_Daten_2022!Z$1,FALSE)="","",VLOOKUP($A115,FAG_Daten_2022!$A$1:$FK$206,FAG_Daten_2022!Z$1,FALSE))</f>
        <v/>
      </c>
      <c r="BM115" s="82">
        <f>IF(VLOOKUP($A115,FAG_Daten_2022!$A$1:$FK$206,FAG_Daten_2022!AG$1,FALSE)="","",VLOOKUP($A115,FAG_Daten_2022!$A$1:$FK$206,FAG_Daten_2022!AG$1,FALSE))</f>
        <v>1688129</v>
      </c>
      <c r="BN115" s="82">
        <f>IF(VLOOKUP($A115,FAG_Daten_2022!$A$1:$FK$206,FAG_Daten_2022!AH$1,FALSE)="","",VLOOKUP($A115,FAG_Daten_2022!$A$1:$FK$206,FAG_Daten_2022!AH$1,FALSE))</f>
        <v>1688129</v>
      </c>
      <c r="BO115" s="82">
        <f>IF(VLOOKUP($A115,FAG_Daten_2022!$A$1:$FK$206,FAG_Daten_2022!AI$1,FALSE)="","",VLOOKUP($A115,FAG_Daten_2022!$A$1:$FK$206,FAG_Daten_2022!AI$1,FALSE))</f>
        <v>0</v>
      </c>
      <c r="BP115" s="113">
        <f>IF(VLOOKUP($A115,FAG_Daten_2022!$A$1:$FK$206,FAG_Daten_2022!AJ$1,FALSE)="","",VLOOKUP($A115,FAG_Daten_2022!$A$1:$FK$206,FAG_Daten_2022!AJ$1,FALSE))</f>
        <v>0</v>
      </c>
      <c r="BQ115" s="82" t="str">
        <f>IF(VLOOKUP($A115,FAG_Daten_2022!$A$1:$FK$206,FAG_Daten_2022!AK$1,FALSE)="","",VLOOKUP($A115,FAG_Daten_2022!$A$1:$FK$206,FAG_Daten_2022!AK$1,FALSE))</f>
        <v/>
      </c>
      <c r="BR115" s="82">
        <f>IF(VLOOKUP($A115,FAG_Daten_2022!$A$1:$FK$206,FAG_Daten_2022!AL$1,FALSE)="","",VLOOKUP($A115,FAG_Daten_2022!$A$1:$FK$206,FAG_Daten_2022!AL$1,FALSE))</f>
        <v>1688129</v>
      </c>
      <c r="BS115" s="82">
        <f>IF(VLOOKUP($A115,FAG_Daten_2022!$A$1:$FK$206,FAG_Daten_2022!AM$1,FALSE)="","",VLOOKUP($A115,FAG_Daten_2022!$A$1:$FK$206,FAG_Daten_2022!AM$1,FALSE))</f>
        <v>0</v>
      </c>
      <c r="BT115" s="82" t="str">
        <f>IF(VLOOKUP($A115,FAG_Daten_2022!$A$1:$FK$206,FAG_Daten_2022!AN$1,FALSE)="","",VLOOKUP($A115,FAG_Daten_2022!$A$1:$FK$206,FAG_Daten_2022!AN$1,FALSE))</f>
        <v/>
      </c>
      <c r="BU115" s="82" t="str">
        <f>IF(VLOOKUP($A115,FAG_Daten_2022!$A$1:$FK$206,FAG_Daten_2022!AO$1,FALSE)="","",VLOOKUP($A115,FAG_Daten_2022!$A$1:$FK$206,FAG_Daten_2022!AO$1,FALSE))</f>
        <v/>
      </c>
      <c r="BV115" s="82">
        <f>IF(VLOOKUP($A115,FAG_Daten_2022!$A$1:$FK$206,FAG_Daten_2022!AP$1,FALSE)="","",VLOOKUP($A115,FAG_Daten_2022!$A$1:$FK$206,FAG_Daten_2022!AP$1,FALSE))</f>
        <v>0</v>
      </c>
      <c r="BW115" s="82" t="str">
        <f>IF(VLOOKUP($A115,FAG_Daten_2022!$A$1:$FK$206,FAG_Daten_2022!AQ$1,FALSE)="","",VLOOKUP($A115,FAG_Daten_2022!$A$1:$FK$206,FAG_Daten_2022!AQ$1,FALSE))</f>
        <v/>
      </c>
      <c r="BX115" s="82" t="str">
        <f>IF(VLOOKUP($A115,FAG_Daten_2022!$A$1:$FK$206,FAG_Daten_2022!AR$1,FALSE)="","",VLOOKUP($A115,FAG_Daten_2022!$A$1:$FK$206,FAG_Daten_2022!AR$1,FALSE))</f>
        <v/>
      </c>
      <c r="BY115" s="82" t="str">
        <f>IF(VLOOKUP($A115,FAG_Daten_2022!$A$1:$FK$206,FAG_Daten_2022!AS$1,FALSE)="","",VLOOKUP($A115,FAG_Daten_2022!$A$1:$FK$206,FAG_Daten_2022!AS$1,FALSE))</f>
        <v/>
      </c>
      <c r="BZ115" s="82">
        <f t="shared" si="30"/>
        <v>0</v>
      </c>
      <c r="CA115" s="82">
        <f t="shared" si="30"/>
        <v>0</v>
      </c>
      <c r="CB115" s="82">
        <f t="shared" si="30"/>
        <v>0</v>
      </c>
      <c r="CC115" s="82" t="str">
        <f t="shared" si="30"/>
        <v/>
      </c>
      <c r="CD115" s="82">
        <f t="shared" si="30"/>
        <v>0</v>
      </c>
      <c r="CE115" s="82">
        <f t="shared" si="30"/>
        <v>0</v>
      </c>
      <c r="CF115" s="82" t="str">
        <f t="shared" si="30"/>
        <v/>
      </c>
      <c r="CG115" s="82" t="str">
        <f t="shared" si="30"/>
        <v/>
      </c>
      <c r="CH115" s="82">
        <f t="shared" si="30"/>
        <v>0</v>
      </c>
      <c r="CI115" s="82" t="str">
        <f t="shared" si="25"/>
        <v/>
      </c>
      <c r="CJ115" s="82" t="str">
        <f t="shared" si="25"/>
        <v/>
      </c>
      <c r="CK115" s="82" t="str">
        <f t="shared" si="25"/>
        <v/>
      </c>
      <c r="CL115" s="82">
        <f t="shared" si="28"/>
        <v>0</v>
      </c>
      <c r="CM115" s="82">
        <f t="shared" si="28"/>
        <v>0</v>
      </c>
      <c r="CN115" s="82">
        <f t="shared" si="28"/>
        <v>0</v>
      </c>
      <c r="CO115" s="82" t="str">
        <f t="shared" si="26"/>
        <v/>
      </c>
      <c r="CP115" s="82">
        <f t="shared" si="26"/>
        <v>0</v>
      </c>
      <c r="CQ115" s="82">
        <f t="shared" si="26"/>
        <v>0</v>
      </c>
      <c r="CR115" s="82" t="str">
        <f t="shared" si="23"/>
        <v/>
      </c>
      <c r="CS115" s="82" t="str">
        <f t="shared" si="23"/>
        <v/>
      </c>
      <c r="CT115" s="82">
        <f t="shared" si="23"/>
        <v>0</v>
      </c>
      <c r="CU115" s="82" t="str">
        <f t="shared" ref="CU115:CW169" si="31">IF(BW115="","",ROUND(((BJ115/100)*BW115)/(($AZ115/100)*$BM115)*$O115,0))</f>
        <v/>
      </c>
      <c r="CV115" s="82" t="str">
        <f t="shared" si="31"/>
        <v/>
      </c>
      <c r="CW115" s="82" t="str">
        <f t="shared" si="31"/>
        <v/>
      </c>
      <c r="CX115" s="82">
        <f t="shared" si="20"/>
        <v>0</v>
      </c>
      <c r="CY115" s="82">
        <f>VLOOKUP($A115,FAG_Daten_2022!$A$1:$FK$206,FAG_Daten_2022!I$1,FALSE)</f>
        <v>85</v>
      </c>
      <c r="CZ115" s="82">
        <f>IF(VLOOKUP($A115,FAG_Daten_2022!$A$1:$FK$206,FAG_Daten_2022!BE$1,FALSE)="","",VLOOKUP($A115,FAG_Daten_2022!$A$1:$FK$206,FAG_Daten_2022!BE$1,FALSE))</f>
        <v>36</v>
      </c>
      <c r="DA115" s="82" t="str">
        <f>IF(VLOOKUP($A115,FAG_Daten_2022!$A$1:$FK$206,FAG_Daten_2022!BF$1,FALSE)="","",VLOOKUP($A115,FAG_Daten_2022!$A$1:$FK$206,FAG_Daten_2022!BF$1,FALSE))</f>
        <v/>
      </c>
      <c r="DB115" s="82" t="str">
        <f>IF(VLOOKUP($A115,FAG_Daten_2022!$A$1:$FK$206,FAG_Daten_2022!BG$1,FALSE)="","",VLOOKUP($A115,FAG_Daten_2022!$A$1:$FK$206,FAG_Daten_2022!BG$1,FALSE))</f>
        <v/>
      </c>
      <c r="DC115" s="82" t="str">
        <f>IF(VLOOKUP($A115,FAG_Daten_2022!$A$1:$FK$206,FAG_Daten_2022!BH$1,FALSE)="","",VLOOKUP($A115,FAG_Daten_2022!$A$1:$FK$206,FAG_Daten_2022!BH$1,FALSE))</f>
        <v/>
      </c>
      <c r="DD115" s="82">
        <f>IF(VLOOKUP($A115,FAG_Daten_2022!$A$1:$FK$206,FAG_Daten_2022!BI$1,FALSE)="","",VLOOKUP($A115,FAG_Daten_2022!$A$1:$FK$206,FAG_Daten_2022!BI$1,FALSE))</f>
        <v>10</v>
      </c>
      <c r="DE115" s="82" t="str">
        <f>IF(VLOOKUP($A115,FAG_Daten_2022!$A$1:$FK$206,FAG_Daten_2022!BJ$1,FALSE)="","",VLOOKUP($A115,FAG_Daten_2022!$A$1:$FK$206,FAG_Daten_2022!BJ$1,FALSE))</f>
        <v/>
      </c>
      <c r="DF115" s="82" t="str">
        <f>IF(VLOOKUP($A115,FAG_Daten_2022!$A$1:$FK$206,FAG_Daten_2022!BK$1,FALSE)="","",VLOOKUP($A115,FAG_Daten_2022!$A$1:$FK$206,FAG_Daten_2022!BK$1,FALSE))</f>
        <v/>
      </c>
      <c r="DG115" s="82" t="str">
        <f>IF(VLOOKUP($A115,FAG_Daten_2022!$A$1:$FK$206,FAG_Daten_2022!BL$1,FALSE)="","",VLOOKUP($A115,FAG_Daten_2022!$A$1:$FK$206,FAG_Daten_2022!BL$1,FALSE))</f>
        <v/>
      </c>
      <c r="DH115" s="82" t="str">
        <f>IF(VLOOKUP($A115,FAG_Daten_2022!$A$1:$FK$206,FAG_Daten_2022!BM$1,FALSE)="","",VLOOKUP($A115,FAG_Daten_2022!$A$1:$FK$206,FAG_Daten_2022!BM$1,FALSE))</f>
        <v/>
      </c>
      <c r="DI115" s="82" t="str">
        <f>IF(VLOOKUP($A115,FAG_Daten_2022!$A$1:$FK$206,FAG_Daten_2022!BN$1,FALSE)="","",VLOOKUP($A115,FAG_Daten_2022!$A$1:$FK$206,FAG_Daten_2022!BN$1,FALSE))</f>
        <v/>
      </c>
      <c r="DJ115" s="82" t="str">
        <f>IF(VLOOKUP($A115,FAG_Daten_2022!$A$1:$FK$206,FAG_Daten_2022!BO$1,FALSE)="","",VLOOKUP($A115,FAG_Daten_2022!$A$1:$FK$206,FAG_Daten_2022!BO$1,FALSE))</f>
        <v/>
      </c>
      <c r="DK115" s="82" t="str">
        <f>IF(VLOOKUP($A115,FAG_Daten_2022!$A$1:$FK$206,FAG_Daten_2022!BP$1,FALSE)="","",VLOOKUP($A115,FAG_Daten_2022!$A$1:$FK$206,FAG_Daten_2022!BP$1,FALSE))</f>
        <v/>
      </c>
      <c r="DL115" s="82" t="str">
        <f>IF(VLOOKUP($A115,FAG_Daten_2022!$A$1:$FK$206,FAG_Daten_2022!BQ$1,FALSE)="","",VLOOKUP($A115,FAG_Daten_2022!$A$1:$FK$206,FAG_Daten_2022!BQ$1,FALSE))</f>
        <v/>
      </c>
      <c r="DM115" s="82" t="str">
        <f>IF(VLOOKUP($A115,FAG_Daten_2022!$A$1:$FK$206,FAG_Daten_2022!BR$1,FALSE)="","",VLOOKUP($A115,FAG_Daten_2022!$A$1:$FK$206,FAG_Daten_2022!BR$1,FALSE))</f>
        <v/>
      </c>
      <c r="DN115" s="82">
        <f t="shared" si="29"/>
        <v>0</v>
      </c>
      <c r="DO115" s="82" t="str">
        <f t="shared" si="29"/>
        <v/>
      </c>
      <c r="DP115" s="82" t="str">
        <f t="shared" si="29"/>
        <v/>
      </c>
      <c r="DQ115" s="82" t="str">
        <f t="shared" si="27"/>
        <v/>
      </c>
      <c r="DR115" s="82">
        <f t="shared" si="27"/>
        <v>0</v>
      </c>
      <c r="DS115" s="82" t="str">
        <f t="shared" si="27"/>
        <v/>
      </c>
      <c r="DT115" s="82" t="str">
        <f t="shared" si="24"/>
        <v/>
      </c>
      <c r="DU115" s="82" t="str">
        <f t="shared" si="24"/>
        <v/>
      </c>
      <c r="DV115" s="82" t="str">
        <f t="shared" si="24"/>
        <v/>
      </c>
      <c r="DW115" s="82" t="str">
        <f t="shared" ref="DW115:DY169" si="32">IF(DI115="","",ROUND($Z115*(DI115/$CY115),0))</f>
        <v/>
      </c>
      <c r="DX115" s="82" t="str">
        <f t="shared" si="32"/>
        <v/>
      </c>
      <c r="DY115" s="82" t="str">
        <f t="shared" si="32"/>
        <v/>
      </c>
      <c r="DZ115" s="82">
        <f t="shared" si="21"/>
        <v>0</v>
      </c>
      <c r="EA115" s="82">
        <f t="shared" si="22"/>
        <v>0</v>
      </c>
      <c r="EB115" s="82"/>
      <c r="EC115" s="82"/>
      <c r="ED115" s="82"/>
      <c r="EE115" s="82"/>
      <c r="EF115" s="82"/>
      <c r="EG115" s="82"/>
      <c r="EH115" s="82"/>
      <c r="EI115" s="82"/>
      <c r="EJ115" s="82"/>
      <c r="EL115" s="82"/>
    </row>
    <row r="116" spans="1:143" s="3" customFormat="1" outlineLevel="1" x14ac:dyDescent="0.2">
      <c r="A116" s="3">
        <v>96</v>
      </c>
      <c r="B116" s="3" t="str">
        <f>VLOOKUP(A116,FAG_Daten_2022!A$1:$FK$206,FAG_Daten_2022!$B$1,FALSE)</f>
        <v>Regensdorf</v>
      </c>
      <c r="C116" s="3" t="str">
        <f>VLOOKUP(A116,FAG_Daten_2022!A$1:$FK$206,FAG_Daten_2022!$C$1,FALSE)</f>
        <v>Politische Gemeinde</v>
      </c>
      <c r="D116" s="3" t="str">
        <f>VLOOKUP(A116,FAG_Daten_2022!A$1:$FK$206,FAG_Daten_2022!$D$1,FALSE)</f>
        <v>Bezirk Dielsdorf</v>
      </c>
      <c r="E116" s="82">
        <f>VLOOKUP(A116,FAG_Daten_2022!A$1:$FK$206,FAG_Daten_2022!$AT$1,FALSE)</f>
        <v>3022</v>
      </c>
      <c r="F116" s="82">
        <f>VLOOKUP(A116,FAG_Daten_2022!A$1:$FK$206,FAG_Daten_2022!$AV$1,FALSE)</f>
        <v>3770</v>
      </c>
      <c r="G116" s="82">
        <f>VLOOKUP(A116,FAG_Daten_2022!A$1:$FK$206,FAG_Daten_2022!$F$1,FALSE)</f>
        <v>18551</v>
      </c>
      <c r="H116" s="80">
        <f>VLOOKUP(A116,FAG_Daten_2022!A$1:$FK$206,FAG_Daten_2022!$DH$1,FALSE)</f>
        <v>118</v>
      </c>
      <c r="I116" s="82">
        <f>ROUND(IF(E116&lt;FAG_Basisdaten!$C$5*F116,(FAG_Basisdaten!$C$5*F116-E116)*G116*H116/100,0),0)</f>
        <v>12247556</v>
      </c>
      <c r="J116" s="82">
        <f>VLOOKUP(A116,FAG_Daten_2022!A$1:$FK$206,FAG_Daten_2022!$AT$1,FALSE)</f>
        <v>3022</v>
      </c>
      <c r="K116" s="82">
        <f>VLOOKUP(A116,FAG_Daten_2022!A$1:$FK$206,FAG_Daten_2022!$AV$1,FALSE)</f>
        <v>3770</v>
      </c>
      <c r="L116" s="3">
        <f>VLOOKUP(A116,FAG_Daten_2022!A$1:$FK$206,FAG_Daten_2022!$F$1,FALSE)</f>
        <v>18551</v>
      </c>
      <c r="M116" s="3">
        <f>VLOOKUP(A116,FAG_Daten_2022!A$1:$FK$206,FAG_Daten_2022!DJ$1,FALSE)</f>
        <v>99.67</v>
      </c>
      <c r="N116" s="3">
        <f>VLOOKUP(A116,FAG_Daten_2022!A$1:$FK$206,FAG_Daten_2022!$DK$1,FALSE)</f>
        <v>100.87</v>
      </c>
      <c r="O116" s="82">
        <f>ROUND(IF(J116&gt;K116*FAG_Basisdaten!$C$8,(J116-K116*FAG_Basisdaten!$C$8)*FAG_Basisdaten!$C$9*L116*(M116/N116),0),0)</f>
        <v>0</v>
      </c>
      <c r="P116" s="82">
        <f>VLOOKUP(A116,FAG_Daten_2022!A$1:$FK$206,FAG_Daten_2022!$I$1,FALSE)</f>
        <v>3828</v>
      </c>
      <c r="Q116" s="82">
        <f>VLOOKUP(A116,FAG_Daten_2022!A$1:$FK$206,FAG_Daten_2022!$F$1,FALSE)</f>
        <v>18551</v>
      </c>
      <c r="R116" s="82">
        <f>VLOOKUP(A116,FAG_Daten_2022!A$1:$FK$206,FAG_Daten_2022!$K$1,FALSE)</f>
        <v>232131</v>
      </c>
      <c r="S116" s="82">
        <f>VLOOKUP(A116,FAG_Daten_2022!A$1:$FK$206,FAG_Daten_2022!$H$1,FALSE)</f>
        <v>1130451</v>
      </c>
      <c r="T116" s="82">
        <f>VLOOKUP(A116,FAG_Daten_2022!A$1:$FK$206,FAG_Daten_2022!$F$1,FALSE)</f>
        <v>18551</v>
      </c>
      <c r="U116" s="3">
        <f>VLOOKUP(A116,FAG_Daten_2022!A$1:$FK$206,FAG_Daten_2022!$BC$1,FALSE)</f>
        <v>102.3</v>
      </c>
      <c r="V116" s="3">
        <f>VLOOKUP(A116,FAG_Daten_2022!A$1:$FK$206,FAG_Daten_2022!$BD$1,FALSE)</f>
        <v>104.2</v>
      </c>
      <c r="W116" s="118">
        <f>IF((P116/Q116)&gt;(R116/S116)*FAG_Basisdaten!$C$12,((P116/Q116)-(R116/S116)*FAG_Basisdaten!$C$12)*T116*FAG_Basisdaten!$C$13*(U116/V116),0)</f>
        <v>0</v>
      </c>
      <c r="X116" s="3">
        <f>VLOOKUP(A116,FAG_Daten_2022!A$1:$FK$206,FAG_Daten_2022!$DH$1,FALSE)</f>
        <v>118</v>
      </c>
      <c r="Y116" s="3">
        <f>VLOOKUP(A116,FAG_Daten_2022!A$1:$FK$206,FAG_Daten_2022!$DJ$1,FALSE)</f>
        <v>99.67</v>
      </c>
      <c r="Z116" s="82">
        <f>ROUND(W116-W116*MIN(MAX((Y116*FAG_Basisdaten!$C$15-X116)/(Y116*FAG_Basisdaten!$C$14),0),1),0)</f>
        <v>0</v>
      </c>
      <c r="AA116" s="79">
        <f>VLOOKUP(A116,FAG_Daten_2022!A$1:$FK$206,FAG_Daten_2022!$AW$1,FALSE)</f>
        <v>1285.94</v>
      </c>
      <c r="AB116" s="83">
        <f>VLOOKUP(A116,FAG_Daten_2022!A$1:$FK$206,FAG_Daten_2022!$AZ$1,FALSE)</f>
        <v>1E-4</v>
      </c>
      <c r="AC116" s="3">
        <f>VLOOKUP(A116,FAG_Daten_2022!A$1:$FK$206,FAG_Daten_2022!$F$1,FALSE)</f>
        <v>18551</v>
      </c>
      <c r="AD116" s="3">
        <f>VLOOKUP(A116,FAG_Daten_2022!A$1:$FK$206,FAG_Daten_2022!$BC$1,FALSE)</f>
        <v>102.3</v>
      </c>
      <c r="AE116" s="3">
        <f>VLOOKUP(A116,FAG_Daten_2022!A$1:$FK$206,FAG_Daten_2022!$BD$1,FALSE)</f>
        <v>104.2</v>
      </c>
      <c r="AF116" s="80">
        <f>IF(OR(AA116&lt;FAG_Basisdaten!$C$18,AB116&gt;FAG_Basisdaten!$C$19),MAX((FAG_Basisdaten!$C$20+FAG_Basisdaten!$C$21*AA116+FAG_Basisdaten!$C$22*AB116*100)*AC116*(AD116/AE116),0),0)</f>
        <v>0</v>
      </c>
      <c r="AG116" s="3">
        <f>VLOOKUP(A116,FAG_Daten_2022!A$1:$FK$206,FAG_Daten_2022!$DH$1,FALSE)</f>
        <v>118</v>
      </c>
      <c r="AH116" s="3">
        <f>VLOOKUP(A116,FAG_Daten_2022!A$1:$FK$206,FAG_Daten_2022!$DJ$1,FALSE)</f>
        <v>99.67</v>
      </c>
      <c r="AI116" s="82">
        <f>ROUND(AF116-AF116*MIN(MAX((AH116*FAG_Basisdaten!$C$24-AG116)/(AH116*FAG_Basisdaten!$C$23),0),1),0)</f>
        <v>0</v>
      </c>
      <c r="AJ116" s="3">
        <f>VLOOKUP(A116,FAG_Daten_2022!$A$1:$FK$206,FAG_Daten_2022!$BC$1,FALSE)</f>
        <v>102.3</v>
      </c>
      <c r="AK116" s="3">
        <f>VLOOKUP(A116,FAG_Daten_2022!$A$1:$FK$206,FAG_Daten_2022!$BD$1,FALSE)</f>
        <v>104.2</v>
      </c>
      <c r="AL116" s="82">
        <v>0</v>
      </c>
      <c r="AM116" s="82">
        <f t="shared" si="19"/>
        <v>12247556</v>
      </c>
      <c r="AN116" s="115"/>
      <c r="AO116" s="115" t="str">
        <f>IF(VLOOKUP($A116,FAG_Daten_2022!$A$1:$FK$206,FAG_Daten_2022!BT$1,FALSE)="","",VLOOKUP($A116,FAG_Daten_2022!$A$1:$FK$206,FAG_Daten_2022!BT$1,FALSE))</f>
        <v/>
      </c>
      <c r="AP116" s="115" t="str">
        <f>IF(VLOOKUP($A116,FAG_Daten_2022!$A$1:$FK$206,FAG_Daten_2022!BU$1,FALSE)="","",VLOOKUP($A116,FAG_Daten_2022!$A$1:$FK$206,FAG_Daten_2022!BU$1,FALSE))</f>
        <v/>
      </c>
      <c r="AQ116" s="115" t="str">
        <f>IF(VLOOKUP($A116,FAG_Daten_2022!$A$1:$FK$206,FAG_Daten_2022!BV$1,FALSE)="","",VLOOKUP($A116,FAG_Daten_2022!$A$1:$FK$206,FAG_Daten_2022!BV$1,FALSE))</f>
        <v/>
      </c>
      <c r="AR116" s="115" t="str">
        <f>IF(VLOOKUP($A116,FAG_Daten_2022!$A$1:$FK$206,FAG_Daten_2022!BW$1,FALSE)="","",VLOOKUP($A116,FAG_Daten_2022!$A$1:$FK$206,FAG_Daten_2022!BW$1,FALSE))</f>
        <v>Regensdorf-Buchs-Dällikon</v>
      </c>
      <c r="AS116" s="115" t="str">
        <f>IF(VLOOKUP($A116,FAG_Daten_2022!$A$1:$FK$206,FAG_Daten_2022!BX$1,FALSE)="","",VLOOKUP($A116,FAG_Daten_2022!$A$1:$FK$206,FAG_Daten_2022!BX$1,FALSE))</f>
        <v/>
      </c>
      <c r="AT116" s="115" t="str">
        <f>IF(VLOOKUP($A116,FAG_Daten_2022!$A$1:$FK$206,FAG_Daten_2022!BY$1,FALSE)="","",VLOOKUP($A116,FAG_Daten_2022!$A$1:$FK$206,FAG_Daten_2022!BY$1,FALSE))</f>
        <v/>
      </c>
      <c r="AU116" s="115" t="str">
        <f>IF(VLOOKUP($A116,FAG_Daten_2022!$A$1:$FK$206,FAG_Daten_2022!BZ$1,FALSE)="","",VLOOKUP($A116,FAG_Daten_2022!$A$1:$FK$206,FAG_Daten_2022!BZ$1,FALSE))</f>
        <v/>
      </c>
      <c r="AV116" s="115" t="str">
        <f>IF(VLOOKUP($A116,FAG_Daten_2022!$A$1:$FK$206,FAG_Daten_2022!CA$1,FALSE)="","",VLOOKUP($A116,FAG_Daten_2022!$A$1:$FK$206,FAG_Daten_2022!CA$1,FALSE))</f>
        <v/>
      </c>
      <c r="AW116" s="115" t="str">
        <f>IF(VLOOKUP($A116,FAG_Daten_2022!$A$1:$FK$206,FAG_Daten_2022!CB$1,FALSE)="","",VLOOKUP($A116,FAG_Daten_2022!$A$1:$FK$206,FAG_Daten_2022!CB$1,FALSE))</f>
        <v/>
      </c>
      <c r="AX116" s="115" t="str">
        <f>IF(VLOOKUP($A116,FAG_Daten_2022!$A$1:$FK$206,FAG_Daten_2022!CC$1,FALSE)="","",VLOOKUP($A116,FAG_Daten_2022!$A$1:$FK$206,FAG_Daten_2022!CC$1,FALSE))</f>
        <v/>
      </c>
      <c r="AY116" s="115" t="str">
        <f>IF(VLOOKUP($A116,FAG_Daten_2022!$A$1:$FK$206,FAG_Daten_2022!CD$1,FALSE)="","",VLOOKUP($A116,FAG_Daten_2022!$A$1:$FK$206,FAG_Daten_2022!CD$1,FALSE))</f>
        <v/>
      </c>
      <c r="AZ116" s="80">
        <f>VLOOKUP($A116,FAG_Daten_2022!$A$1:$FK$206,FAG_Daten_2022!$DH$1,FALSE)</f>
        <v>118</v>
      </c>
      <c r="BA116" s="80">
        <f>IF(VLOOKUP($A116,FAG_Daten_2022!$A$1:$FK$206,FAG_Daten_2022!M$1,FALSE)="","",VLOOKUP($A116,FAG_Daten_2022!$A$1:$FK$206,FAG_Daten_2022!M$1,FALSE))</f>
        <v>0</v>
      </c>
      <c r="BB116" s="80">
        <f>IF(VLOOKUP($A116,FAG_Daten_2022!$A$1:$FK$206,FAG_Daten_2022!N$1,FALSE)="","",VLOOKUP($A116,FAG_Daten_2022!$A$1:$FK$206,FAG_Daten_2022!N$1,FALSE))</f>
        <v>0</v>
      </c>
      <c r="BC116" s="80">
        <f>IF(VLOOKUP($A116,FAG_Daten_2022!$A$1:$FK$206,FAG_Daten_2022!O$1,FALSE)="","",VLOOKUP($A116,FAG_Daten_2022!$A$1:$FK$206,FAG_Daten_2022!O$1,FALSE))</f>
        <v>0</v>
      </c>
      <c r="BD116" s="80" t="str">
        <f>IF(VLOOKUP($A116,FAG_Daten_2022!$A$1:$FK$206,FAG_Daten_2022!P$1,FALSE)="","",VLOOKUP($A116,FAG_Daten_2022!$A$1:$FK$206,FAG_Daten_2022!P$1,FALSE))</f>
        <v/>
      </c>
      <c r="BE116" s="80">
        <f>IF(VLOOKUP($A116,FAG_Daten_2022!$A$1:$FK$206,FAG_Daten_2022!R$1,FALSE)="","",VLOOKUP($A116,FAG_Daten_2022!$A$1:$FK$206,FAG_Daten_2022!R$1,FALSE))</f>
        <v>22</v>
      </c>
      <c r="BF116" s="80">
        <f>IF(VLOOKUP($A116,FAG_Daten_2022!$A$1:$FK$206,FAG_Daten_2022!S$1,FALSE)="","",VLOOKUP($A116,FAG_Daten_2022!$A$1:$FK$206,FAG_Daten_2022!S$1,FALSE))</f>
        <v>0</v>
      </c>
      <c r="BG116" s="80" t="str">
        <f>IF(VLOOKUP($A116,FAG_Daten_2022!$A$1:$FK$206,FAG_Daten_2022!T$1,FALSE)="","",VLOOKUP($A116,FAG_Daten_2022!$A$1:$FK$206,FAG_Daten_2022!T$1,FALSE))</f>
        <v/>
      </c>
      <c r="BH116" s="80" t="str">
        <f>IF(VLOOKUP($A116,FAG_Daten_2022!$A$1:$FK$206,FAG_Daten_2022!U$1,FALSE)="","",VLOOKUP($A116,FAG_Daten_2022!$A$1:$FK$206,FAG_Daten_2022!U$1,FALSE))</f>
        <v/>
      </c>
      <c r="BI116" s="80">
        <f>IF(VLOOKUP($A116,FAG_Daten_2022!$A$1:$FK$206,FAG_Daten_2022!W$1,FALSE)="","",VLOOKUP($A116,FAG_Daten_2022!$A$1:$FK$206,FAG_Daten_2022!W$1,FALSE))</f>
        <v>0</v>
      </c>
      <c r="BJ116" s="80" t="str">
        <f>IF(VLOOKUP($A116,FAG_Daten_2022!$A$1:$FK$206,FAG_Daten_2022!X$1,FALSE)="","",VLOOKUP($A116,FAG_Daten_2022!$A$1:$FK$206,FAG_Daten_2022!X$1,FALSE))</f>
        <v/>
      </c>
      <c r="BK116" s="80" t="str">
        <f>IF(VLOOKUP($A116,FAG_Daten_2022!$A$1:$FK$206,FAG_Daten_2022!Y$1,FALSE)="","",VLOOKUP($A116,FAG_Daten_2022!$A$1:$FK$206,FAG_Daten_2022!Y$1,FALSE))</f>
        <v/>
      </c>
      <c r="BL116" s="80" t="str">
        <f>IF(VLOOKUP($A116,FAG_Daten_2022!$A$1:$FK$206,FAG_Daten_2022!Z$1,FALSE)="","",VLOOKUP($A116,FAG_Daten_2022!$A$1:$FK$206,FAG_Daten_2022!Z$1,FALSE))</f>
        <v/>
      </c>
      <c r="BM116" s="82">
        <f>IF(VLOOKUP($A116,FAG_Daten_2022!$A$1:$FK$206,FAG_Daten_2022!AG$1,FALSE)="","",VLOOKUP($A116,FAG_Daten_2022!$A$1:$FK$206,FAG_Daten_2022!AG$1,FALSE))</f>
        <v>56056837</v>
      </c>
      <c r="BN116" s="82">
        <f>IF(VLOOKUP($A116,FAG_Daten_2022!$A$1:$FK$206,FAG_Daten_2022!AH$1,FALSE)="","",VLOOKUP($A116,FAG_Daten_2022!$A$1:$FK$206,FAG_Daten_2022!AH$1,FALSE))</f>
        <v>0</v>
      </c>
      <c r="BO116" s="82">
        <f>IF(VLOOKUP($A116,FAG_Daten_2022!$A$1:$FK$206,FAG_Daten_2022!AI$1,FALSE)="","",VLOOKUP($A116,FAG_Daten_2022!$A$1:$FK$206,FAG_Daten_2022!AI$1,FALSE))</f>
        <v>0</v>
      </c>
      <c r="BP116" s="113">
        <f>IF(VLOOKUP($A116,FAG_Daten_2022!$A$1:$FK$206,FAG_Daten_2022!AJ$1,FALSE)="","",VLOOKUP($A116,FAG_Daten_2022!$A$1:$FK$206,FAG_Daten_2022!AJ$1,FALSE))</f>
        <v>0</v>
      </c>
      <c r="BQ116" s="82" t="str">
        <f>IF(VLOOKUP($A116,FAG_Daten_2022!$A$1:$FK$206,FAG_Daten_2022!AK$1,FALSE)="","",VLOOKUP($A116,FAG_Daten_2022!$A$1:$FK$206,FAG_Daten_2022!AK$1,FALSE))</f>
        <v/>
      </c>
      <c r="BR116" s="82">
        <f>IF(VLOOKUP($A116,FAG_Daten_2022!$A$1:$FK$206,FAG_Daten_2022!AL$1,FALSE)="","",VLOOKUP($A116,FAG_Daten_2022!$A$1:$FK$206,FAG_Daten_2022!AL$1,FALSE))</f>
        <v>56056837</v>
      </c>
      <c r="BS116" s="82">
        <f>IF(VLOOKUP($A116,FAG_Daten_2022!$A$1:$FK$206,FAG_Daten_2022!AM$1,FALSE)="","",VLOOKUP($A116,FAG_Daten_2022!$A$1:$FK$206,FAG_Daten_2022!AM$1,FALSE))</f>
        <v>0</v>
      </c>
      <c r="BT116" s="82" t="str">
        <f>IF(VLOOKUP($A116,FAG_Daten_2022!$A$1:$FK$206,FAG_Daten_2022!AN$1,FALSE)="","",VLOOKUP($A116,FAG_Daten_2022!$A$1:$FK$206,FAG_Daten_2022!AN$1,FALSE))</f>
        <v/>
      </c>
      <c r="BU116" s="82" t="str">
        <f>IF(VLOOKUP($A116,FAG_Daten_2022!$A$1:$FK$206,FAG_Daten_2022!AO$1,FALSE)="","",VLOOKUP($A116,FAG_Daten_2022!$A$1:$FK$206,FAG_Daten_2022!AO$1,FALSE))</f>
        <v/>
      </c>
      <c r="BV116" s="82">
        <f>IF(VLOOKUP($A116,FAG_Daten_2022!$A$1:$FK$206,FAG_Daten_2022!AP$1,FALSE)="","",VLOOKUP($A116,FAG_Daten_2022!$A$1:$FK$206,FAG_Daten_2022!AP$1,FALSE))</f>
        <v>0</v>
      </c>
      <c r="BW116" s="82" t="str">
        <f>IF(VLOOKUP($A116,FAG_Daten_2022!$A$1:$FK$206,FAG_Daten_2022!AQ$1,FALSE)="","",VLOOKUP($A116,FAG_Daten_2022!$A$1:$FK$206,FAG_Daten_2022!AQ$1,FALSE))</f>
        <v/>
      </c>
      <c r="BX116" s="82" t="str">
        <f>IF(VLOOKUP($A116,FAG_Daten_2022!$A$1:$FK$206,FAG_Daten_2022!AR$1,FALSE)="","",VLOOKUP($A116,FAG_Daten_2022!$A$1:$FK$206,FAG_Daten_2022!AR$1,FALSE))</f>
        <v/>
      </c>
      <c r="BY116" s="82" t="str">
        <f>IF(VLOOKUP($A116,FAG_Daten_2022!$A$1:$FK$206,FAG_Daten_2022!AS$1,FALSE)="","",VLOOKUP($A116,FAG_Daten_2022!$A$1:$FK$206,FAG_Daten_2022!AS$1,FALSE))</f>
        <v/>
      </c>
      <c r="BZ116" s="82">
        <f t="shared" si="30"/>
        <v>0</v>
      </c>
      <c r="CA116" s="82">
        <f t="shared" si="30"/>
        <v>0</v>
      </c>
      <c r="CB116" s="82">
        <f t="shared" si="30"/>
        <v>0</v>
      </c>
      <c r="CC116" s="82" t="str">
        <f t="shared" si="30"/>
        <v/>
      </c>
      <c r="CD116" s="82">
        <f t="shared" si="30"/>
        <v>2283443</v>
      </c>
      <c r="CE116" s="82">
        <f t="shared" si="30"/>
        <v>0</v>
      </c>
      <c r="CF116" s="82" t="str">
        <f t="shared" si="30"/>
        <v/>
      </c>
      <c r="CG116" s="82" t="str">
        <f t="shared" si="30"/>
        <v/>
      </c>
      <c r="CH116" s="82">
        <f t="shared" si="30"/>
        <v>0</v>
      </c>
      <c r="CI116" s="82" t="str">
        <f t="shared" si="25"/>
        <v/>
      </c>
      <c r="CJ116" s="82" t="str">
        <f t="shared" si="25"/>
        <v/>
      </c>
      <c r="CK116" s="82" t="str">
        <f t="shared" si="25"/>
        <v/>
      </c>
      <c r="CL116" s="82">
        <f t="shared" si="28"/>
        <v>0</v>
      </c>
      <c r="CM116" s="82">
        <f t="shared" si="28"/>
        <v>0</v>
      </c>
      <c r="CN116" s="82">
        <f t="shared" si="28"/>
        <v>0</v>
      </c>
      <c r="CO116" s="82" t="str">
        <f t="shared" si="26"/>
        <v/>
      </c>
      <c r="CP116" s="82">
        <f t="shared" si="26"/>
        <v>0</v>
      </c>
      <c r="CQ116" s="82">
        <f t="shared" si="26"/>
        <v>0</v>
      </c>
      <c r="CR116" s="82" t="str">
        <f t="shared" si="26"/>
        <v/>
      </c>
      <c r="CS116" s="82" t="str">
        <f t="shared" si="26"/>
        <v/>
      </c>
      <c r="CT116" s="82">
        <f t="shared" si="26"/>
        <v>0</v>
      </c>
      <c r="CU116" s="82" t="str">
        <f t="shared" si="31"/>
        <v/>
      </c>
      <c r="CV116" s="82" t="str">
        <f t="shared" si="31"/>
        <v/>
      </c>
      <c r="CW116" s="82" t="str">
        <f t="shared" si="31"/>
        <v/>
      </c>
      <c r="CX116" s="82">
        <f t="shared" si="20"/>
        <v>2283443</v>
      </c>
      <c r="CY116" s="82">
        <f>VLOOKUP($A116,FAG_Daten_2022!$A$1:$FK$206,FAG_Daten_2022!I$1,FALSE)</f>
        <v>3828</v>
      </c>
      <c r="CZ116" s="82" t="str">
        <f>IF(VLOOKUP($A116,FAG_Daten_2022!$A$1:$FK$206,FAG_Daten_2022!BE$1,FALSE)="","",VLOOKUP($A116,FAG_Daten_2022!$A$1:$FK$206,FAG_Daten_2022!BE$1,FALSE))</f>
        <v/>
      </c>
      <c r="DA116" s="82" t="str">
        <f>IF(VLOOKUP($A116,FAG_Daten_2022!$A$1:$FK$206,FAG_Daten_2022!BF$1,FALSE)="","",VLOOKUP($A116,FAG_Daten_2022!$A$1:$FK$206,FAG_Daten_2022!BF$1,FALSE))</f>
        <v/>
      </c>
      <c r="DB116" s="82" t="str">
        <f>IF(VLOOKUP($A116,FAG_Daten_2022!$A$1:$FK$206,FAG_Daten_2022!BG$1,FALSE)="","",VLOOKUP($A116,FAG_Daten_2022!$A$1:$FK$206,FAG_Daten_2022!BG$1,FALSE))</f>
        <v/>
      </c>
      <c r="DC116" s="82" t="str">
        <f>IF(VLOOKUP($A116,FAG_Daten_2022!$A$1:$FK$206,FAG_Daten_2022!BH$1,FALSE)="","",VLOOKUP($A116,FAG_Daten_2022!$A$1:$FK$206,FAG_Daten_2022!BH$1,FALSE))</f>
        <v/>
      </c>
      <c r="DD116" s="82">
        <f>IF(VLOOKUP($A116,FAG_Daten_2022!$A$1:$FK$206,FAG_Daten_2022!BI$1,FALSE)="","",VLOOKUP($A116,FAG_Daten_2022!$A$1:$FK$206,FAG_Daten_2022!BI$1,FALSE))</f>
        <v>485</v>
      </c>
      <c r="DE116" s="82" t="str">
        <f>IF(VLOOKUP($A116,FAG_Daten_2022!$A$1:$FK$206,FAG_Daten_2022!BJ$1,FALSE)="","",VLOOKUP($A116,FAG_Daten_2022!$A$1:$FK$206,FAG_Daten_2022!BJ$1,FALSE))</f>
        <v/>
      </c>
      <c r="DF116" s="82" t="str">
        <f>IF(VLOOKUP($A116,FAG_Daten_2022!$A$1:$FK$206,FAG_Daten_2022!BK$1,FALSE)="","",VLOOKUP($A116,FAG_Daten_2022!$A$1:$FK$206,FAG_Daten_2022!BK$1,FALSE))</f>
        <v/>
      </c>
      <c r="DG116" s="82" t="str">
        <f>IF(VLOOKUP($A116,FAG_Daten_2022!$A$1:$FK$206,FAG_Daten_2022!BL$1,FALSE)="","",VLOOKUP($A116,FAG_Daten_2022!$A$1:$FK$206,FAG_Daten_2022!BL$1,FALSE))</f>
        <v/>
      </c>
      <c r="DH116" s="82" t="str">
        <f>IF(VLOOKUP($A116,FAG_Daten_2022!$A$1:$FK$206,FAG_Daten_2022!BM$1,FALSE)="","",VLOOKUP($A116,FAG_Daten_2022!$A$1:$FK$206,FAG_Daten_2022!BM$1,FALSE))</f>
        <v/>
      </c>
      <c r="DI116" s="82" t="str">
        <f>IF(VLOOKUP($A116,FAG_Daten_2022!$A$1:$FK$206,FAG_Daten_2022!BN$1,FALSE)="","",VLOOKUP($A116,FAG_Daten_2022!$A$1:$FK$206,FAG_Daten_2022!BN$1,FALSE))</f>
        <v/>
      </c>
      <c r="DJ116" s="82" t="str">
        <f>IF(VLOOKUP($A116,FAG_Daten_2022!$A$1:$FK$206,FAG_Daten_2022!BO$1,FALSE)="","",VLOOKUP($A116,FAG_Daten_2022!$A$1:$FK$206,FAG_Daten_2022!BO$1,FALSE))</f>
        <v/>
      </c>
      <c r="DK116" s="82" t="str">
        <f>IF(VLOOKUP($A116,FAG_Daten_2022!$A$1:$FK$206,FAG_Daten_2022!BP$1,FALSE)="","",VLOOKUP($A116,FAG_Daten_2022!$A$1:$FK$206,FAG_Daten_2022!BP$1,FALSE))</f>
        <v/>
      </c>
      <c r="DL116" s="82" t="str">
        <f>IF(VLOOKUP($A116,FAG_Daten_2022!$A$1:$FK$206,FAG_Daten_2022!BQ$1,FALSE)="","",VLOOKUP($A116,FAG_Daten_2022!$A$1:$FK$206,FAG_Daten_2022!BQ$1,FALSE))</f>
        <v/>
      </c>
      <c r="DM116" s="82" t="str">
        <f>IF(VLOOKUP($A116,FAG_Daten_2022!$A$1:$FK$206,FAG_Daten_2022!BR$1,FALSE)="","",VLOOKUP($A116,FAG_Daten_2022!$A$1:$FK$206,FAG_Daten_2022!BR$1,FALSE))</f>
        <v/>
      </c>
      <c r="DN116" s="82" t="str">
        <f t="shared" si="29"/>
        <v/>
      </c>
      <c r="DO116" s="82" t="str">
        <f t="shared" si="29"/>
        <v/>
      </c>
      <c r="DP116" s="82" t="str">
        <f t="shared" si="29"/>
        <v/>
      </c>
      <c r="DQ116" s="82" t="str">
        <f t="shared" si="27"/>
        <v/>
      </c>
      <c r="DR116" s="82">
        <f t="shared" si="27"/>
        <v>0</v>
      </c>
      <c r="DS116" s="82" t="str">
        <f t="shared" si="27"/>
        <v/>
      </c>
      <c r="DT116" s="82" t="str">
        <f t="shared" si="27"/>
        <v/>
      </c>
      <c r="DU116" s="82" t="str">
        <f t="shared" si="27"/>
        <v/>
      </c>
      <c r="DV116" s="82" t="str">
        <f t="shared" si="27"/>
        <v/>
      </c>
      <c r="DW116" s="82" t="str">
        <f t="shared" si="32"/>
        <v/>
      </c>
      <c r="DX116" s="82" t="str">
        <f t="shared" si="32"/>
        <v/>
      </c>
      <c r="DY116" s="82" t="str">
        <f t="shared" si="32"/>
        <v/>
      </c>
      <c r="DZ116" s="82">
        <f t="shared" si="21"/>
        <v>0</v>
      </c>
      <c r="EA116" s="82">
        <f t="shared" si="22"/>
        <v>2283443</v>
      </c>
      <c r="EB116" s="82"/>
      <c r="EC116" s="82"/>
      <c r="ED116" s="82"/>
      <c r="EE116" s="82"/>
      <c r="EF116" s="82"/>
      <c r="EG116" s="82"/>
      <c r="EH116" s="82"/>
      <c r="EI116" s="82"/>
      <c r="EJ116" s="82"/>
      <c r="EL116" s="82"/>
    </row>
    <row r="117" spans="1:143" s="3" customFormat="1" outlineLevel="1" x14ac:dyDescent="0.2">
      <c r="A117" s="3">
        <v>38</v>
      </c>
      <c r="B117" s="3" t="str">
        <f>VLOOKUP(A117,FAG_Daten_2022!A$1:$FK$206,FAG_Daten_2022!$B$1,FALSE)</f>
        <v>Rheinau</v>
      </c>
      <c r="C117" s="3" t="str">
        <f>VLOOKUP(A117,FAG_Daten_2022!A$1:$FK$206,FAG_Daten_2022!$C$1,FALSE)</f>
        <v>Politische Gemeinde</v>
      </c>
      <c r="D117" s="3" t="str">
        <f>VLOOKUP(A117,FAG_Daten_2022!A$1:$FK$206,FAG_Daten_2022!$D$1,FALSE)</f>
        <v>Bezirk Andelfingen</v>
      </c>
      <c r="E117" s="82">
        <f>VLOOKUP(A117,FAG_Daten_2022!A$1:$FK$206,FAG_Daten_2022!$AT$1,FALSE)</f>
        <v>2240</v>
      </c>
      <c r="F117" s="82">
        <f>VLOOKUP(A117,FAG_Daten_2022!A$1:$FK$206,FAG_Daten_2022!$AV$1,FALSE)</f>
        <v>3770</v>
      </c>
      <c r="G117" s="82">
        <f>VLOOKUP(A117,FAG_Daten_2022!A$1:$FK$206,FAG_Daten_2022!$F$1,FALSE)</f>
        <v>1291</v>
      </c>
      <c r="H117" s="80">
        <f>VLOOKUP(A117,FAG_Daten_2022!A$1:$FK$206,FAG_Daten_2022!$DH$1,FALSE)</f>
        <v>122</v>
      </c>
      <c r="I117" s="82">
        <f>ROUND(IF(E117&lt;FAG_Basisdaten!$C$5*F117,(FAG_Basisdaten!$C$5*F117-E117)*G117*H117/100,0),0)</f>
        <v>2112889</v>
      </c>
      <c r="J117" s="82">
        <f>VLOOKUP(A117,FAG_Daten_2022!A$1:$FK$206,FAG_Daten_2022!$AT$1,FALSE)</f>
        <v>2240</v>
      </c>
      <c r="K117" s="82">
        <f>VLOOKUP(A117,FAG_Daten_2022!A$1:$FK$206,FAG_Daten_2022!$AV$1,FALSE)</f>
        <v>3770</v>
      </c>
      <c r="L117" s="3">
        <f>VLOOKUP(A117,FAG_Daten_2022!A$1:$FK$206,FAG_Daten_2022!$F$1,FALSE)</f>
        <v>1291</v>
      </c>
      <c r="M117" s="3">
        <f>VLOOKUP(A117,FAG_Daten_2022!A$1:$FK$206,FAG_Daten_2022!DJ$1,FALSE)</f>
        <v>99.67</v>
      </c>
      <c r="N117" s="3">
        <f>VLOOKUP(A117,FAG_Daten_2022!A$1:$FK$206,FAG_Daten_2022!$DK$1,FALSE)</f>
        <v>100.87</v>
      </c>
      <c r="O117" s="82">
        <f>ROUND(IF(J117&gt;K117*FAG_Basisdaten!$C$8,(J117-K117*FAG_Basisdaten!$C$8)*FAG_Basisdaten!$C$9*L117*(M117/N117),0),0)</f>
        <v>0</v>
      </c>
      <c r="P117" s="82">
        <f>VLOOKUP(A117,FAG_Daten_2022!A$1:$FK$206,FAG_Daten_2022!$I$1,FALSE)</f>
        <v>239</v>
      </c>
      <c r="Q117" s="82">
        <f>VLOOKUP(A117,FAG_Daten_2022!A$1:$FK$206,FAG_Daten_2022!$F$1,FALSE)</f>
        <v>1291</v>
      </c>
      <c r="R117" s="82">
        <f>VLOOKUP(A117,FAG_Daten_2022!A$1:$FK$206,FAG_Daten_2022!$K$1,FALSE)</f>
        <v>232131</v>
      </c>
      <c r="S117" s="82">
        <f>VLOOKUP(A117,FAG_Daten_2022!A$1:$FK$206,FAG_Daten_2022!$H$1,FALSE)</f>
        <v>1130451</v>
      </c>
      <c r="T117" s="82">
        <f>VLOOKUP(A117,FAG_Daten_2022!A$1:$FK$206,FAG_Daten_2022!$F$1,FALSE)</f>
        <v>1291</v>
      </c>
      <c r="U117" s="3">
        <f>VLOOKUP(A117,FAG_Daten_2022!A$1:$FK$206,FAG_Daten_2022!$BC$1,FALSE)</f>
        <v>102.3</v>
      </c>
      <c r="V117" s="3">
        <f>VLOOKUP(A117,FAG_Daten_2022!A$1:$FK$206,FAG_Daten_2022!$BD$1,FALSE)</f>
        <v>104.2</v>
      </c>
      <c r="W117" s="118">
        <f>IF((P117/Q117)&gt;(R117/S117)*FAG_Basisdaten!$C$12,((P117/Q117)-(R117/S117)*FAG_Basisdaten!$C$12)*T117*FAG_Basisdaten!$C$13*(U117/V117),0)</f>
        <v>0</v>
      </c>
      <c r="X117" s="3">
        <f>VLOOKUP(A117,FAG_Daten_2022!A$1:$FK$206,FAG_Daten_2022!$DH$1,FALSE)</f>
        <v>122</v>
      </c>
      <c r="Y117" s="3">
        <f>VLOOKUP(A117,FAG_Daten_2022!A$1:$FK$206,FAG_Daten_2022!$DJ$1,FALSE)</f>
        <v>99.67</v>
      </c>
      <c r="Z117" s="82">
        <f>ROUND(W117-W117*MIN(MAX((Y117*FAG_Basisdaten!$C$15-X117)/(Y117*FAG_Basisdaten!$C$14),0),1),0)</f>
        <v>0</v>
      </c>
      <c r="AA117" s="79">
        <f>VLOOKUP(A117,FAG_Daten_2022!A$1:$FK$206,FAG_Daten_2022!$AW$1,FALSE)</f>
        <v>155.6</v>
      </c>
      <c r="AB117" s="83">
        <f>VLOOKUP(A117,FAG_Daten_2022!A$1:$FK$206,FAG_Daten_2022!$AZ$1,FALSE)</f>
        <v>8.0000000000000002E-3</v>
      </c>
      <c r="AC117" s="3">
        <f>VLOOKUP(A117,FAG_Daten_2022!A$1:$FK$206,FAG_Daten_2022!$F$1,FALSE)</f>
        <v>1291</v>
      </c>
      <c r="AD117" s="3">
        <f>VLOOKUP(A117,FAG_Daten_2022!A$1:$FK$206,FAG_Daten_2022!$BC$1,FALSE)</f>
        <v>102.3</v>
      </c>
      <c r="AE117" s="3">
        <f>VLOOKUP(A117,FAG_Daten_2022!A$1:$FK$206,FAG_Daten_2022!$BD$1,FALSE)</f>
        <v>104.2</v>
      </c>
      <c r="AF117" s="80">
        <f>IF(OR(AA117&lt;FAG_Basisdaten!$C$18,AB117&gt;FAG_Basisdaten!$C$19),MAX((FAG_Basisdaten!$C$20+FAG_Basisdaten!$C$21*AA117+FAG_Basisdaten!$C$22*AB117*100)*AC117*(AD117/AE117),0),0)</f>
        <v>0</v>
      </c>
      <c r="AG117" s="3">
        <f>VLOOKUP(A117,FAG_Daten_2022!A$1:$FK$206,FAG_Daten_2022!$DH$1,FALSE)</f>
        <v>122</v>
      </c>
      <c r="AH117" s="3">
        <f>VLOOKUP(A117,FAG_Daten_2022!A$1:$FK$206,FAG_Daten_2022!$DJ$1,FALSE)</f>
        <v>99.67</v>
      </c>
      <c r="AI117" s="82">
        <f>ROUND(AF117-AF117*MIN(MAX((AH117*FAG_Basisdaten!$C$24-AG117)/(AH117*FAG_Basisdaten!$C$23),0),1),0)</f>
        <v>0</v>
      </c>
      <c r="AJ117" s="3">
        <f>VLOOKUP(A117,FAG_Daten_2022!$A$1:$FK$206,FAG_Daten_2022!$BC$1,FALSE)</f>
        <v>102.3</v>
      </c>
      <c r="AK117" s="3">
        <f>VLOOKUP(A117,FAG_Daten_2022!$A$1:$FK$206,FAG_Daten_2022!$BD$1,FALSE)</f>
        <v>104.2</v>
      </c>
      <c r="AL117" s="82">
        <v>0</v>
      </c>
      <c r="AM117" s="82">
        <f t="shared" si="19"/>
        <v>2112889</v>
      </c>
      <c r="AN117" s="115" t="str">
        <f>IF(VLOOKUP($A117,FAG_Daten_2022!$A$1:$FK$206,FAG_Daten_2022!BS$1,FALSE)="","",VLOOKUP($A117,FAG_Daten_2022!$A$1:$FK$206,FAG_Daten_2022!BS$1,FALSE))</f>
        <v/>
      </c>
      <c r="AO117" s="115" t="str">
        <f>IF(VLOOKUP($A117,FAG_Daten_2022!$A$1:$FK$206,FAG_Daten_2022!BT$1,FALSE)="","",VLOOKUP($A117,FAG_Daten_2022!$A$1:$FK$206,FAG_Daten_2022!BT$1,FALSE))</f>
        <v/>
      </c>
      <c r="AP117" s="115" t="str">
        <f>IF(VLOOKUP($A117,FAG_Daten_2022!$A$1:$FK$206,FAG_Daten_2022!BU$1,FALSE)="","",VLOOKUP($A117,FAG_Daten_2022!$A$1:$FK$206,FAG_Daten_2022!BU$1,FALSE))</f>
        <v/>
      </c>
      <c r="AQ117" s="115" t="str">
        <f>IF(VLOOKUP($A117,FAG_Daten_2022!$A$1:$FK$206,FAG_Daten_2022!BV$1,FALSE)="","",VLOOKUP($A117,FAG_Daten_2022!$A$1:$FK$206,FAG_Daten_2022!BV$1,FALSE))</f>
        <v/>
      </c>
      <c r="AR117" s="115" t="str">
        <f>IF(VLOOKUP($A117,FAG_Daten_2022!$A$1:$FK$206,FAG_Daten_2022!BW$1,FALSE)="","",VLOOKUP($A117,FAG_Daten_2022!$A$1:$FK$206,FAG_Daten_2022!BW$1,FALSE))</f>
        <v>Marthalen</v>
      </c>
      <c r="AS117" s="115" t="str">
        <f>IF(VLOOKUP($A117,FAG_Daten_2022!$A$1:$FK$206,FAG_Daten_2022!BX$1,FALSE)="","",VLOOKUP($A117,FAG_Daten_2022!$A$1:$FK$206,FAG_Daten_2022!BX$1,FALSE))</f>
        <v/>
      </c>
      <c r="AT117" s="115" t="str">
        <f>IF(VLOOKUP($A117,FAG_Daten_2022!$A$1:$FK$206,FAG_Daten_2022!BY$1,FALSE)="","",VLOOKUP($A117,FAG_Daten_2022!$A$1:$FK$206,FAG_Daten_2022!BY$1,FALSE))</f>
        <v/>
      </c>
      <c r="AU117" s="115" t="str">
        <f>IF(VLOOKUP($A117,FAG_Daten_2022!$A$1:$FK$206,FAG_Daten_2022!BZ$1,FALSE)="","",VLOOKUP($A117,FAG_Daten_2022!$A$1:$FK$206,FAG_Daten_2022!BZ$1,FALSE))</f>
        <v/>
      </c>
      <c r="AV117" s="115" t="str">
        <f>IF(VLOOKUP($A117,FAG_Daten_2022!$A$1:$FK$206,FAG_Daten_2022!CA$1,FALSE)="","",VLOOKUP($A117,FAG_Daten_2022!$A$1:$FK$206,FAG_Daten_2022!CA$1,FALSE))</f>
        <v/>
      </c>
      <c r="AW117" s="115" t="str">
        <f>IF(VLOOKUP($A117,FAG_Daten_2022!$A$1:$FK$206,FAG_Daten_2022!CB$1,FALSE)="","",VLOOKUP($A117,FAG_Daten_2022!$A$1:$FK$206,FAG_Daten_2022!CB$1,FALSE))</f>
        <v/>
      </c>
      <c r="AX117" s="115" t="str">
        <f>IF(VLOOKUP($A117,FAG_Daten_2022!$A$1:$FK$206,FAG_Daten_2022!CC$1,FALSE)="","",VLOOKUP($A117,FAG_Daten_2022!$A$1:$FK$206,FAG_Daten_2022!CC$1,FALSE))</f>
        <v/>
      </c>
      <c r="AY117" s="115" t="str">
        <f>IF(VLOOKUP($A117,FAG_Daten_2022!$A$1:$FK$206,FAG_Daten_2022!CD$1,FALSE)="","",VLOOKUP($A117,FAG_Daten_2022!$A$1:$FK$206,FAG_Daten_2022!CD$1,FALSE))</f>
        <v/>
      </c>
      <c r="AZ117" s="80">
        <f>VLOOKUP($A117,FAG_Daten_2022!$A$1:$FK$206,FAG_Daten_2022!$DH$1,FALSE)</f>
        <v>122</v>
      </c>
      <c r="BA117" s="80">
        <f>IF(VLOOKUP($A117,FAG_Daten_2022!$A$1:$FK$206,FAG_Daten_2022!M$1,FALSE)="","",VLOOKUP($A117,FAG_Daten_2022!$A$1:$FK$206,FAG_Daten_2022!M$1,FALSE))</f>
        <v>0</v>
      </c>
      <c r="BB117" s="80">
        <f>IF(VLOOKUP($A117,FAG_Daten_2022!$A$1:$FK$206,FAG_Daten_2022!N$1,FALSE)="","",VLOOKUP($A117,FAG_Daten_2022!$A$1:$FK$206,FAG_Daten_2022!N$1,FALSE))</f>
        <v>0</v>
      </c>
      <c r="BC117" s="80">
        <f>IF(VLOOKUP($A117,FAG_Daten_2022!$A$1:$FK$206,FAG_Daten_2022!O$1,FALSE)="","",VLOOKUP($A117,FAG_Daten_2022!$A$1:$FK$206,FAG_Daten_2022!O$1,FALSE))</f>
        <v>0</v>
      </c>
      <c r="BD117" s="80" t="str">
        <f>IF(VLOOKUP($A117,FAG_Daten_2022!$A$1:$FK$206,FAG_Daten_2022!P$1,FALSE)="","",VLOOKUP($A117,FAG_Daten_2022!$A$1:$FK$206,FAG_Daten_2022!P$1,FALSE))</f>
        <v/>
      </c>
      <c r="BE117" s="80">
        <f>IF(VLOOKUP($A117,FAG_Daten_2022!$A$1:$FK$206,FAG_Daten_2022!R$1,FALSE)="","",VLOOKUP($A117,FAG_Daten_2022!$A$1:$FK$206,FAG_Daten_2022!R$1,FALSE))</f>
        <v>18</v>
      </c>
      <c r="BF117" s="80">
        <f>IF(VLOOKUP($A117,FAG_Daten_2022!$A$1:$FK$206,FAG_Daten_2022!S$1,FALSE)="","",VLOOKUP($A117,FAG_Daten_2022!$A$1:$FK$206,FAG_Daten_2022!S$1,FALSE))</f>
        <v>0</v>
      </c>
      <c r="BG117" s="80" t="str">
        <f>IF(VLOOKUP($A117,FAG_Daten_2022!$A$1:$FK$206,FAG_Daten_2022!T$1,FALSE)="","",VLOOKUP($A117,FAG_Daten_2022!$A$1:$FK$206,FAG_Daten_2022!T$1,FALSE))</f>
        <v/>
      </c>
      <c r="BH117" s="80" t="str">
        <f>IF(VLOOKUP($A117,FAG_Daten_2022!$A$1:$FK$206,FAG_Daten_2022!U$1,FALSE)="","",VLOOKUP($A117,FAG_Daten_2022!$A$1:$FK$206,FAG_Daten_2022!U$1,FALSE))</f>
        <v/>
      </c>
      <c r="BI117" s="80">
        <f>IF(VLOOKUP($A117,FAG_Daten_2022!$A$1:$FK$206,FAG_Daten_2022!W$1,FALSE)="","",VLOOKUP($A117,FAG_Daten_2022!$A$1:$FK$206,FAG_Daten_2022!W$1,FALSE))</f>
        <v>0</v>
      </c>
      <c r="BJ117" s="80" t="str">
        <f>IF(VLOOKUP($A117,FAG_Daten_2022!$A$1:$FK$206,FAG_Daten_2022!X$1,FALSE)="","",VLOOKUP($A117,FAG_Daten_2022!$A$1:$FK$206,FAG_Daten_2022!X$1,FALSE))</f>
        <v/>
      </c>
      <c r="BK117" s="80" t="str">
        <f>IF(VLOOKUP($A117,FAG_Daten_2022!$A$1:$FK$206,FAG_Daten_2022!Y$1,FALSE)="","",VLOOKUP($A117,FAG_Daten_2022!$A$1:$FK$206,FAG_Daten_2022!Y$1,FALSE))</f>
        <v/>
      </c>
      <c r="BL117" s="80" t="str">
        <f>IF(VLOOKUP($A117,FAG_Daten_2022!$A$1:$FK$206,FAG_Daten_2022!Z$1,FALSE)="","",VLOOKUP($A117,FAG_Daten_2022!$A$1:$FK$206,FAG_Daten_2022!Z$1,FALSE))</f>
        <v/>
      </c>
      <c r="BM117" s="82">
        <f>IF(VLOOKUP($A117,FAG_Daten_2022!$A$1:$FK$206,FAG_Daten_2022!AG$1,FALSE)="","",VLOOKUP($A117,FAG_Daten_2022!$A$1:$FK$206,FAG_Daten_2022!AG$1,FALSE))</f>
        <v>2891234</v>
      </c>
      <c r="BN117" s="82">
        <f>IF(VLOOKUP($A117,FAG_Daten_2022!$A$1:$FK$206,FAG_Daten_2022!AH$1,FALSE)="","",VLOOKUP($A117,FAG_Daten_2022!$A$1:$FK$206,FAG_Daten_2022!AH$1,FALSE))</f>
        <v>0</v>
      </c>
      <c r="BO117" s="82">
        <f>IF(VLOOKUP($A117,FAG_Daten_2022!$A$1:$FK$206,FAG_Daten_2022!AI$1,FALSE)="","",VLOOKUP($A117,FAG_Daten_2022!$A$1:$FK$206,FAG_Daten_2022!AI$1,FALSE))</f>
        <v>0</v>
      </c>
      <c r="BP117" s="113">
        <f>IF(VLOOKUP($A117,FAG_Daten_2022!$A$1:$FK$206,FAG_Daten_2022!AJ$1,FALSE)="","",VLOOKUP($A117,FAG_Daten_2022!$A$1:$FK$206,FAG_Daten_2022!AJ$1,FALSE))</f>
        <v>0</v>
      </c>
      <c r="BQ117" s="82" t="str">
        <f>IF(VLOOKUP($A117,FAG_Daten_2022!$A$1:$FK$206,FAG_Daten_2022!AK$1,FALSE)="","",VLOOKUP($A117,FAG_Daten_2022!$A$1:$FK$206,FAG_Daten_2022!AK$1,FALSE))</f>
        <v/>
      </c>
      <c r="BR117" s="82">
        <f>IF(VLOOKUP($A117,FAG_Daten_2022!$A$1:$FK$206,FAG_Daten_2022!AL$1,FALSE)="","",VLOOKUP($A117,FAG_Daten_2022!$A$1:$FK$206,FAG_Daten_2022!AL$1,FALSE))</f>
        <v>2891234</v>
      </c>
      <c r="BS117" s="82">
        <f>IF(VLOOKUP($A117,FAG_Daten_2022!$A$1:$FK$206,FAG_Daten_2022!AM$1,FALSE)="","",VLOOKUP($A117,FAG_Daten_2022!$A$1:$FK$206,FAG_Daten_2022!AM$1,FALSE))</f>
        <v>0</v>
      </c>
      <c r="BT117" s="82" t="str">
        <f>IF(VLOOKUP($A117,FAG_Daten_2022!$A$1:$FK$206,FAG_Daten_2022!AN$1,FALSE)="","",VLOOKUP($A117,FAG_Daten_2022!$A$1:$FK$206,FAG_Daten_2022!AN$1,FALSE))</f>
        <v/>
      </c>
      <c r="BU117" s="82" t="str">
        <f>IF(VLOOKUP($A117,FAG_Daten_2022!$A$1:$FK$206,FAG_Daten_2022!AO$1,FALSE)="","",VLOOKUP($A117,FAG_Daten_2022!$A$1:$FK$206,FAG_Daten_2022!AO$1,FALSE))</f>
        <v/>
      </c>
      <c r="BV117" s="82">
        <f>IF(VLOOKUP($A117,FAG_Daten_2022!$A$1:$FK$206,FAG_Daten_2022!AP$1,FALSE)="","",VLOOKUP($A117,FAG_Daten_2022!$A$1:$FK$206,FAG_Daten_2022!AP$1,FALSE))</f>
        <v>0</v>
      </c>
      <c r="BW117" s="82" t="str">
        <f>IF(VLOOKUP($A117,FAG_Daten_2022!$A$1:$FK$206,FAG_Daten_2022!AQ$1,FALSE)="","",VLOOKUP($A117,FAG_Daten_2022!$A$1:$FK$206,FAG_Daten_2022!AQ$1,FALSE))</f>
        <v/>
      </c>
      <c r="BX117" s="82" t="str">
        <f>IF(VLOOKUP($A117,FAG_Daten_2022!$A$1:$FK$206,FAG_Daten_2022!AR$1,FALSE)="","",VLOOKUP($A117,FAG_Daten_2022!$A$1:$FK$206,FAG_Daten_2022!AR$1,FALSE))</f>
        <v/>
      </c>
      <c r="BY117" s="82" t="str">
        <f>IF(VLOOKUP($A117,FAG_Daten_2022!$A$1:$FK$206,FAG_Daten_2022!AS$1,FALSE)="","",VLOOKUP($A117,FAG_Daten_2022!$A$1:$FK$206,FAG_Daten_2022!AS$1,FALSE))</f>
        <v/>
      </c>
      <c r="BZ117" s="82">
        <f t="shared" si="30"/>
        <v>0</v>
      </c>
      <c r="CA117" s="82">
        <f t="shared" si="30"/>
        <v>0</v>
      </c>
      <c r="CB117" s="82">
        <f t="shared" si="30"/>
        <v>0</v>
      </c>
      <c r="CC117" s="82" t="str">
        <f t="shared" si="30"/>
        <v/>
      </c>
      <c r="CD117" s="82">
        <f t="shared" si="30"/>
        <v>311738</v>
      </c>
      <c r="CE117" s="82">
        <f t="shared" si="30"/>
        <v>0</v>
      </c>
      <c r="CF117" s="82" t="str">
        <f t="shared" si="30"/>
        <v/>
      </c>
      <c r="CG117" s="82" t="str">
        <f t="shared" si="30"/>
        <v/>
      </c>
      <c r="CH117" s="82">
        <f t="shared" si="30"/>
        <v>0</v>
      </c>
      <c r="CI117" s="82" t="str">
        <f t="shared" si="25"/>
        <v/>
      </c>
      <c r="CJ117" s="82" t="str">
        <f t="shared" si="25"/>
        <v/>
      </c>
      <c r="CK117" s="82" t="str">
        <f t="shared" si="25"/>
        <v/>
      </c>
      <c r="CL117" s="82">
        <f t="shared" si="28"/>
        <v>0</v>
      </c>
      <c r="CM117" s="82">
        <f t="shared" si="28"/>
        <v>0</v>
      </c>
      <c r="CN117" s="82">
        <f t="shared" si="28"/>
        <v>0</v>
      </c>
      <c r="CO117" s="82" t="str">
        <f t="shared" si="26"/>
        <v/>
      </c>
      <c r="CP117" s="82">
        <f t="shared" si="26"/>
        <v>0</v>
      </c>
      <c r="CQ117" s="82">
        <f t="shared" si="26"/>
        <v>0</v>
      </c>
      <c r="CR117" s="82" t="str">
        <f t="shared" si="26"/>
        <v/>
      </c>
      <c r="CS117" s="82" t="str">
        <f t="shared" si="26"/>
        <v/>
      </c>
      <c r="CT117" s="82">
        <f t="shared" si="26"/>
        <v>0</v>
      </c>
      <c r="CU117" s="82" t="str">
        <f t="shared" si="31"/>
        <v/>
      </c>
      <c r="CV117" s="82" t="str">
        <f t="shared" si="31"/>
        <v/>
      </c>
      <c r="CW117" s="82" t="str">
        <f t="shared" si="31"/>
        <v/>
      </c>
      <c r="CX117" s="82">
        <f t="shared" si="20"/>
        <v>311738</v>
      </c>
      <c r="CY117" s="82">
        <f>VLOOKUP($A117,FAG_Daten_2022!$A$1:$FK$206,FAG_Daten_2022!I$1,FALSE)</f>
        <v>239</v>
      </c>
      <c r="CZ117" s="82" t="str">
        <f>IF(VLOOKUP($A117,FAG_Daten_2022!$A$1:$FK$206,FAG_Daten_2022!BE$1,FALSE)="","",VLOOKUP($A117,FAG_Daten_2022!$A$1:$FK$206,FAG_Daten_2022!BE$1,FALSE))</f>
        <v/>
      </c>
      <c r="DA117" s="82" t="str">
        <f>IF(VLOOKUP($A117,FAG_Daten_2022!$A$1:$FK$206,FAG_Daten_2022!BF$1,FALSE)="","",VLOOKUP($A117,FAG_Daten_2022!$A$1:$FK$206,FAG_Daten_2022!BF$1,FALSE))</f>
        <v/>
      </c>
      <c r="DB117" s="82" t="str">
        <f>IF(VLOOKUP($A117,FAG_Daten_2022!$A$1:$FK$206,FAG_Daten_2022!BG$1,FALSE)="","",VLOOKUP($A117,FAG_Daten_2022!$A$1:$FK$206,FAG_Daten_2022!BG$1,FALSE))</f>
        <v/>
      </c>
      <c r="DC117" s="82" t="str">
        <f>IF(VLOOKUP($A117,FAG_Daten_2022!$A$1:$FK$206,FAG_Daten_2022!BH$1,FALSE)="","",VLOOKUP($A117,FAG_Daten_2022!$A$1:$FK$206,FAG_Daten_2022!BH$1,FALSE))</f>
        <v/>
      </c>
      <c r="DD117" s="82">
        <f>IF(VLOOKUP($A117,FAG_Daten_2022!$A$1:$FK$206,FAG_Daten_2022!BI$1,FALSE)="","",VLOOKUP($A117,FAG_Daten_2022!$A$1:$FK$206,FAG_Daten_2022!BI$1,FALSE))</f>
        <v>33</v>
      </c>
      <c r="DE117" s="82" t="str">
        <f>IF(VLOOKUP($A117,FAG_Daten_2022!$A$1:$FK$206,FAG_Daten_2022!BJ$1,FALSE)="","",VLOOKUP($A117,FAG_Daten_2022!$A$1:$FK$206,FAG_Daten_2022!BJ$1,FALSE))</f>
        <v/>
      </c>
      <c r="DF117" s="82" t="str">
        <f>IF(VLOOKUP($A117,FAG_Daten_2022!$A$1:$FK$206,FAG_Daten_2022!BK$1,FALSE)="","",VLOOKUP($A117,FAG_Daten_2022!$A$1:$FK$206,FAG_Daten_2022!BK$1,FALSE))</f>
        <v/>
      </c>
      <c r="DG117" s="82" t="str">
        <f>IF(VLOOKUP($A117,FAG_Daten_2022!$A$1:$FK$206,FAG_Daten_2022!BL$1,FALSE)="","",VLOOKUP($A117,FAG_Daten_2022!$A$1:$FK$206,FAG_Daten_2022!BL$1,FALSE))</f>
        <v/>
      </c>
      <c r="DH117" s="82" t="str">
        <f>IF(VLOOKUP($A117,FAG_Daten_2022!$A$1:$FK$206,FAG_Daten_2022!BM$1,FALSE)="","",VLOOKUP($A117,FAG_Daten_2022!$A$1:$FK$206,FAG_Daten_2022!BM$1,FALSE))</f>
        <v/>
      </c>
      <c r="DI117" s="82" t="str">
        <f>IF(VLOOKUP($A117,FAG_Daten_2022!$A$1:$FK$206,FAG_Daten_2022!BN$1,FALSE)="","",VLOOKUP($A117,FAG_Daten_2022!$A$1:$FK$206,FAG_Daten_2022!BN$1,FALSE))</f>
        <v/>
      </c>
      <c r="DJ117" s="82" t="str">
        <f>IF(VLOOKUP($A117,FAG_Daten_2022!$A$1:$FK$206,FAG_Daten_2022!BO$1,FALSE)="","",VLOOKUP($A117,FAG_Daten_2022!$A$1:$FK$206,FAG_Daten_2022!BO$1,FALSE))</f>
        <v/>
      </c>
      <c r="DK117" s="82" t="str">
        <f>IF(VLOOKUP($A117,FAG_Daten_2022!$A$1:$FK$206,FAG_Daten_2022!BP$1,FALSE)="","",VLOOKUP($A117,FAG_Daten_2022!$A$1:$FK$206,FAG_Daten_2022!BP$1,FALSE))</f>
        <v/>
      </c>
      <c r="DL117" s="82" t="str">
        <f>IF(VLOOKUP($A117,FAG_Daten_2022!$A$1:$FK$206,FAG_Daten_2022!BQ$1,FALSE)="","",VLOOKUP($A117,FAG_Daten_2022!$A$1:$FK$206,FAG_Daten_2022!BQ$1,FALSE))</f>
        <v/>
      </c>
      <c r="DM117" s="82" t="str">
        <f>IF(VLOOKUP($A117,FAG_Daten_2022!$A$1:$FK$206,FAG_Daten_2022!BR$1,FALSE)="","",VLOOKUP($A117,FAG_Daten_2022!$A$1:$FK$206,FAG_Daten_2022!BR$1,FALSE))</f>
        <v/>
      </c>
      <c r="DN117" s="82" t="str">
        <f t="shared" si="29"/>
        <v/>
      </c>
      <c r="DO117" s="82" t="str">
        <f t="shared" si="29"/>
        <v/>
      </c>
      <c r="DP117" s="82" t="str">
        <f t="shared" si="29"/>
        <v/>
      </c>
      <c r="DQ117" s="82" t="str">
        <f t="shared" si="27"/>
        <v/>
      </c>
      <c r="DR117" s="82">
        <f t="shared" si="27"/>
        <v>0</v>
      </c>
      <c r="DS117" s="82" t="str">
        <f t="shared" si="27"/>
        <v/>
      </c>
      <c r="DT117" s="82" t="str">
        <f t="shared" si="27"/>
        <v/>
      </c>
      <c r="DU117" s="82" t="str">
        <f t="shared" si="27"/>
        <v/>
      </c>
      <c r="DV117" s="82" t="str">
        <f t="shared" si="27"/>
        <v/>
      </c>
      <c r="DW117" s="82" t="str">
        <f t="shared" si="32"/>
        <v/>
      </c>
      <c r="DX117" s="82" t="str">
        <f t="shared" si="32"/>
        <v/>
      </c>
      <c r="DY117" s="82" t="str">
        <f t="shared" si="32"/>
        <v/>
      </c>
      <c r="DZ117" s="82">
        <f t="shared" si="21"/>
        <v>0</v>
      </c>
      <c r="EA117" s="82">
        <f t="shared" si="22"/>
        <v>311738</v>
      </c>
      <c r="EB117" s="82"/>
      <c r="EC117" s="82"/>
      <c r="ED117" s="82"/>
      <c r="EE117" s="82"/>
      <c r="EF117" s="82"/>
      <c r="EG117" s="82"/>
      <c r="EH117" s="82"/>
      <c r="EI117" s="82"/>
      <c r="EJ117" s="82"/>
      <c r="EL117" s="82"/>
    </row>
    <row r="118" spans="1:143" s="3" customFormat="1" outlineLevel="1" x14ac:dyDescent="0.2">
      <c r="A118" s="3">
        <v>138</v>
      </c>
      <c r="B118" s="3" t="str">
        <f>VLOOKUP(A118,FAG_Daten_2022!A$1:$FK$206,FAG_Daten_2022!$B$1,FALSE)</f>
        <v>Richterswil</v>
      </c>
      <c r="C118" s="3" t="str">
        <f>VLOOKUP(A118,FAG_Daten_2022!A$1:$FK$206,FAG_Daten_2022!$C$1,FALSE)</f>
        <v>Politische Gemeinde</v>
      </c>
      <c r="D118" s="3" t="str">
        <f>VLOOKUP(A118,FAG_Daten_2022!A$1:$FK$206,FAG_Daten_2022!$D$1,FALSE)</f>
        <v>Bezirk Horgen</v>
      </c>
      <c r="E118" s="82">
        <f>VLOOKUP(A118,FAG_Daten_2022!A$1:$FK$206,FAG_Daten_2022!$AT$1,FALSE)</f>
        <v>3335</v>
      </c>
      <c r="F118" s="82">
        <f>VLOOKUP(A118,FAG_Daten_2022!A$1:$FK$206,FAG_Daten_2022!$AV$1,FALSE)</f>
        <v>3770</v>
      </c>
      <c r="G118" s="82">
        <f>VLOOKUP(A118,FAG_Daten_2022!A$1:$FK$206,FAG_Daten_2022!$F$1,FALSE)</f>
        <v>13647</v>
      </c>
      <c r="H118" s="80">
        <f>VLOOKUP(A118,FAG_Daten_2022!A$1:$FK$206,FAG_Daten_2022!$DH$1,FALSE)</f>
        <v>101</v>
      </c>
      <c r="I118" s="82">
        <f>ROUND(IF(E118&lt;FAG_Basisdaten!$C$5*F118,(FAG_Basisdaten!$C$5*F118-E118)*G118*H118/100,0),0)</f>
        <v>3397625</v>
      </c>
      <c r="J118" s="82">
        <f>VLOOKUP(A118,FAG_Daten_2022!A$1:$FK$206,FAG_Daten_2022!$AT$1,FALSE)</f>
        <v>3335</v>
      </c>
      <c r="K118" s="82">
        <f>VLOOKUP(A118,FAG_Daten_2022!A$1:$FK$206,FAG_Daten_2022!$AV$1,FALSE)</f>
        <v>3770</v>
      </c>
      <c r="L118" s="3">
        <f>VLOOKUP(A118,FAG_Daten_2022!A$1:$FK$206,FAG_Daten_2022!$F$1,FALSE)</f>
        <v>13647</v>
      </c>
      <c r="M118" s="3">
        <f>VLOOKUP(A118,FAG_Daten_2022!A$1:$FK$206,FAG_Daten_2022!DJ$1,FALSE)</f>
        <v>99.67</v>
      </c>
      <c r="N118" s="3">
        <f>VLOOKUP(A118,FAG_Daten_2022!A$1:$FK$206,FAG_Daten_2022!$DK$1,FALSE)</f>
        <v>100.87</v>
      </c>
      <c r="O118" s="82">
        <f>ROUND(IF(J118&gt;K118*FAG_Basisdaten!$C$8,(J118-K118*FAG_Basisdaten!$C$8)*FAG_Basisdaten!$C$9*L118*(M118/N118),0),0)</f>
        <v>0</v>
      </c>
      <c r="P118" s="82">
        <f>VLOOKUP(A118,FAG_Daten_2022!A$1:$FK$206,FAG_Daten_2022!$I$1,FALSE)</f>
        <v>2936</v>
      </c>
      <c r="Q118" s="82">
        <f>VLOOKUP(A118,FAG_Daten_2022!A$1:$FK$206,FAG_Daten_2022!$F$1,FALSE)</f>
        <v>13647</v>
      </c>
      <c r="R118" s="82">
        <f>VLOOKUP(A118,FAG_Daten_2022!A$1:$FK$206,FAG_Daten_2022!$K$1,FALSE)</f>
        <v>232131</v>
      </c>
      <c r="S118" s="82">
        <f>VLOOKUP(A118,FAG_Daten_2022!A$1:$FK$206,FAG_Daten_2022!$H$1,FALSE)</f>
        <v>1130451</v>
      </c>
      <c r="T118" s="82">
        <f>VLOOKUP(A118,FAG_Daten_2022!A$1:$FK$206,FAG_Daten_2022!$F$1,FALSE)</f>
        <v>13647</v>
      </c>
      <c r="U118" s="3">
        <f>VLOOKUP(A118,FAG_Daten_2022!A$1:$FK$206,FAG_Daten_2022!$BC$1,FALSE)</f>
        <v>102.3</v>
      </c>
      <c r="V118" s="3">
        <f>VLOOKUP(A118,FAG_Daten_2022!A$1:$FK$206,FAG_Daten_2022!$BD$1,FALSE)</f>
        <v>104.2</v>
      </c>
      <c r="W118" s="118">
        <f>IF((P118/Q118)&gt;(R118/S118)*FAG_Basisdaten!$C$12,((P118/Q118)-(R118/S118)*FAG_Basisdaten!$C$12)*T118*FAG_Basisdaten!$C$13*(U118/V118),0)</f>
        <v>0</v>
      </c>
      <c r="X118" s="3">
        <f>VLOOKUP(A118,FAG_Daten_2022!A$1:$FK$206,FAG_Daten_2022!$DH$1,FALSE)</f>
        <v>101</v>
      </c>
      <c r="Y118" s="3">
        <f>VLOOKUP(A118,FAG_Daten_2022!A$1:$FK$206,FAG_Daten_2022!$DJ$1,FALSE)</f>
        <v>99.67</v>
      </c>
      <c r="Z118" s="82">
        <f>ROUND(W118-W118*MIN(MAX((Y118*FAG_Basisdaten!$C$15-X118)/(Y118*FAG_Basisdaten!$C$14),0),1),0)</f>
        <v>0</v>
      </c>
      <c r="AA118" s="79">
        <f>VLOOKUP(A118,FAG_Daten_2022!A$1:$FK$206,FAG_Daten_2022!$AW$1,FALSE)</f>
        <v>1823.55</v>
      </c>
      <c r="AB118" s="83">
        <f>VLOOKUP(A118,FAG_Daten_2022!A$1:$FK$206,FAG_Daten_2022!$AZ$1,FALSE)</f>
        <v>1.41E-2</v>
      </c>
      <c r="AC118" s="3">
        <f>VLOOKUP(A118,FAG_Daten_2022!A$1:$FK$206,FAG_Daten_2022!$F$1,FALSE)</f>
        <v>13647</v>
      </c>
      <c r="AD118" s="3">
        <f>VLOOKUP(A118,FAG_Daten_2022!A$1:$FK$206,FAG_Daten_2022!$BC$1,FALSE)</f>
        <v>102.3</v>
      </c>
      <c r="AE118" s="3">
        <f>VLOOKUP(A118,FAG_Daten_2022!A$1:$FK$206,FAG_Daten_2022!$BD$1,FALSE)</f>
        <v>104.2</v>
      </c>
      <c r="AF118" s="80">
        <f>IF(OR(AA118&lt;FAG_Basisdaten!$C$18,AB118&gt;FAG_Basisdaten!$C$19),MAX((FAG_Basisdaten!$C$20+FAG_Basisdaten!$C$21*AA118+FAG_Basisdaten!$C$22*AB118*100)*AC118*(AD118/AE118),0),0)</f>
        <v>0</v>
      </c>
      <c r="AG118" s="3">
        <f>VLOOKUP(A118,FAG_Daten_2022!A$1:$FK$206,FAG_Daten_2022!$DH$1,FALSE)</f>
        <v>101</v>
      </c>
      <c r="AH118" s="3">
        <f>VLOOKUP(A118,FAG_Daten_2022!A$1:$FK$206,FAG_Daten_2022!$DJ$1,FALSE)</f>
        <v>99.67</v>
      </c>
      <c r="AI118" s="82">
        <f>ROUND(AF118-AF118*MIN(MAX((AH118*FAG_Basisdaten!$C$24-AG118)/(AH118*FAG_Basisdaten!$C$23),0),1),0)</f>
        <v>0</v>
      </c>
      <c r="AJ118" s="3">
        <f>VLOOKUP(A118,FAG_Daten_2022!$A$1:$FK$206,FAG_Daten_2022!$BC$1,FALSE)</f>
        <v>102.3</v>
      </c>
      <c r="AK118" s="3">
        <f>VLOOKUP(A118,FAG_Daten_2022!$A$1:$FK$206,FAG_Daten_2022!$BD$1,FALSE)</f>
        <v>104.2</v>
      </c>
      <c r="AL118" s="82">
        <v>0</v>
      </c>
      <c r="AM118" s="82">
        <f t="shared" si="19"/>
        <v>3397625</v>
      </c>
      <c r="AN118" s="115" t="str">
        <f>IF(VLOOKUP($A118,FAG_Daten_2022!$A$1:$FK$206,FAG_Daten_2022!BS$1,FALSE)="","",VLOOKUP($A118,FAG_Daten_2022!$A$1:$FK$206,FAG_Daten_2022!BS$1,FALSE))</f>
        <v/>
      </c>
      <c r="AO118" s="115" t="str">
        <f>IF(VLOOKUP($A118,FAG_Daten_2022!$A$1:$FK$206,FAG_Daten_2022!BT$1,FALSE)="","",VLOOKUP($A118,FAG_Daten_2022!$A$1:$FK$206,FAG_Daten_2022!BT$1,FALSE))</f>
        <v/>
      </c>
      <c r="AP118" s="115" t="str">
        <f>IF(VLOOKUP($A118,FAG_Daten_2022!$A$1:$FK$206,FAG_Daten_2022!BU$1,FALSE)="","",VLOOKUP($A118,FAG_Daten_2022!$A$1:$FK$206,FAG_Daten_2022!BU$1,FALSE))</f>
        <v/>
      </c>
      <c r="AQ118" s="115" t="str">
        <f>IF(VLOOKUP($A118,FAG_Daten_2022!$A$1:$FK$206,FAG_Daten_2022!BV$1,FALSE)="","",VLOOKUP($A118,FAG_Daten_2022!$A$1:$FK$206,FAG_Daten_2022!BV$1,FALSE))</f>
        <v/>
      </c>
      <c r="AR118" s="115" t="str">
        <f>IF(VLOOKUP($A118,FAG_Daten_2022!$A$1:$FK$206,FAG_Daten_2022!BW$1,FALSE)="","",VLOOKUP($A118,FAG_Daten_2022!$A$1:$FK$206,FAG_Daten_2022!BW$1,FALSE))</f>
        <v/>
      </c>
      <c r="AS118" s="115" t="str">
        <f>IF(VLOOKUP($A118,FAG_Daten_2022!$A$1:$FK$206,FAG_Daten_2022!BX$1,FALSE)="","",VLOOKUP($A118,FAG_Daten_2022!$A$1:$FK$206,FAG_Daten_2022!BX$1,FALSE))</f>
        <v/>
      </c>
      <c r="AT118" s="115" t="str">
        <f>IF(VLOOKUP($A118,FAG_Daten_2022!$A$1:$FK$206,FAG_Daten_2022!BY$1,FALSE)="","",VLOOKUP($A118,FAG_Daten_2022!$A$1:$FK$206,FAG_Daten_2022!BY$1,FALSE))</f>
        <v/>
      </c>
      <c r="AU118" s="115" t="str">
        <f>IF(VLOOKUP($A118,FAG_Daten_2022!$A$1:$FK$206,FAG_Daten_2022!BZ$1,FALSE)="","",VLOOKUP($A118,FAG_Daten_2022!$A$1:$FK$206,FAG_Daten_2022!BZ$1,FALSE))</f>
        <v/>
      </c>
      <c r="AV118" s="115" t="str">
        <f>IF(VLOOKUP($A118,FAG_Daten_2022!$A$1:$FK$206,FAG_Daten_2022!CA$1,FALSE)="","",VLOOKUP($A118,FAG_Daten_2022!$A$1:$FK$206,FAG_Daten_2022!CA$1,FALSE))</f>
        <v/>
      </c>
      <c r="AW118" s="115" t="str">
        <f>IF(VLOOKUP($A118,FAG_Daten_2022!$A$1:$FK$206,FAG_Daten_2022!CB$1,FALSE)="","",VLOOKUP($A118,FAG_Daten_2022!$A$1:$FK$206,FAG_Daten_2022!CB$1,FALSE))</f>
        <v/>
      </c>
      <c r="AX118" s="115" t="str">
        <f>IF(VLOOKUP($A118,FAG_Daten_2022!$A$1:$FK$206,FAG_Daten_2022!CC$1,FALSE)="","",VLOOKUP($A118,FAG_Daten_2022!$A$1:$FK$206,FAG_Daten_2022!CC$1,FALSE))</f>
        <v/>
      </c>
      <c r="AY118" s="115" t="str">
        <f>IF(VLOOKUP($A118,FAG_Daten_2022!$A$1:$FK$206,FAG_Daten_2022!CD$1,FALSE)="","",VLOOKUP($A118,FAG_Daten_2022!$A$1:$FK$206,FAG_Daten_2022!CD$1,FALSE))</f>
        <v/>
      </c>
      <c r="AZ118" s="80">
        <f>VLOOKUP($A118,FAG_Daten_2022!$A$1:$FK$206,FAG_Daten_2022!$DH$1,FALSE)</f>
        <v>101</v>
      </c>
      <c r="BA118" s="80">
        <f>IF(VLOOKUP($A118,FAG_Daten_2022!$A$1:$FK$206,FAG_Daten_2022!M$1,FALSE)="","",VLOOKUP($A118,FAG_Daten_2022!$A$1:$FK$206,FAG_Daten_2022!M$1,FALSE))</f>
        <v>0</v>
      </c>
      <c r="BB118" s="80">
        <f>IF(VLOOKUP($A118,FAG_Daten_2022!$A$1:$FK$206,FAG_Daten_2022!N$1,FALSE)="","",VLOOKUP($A118,FAG_Daten_2022!$A$1:$FK$206,FAG_Daten_2022!N$1,FALSE))</f>
        <v>0</v>
      </c>
      <c r="BC118" s="80">
        <f>IF(VLOOKUP($A118,FAG_Daten_2022!$A$1:$FK$206,FAG_Daten_2022!O$1,FALSE)="","",VLOOKUP($A118,FAG_Daten_2022!$A$1:$FK$206,FAG_Daten_2022!O$1,FALSE))</f>
        <v>0</v>
      </c>
      <c r="BD118" s="80" t="str">
        <f>IF(VLOOKUP($A118,FAG_Daten_2022!$A$1:$FK$206,FAG_Daten_2022!P$1,FALSE)="","",VLOOKUP($A118,FAG_Daten_2022!$A$1:$FK$206,FAG_Daten_2022!P$1,FALSE))</f>
        <v/>
      </c>
      <c r="BE118" s="80">
        <f>IF(VLOOKUP($A118,FAG_Daten_2022!$A$1:$FK$206,FAG_Daten_2022!R$1,FALSE)="","",VLOOKUP($A118,FAG_Daten_2022!$A$1:$FK$206,FAG_Daten_2022!R$1,FALSE))</f>
        <v>0</v>
      </c>
      <c r="BF118" s="80">
        <f>IF(VLOOKUP($A118,FAG_Daten_2022!$A$1:$FK$206,FAG_Daten_2022!S$1,FALSE)="","",VLOOKUP($A118,FAG_Daten_2022!$A$1:$FK$206,FAG_Daten_2022!S$1,FALSE))</f>
        <v>0</v>
      </c>
      <c r="BG118" s="80" t="str">
        <f>IF(VLOOKUP($A118,FAG_Daten_2022!$A$1:$FK$206,FAG_Daten_2022!T$1,FALSE)="","",VLOOKUP($A118,FAG_Daten_2022!$A$1:$FK$206,FAG_Daten_2022!T$1,FALSE))</f>
        <v/>
      </c>
      <c r="BH118" s="80" t="str">
        <f>IF(VLOOKUP($A118,FAG_Daten_2022!$A$1:$FK$206,FAG_Daten_2022!U$1,FALSE)="","",VLOOKUP($A118,FAG_Daten_2022!$A$1:$FK$206,FAG_Daten_2022!U$1,FALSE))</f>
        <v/>
      </c>
      <c r="BI118" s="80">
        <f>IF(VLOOKUP($A118,FAG_Daten_2022!$A$1:$FK$206,FAG_Daten_2022!W$1,FALSE)="","",VLOOKUP($A118,FAG_Daten_2022!$A$1:$FK$206,FAG_Daten_2022!W$1,FALSE))</f>
        <v>0</v>
      </c>
      <c r="BJ118" s="80" t="str">
        <f>IF(VLOOKUP($A118,FAG_Daten_2022!$A$1:$FK$206,FAG_Daten_2022!X$1,FALSE)="","",VLOOKUP($A118,FAG_Daten_2022!$A$1:$FK$206,FAG_Daten_2022!X$1,FALSE))</f>
        <v/>
      </c>
      <c r="BK118" s="80" t="str">
        <f>IF(VLOOKUP($A118,FAG_Daten_2022!$A$1:$FK$206,FAG_Daten_2022!Y$1,FALSE)="","",VLOOKUP($A118,FAG_Daten_2022!$A$1:$FK$206,FAG_Daten_2022!Y$1,FALSE))</f>
        <v/>
      </c>
      <c r="BL118" s="80" t="str">
        <f>IF(VLOOKUP($A118,FAG_Daten_2022!$A$1:$FK$206,FAG_Daten_2022!Z$1,FALSE)="","",VLOOKUP($A118,FAG_Daten_2022!$A$1:$FK$206,FAG_Daten_2022!Z$1,FALSE))</f>
        <v/>
      </c>
      <c r="BM118" s="82">
        <f>IF(VLOOKUP($A118,FAG_Daten_2022!$A$1:$FK$206,FAG_Daten_2022!AG$1,FALSE)="","",VLOOKUP($A118,FAG_Daten_2022!$A$1:$FK$206,FAG_Daten_2022!AG$1,FALSE))</f>
        <v>45514048</v>
      </c>
      <c r="BN118" s="82">
        <f>IF(VLOOKUP($A118,FAG_Daten_2022!$A$1:$FK$206,FAG_Daten_2022!AH$1,FALSE)="","",VLOOKUP($A118,FAG_Daten_2022!$A$1:$FK$206,FAG_Daten_2022!AH$1,FALSE))</f>
        <v>0</v>
      </c>
      <c r="BO118" s="82">
        <f>IF(VLOOKUP($A118,FAG_Daten_2022!$A$1:$FK$206,FAG_Daten_2022!AI$1,FALSE)="","",VLOOKUP($A118,FAG_Daten_2022!$A$1:$FK$206,FAG_Daten_2022!AI$1,FALSE))</f>
        <v>0</v>
      </c>
      <c r="BP118" s="113">
        <f>IF(VLOOKUP($A118,FAG_Daten_2022!$A$1:$FK$206,FAG_Daten_2022!AJ$1,FALSE)="","",VLOOKUP($A118,FAG_Daten_2022!$A$1:$FK$206,FAG_Daten_2022!AJ$1,FALSE))</f>
        <v>0</v>
      </c>
      <c r="BQ118" s="82" t="str">
        <f>IF(VLOOKUP($A118,FAG_Daten_2022!$A$1:$FK$206,FAG_Daten_2022!AK$1,FALSE)="","",VLOOKUP($A118,FAG_Daten_2022!$A$1:$FK$206,FAG_Daten_2022!AK$1,FALSE))</f>
        <v/>
      </c>
      <c r="BR118" s="82">
        <f>IF(VLOOKUP($A118,FAG_Daten_2022!$A$1:$FK$206,FAG_Daten_2022!AL$1,FALSE)="","",VLOOKUP($A118,FAG_Daten_2022!$A$1:$FK$206,FAG_Daten_2022!AL$1,FALSE))</f>
        <v>0</v>
      </c>
      <c r="BS118" s="82">
        <f>IF(VLOOKUP($A118,FAG_Daten_2022!$A$1:$FK$206,FAG_Daten_2022!AM$1,FALSE)="","",VLOOKUP($A118,FAG_Daten_2022!$A$1:$FK$206,FAG_Daten_2022!AM$1,FALSE))</f>
        <v>0</v>
      </c>
      <c r="BT118" s="82" t="str">
        <f>IF(VLOOKUP($A118,FAG_Daten_2022!$A$1:$FK$206,FAG_Daten_2022!AN$1,FALSE)="","",VLOOKUP($A118,FAG_Daten_2022!$A$1:$FK$206,FAG_Daten_2022!AN$1,FALSE))</f>
        <v/>
      </c>
      <c r="BU118" s="82" t="str">
        <f>IF(VLOOKUP($A118,FAG_Daten_2022!$A$1:$FK$206,FAG_Daten_2022!AO$1,FALSE)="","",VLOOKUP($A118,FAG_Daten_2022!$A$1:$FK$206,FAG_Daten_2022!AO$1,FALSE))</f>
        <v/>
      </c>
      <c r="BV118" s="82">
        <f>IF(VLOOKUP($A118,FAG_Daten_2022!$A$1:$FK$206,FAG_Daten_2022!AP$1,FALSE)="","",VLOOKUP($A118,FAG_Daten_2022!$A$1:$FK$206,FAG_Daten_2022!AP$1,FALSE))</f>
        <v>0</v>
      </c>
      <c r="BW118" s="82" t="str">
        <f>IF(VLOOKUP($A118,FAG_Daten_2022!$A$1:$FK$206,FAG_Daten_2022!AQ$1,FALSE)="","",VLOOKUP($A118,FAG_Daten_2022!$A$1:$FK$206,FAG_Daten_2022!AQ$1,FALSE))</f>
        <v/>
      </c>
      <c r="BX118" s="82" t="str">
        <f>IF(VLOOKUP($A118,FAG_Daten_2022!$A$1:$FK$206,FAG_Daten_2022!AR$1,FALSE)="","",VLOOKUP($A118,FAG_Daten_2022!$A$1:$FK$206,FAG_Daten_2022!AR$1,FALSE))</f>
        <v/>
      </c>
      <c r="BY118" s="82" t="str">
        <f>IF(VLOOKUP($A118,FAG_Daten_2022!$A$1:$FK$206,FAG_Daten_2022!AS$1,FALSE)="","",VLOOKUP($A118,FAG_Daten_2022!$A$1:$FK$206,FAG_Daten_2022!AS$1,FALSE))</f>
        <v/>
      </c>
      <c r="BZ118" s="82">
        <f t="shared" si="30"/>
        <v>0</v>
      </c>
      <c r="CA118" s="82">
        <f t="shared" si="30"/>
        <v>0</v>
      </c>
      <c r="CB118" s="82">
        <f t="shared" si="30"/>
        <v>0</v>
      </c>
      <c r="CC118" s="82" t="str">
        <f t="shared" si="30"/>
        <v/>
      </c>
      <c r="CD118" s="82">
        <f t="shared" si="30"/>
        <v>0</v>
      </c>
      <c r="CE118" s="82">
        <f t="shared" si="30"/>
        <v>0</v>
      </c>
      <c r="CF118" s="82" t="str">
        <f t="shared" si="30"/>
        <v/>
      </c>
      <c r="CG118" s="82" t="str">
        <f t="shared" si="30"/>
        <v/>
      </c>
      <c r="CH118" s="82">
        <f t="shared" si="30"/>
        <v>0</v>
      </c>
      <c r="CI118" s="82" t="str">
        <f t="shared" si="25"/>
        <v/>
      </c>
      <c r="CJ118" s="82" t="str">
        <f t="shared" si="25"/>
        <v/>
      </c>
      <c r="CK118" s="82" t="str">
        <f t="shared" si="25"/>
        <v/>
      </c>
      <c r="CL118" s="82">
        <f t="shared" si="28"/>
        <v>0</v>
      </c>
      <c r="CM118" s="82">
        <f t="shared" si="28"/>
        <v>0</v>
      </c>
      <c r="CN118" s="82">
        <f t="shared" si="28"/>
        <v>0</v>
      </c>
      <c r="CO118" s="82" t="str">
        <f t="shared" si="26"/>
        <v/>
      </c>
      <c r="CP118" s="82">
        <f t="shared" si="26"/>
        <v>0</v>
      </c>
      <c r="CQ118" s="82">
        <f t="shared" si="26"/>
        <v>0</v>
      </c>
      <c r="CR118" s="82" t="str">
        <f t="shared" si="26"/>
        <v/>
      </c>
      <c r="CS118" s="82" t="str">
        <f t="shared" si="26"/>
        <v/>
      </c>
      <c r="CT118" s="82">
        <f t="shared" si="26"/>
        <v>0</v>
      </c>
      <c r="CU118" s="82" t="str">
        <f t="shared" si="31"/>
        <v/>
      </c>
      <c r="CV118" s="82" t="str">
        <f t="shared" si="31"/>
        <v/>
      </c>
      <c r="CW118" s="82" t="str">
        <f t="shared" si="31"/>
        <v/>
      </c>
      <c r="CX118" s="82">
        <f t="shared" si="20"/>
        <v>0</v>
      </c>
      <c r="CY118" s="82">
        <f>VLOOKUP($A118,FAG_Daten_2022!$A$1:$FK$206,FAG_Daten_2022!I$1,FALSE)</f>
        <v>2936</v>
      </c>
      <c r="CZ118" s="82" t="str">
        <f>IF(VLOOKUP($A118,FAG_Daten_2022!$A$1:$FK$206,FAG_Daten_2022!BE$1,FALSE)="","",VLOOKUP($A118,FAG_Daten_2022!$A$1:$FK$206,FAG_Daten_2022!BE$1,FALSE))</f>
        <v/>
      </c>
      <c r="DA118" s="82" t="str">
        <f>IF(VLOOKUP($A118,FAG_Daten_2022!$A$1:$FK$206,FAG_Daten_2022!BF$1,FALSE)="","",VLOOKUP($A118,FAG_Daten_2022!$A$1:$FK$206,FAG_Daten_2022!BF$1,FALSE))</f>
        <v/>
      </c>
      <c r="DB118" s="82" t="str">
        <f>IF(VLOOKUP($A118,FAG_Daten_2022!$A$1:$FK$206,FAG_Daten_2022!BG$1,FALSE)="","",VLOOKUP($A118,FAG_Daten_2022!$A$1:$FK$206,FAG_Daten_2022!BG$1,FALSE))</f>
        <v/>
      </c>
      <c r="DC118" s="82" t="str">
        <f>IF(VLOOKUP($A118,FAG_Daten_2022!$A$1:$FK$206,FAG_Daten_2022!BH$1,FALSE)="","",VLOOKUP($A118,FAG_Daten_2022!$A$1:$FK$206,FAG_Daten_2022!BH$1,FALSE))</f>
        <v/>
      </c>
      <c r="DD118" s="82" t="str">
        <f>IF(VLOOKUP($A118,FAG_Daten_2022!$A$1:$FK$206,FAG_Daten_2022!BI$1,FALSE)="","",VLOOKUP($A118,FAG_Daten_2022!$A$1:$FK$206,FAG_Daten_2022!BI$1,FALSE))</f>
        <v/>
      </c>
      <c r="DE118" s="82" t="str">
        <f>IF(VLOOKUP($A118,FAG_Daten_2022!$A$1:$FK$206,FAG_Daten_2022!BJ$1,FALSE)="","",VLOOKUP($A118,FAG_Daten_2022!$A$1:$FK$206,FAG_Daten_2022!BJ$1,FALSE))</f>
        <v/>
      </c>
      <c r="DF118" s="82" t="str">
        <f>IF(VLOOKUP($A118,FAG_Daten_2022!$A$1:$FK$206,FAG_Daten_2022!BK$1,FALSE)="","",VLOOKUP($A118,FAG_Daten_2022!$A$1:$FK$206,FAG_Daten_2022!BK$1,FALSE))</f>
        <v/>
      </c>
      <c r="DG118" s="82" t="str">
        <f>IF(VLOOKUP($A118,FAG_Daten_2022!$A$1:$FK$206,FAG_Daten_2022!BL$1,FALSE)="","",VLOOKUP($A118,FAG_Daten_2022!$A$1:$FK$206,FAG_Daten_2022!BL$1,FALSE))</f>
        <v/>
      </c>
      <c r="DH118" s="82" t="str">
        <f>IF(VLOOKUP($A118,FAG_Daten_2022!$A$1:$FK$206,FAG_Daten_2022!BM$1,FALSE)="","",VLOOKUP($A118,FAG_Daten_2022!$A$1:$FK$206,FAG_Daten_2022!BM$1,FALSE))</f>
        <v/>
      </c>
      <c r="DI118" s="82" t="str">
        <f>IF(VLOOKUP($A118,FAG_Daten_2022!$A$1:$FK$206,FAG_Daten_2022!BN$1,FALSE)="","",VLOOKUP($A118,FAG_Daten_2022!$A$1:$FK$206,FAG_Daten_2022!BN$1,FALSE))</f>
        <v/>
      </c>
      <c r="DJ118" s="82" t="str">
        <f>IF(VLOOKUP($A118,FAG_Daten_2022!$A$1:$FK$206,FAG_Daten_2022!BO$1,FALSE)="","",VLOOKUP($A118,FAG_Daten_2022!$A$1:$FK$206,FAG_Daten_2022!BO$1,FALSE))</f>
        <v/>
      </c>
      <c r="DK118" s="82" t="str">
        <f>IF(VLOOKUP($A118,FAG_Daten_2022!$A$1:$FK$206,FAG_Daten_2022!BP$1,FALSE)="","",VLOOKUP($A118,FAG_Daten_2022!$A$1:$FK$206,FAG_Daten_2022!BP$1,FALSE))</f>
        <v/>
      </c>
      <c r="DL118" s="82" t="str">
        <f>IF(VLOOKUP($A118,FAG_Daten_2022!$A$1:$FK$206,FAG_Daten_2022!BQ$1,FALSE)="","",VLOOKUP($A118,FAG_Daten_2022!$A$1:$FK$206,FAG_Daten_2022!BQ$1,FALSE))</f>
        <v/>
      </c>
      <c r="DM118" s="82" t="str">
        <f>IF(VLOOKUP($A118,FAG_Daten_2022!$A$1:$FK$206,FAG_Daten_2022!BR$1,FALSE)="","",VLOOKUP($A118,FAG_Daten_2022!$A$1:$FK$206,FAG_Daten_2022!BR$1,FALSE))</f>
        <v/>
      </c>
      <c r="DN118" s="82" t="str">
        <f t="shared" si="29"/>
        <v/>
      </c>
      <c r="DO118" s="82" t="str">
        <f t="shared" si="29"/>
        <v/>
      </c>
      <c r="DP118" s="82" t="str">
        <f t="shared" si="29"/>
        <v/>
      </c>
      <c r="DQ118" s="82" t="str">
        <f t="shared" si="27"/>
        <v/>
      </c>
      <c r="DR118" s="82" t="str">
        <f t="shared" si="27"/>
        <v/>
      </c>
      <c r="DS118" s="82" t="str">
        <f t="shared" si="27"/>
        <v/>
      </c>
      <c r="DT118" s="82" t="str">
        <f t="shared" si="27"/>
        <v/>
      </c>
      <c r="DU118" s="82" t="str">
        <f t="shared" si="27"/>
        <v/>
      </c>
      <c r="DV118" s="82" t="str">
        <f t="shared" si="27"/>
        <v/>
      </c>
      <c r="DW118" s="82" t="str">
        <f t="shared" si="32"/>
        <v/>
      </c>
      <c r="DX118" s="82" t="str">
        <f t="shared" si="32"/>
        <v/>
      </c>
      <c r="DY118" s="82" t="str">
        <f t="shared" si="32"/>
        <v/>
      </c>
      <c r="DZ118" s="82">
        <f t="shared" si="21"/>
        <v>0</v>
      </c>
      <c r="EA118" s="82">
        <f t="shared" si="22"/>
        <v>0</v>
      </c>
      <c r="EB118" s="82"/>
      <c r="EC118" s="82"/>
      <c r="ED118" s="82"/>
      <c r="EE118" s="82"/>
      <c r="EF118" s="82"/>
      <c r="EG118" s="82"/>
      <c r="EH118" s="82"/>
      <c r="EI118" s="82"/>
      <c r="EJ118" s="82"/>
      <c r="EK118" s="1"/>
      <c r="EL118" s="11"/>
      <c r="EM118" s="1"/>
    </row>
    <row r="119" spans="1:143" s="3" customFormat="1" outlineLevel="1" x14ac:dyDescent="0.2">
      <c r="A119" s="3">
        <v>225</v>
      </c>
      <c r="B119" s="3" t="str">
        <f>VLOOKUP(A119,FAG_Daten_2022!A$1:$FK$206,FAG_Daten_2022!$B$1,FALSE)</f>
        <v>Rickenbach</v>
      </c>
      <c r="C119" s="3" t="str">
        <f>VLOOKUP(A119,FAG_Daten_2022!A$1:$FK$206,FAG_Daten_2022!$C$1,FALSE)</f>
        <v>Politische Gemeinde</v>
      </c>
      <c r="D119" s="3" t="str">
        <f>VLOOKUP(A119,FAG_Daten_2022!A$1:$FK$206,FAG_Daten_2022!$D$1,FALSE)</f>
        <v>Bezirk Winterthur</v>
      </c>
      <c r="E119" s="82">
        <f>VLOOKUP(A119,FAG_Daten_2022!A$1:$FK$206,FAG_Daten_2022!$AT$1,FALSE)</f>
        <v>2206</v>
      </c>
      <c r="F119" s="82">
        <f>VLOOKUP(A119,FAG_Daten_2022!A$1:$FK$206,FAG_Daten_2022!$AV$1,FALSE)</f>
        <v>3770</v>
      </c>
      <c r="G119" s="82">
        <f>VLOOKUP(A119,FAG_Daten_2022!A$1:$FK$206,FAG_Daten_2022!$F$1,FALSE)</f>
        <v>2799</v>
      </c>
      <c r="H119" s="80">
        <f>VLOOKUP(A119,FAG_Daten_2022!A$1:$FK$206,FAG_Daten_2022!$DH$1,FALSE)</f>
        <v>106</v>
      </c>
      <c r="I119" s="82">
        <f>ROUND(IF(E119&lt;FAG_Basisdaten!$C$5*F119,(FAG_Basisdaten!$C$5*F119-E119)*G119*H119/100,0),0)</f>
        <v>4081026</v>
      </c>
      <c r="J119" s="82">
        <f>VLOOKUP(A119,FAG_Daten_2022!A$1:$FK$206,FAG_Daten_2022!$AT$1,FALSE)</f>
        <v>2206</v>
      </c>
      <c r="K119" s="82">
        <f>VLOOKUP(A119,FAG_Daten_2022!A$1:$FK$206,FAG_Daten_2022!$AV$1,FALSE)</f>
        <v>3770</v>
      </c>
      <c r="L119" s="3">
        <f>VLOOKUP(A119,FAG_Daten_2022!A$1:$FK$206,FAG_Daten_2022!$F$1,FALSE)</f>
        <v>2799</v>
      </c>
      <c r="M119" s="3">
        <f>VLOOKUP(A119,FAG_Daten_2022!A$1:$FK$206,FAG_Daten_2022!DJ$1,FALSE)</f>
        <v>99.67</v>
      </c>
      <c r="N119" s="3">
        <f>VLOOKUP(A119,FAG_Daten_2022!A$1:$FK$206,FAG_Daten_2022!$DK$1,FALSE)</f>
        <v>100.87</v>
      </c>
      <c r="O119" s="82">
        <f>ROUND(IF(J119&gt;K119*FAG_Basisdaten!$C$8,(J119-K119*FAG_Basisdaten!$C$8)*FAG_Basisdaten!$C$9*L119*(M119/N119),0),0)</f>
        <v>0</v>
      </c>
      <c r="P119" s="82">
        <f>VLOOKUP(A119,FAG_Daten_2022!A$1:$FK$206,FAG_Daten_2022!$I$1,FALSE)</f>
        <v>673</v>
      </c>
      <c r="Q119" s="82">
        <f>VLOOKUP(A119,FAG_Daten_2022!A$1:$FK$206,FAG_Daten_2022!$F$1,FALSE)</f>
        <v>2799</v>
      </c>
      <c r="R119" s="82">
        <f>VLOOKUP(A119,FAG_Daten_2022!A$1:$FK$206,FAG_Daten_2022!$K$1,FALSE)</f>
        <v>232131</v>
      </c>
      <c r="S119" s="82">
        <f>VLOOKUP(A119,FAG_Daten_2022!A$1:$FK$206,FAG_Daten_2022!$H$1,FALSE)</f>
        <v>1130451</v>
      </c>
      <c r="T119" s="82">
        <f>VLOOKUP(A119,FAG_Daten_2022!A$1:$FK$206,FAG_Daten_2022!$F$1,FALSE)</f>
        <v>2799</v>
      </c>
      <c r="U119" s="3">
        <f>VLOOKUP(A119,FAG_Daten_2022!A$1:$FK$206,FAG_Daten_2022!$BC$1,FALSE)</f>
        <v>102.3</v>
      </c>
      <c r="V119" s="3">
        <f>VLOOKUP(A119,FAG_Daten_2022!A$1:$FK$206,FAG_Daten_2022!$BD$1,FALSE)</f>
        <v>104.2</v>
      </c>
      <c r="W119" s="118">
        <f>IF((P119/Q119)&gt;(R119/S119)*FAG_Basisdaten!$C$12,((P119/Q119)-(R119/S119)*FAG_Basisdaten!$C$12)*T119*FAG_Basisdaten!$C$13*(U119/V119),0)</f>
        <v>480286.80812631868</v>
      </c>
      <c r="X119" s="3">
        <f>VLOOKUP(A119,FAG_Daten_2022!A$1:$FK$206,FAG_Daten_2022!$DH$1,FALSE)</f>
        <v>106</v>
      </c>
      <c r="Y119" s="3">
        <f>VLOOKUP(A119,FAG_Daten_2022!A$1:$FK$206,FAG_Daten_2022!$DJ$1,FALSE)</f>
        <v>99.67</v>
      </c>
      <c r="Z119" s="82">
        <f>ROUND(W119-W119*MIN(MAX((Y119*FAG_Basisdaten!$C$15-X119)/(Y119*FAG_Basisdaten!$C$14),0),1),0)</f>
        <v>273772</v>
      </c>
      <c r="AA119" s="79">
        <f>VLOOKUP(A119,FAG_Daten_2022!A$1:$FK$206,FAG_Daten_2022!$AW$1,FALSE)</f>
        <v>465.67</v>
      </c>
      <c r="AB119" s="83">
        <f>VLOOKUP(A119,FAG_Daten_2022!A$1:$FK$206,FAG_Daten_2022!$AZ$1,FALSE)</f>
        <v>0</v>
      </c>
      <c r="AC119" s="3">
        <f>VLOOKUP(A119,FAG_Daten_2022!A$1:$FK$206,FAG_Daten_2022!$F$1,FALSE)</f>
        <v>2799</v>
      </c>
      <c r="AD119" s="3">
        <f>VLOOKUP(A119,FAG_Daten_2022!A$1:$FK$206,FAG_Daten_2022!$BC$1,FALSE)</f>
        <v>102.3</v>
      </c>
      <c r="AE119" s="3">
        <f>VLOOKUP(A119,FAG_Daten_2022!A$1:$FK$206,FAG_Daten_2022!$BD$1,FALSE)</f>
        <v>104.2</v>
      </c>
      <c r="AF119" s="80">
        <f>IF(OR(AA119&lt;FAG_Basisdaten!$C$18,AB119&gt;FAG_Basisdaten!$C$19),MAX((FAG_Basisdaten!$C$20+FAG_Basisdaten!$C$21*AA119+FAG_Basisdaten!$C$22*AB119*100)*AC119*(AD119/AE119),0),0)</f>
        <v>0</v>
      </c>
      <c r="AG119" s="3">
        <f>VLOOKUP(A119,FAG_Daten_2022!A$1:$FK$206,FAG_Daten_2022!$DH$1,FALSE)</f>
        <v>106</v>
      </c>
      <c r="AH119" s="3">
        <f>VLOOKUP(A119,FAG_Daten_2022!A$1:$FK$206,FAG_Daten_2022!$DJ$1,FALSE)</f>
        <v>99.67</v>
      </c>
      <c r="AI119" s="82">
        <f>ROUND(AF119-AF119*MIN(MAX((AH119*FAG_Basisdaten!$C$24-AG119)/(AH119*FAG_Basisdaten!$C$23),0),1),0)</f>
        <v>0</v>
      </c>
      <c r="AJ119" s="3">
        <f>VLOOKUP(A119,FAG_Daten_2022!$A$1:$FK$206,FAG_Daten_2022!$BC$1,FALSE)</f>
        <v>102.3</v>
      </c>
      <c r="AK119" s="3">
        <f>VLOOKUP(A119,FAG_Daten_2022!$A$1:$FK$206,FAG_Daten_2022!$BD$1,FALSE)</f>
        <v>104.2</v>
      </c>
      <c r="AL119" s="82">
        <v>0</v>
      </c>
      <c r="AM119" s="82">
        <f t="shared" si="19"/>
        <v>4354798</v>
      </c>
      <c r="AN119" s="115" t="str">
        <f>IF(VLOOKUP($A119,FAG_Daten_2022!$A$1:$FK$206,FAG_Daten_2022!BS$1,FALSE)="","",VLOOKUP($A119,FAG_Daten_2022!$A$1:$FK$206,FAG_Daten_2022!BS$1,FALSE))</f>
        <v/>
      </c>
      <c r="AO119" s="115" t="str">
        <f>IF(VLOOKUP($A119,FAG_Daten_2022!$A$1:$FK$206,FAG_Daten_2022!BT$1,FALSE)="","",VLOOKUP($A119,FAG_Daten_2022!$A$1:$FK$206,FAG_Daten_2022!BT$1,FALSE))</f>
        <v/>
      </c>
      <c r="AP119" s="115" t="str">
        <f>IF(VLOOKUP($A119,FAG_Daten_2022!$A$1:$FK$206,FAG_Daten_2022!BU$1,FALSE)="","",VLOOKUP($A119,FAG_Daten_2022!$A$1:$FK$206,FAG_Daten_2022!BU$1,FALSE))</f>
        <v/>
      </c>
      <c r="AQ119" s="115" t="str">
        <f>IF(VLOOKUP($A119,FAG_Daten_2022!$A$1:$FK$206,FAG_Daten_2022!BV$1,FALSE)="","",VLOOKUP($A119,FAG_Daten_2022!$A$1:$FK$206,FAG_Daten_2022!BV$1,FALSE))</f>
        <v/>
      </c>
      <c r="AR119" s="115" t="str">
        <f>IF(VLOOKUP($A119,FAG_Daten_2022!$A$1:$FK$206,FAG_Daten_2022!BW$1,FALSE)="","",VLOOKUP($A119,FAG_Daten_2022!$A$1:$FK$206,FAG_Daten_2022!BW$1,FALSE))</f>
        <v>Rickenbach</v>
      </c>
      <c r="AS119" s="115" t="str">
        <f>IF(VLOOKUP($A119,FAG_Daten_2022!$A$1:$FK$206,FAG_Daten_2022!BX$1,FALSE)="","",VLOOKUP($A119,FAG_Daten_2022!$A$1:$FK$206,FAG_Daten_2022!BX$1,FALSE))</f>
        <v/>
      </c>
      <c r="AT119" s="115" t="str">
        <f>IF(VLOOKUP($A119,FAG_Daten_2022!$A$1:$FK$206,FAG_Daten_2022!BY$1,FALSE)="","",VLOOKUP($A119,FAG_Daten_2022!$A$1:$FK$206,FAG_Daten_2022!BY$1,FALSE))</f>
        <v/>
      </c>
      <c r="AU119" s="115" t="str">
        <f>IF(VLOOKUP($A119,FAG_Daten_2022!$A$1:$FK$206,FAG_Daten_2022!BZ$1,FALSE)="","",VLOOKUP($A119,FAG_Daten_2022!$A$1:$FK$206,FAG_Daten_2022!BZ$1,FALSE))</f>
        <v/>
      </c>
      <c r="AV119" s="115" t="str">
        <f>IF(VLOOKUP($A119,FAG_Daten_2022!$A$1:$FK$206,FAG_Daten_2022!CA$1,FALSE)="","",VLOOKUP($A119,FAG_Daten_2022!$A$1:$FK$206,FAG_Daten_2022!CA$1,FALSE))</f>
        <v/>
      </c>
      <c r="AW119" s="115" t="str">
        <f>IF(VLOOKUP($A119,FAG_Daten_2022!$A$1:$FK$206,FAG_Daten_2022!CB$1,FALSE)="","",VLOOKUP($A119,FAG_Daten_2022!$A$1:$FK$206,FAG_Daten_2022!CB$1,FALSE))</f>
        <v/>
      </c>
      <c r="AX119" s="115" t="str">
        <f>IF(VLOOKUP($A119,FAG_Daten_2022!$A$1:$FK$206,FAG_Daten_2022!CC$1,FALSE)="","",VLOOKUP($A119,FAG_Daten_2022!$A$1:$FK$206,FAG_Daten_2022!CC$1,FALSE))</f>
        <v/>
      </c>
      <c r="AY119" s="115" t="str">
        <f>IF(VLOOKUP($A119,FAG_Daten_2022!$A$1:$FK$206,FAG_Daten_2022!CD$1,FALSE)="","",VLOOKUP($A119,FAG_Daten_2022!$A$1:$FK$206,FAG_Daten_2022!CD$1,FALSE))</f>
        <v/>
      </c>
      <c r="AZ119" s="80">
        <f>VLOOKUP($A119,FAG_Daten_2022!$A$1:$FK$206,FAG_Daten_2022!$DH$1,FALSE)</f>
        <v>106</v>
      </c>
      <c r="BA119" s="80">
        <f>IF(VLOOKUP($A119,FAG_Daten_2022!$A$1:$FK$206,FAG_Daten_2022!M$1,FALSE)="","",VLOOKUP($A119,FAG_Daten_2022!$A$1:$FK$206,FAG_Daten_2022!M$1,FALSE))</f>
        <v>0</v>
      </c>
      <c r="BB119" s="80">
        <f>IF(VLOOKUP($A119,FAG_Daten_2022!$A$1:$FK$206,FAG_Daten_2022!N$1,FALSE)="","",VLOOKUP($A119,FAG_Daten_2022!$A$1:$FK$206,FAG_Daten_2022!N$1,FALSE))</f>
        <v>0</v>
      </c>
      <c r="BC119" s="80">
        <f>IF(VLOOKUP($A119,FAG_Daten_2022!$A$1:$FK$206,FAG_Daten_2022!O$1,FALSE)="","",VLOOKUP($A119,FAG_Daten_2022!$A$1:$FK$206,FAG_Daten_2022!O$1,FALSE))</f>
        <v>0</v>
      </c>
      <c r="BD119" s="80" t="str">
        <f>IF(VLOOKUP($A119,FAG_Daten_2022!$A$1:$FK$206,FAG_Daten_2022!P$1,FALSE)="","",VLOOKUP($A119,FAG_Daten_2022!$A$1:$FK$206,FAG_Daten_2022!P$1,FALSE))</f>
        <v/>
      </c>
      <c r="BE119" s="80">
        <f>IF(VLOOKUP($A119,FAG_Daten_2022!$A$1:$FK$206,FAG_Daten_2022!R$1,FALSE)="","",VLOOKUP($A119,FAG_Daten_2022!$A$1:$FK$206,FAG_Daten_2022!R$1,FALSE))</f>
        <v>22</v>
      </c>
      <c r="BF119" s="80">
        <f>IF(VLOOKUP($A119,FAG_Daten_2022!$A$1:$FK$206,FAG_Daten_2022!S$1,FALSE)="","",VLOOKUP($A119,FAG_Daten_2022!$A$1:$FK$206,FAG_Daten_2022!S$1,FALSE))</f>
        <v>0</v>
      </c>
      <c r="BG119" s="80" t="str">
        <f>IF(VLOOKUP($A119,FAG_Daten_2022!$A$1:$FK$206,FAG_Daten_2022!T$1,FALSE)="","",VLOOKUP($A119,FAG_Daten_2022!$A$1:$FK$206,FAG_Daten_2022!T$1,FALSE))</f>
        <v/>
      </c>
      <c r="BH119" s="80" t="str">
        <f>IF(VLOOKUP($A119,FAG_Daten_2022!$A$1:$FK$206,FAG_Daten_2022!U$1,FALSE)="","",VLOOKUP($A119,FAG_Daten_2022!$A$1:$FK$206,FAG_Daten_2022!U$1,FALSE))</f>
        <v/>
      </c>
      <c r="BI119" s="80">
        <f>IF(VLOOKUP($A119,FAG_Daten_2022!$A$1:$FK$206,FAG_Daten_2022!W$1,FALSE)="","",VLOOKUP($A119,FAG_Daten_2022!$A$1:$FK$206,FAG_Daten_2022!W$1,FALSE))</f>
        <v>0</v>
      </c>
      <c r="BJ119" s="80" t="str">
        <f>IF(VLOOKUP($A119,FAG_Daten_2022!$A$1:$FK$206,FAG_Daten_2022!X$1,FALSE)="","",VLOOKUP($A119,FAG_Daten_2022!$A$1:$FK$206,FAG_Daten_2022!X$1,FALSE))</f>
        <v/>
      </c>
      <c r="BK119" s="80" t="str">
        <f>IF(VLOOKUP($A119,FAG_Daten_2022!$A$1:$FK$206,FAG_Daten_2022!Y$1,FALSE)="","",VLOOKUP($A119,FAG_Daten_2022!$A$1:$FK$206,FAG_Daten_2022!Y$1,FALSE))</f>
        <v/>
      </c>
      <c r="BL119" s="80" t="str">
        <f>IF(VLOOKUP($A119,FAG_Daten_2022!$A$1:$FK$206,FAG_Daten_2022!Z$1,FALSE)="","",VLOOKUP($A119,FAG_Daten_2022!$A$1:$FK$206,FAG_Daten_2022!Z$1,FALSE))</f>
        <v/>
      </c>
      <c r="BM119" s="82">
        <f>IF(VLOOKUP($A119,FAG_Daten_2022!$A$1:$FK$206,FAG_Daten_2022!AG$1,FALSE)="","",VLOOKUP($A119,FAG_Daten_2022!$A$1:$FK$206,FAG_Daten_2022!AG$1,FALSE))</f>
        <v>6173336</v>
      </c>
      <c r="BN119" s="82">
        <f>IF(VLOOKUP($A119,FAG_Daten_2022!$A$1:$FK$206,FAG_Daten_2022!AH$1,FALSE)="","",VLOOKUP($A119,FAG_Daten_2022!$A$1:$FK$206,FAG_Daten_2022!AH$1,FALSE))</f>
        <v>0</v>
      </c>
      <c r="BO119" s="82">
        <f>IF(VLOOKUP($A119,FAG_Daten_2022!$A$1:$FK$206,FAG_Daten_2022!AI$1,FALSE)="","",VLOOKUP($A119,FAG_Daten_2022!$A$1:$FK$206,FAG_Daten_2022!AI$1,FALSE))</f>
        <v>0</v>
      </c>
      <c r="BP119" s="113">
        <f>IF(VLOOKUP($A119,FAG_Daten_2022!$A$1:$FK$206,FAG_Daten_2022!AJ$1,FALSE)="","",VLOOKUP($A119,FAG_Daten_2022!$A$1:$FK$206,FAG_Daten_2022!AJ$1,FALSE))</f>
        <v>0</v>
      </c>
      <c r="BQ119" s="82" t="str">
        <f>IF(VLOOKUP($A119,FAG_Daten_2022!$A$1:$FK$206,FAG_Daten_2022!AK$1,FALSE)="","",VLOOKUP($A119,FAG_Daten_2022!$A$1:$FK$206,FAG_Daten_2022!AK$1,FALSE))</f>
        <v/>
      </c>
      <c r="BR119" s="82">
        <f>IF(VLOOKUP($A119,FAG_Daten_2022!$A$1:$FK$206,FAG_Daten_2022!AL$1,FALSE)="","",VLOOKUP($A119,FAG_Daten_2022!$A$1:$FK$206,FAG_Daten_2022!AL$1,FALSE))</f>
        <v>6173336</v>
      </c>
      <c r="BS119" s="82">
        <f>IF(VLOOKUP($A119,FAG_Daten_2022!$A$1:$FK$206,FAG_Daten_2022!AM$1,FALSE)="","",VLOOKUP($A119,FAG_Daten_2022!$A$1:$FK$206,FAG_Daten_2022!AM$1,FALSE))</f>
        <v>0</v>
      </c>
      <c r="BT119" s="82" t="str">
        <f>IF(VLOOKUP($A119,FAG_Daten_2022!$A$1:$FK$206,FAG_Daten_2022!AN$1,FALSE)="","",VLOOKUP($A119,FAG_Daten_2022!$A$1:$FK$206,FAG_Daten_2022!AN$1,FALSE))</f>
        <v/>
      </c>
      <c r="BU119" s="82" t="str">
        <f>IF(VLOOKUP($A119,FAG_Daten_2022!$A$1:$FK$206,FAG_Daten_2022!AO$1,FALSE)="","",VLOOKUP($A119,FAG_Daten_2022!$A$1:$FK$206,FAG_Daten_2022!AO$1,FALSE))</f>
        <v/>
      </c>
      <c r="BV119" s="82">
        <f>IF(VLOOKUP($A119,FAG_Daten_2022!$A$1:$FK$206,FAG_Daten_2022!AP$1,FALSE)="","",VLOOKUP($A119,FAG_Daten_2022!$A$1:$FK$206,FAG_Daten_2022!AP$1,FALSE))</f>
        <v>0</v>
      </c>
      <c r="BW119" s="82" t="str">
        <f>IF(VLOOKUP($A119,FAG_Daten_2022!$A$1:$FK$206,FAG_Daten_2022!AQ$1,FALSE)="","",VLOOKUP($A119,FAG_Daten_2022!$A$1:$FK$206,FAG_Daten_2022!AQ$1,FALSE))</f>
        <v/>
      </c>
      <c r="BX119" s="82" t="str">
        <f>IF(VLOOKUP($A119,FAG_Daten_2022!$A$1:$FK$206,FAG_Daten_2022!AR$1,FALSE)="","",VLOOKUP($A119,FAG_Daten_2022!$A$1:$FK$206,FAG_Daten_2022!AR$1,FALSE))</f>
        <v/>
      </c>
      <c r="BY119" s="82" t="str">
        <f>IF(VLOOKUP($A119,FAG_Daten_2022!$A$1:$FK$206,FAG_Daten_2022!AS$1,FALSE)="","",VLOOKUP($A119,FAG_Daten_2022!$A$1:$FK$206,FAG_Daten_2022!AS$1,FALSE))</f>
        <v/>
      </c>
      <c r="BZ119" s="82">
        <f t="shared" si="30"/>
        <v>0</v>
      </c>
      <c r="CA119" s="82">
        <f t="shared" si="30"/>
        <v>0</v>
      </c>
      <c r="CB119" s="82">
        <f t="shared" si="30"/>
        <v>0</v>
      </c>
      <c r="CC119" s="82" t="str">
        <f t="shared" si="30"/>
        <v/>
      </c>
      <c r="CD119" s="82">
        <f t="shared" si="30"/>
        <v>847005</v>
      </c>
      <c r="CE119" s="82">
        <f t="shared" si="30"/>
        <v>0</v>
      </c>
      <c r="CF119" s="82" t="str">
        <f t="shared" si="30"/>
        <v/>
      </c>
      <c r="CG119" s="82" t="str">
        <f t="shared" si="30"/>
        <v/>
      </c>
      <c r="CH119" s="82">
        <f t="shared" si="30"/>
        <v>0</v>
      </c>
      <c r="CI119" s="82" t="str">
        <f t="shared" si="25"/>
        <v/>
      </c>
      <c r="CJ119" s="82" t="str">
        <f t="shared" si="25"/>
        <v/>
      </c>
      <c r="CK119" s="82" t="str">
        <f t="shared" si="25"/>
        <v/>
      </c>
      <c r="CL119" s="82">
        <f t="shared" si="28"/>
        <v>0</v>
      </c>
      <c r="CM119" s="82">
        <f t="shared" si="28"/>
        <v>0</v>
      </c>
      <c r="CN119" s="82">
        <f t="shared" si="28"/>
        <v>0</v>
      </c>
      <c r="CO119" s="82" t="str">
        <f t="shared" si="26"/>
        <v/>
      </c>
      <c r="CP119" s="82">
        <f t="shared" si="26"/>
        <v>0</v>
      </c>
      <c r="CQ119" s="82">
        <f t="shared" si="26"/>
        <v>0</v>
      </c>
      <c r="CR119" s="82" t="str">
        <f t="shared" si="26"/>
        <v/>
      </c>
      <c r="CS119" s="82" t="str">
        <f t="shared" si="26"/>
        <v/>
      </c>
      <c r="CT119" s="82">
        <f t="shared" si="26"/>
        <v>0</v>
      </c>
      <c r="CU119" s="82" t="str">
        <f t="shared" si="31"/>
        <v/>
      </c>
      <c r="CV119" s="82" t="str">
        <f t="shared" si="31"/>
        <v/>
      </c>
      <c r="CW119" s="82" t="str">
        <f t="shared" si="31"/>
        <v/>
      </c>
      <c r="CX119" s="82">
        <f t="shared" si="20"/>
        <v>847005</v>
      </c>
      <c r="CY119" s="82">
        <f>VLOOKUP($A119,FAG_Daten_2022!$A$1:$FK$206,FAG_Daten_2022!I$1,FALSE)</f>
        <v>673</v>
      </c>
      <c r="CZ119" s="82" t="str">
        <f>IF(VLOOKUP($A119,FAG_Daten_2022!$A$1:$FK$206,FAG_Daten_2022!BE$1,FALSE)="","",VLOOKUP($A119,FAG_Daten_2022!$A$1:$FK$206,FAG_Daten_2022!BE$1,FALSE))</f>
        <v/>
      </c>
      <c r="DA119" s="82" t="str">
        <f>IF(VLOOKUP($A119,FAG_Daten_2022!$A$1:$FK$206,FAG_Daten_2022!BF$1,FALSE)="","",VLOOKUP($A119,FAG_Daten_2022!$A$1:$FK$206,FAG_Daten_2022!BF$1,FALSE))</f>
        <v/>
      </c>
      <c r="DB119" s="82" t="str">
        <f>IF(VLOOKUP($A119,FAG_Daten_2022!$A$1:$FK$206,FAG_Daten_2022!BG$1,FALSE)="","",VLOOKUP($A119,FAG_Daten_2022!$A$1:$FK$206,FAG_Daten_2022!BG$1,FALSE))</f>
        <v/>
      </c>
      <c r="DC119" s="82" t="str">
        <f>IF(VLOOKUP($A119,FAG_Daten_2022!$A$1:$FK$206,FAG_Daten_2022!BH$1,FALSE)="","",VLOOKUP($A119,FAG_Daten_2022!$A$1:$FK$206,FAG_Daten_2022!BH$1,FALSE))</f>
        <v/>
      </c>
      <c r="DD119" s="82">
        <f>IF(VLOOKUP($A119,FAG_Daten_2022!$A$1:$FK$206,FAG_Daten_2022!BI$1,FALSE)="","",VLOOKUP($A119,FAG_Daten_2022!$A$1:$FK$206,FAG_Daten_2022!BI$1,FALSE))</f>
        <v>79</v>
      </c>
      <c r="DE119" s="82" t="str">
        <f>IF(VLOOKUP($A119,FAG_Daten_2022!$A$1:$FK$206,FAG_Daten_2022!BJ$1,FALSE)="","",VLOOKUP($A119,FAG_Daten_2022!$A$1:$FK$206,FAG_Daten_2022!BJ$1,FALSE))</f>
        <v/>
      </c>
      <c r="DF119" s="82" t="str">
        <f>IF(VLOOKUP($A119,FAG_Daten_2022!$A$1:$FK$206,FAG_Daten_2022!BK$1,FALSE)="","",VLOOKUP($A119,FAG_Daten_2022!$A$1:$FK$206,FAG_Daten_2022!BK$1,FALSE))</f>
        <v/>
      </c>
      <c r="DG119" s="82" t="str">
        <f>IF(VLOOKUP($A119,FAG_Daten_2022!$A$1:$FK$206,FAG_Daten_2022!BL$1,FALSE)="","",VLOOKUP($A119,FAG_Daten_2022!$A$1:$FK$206,FAG_Daten_2022!BL$1,FALSE))</f>
        <v/>
      </c>
      <c r="DH119" s="82" t="str">
        <f>IF(VLOOKUP($A119,FAG_Daten_2022!$A$1:$FK$206,FAG_Daten_2022!BM$1,FALSE)="","",VLOOKUP($A119,FAG_Daten_2022!$A$1:$FK$206,FAG_Daten_2022!BM$1,FALSE))</f>
        <v/>
      </c>
      <c r="DI119" s="82" t="str">
        <f>IF(VLOOKUP($A119,FAG_Daten_2022!$A$1:$FK$206,FAG_Daten_2022!BN$1,FALSE)="","",VLOOKUP($A119,FAG_Daten_2022!$A$1:$FK$206,FAG_Daten_2022!BN$1,FALSE))</f>
        <v/>
      </c>
      <c r="DJ119" s="82" t="str">
        <f>IF(VLOOKUP($A119,FAG_Daten_2022!$A$1:$FK$206,FAG_Daten_2022!BO$1,FALSE)="","",VLOOKUP($A119,FAG_Daten_2022!$A$1:$FK$206,FAG_Daten_2022!BO$1,FALSE))</f>
        <v/>
      </c>
      <c r="DK119" s="82" t="str">
        <f>IF(VLOOKUP($A119,FAG_Daten_2022!$A$1:$FK$206,FAG_Daten_2022!BP$1,FALSE)="","",VLOOKUP($A119,FAG_Daten_2022!$A$1:$FK$206,FAG_Daten_2022!BP$1,FALSE))</f>
        <v/>
      </c>
      <c r="DL119" s="82" t="str">
        <f>IF(VLOOKUP($A119,FAG_Daten_2022!$A$1:$FK$206,FAG_Daten_2022!BQ$1,FALSE)="","",VLOOKUP($A119,FAG_Daten_2022!$A$1:$FK$206,FAG_Daten_2022!BQ$1,FALSE))</f>
        <v/>
      </c>
      <c r="DM119" s="82" t="str">
        <f>IF(VLOOKUP($A119,FAG_Daten_2022!$A$1:$FK$206,FAG_Daten_2022!BR$1,FALSE)="","",VLOOKUP($A119,FAG_Daten_2022!$A$1:$FK$206,FAG_Daten_2022!BR$1,FALSE))</f>
        <v/>
      </c>
      <c r="DN119" s="82" t="str">
        <f t="shared" si="29"/>
        <v/>
      </c>
      <c r="DO119" s="82" t="str">
        <f t="shared" si="29"/>
        <v/>
      </c>
      <c r="DP119" s="82" t="str">
        <f t="shared" si="29"/>
        <v/>
      </c>
      <c r="DQ119" s="82" t="str">
        <f t="shared" si="27"/>
        <v/>
      </c>
      <c r="DR119" s="82">
        <f t="shared" si="27"/>
        <v>32137</v>
      </c>
      <c r="DS119" s="82" t="str">
        <f t="shared" si="27"/>
        <v/>
      </c>
      <c r="DT119" s="82" t="str">
        <f t="shared" si="27"/>
        <v/>
      </c>
      <c r="DU119" s="82" t="str">
        <f t="shared" si="27"/>
        <v/>
      </c>
      <c r="DV119" s="82" t="str">
        <f t="shared" si="27"/>
        <v/>
      </c>
      <c r="DW119" s="82" t="str">
        <f t="shared" si="32"/>
        <v/>
      </c>
      <c r="DX119" s="82" t="str">
        <f t="shared" si="32"/>
        <v/>
      </c>
      <c r="DY119" s="82" t="str">
        <f t="shared" si="32"/>
        <v/>
      </c>
      <c r="DZ119" s="82">
        <f t="shared" si="21"/>
        <v>32137</v>
      </c>
      <c r="EA119" s="82">
        <f t="shared" si="22"/>
        <v>879142</v>
      </c>
      <c r="EB119" s="82"/>
      <c r="EC119" s="82"/>
      <c r="ED119" s="82"/>
      <c r="EE119" s="82"/>
      <c r="EF119" s="82"/>
      <c r="EG119" s="82"/>
      <c r="EH119" s="82"/>
      <c r="EI119" s="82"/>
      <c r="EJ119" s="82"/>
      <c r="EL119" s="82"/>
    </row>
    <row r="120" spans="1:143" s="3" customFormat="1" outlineLevel="1" x14ac:dyDescent="0.2">
      <c r="A120" s="3">
        <v>12</v>
      </c>
      <c r="B120" s="3" t="str">
        <f>VLOOKUP(A120,FAG_Daten_2022!A$1:$FK$206,FAG_Daten_2022!$B$1,FALSE)</f>
        <v>Rifferswil</v>
      </c>
      <c r="C120" s="3" t="str">
        <f>VLOOKUP(A120,FAG_Daten_2022!A$1:$FK$206,FAG_Daten_2022!$C$1,FALSE)</f>
        <v>Politische Gemeinde</v>
      </c>
      <c r="D120" s="3" t="str">
        <f>VLOOKUP(A120,FAG_Daten_2022!A$1:$FK$206,FAG_Daten_2022!$D$1,FALSE)</f>
        <v>Bezirk Affoltern</v>
      </c>
      <c r="E120" s="82">
        <f>VLOOKUP(A120,FAG_Daten_2022!A$1:$FK$206,FAG_Daten_2022!$AT$1,FALSE)</f>
        <v>3166</v>
      </c>
      <c r="F120" s="82">
        <f>VLOOKUP(A120,FAG_Daten_2022!A$1:$FK$206,FAG_Daten_2022!$AV$1,FALSE)</f>
        <v>3770</v>
      </c>
      <c r="G120" s="82">
        <f>VLOOKUP(A120,FAG_Daten_2022!A$1:$FK$206,FAG_Daten_2022!$F$1,FALSE)</f>
        <v>1149</v>
      </c>
      <c r="H120" s="80">
        <f>VLOOKUP(A120,FAG_Daten_2022!A$1:$FK$206,FAG_Daten_2022!$DH$1,FALSE)</f>
        <v>128</v>
      </c>
      <c r="I120" s="82">
        <f>ROUND(IF(E120&lt;FAG_Basisdaten!$C$5*F120,(FAG_Basisdaten!$C$5*F120-E120)*G120*H120/100,0),0)</f>
        <v>611084</v>
      </c>
      <c r="J120" s="82">
        <f>VLOOKUP(A120,FAG_Daten_2022!A$1:$FK$206,FAG_Daten_2022!$AT$1,FALSE)</f>
        <v>3166</v>
      </c>
      <c r="K120" s="82">
        <f>VLOOKUP(A120,FAG_Daten_2022!A$1:$FK$206,FAG_Daten_2022!$AV$1,FALSE)</f>
        <v>3770</v>
      </c>
      <c r="L120" s="3">
        <f>VLOOKUP(A120,FAG_Daten_2022!A$1:$FK$206,FAG_Daten_2022!$F$1,FALSE)</f>
        <v>1149</v>
      </c>
      <c r="M120" s="3">
        <f>VLOOKUP(A120,FAG_Daten_2022!A$1:$FK$206,FAG_Daten_2022!DJ$1,FALSE)</f>
        <v>99.67</v>
      </c>
      <c r="N120" s="3">
        <f>VLOOKUP(A120,FAG_Daten_2022!A$1:$FK$206,FAG_Daten_2022!$DK$1,FALSE)</f>
        <v>100.87</v>
      </c>
      <c r="O120" s="82">
        <f>ROUND(IF(J120&gt;K120*FAG_Basisdaten!$C$8,(J120-K120*FAG_Basisdaten!$C$8)*FAG_Basisdaten!$C$9*L120*(M120/N120),0),0)</f>
        <v>0</v>
      </c>
      <c r="P120" s="82">
        <f>VLOOKUP(A120,FAG_Daten_2022!A$1:$FK$206,FAG_Daten_2022!$I$1,FALSE)</f>
        <v>308</v>
      </c>
      <c r="Q120" s="82">
        <f>VLOOKUP(A120,FAG_Daten_2022!A$1:$FK$206,FAG_Daten_2022!$F$1,FALSE)</f>
        <v>1149</v>
      </c>
      <c r="R120" s="82">
        <f>VLOOKUP(A120,FAG_Daten_2022!A$1:$FK$206,FAG_Daten_2022!$K$1,FALSE)</f>
        <v>232131</v>
      </c>
      <c r="S120" s="82">
        <f>VLOOKUP(A120,FAG_Daten_2022!A$1:$FK$206,FAG_Daten_2022!$H$1,FALSE)</f>
        <v>1130451</v>
      </c>
      <c r="T120" s="82">
        <f>VLOOKUP(A120,FAG_Daten_2022!A$1:$FK$206,FAG_Daten_2022!$F$1,FALSE)</f>
        <v>1149</v>
      </c>
      <c r="U120" s="3">
        <f>VLOOKUP(A120,FAG_Daten_2022!A$1:$FK$206,FAG_Daten_2022!$BC$1,FALSE)</f>
        <v>102.3</v>
      </c>
      <c r="V120" s="3">
        <f>VLOOKUP(A120,FAG_Daten_2022!A$1:$FK$206,FAG_Daten_2022!$BD$1,FALSE)</f>
        <v>104.2</v>
      </c>
      <c r="W120" s="118">
        <f>IF((P120/Q120)&gt;(R120/S120)*FAG_Basisdaten!$C$12,((P120/Q120)-(R120/S120)*FAG_Basisdaten!$C$12)*T120*FAG_Basisdaten!$C$13*(U120/V120),0)</f>
        <v>570988.18652798922</v>
      </c>
      <c r="X120" s="3">
        <f>VLOOKUP(A120,FAG_Daten_2022!A$1:$FK$206,FAG_Daten_2022!$DH$1,FALSE)</f>
        <v>128</v>
      </c>
      <c r="Y120" s="3">
        <f>VLOOKUP(A120,FAG_Daten_2022!A$1:$FK$206,FAG_Daten_2022!$DJ$1,FALSE)</f>
        <v>99.67</v>
      </c>
      <c r="Z120" s="82">
        <f>ROUND(W120-W120*MIN(MAX((Y120*FAG_Basisdaten!$C$15-X120)/(Y120*FAG_Basisdaten!$C$14),0),1),0)</f>
        <v>554625</v>
      </c>
      <c r="AA120" s="79">
        <f>VLOOKUP(A120,FAG_Daten_2022!A$1:$FK$206,FAG_Daten_2022!$AW$1,FALSE)</f>
        <v>177.25</v>
      </c>
      <c r="AB120" s="83">
        <f>VLOOKUP(A120,FAG_Daten_2022!A$1:$FK$206,FAG_Daten_2022!$AZ$1,FALSE)</f>
        <v>3.0999999999999999E-3</v>
      </c>
      <c r="AC120" s="3">
        <f>VLOOKUP(A120,FAG_Daten_2022!A$1:$FK$206,FAG_Daten_2022!$F$1,FALSE)</f>
        <v>1149</v>
      </c>
      <c r="AD120" s="3">
        <f>VLOOKUP(A120,FAG_Daten_2022!A$1:$FK$206,FAG_Daten_2022!$BC$1,FALSE)</f>
        <v>102.3</v>
      </c>
      <c r="AE120" s="3">
        <f>VLOOKUP(A120,FAG_Daten_2022!A$1:$FK$206,FAG_Daten_2022!$BD$1,FALSE)</f>
        <v>104.2</v>
      </c>
      <c r="AF120" s="80">
        <f>IF(OR(AA120&lt;FAG_Basisdaten!$C$18,AB120&gt;FAG_Basisdaten!$C$19),MAX((FAG_Basisdaten!$C$20+FAG_Basisdaten!$C$21*AA120+FAG_Basisdaten!$C$22*AB120*100)*AC120*(AD120/AE120),0),0)</f>
        <v>0</v>
      </c>
      <c r="AG120" s="3">
        <f>VLOOKUP(A120,FAG_Daten_2022!A$1:$FK$206,FAG_Daten_2022!$DH$1,FALSE)</f>
        <v>128</v>
      </c>
      <c r="AH120" s="3">
        <f>VLOOKUP(A120,FAG_Daten_2022!A$1:$FK$206,FAG_Daten_2022!$DJ$1,FALSE)</f>
        <v>99.67</v>
      </c>
      <c r="AI120" s="82">
        <f>ROUND(AF120-AF120*MIN(MAX((AH120*FAG_Basisdaten!$C$24-AG120)/(AH120*FAG_Basisdaten!$C$23),0),1),0)</f>
        <v>0</v>
      </c>
      <c r="AJ120" s="3">
        <f>VLOOKUP(A120,FAG_Daten_2022!$A$1:$FK$206,FAG_Daten_2022!$BC$1,FALSE)</f>
        <v>102.3</v>
      </c>
      <c r="AK120" s="3">
        <f>VLOOKUP(A120,FAG_Daten_2022!$A$1:$FK$206,FAG_Daten_2022!$BD$1,FALSE)</f>
        <v>104.2</v>
      </c>
      <c r="AL120" s="82">
        <v>0</v>
      </c>
      <c r="AM120" s="82">
        <f t="shared" si="19"/>
        <v>1165709</v>
      </c>
      <c r="AN120" s="115" t="str">
        <f>IF(VLOOKUP($A120,FAG_Daten_2022!$A$1:$FK$206,FAG_Daten_2022!BS$1,FALSE)="","",VLOOKUP($A120,FAG_Daten_2022!$A$1:$FK$206,FAG_Daten_2022!BS$1,FALSE))</f>
        <v/>
      </c>
      <c r="AO120" s="115" t="str">
        <f>IF(VLOOKUP($A120,FAG_Daten_2022!$A$1:$FK$206,FAG_Daten_2022!BT$1,FALSE)="","",VLOOKUP($A120,FAG_Daten_2022!$A$1:$FK$206,FAG_Daten_2022!BT$1,FALSE))</f>
        <v/>
      </c>
      <c r="AP120" s="115" t="str">
        <f>IF(VLOOKUP($A120,FAG_Daten_2022!$A$1:$FK$206,FAG_Daten_2022!BU$1,FALSE)="","",VLOOKUP($A120,FAG_Daten_2022!$A$1:$FK$206,FAG_Daten_2022!BU$1,FALSE))</f>
        <v/>
      </c>
      <c r="AQ120" s="115" t="str">
        <f>IF(VLOOKUP($A120,FAG_Daten_2022!$A$1:$FK$206,FAG_Daten_2022!BV$1,FALSE)="","",VLOOKUP($A120,FAG_Daten_2022!$A$1:$FK$206,FAG_Daten_2022!BV$1,FALSE))</f>
        <v/>
      </c>
      <c r="AR120" s="115" t="str">
        <f>IF(VLOOKUP($A120,FAG_Daten_2022!$A$1:$FK$206,FAG_Daten_2022!BW$1,FALSE)="","",VLOOKUP($A120,FAG_Daten_2022!$A$1:$FK$206,FAG_Daten_2022!BW$1,FALSE))</f>
        <v>Hausen a.A.</v>
      </c>
      <c r="AS120" s="115" t="str">
        <f>IF(VLOOKUP($A120,FAG_Daten_2022!$A$1:$FK$206,FAG_Daten_2022!BX$1,FALSE)="","",VLOOKUP($A120,FAG_Daten_2022!$A$1:$FK$206,FAG_Daten_2022!BX$1,FALSE))</f>
        <v/>
      </c>
      <c r="AT120" s="115" t="str">
        <f>IF(VLOOKUP($A120,FAG_Daten_2022!$A$1:$FK$206,FAG_Daten_2022!BY$1,FALSE)="","",VLOOKUP($A120,FAG_Daten_2022!$A$1:$FK$206,FAG_Daten_2022!BY$1,FALSE))</f>
        <v/>
      </c>
      <c r="AU120" s="115" t="str">
        <f>IF(VLOOKUP($A120,FAG_Daten_2022!$A$1:$FK$206,FAG_Daten_2022!BZ$1,FALSE)="","",VLOOKUP($A120,FAG_Daten_2022!$A$1:$FK$206,FAG_Daten_2022!BZ$1,FALSE))</f>
        <v/>
      </c>
      <c r="AV120" s="115" t="str">
        <f>IF(VLOOKUP($A120,FAG_Daten_2022!$A$1:$FK$206,FAG_Daten_2022!CA$1,FALSE)="","",VLOOKUP($A120,FAG_Daten_2022!$A$1:$FK$206,FAG_Daten_2022!CA$1,FALSE))</f>
        <v/>
      </c>
      <c r="AW120" s="115" t="str">
        <f>IF(VLOOKUP($A120,FAG_Daten_2022!$A$1:$FK$206,FAG_Daten_2022!CB$1,FALSE)="","",VLOOKUP($A120,FAG_Daten_2022!$A$1:$FK$206,FAG_Daten_2022!CB$1,FALSE))</f>
        <v/>
      </c>
      <c r="AX120" s="115" t="str">
        <f>IF(VLOOKUP($A120,FAG_Daten_2022!$A$1:$FK$206,FAG_Daten_2022!CC$1,FALSE)="","",VLOOKUP($A120,FAG_Daten_2022!$A$1:$FK$206,FAG_Daten_2022!CC$1,FALSE))</f>
        <v/>
      </c>
      <c r="AY120" s="115" t="str">
        <f>IF(VLOOKUP($A120,FAG_Daten_2022!$A$1:$FK$206,FAG_Daten_2022!CD$1,FALSE)="","",VLOOKUP($A120,FAG_Daten_2022!$A$1:$FK$206,FAG_Daten_2022!CD$1,FALSE))</f>
        <v/>
      </c>
      <c r="AZ120" s="80">
        <f>VLOOKUP($A120,FAG_Daten_2022!$A$1:$FK$206,FAG_Daten_2022!$DH$1,FALSE)</f>
        <v>128</v>
      </c>
      <c r="BA120" s="80">
        <f>IF(VLOOKUP($A120,FAG_Daten_2022!$A$1:$FK$206,FAG_Daten_2022!M$1,FALSE)="","",VLOOKUP($A120,FAG_Daten_2022!$A$1:$FK$206,FAG_Daten_2022!M$1,FALSE))</f>
        <v>0</v>
      </c>
      <c r="BB120" s="80">
        <f>IF(VLOOKUP($A120,FAG_Daten_2022!$A$1:$FK$206,FAG_Daten_2022!N$1,FALSE)="","",VLOOKUP($A120,FAG_Daten_2022!$A$1:$FK$206,FAG_Daten_2022!N$1,FALSE))</f>
        <v>0</v>
      </c>
      <c r="BC120" s="80">
        <f>IF(VLOOKUP($A120,FAG_Daten_2022!$A$1:$FK$206,FAG_Daten_2022!O$1,FALSE)="","",VLOOKUP($A120,FAG_Daten_2022!$A$1:$FK$206,FAG_Daten_2022!O$1,FALSE))</f>
        <v>0</v>
      </c>
      <c r="BD120" s="80" t="str">
        <f>IF(VLOOKUP($A120,FAG_Daten_2022!$A$1:$FK$206,FAG_Daten_2022!P$1,FALSE)="","",VLOOKUP($A120,FAG_Daten_2022!$A$1:$FK$206,FAG_Daten_2022!P$1,FALSE))</f>
        <v/>
      </c>
      <c r="BE120" s="80">
        <f>IF(VLOOKUP($A120,FAG_Daten_2022!$A$1:$FK$206,FAG_Daten_2022!R$1,FALSE)="","",VLOOKUP($A120,FAG_Daten_2022!$A$1:$FK$206,FAG_Daten_2022!R$1,FALSE))</f>
        <v>22</v>
      </c>
      <c r="BF120" s="80">
        <f>IF(VLOOKUP($A120,FAG_Daten_2022!$A$1:$FK$206,FAG_Daten_2022!S$1,FALSE)="","",VLOOKUP($A120,FAG_Daten_2022!$A$1:$FK$206,FAG_Daten_2022!S$1,FALSE))</f>
        <v>0</v>
      </c>
      <c r="BG120" s="80" t="str">
        <f>IF(VLOOKUP($A120,FAG_Daten_2022!$A$1:$FK$206,FAG_Daten_2022!T$1,FALSE)="","",VLOOKUP($A120,FAG_Daten_2022!$A$1:$FK$206,FAG_Daten_2022!T$1,FALSE))</f>
        <v/>
      </c>
      <c r="BH120" s="80" t="str">
        <f>IF(VLOOKUP($A120,FAG_Daten_2022!$A$1:$FK$206,FAG_Daten_2022!U$1,FALSE)="","",VLOOKUP($A120,FAG_Daten_2022!$A$1:$FK$206,FAG_Daten_2022!U$1,FALSE))</f>
        <v/>
      </c>
      <c r="BI120" s="80">
        <f>IF(VLOOKUP($A120,FAG_Daten_2022!$A$1:$FK$206,FAG_Daten_2022!W$1,FALSE)="","",VLOOKUP($A120,FAG_Daten_2022!$A$1:$FK$206,FAG_Daten_2022!W$1,FALSE))</f>
        <v>0</v>
      </c>
      <c r="BJ120" s="80" t="str">
        <f>IF(VLOOKUP($A120,FAG_Daten_2022!$A$1:$FK$206,FAG_Daten_2022!X$1,FALSE)="","",VLOOKUP($A120,FAG_Daten_2022!$A$1:$FK$206,FAG_Daten_2022!X$1,FALSE))</f>
        <v/>
      </c>
      <c r="BK120" s="80" t="str">
        <f>IF(VLOOKUP($A120,FAG_Daten_2022!$A$1:$FK$206,FAG_Daten_2022!Y$1,FALSE)="","",VLOOKUP($A120,FAG_Daten_2022!$A$1:$FK$206,FAG_Daten_2022!Y$1,FALSE))</f>
        <v/>
      </c>
      <c r="BL120" s="80" t="str">
        <f>IF(VLOOKUP($A120,FAG_Daten_2022!$A$1:$FK$206,FAG_Daten_2022!Z$1,FALSE)="","",VLOOKUP($A120,FAG_Daten_2022!$A$1:$FK$206,FAG_Daten_2022!Z$1,FALSE))</f>
        <v/>
      </c>
      <c r="BM120" s="82">
        <f>IF(VLOOKUP($A120,FAG_Daten_2022!$A$1:$FK$206,FAG_Daten_2022!AG$1,FALSE)="","",VLOOKUP($A120,FAG_Daten_2022!$A$1:$FK$206,FAG_Daten_2022!AG$1,FALSE))</f>
        <v>3637671</v>
      </c>
      <c r="BN120" s="82">
        <f>IF(VLOOKUP($A120,FAG_Daten_2022!$A$1:$FK$206,FAG_Daten_2022!AH$1,FALSE)="","",VLOOKUP($A120,FAG_Daten_2022!$A$1:$FK$206,FAG_Daten_2022!AH$1,FALSE))</f>
        <v>0</v>
      </c>
      <c r="BO120" s="82">
        <f>IF(VLOOKUP($A120,FAG_Daten_2022!$A$1:$FK$206,FAG_Daten_2022!AI$1,FALSE)="","",VLOOKUP($A120,FAG_Daten_2022!$A$1:$FK$206,FAG_Daten_2022!AI$1,FALSE))</f>
        <v>0</v>
      </c>
      <c r="BP120" s="113">
        <f>IF(VLOOKUP($A120,FAG_Daten_2022!$A$1:$FK$206,FAG_Daten_2022!AJ$1,FALSE)="","",VLOOKUP($A120,FAG_Daten_2022!$A$1:$FK$206,FAG_Daten_2022!AJ$1,FALSE))</f>
        <v>0</v>
      </c>
      <c r="BQ120" s="82" t="str">
        <f>IF(VLOOKUP($A120,FAG_Daten_2022!$A$1:$FK$206,FAG_Daten_2022!AK$1,FALSE)="","",VLOOKUP($A120,FAG_Daten_2022!$A$1:$FK$206,FAG_Daten_2022!AK$1,FALSE))</f>
        <v/>
      </c>
      <c r="BR120" s="82">
        <f>IF(VLOOKUP($A120,FAG_Daten_2022!$A$1:$FK$206,FAG_Daten_2022!AL$1,FALSE)="","",VLOOKUP($A120,FAG_Daten_2022!$A$1:$FK$206,FAG_Daten_2022!AL$1,FALSE))</f>
        <v>3637671</v>
      </c>
      <c r="BS120" s="82">
        <f>IF(VLOOKUP($A120,FAG_Daten_2022!$A$1:$FK$206,FAG_Daten_2022!AM$1,FALSE)="","",VLOOKUP($A120,FAG_Daten_2022!$A$1:$FK$206,FAG_Daten_2022!AM$1,FALSE))</f>
        <v>0</v>
      </c>
      <c r="BT120" s="82" t="str">
        <f>IF(VLOOKUP($A120,FAG_Daten_2022!$A$1:$FK$206,FAG_Daten_2022!AN$1,FALSE)="","",VLOOKUP($A120,FAG_Daten_2022!$A$1:$FK$206,FAG_Daten_2022!AN$1,FALSE))</f>
        <v/>
      </c>
      <c r="BU120" s="82" t="str">
        <f>IF(VLOOKUP($A120,FAG_Daten_2022!$A$1:$FK$206,FAG_Daten_2022!AO$1,FALSE)="","",VLOOKUP($A120,FAG_Daten_2022!$A$1:$FK$206,FAG_Daten_2022!AO$1,FALSE))</f>
        <v/>
      </c>
      <c r="BV120" s="82">
        <f>IF(VLOOKUP($A120,FAG_Daten_2022!$A$1:$FK$206,FAG_Daten_2022!AP$1,FALSE)="","",VLOOKUP($A120,FAG_Daten_2022!$A$1:$FK$206,FAG_Daten_2022!AP$1,FALSE))</f>
        <v>0</v>
      </c>
      <c r="BW120" s="82" t="str">
        <f>IF(VLOOKUP($A120,FAG_Daten_2022!$A$1:$FK$206,FAG_Daten_2022!AQ$1,FALSE)="","",VLOOKUP($A120,FAG_Daten_2022!$A$1:$FK$206,FAG_Daten_2022!AQ$1,FALSE))</f>
        <v/>
      </c>
      <c r="BX120" s="82" t="str">
        <f>IF(VLOOKUP($A120,FAG_Daten_2022!$A$1:$FK$206,FAG_Daten_2022!AR$1,FALSE)="","",VLOOKUP($A120,FAG_Daten_2022!$A$1:$FK$206,FAG_Daten_2022!AR$1,FALSE))</f>
        <v/>
      </c>
      <c r="BY120" s="82" t="str">
        <f>IF(VLOOKUP($A120,FAG_Daten_2022!$A$1:$FK$206,FAG_Daten_2022!AS$1,FALSE)="","",VLOOKUP($A120,FAG_Daten_2022!$A$1:$FK$206,FAG_Daten_2022!AS$1,FALSE))</f>
        <v/>
      </c>
      <c r="BZ120" s="82">
        <f t="shared" si="30"/>
        <v>0</v>
      </c>
      <c r="CA120" s="82">
        <f t="shared" si="30"/>
        <v>0</v>
      </c>
      <c r="CB120" s="82">
        <f t="shared" si="30"/>
        <v>0</v>
      </c>
      <c r="CC120" s="82" t="str">
        <f t="shared" si="30"/>
        <v/>
      </c>
      <c r="CD120" s="82">
        <f t="shared" si="30"/>
        <v>105030</v>
      </c>
      <c r="CE120" s="82">
        <f t="shared" si="30"/>
        <v>0</v>
      </c>
      <c r="CF120" s="82" t="str">
        <f t="shared" si="30"/>
        <v/>
      </c>
      <c r="CG120" s="82" t="str">
        <f t="shared" si="30"/>
        <v/>
      </c>
      <c r="CH120" s="82">
        <f t="shared" si="30"/>
        <v>0</v>
      </c>
      <c r="CI120" s="82" t="str">
        <f t="shared" si="25"/>
        <v/>
      </c>
      <c r="CJ120" s="82" t="str">
        <f t="shared" si="25"/>
        <v/>
      </c>
      <c r="CK120" s="82" t="str">
        <f t="shared" si="25"/>
        <v/>
      </c>
      <c r="CL120" s="82">
        <f t="shared" si="28"/>
        <v>0</v>
      </c>
      <c r="CM120" s="82">
        <f t="shared" si="28"/>
        <v>0</v>
      </c>
      <c r="CN120" s="82">
        <f t="shared" si="28"/>
        <v>0</v>
      </c>
      <c r="CO120" s="82" t="str">
        <f t="shared" si="26"/>
        <v/>
      </c>
      <c r="CP120" s="82">
        <f t="shared" si="26"/>
        <v>0</v>
      </c>
      <c r="CQ120" s="82">
        <f t="shared" si="26"/>
        <v>0</v>
      </c>
      <c r="CR120" s="82" t="str">
        <f t="shared" si="26"/>
        <v/>
      </c>
      <c r="CS120" s="82" t="str">
        <f t="shared" si="26"/>
        <v/>
      </c>
      <c r="CT120" s="82">
        <f t="shared" si="26"/>
        <v>0</v>
      </c>
      <c r="CU120" s="82" t="str">
        <f t="shared" si="31"/>
        <v/>
      </c>
      <c r="CV120" s="82" t="str">
        <f t="shared" si="31"/>
        <v/>
      </c>
      <c r="CW120" s="82" t="str">
        <f t="shared" si="31"/>
        <v/>
      </c>
      <c r="CX120" s="82">
        <f t="shared" si="20"/>
        <v>105030</v>
      </c>
      <c r="CY120" s="82">
        <f>VLOOKUP($A120,FAG_Daten_2022!$A$1:$FK$206,FAG_Daten_2022!I$1,FALSE)</f>
        <v>308</v>
      </c>
      <c r="CZ120" s="82" t="str">
        <f>IF(VLOOKUP($A120,FAG_Daten_2022!$A$1:$FK$206,FAG_Daten_2022!BE$1,FALSE)="","",VLOOKUP($A120,FAG_Daten_2022!$A$1:$FK$206,FAG_Daten_2022!BE$1,FALSE))</f>
        <v/>
      </c>
      <c r="DA120" s="82" t="str">
        <f>IF(VLOOKUP($A120,FAG_Daten_2022!$A$1:$FK$206,FAG_Daten_2022!BF$1,FALSE)="","",VLOOKUP($A120,FAG_Daten_2022!$A$1:$FK$206,FAG_Daten_2022!BF$1,FALSE))</f>
        <v/>
      </c>
      <c r="DB120" s="82" t="str">
        <f>IF(VLOOKUP($A120,FAG_Daten_2022!$A$1:$FK$206,FAG_Daten_2022!BG$1,FALSE)="","",VLOOKUP($A120,FAG_Daten_2022!$A$1:$FK$206,FAG_Daten_2022!BG$1,FALSE))</f>
        <v/>
      </c>
      <c r="DC120" s="82" t="str">
        <f>IF(VLOOKUP($A120,FAG_Daten_2022!$A$1:$FK$206,FAG_Daten_2022!BH$1,FALSE)="","",VLOOKUP($A120,FAG_Daten_2022!$A$1:$FK$206,FAG_Daten_2022!BH$1,FALSE))</f>
        <v/>
      </c>
      <c r="DD120" s="82">
        <f>IF(VLOOKUP($A120,FAG_Daten_2022!$A$1:$FK$206,FAG_Daten_2022!BI$1,FALSE)="","",VLOOKUP($A120,FAG_Daten_2022!$A$1:$FK$206,FAG_Daten_2022!BI$1,FALSE))</f>
        <v>44</v>
      </c>
      <c r="DE120" s="82" t="str">
        <f>IF(VLOOKUP($A120,FAG_Daten_2022!$A$1:$FK$206,FAG_Daten_2022!BJ$1,FALSE)="","",VLOOKUP($A120,FAG_Daten_2022!$A$1:$FK$206,FAG_Daten_2022!BJ$1,FALSE))</f>
        <v/>
      </c>
      <c r="DF120" s="82" t="str">
        <f>IF(VLOOKUP($A120,FAG_Daten_2022!$A$1:$FK$206,FAG_Daten_2022!BK$1,FALSE)="","",VLOOKUP($A120,FAG_Daten_2022!$A$1:$FK$206,FAG_Daten_2022!BK$1,FALSE))</f>
        <v/>
      </c>
      <c r="DG120" s="82" t="str">
        <f>IF(VLOOKUP($A120,FAG_Daten_2022!$A$1:$FK$206,FAG_Daten_2022!BL$1,FALSE)="","",VLOOKUP($A120,FAG_Daten_2022!$A$1:$FK$206,FAG_Daten_2022!BL$1,FALSE))</f>
        <v/>
      </c>
      <c r="DH120" s="82" t="str">
        <f>IF(VLOOKUP($A120,FAG_Daten_2022!$A$1:$FK$206,FAG_Daten_2022!BM$1,FALSE)="","",VLOOKUP($A120,FAG_Daten_2022!$A$1:$FK$206,FAG_Daten_2022!BM$1,FALSE))</f>
        <v/>
      </c>
      <c r="DI120" s="82" t="str">
        <f>IF(VLOOKUP($A120,FAG_Daten_2022!$A$1:$FK$206,FAG_Daten_2022!BN$1,FALSE)="","",VLOOKUP($A120,FAG_Daten_2022!$A$1:$FK$206,FAG_Daten_2022!BN$1,FALSE))</f>
        <v/>
      </c>
      <c r="DJ120" s="82" t="str">
        <f>IF(VLOOKUP($A120,FAG_Daten_2022!$A$1:$FK$206,FAG_Daten_2022!BO$1,FALSE)="","",VLOOKUP($A120,FAG_Daten_2022!$A$1:$FK$206,FAG_Daten_2022!BO$1,FALSE))</f>
        <v/>
      </c>
      <c r="DK120" s="82" t="str">
        <f>IF(VLOOKUP($A120,FAG_Daten_2022!$A$1:$FK$206,FAG_Daten_2022!BP$1,FALSE)="","",VLOOKUP($A120,FAG_Daten_2022!$A$1:$FK$206,FAG_Daten_2022!BP$1,FALSE))</f>
        <v/>
      </c>
      <c r="DL120" s="82" t="str">
        <f>IF(VLOOKUP($A120,FAG_Daten_2022!$A$1:$FK$206,FAG_Daten_2022!BQ$1,FALSE)="","",VLOOKUP($A120,FAG_Daten_2022!$A$1:$FK$206,FAG_Daten_2022!BQ$1,FALSE))</f>
        <v/>
      </c>
      <c r="DM120" s="82" t="str">
        <f>IF(VLOOKUP($A120,FAG_Daten_2022!$A$1:$FK$206,FAG_Daten_2022!BR$1,FALSE)="","",VLOOKUP($A120,FAG_Daten_2022!$A$1:$FK$206,FAG_Daten_2022!BR$1,FALSE))</f>
        <v/>
      </c>
      <c r="DN120" s="82" t="str">
        <f t="shared" si="29"/>
        <v/>
      </c>
      <c r="DO120" s="82" t="str">
        <f t="shared" si="29"/>
        <v/>
      </c>
      <c r="DP120" s="82" t="str">
        <f t="shared" si="29"/>
        <v/>
      </c>
      <c r="DQ120" s="82" t="str">
        <f t="shared" si="27"/>
        <v/>
      </c>
      <c r="DR120" s="82">
        <f t="shared" si="27"/>
        <v>79232</v>
      </c>
      <c r="DS120" s="82" t="str">
        <f t="shared" si="27"/>
        <v/>
      </c>
      <c r="DT120" s="82" t="str">
        <f t="shared" si="27"/>
        <v/>
      </c>
      <c r="DU120" s="82" t="str">
        <f t="shared" si="27"/>
        <v/>
      </c>
      <c r="DV120" s="82" t="str">
        <f t="shared" si="27"/>
        <v/>
      </c>
      <c r="DW120" s="82" t="str">
        <f t="shared" si="32"/>
        <v/>
      </c>
      <c r="DX120" s="82" t="str">
        <f t="shared" si="32"/>
        <v/>
      </c>
      <c r="DY120" s="82" t="str">
        <f t="shared" si="32"/>
        <v/>
      </c>
      <c r="DZ120" s="82">
        <f t="shared" si="21"/>
        <v>79232</v>
      </c>
      <c r="EA120" s="82">
        <f t="shared" si="22"/>
        <v>184262</v>
      </c>
      <c r="EB120" s="82"/>
      <c r="EC120" s="82"/>
      <c r="ED120" s="82"/>
      <c r="EE120" s="82"/>
      <c r="EF120" s="82"/>
      <c r="EG120" s="82"/>
      <c r="EH120" s="82"/>
      <c r="EI120" s="82"/>
      <c r="EJ120" s="82"/>
      <c r="EK120" s="1"/>
      <c r="EL120" s="11"/>
      <c r="EM120" s="1"/>
    </row>
    <row r="121" spans="1:143" s="3" customFormat="1" outlineLevel="1" x14ac:dyDescent="0.2">
      <c r="A121" s="3">
        <v>68</v>
      </c>
      <c r="B121" s="3" t="str">
        <f>VLOOKUP(A121,FAG_Daten_2022!A$1:$FK$206,FAG_Daten_2022!$B$1,FALSE)</f>
        <v>Rorbas</v>
      </c>
      <c r="C121" s="3" t="str">
        <f>VLOOKUP(A121,FAG_Daten_2022!A$1:$FK$206,FAG_Daten_2022!$C$1,FALSE)</f>
        <v>Politische Gemeinde</v>
      </c>
      <c r="D121" s="3" t="str">
        <f>VLOOKUP(A121,FAG_Daten_2022!A$1:$FK$206,FAG_Daten_2022!$D$1,FALSE)</f>
        <v>Bezirk Bülach</v>
      </c>
      <c r="E121" s="82">
        <f>VLOOKUP(A121,FAG_Daten_2022!A$1:$FK$206,FAG_Daten_2022!$AT$1,FALSE)</f>
        <v>1854</v>
      </c>
      <c r="F121" s="82">
        <f>VLOOKUP(A121,FAG_Daten_2022!A$1:$FK$206,FAG_Daten_2022!$AV$1,FALSE)</f>
        <v>3770</v>
      </c>
      <c r="G121" s="82">
        <f>VLOOKUP(A121,FAG_Daten_2022!A$1:$FK$206,FAG_Daten_2022!$F$1,FALSE)</f>
        <v>2883</v>
      </c>
      <c r="H121" s="80">
        <f>VLOOKUP(A121,FAG_Daten_2022!A$1:$FK$206,FAG_Daten_2022!$DH$1,FALSE)</f>
        <v>103</v>
      </c>
      <c r="I121" s="82">
        <f>ROUND(IF(E121&lt;FAG_Basisdaten!$C$5*F121,(FAG_Basisdaten!$C$5*F121-E121)*G121*H121/100,0),0)</f>
        <v>5129794</v>
      </c>
      <c r="J121" s="82">
        <f>VLOOKUP(A121,FAG_Daten_2022!A$1:$FK$206,FAG_Daten_2022!$AT$1,FALSE)</f>
        <v>1854</v>
      </c>
      <c r="K121" s="82">
        <f>VLOOKUP(A121,FAG_Daten_2022!A$1:$FK$206,FAG_Daten_2022!$AV$1,FALSE)</f>
        <v>3770</v>
      </c>
      <c r="L121" s="3">
        <f>VLOOKUP(A121,FAG_Daten_2022!A$1:$FK$206,FAG_Daten_2022!$F$1,FALSE)</f>
        <v>2883</v>
      </c>
      <c r="M121" s="3">
        <f>VLOOKUP(A121,FAG_Daten_2022!A$1:$FK$206,FAG_Daten_2022!DJ$1,FALSE)</f>
        <v>99.67</v>
      </c>
      <c r="N121" s="3">
        <f>VLOOKUP(A121,FAG_Daten_2022!A$1:$FK$206,FAG_Daten_2022!$DK$1,FALSE)</f>
        <v>100.87</v>
      </c>
      <c r="O121" s="82">
        <f>ROUND(IF(J121&gt;K121*FAG_Basisdaten!$C$8,(J121-K121*FAG_Basisdaten!$C$8)*FAG_Basisdaten!$C$9*L121*(M121/N121),0),0)</f>
        <v>0</v>
      </c>
      <c r="P121" s="82">
        <f>VLOOKUP(A121,FAG_Daten_2022!A$1:$FK$206,FAG_Daten_2022!$I$1,FALSE)</f>
        <v>687</v>
      </c>
      <c r="Q121" s="82">
        <f>VLOOKUP(A121,FAG_Daten_2022!A$1:$FK$206,FAG_Daten_2022!$F$1,FALSE)</f>
        <v>2883</v>
      </c>
      <c r="R121" s="82">
        <f>VLOOKUP(A121,FAG_Daten_2022!A$1:$FK$206,FAG_Daten_2022!$K$1,FALSE)</f>
        <v>232131</v>
      </c>
      <c r="S121" s="82">
        <f>VLOOKUP(A121,FAG_Daten_2022!A$1:$FK$206,FAG_Daten_2022!$H$1,FALSE)</f>
        <v>1130451</v>
      </c>
      <c r="T121" s="82">
        <f>VLOOKUP(A121,FAG_Daten_2022!A$1:$FK$206,FAG_Daten_2022!$F$1,FALSE)</f>
        <v>2883</v>
      </c>
      <c r="U121" s="3">
        <f>VLOOKUP(A121,FAG_Daten_2022!A$1:$FK$206,FAG_Daten_2022!$BC$1,FALSE)</f>
        <v>102.3</v>
      </c>
      <c r="V121" s="3">
        <f>VLOOKUP(A121,FAG_Daten_2022!A$1:$FK$206,FAG_Daten_2022!$BD$1,FALSE)</f>
        <v>104.2</v>
      </c>
      <c r="W121" s="118">
        <f>IF((P121/Q121)&gt;(R121/S121)*FAG_Basisdaten!$C$12,((P121/Q121)-(R121/S121)*FAG_Basisdaten!$C$12)*T121*FAG_Basisdaten!$C$13*(U121/V121),0)</f>
        <v>421690.01277428999</v>
      </c>
      <c r="X121" s="3">
        <f>VLOOKUP(A121,FAG_Daten_2022!A$1:$FK$206,FAG_Daten_2022!$DH$1,FALSE)</f>
        <v>103</v>
      </c>
      <c r="Y121" s="3">
        <f>VLOOKUP(A121,FAG_Daten_2022!A$1:$FK$206,FAG_Daten_2022!$DJ$1,FALSE)</f>
        <v>99.67</v>
      </c>
      <c r="Z121" s="82">
        <f>ROUND(W121-W121*MIN(MAX((Y121*FAG_Basisdaten!$C$15-X121)/(Y121*FAG_Basisdaten!$C$14),0),1),0)</f>
        <v>217293</v>
      </c>
      <c r="AA121" s="79">
        <f>VLOOKUP(A121,FAG_Daten_2022!A$1:$FK$206,FAG_Daten_2022!$AW$1,FALSE)</f>
        <v>667.98</v>
      </c>
      <c r="AB121" s="83">
        <f>VLOOKUP(A121,FAG_Daten_2022!A$1:$FK$206,FAG_Daten_2022!$AZ$1,FALSE)</f>
        <v>7.0499999999999993E-2</v>
      </c>
      <c r="AC121" s="3">
        <f>VLOOKUP(A121,FAG_Daten_2022!A$1:$FK$206,FAG_Daten_2022!$F$1,FALSE)</f>
        <v>2883</v>
      </c>
      <c r="AD121" s="3">
        <f>VLOOKUP(A121,FAG_Daten_2022!A$1:$FK$206,FAG_Daten_2022!$BC$1,FALSE)</f>
        <v>102.3</v>
      </c>
      <c r="AE121" s="3">
        <f>VLOOKUP(A121,FAG_Daten_2022!A$1:$FK$206,FAG_Daten_2022!$BD$1,FALSE)</f>
        <v>104.2</v>
      </c>
      <c r="AF121" s="80">
        <f>IF(OR(AA121&lt;FAG_Basisdaten!$C$18,AB121&gt;FAG_Basisdaten!$C$19),MAX((FAG_Basisdaten!$C$20+FAG_Basisdaten!$C$21*AA121+FAG_Basisdaten!$C$22*AB121*100)*AC121*(AD121/AE121),0),0)</f>
        <v>0</v>
      </c>
      <c r="AG121" s="3">
        <f>VLOOKUP(A121,FAG_Daten_2022!A$1:$FK$206,FAG_Daten_2022!$DH$1,FALSE)</f>
        <v>103</v>
      </c>
      <c r="AH121" s="3">
        <f>VLOOKUP(A121,FAG_Daten_2022!A$1:$FK$206,FAG_Daten_2022!$DJ$1,FALSE)</f>
        <v>99.67</v>
      </c>
      <c r="AI121" s="82">
        <f>ROUND(AF121-AF121*MIN(MAX((AH121*FAG_Basisdaten!$C$24-AG121)/(AH121*FAG_Basisdaten!$C$23),0),1),0)</f>
        <v>0</v>
      </c>
      <c r="AJ121" s="3">
        <f>VLOOKUP(A121,FAG_Daten_2022!$A$1:$FK$206,FAG_Daten_2022!$BC$1,FALSE)</f>
        <v>102.3</v>
      </c>
      <c r="AK121" s="3">
        <f>VLOOKUP(A121,FAG_Daten_2022!$A$1:$FK$206,FAG_Daten_2022!$BD$1,FALSE)</f>
        <v>104.2</v>
      </c>
      <c r="AL121" s="82">
        <v>0</v>
      </c>
      <c r="AM121" s="82">
        <f t="shared" si="19"/>
        <v>5347087</v>
      </c>
      <c r="AN121" s="115" t="str">
        <f>IF(VLOOKUP($A121,FAG_Daten_2022!$A$1:$FK$206,FAG_Daten_2022!BS$1,FALSE)="","",VLOOKUP($A121,FAG_Daten_2022!$A$1:$FK$206,FAG_Daten_2022!BS$1,FALSE))</f>
        <v/>
      </c>
      <c r="AO121" s="115" t="str">
        <f>IF(VLOOKUP($A121,FAG_Daten_2022!$A$1:$FK$206,FAG_Daten_2022!BT$1,FALSE)="","",VLOOKUP($A121,FAG_Daten_2022!$A$1:$FK$206,FAG_Daten_2022!BT$1,FALSE))</f>
        <v/>
      </c>
      <c r="AP121" s="115" t="str">
        <f>IF(VLOOKUP($A121,FAG_Daten_2022!$A$1:$FK$206,FAG_Daten_2022!BU$1,FALSE)="","",VLOOKUP($A121,FAG_Daten_2022!$A$1:$FK$206,FAG_Daten_2022!BU$1,FALSE))</f>
        <v/>
      </c>
      <c r="AQ121" s="115" t="str">
        <f>IF(VLOOKUP($A121,FAG_Daten_2022!$A$1:$FK$206,FAG_Daten_2022!BV$1,FALSE)="","",VLOOKUP($A121,FAG_Daten_2022!$A$1:$FK$206,FAG_Daten_2022!BV$1,FALSE))</f>
        <v/>
      </c>
      <c r="AR121" s="115" t="str">
        <f>IF(VLOOKUP($A121,FAG_Daten_2022!$A$1:$FK$206,FAG_Daten_2022!BW$1,FALSE)="","",VLOOKUP($A121,FAG_Daten_2022!$A$1:$FK$206,FAG_Daten_2022!BW$1,FALSE))</f>
        <v/>
      </c>
      <c r="AS121" s="115" t="str">
        <f>IF(VLOOKUP($A121,FAG_Daten_2022!$A$1:$FK$206,FAG_Daten_2022!BX$1,FALSE)="","",VLOOKUP($A121,FAG_Daten_2022!$A$1:$FK$206,FAG_Daten_2022!BX$1,FALSE))</f>
        <v/>
      </c>
      <c r="AT121" s="115" t="str">
        <f>IF(VLOOKUP($A121,FAG_Daten_2022!$A$1:$FK$206,FAG_Daten_2022!BY$1,FALSE)="","",VLOOKUP($A121,FAG_Daten_2022!$A$1:$FK$206,FAG_Daten_2022!BY$1,FALSE))</f>
        <v/>
      </c>
      <c r="AU121" s="115" t="str">
        <f>IF(VLOOKUP($A121,FAG_Daten_2022!$A$1:$FK$206,FAG_Daten_2022!BZ$1,FALSE)="","",VLOOKUP($A121,FAG_Daten_2022!$A$1:$FK$206,FAG_Daten_2022!BZ$1,FALSE))</f>
        <v/>
      </c>
      <c r="AV121" s="115" t="str">
        <f>IF(VLOOKUP($A121,FAG_Daten_2022!$A$1:$FK$206,FAG_Daten_2022!CA$1,FALSE)="","",VLOOKUP($A121,FAG_Daten_2022!$A$1:$FK$206,FAG_Daten_2022!CA$1,FALSE))</f>
        <v>Rorbas-Freienstein-Teufen</v>
      </c>
      <c r="AW121" s="115" t="str">
        <f>IF(VLOOKUP($A121,FAG_Daten_2022!$A$1:$FK$206,FAG_Daten_2022!CB$1,FALSE)="","",VLOOKUP($A121,FAG_Daten_2022!$A$1:$FK$206,FAG_Daten_2022!CB$1,FALSE))</f>
        <v/>
      </c>
      <c r="AX121" s="115" t="str">
        <f>IF(VLOOKUP($A121,FAG_Daten_2022!$A$1:$FK$206,FAG_Daten_2022!CC$1,FALSE)="","",VLOOKUP($A121,FAG_Daten_2022!$A$1:$FK$206,FAG_Daten_2022!CC$1,FALSE))</f>
        <v/>
      </c>
      <c r="AY121" s="115" t="str">
        <f>IF(VLOOKUP($A121,FAG_Daten_2022!$A$1:$FK$206,FAG_Daten_2022!CD$1,FALSE)="","",VLOOKUP($A121,FAG_Daten_2022!$A$1:$FK$206,FAG_Daten_2022!CD$1,FALSE))</f>
        <v/>
      </c>
      <c r="AZ121" s="80">
        <f>VLOOKUP($A121,FAG_Daten_2022!$A$1:$FK$206,FAG_Daten_2022!$DH$1,FALSE)</f>
        <v>103</v>
      </c>
      <c r="BA121" s="80">
        <f>IF(VLOOKUP($A121,FAG_Daten_2022!$A$1:$FK$206,FAG_Daten_2022!M$1,FALSE)="","",VLOOKUP($A121,FAG_Daten_2022!$A$1:$FK$206,FAG_Daten_2022!M$1,FALSE))</f>
        <v>0</v>
      </c>
      <c r="BB121" s="80">
        <f>IF(VLOOKUP($A121,FAG_Daten_2022!$A$1:$FK$206,FAG_Daten_2022!N$1,FALSE)="","",VLOOKUP($A121,FAG_Daten_2022!$A$1:$FK$206,FAG_Daten_2022!N$1,FALSE))</f>
        <v>0</v>
      </c>
      <c r="BC121" s="80">
        <f>IF(VLOOKUP($A121,FAG_Daten_2022!$A$1:$FK$206,FAG_Daten_2022!O$1,FALSE)="","",VLOOKUP($A121,FAG_Daten_2022!$A$1:$FK$206,FAG_Daten_2022!O$1,FALSE))</f>
        <v>0</v>
      </c>
      <c r="BD121" s="80" t="str">
        <f>IF(VLOOKUP($A121,FAG_Daten_2022!$A$1:$FK$206,FAG_Daten_2022!P$1,FALSE)="","",VLOOKUP($A121,FAG_Daten_2022!$A$1:$FK$206,FAG_Daten_2022!P$1,FALSE))</f>
        <v/>
      </c>
      <c r="BE121" s="80">
        <f>IF(VLOOKUP($A121,FAG_Daten_2022!$A$1:$FK$206,FAG_Daten_2022!R$1,FALSE)="","",VLOOKUP($A121,FAG_Daten_2022!$A$1:$FK$206,FAG_Daten_2022!R$1,FALSE))</f>
        <v>0</v>
      </c>
      <c r="BF121" s="80">
        <f>IF(VLOOKUP($A121,FAG_Daten_2022!$A$1:$FK$206,FAG_Daten_2022!S$1,FALSE)="","",VLOOKUP($A121,FAG_Daten_2022!$A$1:$FK$206,FAG_Daten_2022!S$1,FALSE))</f>
        <v>0</v>
      </c>
      <c r="BG121" s="80" t="str">
        <f>IF(VLOOKUP($A121,FAG_Daten_2022!$A$1:$FK$206,FAG_Daten_2022!T$1,FALSE)="","",VLOOKUP($A121,FAG_Daten_2022!$A$1:$FK$206,FAG_Daten_2022!T$1,FALSE))</f>
        <v/>
      </c>
      <c r="BH121" s="80" t="str">
        <f>IF(VLOOKUP($A121,FAG_Daten_2022!$A$1:$FK$206,FAG_Daten_2022!U$1,FALSE)="","",VLOOKUP($A121,FAG_Daten_2022!$A$1:$FK$206,FAG_Daten_2022!U$1,FALSE))</f>
        <v/>
      </c>
      <c r="BI121" s="80">
        <f>IF(VLOOKUP($A121,FAG_Daten_2022!$A$1:$FK$206,FAG_Daten_2022!W$1,FALSE)="","",VLOOKUP($A121,FAG_Daten_2022!$A$1:$FK$206,FAG_Daten_2022!W$1,FALSE))</f>
        <v>65</v>
      </c>
      <c r="BJ121" s="80" t="str">
        <f>IF(VLOOKUP($A121,FAG_Daten_2022!$A$1:$FK$206,FAG_Daten_2022!X$1,FALSE)="","",VLOOKUP($A121,FAG_Daten_2022!$A$1:$FK$206,FAG_Daten_2022!X$1,FALSE))</f>
        <v/>
      </c>
      <c r="BK121" s="80" t="str">
        <f>IF(VLOOKUP($A121,FAG_Daten_2022!$A$1:$FK$206,FAG_Daten_2022!Y$1,FALSE)="","",VLOOKUP($A121,FAG_Daten_2022!$A$1:$FK$206,FAG_Daten_2022!Y$1,FALSE))</f>
        <v/>
      </c>
      <c r="BL121" s="80" t="str">
        <f>IF(VLOOKUP($A121,FAG_Daten_2022!$A$1:$FK$206,FAG_Daten_2022!Z$1,FALSE)="","",VLOOKUP($A121,FAG_Daten_2022!$A$1:$FK$206,FAG_Daten_2022!Z$1,FALSE))</f>
        <v/>
      </c>
      <c r="BM121" s="82">
        <f>IF(VLOOKUP($A121,FAG_Daten_2022!$A$1:$FK$206,FAG_Daten_2022!AG$1,FALSE)="","",VLOOKUP($A121,FAG_Daten_2022!$A$1:$FK$206,FAG_Daten_2022!AG$1,FALSE))</f>
        <v>5343920</v>
      </c>
      <c r="BN121" s="82">
        <f>IF(VLOOKUP($A121,FAG_Daten_2022!$A$1:$FK$206,FAG_Daten_2022!AH$1,FALSE)="","",VLOOKUP($A121,FAG_Daten_2022!$A$1:$FK$206,FAG_Daten_2022!AH$1,FALSE))</f>
        <v>0</v>
      </c>
      <c r="BO121" s="82">
        <f>IF(VLOOKUP($A121,FAG_Daten_2022!$A$1:$FK$206,FAG_Daten_2022!AI$1,FALSE)="","",VLOOKUP($A121,FAG_Daten_2022!$A$1:$FK$206,FAG_Daten_2022!AI$1,FALSE))</f>
        <v>0</v>
      </c>
      <c r="BP121" s="113">
        <f>IF(VLOOKUP($A121,FAG_Daten_2022!$A$1:$FK$206,FAG_Daten_2022!AJ$1,FALSE)="","",VLOOKUP($A121,FAG_Daten_2022!$A$1:$FK$206,FAG_Daten_2022!AJ$1,FALSE))</f>
        <v>0</v>
      </c>
      <c r="BQ121" s="82" t="str">
        <f>IF(VLOOKUP($A121,FAG_Daten_2022!$A$1:$FK$206,FAG_Daten_2022!AK$1,FALSE)="","",VLOOKUP($A121,FAG_Daten_2022!$A$1:$FK$206,FAG_Daten_2022!AK$1,FALSE))</f>
        <v/>
      </c>
      <c r="BR121" s="82">
        <f>IF(VLOOKUP($A121,FAG_Daten_2022!$A$1:$FK$206,FAG_Daten_2022!AL$1,FALSE)="","",VLOOKUP($A121,FAG_Daten_2022!$A$1:$FK$206,FAG_Daten_2022!AL$1,FALSE))</f>
        <v>0</v>
      </c>
      <c r="BS121" s="82">
        <f>IF(VLOOKUP($A121,FAG_Daten_2022!$A$1:$FK$206,FAG_Daten_2022!AM$1,FALSE)="","",VLOOKUP($A121,FAG_Daten_2022!$A$1:$FK$206,FAG_Daten_2022!AM$1,FALSE))</f>
        <v>0</v>
      </c>
      <c r="BT121" s="82" t="str">
        <f>IF(VLOOKUP($A121,FAG_Daten_2022!$A$1:$FK$206,FAG_Daten_2022!AN$1,FALSE)="","",VLOOKUP($A121,FAG_Daten_2022!$A$1:$FK$206,FAG_Daten_2022!AN$1,FALSE))</f>
        <v/>
      </c>
      <c r="BU121" s="82" t="str">
        <f>IF(VLOOKUP($A121,FAG_Daten_2022!$A$1:$FK$206,FAG_Daten_2022!AO$1,FALSE)="","",VLOOKUP($A121,FAG_Daten_2022!$A$1:$FK$206,FAG_Daten_2022!AO$1,FALSE))</f>
        <v/>
      </c>
      <c r="BV121" s="82">
        <f>IF(VLOOKUP($A121,FAG_Daten_2022!$A$1:$FK$206,FAG_Daten_2022!AP$1,FALSE)="","",VLOOKUP($A121,FAG_Daten_2022!$A$1:$FK$206,FAG_Daten_2022!AP$1,FALSE))</f>
        <v>5343920</v>
      </c>
      <c r="BW121" s="82" t="str">
        <f>IF(VLOOKUP($A121,FAG_Daten_2022!$A$1:$FK$206,FAG_Daten_2022!AQ$1,FALSE)="","",VLOOKUP($A121,FAG_Daten_2022!$A$1:$FK$206,FAG_Daten_2022!AQ$1,FALSE))</f>
        <v/>
      </c>
      <c r="BX121" s="82" t="str">
        <f>IF(VLOOKUP($A121,FAG_Daten_2022!$A$1:$FK$206,FAG_Daten_2022!AR$1,FALSE)="","",VLOOKUP($A121,FAG_Daten_2022!$A$1:$FK$206,FAG_Daten_2022!AR$1,FALSE))</f>
        <v/>
      </c>
      <c r="BY121" s="82" t="str">
        <f>IF(VLOOKUP($A121,FAG_Daten_2022!$A$1:$FK$206,FAG_Daten_2022!AS$1,FALSE)="","",VLOOKUP($A121,FAG_Daten_2022!$A$1:$FK$206,FAG_Daten_2022!AS$1,FALSE))</f>
        <v/>
      </c>
      <c r="BZ121" s="82">
        <f t="shared" si="30"/>
        <v>0</v>
      </c>
      <c r="CA121" s="82">
        <f t="shared" si="30"/>
        <v>0</v>
      </c>
      <c r="CB121" s="82">
        <f t="shared" si="30"/>
        <v>0</v>
      </c>
      <c r="CC121" s="82" t="str">
        <f t="shared" si="30"/>
        <v/>
      </c>
      <c r="CD121" s="82">
        <f t="shared" si="30"/>
        <v>0</v>
      </c>
      <c r="CE121" s="82">
        <f t="shared" si="30"/>
        <v>0</v>
      </c>
      <c r="CF121" s="82" t="str">
        <f t="shared" si="30"/>
        <v/>
      </c>
      <c r="CG121" s="82" t="str">
        <f t="shared" si="30"/>
        <v/>
      </c>
      <c r="CH121" s="82">
        <f t="shared" si="30"/>
        <v>3237249</v>
      </c>
      <c r="CI121" s="82" t="str">
        <f t="shared" si="25"/>
        <v/>
      </c>
      <c r="CJ121" s="82" t="str">
        <f t="shared" si="25"/>
        <v/>
      </c>
      <c r="CK121" s="82" t="str">
        <f t="shared" si="25"/>
        <v/>
      </c>
      <c r="CL121" s="82">
        <f t="shared" si="28"/>
        <v>0</v>
      </c>
      <c r="CM121" s="82">
        <f t="shared" si="28"/>
        <v>0</v>
      </c>
      <c r="CN121" s="82">
        <f t="shared" si="28"/>
        <v>0</v>
      </c>
      <c r="CO121" s="82" t="str">
        <f t="shared" si="26"/>
        <v/>
      </c>
      <c r="CP121" s="82">
        <f t="shared" si="26"/>
        <v>0</v>
      </c>
      <c r="CQ121" s="82">
        <f t="shared" si="26"/>
        <v>0</v>
      </c>
      <c r="CR121" s="82" t="str">
        <f t="shared" si="26"/>
        <v/>
      </c>
      <c r="CS121" s="82" t="str">
        <f t="shared" si="26"/>
        <v/>
      </c>
      <c r="CT121" s="82">
        <f t="shared" si="26"/>
        <v>0</v>
      </c>
      <c r="CU121" s="82" t="str">
        <f t="shared" si="31"/>
        <v/>
      </c>
      <c r="CV121" s="82" t="str">
        <f t="shared" si="31"/>
        <v/>
      </c>
      <c r="CW121" s="82" t="str">
        <f t="shared" si="31"/>
        <v/>
      </c>
      <c r="CX121" s="82">
        <f t="shared" si="20"/>
        <v>3237249</v>
      </c>
      <c r="CY121" s="82">
        <f>VLOOKUP($A121,FAG_Daten_2022!$A$1:$FK$206,FAG_Daten_2022!I$1,FALSE)</f>
        <v>687</v>
      </c>
      <c r="CZ121" s="82" t="str">
        <f>IF(VLOOKUP($A121,FAG_Daten_2022!$A$1:$FK$206,FAG_Daten_2022!BE$1,FALSE)="","",VLOOKUP($A121,FAG_Daten_2022!$A$1:$FK$206,FAG_Daten_2022!BE$1,FALSE))</f>
        <v/>
      </c>
      <c r="DA121" s="82" t="str">
        <f>IF(VLOOKUP($A121,FAG_Daten_2022!$A$1:$FK$206,FAG_Daten_2022!BF$1,FALSE)="","",VLOOKUP($A121,FAG_Daten_2022!$A$1:$FK$206,FAG_Daten_2022!BF$1,FALSE))</f>
        <v/>
      </c>
      <c r="DB121" s="82" t="str">
        <f>IF(VLOOKUP($A121,FAG_Daten_2022!$A$1:$FK$206,FAG_Daten_2022!BG$1,FALSE)="","",VLOOKUP($A121,FAG_Daten_2022!$A$1:$FK$206,FAG_Daten_2022!BG$1,FALSE))</f>
        <v/>
      </c>
      <c r="DC121" s="82" t="str">
        <f>IF(VLOOKUP($A121,FAG_Daten_2022!$A$1:$FK$206,FAG_Daten_2022!BH$1,FALSE)="","",VLOOKUP($A121,FAG_Daten_2022!$A$1:$FK$206,FAG_Daten_2022!BH$1,FALSE))</f>
        <v/>
      </c>
      <c r="DD121" s="82" t="str">
        <f>IF(VLOOKUP($A121,FAG_Daten_2022!$A$1:$FK$206,FAG_Daten_2022!BI$1,FALSE)="","",VLOOKUP($A121,FAG_Daten_2022!$A$1:$FK$206,FAG_Daten_2022!BI$1,FALSE))</f>
        <v/>
      </c>
      <c r="DE121" s="82" t="str">
        <f>IF(VLOOKUP($A121,FAG_Daten_2022!$A$1:$FK$206,FAG_Daten_2022!BJ$1,FALSE)="","",VLOOKUP($A121,FAG_Daten_2022!$A$1:$FK$206,FAG_Daten_2022!BJ$1,FALSE))</f>
        <v/>
      </c>
      <c r="DF121" s="82" t="str">
        <f>IF(VLOOKUP($A121,FAG_Daten_2022!$A$1:$FK$206,FAG_Daten_2022!BK$1,FALSE)="","",VLOOKUP($A121,FAG_Daten_2022!$A$1:$FK$206,FAG_Daten_2022!BK$1,FALSE))</f>
        <v/>
      </c>
      <c r="DG121" s="82" t="str">
        <f>IF(VLOOKUP($A121,FAG_Daten_2022!$A$1:$FK$206,FAG_Daten_2022!BL$1,FALSE)="","",VLOOKUP($A121,FAG_Daten_2022!$A$1:$FK$206,FAG_Daten_2022!BL$1,FALSE))</f>
        <v/>
      </c>
      <c r="DH121" s="82">
        <f>IF(VLOOKUP($A121,FAG_Daten_2022!$A$1:$FK$206,FAG_Daten_2022!BM$1,FALSE)="","",VLOOKUP($A121,FAG_Daten_2022!$A$1:$FK$206,FAG_Daten_2022!BM$1,FALSE))</f>
        <v>402</v>
      </c>
      <c r="DI121" s="82" t="str">
        <f>IF(VLOOKUP($A121,FAG_Daten_2022!$A$1:$FK$206,FAG_Daten_2022!BN$1,FALSE)="","",VLOOKUP($A121,FAG_Daten_2022!$A$1:$FK$206,FAG_Daten_2022!BN$1,FALSE))</f>
        <v/>
      </c>
      <c r="DJ121" s="82" t="str">
        <f>IF(VLOOKUP($A121,FAG_Daten_2022!$A$1:$FK$206,FAG_Daten_2022!BO$1,FALSE)="","",VLOOKUP($A121,FAG_Daten_2022!$A$1:$FK$206,FAG_Daten_2022!BO$1,FALSE))</f>
        <v/>
      </c>
      <c r="DK121" s="82" t="str">
        <f>IF(VLOOKUP($A121,FAG_Daten_2022!$A$1:$FK$206,FAG_Daten_2022!BP$1,FALSE)="","",VLOOKUP($A121,FAG_Daten_2022!$A$1:$FK$206,FAG_Daten_2022!BP$1,FALSE))</f>
        <v/>
      </c>
      <c r="DL121" s="82" t="str">
        <f>IF(VLOOKUP($A121,FAG_Daten_2022!$A$1:$FK$206,FAG_Daten_2022!BQ$1,FALSE)="","",VLOOKUP($A121,FAG_Daten_2022!$A$1:$FK$206,FAG_Daten_2022!BQ$1,FALSE))</f>
        <v/>
      </c>
      <c r="DM121" s="82" t="str">
        <f>IF(VLOOKUP($A121,FAG_Daten_2022!$A$1:$FK$206,FAG_Daten_2022!BR$1,FALSE)="","",VLOOKUP($A121,FAG_Daten_2022!$A$1:$FK$206,FAG_Daten_2022!BR$1,FALSE))</f>
        <v/>
      </c>
      <c r="DN121" s="82" t="str">
        <f t="shared" si="29"/>
        <v/>
      </c>
      <c r="DO121" s="82" t="str">
        <f t="shared" si="29"/>
        <v/>
      </c>
      <c r="DP121" s="82" t="str">
        <f t="shared" si="29"/>
        <v/>
      </c>
      <c r="DQ121" s="82" t="str">
        <f t="shared" si="27"/>
        <v/>
      </c>
      <c r="DR121" s="82" t="str">
        <f t="shared" si="27"/>
        <v/>
      </c>
      <c r="DS121" s="82" t="str">
        <f t="shared" si="27"/>
        <v/>
      </c>
      <c r="DT121" s="82" t="str">
        <f t="shared" si="27"/>
        <v/>
      </c>
      <c r="DU121" s="82" t="str">
        <f t="shared" si="27"/>
        <v/>
      </c>
      <c r="DV121" s="82">
        <f t="shared" si="27"/>
        <v>127150</v>
      </c>
      <c r="DW121" s="82" t="str">
        <f t="shared" si="32"/>
        <v/>
      </c>
      <c r="DX121" s="82" t="str">
        <f t="shared" si="32"/>
        <v/>
      </c>
      <c r="DY121" s="82" t="str">
        <f t="shared" si="32"/>
        <v/>
      </c>
      <c r="DZ121" s="82">
        <f t="shared" si="21"/>
        <v>127150</v>
      </c>
      <c r="EA121" s="82">
        <f t="shared" si="22"/>
        <v>3364399</v>
      </c>
      <c r="EB121" s="82"/>
      <c r="EC121" s="82"/>
      <c r="ED121" s="82"/>
      <c r="EE121" s="82"/>
      <c r="EF121" s="82"/>
      <c r="EG121" s="82"/>
      <c r="EH121" s="82"/>
      <c r="EI121" s="82"/>
      <c r="EJ121" s="82"/>
      <c r="EK121" s="1"/>
      <c r="EL121" s="11"/>
      <c r="EM121" s="1"/>
    </row>
    <row r="122" spans="1:143" s="3" customFormat="1" outlineLevel="1" x14ac:dyDescent="0.2">
      <c r="A122" s="3">
        <v>97</v>
      </c>
      <c r="B122" s="3" t="str">
        <f>VLOOKUP(A122,FAG_Daten_2022!A$1:$FK$206,FAG_Daten_2022!$B$1,FALSE)</f>
        <v>Rümlang</v>
      </c>
      <c r="C122" s="3" t="str">
        <f>VLOOKUP(A122,FAG_Daten_2022!A$1:$FK$206,FAG_Daten_2022!$C$1,FALSE)</f>
        <v>Politische Gemeinde</v>
      </c>
      <c r="D122" s="3" t="str">
        <f>VLOOKUP(A122,FAG_Daten_2022!A$1:$FK$206,FAG_Daten_2022!$D$1,FALSE)</f>
        <v>Bezirk Dielsdorf</v>
      </c>
      <c r="E122" s="82">
        <f>VLOOKUP(A122,FAG_Daten_2022!A$1:$FK$206,FAG_Daten_2022!$AT$1,FALSE)</f>
        <v>3695</v>
      </c>
      <c r="F122" s="82">
        <f>VLOOKUP(A122,FAG_Daten_2022!A$1:$FK$206,FAG_Daten_2022!$AV$1,FALSE)</f>
        <v>3770</v>
      </c>
      <c r="G122" s="82">
        <f>VLOOKUP(A122,FAG_Daten_2022!A$1:$FK$206,FAG_Daten_2022!$F$1,FALSE)</f>
        <v>8281</v>
      </c>
      <c r="H122" s="80">
        <f>VLOOKUP(A122,FAG_Daten_2022!A$1:$FK$206,FAG_Daten_2022!$DH$1,FALSE)</f>
        <v>109</v>
      </c>
      <c r="I122" s="82">
        <f>ROUND(IF(E122&lt;FAG_Basisdaten!$C$5*F122,(FAG_Basisdaten!$C$5*F122-E122)*G122*H122/100,0),0)</f>
        <v>0</v>
      </c>
      <c r="J122" s="82">
        <f>VLOOKUP(A122,FAG_Daten_2022!A$1:$FK$206,FAG_Daten_2022!$AT$1,FALSE)</f>
        <v>3695</v>
      </c>
      <c r="K122" s="82">
        <f>VLOOKUP(A122,FAG_Daten_2022!A$1:$FK$206,FAG_Daten_2022!$AV$1,FALSE)</f>
        <v>3770</v>
      </c>
      <c r="L122" s="3">
        <f>VLOOKUP(A122,FAG_Daten_2022!A$1:$FK$206,FAG_Daten_2022!$F$1,FALSE)</f>
        <v>8281</v>
      </c>
      <c r="M122" s="3">
        <f>VLOOKUP(A122,FAG_Daten_2022!A$1:$FK$206,FAG_Daten_2022!DJ$1,FALSE)</f>
        <v>99.67</v>
      </c>
      <c r="N122" s="3">
        <f>VLOOKUP(A122,FAG_Daten_2022!A$1:$FK$206,FAG_Daten_2022!$DK$1,FALSE)</f>
        <v>100.87</v>
      </c>
      <c r="O122" s="82">
        <f>ROUND(IF(J122&gt;K122*FAG_Basisdaten!$C$8,(J122-K122*FAG_Basisdaten!$C$8)*FAG_Basisdaten!$C$9*L122*(M122/N122),0),0)</f>
        <v>0</v>
      </c>
      <c r="P122" s="82">
        <f>VLOOKUP(A122,FAG_Daten_2022!A$1:$FK$206,FAG_Daten_2022!$I$1,FALSE)</f>
        <v>1713</v>
      </c>
      <c r="Q122" s="82">
        <f>VLOOKUP(A122,FAG_Daten_2022!A$1:$FK$206,FAG_Daten_2022!$F$1,FALSE)</f>
        <v>8281</v>
      </c>
      <c r="R122" s="82">
        <f>VLOOKUP(A122,FAG_Daten_2022!A$1:$FK$206,FAG_Daten_2022!$K$1,FALSE)</f>
        <v>232131</v>
      </c>
      <c r="S122" s="82">
        <f>VLOOKUP(A122,FAG_Daten_2022!A$1:$FK$206,FAG_Daten_2022!$H$1,FALSE)</f>
        <v>1130451</v>
      </c>
      <c r="T122" s="82">
        <f>VLOOKUP(A122,FAG_Daten_2022!A$1:$FK$206,FAG_Daten_2022!$F$1,FALSE)</f>
        <v>8281</v>
      </c>
      <c r="U122" s="3">
        <f>VLOOKUP(A122,FAG_Daten_2022!A$1:$FK$206,FAG_Daten_2022!$BC$1,FALSE)</f>
        <v>102.3</v>
      </c>
      <c r="V122" s="3">
        <f>VLOOKUP(A122,FAG_Daten_2022!A$1:$FK$206,FAG_Daten_2022!$BD$1,FALSE)</f>
        <v>104.2</v>
      </c>
      <c r="W122" s="118">
        <f>IF((P122/Q122)&gt;(R122/S122)*FAG_Basisdaten!$C$12,((P122/Q122)-(R122/S122)*FAG_Basisdaten!$C$12)*T122*FAG_Basisdaten!$C$13*(U122/V122),0)</f>
        <v>0</v>
      </c>
      <c r="X122" s="3">
        <f>VLOOKUP(A122,FAG_Daten_2022!A$1:$FK$206,FAG_Daten_2022!$DH$1,FALSE)</f>
        <v>109</v>
      </c>
      <c r="Y122" s="3">
        <f>VLOOKUP(A122,FAG_Daten_2022!A$1:$FK$206,FAG_Daten_2022!$DJ$1,FALSE)</f>
        <v>99.67</v>
      </c>
      <c r="Z122" s="82">
        <f>ROUND(W122-W122*MIN(MAX((Y122*FAG_Basisdaten!$C$15-X122)/(Y122*FAG_Basisdaten!$C$14),0),1),0)</f>
        <v>0</v>
      </c>
      <c r="AA122" s="79">
        <f>VLOOKUP(A122,FAG_Daten_2022!A$1:$FK$206,FAG_Daten_2022!$AW$1,FALSE)</f>
        <v>670.93</v>
      </c>
      <c r="AB122" s="83">
        <f>VLOOKUP(A122,FAG_Daten_2022!A$1:$FK$206,FAG_Daten_2022!$AZ$1,FALSE)</f>
        <v>0</v>
      </c>
      <c r="AC122" s="3">
        <f>VLOOKUP(A122,FAG_Daten_2022!A$1:$FK$206,FAG_Daten_2022!$F$1,FALSE)</f>
        <v>8281</v>
      </c>
      <c r="AD122" s="3">
        <f>VLOOKUP(A122,FAG_Daten_2022!A$1:$FK$206,FAG_Daten_2022!$BC$1,FALSE)</f>
        <v>102.3</v>
      </c>
      <c r="AE122" s="3">
        <f>VLOOKUP(A122,FAG_Daten_2022!A$1:$FK$206,FAG_Daten_2022!$BD$1,FALSE)</f>
        <v>104.2</v>
      </c>
      <c r="AF122" s="80">
        <f>IF(OR(AA122&lt;FAG_Basisdaten!$C$18,AB122&gt;FAG_Basisdaten!$C$19),MAX((FAG_Basisdaten!$C$20+FAG_Basisdaten!$C$21*AA122+FAG_Basisdaten!$C$22*AB122*100)*AC122*(AD122/AE122),0),0)</f>
        <v>0</v>
      </c>
      <c r="AG122" s="3">
        <f>VLOOKUP(A122,FAG_Daten_2022!A$1:$FK$206,FAG_Daten_2022!$DH$1,FALSE)</f>
        <v>109</v>
      </c>
      <c r="AH122" s="3">
        <f>VLOOKUP(A122,FAG_Daten_2022!A$1:$FK$206,FAG_Daten_2022!$DJ$1,FALSE)</f>
        <v>99.67</v>
      </c>
      <c r="AI122" s="82">
        <f>ROUND(AF122-AF122*MIN(MAX((AH122*FAG_Basisdaten!$C$24-AG122)/(AH122*FAG_Basisdaten!$C$23),0),1),0)</f>
        <v>0</v>
      </c>
      <c r="AJ122" s="3">
        <f>VLOOKUP(A122,FAG_Daten_2022!$A$1:$FK$206,FAG_Daten_2022!$BC$1,FALSE)</f>
        <v>102.3</v>
      </c>
      <c r="AK122" s="3">
        <f>VLOOKUP(A122,FAG_Daten_2022!$A$1:$FK$206,FAG_Daten_2022!$BD$1,FALSE)</f>
        <v>104.2</v>
      </c>
      <c r="AL122" s="82">
        <v>0</v>
      </c>
      <c r="AM122" s="82">
        <f t="shared" si="19"/>
        <v>0</v>
      </c>
      <c r="AN122" s="115" t="str">
        <f>IF(VLOOKUP($A122,FAG_Daten_2022!$A$1:$FK$206,FAG_Daten_2022!BS$1,FALSE)="","",VLOOKUP($A122,FAG_Daten_2022!$A$1:$FK$206,FAG_Daten_2022!BS$1,FALSE))</f>
        <v>Rümlang</v>
      </c>
      <c r="AO122" s="115" t="str">
        <f>IF(VLOOKUP($A122,FAG_Daten_2022!$A$1:$FK$206,FAG_Daten_2022!BT$1,FALSE)="","",VLOOKUP($A122,FAG_Daten_2022!$A$1:$FK$206,FAG_Daten_2022!BT$1,FALSE))</f>
        <v/>
      </c>
      <c r="AP122" s="115" t="str">
        <f>IF(VLOOKUP($A122,FAG_Daten_2022!$A$1:$FK$206,FAG_Daten_2022!BU$1,FALSE)="","",VLOOKUP($A122,FAG_Daten_2022!$A$1:$FK$206,FAG_Daten_2022!BU$1,FALSE))</f>
        <v/>
      </c>
      <c r="AQ122" s="115" t="str">
        <f>IF(VLOOKUP($A122,FAG_Daten_2022!$A$1:$FK$206,FAG_Daten_2022!BV$1,FALSE)="","",VLOOKUP($A122,FAG_Daten_2022!$A$1:$FK$206,FAG_Daten_2022!BV$1,FALSE))</f>
        <v/>
      </c>
      <c r="AR122" s="115" t="str">
        <f>IF(VLOOKUP($A122,FAG_Daten_2022!$A$1:$FK$206,FAG_Daten_2022!BW$1,FALSE)="","",VLOOKUP($A122,FAG_Daten_2022!$A$1:$FK$206,FAG_Daten_2022!BW$1,FALSE))</f>
        <v>Rümlang-Oberglatt</v>
      </c>
      <c r="AS122" s="115" t="str">
        <f>IF(VLOOKUP($A122,FAG_Daten_2022!$A$1:$FK$206,FAG_Daten_2022!BX$1,FALSE)="","",VLOOKUP($A122,FAG_Daten_2022!$A$1:$FK$206,FAG_Daten_2022!BX$1,FALSE))</f>
        <v/>
      </c>
      <c r="AT122" s="115" t="str">
        <f>IF(VLOOKUP($A122,FAG_Daten_2022!$A$1:$FK$206,FAG_Daten_2022!BY$1,FALSE)="","",VLOOKUP($A122,FAG_Daten_2022!$A$1:$FK$206,FAG_Daten_2022!BY$1,FALSE))</f>
        <v/>
      </c>
      <c r="AU122" s="115" t="str">
        <f>IF(VLOOKUP($A122,FAG_Daten_2022!$A$1:$FK$206,FAG_Daten_2022!BZ$1,FALSE)="","",VLOOKUP($A122,FAG_Daten_2022!$A$1:$FK$206,FAG_Daten_2022!BZ$1,FALSE))</f>
        <v/>
      </c>
      <c r="AV122" s="115" t="str">
        <f>IF(VLOOKUP($A122,FAG_Daten_2022!$A$1:$FK$206,FAG_Daten_2022!CA$1,FALSE)="","",VLOOKUP($A122,FAG_Daten_2022!$A$1:$FK$206,FAG_Daten_2022!CA$1,FALSE))</f>
        <v/>
      </c>
      <c r="AW122" s="115" t="str">
        <f>IF(VLOOKUP($A122,FAG_Daten_2022!$A$1:$FK$206,FAG_Daten_2022!CB$1,FALSE)="","",VLOOKUP($A122,FAG_Daten_2022!$A$1:$FK$206,FAG_Daten_2022!CB$1,FALSE))</f>
        <v/>
      </c>
      <c r="AX122" s="115" t="str">
        <f>IF(VLOOKUP($A122,FAG_Daten_2022!$A$1:$FK$206,FAG_Daten_2022!CC$1,FALSE)="","",VLOOKUP($A122,FAG_Daten_2022!$A$1:$FK$206,FAG_Daten_2022!CC$1,FALSE))</f>
        <v/>
      </c>
      <c r="AY122" s="115" t="str">
        <f>IF(VLOOKUP($A122,FAG_Daten_2022!$A$1:$FK$206,FAG_Daten_2022!CD$1,FALSE)="","",VLOOKUP($A122,FAG_Daten_2022!$A$1:$FK$206,FAG_Daten_2022!CD$1,FALSE))</f>
        <v/>
      </c>
      <c r="AZ122" s="80">
        <f>VLOOKUP($A122,FAG_Daten_2022!$A$1:$FK$206,FAG_Daten_2022!$DH$1,FALSE)</f>
        <v>109</v>
      </c>
      <c r="BA122" s="80">
        <f>IF(VLOOKUP($A122,FAG_Daten_2022!$A$1:$FK$206,FAG_Daten_2022!M$1,FALSE)="","",VLOOKUP($A122,FAG_Daten_2022!$A$1:$FK$206,FAG_Daten_2022!M$1,FALSE))</f>
        <v>46</v>
      </c>
      <c r="BB122" s="80">
        <f>IF(VLOOKUP($A122,FAG_Daten_2022!$A$1:$FK$206,FAG_Daten_2022!N$1,FALSE)="","",VLOOKUP($A122,FAG_Daten_2022!$A$1:$FK$206,FAG_Daten_2022!N$1,FALSE))</f>
        <v>0</v>
      </c>
      <c r="BC122" s="80">
        <f>IF(VLOOKUP($A122,FAG_Daten_2022!$A$1:$FK$206,FAG_Daten_2022!O$1,FALSE)="","",VLOOKUP($A122,FAG_Daten_2022!$A$1:$FK$206,FAG_Daten_2022!O$1,FALSE))</f>
        <v>0</v>
      </c>
      <c r="BD122" s="80" t="str">
        <f>IF(VLOOKUP($A122,FAG_Daten_2022!$A$1:$FK$206,FAG_Daten_2022!P$1,FALSE)="","",VLOOKUP($A122,FAG_Daten_2022!$A$1:$FK$206,FAG_Daten_2022!P$1,FALSE))</f>
        <v/>
      </c>
      <c r="BE122" s="80">
        <f>IF(VLOOKUP($A122,FAG_Daten_2022!$A$1:$FK$206,FAG_Daten_2022!R$1,FALSE)="","",VLOOKUP($A122,FAG_Daten_2022!$A$1:$FK$206,FAG_Daten_2022!R$1,FALSE))</f>
        <v>20</v>
      </c>
      <c r="BF122" s="80">
        <f>IF(VLOOKUP($A122,FAG_Daten_2022!$A$1:$FK$206,FAG_Daten_2022!S$1,FALSE)="","",VLOOKUP($A122,FAG_Daten_2022!$A$1:$FK$206,FAG_Daten_2022!S$1,FALSE))</f>
        <v>0</v>
      </c>
      <c r="BG122" s="80" t="str">
        <f>IF(VLOOKUP($A122,FAG_Daten_2022!$A$1:$FK$206,FAG_Daten_2022!T$1,FALSE)="","",VLOOKUP($A122,FAG_Daten_2022!$A$1:$FK$206,FAG_Daten_2022!T$1,FALSE))</f>
        <v/>
      </c>
      <c r="BH122" s="80" t="str">
        <f>IF(VLOOKUP($A122,FAG_Daten_2022!$A$1:$FK$206,FAG_Daten_2022!U$1,FALSE)="","",VLOOKUP($A122,FAG_Daten_2022!$A$1:$FK$206,FAG_Daten_2022!U$1,FALSE))</f>
        <v/>
      </c>
      <c r="BI122" s="80">
        <f>IF(VLOOKUP($A122,FAG_Daten_2022!$A$1:$FK$206,FAG_Daten_2022!W$1,FALSE)="","",VLOOKUP($A122,FAG_Daten_2022!$A$1:$FK$206,FAG_Daten_2022!W$1,FALSE))</f>
        <v>0</v>
      </c>
      <c r="BJ122" s="80" t="str">
        <f>IF(VLOOKUP($A122,FAG_Daten_2022!$A$1:$FK$206,FAG_Daten_2022!X$1,FALSE)="","",VLOOKUP($A122,FAG_Daten_2022!$A$1:$FK$206,FAG_Daten_2022!X$1,FALSE))</f>
        <v/>
      </c>
      <c r="BK122" s="80" t="str">
        <f>IF(VLOOKUP($A122,FAG_Daten_2022!$A$1:$FK$206,FAG_Daten_2022!Y$1,FALSE)="","",VLOOKUP($A122,FAG_Daten_2022!$A$1:$FK$206,FAG_Daten_2022!Y$1,FALSE))</f>
        <v/>
      </c>
      <c r="BL122" s="80" t="str">
        <f>IF(VLOOKUP($A122,FAG_Daten_2022!$A$1:$FK$206,FAG_Daten_2022!Z$1,FALSE)="","",VLOOKUP($A122,FAG_Daten_2022!$A$1:$FK$206,FAG_Daten_2022!Z$1,FALSE))</f>
        <v/>
      </c>
      <c r="BM122" s="82">
        <f>IF(VLOOKUP($A122,FAG_Daten_2022!$A$1:$FK$206,FAG_Daten_2022!AG$1,FALSE)="","",VLOOKUP($A122,FAG_Daten_2022!$A$1:$FK$206,FAG_Daten_2022!AG$1,FALSE))</f>
        <v>30598525</v>
      </c>
      <c r="BN122" s="82">
        <f>IF(VLOOKUP($A122,FAG_Daten_2022!$A$1:$FK$206,FAG_Daten_2022!AH$1,FALSE)="","",VLOOKUP($A122,FAG_Daten_2022!$A$1:$FK$206,FAG_Daten_2022!AH$1,FALSE))</f>
        <v>30598525</v>
      </c>
      <c r="BO122" s="82">
        <f>IF(VLOOKUP($A122,FAG_Daten_2022!$A$1:$FK$206,FAG_Daten_2022!AI$1,FALSE)="","",VLOOKUP($A122,FAG_Daten_2022!$A$1:$FK$206,FAG_Daten_2022!AI$1,FALSE))</f>
        <v>0</v>
      </c>
      <c r="BP122" s="113">
        <f>IF(VLOOKUP($A122,FAG_Daten_2022!$A$1:$FK$206,FAG_Daten_2022!AJ$1,FALSE)="","",VLOOKUP($A122,FAG_Daten_2022!$A$1:$FK$206,FAG_Daten_2022!AJ$1,FALSE))</f>
        <v>0</v>
      </c>
      <c r="BQ122" s="82" t="str">
        <f>IF(VLOOKUP($A122,FAG_Daten_2022!$A$1:$FK$206,FAG_Daten_2022!AK$1,FALSE)="","",VLOOKUP($A122,FAG_Daten_2022!$A$1:$FK$206,FAG_Daten_2022!AK$1,FALSE))</f>
        <v/>
      </c>
      <c r="BR122" s="82">
        <f>IF(VLOOKUP($A122,FAG_Daten_2022!$A$1:$FK$206,FAG_Daten_2022!AL$1,FALSE)="","",VLOOKUP($A122,FAG_Daten_2022!$A$1:$FK$206,FAG_Daten_2022!AL$1,FALSE))</f>
        <v>30598525</v>
      </c>
      <c r="BS122" s="82">
        <f>IF(VLOOKUP($A122,FAG_Daten_2022!$A$1:$FK$206,FAG_Daten_2022!AM$1,FALSE)="","",VLOOKUP($A122,FAG_Daten_2022!$A$1:$FK$206,FAG_Daten_2022!AM$1,FALSE))</f>
        <v>0</v>
      </c>
      <c r="BT122" s="82" t="str">
        <f>IF(VLOOKUP($A122,FAG_Daten_2022!$A$1:$FK$206,FAG_Daten_2022!AN$1,FALSE)="","",VLOOKUP($A122,FAG_Daten_2022!$A$1:$FK$206,FAG_Daten_2022!AN$1,FALSE))</f>
        <v/>
      </c>
      <c r="BU122" s="82" t="str">
        <f>IF(VLOOKUP($A122,FAG_Daten_2022!$A$1:$FK$206,FAG_Daten_2022!AO$1,FALSE)="","",VLOOKUP($A122,FAG_Daten_2022!$A$1:$FK$206,FAG_Daten_2022!AO$1,FALSE))</f>
        <v/>
      </c>
      <c r="BV122" s="82">
        <f>IF(VLOOKUP($A122,FAG_Daten_2022!$A$1:$FK$206,FAG_Daten_2022!AP$1,FALSE)="","",VLOOKUP($A122,FAG_Daten_2022!$A$1:$FK$206,FAG_Daten_2022!AP$1,FALSE))</f>
        <v>0</v>
      </c>
      <c r="BW122" s="82" t="str">
        <f>IF(VLOOKUP($A122,FAG_Daten_2022!$A$1:$FK$206,FAG_Daten_2022!AQ$1,FALSE)="","",VLOOKUP($A122,FAG_Daten_2022!$A$1:$FK$206,FAG_Daten_2022!AQ$1,FALSE))</f>
        <v/>
      </c>
      <c r="BX122" s="82" t="str">
        <f>IF(VLOOKUP($A122,FAG_Daten_2022!$A$1:$FK$206,FAG_Daten_2022!AR$1,FALSE)="","",VLOOKUP($A122,FAG_Daten_2022!$A$1:$FK$206,FAG_Daten_2022!AR$1,FALSE))</f>
        <v/>
      </c>
      <c r="BY122" s="82" t="str">
        <f>IF(VLOOKUP($A122,FAG_Daten_2022!$A$1:$FK$206,FAG_Daten_2022!AS$1,FALSE)="","",VLOOKUP($A122,FAG_Daten_2022!$A$1:$FK$206,FAG_Daten_2022!AS$1,FALSE))</f>
        <v/>
      </c>
      <c r="BZ122" s="82">
        <f t="shared" si="30"/>
        <v>0</v>
      </c>
      <c r="CA122" s="82">
        <f t="shared" si="30"/>
        <v>0</v>
      </c>
      <c r="CB122" s="82">
        <f t="shared" si="30"/>
        <v>0</v>
      </c>
      <c r="CC122" s="82" t="str">
        <f t="shared" si="30"/>
        <v/>
      </c>
      <c r="CD122" s="82">
        <f t="shared" si="30"/>
        <v>0</v>
      </c>
      <c r="CE122" s="82">
        <f t="shared" si="30"/>
        <v>0</v>
      </c>
      <c r="CF122" s="82" t="str">
        <f t="shared" si="30"/>
        <v/>
      </c>
      <c r="CG122" s="82" t="str">
        <f t="shared" si="30"/>
        <v/>
      </c>
      <c r="CH122" s="82">
        <f t="shared" si="30"/>
        <v>0</v>
      </c>
      <c r="CI122" s="82" t="str">
        <f t="shared" si="25"/>
        <v/>
      </c>
      <c r="CJ122" s="82" t="str">
        <f t="shared" si="25"/>
        <v/>
      </c>
      <c r="CK122" s="82" t="str">
        <f t="shared" si="25"/>
        <v/>
      </c>
      <c r="CL122" s="82">
        <f t="shared" si="28"/>
        <v>0</v>
      </c>
      <c r="CM122" s="82">
        <f t="shared" si="28"/>
        <v>0</v>
      </c>
      <c r="CN122" s="82">
        <f t="shared" si="28"/>
        <v>0</v>
      </c>
      <c r="CO122" s="82" t="str">
        <f t="shared" si="26"/>
        <v/>
      </c>
      <c r="CP122" s="82">
        <f t="shared" si="26"/>
        <v>0</v>
      </c>
      <c r="CQ122" s="82">
        <f t="shared" si="26"/>
        <v>0</v>
      </c>
      <c r="CR122" s="82" t="str">
        <f t="shared" si="26"/>
        <v/>
      </c>
      <c r="CS122" s="82" t="str">
        <f t="shared" si="26"/>
        <v/>
      </c>
      <c r="CT122" s="82">
        <f t="shared" si="26"/>
        <v>0</v>
      </c>
      <c r="CU122" s="82" t="str">
        <f t="shared" si="31"/>
        <v/>
      </c>
      <c r="CV122" s="82" t="str">
        <f t="shared" si="31"/>
        <v/>
      </c>
      <c r="CW122" s="82" t="str">
        <f t="shared" si="31"/>
        <v/>
      </c>
      <c r="CX122" s="82">
        <f t="shared" si="20"/>
        <v>0</v>
      </c>
      <c r="CY122" s="82">
        <f>VLOOKUP($A122,FAG_Daten_2022!$A$1:$FK$206,FAG_Daten_2022!I$1,FALSE)</f>
        <v>1713</v>
      </c>
      <c r="CZ122" s="82">
        <f>IF(VLOOKUP($A122,FAG_Daten_2022!$A$1:$FK$206,FAG_Daten_2022!BE$1,FALSE)="","",VLOOKUP($A122,FAG_Daten_2022!$A$1:$FK$206,FAG_Daten_2022!BE$1,FALSE))</f>
        <v>735</v>
      </c>
      <c r="DA122" s="82" t="str">
        <f>IF(VLOOKUP($A122,FAG_Daten_2022!$A$1:$FK$206,FAG_Daten_2022!BF$1,FALSE)="","",VLOOKUP($A122,FAG_Daten_2022!$A$1:$FK$206,FAG_Daten_2022!BF$1,FALSE))</f>
        <v/>
      </c>
      <c r="DB122" s="82" t="str">
        <f>IF(VLOOKUP($A122,FAG_Daten_2022!$A$1:$FK$206,FAG_Daten_2022!BG$1,FALSE)="","",VLOOKUP($A122,FAG_Daten_2022!$A$1:$FK$206,FAG_Daten_2022!BG$1,FALSE))</f>
        <v/>
      </c>
      <c r="DC122" s="82" t="str">
        <f>IF(VLOOKUP($A122,FAG_Daten_2022!$A$1:$FK$206,FAG_Daten_2022!BH$1,FALSE)="","",VLOOKUP($A122,FAG_Daten_2022!$A$1:$FK$206,FAG_Daten_2022!BH$1,FALSE))</f>
        <v/>
      </c>
      <c r="DD122" s="82">
        <f>IF(VLOOKUP($A122,FAG_Daten_2022!$A$1:$FK$206,FAG_Daten_2022!BI$1,FALSE)="","",VLOOKUP($A122,FAG_Daten_2022!$A$1:$FK$206,FAG_Daten_2022!BI$1,FALSE))</f>
        <v>200</v>
      </c>
      <c r="DE122" s="82" t="str">
        <f>IF(VLOOKUP($A122,FAG_Daten_2022!$A$1:$FK$206,FAG_Daten_2022!BJ$1,FALSE)="","",VLOOKUP($A122,FAG_Daten_2022!$A$1:$FK$206,FAG_Daten_2022!BJ$1,FALSE))</f>
        <v/>
      </c>
      <c r="DF122" s="82" t="str">
        <f>IF(VLOOKUP($A122,FAG_Daten_2022!$A$1:$FK$206,FAG_Daten_2022!BK$1,FALSE)="","",VLOOKUP($A122,FAG_Daten_2022!$A$1:$FK$206,FAG_Daten_2022!BK$1,FALSE))</f>
        <v/>
      </c>
      <c r="DG122" s="82" t="str">
        <f>IF(VLOOKUP($A122,FAG_Daten_2022!$A$1:$FK$206,FAG_Daten_2022!BL$1,FALSE)="","",VLOOKUP($A122,FAG_Daten_2022!$A$1:$FK$206,FAG_Daten_2022!BL$1,FALSE))</f>
        <v/>
      </c>
      <c r="DH122" s="82" t="str">
        <f>IF(VLOOKUP($A122,FAG_Daten_2022!$A$1:$FK$206,FAG_Daten_2022!BM$1,FALSE)="","",VLOOKUP($A122,FAG_Daten_2022!$A$1:$FK$206,FAG_Daten_2022!BM$1,FALSE))</f>
        <v/>
      </c>
      <c r="DI122" s="82" t="str">
        <f>IF(VLOOKUP($A122,FAG_Daten_2022!$A$1:$FK$206,FAG_Daten_2022!BN$1,FALSE)="","",VLOOKUP($A122,FAG_Daten_2022!$A$1:$FK$206,FAG_Daten_2022!BN$1,FALSE))</f>
        <v/>
      </c>
      <c r="DJ122" s="82" t="str">
        <f>IF(VLOOKUP($A122,FAG_Daten_2022!$A$1:$FK$206,FAG_Daten_2022!BO$1,FALSE)="","",VLOOKUP($A122,FAG_Daten_2022!$A$1:$FK$206,FAG_Daten_2022!BO$1,FALSE))</f>
        <v/>
      </c>
      <c r="DK122" s="82" t="str">
        <f>IF(VLOOKUP($A122,FAG_Daten_2022!$A$1:$FK$206,FAG_Daten_2022!BP$1,FALSE)="","",VLOOKUP($A122,FAG_Daten_2022!$A$1:$FK$206,FAG_Daten_2022!BP$1,FALSE))</f>
        <v/>
      </c>
      <c r="DL122" s="82" t="str">
        <f>IF(VLOOKUP($A122,FAG_Daten_2022!$A$1:$FK$206,FAG_Daten_2022!BQ$1,FALSE)="","",VLOOKUP($A122,FAG_Daten_2022!$A$1:$FK$206,FAG_Daten_2022!BQ$1,FALSE))</f>
        <v/>
      </c>
      <c r="DM122" s="82" t="str">
        <f>IF(VLOOKUP($A122,FAG_Daten_2022!$A$1:$FK$206,FAG_Daten_2022!BR$1,FALSE)="","",VLOOKUP($A122,FAG_Daten_2022!$A$1:$FK$206,FAG_Daten_2022!BR$1,FALSE))</f>
        <v/>
      </c>
      <c r="DN122" s="82">
        <f t="shared" si="29"/>
        <v>0</v>
      </c>
      <c r="DO122" s="82" t="str">
        <f t="shared" si="29"/>
        <v/>
      </c>
      <c r="DP122" s="82" t="str">
        <f t="shared" si="29"/>
        <v/>
      </c>
      <c r="DQ122" s="82" t="str">
        <f t="shared" si="27"/>
        <v/>
      </c>
      <c r="DR122" s="82">
        <f t="shared" si="27"/>
        <v>0</v>
      </c>
      <c r="DS122" s="82" t="str">
        <f t="shared" si="27"/>
        <v/>
      </c>
      <c r="DT122" s="82" t="str">
        <f t="shared" si="27"/>
        <v/>
      </c>
      <c r="DU122" s="82" t="str">
        <f t="shared" si="27"/>
        <v/>
      </c>
      <c r="DV122" s="82" t="str">
        <f t="shared" si="27"/>
        <v/>
      </c>
      <c r="DW122" s="82" t="str">
        <f t="shared" si="32"/>
        <v/>
      </c>
      <c r="DX122" s="82" t="str">
        <f t="shared" si="32"/>
        <v/>
      </c>
      <c r="DY122" s="82" t="str">
        <f t="shared" si="32"/>
        <v/>
      </c>
      <c r="DZ122" s="82">
        <f t="shared" si="21"/>
        <v>0</v>
      </c>
      <c r="EA122" s="82">
        <f t="shared" si="22"/>
        <v>0</v>
      </c>
      <c r="EB122" s="82"/>
      <c r="EC122" s="82"/>
      <c r="ED122" s="82"/>
      <c r="EE122" s="82"/>
      <c r="EF122" s="82"/>
      <c r="EG122" s="82"/>
      <c r="EH122" s="82"/>
      <c r="EI122" s="82"/>
      <c r="EJ122" s="82"/>
      <c r="EL122" s="82"/>
    </row>
    <row r="123" spans="1:143" outlineLevel="1" x14ac:dyDescent="0.2">
      <c r="A123" s="3">
        <v>139</v>
      </c>
      <c r="B123" s="3" t="str">
        <f>VLOOKUP(A123,FAG_Daten_2022!A$1:$FK$206,FAG_Daten_2022!$B$1,FALSE)</f>
        <v>Rüschlikon</v>
      </c>
      <c r="C123" s="3" t="str">
        <f>VLOOKUP(A123,FAG_Daten_2022!A$1:$FK$206,FAG_Daten_2022!$C$1,FALSE)</f>
        <v>Politische Gemeinde</v>
      </c>
      <c r="D123" s="3" t="str">
        <f>VLOOKUP(A123,FAG_Daten_2022!A$1:$FK$206,FAG_Daten_2022!$D$1,FALSE)</f>
        <v>Bezirk Horgen</v>
      </c>
      <c r="E123" s="82">
        <f>VLOOKUP(A123,FAG_Daten_2022!A$1:$FK$206,FAG_Daten_2022!$AT$1,FALSE)</f>
        <v>14156</v>
      </c>
      <c r="F123" s="82">
        <f>VLOOKUP(A123,FAG_Daten_2022!A$1:$FK$206,FAG_Daten_2022!$AV$1,FALSE)</f>
        <v>3770</v>
      </c>
      <c r="G123" s="82">
        <f>VLOOKUP(A123,FAG_Daten_2022!A$1:$FK$206,FAG_Daten_2022!$F$1,FALSE)</f>
        <v>6120</v>
      </c>
      <c r="H123" s="80">
        <f>VLOOKUP(A123,FAG_Daten_2022!A$1:$FK$206,FAG_Daten_2022!$DH$1,FALSE)</f>
        <v>73</v>
      </c>
      <c r="I123" s="82">
        <f>ROUND(IF(E123&lt;FAG_Basisdaten!$C$5*F123,(FAG_Basisdaten!$C$5*F123-E123)*G123*H123/100,0),0)</f>
        <v>0</v>
      </c>
      <c r="J123" s="82">
        <f>VLOOKUP(A123,FAG_Daten_2022!A$1:$FK$206,FAG_Daten_2022!$AT$1,FALSE)</f>
        <v>14156</v>
      </c>
      <c r="K123" s="82">
        <f>VLOOKUP(A123,FAG_Daten_2022!A$1:$FK$206,FAG_Daten_2022!$AV$1,FALSE)</f>
        <v>3770</v>
      </c>
      <c r="L123" s="3">
        <f>VLOOKUP(A123,FAG_Daten_2022!A$1:$FK$206,FAG_Daten_2022!$F$1,FALSE)</f>
        <v>6120</v>
      </c>
      <c r="M123" s="3">
        <f>VLOOKUP(A123,FAG_Daten_2022!A$1:$FK$206,FAG_Daten_2022!DJ$1,FALSE)</f>
        <v>99.67</v>
      </c>
      <c r="N123" s="3">
        <f>VLOOKUP(A123,FAG_Daten_2022!A$1:$FK$206,FAG_Daten_2022!$DK$1,FALSE)</f>
        <v>100.87</v>
      </c>
      <c r="O123" s="82">
        <f>ROUND(IF(J123&gt;K123*FAG_Basisdaten!$C$8,(J123-K123*FAG_Basisdaten!$C$8)*FAG_Basisdaten!$C$9*L123*(M123/N123),0),0)</f>
        <v>42368451</v>
      </c>
      <c r="P123" s="82">
        <f>VLOOKUP(A123,FAG_Daten_2022!A$1:$FK$206,FAG_Daten_2022!$I$1,FALSE)</f>
        <v>1353</v>
      </c>
      <c r="Q123" s="82">
        <f>VLOOKUP(A123,FAG_Daten_2022!A$1:$FK$206,FAG_Daten_2022!$F$1,FALSE)</f>
        <v>6120</v>
      </c>
      <c r="R123" s="82">
        <f>VLOOKUP(A123,FAG_Daten_2022!A$1:$FK$206,FAG_Daten_2022!$K$1,FALSE)</f>
        <v>232131</v>
      </c>
      <c r="S123" s="82">
        <f>VLOOKUP(A123,FAG_Daten_2022!A$1:$FK$206,FAG_Daten_2022!$H$1,FALSE)</f>
        <v>1130451</v>
      </c>
      <c r="T123" s="82">
        <f>VLOOKUP(A123,FAG_Daten_2022!A$1:$FK$206,FAG_Daten_2022!$F$1,FALSE)</f>
        <v>6120</v>
      </c>
      <c r="U123" s="3">
        <f>VLOOKUP(A123,FAG_Daten_2022!A$1:$FK$206,FAG_Daten_2022!$BC$1,FALSE)</f>
        <v>102.3</v>
      </c>
      <c r="V123" s="3">
        <f>VLOOKUP(A123,FAG_Daten_2022!A$1:$FK$206,FAG_Daten_2022!$BD$1,FALSE)</f>
        <v>104.2</v>
      </c>
      <c r="W123" s="118">
        <f>IF((P123/Q123)&gt;(R123/S123)*FAG_Basisdaten!$C$12,((P123/Q123)-(R123/S123)*FAG_Basisdaten!$C$12)*T123*FAG_Basisdaten!$C$13*(U123/V123),0)</f>
        <v>0</v>
      </c>
      <c r="X123" s="3">
        <f>VLOOKUP(A123,FAG_Daten_2022!A$1:$FK$206,FAG_Daten_2022!$DH$1,FALSE)</f>
        <v>73</v>
      </c>
      <c r="Y123" s="3">
        <f>VLOOKUP(A123,FAG_Daten_2022!A$1:$FK$206,FAG_Daten_2022!$DJ$1,FALSE)</f>
        <v>99.67</v>
      </c>
      <c r="Z123" s="82">
        <f>ROUND(W123-W123*MIN(MAX((Y123*FAG_Basisdaten!$C$15-X123)/(Y123*FAG_Basisdaten!$C$14),0),1),0)</f>
        <v>0</v>
      </c>
      <c r="AA123" s="79">
        <f>VLOOKUP(A123,FAG_Daten_2022!A$1:$FK$206,FAG_Daten_2022!$AW$1,FALSE)</f>
        <v>2102.25</v>
      </c>
      <c r="AB123" s="83">
        <f>VLOOKUP(A123,FAG_Daten_2022!A$1:$FK$206,FAG_Daten_2022!$AZ$1,FALSE)</f>
        <v>3.0700000000000002E-2</v>
      </c>
      <c r="AC123" s="3">
        <f>VLOOKUP(A123,FAG_Daten_2022!A$1:$FK$206,FAG_Daten_2022!$F$1,FALSE)</f>
        <v>6120</v>
      </c>
      <c r="AD123" s="3">
        <f>VLOOKUP(A123,FAG_Daten_2022!A$1:$FK$206,FAG_Daten_2022!$BC$1,FALSE)</f>
        <v>102.3</v>
      </c>
      <c r="AE123" s="3">
        <f>VLOOKUP(A123,FAG_Daten_2022!A$1:$FK$206,FAG_Daten_2022!$BD$1,FALSE)</f>
        <v>104.2</v>
      </c>
      <c r="AF123" s="80">
        <f>IF(OR(AA123&lt;FAG_Basisdaten!$C$18,AB123&gt;FAG_Basisdaten!$C$19),MAX((FAG_Basisdaten!$C$20+FAG_Basisdaten!$C$21*AA123+FAG_Basisdaten!$C$22*AB123*100)*AC123*(AD123/AE123),0),0)</f>
        <v>0</v>
      </c>
      <c r="AG123" s="3">
        <f>VLOOKUP(A123,FAG_Daten_2022!A$1:$FK$206,FAG_Daten_2022!$DH$1,FALSE)</f>
        <v>73</v>
      </c>
      <c r="AH123" s="3">
        <f>VLOOKUP(A123,FAG_Daten_2022!A$1:$FK$206,FAG_Daten_2022!$DJ$1,FALSE)</f>
        <v>99.67</v>
      </c>
      <c r="AI123" s="82">
        <f>ROUND(AF123-AF123*MIN(MAX((AH123*FAG_Basisdaten!$C$24-AG123)/(AH123*FAG_Basisdaten!$C$23),0),1),0)</f>
        <v>0</v>
      </c>
      <c r="AJ123" s="3">
        <f>VLOOKUP(A123,FAG_Daten_2022!$A$1:$FK$206,FAG_Daten_2022!$BC$1,FALSE)</f>
        <v>102.3</v>
      </c>
      <c r="AK123" s="3">
        <f>VLOOKUP(A123,FAG_Daten_2022!$A$1:$FK$206,FAG_Daten_2022!$BD$1,FALSE)</f>
        <v>104.2</v>
      </c>
      <c r="AL123" s="82">
        <v>0</v>
      </c>
      <c r="AM123" s="82">
        <f t="shared" si="19"/>
        <v>-42368451</v>
      </c>
      <c r="AN123" s="115" t="str">
        <f>IF(VLOOKUP($A123,FAG_Daten_2022!$A$1:$FK$206,FAG_Daten_2022!BS$1,FALSE)="","",VLOOKUP($A123,FAG_Daten_2022!$A$1:$FK$206,FAG_Daten_2022!BS$1,FALSE))</f>
        <v/>
      </c>
      <c r="AO123" s="115" t="str">
        <f>IF(VLOOKUP($A123,FAG_Daten_2022!$A$1:$FK$206,FAG_Daten_2022!BT$1,FALSE)="","",VLOOKUP($A123,FAG_Daten_2022!$A$1:$FK$206,FAG_Daten_2022!BT$1,FALSE))</f>
        <v/>
      </c>
      <c r="AP123" s="115" t="str">
        <f>IF(VLOOKUP($A123,FAG_Daten_2022!$A$1:$FK$206,FAG_Daten_2022!BU$1,FALSE)="","",VLOOKUP($A123,FAG_Daten_2022!$A$1:$FK$206,FAG_Daten_2022!BU$1,FALSE))</f>
        <v/>
      </c>
      <c r="AQ123" s="115" t="str">
        <f>IF(VLOOKUP($A123,FAG_Daten_2022!$A$1:$FK$206,FAG_Daten_2022!BV$1,FALSE)="","",VLOOKUP($A123,FAG_Daten_2022!$A$1:$FK$206,FAG_Daten_2022!BV$1,FALSE))</f>
        <v/>
      </c>
      <c r="AR123" s="115" t="str">
        <f>IF(VLOOKUP($A123,FAG_Daten_2022!$A$1:$FK$206,FAG_Daten_2022!BW$1,FALSE)="","",VLOOKUP($A123,FAG_Daten_2022!$A$1:$FK$206,FAG_Daten_2022!BW$1,FALSE))</f>
        <v/>
      </c>
      <c r="AS123" s="115" t="str">
        <f>IF(VLOOKUP($A123,FAG_Daten_2022!$A$1:$FK$206,FAG_Daten_2022!BX$1,FALSE)="","",VLOOKUP($A123,FAG_Daten_2022!$A$1:$FK$206,FAG_Daten_2022!BX$1,FALSE))</f>
        <v/>
      </c>
      <c r="AT123" s="115" t="str">
        <f>IF(VLOOKUP($A123,FAG_Daten_2022!$A$1:$FK$206,FAG_Daten_2022!BY$1,FALSE)="","",VLOOKUP($A123,FAG_Daten_2022!$A$1:$FK$206,FAG_Daten_2022!BY$1,FALSE))</f>
        <v/>
      </c>
      <c r="AU123" s="115" t="str">
        <f>IF(VLOOKUP($A123,FAG_Daten_2022!$A$1:$FK$206,FAG_Daten_2022!BZ$1,FALSE)="","",VLOOKUP($A123,FAG_Daten_2022!$A$1:$FK$206,FAG_Daten_2022!BZ$1,FALSE))</f>
        <v/>
      </c>
      <c r="AV123" s="115" t="str">
        <f>IF(VLOOKUP($A123,FAG_Daten_2022!$A$1:$FK$206,FAG_Daten_2022!CA$1,FALSE)="","",VLOOKUP($A123,FAG_Daten_2022!$A$1:$FK$206,FAG_Daten_2022!CA$1,FALSE))</f>
        <v/>
      </c>
      <c r="AW123" s="115" t="str">
        <f>IF(VLOOKUP($A123,FAG_Daten_2022!$A$1:$FK$206,FAG_Daten_2022!CB$1,FALSE)="","",VLOOKUP($A123,FAG_Daten_2022!$A$1:$FK$206,FAG_Daten_2022!CB$1,FALSE))</f>
        <v/>
      </c>
      <c r="AX123" s="115" t="str">
        <f>IF(VLOOKUP($A123,FAG_Daten_2022!$A$1:$FK$206,FAG_Daten_2022!CC$1,FALSE)="","",VLOOKUP($A123,FAG_Daten_2022!$A$1:$FK$206,FAG_Daten_2022!CC$1,FALSE))</f>
        <v/>
      </c>
      <c r="AY123" s="115" t="str">
        <f>IF(VLOOKUP($A123,FAG_Daten_2022!$A$1:$FK$206,FAG_Daten_2022!CD$1,FALSE)="","",VLOOKUP($A123,FAG_Daten_2022!$A$1:$FK$206,FAG_Daten_2022!CD$1,FALSE))</f>
        <v/>
      </c>
      <c r="AZ123" s="80">
        <f>VLOOKUP($A123,FAG_Daten_2022!$A$1:$FK$206,FAG_Daten_2022!$DH$1,FALSE)</f>
        <v>73</v>
      </c>
      <c r="BA123" s="80">
        <f>IF(VLOOKUP($A123,FAG_Daten_2022!$A$1:$FK$206,FAG_Daten_2022!M$1,FALSE)="","",VLOOKUP($A123,FAG_Daten_2022!$A$1:$FK$206,FAG_Daten_2022!M$1,FALSE))</f>
        <v>0</v>
      </c>
      <c r="BB123" s="80">
        <f>IF(VLOOKUP($A123,FAG_Daten_2022!$A$1:$FK$206,FAG_Daten_2022!N$1,FALSE)="","",VLOOKUP($A123,FAG_Daten_2022!$A$1:$FK$206,FAG_Daten_2022!N$1,FALSE))</f>
        <v>0</v>
      </c>
      <c r="BC123" s="80">
        <f>IF(VLOOKUP($A123,FAG_Daten_2022!$A$1:$FK$206,FAG_Daten_2022!O$1,FALSE)="","",VLOOKUP($A123,FAG_Daten_2022!$A$1:$FK$206,FAG_Daten_2022!O$1,FALSE))</f>
        <v>0</v>
      </c>
      <c r="BD123" s="80" t="str">
        <f>IF(VLOOKUP($A123,FAG_Daten_2022!$A$1:$FK$206,FAG_Daten_2022!P$1,FALSE)="","",VLOOKUP($A123,FAG_Daten_2022!$A$1:$FK$206,FAG_Daten_2022!P$1,FALSE))</f>
        <v/>
      </c>
      <c r="BE123" s="80">
        <f>IF(VLOOKUP($A123,FAG_Daten_2022!$A$1:$FK$206,FAG_Daten_2022!R$1,FALSE)="","",VLOOKUP($A123,FAG_Daten_2022!$A$1:$FK$206,FAG_Daten_2022!R$1,FALSE))</f>
        <v>0</v>
      </c>
      <c r="BF123" s="80">
        <f>IF(VLOOKUP($A123,FAG_Daten_2022!$A$1:$FK$206,FAG_Daten_2022!S$1,FALSE)="","",VLOOKUP($A123,FAG_Daten_2022!$A$1:$FK$206,FAG_Daten_2022!S$1,FALSE))</f>
        <v>0</v>
      </c>
      <c r="BG123" s="80" t="str">
        <f>IF(VLOOKUP($A123,FAG_Daten_2022!$A$1:$FK$206,FAG_Daten_2022!T$1,FALSE)="","",VLOOKUP($A123,FAG_Daten_2022!$A$1:$FK$206,FAG_Daten_2022!T$1,FALSE))</f>
        <v/>
      </c>
      <c r="BH123" s="80" t="str">
        <f>IF(VLOOKUP($A123,FAG_Daten_2022!$A$1:$FK$206,FAG_Daten_2022!U$1,FALSE)="","",VLOOKUP($A123,FAG_Daten_2022!$A$1:$FK$206,FAG_Daten_2022!U$1,FALSE))</f>
        <v/>
      </c>
      <c r="BI123" s="80">
        <f>IF(VLOOKUP($A123,FAG_Daten_2022!$A$1:$FK$206,FAG_Daten_2022!W$1,FALSE)="","",VLOOKUP($A123,FAG_Daten_2022!$A$1:$FK$206,FAG_Daten_2022!W$1,FALSE))</f>
        <v>0</v>
      </c>
      <c r="BJ123" s="80" t="str">
        <f>IF(VLOOKUP($A123,FAG_Daten_2022!$A$1:$FK$206,FAG_Daten_2022!X$1,FALSE)="","",VLOOKUP($A123,FAG_Daten_2022!$A$1:$FK$206,FAG_Daten_2022!X$1,FALSE))</f>
        <v/>
      </c>
      <c r="BK123" s="80" t="str">
        <f>IF(VLOOKUP($A123,FAG_Daten_2022!$A$1:$FK$206,FAG_Daten_2022!Y$1,FALSE)="","",VLOOKUP($A123,FAG_Daten_2022!$A$1:$FK$206,FAG_Daten_2022!Y$1,FALSE))</f>
        <v/>
      </c>
      <c r="BL123" s="80" t="str">
        <f>IF(VLOOKUP($A123,FAG_Daten_2022!$A$1:$FK$206,FAG_Daten_2022!Z$1,FALSE)="","",VLOOKUP($A123,FAG_Daten_2022!$A$1:$FK$206,FAG_Daten_2022!Z$1,FALSE))</f>
        <v/>
      </c>
      <c r="BM123" s="82">
        <f>IF(VLOOKUP($A123,FAG_Daten_2022!$A$1:$FK$206,FAG_Daten_2022!AG$1,FALSE)="","",VLOOKUP($A123,FAG_Daten_2022!$A$1:$FK$206,FAG_Daten_2022!AG$1,FALSE))</f>
        <v>86634317</v>
      </c>
      <c r="BN123" s="82">
        <f>IF(VLOOKUP($A123,FAG_Daten_2022!$A$1:$FK$206,FAG_Daten_2022!AH$1,FALSE)="","",VLOOKUP($A123,FAG_Daten_2022!$A$1:$FK$206,FAG_Daten_2022!AH$1,FALSE))</f>
        <v>0</v>
      </c>
      <c r="BO123" s="82">
        <f>IF(VLOOKUP($A123,FAG_Daten_2022!$A$1:$FK$206,FAG_Daten_2022!AI$1,FALSE)="","",VLOOKUP($A123,FAG_Daten_2022!$A$1:$FK$206,FAG_Daten_2022!AI$1,FALSE))</f>
        <v>0</v>
      </c>
      <c r="BP123" s="113">
        <f>IF(VLOOKUP($A123,FAG_Daten_2022!$A$1:$FK$206,FAG_Daten_2022!AJ$1,FALSE)="","",VLOOKUP($A123,FAG_Daten_2022!$A$1:$FK$206,FAG_Daten_2022!AJ$1,FALSE))</f>
        <v>0</v>
      </c>
      <c r="BQ123" s="82" t="str">
        <f>IF(VLOOKUP($A123,FAG_Daten_2022!$A$1:$FK$206,FAG_Daten_2022!AK$1,FALSE)="","",VLOOKUP($A123,FAG_Daten_2022!$A$1:$FK$206,FAG_Daten_2022!AK$1,FALSE))</f>
        <v/>
      </c>
      <c r="BR123" s="82">
        <f>IF(VLOOKUP($A123,FAG_Daten_2022!$A$1:$FK$206,FAG_Daten_2022!AL$1,FALSE)="","",VLOOKUP($A123,FAG_Daten_2022!$A$1:$FK$206,FAG_Daten_2022!AL$1,FALSE))</f>
        <v>0</v>
      </c>
      <c r="BS123" s="82">
        <f>IF(VLOOKUP($A123,FAG_Daten_2022!$A$1:$FK$206,FAG_Daten_2022!AM$1,FALSE)="","",VLOOKUP($A123,FAG_Daten_2022!$A$1:$FK$206,FAG_Daten_2022!AM$1,FALSE))</f>
        <v>0</v>
      </c>
      <c r="BT123" s="82" t="str">
        <f>IF(VLOOKUP($A123,FAG_Daten_2022!$A$1:$FK$206,FAG_Daten_2022!AN$1,FALSE)="","",VLOOKUP($A123,FAG_Daten_2022!$A$1:$FK$206,FAG_Daten_2022!AN$1,FALSE))</f>
        <v/>
      </c>
      <c r="BU123" s="82" t="str">
        <f>IF(VLOOKUP($A123,FAG_Daten_2022!$A$1:$FK$206,FAG_Daten_2022!AO$1,FALSE)="","",VLOOKUP($A123,FAG_Daten_2022!$A$1:$FK$206,FAG_Daten_2022!AO$1,FALSE))</f>
        <v/>
      </c>
      <c r="BV123" s="82">
        <f>IF(VLOOKUP($A123,FAG_Daten_2022!$A$1:$FK$206,FAG_Daten_2022!AP$1,FALSE)="","",VLOOKUP($A123,FAG_Daten_2022!$A$1:$FK$206,FAG_Daten_2022!AP$1,FALSE))</f>
        <v>0</v>
      </c>
      <c r="BW123" s="82" t="str">
        <f>IF(VLOOKUP($A123,FAG_Daten_2022!$A$1:$FK$206,FAG_Daten_2022!AQ$1,FALSE)="","",VLOOKUP($A123,FAG_Daten_2022!$A$1:$FK$206,FAG_Daten_2022!AQ$1,FALSE))</f>
        <v/>
      </c>
      <c r="BX123" s="82" t="str">
        <f>IF(VLOOKUP($A123,FAG_Daten_2022!$A$1:$FK$206,FAG_Daten_2022!AR$1,FALSE)="","",VLOOKUP($A123,FAG_Daten_2022!$A$1:$FK$206,FAG_Daten_2022!AR$1,FALSE))</f>
        <v/>
      </c>
      <c r="BY123" s="82" t="str">
        <f>IF(VLOOKUP($A123,FAG_Daten_2022!$A$1:$FK$206,FAG_Daten_2022!AS$1,FALSE)="","",VLOOKUP($A123,FAG_Daten_2022!$A$1:$FK$206,FAG_Daten_2022!AS$1,FALSE))</f>
        <v/>
      </c>
      <c r="BZ123" s="82">
        <f t="shared" si="30"/>
        <v>0</v>
      </c>
      <c r="CA123" s="82">
        <f t="shared" si="30"/>
        <v>0</v>
      </c>
      <c r="CB123" s="82">
        <f t="shared" si="30"/>
        <v>0</v>
      </c>
      <c r="CC123" s="82" t="str">
        <f t="shared" si="30"/>
        <v/>
      </c>
      <c r="CD123" s="82">
        <f t="shared" si="30"/>
        <v>0</v>
      </c>
      <c r="CE123" s="82">
        <f t="shared" si="30"/>
        <v>0</v>
      </c>
      <c r="CF123" s="82" t="str">
        <f t="shared" si="30"/>
        <v/>
      </c>
      <c r="CG123" s="82" t="str">
        <f t="shared" si="30"/>
        <v/>
      </c>
      <c r="CH123" s="82">
        <f t="shared" si="30"/>
        <v>0</v>
      </c>
      <c r="CI123" s="82" t="str">
        <f t="shared" si="25"/>
        <v/>
      </c>
      <c r="CJ123" s="82" t="str">
        <f t="shared" si="25"/>
        <v/>
      </c>
      <c r="CK123" s="82" t="str">
        <f t="shared" si="25"/>
        <v/>
      </c>
      <c r="CL123" s="82">
        <f t="shared" si="28"/>
        <v>0</v>
      </c>
      <c r="CM123" s="82">
        <f t="shared" si="28"/>
        <v>0</v>
      </c>
      <c r="CN123" s="82">
        <f t="shared" si="28"/>
        <v>0</v>
      </c>
      <c r="CO123" s="82" t="str">
        <f t="shared" si="26"/>
        <v/>
      </c>
      <c r="CP123" s="82">
        <f t="shared" si="26"/>
        <v>0</v>
      </c>
      <c r="CQ123" s="82">
        <f t="shared" si="26"/>
        <v>0</v>
      </c>
      <c r="CR123" s="82" t="str">
        <f t="shared" si="26"/>
        <v/>
      </c>
      <c r="CS123" s="82" t="str">
        <f t="shared" si="26"/>
        <v/>
      </c>
      <c r="CT123" s="82">
        <f t="shared" si="26"/>
        <v>0</v>
      </c>
      <c r="CU123" s="82" t="str">
        <f t="shared" si="31"/>
        <v/>
      </c>
      <c r="CV123" s="82" t="str">
        <f t="shared" si="31"/>
        <v/>
      </c>
      <c r="CW123" s="82" t="str">
        <f t="shared" si="31"/>
        <v/>
      </c>
      <c r="CX123" s="82">
        <f t="shared" si="20"/>
        <v>0</v>
      </c>
      <c r="CY123" s="82">
        <f>VLOOKUP($A123,FAG_Daten_2022!$A$1:$FK$206,FAG_Daten_2022!I$1,FALSE)</f>
        <v>1353</v>
      </c>
      <c r="CZ123" s="82" t="str">
        <f>IF(VLOOKUP($A123,FAG_Daten_2022!$A$1:$FK$206,FAG_Daten_2022!BE$1,FALSE)="","",VLOOKUP($A123,FAG_Daten_2022!$A$1:$FK$206,FAG_Daten_2022!BE$1,FALSE))</f>
        <v/>
      </c>
      <c r="DA123" s="82" t="str">
        <f>IF(VLOOKUP($A123,FAG_Daten_2022!$A$1:$FK$206,FAG_Daten_2022!BF$1,FALSE)="","",VLOOKUP($A123,FAG_Daten_2022!$A$1:$FK$206,FAG_Daten_2022!BF$1,FALSE))</f>
        <v/>
      </c>
      <c r="DB123" s="82" t="str">
        <f>IF(VLOOKUP($A123,FAG_Daten_2022!$A$1:$FK$206,FAG_Daten_2022!BG$1,FALSE)="","",VLOOKUP($A123,FAG_Daten_2022!$A$1:$FK$206,FAG_Daten_2022!BG$1,FALSE))</f>
        <v/>
      </c>
      <c r="DC123" s="82" t="str">
        <f>IF(VLOOKUP($A123,FAG_Daten_2022!$A$1:$FK$206,FAG_Daten_2022!BH$1,FALSE)="","",VLOOKUP($A123,FAG_Daten_2022!$A$1:$FK$206,FAG_Daten_2022!BH$1,FALSE))</f>
        <v/>
      </c>
      <c r="DD123" s="82" t="str">
        <f>IF(VLOOKUP($A123,FAG_Daten_2022!$A$1:$FK$206,FAG_Daten_2022!BI$1,FALSE)="","",VLOOKUP($A123,FAG_Daten_2022!$A$1:$FK$206,FAG_Daten_2022!BI$1,FALSE))</f>
        <v/>
      </c>
      <c r="DE123" s="82" t="str">
        <f>IF(VLOOKUP($A123,FAG_Daten_2022!$A$1:$FK$206,FAG_Daten_2022!BJ$1,FALSE)="","",VLOOKUP($A123,FAG_Daten_2022!$A$1:$FK$206,FAG_Daten_2022!BJ$1,FALSE))</f>
        <v/>
      </c>
      <c r="DF123" s="82" t="str">
        <f>IF(VLOOKUP($A123,FAG_Daten_2022!$A$1:$FK$206,FAG_Daten_2022!BK$1,FALSE)="","",VLOOKUP($A123,FAG_Daten_2022!$A$1:$FK$206,FAG_Daten_2022!BK$1,FALSE))</f>
        <v/>
      </c>
      <c r="DG123" s="82" t="str">
        <f>IF(VLOOKUP($A123,FAG_Daten_2022!$A$1:$FK$206,FAG_Daten_2022!BL$1,FALSE)="","",VLOOKUP($A123,FAG_Daten_2022!$A$1:$FK$206,FAG_Daten_2022!BL$1,FALSE))</f>
        <v/>
      </c>
      <c r="DH123" s="82" t="str">
        <f>IF(VLOOKUP($A123,FAG_Daten_2022!$A$1:$FK$206,FAG_Daten_2022!BM$1,FALSE)="","",VLOOKUP($A123,FAG_Daten_2022!$A$1:$FK$206,FAG_Daten_2022!BM$1,FALSE))</f>
        <v/>
      </c>
      <c r="DI123" s="82" t="str">
        <f>IF(VLOOKUP($A123,FAG_Daten_2022!$A$1:$FK$206,FAG_Daten_2022!BN$1,FALSE)="","",VLOOKUP($A123,FAG_Daten_2022!$A$1:$FK$206,FAG_Daten_2022!BN$1,FALSE))</f>
        <v/>
      </c>
      <c r="DJ123" s="82" t="str">
        <f>IF(VLOOKUP($A123,FAG_Daten_2022!$A$1:$FK$206,FAG_Daten_2022!BO$1,FALSE)="","",VLOOKUP($A123,FAG_Daten_2022!$A$1:$FK$206,FAG_Daten_2022!BO$1,FALSE))</f>
        <v/>
      </c>
      <c r="DK123" s="82" t="str">
        <f>IF(VLOOKUP($A123,FAG_Daten_2022!$A$1:$FK$206,FAG_Daten_2022!BP$1,FALSE)="","",VLOOKUP($A123,FAG_Daten_2022!$A$1:$FK$206,FAG_Daten_2022!BP$1,FALSE))</f>
        <v/>
      </c>
      <c r="DL123" s="82" t="str">
        <f>IF(VLOOKUP($A123,FAG_Daten_2022!$A$1:$FK$206,FAG_Daten_2022!BQ$1,FALSE)="","",VLOOKUP($A123,FAG_Daten_2022!$A$1:$FK$206,FAG_Daten_2022!BQ$1,FALSE))</f>
        <v/>
      </c>
      <c r="DM123" s="82" t="str">
        <f>IF(VLOOKUP($A123,FAG_Daten_2022!$A$1:$FK$206,FAG_Daten_2022!BR$1,FALSE)="","",VLOOKUP($A123,FAG_Daten_2022!$A$1:$FK$206,FAG_Daten_2022!BR$1,FALSE))</f>
        <v/>
      </c>
      <c r="DN123" s="82" t="str">
        <f t="shared" si="29"/>
        <v/>
      </c>
      <c r="DO123" s="82" t="str">
        <f t="shared" si="29"/>
        <v/>
      </c>
      <c r="DP123" s="82" t="str">
        <f t="shared" si="29"/>
        <v/>
      </c>
      <c r="DQ123" s="82" t="str">
        <f t="shared" si="27"/>
        <v/>
      </c>
      <c r="DR123" s="82" t="str">
        <f t="shared" si="27"/>
        <v/>
      </c>
      <c r="DS123" s="82" t="str">
        <f t="shared" si="27"/>
        <v/>
      </c>
      <c r="DT123" s="82" t="str">
        <f t="shared" si="27"/>
        <v/>
      </c>
      <c r="DU123" s="82" t="str">
        <f t="shared" si="27"/>
        <v/>
      </c>
      <c r="DV123" s="82" t="str">
        <f t="shared" si="27"/>
        <v/>
      </c>
      <c r="DW123" s="82" t="str">
        <f t="shared" si="32"/>
        <v/>
      </c>
      <c r="DX123" s="82" t="str">
        <f t="shared" si="32"/>
        <v/>
      </c>
      <c r="DY123" s="82" t="str">
        <f t="shared" si="32"/>
        <v/>
      </c>
      <c r="DZ123" s="82">
        <f t="shared" si="21"/>
        <v>0</v>
      </c>
      <c r="EA123" s="82">
        <f t="shared" si="22"/>
        <v>0</v>
      </c>
      <c r="EB123" s="82"/>
      <c r="EC123" s="82"/>
      <c r="ED123" s="82"/>
      <c r="EE123" s="82"/>
      <c r="EF123" s="82"/>
      <c r="EG123" s="82"/>
      <c r="EH123" s="82"/>
      <c r="EI123" s="82"/>
      <c r="EJ123" s="82"/>
      <c r="EL123" s="11"/>
    </row>
    <row r="124" spans="1:143" outlineLevel="1" x14ac:dyDescent="0.2">
      <c r="A124" s="3">
        <v>178</v>
      </c>
      <c r="B124" s="3" t="str">
        <f>VLOOKUP(A124,FAG_Daten_2022!A$1:$FK$206,FAG_Daten_2022!$B$1,FALSE)</f>
        <v>Russikon</v>
      </c>
      <c r="C124" s="3" t="str">
        <f>VLOOKUP(A124,FAG_Daten_2022!A$1:$FK$206,FAG_Daten_2022!$C$1,FALSE)</f>
        <v>Politische Gemeinde</v>
      </c>
      <c r="D124" s="3" t="str">
        <f>VLOOKUP(A124,FAG_Daten_2022!A$1:$FK$206,FAG_Daten_2022!$D$1,FALSE)</f>
        <v>Bezirk Pfäffikon</v>
      </c>
      <c r="E124" s="82">
        <f>VLOOKUP(A124,FAG_Daten_2022!A$1:$FK$206,FAG_Daten_2022!$AT$1,FALSE)</f>
        <v>3053</v>
      </c>
      <c r="F124" s="82">
        <f>VLOOKUP(A124,FAG_Daten_2022!A$1:$FK$206,FAG_Daten_2022!$AV$1,FALSE)</f>
        <v>3770</v>
      </c>
      <c r="G124" s="82">
        <f>VLOOKUP(A124,FAG_Daten_2022!A$1:$FK$206,FAG_Daten_2022!$F$1,FALSE)</f>
        <v>4409</v>
      </c>
      <c r="H124" s="80">
        <f>VLOOKUP(A124,FAG_Daten_2022!A$1:$FK$206,FAG_Daten_2022!$DH$1,FALSE)</f>
        <v>113</v>
      </c>
      <c r="I124" s="82">
        <f>ROUND(IF(E124&lt;FAG_Basisdaten!$C$5*F124,(FAG_Basisdaten!$C$5*F124-E124)*G124*H124/100,0),0)</f>
        <v>2633077</v>
      </c>
      <c r="J124" s="82">
        <f>VLOOKUP(A124,FAG_Daten_2022!A$1:$FK$206,FAG_Daten_2022!$AT$1,FALSE)</f>
        <v>3053</v>
      </c>
      <c r="K124" s="82">
        <f>VLOOKUP(A124,FAG_Daten_2022!A$1:$FK$206,FAG_Daten_2022!$AV$1,FALSE)</f>
        <v>3770</v>
      </c>
      <c r="L124" s="3">
        <f>VLOOKUP(A124,FAG_Daten_2022!A$1:$FK$206,FAG_Daten_2022!$F$1,FALSE)</f>
        <v>4409</v>
      </c>
      <c r="M124" s="3">
        <f>VLOOKUP(A124,FAG_Daten_2022!A$1:$FK$206,FAG_Daten_2022!DJ$1,FALSE)</f>
        <v>99.67</v>
      </c>
      <c r="N124" s="3">
        <f>VLOOKUP(A124,FAG_Daten_2022!A$1:$FK$206,FAG_Daten_2022!$DK$1,FALSE)</f>
        <v>100.87</v>
      </c>
      <c r="O124" s="82">
        <f>ROUND(IF(J124&gt;K124*FAG_Basisdaten!$C$8,(J124-K124*FAG_Basisdaten!$C$8)*FAG_Basisdaten!$C$9*L124*(M124/N124),0),0)</f>
        <v>0</v>
      </c>
      <c r="P124" s="82">
        <f>VLOOKUP(A124,FAG_Daten_2022!A$1:$FK$206,FAG_Daten_2022!$I$1,FALSE)</f>
        <v>968</v>
      </c>
      <c r="Q124" s="82">
        <f>VLOOKUP(A124,FAG_Daten_2022!A$1:$FK$206,FAG_Daten_2022!$F$1,FALSE)</f>
        <v>4409</v>
      </c>
      <c r="R124" s="82">
        <f>VLOOKUP(A124,FAG_Daten_2022!A$1:$FK$206,FAG_Daten_2022!$K$1,FALSE)</f>
        <v>232131</v>
      </c>
      <c r="S124" s="82">
        <f>VLOOKUP(A124,FAG_Daten_2022!A$1:$FK$206,FAG_Daten_2022!$H$1,FALSE)</f>
        <v>1130451</v>
      </c>
      <c r="T124" s="82">
        <f>VLOOKUP(A124,FAG_Daten_2022!A$1:$FK$206,FAG_Daten_2022!$F$1,FALSE)</f>
        <v>4409</v>
      </c>
      <c r="U124" s="3">
        <f>VLOOKUP(A124,FAG_Daten_2022!A$1:$FK$206,FAG_Daten_2022!$BC$1,FALSE)</f>
        <v>102.3</v>
      </c>
      <c r="V124" s="3">
        <f>VLOOKUP(A124,FAG_Daten_2022!A$1:$FK$206,FAG_Daten_2022!$BD$1,FALSE)</f>
        <v>104.2</v>
      </c>
      <c r="W124" s="118">
        <f>IF((P124/Q124)&gt;(R124/S124)*FAG_Basisdaten!$C$12,((P124/Q124)-(R124/S124)*FAG_Basisdaten!$C$12)*T124*FAG_Basisdaten!$C$13*(U124/V124),0)</f>
        <v>0</v>
      </c>
      <c r="X124" s="3">
        <f>VLOOKUP(A124,FAG_Daten_2022!A$1:$FK$206,FAG_Daten_2022!$DH$1,FALSE)</f>
        <v>113</v>
      </c>
      <c r="Y124" s="3">
        <f>VLOOKUP(A124,FAG_Daten_2022!A$1:$FK$206,FAG_Daten_2022!$DJ$1,FALSE)</f>
        <v>99.67</v>
      </c>
      <c r="Z124" s="82">
        <f>ROUND(W124-W124*MIN(MAX((Y124*FAG_Basisdaten!$C$15-X124)/(Y124*FAG_Basisdaten!$C$14),0),1),0)</f>
        <v>0</v>
      </c>
      <c r="AA124" s="79">
        <f>VLOOKUP(A124,FAG_Daten_2022!A$1:$FK$206,FAG_Daten_2022!$AW$1,FALSE)</f>
        <v>311.04000000000002</v>
      </c>
      <c r="AB124" s="83">
        <f>VLOOKUP(A124,FAG_Daten_2022!A$1:$FK$206,FAG_Daten_2022!$AZ$1,FALSE)</f>
        <v>1.09E-2</v>
      </c>
      <c r="AC124" s="3">
        <f>VLOOKUP(A124,FAG_Daten_2022!A$1:$FK$206,FAG_Daten_2022!$F$1,FALSE)</f>
        <v>4409</v>
      </c>
      <c r="AD124" s="3">
        <f>VLOOKUP(A124,FAG_Daten_2022!A$1:$FK$206,FAG_Daten_2022!$BC$1,FALSE)</f>
        <v>102.3</v>
      </c>
      <c r="AE124" s="3">
        <f>VLOOKUP(A124,FAG_Daten_2022!A$1:$FK$206,FAG_Daten_2022!$BD$1,FALSE)</f>
        <v>104.2</v>
      </c>
      <c r="AF124" s="80">
        <f>IF(OR(AA124&lt;FAG_Basisdaten!$C$18,AB124&gt;FAG_Basisdaten!$C$19),MAX((FAG_Basisdaten!$C$20+FAG_Basisdaten!$C$21*AA124+FAG_Basisdaten!$C$22*AB124*100)*AC124*(AD124/AE124),0),0)</f>
        <v>0</v>
      </c>
      <c r="AG124" s="3">
        <f>VLOOKUP(A124,FAG_Daten_2022!A$1:$FK$206,FAG_Daten_2022!$DH$1,FALSE)</f>
        <v>113</v>
      </c>
      <c r="AH124" s="3">
        <f>VLOOKUP(A124,FAG_Daten_2022!A$1:$FK$206,FAG_Daten_2022!$DJ$1,FALSE)</f>
        <v>99.67</v>
      </c>
      <c r="AI124" s="82">
        <f>ROUND(AF124-AF124*MIN(MAX((AH124*FAG_Basisdaten!$C$24-AG124)/(AH124*FAG_Basisdaten!$C$23),0),1),0)</f>
        <v>0</v>
      </c>
      <c r="AJ124" s="3">
        <f>VLOOKUP(A124,FAG_Daten_2022!$A$1:$FK$206,FAG_Daten_2022!$BC$1,FALSE)</f>
        <v>102.3</v>
      </c>
      <c r="AK124" s="3">
        <f>VLOOKUP(A124,FAG_Daten_2022!$A$1:$FK$206,FAG_Daten_2022!$BD$1,FALSE)</f>
        <v>104.2</v>
      </c>
      <c r="AL124" s="82">
        <v>0</v>
      </c>
      <c r="AM124" s="82">
        <f t="shared" si="19"/>
        <v>2633077</v>
      </c>
      <c r="AN124" s="115" t="str">
        <f>IF(VLOOKUP($A124,FAG_Daten_2022!$A$1:$FK$206,FAG_Daten_2022!BS$1,FALSE)="","",VLOOKUP($A124,FAG_Daten_2022!$A$1:$FK$206,FAG_Daten_2022!BS$1,FALSE))</f>
        <v/>
      </c>
      <c r="AO124" s="115" t="str">
        <f>IF(VLOOKUP($A124,FAG_Daten_2022!$A$1:$FK$206,FAG_Daten_2022!BT$1,FALSE)="","",VLOOKUP($A124,FAG_Daten_2022!$A$1:$FK$206,FAG_Daten_2022!BT$1,FALSE))</f>
        <v/>
      </c>
      <c r="AP124" s="115" t="str">
        <f>IF(VLOOKUP($A124,FAG_Daten_2022!$A$1:$FK$206,FAG_Daten_2022!BU$1,FALSE)="","",VLOOKUP($A124,FAG_Daten_2022!$A$1:$FK$206,FAG_Daten_2022!BU$1,FALSE))</f>
        <v/>
      </c>
      <c r="AQ124" s="115" t="str">
        <f>IF(VLOOKUP($A124,FAG_Daten_2022!$A$1:$FK$206,FAG_Daten_2022!BV$1,FALSE)="","",VLOOKUP($A124,FAG_Daten_2022!$A$1:$FK$206,FAG_Daten_2022!BV$1,FALSE))</f>
        <v/>
      </c>
      <c r="AR124" s="115" t="str">
        <f>IF(VLOOKUP($A124,FAG_Daten_2022!$A$1:$FK$206,FAG_Daten_2022!BW$1,FALSE)="","",VLOOKUP($A124,FAG_Daten_2022!$A$1:$FK$206,FAG_Daten_2022!BW$1,FALSE))</f>
        <v/>
      </c>
      <c r="AS124" s="115" t="str">
        <f>IF(VLOOKUP($A124,FAG_Daten_2022!$A$1:$FK$206,FAG_Daten_2022!BX$1,FALSE)="","",VLOOKUP($A124,FAG_Daten_2022!$A$1:$FK$206,FAG_Daten_2022!BX$1,FALSE))</f>
        <v/>
      </c>
      <c r="AT124" s="115" t="str">
        <f>IF(VLOOKUP($A124,FAG_Daten_2022!$A$1:$FK$206,FAG_Daten_2022!BY$1,FALSE)="","",VLOOKUP($A124,FAG_Daten_2022!$A$1:$FK$206,FAG_Daten_2022!BY$1,FALSE))</f>
        <v/>
      </c>
      <c r="AU124" s="115" t="str">
        <f>IF(VLOOKUP($A124,FAG_Daten_2022!$A$1:$FK$206,FAG_Daten_2022!BZ$1,FALSE)="","",VLOOKUP($A124,FAG_Daten_2022!$A$1:$FK$206,FAG_Daten_2022!BZ$1,FALSE))</f>
        <v/>
      </c>
      <c r="AV124" s="115" t="str">
        <f>IF(VLOOKUP($A124,FAG_Daten_2022!$A$1:$FK$206,FAG_Daten_2022!CA$1,FALSE)="","",VLOOKUP($A124,FAG_Daten_2022!$A$1:$FK$206,FAG_Daten_2022!CA$1,FALSE))</f>
        <v/>
      </c>
      <c r="AW124" s="115" t="str">
        <f>IF(VLOOKUP($A124,FAG_Daten_2022!$A$1:$FK$206,FAG_Daten_2022!CB$1,FALSE)="","",VLOOKUP($A124,FAG_Daten_2022!$A$1:$FK$206,FAG_Daten_2022!CB$1,FALSE))</f>
        <v/>
      </c>
      <c r="AX124" s="115" t="str">
        <f>IF(VLOOKUP($A124,FAG_Daten_2022!$A$1:$FK$206,FAG_Daten_2022!CC$1,FALSE)="","",VLOOKUP($A124,FAG_Daten_2022!$A$1:$FK$206,FAG_Daten_2022!CC$1,FALSE))</f>
        <v/>
      </c>
      <c r="AY124" s="115" t="str">
        <f>IF(VLOOKUP($A124,FAG_Daten_2022!$A$1:$FK$206,FAG_Daten_2022!CD$1,FALSE)="","",VLOOKUP($A124,FAG_Daten_2022!$A$1:$FK$206,FAG_Daten_2022!CD$1,FALSE))</f>
        <v/>
      </c>
      <c r="AZ124" s="80">
        <f>VLOOKUP($A124,FAG_Daten_2022!$A$1:$FK$206,FAG_Daten_2022!$DH$1,FALSE)</f>
        <v>113</v>
      </c>
      <c r="BA124" s="80">
        <f>IF(VLOOKUP($A124,FAG_Daten_2022!$A$1:$FK$206,FAG_Daten_2022!M$1,FALSE)="","",VLOOKUP($A124,FAG_Daten_2022!$A$1:$FK$206,FAG_Daten_2022!M$1,FALSE))</f>
        <v>0</v>
      </c>
      <c r="BB124" s="80">
        <f>IF(VLOOKUP($A124,FAG_Daten_2022!$A$1:$FK$206,FAG_Daten_2022!N$1,FALSE)="","",VLOOKUP($A124,FAG_Daten_2022!$A$1:$FK$206,FAG_Daten_2022!N$1,FALSE))</f>
        <v>0</v>
      </c>
      <c r="BC124" s="80">
        <f>IF(VLOOKUP($A124,FAG_Daten_2022!$A$1:$FK$206,FAG_Daten_2022!O$1,FALSE)="","",VLOOKUP($A124,FAG_Daten_2022!$A$1:$FK$206,FAG_Daten_2022!O$1,FALSE))</f>
        <v>0</v>
      </c>
      <c r="BD124" s="80" t="str">
        <f>IF(VLOOKUP($A124,FAG_Daten_2022!$A$1:$FK$206,FAG_Daten_2022!P$1,FALSE)="","",VLOOKUP($A124,FAG_Daten_2022!$A$1:$FK$206,FAG_Daten_2022!P$1,FALSE))</f>
        <v/>
      </c>
      <c r="BE124" s="80">
        <f>IF(VLOOKUP($A124,FAG_Daten_2022!$A$1:$FK$206,FAG_Daten_2022!R$1,FALSE)="","",VLOOKUP($A124,FAG_Daten_2022!$A$1:$FK$206,FAG_Daten_2022!R$1,FALSE))</f>
        <v>0</v>
      </c>
      <c r="BF124" s="80">
        <f>IF(VLOOKUP($A124,FAG_Daten_2022!$A$1:$FK$206,FAG_Daten_2022!S$1,FALSE)="","",VLOOKUP($A124,FAG_Daten_2022!$A$1:$FK$206,FAG_Daten_2022!S$1,FALSE))</f>
        <v>0</v>
      </c>
      <c r="BG124" s="80" t="str">
        <f>IF(VLOOKUP($A124,FAG_Daten_2022!$A$1:$FK$206,FAG_Daten_2022!T$1,FALSE)="","",VLOOKUP($A124,FAG_Daten_2022!$A$1:$FK$206,FAG_Daten_2022!T$1,FALSE))</f>
        <v/>
      </c>
      <c r="BH124" s="80" t="str">
        <f>IF(VLOOKUP($A124,FAG_Daten_2022!$A$1:$FK$206,FAG_Daten_2022!U$1,FALSE)="","",VLOOKUP($A124,FAG_Daten_2022!$A$1:$FK$206,FAG_Daten_2022!U$1,FALSE))</f>
        <v/>
      </c>
      <c r="BI124" s="80">
        <f>IF(VLOOKUP($A124,FAG_Daten_2022!$A$1:$FK$206,FAG_Daten_2022!W$1,FALSE)="","",VLOOKUP($A124,FAG_Daten_2022!$A$1:$FK$206,FAG_Daten_2022!W$1,FALSE))</f>
        <v>0</v>
      </c>
      <c r="BJ124" s="80" t="str">
        <f>IF(VLOOKUP($A124,FAG_Daten_2022!$A$1:$FK$206,FAG_Daten_2022!X$1,FALSE)="","",VLOOKUP($A124,FAG_Daten_2022!$A$1:$FK$206,FAG_Daten_2022!X$1,FALSE))</f>
        <v/>
      </c>
      <c r="BK124" s="80" t="str">
        <f>IF(VLOOKUP($A124,FAG_Daten_2022!$A$1:$FK$206,FAG_Daten_2022!Y$1,FALSE)="","",VLOOKUP($A124,FAG_Daten_2022!$A$1:$FK$206,FAG_Daten_2022!Y$1,FALSE))</f>
        <v/>
      </c>
      <c r="BL124" s="80" t="str">
        <f>IF(VLOOKUP($A124,FAG_Daten_2022!$A$1:$FK$206,FAG_Daten_2022!Z$1,FALSE)="","",VLOOKUP($A124,FAG_Daten_2022!$A$1:$FK$206,FAG_Daten_2022!Z$1,FALSE))</f>
        <v/>
      </c>
      <c r="BM124" s="82">
        <f>IF(VLOOKUP($A124,FAG_Daten_2022!$A$1:$FK$206,FAG_Daten_2022!AG$1,FALSE)="","",VLOOKUP($A124,FAG_Daten_2022!$A$1:$FK$206,FAG_Daten_2022!AG$1,FALSE))</f>
        <v>13458489</v>
      </c>
      <c r="BN124" s="82">
        <f>IF(VLOOKUP($A124,FAG_Daten_2022!$A$1:$FK$206,FAG_Daten_2022!AH$1,FALSE)="","",VLOOKUP($A124,FAG_Daten_2022!$A$1:$FK$206,FAG_Daten_2022!AH$1,FALSE))</f>
        <v>0</v>
      </c>
      <c r="BO124" s="82">
        <f>IF(VLOOKUP($A124,FAG_Daten_2022!$A$1:$FK$206,FAG_Daten_2022!AI$1,FALSE)="","",VLOOKUP($A124,FAG_Daten_2022!$A$1:$FK$206,FAG_Daten_2022!AI$1,FALSE))</f>
        <v>0</v>
      </c>
      <c r="BP124" s="113">
        <f>IF(VLOOKUP($A124,FAG_Daten_2022!$A$1:$FK$206,FAG_Daten_2022!AJ$1,FALSE)="","",VLOOKUP($A124,FAG_Daten_2022!$A$1:$FK$206,FAG_Daten_2022!AJ$1,FALSE))</f>
        <v>0</v>
      </c>
      <c r="BQ124" s="82" t="str">
        <f>IF(VLOOKUP($A124,FAG_Daten_2022!$A$1:$FK$206,FAG_Daten_2022!AK$1,FALSE)="","",VLOOKUP($A124,FAG_Daten_2022!$A$1:$FK$206,FAG_Daten_2022!AK$1,FALSE))</f>
        <v/>
      </c>
      <c r="BR124" s="82">
        <f>IF(VLOOKUP($A124,FAG_Daten_2022!$A$1:$FK$206,FAG_Daten_2022!AL$1,FALSE)="","",VLOOKUP($A124,FAG_Daten_2022!$A$1:$FK$206,FAG_Daten_2022!AL$1,FALSE))</f>
        <v>0</v>
      </c>
      <c r="BS124" s="82">
        <f>IF(VLOOKUP($A124,FAG_Daten_2022!$A$1:$FK$206,FAG_Daten_2022!AM$1,FALSE)="","",VLOOKUP($A124,FAG_Daten_2022!$A$1:$FK$206,FAG_Daten_2022!AM$1,FALSE))</f>
        <v>0</v>
      </c>
      <c r="BT124" s="82" t="str">
        <f>IF(VLOOKUP($A124,FAG_Daten_2022!$A$1:$FK$206,FAG_Daten_2022!AN$1,FALSE)="","",VLOOKUP($A124,FAG_Daten_2022!$A$1:$FK$206,FAG_Daten_2022!AN$1,FALSE))</f>
        <v/>
      </c>
      <c r="BU124" s="82" t="str">
        <f>IF(VLOOKUP($A124,FAG_Daten_2022!$A$1:$FK$206,FAG_Daten_2022!AO$1,FALSE)="","",VLOOKUP($A124,FAG_Daten_2022!$A$1:$FK$206,FAG_Daten_2022!AO$1,FALSE))</f>
        <v/>
      </c>
      <c r="BV124" s="82">
        <f>IF(VLOOKUP($A124,FAG_Daten_2022!$A$1:$FK$206,FAG_Daten_2022!AP$1,FALSE)="","",VLOOKUP($A124,FAG_Daten_2022!$A$1:$FK$206,FAG_Daten_2022!AP$1,FALSE))</f>
        <v>0</v>
      </c>
      <c r="BW124" s="82" t="str">
        <f>IF(VLOOKUP($A124,FAG_Daten_2022!$A$1:$FK$206,FAG_Daten_2022!AQ$1,FALSE)="","",VLOOKUP($A124,FAG_Daten_2022!$A$1:$FK$206,FAG_Daten_2022!AQ$1,FALSE))</f>
        <v/>
      </c>
      <c r="BX124" s="82" t="str">
        <f>IF(VLOOKUP($A124,FAG_Daten_2022!$A$1:$FK$206,FAG_Daten_2022!AR$1,FALSE)="","",VLOOKUP($A124,FAG_Daten_2022!$A$1:$FK$206,FAG_Daten_2022!AR$1,FALSE))</f>
        <v/>
      </c>
      <c r="BY124" s="82" t="str">
        <f>IF(VLOOKUP($A124,FAG_Daten_2022!$A$1:$FK$206,FAG_Daten_2022!AS$1,FALSE)="","",VLOOKUP($A124,FAG_Daten_2022!$A$1:$FK$206,FAG_Daten_2022!AS$1,FALSE))</f>
        <v/>
      </c>
      <c r="BZ124" s="82">
        <f t="shared" si="30"/>
        <v>0</v>
      </c>
      <c r="CA124" s="82">
        <f t="shared" si="30"/>
        <v>0</v>
      </c>
      <c r="CB124" s="82">
        <f t="shared" si="30"/>
        <v>0</v>
      </c>
      <c r="CC124" s="82" t="str">
        <f t="shared" si="30"/>
        <v/>
      </c>
      <c r="CD124" s="82">
        <f t="shared" si="30"/>
        <v>0</v>
      </c>
      <c r="CE124" s="82">
        <f t="shared" si="30"/>
        <v>0</v>
      </c>
      <c r="CF124" s="82" t="str">
        <f t="shared" si="30"/>
        <v/>
      </c>
      <c r="CG124" s="82" t="str">
        <f t="shared" si="30"/>
        <v/>
      </c>
      <c r="CH124" s="82">
        <f t="shared" si="30"/>
        <v>0</v>
      </c>
      <c r="CI124" s="82" t="str">
        <f t="shared" si="25"/>
        <v/>
      </c>
      <c r="CJ124" s="82" t="str">
        <f t="shared" si="25"/>
        <v/>
      </c>
      <c r="CK124" s="82" t="str">
        <f t="shared" si="25"/>
        <v/>
      </c>
      <c r="CL124" s="82">
        <f t="shared" si="28"/>
        <v>0</v>
      </c>
      <c r="CM124" s="82">
        <f t="shared" si="28"/>
        <v>0</v>
      </c>
      <c r="CN124" s="82">
        <f t="shared" si="28"/>
        <v>0</v>
      </c>
      <c r="CO124" s="82" t="str">
        <f t="shared" si="26"/>
        <v/>
      </c>
      <c r="CP124" s="82">
        <f t="shared" si="26"/>
        <v>0</v>
      </c>
      <c r="CQ124" s="82">
        <f t="shared" si="26"/>
        <v>0</v>
      </c>
      <c r="CR124" s="82" t="str">
        <f t="shared" si="26"/>
        <v/>
      </c>
      <c r="CS124" s="82" t="str">
        <f t="shared" si="26"/>
        <v/>
      </c>
      <c r="CT124" s="82">
        <f t="shared" si="26"/>
        <v>0</v>
      </c>
      <c r="CU124" s="82" t="str">
        <f t="shared" si="31"/>
        <v/>
      </c>
      <c r="CV124" s="82" t="str">
        <f t="shared" si="31"/>
        <v/>
      </c>
      <c r="CW124" s="82" t="str">
        <f t="shared" si="31"/>
        <v/>
      </c>
      <c r="CX124" s="82">
        <f t="shared" si="20"/>
        <v>0</v>
      </c>
      <c r="CY124" s="82">
        <f>VLOOKUP($A124,FAG_Daten_2022!$A$1:$FK$206,FAG_Daten_2022!I$1,FALSE)</f>
        <v>968</v>
      </c>
      <c r="CZ124" s="82" t="str">
        <f>IF(VLOOKUP($A124,FAG_Daten_2022!$A$1:$FK$206,FAG_Daten_2022!BE$1,FALSE)="","",VLOOKUP($A124,FAG_Daten_2022!$A$1:$FK$206,FAG_Daten_2022!BE$1,FALSE))</f>
        <v/>
      </c>
      <c r="DA124" s="82" t="str">
        <f>IF(VLOOKUP($A124,FAG_Daten_2022!$A$1:$FK$206,FAG_Daten_2022!BF$1,FALSE)="","",VLOOKUP($A124,FAG_Daten_2022!$A$1:$FK$206,FAG_Daten_2022!BF$1,FALSE))</f>
        <v/>
      </c>
      <c r="DB124" s="82" t="str">
        <f>IF(VLOOKUP($A124,FAG_Daten_2022!$A$1:$FK$206,FAG_Daten_2022!BG$1,FALSE)="","",VLOOKUP($A124,FAG_Daten_2022!$A$1:$FK$206,FAG_Daten_2022!BG$1,FALSE))</f>
        <v/>
      </c>
      <c r="DC124" s="82" t="str">
        <f>IF(VLOOKUP($A124,FAG_Daten_2022!$A$1:$FK$206,FAG_Daten_2022!BH$1,FALSE)="","",VLOOKUP($A124,FAG_Daten_2022!$A$1:$FK$206,FAG_Daten_2022!BH$1,FALSE))</f>
        <v/>
      </c>
      <c r="DD124" s="82" t="str">
        <f>IF(VLOOKUP($A124,FAG_Daten_2022!$A$1:$FK$206,FAG_Daten_2022!BI$1,FALSE)="","",VLOOKUP($A124,FAG_Daten_2022!$A$1:$FK$206,FAG_Daten_2022!BI$1,FALSE))</f>
        <v/>
      </c>
      <c r="DE124" s="82" t="str">
        <f>IF(VLOOKUP($A124,FAG_Daten_2022!$A$1:$FK$206,FAG_Daten_2022!BJ$1,FALSE)="","",VLOOKUP($A124,FAG_Daten_2022!$A$1:$FK$206,FAG_Daten_2022!BJ$1,FALSE))</f>
        <v/>
      </c>
      <c r="DF124" s="82" t="str">
        <f>IF(VLOOKUP($A124,FAG_Daten_2022!$A$1:$FK$206,FAG_Daten_2022!BK$1,FALSE)="","",VLOOKUP($A124,FAG_Daten_2022!$A$1:$FK$206,FAG_Daten_2022!BK$1,FALSE))</f>
        <v/>
      </c>
      <c r="DG124" s="82" t="str">
        <f>IF(VLOOKUP($A124,FAG_Daten_2022!$A$1:$FK$206,FAG_Daten_2022!BL$1,FALSE)="","",VLOOKUP($A124,FAG_Daten_2022!$A$1:$FK$206,FAG_Daten_2022!BL$1,FALSE))</f>
        <v/>
      </c>
      <c r="DH124" s="82" t="str">
        <f>IF(VLOOKUP($A124,FAG_Daten_2022!$A$1:$FK$206,FAG_Daten_2022!BM$1,FALSE)="","",VLOOKUP($A124,FAG_Daten_2022!$A$1:$FK$206,FAG_Daten_2022!BM$1,FALSE))</f>
        <v/>
      </c>
      <c r="DI124" s="82" t="str">
        <f>IF(VLOOKUP($A124,FAG_Daten_2022!$A$1:$FK$206,FAG_Daten_2022!BN$1,FALSE)="","",VLOOKUP($A124,FAG_Daten_2022!$A$1:$FK$206,FAG_Daten_2022!BN$1,FALSE))</f>
        <v/>
      </c>
      <c r="DJ124" s="82" t="str">
        <f>IF(VLOOKUP($A124,FAG_Daten_2022!$A$1:$FK$206,FAG_Daten_2022!BO$1,FALSE)="","",VLOOKUP($A124,FAG_Daten_2022!$A$1:$FK$206,FAG_Daten_2022!BO$1,FALSE))</f>
        <v/>
      </c>
      <c r="DK124" s="82" t="str">
        <f>IF(VLOOKUP($A124,FAG_Daten_2022!$A$1:$FK$206,FAG_Daten_2022!BP$1,FALSE)="","",VLOOKUP($A124,FAG_Daten_2022!$A$1:$FK$206,FAG_Daten_2022!BP$1,FALSE))</f>
        <v/>
      </c>
      <c r="DL124" s="82" t="str">
        <f>IF(VLOOKUP($A124,FAG_Daten_2022!$A$1:$FK$206,FAG_Daten_2022!BQ$1,FALSE)="","",VLOOKUP($A124,FAG_Daten_2022!$A$1:$FK$206,FAG_Daten_2022!BQ$1,FALSE))</f>
        <v/>
      </c>
      <c r="DM124" s="82" t="str">
        <f>IF(VLOOKUP($A124,FAG_Daten_2022!$A$1:$FK$206,FAG_Daten_2022!BR$1,FALSE)="","",VLOOKUP($A124,FAG_Daten_2022!$A$1:$FK$206,FAG_Daten_2022!BR$1,FALSE))</f>
        <v/>
      </c>
      <c r="DN124" s="82" t="str">
        <f t="shared" si="29"/>
        <v/>
      </c>
      <c r="DO124" s="82" t="str">
        <f t="shared" si="29"/>
        <v/>
      </c>
      <c r="DP124" s="82" t="str">
        <f t="shared" si="29"/>
        <v/>
      </c>
      <c r="DQ124" s="82" t="str">
        <f t="shared" si="27"/>
        <v/>
      </c>
      <c r="DR124" s="82" t="str">
        <f t="shared" si="27"/>
        <v/>
      </c>
      <c r="DS124" s="82" t="str">
        <f t="shared" si="27"/>
        <v/>
      </c>
      <c r="DT124" s="82" t="str">
        <f t="shared" si="27"/>
        <v/>
      </c>
      <c r="DU124" s="82" t="str">
        <f t="shared" si="27"/>
        <v/>
      </c>
      <c r="DV124" s="82" t="str">
        <f t="shared" si="27"/>
        <v/>
      </c>
      <c r="DW124" s="82" t="str">
        <f t="shared" si="32"/>
        <v/>
      </c>
      <c r="DX124" s="82" t="str">
        <f t="shared" si="32"/>
        <v/>
      </c>
      <c r="DY124" s="82" t="str">
        <f t="shared" si="32"/>
        <v/>
      </c>
      <c r="DZ124" s="82">
        <f t="shared" si="21"/>
        <v>0</v>
      </c>
      <c r="EA124" s="82">
        <f t="shared" si="22"/>
        <v>0</v>
      </c>
      <c r="EB124" s="82"/>
      <c r="EC124" s="82"/>
      <c r="ED124" s="82"/>
      <c r="EE124" s="82"/>
      <c r="EF124" s="82"/>
      <c r="EG124" s="82"/>
      <c r="EH124" s="82"/>
      <c r="EI124" s="82"/>
      <c r="EJ124" s="82"/>
      <c r="EL124" s="11"/>
    </row>
    <row r="125" spans="1:143" outlineLevel="1" x14ac:dyDescent="0.2">
      <c r="A125" s="152">
        <v>118</v>
      </c>
      <c r="B125" s="152" t="str">
        <f>VLOOKUP(A125,FAG_Daten_2022!A$1:$FK$206,FAG_Daten_2022!$B$1,FALSE)</f>
        <v>Rüti</v>
      </c>
      <c r="C125" s="152" t="str">
        <f>VLOOKUP(A125,FAG_Daten_2022!A$1:$FK$206,FAG_Daten_2022!$C$1,FALSE)</f>
        <v>Politische Gemeinde</v>
      </c>
      <c r="D125" s="152" t="str">
        <f>VLOOKUP(A125,FAG_Daten_2022!A$1:$FK$206,FAG_Daten_2022!$D$1,FALSE)</f>
        <v>Bezirk Hinwil</v>
      </c>
      <c r="E125" s="82">
        <f>VLOOKUP(A125,FAG_Daten_2022!A$1:$FK$206,FAG_Daten_2022!$AT$1,FALSE)</f>
        <v>2012</v>
      </c>
      <c r="F125" s="82">
        <f>VLOOKUP(A125,FAG_Daten_2022!A$1:$FK$206,FAG_Daten_2022!$AV$1,FALSE)</f>
        <v>3770</v>
      </c>
      <c r="G125" s="82">
        <f>VLOOKUP(A125,FAG_Daten_2022!A$1:$FK$206,FAG_Daten_2022!$F$1,FALSE)</f>
        <v>12485</v>
      </c>
      <c r="H125" s="80">
        <f>VLOOKUP(A125,FAG_Daten_2022!A$1:$FK$206,FAG_Daten_2022!$DH$1,FALSE)</f>
        <v>121</v>
      </c>
      <c r="I125" s="82">
        <f>ROUND(IF(E125&lt;FAG_Basisdaten!$C$5*F125,(FAG_Basisdaten!$C$5*F125-E125)*G125*H125/100,0),0)</f>
        <v>23710201</v>
      </c>
      <c r="J125" s="82">
        <f>VLOOKUP(A125,FAG_Daten_2022!A$1:$FK$206,FAG_Daten_2022!$AT$1,FALSE)</f>
        <v>2012</v>
      </c>
      <c r="K125" s="82">
        <f>VLOOKUP(A125,FAG_Daten_2022!A$1:$FK$206,FAG_Daten_2022!$AV$1,FALSE)</f>
        <v>3770</v>
      </c>
      <c r="L125" s="3">
        <f>VLOOKUP(A125,FAG_Daten_2022!A$1:$FK$206,FAG_Daten_2022!$F$1,FALSE)</f>
        <v>12485</v>
      </c>
      <c r="M125" s="3">
        <f>VLOOKUP(A125,FAG_Daten_2022!A$1:$FK$206,FAG_Daten_2022!DJ$1,FALSE)</f>
        <v>99.67</v>
      </c>
      <c r="N125" s="3">
        <f>VLOOKUP(A125,FAG_Daten_2022!A$1:$FK$206,FAG_Daten_2022!$DK$1,FALSE)</f>
        <v>100.87</v>
      </c>
      <c r="O125" s="82">
        <f>ROUND(IF(J125&gt;K125*FAG_Basisdaten!$C$8,(J125-K125*FAG_Basisdaten!$C$8)*FAG_Basisdaten!$C$9*L125*(M125/N125),0),0)</f>
        <v>0</v>
      </c>
      <c r="P125" s="82">
        <f>VLOOKUP(A125,FAG_Daten_2022!A$1:$FK$206,FAG_Daten_2022!$I$1,FALSE)</f>
        <v>2425</v>
      </c>
      <c r="Q125" s="82">
        <f>VLOOKUP(A125,FAG_Daten_2022!A$1:$FK$206,FAG_Daten_2022!$F$1,FALSE)</f>
        <v>12485</v>
      </c>
      <c r="R125" s="82">
        <f>VLOOKUP(A125,FAG_Daten_2022!A$1:$FK$206,FAG_Daten_2022!$K$1,FALSE)</f>
        <v>232131</v>
      </c>
      <c r="S125" s="82">
        <f>VLOOKUP(A125,FAG_Daten_2022!A$1:$FK$206,FAG_Daten_2022!$H$1,FALSE)</f>
        <v>1130451</v>
      </c>
      <c r="T125" s="82">
        <f>VLOOKUP(A125,FAG_Daten_2022!A$1:$FK$206,FAG_Daten_2022!$F$1,FALSE)</f>
        <v>12485</v>
      </c>
      <c r="U125" s="3">
        <f>VLOOKUP(A125,FAG_Daten_2022!A$1:$FK$206,FAG_Daten_2022!$BC$1,FALSE)</f>
        <v>102.3</v>
      </c>
      <c r="V125" s="3">
        <f>VLOOKUP(A125,FAG_Daten_2022!A$1:$FK$206,FAG_Daten_2022!$BD$1,FALSE)</f>
        <v>104.2</v>
      </c>
      <c r="W125" s="118">
        <f>IF((P125/Q125)&gt;(R125/S125)*FAG_Basisdaten!$C$12,((P125/Q125)-(R125/S125)*FAG_Basisdaten!$C$12)*T125*FAG_Basisdaten!$C$13*(U125/V125),0)</f>
        <v>0</v>
      </c>
      <c r="X125" s="3">
        <f>VLOOKUP(A125,FAG_Daten_2022!A$1:$FK$206,FAG_Daten_2022!$DH$1,FALSE)</f>
        <v>121</v>
      </c>
      <c r="Y125" s="3">
        <f>VLOOKUP(A125,FAG_Daten_2022!A$1:$FK$206,FAG_Daten_2022!$DJ$1,FALSE)</f>
        <v>99.67</v>
      </c>
      <c r="Z125" s="82">
        <f>ROUND(W125-W125*MIN(MAX((Y125*FAG_Basisdaten!$C$15-X125)/(Y125*FAG_Basisdaten!$C$14),0),1),0)</f>
        <v>0</v>
      </c>
      <c r="AA125" s="79">
        <f>VLOOKUP(A125,FAG_Daten_2022!A$1:$FK$206,FAG_Daten_2022!$AW$1,FALSE)</f>
        <v>1254.5</v>
      </c>
      <c r="AB125" s="83">
        <f>VLOOKUP(A125,FAG_Daten_2022!A$1:$FK$206,FAG_Daten_2022!$AZ$1,FALSE)</f>
        <v>4.7100000000000003E-2</v>
      </c>
      <c r="AC125" s="3">
        <f>VLOOKUP(A125,FAG_Daten_2022!A$1:$FK$206,FAG_Daten_2022!$F$1,FALSE)</f>
        <v>12485</v>
      </c>
      <c r="AD125" s="3">
        <f>VLOOKUP(A125,FAG_Daten_2022!A$1:$FK$206,FAG_Daten_2022!$BC$1,FALSE)</f>
        <v>102.3</v>
      </c>
      <c r="AE125" s="3">
        <f>VLOOKUP(A125,FAG_Daten_2022!A$1:$FK$206,FAG_Daten_2022!$BD$1,FALSE)</f>
        <v>104.2</v>
      </c>
      <c r="AF125" s="80">
        <f>IF(OR(AA125&lt;FAG_Basisdaten!$C$18,AB125&gt;FAG_Basisdaten!$C$19),MAX((FAG_Basisdaten!$C$20+FAG_Basisdaten!$C$21*AA125+FAG_Basisdaten!$C$22*AB125*100)*AC125*(AD125/AE125),0),0)</f>
        <v>0</v>
      </c>
      <c r="AG125" s="3">
        <f>VLOOKUP(A125,FAG_Daten_2022!A$1:$FK$206,FAG_Daten_2022!$DH$1,FALSE)</f>
        <v>121</v>
      </c>
      <c r="AH125" s="3">
        <f>VLOOKUP(A125,FAG_Daten_2022!A$1:$FK$206,FAG_Daten_2022!$DJ$1,FALSE)</f>
        <v>99.67</v>
      </c>
      <c r="AI125" s="82">
        <f>ROUND(AF125-AF125*MIN(MAX((AH125*FAG_Basisdaten!$C$24-AG125)/(AH125*FAG_Basisdaten!$C$23),0),1),0)</f>
        <v>0</v>
      </c>
      <c r="AJ125" s="3">
        <f>VLOOKUP(A125,FAG_Daten_2022!$A$1:$FK$206,FAG_Daten_2022!$BC$1,FALSE)</f>
        <v>102.3</v>
      </c>
      <c r="AK125" s="3">
        <f>VLOOKUP(A125,FAG_Daten_2022!$A$1:$FK$206,FAG_Daten_2022!$BD$1,FALSE)</f>
        <v>104.2</v>
      </c>
      <c r="AL125" s="82">
        <v>0</v>
      </c>
      <c r="AM125" s="82">
        <f t="shared" si="19"/>
        <v>23710201</v>
      </c>
      <c r="AN125" s="115" t="str">
        <f>IF(VLOOKUP($A125,FAG_Daten_2022!$A$1:$FK$206,FAG_Daten_2022!BS$1,FALSE)="","",VLOOKUP($A125,FAG_Daten_2022!$A$1:$FK$206,FAG_Daten_2022!BS$1,FALSE))</f>
        <v/>
      </c>
      <c r="AO125" s="115" t="str">
        <f>IF(VLOOKUP($A125,FAG_Daten_2022!$A$1:$FK$206,FAG_Daten_2022!BT$1,FALSE)="","",VLOOKUP($A125,FAG_Daten_2022!$A$1:$FK$206,FAG_Daten_2022!BT$1,FALSE))</f>
        <v/>
      </c>
      <c r="AP125" s="115" t="str">
        <f>IF(VLOOKUP($A125,FAG_Daten_2022!$A$1:$FK$206,FAG_Daten_2022!BU$1,FALSE)="","",VLOOKUP($A125,FAG_Daten_2022!$A$1:$FK$206,FAG_Daten_2022!BU$1,FALSE))</f>
        <v/>
      </c>
      <c r="AQ125" s="115" t="str">
        <f>IF(VLOOKUP($A125,FAG_Daten_2022!$A$1:$FK$206,FAG_Daten_2022!BV$1,FALSE)="","",VLOOKUP($A125,FAG_Daten_2022!$A$1:$FK$206,FAG_Daten_2022!BV$1,FALSE))</f>
        <v/>
      </c>
      <c r="AR125" s="115" t="str">
        <f>IF(VLOOKUP($A125,FAG_Daten_2022!$A$1:$FK$206,FAG_Daten_2022!BW$1,FALSE)="","",VLOOKUP($A125,FAG_Daten_2022!$A$1:$FK$206,FAG_Daten_2022!BW$1,FALSE))</f>
        <v/>
      </c>
      <c r="AS125" s="115" t="str">
        <f>IF(VLOOKUP($A125,FAG_Daten_2022!$A$1:$FK$206,FAG_Daten_2022!BX$1,FALSE)="","",VLOOKUP($A125,FAG_Daten_2022!$A$1:$FK$206,FAG_Daten_2022!BX$1,FALSE))</f>
        <v/>
      </c>
      <c r="AT125" s="115" t="str">
        <f>IF(VLOOKUP($A125,FAG_Daten_2022!$A$1:$FK$206,FAG_Daten_2022!BY$1,FALSE)="","",VLOOKUP($A125,FAG_Daten_2022!$A$1:$FK$206,FAG_Daten_2022!BY$1,FALSE))</f>
        <v/>
      </c>
      <c r="AU125" s="115" t="str">
        <f>IF(VLOOKUP($A125,FAG_Daten_2022!$A$1:$FK$206,FAG_Daten_2022!BZ$1,FALSE)="","",VLOOKUP($A125,FAG_Daten_2022!$A$1:$FK$206,FAG_Daten_2022!BZ$1,FALSE))</f>
        <v/>
      </c>
      <c r="AV125" s="302"/>
      <c r="AW125" s="115" t="str">
        <f>IF(VLOOKUP($A125,FAG_Daten_2022!$A$1:$FK$206,FAG_Daten_2022!CB$1,FALSE)="","",VLOOKUP($A125,FAG_Daten_2022!$A$1:$FK$206,FAG_Daten_2022!CB$1,FALSE))</f>
        <v/>
      </c>
      <c r="AX125" s="115" t="str">
        <f>IF(VLOOKUP($A125,FAG_Daten_2022!$A$1:$FK$206,FAG_Daten_2022!CC$1,FALSE)="","",VLOOKUP($A125,FAG_Daten_2022!$A$1:$FK$206,FAG_Daten_2022!CC$1,FALSE))</f>
        <v/>
      </c>
      <c r="AY125" s="115" t="str">
        <f>IF(VLOOKUP($A125,FAG_Daten_2022!$A$1:$FK$206,FAG_Daten_2022!CD$1,FALSE)="","",VLOOKUP($A125,FAG_Daten_2022!$A$1:$FK$206,FAG_Daten_2022!CD$1,FALSE))</f>
        <v/>
      </c>
      <c r="AZ125" s="80">
        <f>VLOOKUP($A125,FAG_Daten_2022!$A$1:$FK$206,FAG_Daten_2022!$DH$1,FALSE)</f>
        <v>121</v>
      </c>
      <c r="BA125" s="80">
        <f>IF(VLOOKUP($A125,FAG_Daten_2022!$A$1:$FK$206,FAG_Daten_2022!M$1,FALSE)="","",VLOOKUP($A125,FAG_Daten_2022!$A$1:$FK$206,FAG_Daten_2022!M$1,FALSE))</f>
        <v>0</v>
      </c>
      <c r="BB125" s="80">
        <f>IF(VLOOKUP($A125,FAG_Daten_2022!$A$1:$FK$206,FAG_Daten_2022!N$1,FALSE)="","",VLOOKUP($A125,FAG_Daten_2022!$A$1:$FK$206,FAG_Daten_2022!N$1,FALSE))</f>
        <v>0</v>
      </c>
      <c r="BC125" s="80">
        <f>IF(VLOOKUP($A125,FAG_Daten_2022!$A$1:$FK$206,FAG_Daten_2022!O$1,FALSE)="","",VLOOKUP($A125,FAG_Daten_2022!$A$1:$FK$206,FAG_Daten_2022!O$1,FALSE))</f>
        <v>0</v>
      </c>
      <c r="BD125" s="80" t="str">
        <f>IF(VLOOKUP($A125,FAG_Daten_2022!$A$1:$FK$206,FAG_Daten_2022!P$1,FALSE)="","",VLOOKUP($A125,FAG_Daten_2022!$A$1:$FK$206,FAG_Daten_2022!P$1,FALSE))</f>
        <v/>
      </c>
      <c r="BE125" s="80">
        <f>IF(VLOOKUP($A125,FAG_Daten_2022!$A$1:$FK$206,FAG_Daten_2022!R$1,FALSE)="","",VLOOKUP($A125,FAG_Daten_2022!$A$1:$FK$206,FAG_Daten_2022!R$1,FALSE))</f>
        <v>0</v>
      </c>
      <c r="BF125" s="80">
        <f>IF(VLOOKUP($A125,FAG_Daten_2022!$A$1:$FK$206,FAG_Daten_2022!S$1,FALSE)="","",VLOOKUP($A125,FAG_Daten_2022!$A$1:$FK$206,FAG_Daten_2022!S$1,FALSE))</f>
        <v>0</v>
      </c>
      <c r="BG125" s="80" t="str">
        <f>IF(VLOOKUP($A125,FAG_Daten_2022!$A$1:$FK$206,FAG_Daten_2022!T$1,FALSE)="","",VLOOKUP($A125,FAG_Daten_2022!$A$1:$FK$206,FAG_Daten_2022!T$1,FALSE))</f>
        <v/>
      </c>
      <c r="BH125" s="80" t="str">
        <f>IF(VLOOKUP($A125,FAG_Daten_2022!$A$1:$FK$206,FAG_Daten_2022!U$1,FALSE)="","",VLOOKUP($A125,FAG_Daten_2022!$A$1:$FK$206,FAG_Daten_2022!U$1,FALSE))</f>
        <v/>
      </c>
      <c r="BI125" s="244"/>
      <c r="BJ125" s="80" t="str">
        <f>IF(VLOOKUP($A125,FAG_Daten_2022!$A$1:$FK$206,FAG_Daten_2022!X$1,FALSE)="","",VLOOKUP($A125,FAG_Daten_2022!$A$1:$FK$206,FAG_Daten_2022!X$1,FALSE))</f>
        <v/>
      </c>
      <c r="BK125" s="80" t="str">
        <f>IF(VLOOKUP($A125,FAG_Daten_2022!$A$1:$FK$206,FAG_Daten_2022!Y$1,FALSE)="","",VLOOKUP($A125,FAG_Daten_2022!$A$1:$FK$206,FAG_Daten_2022!Y$1,FALSE))</f>
        <v/>
      </c>
      <c r="BL125" s="80" t="str">
        <f>IF(VLOOKUP($A125,FAG_Daten_2022!$A$1:$FK$206,FAG_Daten_2022!Z$1,FALSE)="","",VLOOKUP($A125,FAG_Daten_2022!$A$1:$FK$206,FAG_Daten_2022!Z$1,FALSE))</f>
        <v/>
      </c>
      <c r="BM125" s="82">
        <f>IF(VLOOKUP($A125,FAG_Daten_2022!$A$1:$FK$206,FAG_Daten_2022!AG$1,FALSE)="","",VLOOKUP($A125,FAG_Daten_2022!$A$1:$FK$206,FAG_Daten_2022!AG$1,FALSE))</f>
        <v>25116617</v>
      </c>
      <c r="BN125" s="82">
        <f>IF(VLOOKUP($A125,FAG_Daten_2022!$A$1:$FK$206,FAG_Daten_2022!AH$1,FALSE)="","",VLOOKUP($A125,FAG_Daten_2022!$A$1:$FK$206,FAG_Daten_2022!AH$1,FALSE))</f>
        <v>0</v>
      </c>
      <c r="BO125" s="82">
        <f>IF(VLOOKUP($A125,FAG_Daten_2022!$A$1:$FK$206,FAG_Daten_2022!AI$1,FALSE)="","",VLOOKUP($A125,FAG_Daten_2022!$A$1:$FK$206,FAG_Daten_2022!AI$1,FALSE))</f>
        <v>0</v>
      </c>
      <c r="BP125" s="113">
        <f>IF(VLOOKUP($A125,FAG_Daten_2022!$A$1:$FK$206,FAG_Daten_2022!AJ$1,FALSE)="","",VLOOKUP($A125,FAG_Daten_2022!$A$1:$FK$206,FAG_Daten_2022!AJ$1,FALSE))</f>
        <v>0</v>
      </c>
      <c r="BQ125" s="82" t="str">
        <f>IF(VLOOKUP($A125,FAG_Daten_2022!$A$1:$FK$206,FAG_Daten_2022!AK$1,FALSE)="","",VLOOKUP($A125,FAG_Daten_2022!$A$1:$FK$206,FAG_Daten_2022!AK$1,FALSE))</f>
        <v/>
      </c>
      <c r="BR125" s="82">
        <f>IF(VLOOKUP($A125,FAG_Daten_2022!$A$1:$FK$206,FAG_Daten_2022!AL$1,FALSE)="","",VLOOKUP($A125,FAG_Daten_2022!$A$1:$FK$206,FAG_Daten_2022!AL$1,FALSE))</f>
        <v>0</v>
      </c>
      <c r="BS125" s="82">
        <f>IF(VLOOKUP($A125,FAG_Daten_2022!$A$1:$FK$206,FAG_Daten_2022!AM$1,FALSE)="","",VLOOKUP($A125,FAG_Daten_2022!$A$1:$FK$206,FAG_Daten_2022!AM$1,FALSE))</f>
        <v>0</v>
      </c>
      <c r="BT125" s="82" t="str">
        <f>IF(VLOOKUP($A125,FAG_Daten_2022!$A$1:$FK$206,FAG_Daten_2022!AN$1,FALSE)="","",VLOOKUP($A125,FAG_Daten_2022!$A$1:$FK$206,FAG_Daten_2022!AN$1,FALSE))</f>
        <v/>
      </c>
      <c r="BU125" s="82" t="str">
        <f>IF(VLOOKUP($A125,FAG_Daten_2022!$A$1:$FK$206,FAG_Daten_2022!AO$1,FALSE)="","",VLOOKUP($A125,FAG_Daten_2022!$A$1:$FK$206,FAG_Daten_2022!AO$1,FALSE))</f>
        <v/>
      </c>
      <c r="BV125" s="240"/>
      <c r="BW125" s="82" t="str">
        <f>IF(VLOOKUP($A125,FAG_Daten_2022!$A$1:$FK$206,FAG_Daten_2022!AQ$1,FALSE)="","",VLOOKUP($A125,FAG_Daten_2022!$A$1:$FK$206,FAG_Daten_2022!AQ$1,FALSE))</f>
        <v/>
      </c>
      <c r="BX125" s="82" t="str">
        <f>IF(VLOOKUP($A125,FAG_Daten_2022!$A$1:$FK$206,FAG_Daten_2022!AR$1,FALSE)="","",VLOOKUP($A125,FAG_Daten_2022!$A$1:$FK$206,FAG_Daten_2022!AR$1,FALSE))</f>
        <v/>
      </c>
      <c r="BY125" s="82" t="str">
        <f>IF(VLOOKUP($A125,FAG_Daten_2022!$A$1:$FK$206,FAG_Daten_2022!AS$1,FALSE)="","",VLOOKUP($A125,FAG_Daten_2022!$A$1:$FK$206,FAG_Daten_2022!AS$1,FALSE))</f>
        <v/>
      </c>
      <c r="BZ125" s="82">
        <f t="shared" si="30"/>
        <v>0</v>
      </c>
      <c r="CA125" s="82">
        <f t="shared" si="30"/>
        <v>0</v>
      </c>
      <c r="CB125" s="82">
        <f t="shared" si="30"/>
        <v>0</v>
      </c>
      <c r="CC125" s="82" t="str">
        <f t="shared" si="30"/>
        <v/>
      </c>
      <c r="CD125" s="82">
        <f t="shared" si="30"/>
        <v>0</v>
      </c>
      <c r="CE125" s="82">
        <f t="shared" si="30"/>
        <v>0</v>
      </c>
      <c r="CF125" s="82" t="str">
        <f t="shared" si="30"/>
        <v/>
      </c>
      <c r="CG125" s="82" t="str">
        <f t="shared" si="30"/>
        <v/>
      </c>
      <c r="CH125" s="82" t="str">
        <f t="shared" si="30"/>
        <v/>
      </c>
      <c r="CI125" s="82" t="str">
        <f t="shared" si="25"/>
        <v/>
      </c>
      <c r="CJ125" s="82" t="str">
        <f t="shared" si="25"/>
        <v/>
      </c>
      <c r="CK125" s="82" t="str">
        <f t="shared" si="25"/>
        <v/>
      </c>
      <c r="CL125" s="82">
        <f t="shared" si="28"/>
        <v>0</v>
      </c>
      <c r="CM125" s="82">
        <f t="shared" si="28"/>
        <v>0</v>
      </c>
      <c r="CN125" s="82">
        <f t="shared" si="28"/>
        <v>0</v>
      </c>
      <c r="CO125" s="82" t="str">
        <f t="shared" si="26"/>
        <v/>
      </c>
      <c r="CP125" s="82">
        <f t="shared" si="26"/>
        <v>0</v>
      </c>
      <c r="CQ125" s="82">
        <f t="shared" si="26"/>
        <v>0</v>
      </c>
      <c r="CR125" s="82" t="str">
        <f t="shared" si="26"/>
        <v/>
      </c>
      <c r="CS125" s="82" t="str">
        <f t="shared" si="26"/>
        <v/>
      </c>
      <c r="CT125" s="82" t="str">
        <f t="shared" si="26"/>
        <v/>
      </c>
      <c r="CU125" s="82" t="str">
        <f t="shared" si="31"/>
        <v/>
      </c>
      <c r="CV125" s="82" t="str">
        <f t="shared" si="31"/>
        <v/>
      </c>
      <c r="CW125" s="82" t="str">
        <f t="shared" si="31"/>
        <v/>
      </c>
      <c r="CX125" s="82">
        <f t="shared" si="20"/>
        <v>0</v>
      </c>
      <c r="CY125" s="82">
        <f>VLOOKUP($A125,FAG_Daten_2022!$A$1:$FK$206,FAG_Daten_2022!I$1,FALSE)</f>
        <v>2425</v>
      </c>
      <c r="CZ125" s="82" t="str">
        <f>IF(VLOOKUP($A125,FAG_Daten_2022!$A$1:$FK$206,FAG_Daten_2022!BE$1,FALSE)="","",VLOOKUP($A125,FAG_Daten_2022!$A$1:$FK$206,FAG_Daten_2022!BE$1,FALSE))</f>
        <v/>
      </c>
      <c r="DA125" s="82" t="str">
        <f>IF(VLOOKUP($A125,FAG_Daten_2022!$A$1:$FK$206,FAG_Daten_2022!BF$1,FALSE)="","",VLOOKUP($A125,FAG_Daten_2022!$A$1:$FK$206,FAG_Daten_2022!BF$1,FALSE))</f>
        <v/>
      </c>
      <c r="DB125" s="82" t="str">
        <f>IF(VLOOKUP($A125,FAG_Daten_2022!$A$1:$FK$206,FAG_Daten_2022!BG$1,FALSE)="","",VLOOKUP($A125,FAG_Daten_2022!$A$1:$FK$206,FAG_Daten_2022!BG$1,FALSE))</f>
        <v/>
      </c>
      <c r="DC125" s="82" t="str">
        <f>IF(VLOOKUP($A125,FAG_Daten_2022!$A$1:$FK$206,FAG_Daten_2022!BH$1,FALSE)="","",VLOOKUP($A125,FAG_Daten_2022!$A$1:$FK$206,FAG_Daten_2022!BH$1,FALSE))</f>
        <v/>
      </c>
      <c r="DD125" s="82" t="str">
        <f>IF(VLOOKUP($A125,FAG_Daten_2022!$A$1:$FK$206,FAG_Daten_2022!BI$1,FALSE)="","",VLOOKUP($A125,FAG_Daten_2022!$A$1:$FK$206,FAG_Daten_2022!BI$1,FALSE))</f>
        <v/>
      </c>
      <c r="DE125" s="82" t="str">
        <f>IF(VLOOKUP($A125,FAG_Daten_2022!$A$1:$FK$206,FAG_Daten_2022!BJ$1,FALSE)="","",VLOOKUP($A125,FAG_Daten_2022!$A$1:$FK$206,FAG_Daten_2022!BJ$1,FALSE))</f>
        <v/>
      </c>
      <c r="DF125" s="82" t="str">
        <f>IF(VLOOKUP($A125,FAG_Daten_2022!$A$1:$FK$206,FAG_Daten_2022!BK$1,FALSE)="","",VLOOKUP($A125,FAG_Daten_2022!$A$1:$FK$206,FAG_Daten_2022!BK$1,FALSE))</f>
        <v/>
      </c>
      <c r="DG125" s="82" t="str">
        <f>IF(VLOOKUP($A125,FAG_Daten_2022!$A$1:$FK$206,FAG_Daten_2022!BL$1,FALSE)="","",VLOOKUP($A125,FAG_Daten_2022!$A$1:$FK$206,FAG_Daten_2022!BL$1,FALSE))</f>
        <v/>
      </c>
      <c r="DH125" s="240"/>
      <c r="DI125" s="82" t="str">
        <f>IF(VLOOKUP($A125,FAG_Daten_2022!$A$1:$FK$206,FAG_Daten_2022!BN$1,FALSE)="","",VLOOKUP($A125,FAG_Daten_2022!$A$1:$FK$206,FAG_Daten_2022!BN$1,FALSE))</f>
        <v/>
      </c>
      <c r="DJ125" s="82" t="str">
        <f>IF(VLOOKUP($A125,FAG_Daten_2022!$A$1:$FK$206,FAG_Daten_2022!BO$1,FALSE)="","",VLOOKUP($A125,FAG_Daten_2022!$A$1:$FK$206,FAG_Daten_2022!BO$1,FALSE))</f>
        <v/>
      </c>
      <c r="DK125" s="82" t="str">
        <f>IF(VLOOKUP($A125,FAG_Daten_2022!$A$1:$FK$206,FAG_Daten_2022!BP$1,FALSE)="","",VLOOKUP($A125,FAG_Daten_2022!$A$1:$FK$206,FAG_Daten_2022!BP$1,FALSE))</f>
        <v/>
      </c>
      <c r="DL125" s="82" t="str">
        <f>IF(VLOOKUP($A125,FAG_Daten_2022!$A$1:$FK$206,FAG_Daten_2022!BQ$1,FALSE)="","",VLOOKUP($A125,FAG_Daten_2022!$A$1:$FK$206,FAG_Daten_2022!BQ$1,FALSE))</f>
        <v/>
      </c>
      <c r="DM125" s="82" t="str">
        <f>IF(VLOOKUP($A125,FAG_Daten_2022!$A$1:$FK$206,FAG_Daten_2022!BR$1,FALSE)="","",VLOOKUP($A125,FAG_Daten_2022!$A$1:$FK$206,FAG_Daten_2022!BR$1,FALSE))</f>
        <v/>
      </c>
      <c r="DN125" s="82" t="str">
        <f t="shared" si="29"/>
        <v/>
      </c>
      <c r="DO125" s="82" t="str">
        <f t="shared" si="29"/>
        <v/>
      </c>
      <c r="DP125" s="82" t="str">
        <f t="shared" si="29"/>
        <v/>
      </c>
      <c r="DQ125" s="82" t="str">
        <f t="shared" si="27"/>
        <v/>
      </c>
      <c r="DR125" s="82" t="str">
        <f t="shared" si="27"/>
        <v/>
      </c>
      <c r="DS125" s="82" t="str">
        <f t="shared" si="27"/>
        <v/>
      </c>
      <c r="DT125" s="82" t="str">
        <f t="shared" si="27"/>
        <v/>
      </c>
      <c r="DU125" s="82" t="str">
        <f t="shared" si="27"/>
        <v/>
      </c>
      <c r="DV125" s="82" t="str">
        <f t="shared" si="27"/>
        <v/>
      </c>
      <c r="DW125" s="82" t="str">
        <f t="shared" si="32"/>
        <v/>
      </c>
      <c r="DX125" s="82" t="str">
        <f t="shared" si="32"/>
        <v/>
      </c>
      <c r="DY125" s="82" t="str">
        <f t="shared" si="32"/>
        <v/>
      </c>
      <c r="DZ125" s="82">
        <f t="shared" si="21"/>
        <v>0</v>
      </c>
      <c r="EA125" s="82">
        <f t="shared" si="22"/>
        <v>0</v>
      </c>
      <c r="EB125" s="82"/>
      <c r="EC125" s="82"/>
      <c r="ED125" s="82"/>
      <c r="EE125" s="82"/>
      <c r="EF125" s="82"/>
      <c r="EG125" s="82"/>
      <c r="EH125" s="82"/>
      <c r="EI125" s="82"/>
      <c r="EJ125" s="82"/>
      <c r="EK125" s="3"/>
      <c r="EL125" s="82"/>
      <c r="EM125" s="3"/>
    </row>
    <row r="126" spans="1:143" s="3" customFormat="1" outlineLevel="1" x14ac:dyDescent="0.2">
      <c r="A126" s="3">
        <v>226</v>
      </c>
      <c r="B126" s="3" t="str">
        <f>VLOOKUP(A126,FAG_Daten_2022!A$1:$FK$206,FAG_Daten_2022!$B$1,FALSE)</f>
        <v>Schlatt</v>
      </c>
      <c r="C126" s="3" t="str">
        <f>VLOOKUP(A126,FAG_Daten_2022!A$1:$FK$206,FAG_Daten_2022!$C$1,FALSE)</f>
        <v>Politische Gemeinde</v>
      </c>
      <c r="D126" s="3" t="str">
        <f>VLOOKUP(A126,FAG_Daten_2022!A$1:$FK$206,FAG_Daten_2022!$D$1,FALSE)</f>
        <v>Bezirk Winterthur</v>
      </c>
      <c r="E126" s="82">
        <f>VLOOKUP(A126,FAG_Daten_2022!A$1:$FK$206,FAG_Daten_2022!$AT$1,FALSE)</f>
        <v>1589</v>
      </c>
      <c r="F126" s="82">
        <f>VLOOKUP(A126,FAG_Daten_2022!A$1:$FK$206,FAG_Daten_2022!$AV$1,FALSE)</f>
        <v>3770</v>
      </c>
      <c r="G126" s="82">
        <f>VLOOKUP(A126,FAG_Daten_2022!A$1:$FK$206,FAG_Daten_2022!$F$1,FALSE)</f>
        <v>778</v>
      </c>
      <c r="H126" s="80">
        <f>VLOOKUP(A126,FAG_Daten_2022!A$1:$FK$206,FAG_Daten_2022!$DH$1,FALSE)</f>
        <v>125</v>
      </c>
      <c r="I126" s="82">
        <f>ROUND(IF(E126&lt;FAG_Basisdaten!$C$5*F126,(FAG_Basisdaten!$C$5*F126-E126)*G126*H126/100,0),0)</f>
        <v>1937706</v>
      </c>
      <c r="J126" s="82">
        <f>VLOOKUP(A126,FAG_Daten_2022!A$1:$FK$206,FAG_Daten_2022!$AT$1,FALSE)</f>
        <v>1589</v>
      </c>
      <c r="K126" s="82">
        <f>VLOOKUP(A126,FAG_Daten_2022!A$1:$FK$206,FAG_Daten_2022!$AV$1,FALSE)</f>
        <v>3770</v>
      </c>
      <c r="L126" s="3">
        <f>VLOOKUP(A126,FAG_Daten_2022!A$1:$FK$206,FAG_Daten_2022!$F$1,FALSE)</f>
        <v>778</v>
      </c>
      <c r="M126" s="3">
        <f>VLOOKUP(A126,FAG_Daten_2022!A$1:$FK$206,FAG_Daten_2022!DJ$1,FALSE)</f>
        <v>99.67</v>
      </c>
      <c r="N126" s="3">
        <f>VLOOKUP(A126,FAG_Daten_2022!A$1:$FK$206,FAG_Daten_2022!$DK$1,FALSE)</f>
        <v>100.87</v>
      </c>
      <c r="O126" s="82">
        <f>ROUND(IF(J126&gt;K126*FAG_Basisdaten!$C$8,(J126-K126*FAG_Basisdaten!$C$8)*FAG_Basisdaten!$C$9*L126*(M126/N126),0),0)</f>
        <v>0</v>
      </c>
      <c r="P126" s="82">
        <f>VLOOKUP(A126,FAG_Daten_2022!A$1:$FK$206,FAG_Daten_2022!$I$1,FALSE)</f>
        <v>209</v>
      </c>
      <c r="Q126" s="82">
        <f>VLOOKUP(A126,FAG_Daten_2022!A$1:$FK$206,FAG_Daten_2022!$F$1,FALSE)</f>
        <v>778</v>
      </c>
      <c r="R126" s="82">
        <f>VLOOKUP(A126,FAG_Daten_2022!A$1:$FK$206,FAG_Daten_2022!$K$1,FALSE)</f>
        <v>232131</v>
      </c>
      <c r="S126" s="82">
        <f>VLOOKUP(A126,FAG_Daten_2022!A$1:$FK$206,FAG_Daten_2022!$H$1,FALSE)</f>
        <v>1130451</v>
      </c>
      <c r="T126" s="82">
        <f>VLOOKUP(A126,FAG_Daten_2022!A$1:$FK$206,FAG_Daten_2022!$F$1,FALSE)</f>
        <v>778</v>
      </c>
      <c r="U126" s="3">
        <f>VLOOKUP(A126,FAG_Daten_2022!A$1:$FK$206,FAG_Daten_2022!$BC$1,FALSE)</f>
        <v>102.3</v>
      </c>
      <c r="V126" s="3">
        <f>VLOOKUP(A126,FAG_Daten_2022!A$1:$FK$206,FAG_Daten_2022!$BD$1,FALSE)</f>
        <v>104.2</v>
      </c>
      <c r="W126" s="118">
        <f>IF((P126/Q126)&gt;(R126/S126)*FAG_Basisdaten!$C$12,((P126/Q126)-(R126/S126)*FAG_Basisdaten!$C$12)*T126*FAG_Basisdaten!$C$13*(U126/V126),0)</f>
        <v>391923.13695274049</v>
      </c>
      <c r="X126" s="3">
        <f>VLOOKUP(A126,FAG_Daten_2022!A$1:$FK$206,FAG_Daten_2022!$DH$1,FALSE)</f>
        <v>125</v>
      </c>
      <c r="Y126" s="3">
        <f>VLOOKUP(A126,FAG_Daten_2022!A$1:$FK$206,FAG_Daten_2022!$DJ$1,FALSE)</f>
        <v>99.67</v>
      </c>
      <c r="Z126" s="82">
        <f>ROUND(W126-W126*MIN(MAX((Y126*FAG_Basisdaten!$C$15-X126)/(Y126*FAG_Basisdaten!$C$14),0),1),0)</f>
        <v>359243</v>
      </c>
      <c r="AA126" s="79">
        <f>VLOOKUP(A126,FAG_Daten_2022!A$1:$FK$206,FAG_Daten_2022!$AW$1,FALSE)</f>
        <v>87.1</v>
      </c>
      <c r="AB126" s="83">
        <f>VLOOKUP(A126,FAG_Daten_2022!A$1:$FK$206,FAG_Daten_2022!$AZ$1,FALSE)</f>
        <v>6.88E-2</v>
      </c>
      <c r="AC126" s="3">
        <f>VLOOKUP(A126,FAG_Daten_2022!A$1:$FK$206,FAG_Daten_2022!$F$1,FALSE)</f>
        <v>778</v>
      </c>
      <c r="AD126" s="3">
        <f>VLOOKUP(A126,FAG_Daten_2022!A$1:$FK$206,FAG_Daten_2022!$BC$1,FALSE)</f>
        <v>102.3</v>
      </c>
      <c r="AE126" s="3">
        <f>VLOOKUP(A126,FAG_Daten_2022!A$1:$FK$206,FAG_Daten_2022!$BD$1,FALSE)</f>
        <v>104.2</v>
      </c>
      <c r="AF126" s="80">
        <f>IF(OR(AA126&lt;FAG_Basisdaten!$C$18,AB126&gt;FAG_Basisdaten!$C$19),MAX((FAG_Basisdaten!$C$20+FAG_Basisdaten!$C$21*AA126+FAG_Basisdaten!$C$22*AB126*100)*AC126*(AD126/AE126),0),0)</f>
        <v>317822.93032629555</v>
      </c>
      <c r="AG126" s="3">
        <f>VLOOKUP(A126,FAG_Daten_2022!A$1:$FK$206,FAG_Daten_2022!$DH$1,FALSE)</f>
        <v>125</v>
      </c>
      <c r="AH126" s="3">
        <f>VLOOKUP(A126,FAG_Daten_2022!A$1:$FK$206,FAG_Daten_2022!$DJ$1,FALSE)</f>
        <v>99.67</v>
      </c>
      <c r="AI126" s="82">
        <f>ROUND(AF126-AF126*MIN(MAX((AH126*FAG_Basisdaten!$C$24-AG126)/(AH126*FAG_Basisdaten!$C$23),0),1),0)</f>
        <v>291322</v>
      </c>
      <c r="AJ126" s="3">
        <f>VLOOKUP(A126,FAG_Daten_2022!$A$1:$FK$206,FAG_Daten_2022!$BC$1,FALSE)</f>
        <v>102.3</v>
      </c>
      <c r="AK126" s="3">
        <f>VLOOKUP(A126,FAG_Daten_2022!$A$1:$FK$206,FAG_Daten_2022!$BD$1,FALSE)</f>
        <v>104.2</v>
      </c>
      <c r="AL126" s="82">
        <v>0</v>
      </c>
      <c r="AM126" s="82">
        <f t="shared" si="19"/>
        <v>2588271</v>
      </c>
      <c r="AN126" s="115"/>
      <c r="AO126" s="115" t="str">
        <f>IF(VLOOKUP($A126,FAG_Daten_2022!$A$1:$FK$206,FAG_Daten_2022!BT$1,FALSE)="","",VLOOKUP($A126,FAG_Daten_2022!$A$1:$FK$206,FAG_Daten_2022!BT$1,FALSE))</f>
        <v/>
      </c>
      <c r="AP126" s="115" t="str">
        <f>IF(VLOOKUP($A126,FAG_Daten_2022!$A$1:$FK$206,FAG_Daten_2022!BU$1,FALSE)="","",VLOOKUP($A126,FAG_Daten_2022!$A$1:$FK$206,FAG_Daten_2022!BU$1,FALSE))</f>
        <v/>
      </c>
      <c r="AQ126" s="115" t="str">
        <f>IF(VLOOKUP($A126,FAG_Daten_2022!$A$1:$FK$206,FAG_Daten_2022!BV$1,FALSE)="","",VLOOKUP($A126,FAG_Daten_2022!$A$1:$FK$206,FAG_Daten_2022!BV$1,FALSE))</f>
        <v/>
      </c>
      <c r="AR126" s="115"/>
      <c r="AS126" s="115" t="str">
        <f>IF(VLOOKUP($A126,FAG_Daten_2022!$A$1:$FK$206,FAG_Daten_2022!BX$1,FALSE)="","",VLOOKUP($A126,FAG_Daten_2022!$A$1:$FK$206,FAG_Daten_2022!BX$1,FALSE))</f>
        <v/>
      </c>
      <c r="AT126" s="115" t="str">
        <f>IF(VLOOKUP($A126,FAG_Daten_2022!$A$1:$FK$206,FAG_Daten_2022!BY$1,FALSE)="","",VLOOKUP($A126,FAG_Daten_2022!$A$1:$FK$206,FAG_Daten_2022!BY$1,FALSE))</f>
        <v/>
      </c>
      <c r="AU126" s="115" t="str">
        <f>IF(VLOOKUP($A126,FAG_Daten_2022!$A$1:$FK$206,FAG_Daten_2022!BZ$1,FALSE)="","",VLOOKUP($A126,FAG_Daten_2022!$A$1:$FK$206,FAG_Daten_2022!BZ$1,FALSE))</f>
        <v/>
      </c>
      <c r="AV126" s="115" t="s">
        <v>401</v>
      </c>
      <c r="AW126" s="115" t="str">
        <f>IF(VLOOKUP($A126,FAG_Daten_2022!$A$1:$FK$206,FAG_Daten_2022!CB$1,FALSE)="","",VLOOKUP($A126,FAG_Daten_2022!$A$1:$FK$206,FAG_Daten_2022!CB$1,FALSE))</f>
        <v/>
      </c>
      <c r="AX126" s="115" t="str">
        <f>IF(VLOOKUP($A126,FAG_Daten_2022!$A$1:$FK$206,FAG_Daten_2022!CC$1,FALSE)="","",VLOOKUP($A126,FAG_Daten_2022!$A$1:$FK$206,FAG_Daten_2022!CC$1,FALSE))</f>
        <v/>
      </c>
      <c r="AY126" s="115" t="str">
        <f>IF(VLOOKUP($A126,FAG_Daten_2022!$A$1:$FK$206,FAG_Daten_2022!CD$1,FALSE)="","",VLOOKUP($A126,FAG_Daten_2022!$A$1:$FK$206,FAG_Daten_2022!CD$1,FALSE))</f>
        <v/>
      </c>
      <c r="AZ126" s="80">
        <f>ROUND(VLOOKUP($A126,FAG_Daten_2022!$A$1:$FK$206,FAG_Daten_2022!$CR$1,FALSE)+BI126,2)</f>
        <v>125</v>
      </c>
      <c r="BA126" s="80"/>
      <c r="BB126" s="80">
        <f>IF(VLOOKUP($A126,FAG_Daten_2022!$A$1:$FK$206,FAG_Daten_2022!N$1,FALSE)="","",VLOOKUP($A126,FAG_Daten_2022!$A$1:$FK$206,FAG_Daten_2022!N$1,FALSE))</f>
        <v>0</v>
      </c>
      <c r="BC126" s="80">
        <f>IF(VLOOKUP($A126,FAG_Daten_2022!$A$1:$FK$206,FAG_Daten_2022!O$1,FALSE)="","",VLOOKUP($A126,FAG_Daten_2022!$A$1:$FK$206,FAG_Daten_2022!O$1,FALSE))</f>
        <v>0</v>
      </c>
      <c r="BD126" s="80" t="str">
        <f>IF(VLOOKUP($A126,FAG_Daten_2022!$A$1:$FK$206,FAG_Daten_2022!P$1,FALSE)="","",VLOOKUP($A126,FAG_Daten_2022!$A$1:$FK$206,FAG_Daten_2022!P$1,FALSE))</f>
        <v/>
      </c>
      <c r="BE126" s="80"/>
      <c r="BF126" s="80">
        <f>IF(VLOOKUP($A126,FAG_Daten_2022!$A$1:$FK$206,FAG_Daten_2022!S$1,FALSE)="","",VLOOKUP($A126,FAG_Daten_2022!$A$1:$FK$206,FAG_Daten_2022!S$1,FALSE))</f>
        <v>0</v>
      </c>
      <c r="BG126" s="80" t="str">
        <f>IF(VLOOKUP($A126,FAG_Daten_2022!$A$1:$FK$206,FAG_Daten_2022!T$1,FALSE)="","",VLOOKUP($A126,FAG_Daten_2022!$A$1:$FK$206,FAG_Daten_2022!T$1,FALSE))</f>
        <v/>
      </c>
      <c r="BH126" s="80" t="str">
        <f>IF(VLOOKUP($A126,FAG_Daten_2022!$A$1:$FK$206,FAG_Daten_2022!U$1,FALSE)="","",VLOOKUP($A126,FAG_Daten_2022!$A$1:$FK$206,FAG_Daten_2022!U$1,FALSE))</f>
        <v/>
      </c>
      <c r="BI126" s="80">
        <f>IF(VLOOKUP($A126,FAG_Daten_2022!$A$1:$FK$206,FAG_Daten_2022!W$1,FALSE)="","",VLOOKUP($A126,FAG_Daten_2022!$A$1:$FK$206,FAG_Daten_2022!W$1,FALSE))</f>
        <v>68</v>
      </c>
      <c r="BJ126" s="80" t="str">
        <f>IF(VLOOKUP($A126,FAG_Daten_2022!$A$1:$FK$206,FAG_Daten_2022!X$1,FALSE)="","",VLOOKUP($A126,FAG_Daten_2022!$A$1:$FK$206,FAG_Daten_2022!X$1,FALSE))</f>
        <v/>
      </c>
      <c r="BK126" s="80" t="str">
        <f>IF(VLOOKUP($A126,FAG_Daten_2022!$A$1:$FK$206,FAG_Daten_2022!Y$1,FALSE)="","",VLOOKUP($A126,FAG_Daten_2022!$A$1:$FK$206,FAG_Daten_2022!Y$1,FALSE))</f>
        <v/>
      </c>
      <c r="BL126" s="80" t="str">
        <f>IF(VLOOKUP($A126,FAG_Daten_2022!$A$1:$FK$206,FAG_Daten_2022!Z$1,FALSE)="","",VLOOKUP($A126,FAG_Daten_2022!$A$1:$FK$206,FAG_Daten_2022!Z$1,FALSE))</f>
        <v/>
      </c>
      <c r="BM126" s="82">
        <f>IF(VLOOKUP($A126,FAG_Daten_2022!$A$1:$FK$206,FAG_Daten_2022!AG$1,FALSE)="","",VLOOKUP($A126,FAG_Daten_2022!$A$1:$FK$206,FAG_Daten_2022!AG$1,FALSE))</f>
        <v>1236290</v>
      </c>
      <c r="BN126" s="82"/>
      <c r="BO126" s="82">
        <f>IF(VLOOKUP($A126,FAG_Daten_2022!$A$1:$FK$206,FAG_Daten_2022!AI$1,FALSE)="","",VLOOKUP($A126,FAG_Daten_2022!$A$1:$FK$206,FAG_Daten_2022!AI$1,FALSE))</f>
        <v>0</v>
      </c>
      <c r="BP126" s="113">
        <f>IF(VLOOKUP($A126,FAG_Daten_2022!$A$1:$FK$206,FAG_Daten_2022!AJ$1,FALSE)="","",VLOOKUP($A126,FAG_Daten_2022!$A$1:$FK$206,FAG_Daten_2022!AJ$1,FALSE))</f>
        <v>0</v>
      </c>
      <c r="BQ126" s="82" t="str">
        <f>IF(VLOOKUP($A126,FAG_Daten_2022!$A$1:$FK$206,FAG_Daten_2022!AK$1,FALSE)="","",VLOOKUP($A126,FAG_Daten_2022!$A$1:$FK$206,FAG_Daten_2022!AK$1,FALSE))</f>
        <v/>
      </c>
      <c r="BR126" s="82"/>
      <c r="BS126" s="82">
        <f>IF(VLOOKUP($A126,FAG_Daten_2022!$A$1:$FK$206,FAG_Daten_2022!AM$1,FALSE)="","",VLOOKUP($A126,FAG_Daten_2022!$A$1:$FK$206,FAG_Daten_2022!AM$1,FALSE))</f>
        <v>0</v>
      </c>
      <c r="BT126" s="82" t="str">
        <f>IF(VLOOKUP($A126,FAG_Daten_2022!$A$1:$FK$206,FAG_Daten_2022!AN$1,FALSE)="","",VLOOKUP($A126,FAG_Daten_2022!$A$1:$FK$206,FAG_Daten_2022!AN$1,FALSE))</f>
        <v/>
      </c>
      <c r="BU126" s="82" t="str">
        <f>IF(VLOOKUP($A126,FAG_Daten_2022!$A$1:$FK$206,FAG_Daten_2022!AO$1,FALSE)="","",VLOOKUP($A126,FAG_Daten_2022!$A$1:$FK$206,FAG_Daten_2022!AO$1,FALSE))</f>
        <v/>
      </c>
      <c r="BV126" s="82">
        <f>IF(VLOOKUP($A126,FAG_Daten_2022!$A$1:$FK$206,FAG_Daten_2022!AP$1,FALSE)="","",VLOOKUP($A126,FAG_Daten_2022!$A$1:$FK$206,FAG_Daten_2022!AP$1,FALSE))</f>
        <v>1236290</v>
      </c>
      <c r="BW126" s="82" t="str">
        <f>IF(VLOOKUP($A126,FAG_Daten_2022!$A$1:$FK$206,FAG_Daten_2022!AQ$1,FALSE)="","",VLOOKUP($A126,FAG_Daten_2022!$A$1:$FK$206,FAG_Daten_2022!AQ$1,FALSE))</f>
        <v/>
      </c>
      <c r="BX126" s="82" t="str">
        <f>IF(VLOOKUP($A126,FAG_Daten_2022!$A$1:$FK$206,FAG_Daten_2022!AR$1,FALSE)="","",VLOOKUP($A126,FAG_Daten_2022!$A$1:$FK$206,FAG_Daten_2022!AR$1,FALSE))</f>
        <v/>
      </c>
      <c r="BY126" s="82" t="str">
        <f>IF(VLOOKUP($A126,FAG_Daten_2022!$A$1:$FK$206,FAG_Daten_2022!AS$1,FALSE)="","",VLOOKUP($A126,FAG_Daten_2022!$A$1:$FK$206,FAG_Daten_2022!AS$1,FALSE))</f>
        <v/>
      </c>
      <c r="BZ126" s="82" t="str">
        <f t="shared" si="30"/>
        <v/>
      </c>
      <c r="CA126" s="82">
        <f t="shared" si="30"/>
        <v>0</v>
      </c>
      <c r="CB126" s="82">
        <f t="shared" si="30"/>
        <v>0</v>
      </c>
      <c r="CC126" s="82" t="str">
        <f t="shared" si="30"/>
        <v/>
      </c>
      <c r="CD126" s="82" t="str">
        <f t="shared" si="30"/>
        <v/>
      </c>
      <c r="CE126" s="82">
        <f t="shared" si="30"/>
        <v>0</v>
      </c>
      <c r="CF126" s="82" t="str">
        <f t="shared" si="30"/>
        <v/>
      </c>
      <c r="CG126" s="82" t="str">
        <f t="shared" si="30"/>
        <v/>
      </c>
      <c r="CH126" s="82">
        <f t="shared" si="30"/>
        <v>1054112</v>
      </c>
      <c r="CI126" s="82" t="str">
        <f t="shared" si="25"/>
        <v/>
      </c>
      <c r="CJ126" s="82" t="str">
        <f t="shared" si="25"/>
        <v/>
      </c>
      <c r="CK126" s="82" t="str">
        <f t="shared" si="25"/>
        <v/>
      </c>
      <c r="CL126" s="82" t="str">
        <f t="shared" si="28"/>
        <v/>
      </c>
      <c r="CM126" s="82">
        <f t="shared" si="28"/>
        <v>0</v>
      </c>
      <c r="CN126" s="82">
        <f t="shared" si="28"/>
        <v>0</v>
      </c>
      <c r="CO126" s="82" t="str">
        <f t="shared" si="26"/>
        <v/>
      </c>
      <c r="CP126" s="82" t="str">
        <f t="shared" si="26"/>
        <v/>
      </c>
      <c r="CQ126" s="82">
        <f t="shared" si="26"/>
        <v>0</v>
      </c>
      <c r="CR126" s="82" t="str">
        <f t="shared" si="26"/>
        <v/>
      </c>
      <c r="CS126" s="82" t="str">
        <f t="shared" si="26"/>
        <v/>
      </c>
      <c r="CT126" s="82">
        <f t="shared" si="26"/>
        <v>0</v>
      </c>
      <c r="CU126" s="82" t="str">
        <f t="shared" si="31"/>
        <v/>
      </c>
      <c r="CV126" s="82" t="str">
        <f t="shared" si="31"/>
        <v/>
      </c>
      <c r="CW126" s="82" t="str">
        <f t="shared" si="31"/>
        <v/>
      </c>
      <c r="CX126" s="82">
        <f t="shared" si="20"/>
        <v>1054112</v>
      </c>
      <c r="CY126" s="82">
        <f>VLOOKUP($A126,FAG_Daten_2022!$A$1:$FK$206,FAG_Daten_2022!I$1,FALSE)</f>
        <v>209</v>
      </c>
      <c r="CZ126" s="82" t="str">
        <f>IF(VLOOKUP($A126,FAG_Daten_2022!$A$1:$FK$206,FAG_Daten_2022!BE$1,FALSE)="","",VLOOKUP($A126,FAG_Daten_2022!$A$1:$FK$206,FAG_Daten_2022!BE$1,FALSE))</f>
        <v/>
      </c>
      <c r="DA126" s="82" t="str">
        <f>IF(VLOOKUP($A126,FAG_Daten_2022!$A$1:$FK$206,FAG_Daten_2022!BF$1,FALSE)="","",VLOOKUP($A126,FAG_Daten_2022!$A$1:$FK$206,FAG_Daten_2022!BF$1,FALSE))</f>
        <v/>
      </c>
      <c r="DB126" s="82" t="str">
        <f>IF(VLOOKUP($A126,FAG_Daten_2022!$A$1:$FK$206,FAG_Daten_2022!BG$1,FALSE)="","",VLOOKUP($A126,FAG_Daten_2022!$A$1:$FK$206,FAG_Daten_2022!BG$1,FALSE))</f>
        <v/>
      </c>
      <c r="DC126" s="82" t="str">
        <f>IF(VLOOKUP($A126,FAG_Daten_2022!$A$1:$FK$206,FAG_Daten_2022!BH$1,FALSE)="","",VLOOKUP($A126,FAG_Daten_2022!$A$1:$FK$206,FAG_Daten_2022!BH$1,FALSE))</f>
        <v/>
      </c>
      <c r="DD126" s="82" t="str">
        <f>IF(VLOOKUP($A126,FAG_Daten_2022!$A$1:$FK$206,FAG_Daten_2022!BI$1,FALSE)="","",VLOOKUP($A126,FAG_Daten_2022!$A$1:$FK$206,FAG_Daten_2022!BI$1,FALSE))</f>
        <v/>
      </c>
      <c r="DE126" s="82" t="str">
        <f>IF(VLOOKUP($A126,FAG_Daten_2022!$A$1:$FK$206,FAG_Daten_2022!BJ$1,FALSE)="","",VLOOKUP($A126,FAG_Daten_2022!$A$1:$FK$206,FAG_Daten_2022!BJ$1,FALSE))</f>
        <v/>
      </c>
      <c r="DF126" s="82" t="str">
        <f>IF(VLOOKUP($A126,FAG_Daten_2022!$A$1:$FK$206,FAG_Daten_2022!BK$1,FALSE)="","",VLOOKUP($A126,FAG_Daten_2022!$A$1:$FK$206,FAG_Daten_2022!BK$1,FALSE))</f>
        <v/>
      </c>
      <c r="DG126" s="82" t="str">
        <f>IF(VLOOKUP($A126,FAG_Daten_2022!$A$1:$FK$206,FAG_Daten_2022!BL$1,FALSE)="","",VLOOKUP($A126,FAG_Daten_2022!$A$1:$FK$206,FAG_Daten_2022!BL$1,FALSE))</f>
        <v/>
      </c>
      <c r="DH126" s="82">
        <f>IF(VLOOKUP($A126,FAG_Daten_2022!$A$1:$FK$206,FAG_Daten_2022!BM$1,FALSE)="","",VLOOKUP($A126,FAG_Daten_2022!$A$1:$FK$206,FAG_Daten_2022!BM$1,FALSE))</f>
        <v>123</v>
      </c>
      <c r="DI126" s="82" t="str">
        <f>IF(VLOOKUP($A126,FAG_Daten_2022!$A$1:$FK$206,FAG_Daten_2022!BN$1,FALSE)="","",VLOOKUP($A126,FAG_Daten_2022!$A$1:$FK$206,FAG_Daten_2022!BN$1,FALSE))</f>
        <v/>
      </c>
      <c r="DJ126" s="82" t="str">
        <f>IF(VLOOKUP($A126,FAG_Daten_2022!$A$1:$FK$206,FAG_Daten_2022!BO$1,FALSE)="","",VLOOKUP($A126,FAG_Daten_2022!$A$1:$FK$206,FAG_Daten_2022!BO$1,FALSE))</f>
        <v/>
      </c>
      <c r="DK126" s="82" t="str">
        <f>IF(VLOOKUP($A126,FAG_Daten_2022!$A$1:$FK$206,FAG_Daten_2022!BP$1,FALSE)="","",VLOOKUP($A126,FAG_Daten_2022!$A$1:$FK$206,FAG_Daten_2022!BP$1,FALSE))</f>
        <v/>
      </c>
      <c r="DL126" s="82" t="str">
        <f>IF(VLOOKUP($A126,FAG_Daten_2022!$A$1:$FK$206,FAG_Daten_2022!BQ$1,FALSE)="","",VLOOKUP($A126,FAG_Daten_2022!$A$1:$FK$206,FAG_Daten_2022!BQ$1,FALSE))</f>
        <v/>
      </c>
      <c r="DM126" s="82" t="str">
        <f>IF(VLOOKUP($A126,FAG_Daten_2022!$A$1:$FK$206,FAG_Daten_2022!BR$1,FALSE)="","",VLOOKUP($A126,FAG_Daten_2022!$A$1:$FK$206,FAG_Daten_2022!BR$1,FALSE))</f>
        <v/>
      </c>
      <c r="DN126" s="82" t="str">
        <f t="shared" si="29"/>
        <v/>
      </c>
      <c r="DO126" s="82" t="str">
        <f t="shared" si="29"/>
        <v/>
      </c>
      <c r="DP126" s="82" t="str">
        <f t="shared" si="29"/>
        <v/>
      </c>
      <c r="DQ126" s="82" t="str">
        <f t="shared" si="27"/>
        <v/>
      </c>
      <c r="DR126" s="82" t="str">
        <f t="shared" si="27"/>
        <v/>
      </c>
      <c r="DS126" s="82" t="str">
        <f t="shared" si="27"/>
        <v/>
      </c>
      <c r="DT126" s="82" t="str">
        <f t="shared" si="27"/>
        <v/>
      </c>
      <c r="DU126" s="82" t="str">
        <f t="shared" si="27"/>
        <v/>
      </c>
      <c r="DV126" s="82">
        <f t="shared" si="27"/>
        <v>211421</v>
      </c>
      <c r="DW126" s="82" t="str">
        <f t="shared" si="32"/>
        <v/>
      </c>
      <c r="DX126" s="82" t="str">
        <f t="shared" si="32"/>
        <v/>
      </c>
      <c r="DY126" s="82" t="str">
        <f t="shared" si="32"/>
        <v/>
      </c>
      <c r="DZ126" s="82">
        <f t="shared" si="21"/>
        <v>211421</v>
      </c>
      <c r="EA126" s="82">
        <f t="shared" si="22"/>
        <v>1265533</v>
      </c>
      <c r="EB126" s="82"/>
      <c r="EC126" s="82"/>
      <c r="ED126" s="82"/>
      <c r="EE126" s="82"/>
      <c r="EF126" s="82"/>
      <c r="EG126" s="82"/>
      <c r="EH126" s="82"/>
      <c r="EI126" s="82"/>
      <c r="EJ126" s="82"/>
      <c r="EL126" s="82"/>
    </row>
    <row r="127" spans="1:143" outlineLevel="1" x14ac:dyDescent="0.2">
      <c r="A127" s="3">
        <v>98</v>
      </c>
      <c r="B127" s="3" t="str">
        <f>VLOOKUP(A127,FAG_Daten_2022!A$1:$FK$206,FAG_Daten_2022!$B$1,FALSE)</f>
        <v>Schleinikon</v>
      </c>
      <c r="C127" s="3" t="str">
        <f>VLOOKUP(A127,FAG_Daten_2022!A$1:$FK$206,FAG_Daten_2022!$C$1,FALSE)</f>
        <v>Politische Gemeinde</v>
      </c>
      <c r="D127" s="3" t="str">
        <f>VLOOKUP(A127,FAG_Daten_2022!A$1:$FK$206,FAG_Daten_2022!$D$1,FALSE)</f>
        <v>Bezirk Dielsdorf</v>
      </c>
      <c r="E127" s="82">
        <f>VLOOKUP(A127,FAG_Daten_2022!A$1:$FK$206,FAG_Daten_2022!$AT$1,FALSE)</f>
        <v>2661</v>
      </c>
      <c r="F127" s="82">
        <f>VLOOKUP(A127,FAG_Daten_2022!A$1:$FK$206,FAG_Daten_2022!$AV$1,FALSE)</f>
        <v>3770</v>
      </c>
      <c r="G127" s="82">
        <f>VLOOKUP(A127,FAG_Daten_2022!A$1:$FK$206,FAG_Daten_2022!$F$1,FALSE)</f>
        <v>856</v>
      </c>
      <c r="H127" s="80">
        <f>VLOOKUP(A127,FAG_Daten_2022!A$1:$FK$206,FAG_Daten_2022!$DH$1,FALSE)</f>
        <v>110</v>
      </c>
      <c r="I127" s="82">
        <f>ROUND(IF(E127&lt;FAG_Basisdaten!$C$5*F127,(FAG_Basisdaten!$C$5*F127-E127)*G127*H127/100,0),0)</f>
        <v>866743</v>
      </c>
      <c r="J127" s="82">
        <f>VLOOKUP(A127,FAG_Daten_2022!A$1:$FK$206,FAG_Daten_2022!$AT$1,FALSE)</f>
        <v>2661</v>
      </c>
      <c r="K127" s="82">
        <f>VLOOKUP(A127,FAG_Daten_2022!A$1:$FK$206,FAG_Daten_2022!$AV$1,FALSE)</f>
        <v>3770</v>
      </c>
      <c r="L127" s="3">
        <f>VLOOKUP(A127,FAG_Daten_2022!A$1:$FK$206,FAG_Daten_2022!$F$1,FALSE)</f>
        <v>856</v>
      </c>
      <c r="M127" s="3">
        <f>VLOOKUP(A127,FAG_Daten_2022!A$1:$FK$206,FAG_Daten_2022!DJ$1,FALSE)</f>
        <v>99.67</v>
      </c>
      <c r="N127" s="3">
        <f>VLOOKUP(A127,FAG_Daten_2022!A$1:$FK$206,FAG_Daten_2022!$DK$1,FALSE)</f>
        <v>100.87</v>
      </c>
      <c r="O127" s="82">
        <f>ROUND(IF(J127&gt;K127*FAG_Basisdaten!$C$8,(J127-K127*FAG_Basisdaten!$C$8)*FAG_Basisdaten!$C$9*L127*(M127/N127),0),0)</f>
        <v>0</v>
      </c>
      <c r="P127" s="82">
        <f>VLOOKUP(A127,FAG_Daten_2022!A$1:$FK$206,FAG_Daten_2022!$I$1,FALSE)</f>
        <v>147</v>
      </c>
      <c r="Q127" s="82">
        <f>VLOOKUP(A127,FAG_Daten_2022!A$1:$FK$206,FAG_Daten_2022!$F$1,FALSE)</f>
        <v>856</v>
      </c>
      <c r="R127" s="82">
        <f>VLOOKUP(A127,FAG_Daten_2022!A$1:$FK$206,FAG_Daten_2022!$K$1,FALSE)</f>
        <v>232131</v>
      </c>
      <c r="S127" s="82">
        <f>VLOOKUP(A127,FAG_Daten_2022!A$1:$FK$206,FAG_Daten_2022!$H$1,FALSE)</f>
        <v>1130451</v>
      </c>
      <c r="T127" s="82">
        <f>VLOOKUP(A127,FAG_Daten_2022!A$1:$FK$206,FAG_Daten_2022!$F$1,FALSE)</f>
        <v>856</v>
      </c>
      <c r="U127" s="3">
        <f>VLOOKUP(A127,FAG_Daten_2022!A$1:$FK$206,FAG_Daten_2022!$BC$1,FALSE)</f>
        <v>102.3</v>
      </c>
      <c r="V127" s="3">
        <f>VLOOKUP(A127,FAG_Daten_2022!A$1:$FK$206,FAG_Daten_2022!$BD$1,FALSE)</f>
        <v>104.2</v>
      </c>
      <c r="W127" s="118">
        <f>IF((P127/Q127)&gt;(R127/S127)*FAG_Basisdaten!$C$12,((P127/Q127)-(R127/S127)*FAG_Basisdaten!$C$12)*T127*FAG_Basisdaten!$C$13*(U127/V127),0)</f>
        <v>0</v>
      </c>
      <c r="X127" s="3">
        <f>VLOOKUP(A127,FAG_Daten_2022!A$1:$FK$206,FAG_Daten_2022!$DH$1,FALSE)</f>
        <v>110</v>
      </c>
      <c r="Y127" s="3">
        <f>VLOOKUP(A127,FAG_Daten_2022!A$1:$FK$206,FAG_Daten_2022!$DJ$1,FALSE)</f>
        <v>99.67</v>
      </c>
      <c r="Z127" s="82">
        <f>ROUND(W127-W127*MIN(MAX((Y127*FAG_Basisdaten!$C$15-X127)/(Y127*FAG_Basisdaten!$C$14),0),1),0)</f>
        <v>0</v>
      </c>
      <c r="AA127" s="79">
        <f>VLOOKUP(A127,FAG_Daten_2022!A$1:$FK$206,FAG_Daten_2022!$AW$1,FALSE)</f>
        <v>151.03</v>
      </c>
      <c r="AB127" s="83">
        <f>VLOOKUP(A127,FAG_Daten_2022!A$1:$FK$206,FAG_Daten_2022!$AZ$1,FALSE)</f>
        <v>8.5300000000000001E-2</v>
      </c>
      <c r="AC127" s="3">
        <f>VLOOKUP(A127,FAG_Daten_2022!A$1:$FK$206,FAG_Daten_2022!$F$1,FALSE)</f>
        <v>856</v>
      </c>
      <c r="AD127" s="3">
        <f>VLOOKUP(A127,FAG_Daten_2022!A$1:$FK$206,FAG_Daten_2022!$BC$1,FALSE)</f>
        <v>102.3</v>
      </c>
      <c r="AE127" s="3">
        <f>VLOOKUP(A127,FAG_Daten_2022!A$1:$FK$206,FAG_Daten_2022!$BD$1,FALSE)</f>
        <v>104.2</v>
      </c>
      <c r="AF127" s="80">
        <f>IF(OR(AA127&lt;FAG_Basisdaten!$C$18,AB127&gt;FAG_Basisdaten!$C$19),MAX((FAG_Basisdaten!$C$20+FAG_Basisdaten!$C$21*AA127+FAG_Basisdaten!$C$22*AB127*100)*AC127*(AD127/AE127),0),0)</f>
        <v>0</v>
      </c>
      <c r="AG127" s="3">
        <f>VLOOKUP(A127,FAG_Daten_2022!A$1:$FK$206,FAG_Daten_2022!$DH$1,FALSE)</f>
        <v>110</v>
      </c>
      <c r="AH127" s="3">
        <f>VLOOKUP(A127,FAG_Daten_2022!A$1:$FK$206,FAG_Daten_2022!$DJ$1,FALSE)</f>
        <v>99.67</v>
      </c>
      <c r="AI127" s="82">
        <f>ROUND(AF127-AF127*MIN(MAX((AH127*FAG_Basisdaten!$C$24-AG127)/(AH127*FAG_Basisdaten!$C$23),0),1),0)</f>
        <v>0</v>
      </c>
      <c r="AJ127" s="3">
        <f>VLOOKUP(A127,FAG_Daten_2022!$A$1:$FK$206,FAG_Daten_2022!$BC$1,FALSE)</f>
        <v>102.3</v>
      </c>
      <c r="AK127" s="3">
        <f>VLOOKUP(A127,FAG_Daten_2022!$A$1:$FK$206,FAG_Daten_2022!$BD$1,FALSE)</f>
        <v>104.2</v>
      </c>
      <c r="AL127" s="82">
        <v>0</v>
      </c>
      <c r="AM127" s="82">
        <f t="shared" si="19"/>
        <v>866743</v>
      </c>
      <c r="AN127" s="115" t="str">
        <f>IF(VLOOKUP($A127,FAG_Daten_2022!$A$1:$FK$206,FAG_Daten_2022!BS$1,FALSE)="","",VLOOKUP($A127,FAG_Daten_2022!$A$1:$FK$206,FAG_Daten_2022!BS$1,FALSE))</f>
        <v/>
      </c>
      <c r="AO127" s="115" t="str">
        <f>IF(VLOOKUP($A127,FAG_Daten_2022!$A$1:$FK$206,FAG_Daten_2022!BT$1,FALSE)="","",VLOOKUP($A127,FAG_Daten_2022!$A$1:$FK$206,FAG_Daten_2022!BT$1,FALSE))</f>
        <v/>
      </c>
      <c r="AP127" s="115" t="str">
        <f>IF(VLOOKUP($A127,FAG_Daten_2022!$A$1:$FK$206,FAG_Daten_2022!BU$1,FALSE)="","",VLOOKUP($A127,FAG_Daten_2022!$A$1:$FK$206,FAG_Daten_2022!BU$1,FALSE))</f>
        <v/>
      </c>
      <c r="AQ127" s="115" t="str">
        <f>IF(VLOOKUP($A127,FAG_Daten_2022!$A$1:$FK$206,FAG_Daten_2022!BV$1,FALSE)="","",VLOOKUP($A127,FAG_Daten_2022!$A$1:$FK$206,FAG_Daten_2022!BV$1,FALSE))</f>
        <v/>
      </c>
      <c r="AR127" s="115" t="str">
        <f>IF(VLOOKUP($A127,FAG_Daten_2022!$A$1:$FK$206,FAG_Daten_2022!BW$1,FALSE)="","",VLOOKUP($A127,FAG_Daten_2022!$A$1:$FK$206,FAG_Daten_2022!BW$1,FALSE))</f>
        <v/>
      </c>
      <c r="AS127" s="115" t="str">
        <f>IF(VLOOKUP($A127,FAG_Daten_2022!$A$1:$FK$206,FAG_Daten_2022!BX$1,FALSE)="","",VLOOKUP($A127,FAG_Daten_2022!$A$1:$FK$206,FAG_Daten_2022!BX$1,FALSE))</f>
        <v/>
      </c>
      <c r="AT127" s="115" t="str">
        <f>IF(VLOOKUP($A127,FAG_Daten_2022!$A$1:$FK$206,FAG_Daten_2022!BY$1,FALSE)="","",VLOOKUP($A127,FAG_Daten_2022!$A$1:$FK$206,FAG_Daten_2022!BY$1,FALSE))</f>
        <v/>
      </c>
      <c r="AU127" s="115" t="str">
        <f>IF(VLOOKUP($A127,FAG_Daten_2022!$A$1:$FK$206,FAG_Daten_2022!BZ$1,FALSE)="","",VLOOKUP($A127,FAG_Daten_2022!$A$1:$FK$206,FAG_Daten_2022!BZ$1,FALSE))</f>
        <v/>
      </c>
      <c r="AV127" s="115" t="str">
        <f>IF(VLOOKUP($A127,FAG_Daten_2022!$A$1:$FK$206,FAG_Daten_2022!CA$1,FALSE)="","",VLOOKUP($A127,FAG_Daten_2022!$A$1:$FK$206,FAG_Daten_2022!CA$1,FALSE))</f>
        <v>Wehntal</v>
      </c>
      <c r="AW127" s="115" t="str">
        <f>IF(VLOOKUP($A127,FAG_Daten_2022!$A$1:$FK$206,FAG_Daten_2022!CB$1,FALSE)="","",VLOOKUP($A127,FAG_Daten_2022!$A$1:$FK$206,FAG_Daten_2022!CB$1,FALSE))</f>
        <v/>
      </c>
      <c r="AX127" s="115" t="str">
        <f>IF(VLOOKUP($A127,FAG_Daten_2022!$A$1:$FK$206,FAG_Daten_2022!CC$1,FALSE)="","",VLOOKUP($A127,FAG_Daten_2022!$A$1:$FK$206,FAG_Daten_2022!CC$1,FALSE))</f>
        <v/>
      </c>
      <c r="AY127" s="115" t="str">
        <f>IF(VLOOKUP($A127,FAG_Daten_2022!$A$1:$FK$206,FAG_Daten_2022!CD$1,FALSE)="","",VLOOKUP($A127,FAG_Daten_2022!$A$1:$FK$206,FAG_Daten_2022!CD$1,FALSE))</f>
        <v/>
      </c>
      <c r="AZ127" s="80">
        <f>VLOOKUP($A127,FAG_Daten_2022!$A$1:$FK$206,FAG_Daten_2022!$DH$1,FALSE)</f>
        <v>110</v>
      </c>
      <c r="BA127" s="80">
        <f>IF(VLOOKUP($A127,FAG_Daten_2022!$A$1:$FK$206,FAG_Daten_2022!M$1,FALSE)="","",VLOOKUP($A127,FAG_Daten_2022!$A$1:$FK$206,FAG_Daten_2022!M$1,FALSE))</f>
        <v>0</v>
      </c>
      <c r="BB127" s="80">
        <f>IF(VLOOKUP($A127,FAG_Daten_2022!$A$1:$FK$206,FAG_Daten_2022!N$1,FALSE)="","",VLOOKUP($A127,FAG_Daten_2022!$A$1:$FK$206,FAG_Daten_2022!N$1,FALSE))</f>
        <v>0</v>
      </c>
      <c r="BC127" s="80">
        <f>IF(VLOOKUP($A127,FAG_Daten_2022!$A$1:$FK$206,FAG_Daten_2022!O$1,FALSE)="","",VLOOKUP($A127,FAG_Daten_2022!$A$1:$FK$206,FAG_Daten_2022!O$1,FALSE))</f>
        <v>0</v>
      </c>
      <c r="BD127" s="80" t="str">
        <f>IF(VLOOKUP($A127,FAG_Daten_2022!$A$1:$FK$206,FAG_Daten_2022!P$1,FALSE)="","",VLOOKUP($A127,FAG_Daten_2022!$A$1:$FK$206,FAG_Daten_2022!P$1,FALSE))</f>
        <v/>
      </c>
      <c r="BE127" s="80">
        <f>IF(VLOOKUP($A127,FAG_Daten_2022!$A$1:$FK$206,FAG_Daten_2022!R$1,FALSE)="","",VLOOKUP($A127,FAG_Daten_2022!$A$1:$FK$206,FAG_Daten_2022!R$1,FALSE))</f>
        <v>0</v>
      </c>
      <c r="BF127" s="80">
        <f>IF(VLOOKUP($A127,FAG_Daten_2022!$A$1:$FK$206,FAG_Daten_2022!S$1,FALSE)="","",VLOOKUP($A127,FAG_Daten_2022!$A$1:$FK$206,FAG_Daten_2022!S$1,FALSE))</f>
        <v>0</v>
      </c>
      <c r="BG127" s="80" t="str">
        <f>IF(VLOOKUP($A127,FAG_Daten_2022!$A$1:$FK$206,FAG_Daten_2022!T$1,FALSE)="","",VLOOKUP($A127,FAG_Daten_2022!$A$1:$FK$206,FAG_Daten_2022!T$1,FALSE))</f>
        <v/>
      </c>
      <c r="BH127" s="80" t="str">
        <f>IF(VLOOKUP($A127,FAG_Daten_2022!$A$1:$FK$206,FAG_Daten_2022!U$1,FALSE)="","",VLOOKUP($A127,FAG_Daten_2022!$A$1:$FK$206,FAG_Daten_2022!U$1,FALSE))</f>
        <v/>
      </c>
      <c r="BI127" s="80">
        <f>IF(VLOOKUP($A127,FAG_Daten_2022!$A$1:$FK$206,FAG_Daten_2022!W$1,FALSE)="","",VLOOKUP($A127,FAG_Daten_2022!$A$1:$FK$206,FAG_Daten_2022!W$1,FALSE))</f>
        <v>65</v>
      </c>
      <c r="BJ127" s="80" t="str">
        <f>IF(VLOOKUP($A127,FAG_Daten_2022!$A$1:$FK$206,FAG_Daten_2022!X$1,FALSE)="","",VLOOKUP($A127,FAG_Daten_2022!$A$1:$FK$206,FAG_Daten_2022!X$1,FALSE))</f>
        <v/>
      </c>
      <c r="BK127" s="80" t="str">
        <f>IF(VLOOKUP($A127,FAG_Daten_2022!$A$1:$FK$206,FAG_Daten_2022!Y$1,FALSE)="","",VLOOKUP($A127,FAG_Daten_2022!$A$1:$FK$206,FAG_Daten_2022!Y$1,FALSE))</f>
        <v/>
      </c>
      <c r="BL127" s="80" t="str">
        <f>IF(VLOOKUP($A127,FAG_Daten_2022!$A$1:$FK$206,FAG_Daten_2022!Z$1,FALSE)="","",VLOOKUP($A127,FAG_Daten_2022!$A$1:$FK$206,FAG_Daten_2022!Z$1,FALSE))</f>
        <v/>
      </c>
      <c r="BM127" s="82">
        <f>IF(VLOOKUP($A127,FAG_Daten_2022!$A$1:$FK$206,FAG_Daten_2022!AG$1,FALSE)="","",VLOOKUP($A127,FAG_Daten_2022!$A$1:$FK$206,FAG_Daten_2022!AG$1,FALSE))</f>
        <v>2277932</v>
      </c>
      <c r="BN127" s="82">
        <f>IF(VLOOKUP($A127,FAG_Daten_2022!$A$1:$FK$206,FAG_Daten_2022!AH$1,FALSE)="","",VLOOKUP($A127,FAG_Daten_2022!$A$1:$FK$206,FAG_Daten_2022!AH$1,FALSE))</f>
        <v>0</v>
      </c>
      <c r="BO127" s="82">
        <f>IF(VLOOKUP($A127,FAG_Daten_2022!$A$1:$FK$206,FAG_Daten_2022!AI$1,FALSE)="","",VLOOKUP($A127,FAG_Daten_2022!$A$1:$FK$206,FAG_Daten_2022!AI$1,FALSE))</f>
        <v>0</v>
      </c>
      <c r="BP127" s="113">
        <f>IF(VLOOKUP($A127,FAG_Daten_2022!$A$1:$FK$206,FAG_Daten_2022!AJ$1,FALSE)="","",VLOOKUP($A127,FAG_Daten_2022!$A$1:$FK$206,FAG_Daten_2022!AJ$1,FALSE))</f>
        <v>0</v>
      </c>
      <c r="BQ127" s="82" t="str">
        <f>IF(VLOOKUP($A127,FAG_Daten_2022!$A$1:$FK$206,FAG_Daten_2022!AK$1,FALSE)="","",VLOOKUP($A127,FAG_Daten_2022!$A$1:$FK$206,FAG_Daten_2022!AK$1,FALSE))</f>
        <v/>
      </c>
      <c r="BR127" s="82">
        <f>IF(VLOOKUP($A127,FAG_Daten_2022!$A$1:$FK$206,FAG_Daten_2022!AL$1,FALSE)="","",VLOOKUP($A127,FAG_Daten_2022!$A$1:$FK$206,FAG_Daten_2022!AL$1,FALSE))</f>
        <v>0</v>
      </c>
      <c r="BS127" s="82">
        <f>IF(VLOOKUP($A127,FAG_Daten_2022!$A$1:$FK$206,FAG_Daten_2022!AM$1,FALSE)="","",VLOOKUP($A127,FAG_Daten_2022!$A$1:$FK$206,FAG_Daten_2022!AM$1,FALSE))</f>
        <v>0</v>
      </c>
      <c r="BT127" s="82" t="str">
        <f>IF(VLOOKUP($A127,FAG_Daten_2022!$A$1:$FK$206,FAG_Daten_2022!AN$1,FALSE)="","",VLOOKUP($A127,FAG_Daten_2022!$A$1:$FK$206,FAG_Daten_2022!AN$1,FALSE))</f>
        <v/>
      </c>
      <c r="BU127" s="82" t="str">
        <f>IF(VLOOKUP($A127,FAG_Daten_2022!$A$1:$FK$206,FAG_Daten_2022!AO$1,FALSE)="","",VLOOKUP($A127,FAG_Daten_2022!$A$1:$FK$206,FAG_Daten_2022!AO$1,FALSE))</f>
        <v/>
      </c>
      <c r="BV127" s="82">
        <f>IF(VLOOKUP($A127,FAG_Daten_2022!$A$1:$FK$206,FAG_Daten_2022!AP$1,FALSE)="","",VLOOKUP($A127,FAG_Daten_2022!$A$1:$FK$206,FAG_Daten_2022!AP$1,FALSE))</f>
        <v>2277932</v>
      </c>
      <c r="BW127" s="82" t="str">
        <f>IF(VLOOKUP($A127,FAG_Daten_2022!$A$1:$FK$206,FAG_Daten_2022!AQ$1,FALSE)="","",VLOOKUP($A127,FAG_Daten_2022!$A$1:$FK$206,FAG_Daten_2022!AQ$1,FALSE))</f>
        <v/>
      </c>
      <c r="BX127" s="82" t="str">
        <f>IF(VLOOKUP($A127,FAG_Daten_2022!$A$1:$FK$206,FAG_Daten_2022!AR$1,FALSE)="","",VLOOKUP($A127,FAG_Daten_2022!$A$1:$FK$206,FAG_Daten_2022!AR$1,FALSE))</f>
        <v/>
      </c>
      <c r="BY127" s="82" t="str">
        <f>IF(VLOOKUP($A127,FAG_Daten_2022!$A$1:$FK$206,FAG_Daten_2022!AS$1,FALSE)="","",VLOOKUP($A127,FAG_Daten_2022!$A$1:$FK$206,FAG_Daten_2022!AS$1,FALSE))</f>
        <v/>
      </c>
      <c r="BZ127" s="82">
        <f t="shared" si="30"/>
        <v>0</v>
      </c>
      <c r="CA127" s="82">
        <f t="shared" si="30"/>
        <v>0</v>
      </c>
      <c r="CB127" s="82">
        <f t="shared" si="30"/>
        <v>0</v>
      </c>
      <c r="CC127" s="82" t="str">
        <f t="shared" si="30"/>
        <v/>
      </c>
      <c r="CD127" s="82">
        <f t="shared" si="30"/>
        <v>0</v>
      </c>
      <c r="CE127" s="82">
        <f t="shared" si="30"/>
        <v>0</v>
      </c>
      <c r="CF127" s="82" t="str">
        <f t="shared" si="30"/>
        <v/>
      </c>
      <c r="CG127" s="82" t="str">
        <f t="shared" si="30"/>
        <v/>
      </c>
      <c r="CH127" s="82">
        <f t="shared" si="30"/>
        <v>512166</v>
      </c>
      <c r="CI127" s="82" t="str">
        <f t="shared" si="25"/>
        <v/>
      </c>
      <c r="CJ127" s="82" t="str">
        <f t="shared" si="25"/>
        <v/>
      </c>
      <c r="CK127" s="82" t="str">
        <f t="shared" si="25"/>
        <v/>
      </c>
      <c r="CL127" s="82">
        <f t="shared" si="28"/>
        <v>0</v>
      </c>
      <c r="CM127" s="82">
        <f t="shared" si="28"/>
        <v>0</v>
      </c>
      <c r="CN127" s="82">
        <f t="shared" si="28"/>
        <v>0</v>
      </c>
      <c r="CO127" s="82" t="str">
        <f t="shared" si="26"/>
        <v/>
      </c>
      <c r="CP127" s="82">
        <f t="shared" si="26"/>
        <v>0</v>
      </c>
      <c r="CQ127" s="82">
        <f t="shared" si="26"/>
        <v>0</v>
      </c>
      <c r="CR127" s="82" t="str">
        <f t="shared" si="26"/>
        <v/>
      </c>
      <c r="CS127" s="82" t="str">
        <f t="shared" si="26"/>
        <v/>
      </c>
      <c r="CT127" s="82">
        <f t="shared" si="26"/>
        <v>0</v>
      </c>
      <c r="CU127" s="82" t="str">
        <f t="shared" si="31"/>
        <v/>
      </c>
      <c r="CV127" s="82" t="str">
        <f t="shared" si="31"/>
        <v/>
      </c>
      <c r="CW127" s="82" t="str">
        <f t="shared" si="31"/>
        <v/>
      </c>
      <c r="CX127" s="82">
        <f t="shared" si="20"/>
        <v>512166</v>
      </c>
      <c r="CY127" s="82">
        <f>VLOOKUP($A127,FAG_Daten_2022!$A$1:$FK$206,FAG_Daten_2022!I$1,FALSE)</f>
        <v>147</v>
      </c>
      <c r="CZ127" s="82" t="str">
        <f>IF(VLOOKUP($A127,FAG_Daten_2022!$A$1:$FK$206,FAG_Daten_2022!BE$1,FALSE)="","",VLOOKUP($A127,FAG_Daten_2022!$A$1:$FK$206,FAG_Daten_2022!BE$1,FALSE))</f>
        <v/>
      </c>
      <c r="DA127" s="82" t="str">
        <f>IF(VLOOKUP($A127,FAG_Daten_2022!$A$1:$FK$206,FAG_Daten_2022!BF$1,FALSE)="","",VLOOKUP($A127,FAG_Daten_2022!$A$1:$FK$206,FAG_Daten_2022!BF$1,FALSE))</f>
        <v/>
      </c>
      <c r="DB127" s="82" t="str">
        <f>IF(VLOOKUP($A127,FAG_Daten_2022!$A$1:$FK$206,FAG_Daten_2022!BG$1,FALSE)="","",VLOOKUP($A127,FAG_Daten_2022!$A$1:$FK$206,FAG_Daten_2022!BG$1,FALSE))</f>
        <v/>
      </c>
      <c r="DC127" s="82" t="str">
        <f>IF(VLOOKUP($A127,FAG_Daten_2022!$A$1:$FK$206,FAG_Daten_2022!BH$1,FALSE)="","",VLOOKUP($A127,FAG_Daten_2022!$A$1:$FK$206,FAG_Daten_2022!BH$1,FALSE))</f>
        <v/>
      </c>
      <c r="DD127" s="82" t="str">
        <f>IF(VLOOKUP($A127,FAG_Daten_2022!$A$1:$FK$206,FAG_Daten_2022!BI$1,FALSE)="","",VLOOKUP($A127,FAG_Daten_2022!$A$1:$FK$206,FAG_Daten_2022!BI$1,FALSE))</f>
        <v/>
      </c>
      <c r="DE127" s="82" t="str">
        <f>IF(VLOOKUP($A127,FAG_Daten_2022!$A$1:$FK$206,FAG_Daten_2022!BJ$1,FALSE)="","",VLOOKUP($A127,FAG_Daten_2022!$A$1:$FK$206,FAG_Daten_2022!BJ$1,FALSE))</f>
        <v/>
      </c>
      <c r="DF127" s="82" t="str">
        <f>IF(VLOOKUP($A127,FAG_Daten_2022!$A$1:$FK$206,FAG_Daten_2022!BK$1,FALSE)="","",VLOOKUP($A127,FAG_Daten_2022!$A$1:$FK$206,FAG_Daten_2022!BK$1,FALSE))</f>
        <v/>
      </c>
      <c r="DG127" s="82" t="str">
        <f>IF(VLOOKUP($A127,FAG_Daten_2022!$A$1:$FK$206,FAG_Daten_2022!BL$1,FALSE)="","",VLOOKUP($A127,FAG_Daten_2022!$A$1:$FK$206,FAG_Daten_2022!BL$1,FALSE))</f>
        <v/>
      </c>
      <c r="DH127" s="82">
        <f>IF(VLOOKUP($A127,FAG_Daten_2022!$A$1:$FK$206,FAG_Daten_2022!BM$1,FALSE)="","",VLOOKUP($A127,FAG_Daten_2022!$A$1:$FK$206,FAG_Daten_2022!BM$1,FALSE))</f>
        <v>73</v>
      </c>
      <c r="DI127" s="82" t="str">
        <f>IF(VLOOKUP($A127,FAG_Daten_2022!$A$1:$FK$206,FAG_Daten_2022!BN$1,FALSE)="","",VLOOKUP($A127,FAG_Daten_2022!$A$1:$FK$206,FAG_Daten_2022!BN$1,FALSE))</f>
        <v/>
      </c>
      <c r="DJ127" s="82" t="str">
        <f>IF(VLOOKUP($A127,FAG_Daten_2022!$A$1:$FK$206,FAG_Daten_2022!BO$1,FALSE)="","",VLOOKUP($A127,FAG_Daten_2022!$A$1:$FK$206,FAG_Daten_2022!BO$1,FALSE))</f>
        <v/>
      </c>
      <c r="DK127" s="82" t="str">
        <f>IF(VLOOKUP($A127,FAG_Daten_2022!$A$1:$FK$206,FAG_Daten_2022!BP$1,FALSE)="","",VLOOKUP($A127,FAG_Daten_2022!$A$1:$FK$206,FAG_Daten_2022!BP$1,FALSE))</f>
        <v/>
      </c>
      <c r="DL127" s="82" t="str">
        <f>IF(VLOOKUP($A127,FAG_Daten_2022!$A$1:$FK$206,FAG_Daten_2022!BQ$1,FALSE)="","",VLOOKUP($A127,FAG_Daten_2022!$A$1:$FK$206,FAG_Daten_2022!BQ$1,FALSE))</f>
        <v/>
      </c>
      <c r="DM127" s="82" t="str">
        <f>IF(VLOOKUP($A127,FAG_Daten_2022!$A$1:$FK$206,FAG_Daten_2022!BR$1,FALSE)="","",VLOOKUP($A127,FAG_Daten_2022!$A$1:$FK$206,FAG_Daten_2022!BR$1,FALSE))</f>
        <v/>
      </c>
      <c r="DN127" s="82" t="str">
        <f t="shared" si="29"/>
        <v/>
      </c>
      <c r="DO127" s="82" t="str">
        <f t="shared" si="29"/>
        <v/>
      </c>
      <c r="DP127" s="82" t="str">
        <f t="shared" si="29"/>
        <v/>
      </c>
      <c r="DQ127" s="82" t="str">
        <f t="shared" si="27"/>
        <v/>
      </c>
      <c r="DR127" s="82" t="str">
        <f t="shared" si="27"/>
        <v/>
      </c>
      <c r="DS127" s="82" t="str">
        <f t="shared" si="27"/>
        <v/>
      </c>
      <c r="DT127" s="82" t="str">
        <f t="shared" si="27"/>
        <v/>
      </c>
      <c r="DU127" s="82" t="str">
        <f t="shared" si="27"/>
        <v/>
      </c>
      <c r="DV127" s="82">
        <f t="shared" si="27"/>
        <v>0</v>
      </c>
      <c r="DW127" s="82" t="str">
        <f t="shared" si="32"/>
        <v/>
      </c>
      <c r="DX127" s="82" t="str">
        <f t="shared" si="32"/>
        <v/>
      </c>
      <c r="DY127" s="82" t="str">
        <f t="shared" si="32"/>
        <v/>
      </c>
      <c r="DZ127" s="82">
        <f t="shared" si="21"/>
        <v>0</v>
      </c>
      <c r="EA127" s="82">
        <f t="shared" si="22"/>
        <v>512166</v>
      </c>
      <c r="EB127" s="82"/>
      <c r="EC127" s="82"/>
      <c r="ED127" s="82"/>
      <c r="EE127" s="82"/>
      <c r="EF127" s="82"/>
      <c r="EG127" s="82"/>
      <c r="EH127" s="82"/>
      <c r="EI127" s="82"/>
      <c r="EJ127" s="82"/>
      <c r="EK127" s="3"/>
      <c r="EL127" s="82"/>
      <c r="EM127" s="3"/>
    </row>
    <row r="128" spans="1:143" outlineLevel="1" x14ac:dyDescent="0.2">
      <c r="A128" s="1">
        <v>247</v>
      </c>
      <c r="B128" s="3" t="str">
        <f>VLOOKUP(A128,FAG_Daten_2022!A$1:$FK$206,FAG_Daten_2022!$B$1,FALSE)</f>
        <v>Schlieren</v>
      </c>
      <c r="C128" s="3" t="str">
        <f>VLOOKUP(A128,FAG_Daten_2022!A$1:$FK$206,FAG_Daten_2022!$C$1,FALSE)</f>
        <v>Stadt</v>
      </c>
      <c r="D128" s="3" t="str">
        <f>VLOOKUP(A128,FAG_Daten_2022!A$1:$FK$206,FAG_Daten_2022!$D$1,FALSE)</f>
        <v>Bezirk Dietikon</v>
      </c>
      <c r="E128" s="82">
        <f>VLOOKUP(A128,FAG_Daten_2022!A$1:$FK$206,FAG_Daten_2022!$AT$1,FALSE)</f>
        <v>3257</v>
      </c>
      <c r="F128" s="82">
        <f>VLOOKUP(A128,FAG_Daten_2022!A$1:$FK$206,FAG_Daten_2022!$AV$1,FALSE)</f>
        <v>3770</v>
      </c>
      <c r="G128" s="82">
        <f>VLOOKUP(A128,FAG_Daten_2022!A$1:$FK$206,FAG_Daten_2022!$F$1,FALSE)</f>
        <v>19872</v>
      </c>
      <c r="H128" s="80">
        <f>VLOOKUP(A128,FAG_Daten_2022!A$1:$FK$206,FAG_Daten_2022!$DH$1,FALSE)</f>
        <v>111</v>
      </c>
      <c r="I128" s="82">
        <f>ROUND(IF(E128&lt;FAG_Basisdaten!$C$5*F128,(FAG_Basisdaten!$C$5*F128-E128)*G128*H128/100,0),0)</f>
        <v>7157795</v>
      </c>
      <c r="J128" s="82">
        <f>VLOOKUP(A128,FAG_Daten_2022!A$1:$FK$206,FAG_Daten_2022!$AT$1,FALSE)</f>
        <v>3257</v>
      </c>
      <c r="K128" s="82">
        <f>VLOOKUP(A128,FAG_Daten_2022!A$1:$FK$206,FAG_Daten_2022!$AV$1,FALSE)</f>
        <v>3770</v>
      </c>
      <c r="L128" s="3">
        <f>VLOOKUP(A128,FAG_Daten_2022!A$1:$FK$206,FAG_Daten_2022!$F$1,FALSE)</f>
        <v>19872</v>
      </c>
      <c r="M128" s="3">
        <f>VLOOKUP(A128,FAG_Daten_2022!A$1:$FK$206,FAG_Daten_2022!DJ$1,FALSE)</f>
        <v>99.67</v>
      </c>
      <c r="N128" s="3">
        <f>VLOOKUP(A128,FAG_Daten_2022!A$1:$FK$206,FAG_Daten_2022!$DK$1,FALSE)</f>
        <v>100.87</v>
      </c>
      <c r="O128" s="82">
        <f>ROUND(IF(J128&gt;K128*FAG_Basisdaten!$C$8,(J128-K128*FAG_Basisdaten!$C$8)*FAG_Basisdaten!$C$9*L128*(M128/N128),0),0)</f>
        <v>0</v>
      </c>
      <c r="P128" s="82">
        <f>VLOOKUP(A128,FAG_Daten_2022!A$1:$FK$206,FAG_Daten_2022!$I$1,FALSE)</f>
        <v>3668</v>
      </c>
      <c r="Q128" s="82">
        <f>VLOOKUP(A128,FAG_Daten_2022!A$1:$FK$206,FAG_Daten_2022!$F$1,FALSE)</f>
        <v>19872</v>
      </c>
      <c r="R128" s="82">
        <f>VLOOKUP(A128,FAG_Daten_2022!A$1:$FK$206,FAG_Daten_2022!$K$1,FALSE)</f>
        <v>232131</v>
      </c>
      <c r="S128" s="82">
        <f>VLOOKUP(A128,FAG_Daten_2022!A$1:$FK$206,FAG_Daten_2022!$H$1,FALSE)</f>
        <v>1130451</v>
      </c>
      <c r="T128" s="82">
        <f>VLOOKUP(A128,FAG_Daten_2022!A$1:$FK$206,FAG_Daten_2022!$F$1,FALSE)</f>
        <v>19872</v>
      </c>
      <c r="U128" s="3">
        <f>VLOOKUP(A128,FAG_Daten_2022!A$1:$FK$206,FAG_Daten_2022!$BC$1,FALSE)</f>
        <v>102.3</v>
      </c>
      <c r="V128" s="3">
        <f>VLOOKUP(A128,FAG_Daten_2022!A$1:$FK$206,FAG_Daten_2022!$BD$1,FALSE)</f>
        <v>104.2</v>
      </c>
      <c r="W128" s="118">
        <f>IF((P128/Q128)&gt;(R128/S128)*FAG_Basisdaten!$C$12,((P128/Q128)-(R128/S128)*FAG_Basisdaten!$C$12)*T128*FAG_Basisdaten!$C$13*(U128/V128),0)</f>
        <v>0</v>
      </c>
      <c r="X128" s="3">
        <f>VLOOKUP(A128,FAG_Daten_2022!A$1:$FK$206,FAG_Daten_2022!$DH$1,FALSE)</f>
        <v>111</v>
      </c>
      <c r="Y128" s="3">
        <f>VLOOKUP(A128,FAG_Daten_2022!A$1:$FK$206,FAG_Daten_2022!$DJ$1,FALSE)</f>
        <v>99.67</v>
      </c>
      <c r="Z128" s="82">
        <f>ROUND(W128-W128*MIN(MAX((Y128*FAG_Basisdaten!$C$15-X128)/(Y128*FAG_Basisdaten!$C$14),0),1),0)</f>
        <v>0</v>
      </c>
      <c r="AA128" s="79">
        <f>VLOOKUP(A128,FAG_Daten_2022!A$1:$FK$206,FAG_Daten_2022!$AW$1,FALSE)</f>
        <v>3051.51</v>
      </c>
      <c r="AB128" s="83">
        <f>VLOOKUP(A128,FAG_Daten_2022!A$1:$FK$206,FAG_Daten_2022!$AZ$1,FALSE)</f>
        <v>4.4000000000000003E-3</v>
      </c>
      <c r="AC128" s="3">
        <f>VLOOKUP(A128,FAG_Daten_2022!A$1:$FK$206,FAG_Daten_2022!$F$1,FALSE)</f>
        <v>19872</v>
      </c>
      <c r="AD128" s="3">
        <f>VLOOKUP(A128,FAG_Daten_2022!A$1:$FK$206,FAG_Daten_2022!$BC$1,FALSE)</f>
        <v>102.3</v>
      </c>
      <c r="AE128" s="3">
        <f>VLOOKUP(A128,FAG_Daten_2022!A$1:$FK$206,FAG_Daten_2022!$BD$1,FALSE)</f>
        <v>104.2</v>
      </c>
      <c r="AF128" s="80">
        <f>IF(OR(AA128&lt;FAG_Basisdaten!$C$18,AB128&gt;FAG_Basisdaten!$C$19),MAX((FAG_Basisdaten!$C$20+FAG_Basisdaten!$C$21*AA128+FAG_Basisdaten!$C$22*AB128*100)*AC128*(AD128/AE128),0),0)</f>
        <v>0</v>
      </c>
      <c r="AG128" s="3">
        <f>VLOOKUP(A128,FAG_Daten_2022!A$1:$FK$206,FAG_Daten_2022!$DH$1,FALSE)</f>
        <v>111</v>
      </c>
      <c r="AH128" s="3">
        <f>VLOOKUP(A128,FAG_Daten_2022!A$1:$FK$206,FAG_Daten_2022!$DJ$1,FALSE)</f>
        <v>99.67</v>
      </c>
      <c r="AI128" s="82">
        <f>ROUND(AF128-AF128*MIN(MAX((AH128*FAG_Basisdaten!$C$24-AG128)/(AH128*FAG_Basisdaten!$C$23),0),1),0)</f>
        <v>0</v>
      </c>
      <c r="AJ128" s="3">
        <f>VLOOKUP(A128,FAG_Daten_2022!$A$1:$FK$206,FAG_Daten_2022!$BC$1,FALSE)</f>
        <v>102.3</v>
      </c>
      <c r="AK128" s="3">
        <f>VLOOKUP(A128,FAG_Daten_2022!$A$1:$FK$206,FAG_Daten_2022!$BD$1,FALSE)</f>
        <v>104.2</v>
      </c>
      <c r="AL128" s="82">
        <v>0</v>
      </c>
      <c r="AM128" s="82">
        <f t="shared" si="19"/>
        <v>7157795</v>
      </c>
      <c r="AN128" s="115" t="str">
        <f>IF(VLOOKUP($A128,FAG_Daten_2022!$A$1:$FK$206,FAG_Daten_2022!BS$1,FALSE)="","",VLOOKUP($A128,FAG_Daten_2022!$A$1:$FK$206,FAG_Daten_2022!BS$1,FALSE))</f>
        <v/>
      </c>
      <c r="AO128" s="115" t="str">
        <f>IF(VLOOKUP($A128,FAG_Daten_2022!$A$1:$FK$206,FAG_Daten_2022!BT$1,FALSE)="","",VLOOKUP($A128,FAG_Daten_2022!$A$1:$FK$206,FAG_Daten_2022!BT$1,FALSE))</f>
        <v/>
      </c>
      <c r="AP128" s="115" t="str">
        <f>IF(VLOOKUP($A128,FAG_Daten_2022!$A$1:$FK$206,FAG_Daten_2022!BU$1,FALSE)="","",VLOOKUP($A128,FAG_Daten_2022!$A$1:$FK$206,FAG_Daten_2022!BU$1,FALSE))</f>
        <v/>
      </c>
      <c r="AQ128" s="115" t="str">
        <f>IF(VLOOKUP($A128,FAG_Daten_2022!$A$1:$FK$206,FAG_Daten_2022!BV$1,FALSE)="","",VLOOKUP($A128,FAG_Daten_2022!$A$1:$FK$206,FAG_Daten_2022!BV$1,FALSE))</f>
        <v/>
      </c>
      <c r="AR128" s="115" t="str">
        <f>IF(VLOOKUP($A128,FAG_Daten_2022!$A$1:$FK$206,FAG_Daten_2022!BW$1,FALSE)="","",VLOOKUP($A128,FAG_Daten_2022!$A$1:$FK$206,FAG_Daten_2022!BW$1,FALSE))</f>
        <v/>
      </c>
      <c r="AS128" s="115" t="str">
        <f>IF(VLOOKUP($A128,FAG_Daten_2022!$A$1:$FK$206,FAG_Daten_2022!BX$1,FALSE)="","",VLOOKUP($A128,FAG_Daten_2022!$A$1:$FK$206,FAG_Daten_2022!BX$1,FALSE))</f>
        <v/>
      </c>
      <c r="AT128" s="115" t="str">
        <f>IF(VLOOKUP($A128,FAG_Daten_2022!$A$1:$FK$206,FAG_Daten_2022!BY$1,FALSE)="","",VLOOKUP($A128,FAG_Daten_2022!$A$1:$FK$206,FAG_Daten_2022!BY$1,FALSE))</f>
        <v/>
      </c>
      <c r="AU128" s="115" t="str">
        <f>IF(VLOOKUP($A128,FAG_Daten_2022!$A$1:$FK$206,FAG_Daten_2022!BZ$1,FALSE)="","",VLOOKUP($A128,FAG_Daten_2022!$A$1:$FK$206,FAG_Daten_2022!BZ$1,FALSE))</f>
        <v/>
      </c>
      <c r="AV128" s="115" t="str">
        <f>IF(VLOOKUP($A128,FAG_Daten_2022!$A$1:$FK$206,FAG_Daten_2022!CA$1,FALSE)="","",VLOOKUP($A128,FAG_Daten_2022!$A$1:$FK$206,FAG_Daten_2022!CA$1,FALSE))</f>
        <v/>
      </c>
      <c r="AW128" s="115" t="str">
        <f>IF(VLOOKUP($A128,FAG_Daten_2022!$A$1:$FK$206,FAG_Daten_2022!CB$1,FALSE)="","",VLOOKUP($A128,FAG_Daten_2022!$A$1:$FK$206,FAG_Daten_2022!CB$1,FALSE))</f>
        <v/>
      </c>
      <c r="AX128" s="115" t="str">
        <f>IF(VLOOKUP($A128,FAG_Daten_2022!$A$1:$FK$206,FAG_Daten_2022!CC$1,FALSE)="","",VLOOKUP($A128,FAG_Daten_2022!$A$1:$FK$206,FAG_Daten_2022!CC$1,FALSE))</f>
        <v/>
      </c>
      <c r="AY128" s="115" t="str">
        <f>IF(VLOOKUP($A128,FAG_Daten_2022!$A$1:$FK$206,FAG_Daten_2022!CD$1,FALSE)="","",VLOOKUP($A128,FAG_Daten_2022!$A$1:$FK$206,FAG_Daten_2022!CD$1,FALSE))</f>
        <v/>
      </c>
      <c r="AZ128" s="80">
        <f>VLOOKUP($A128,FAG_Daten_2022!$A$1:$FK$206,FAG_Daten_2022!$DH$1,FALSE)</f>
        <v>111</v>
      </c>
      <c r="BA128" s="80">
        <f>IF(VLOOKUP($A128,FAG_Daten_2022!$A$1:$FK$206,FAG_Daten_2022!M$1,FALSE)="","",VLOOKUP($A128,FAG_Daten_2022!$A$1:$FK$206,FAG_Daten_2022!M$1,FALSE))</f>
        <v>0</v>
      </c>
      <c r="BB128" s="80">
        <f>IF(VLOOKUP($A128,FAG_Daten_2022!$A$1:$FK$206,FAG_Daten_2022!N$1,FALSE)="","",VLOOKUP($A128,FAG_Daten_2022!$A$1:$FK$206,FAG_Daten_2022!N$1,FALSE))</f>
        <v>0</v>
      </c>
      <c r="BC128" s="80">
        <f>IF(VLOOKUP($A128,FAG_Daten_2022!$A$1:$FK$206,FAG_Daten_2022!O$1,FALSE)="","",VLOOKUP($A128,FAG_Daten_2022!$A$1:$FK$206,FAG_Daten_2022!O$1,FALSE))</f>
        <v>0</v>
      </c>
      <c r="BD128" s="80" t="str">
        <f>IF(VLOOKUP($A128,FAG_Daten_2022!$A$1:$FK$206,FAG_Daten_2022!P$1,FALSE)="","",VLOOKUP($A128,FAG_Daten_2022!$A$1:$FK$206,FAG_Daten_2022!P$1,FALSE))</f>
        <v/>
      </c>
      <c r="BE128" s="80">
        <f>IF(VLOOKUP($A128,FAG_Daten_2022!$A$1:$FK$206,FAG_Daten_2022!R$1,FALSE)="","",VLOOKUP($A128,FAG_Daten_2022!$A$1:$FK$206,FAG_Daten_2022!R$1,FALSE))</f>
        <v>0</v>
      </c>
      <c r="BF128" s="80">
        <f>IF(VLOOKUP($A128,FAG_Daten_2022!$A$1:$FK$206,FAG_Daten_2022!S$1,FALSE)="","",VLOOKUP($A128,FAG_Daten_2022!$A$1:$FK$206,FAG_Daten_2022!S$1,FALSE))</f>
        <v>0</v>
      </c>
      <c r="BG128" s="80" t="str">
        <f>IF(VLOOKUP($A128,FAG_Daten_2022!$A$1:$FK$206,FAG_Daten_2022!T$1,FALSE)="","",VLOOKUP($A128,FAG_Daten_2022!$A$1:$FK$206,FAG_Daten_2022!T$1,FALSE))</f>
        <v/>
      </c>
      <c r="BH128" s="80" t="str">
        <f>IF(VLOOKUP($A128,FAG_Daten_2022!$A$1:$FK$206,FAG_Daten_2022!U$1,FALSE)="","",VLOOKUP($A128,FAG_Daten_2022!$A$1:$FK$206,FAG_Daten_2022!U$1,FALSE))</f>
        <v/>
      </c>
      <c r="BI128" s="80">
        <f>IF(VLOOKUP($A128,FAG_Daten_2022!$A$1:$FK$206,FAG_Daten_2022!W$1,FALSE)="","",VLOOKUP($A128,FAG_Daten_2022!$A$1:$FK$206,FAG_Daten_2022!W$1,FALSE))</f>
        <v>0</v>
      </c>
      <c r="BJ128" s="80" t="str">
        <f>IF(VLOOKUP($A128,FAG_Daten_2022!$A$1:$FK$206,FAG_Daten_2022!X$1,FALSE)="","",VLOOKUP($A128,FAG_Daten_2022!$A$1:$FK$206,FAG_Daten_2022!X$1,FALSE))</f>
        <v/>
      </c>
      <c r="BK128" s="80" t="str">
        <f>IF(VLOOKUP($A128,FAG_Daten_2022!$A$1:$FK$206,FAG_Daten_2022!Y$1,FALSE)="","",VLOOKUP($A128,FAG_Daten_2022!$A$1:$FK$206,FAG_Daten_2022!Y$1,FALSE))</f>
        <v/>
      </c>
      <c r="BL128" s="80" t="str">
        <f>IF(VLOOKUP($A128,FAG_Daten_2022!$A$1:$FK$206,FAG_Daten_2022!Z$1,FALSE)="","",VLOOKUP($A128,FAG_Daten_2022!$A$1:$FK$206,FAG_Daten_2022!Z$1,FALSE))</f>
        <v/>
      </c>
      <c r="BM128" s="82">
        <f>IF(VLOOKUP($A128,FAG_Daten_2022!$A$1:$FK$206,FAG_Daten_2022!AG$1,FALSE)="","",VLOOKUP($A128,FAG_Daten_2022!$A$1:$FK$206,FAG_Daten_2022!AG$1,FALSE))</f>
        <v>64715195</v>
      </c>
      <c r="BN128" s="82">
        <f>IF(VLOOKUP($A128,FAG_Daten_2022!$A$1:$FK$206,FAG_Daten_2022!AH$1,FALSE)="","",VLOOKUP($A128,FAG_Daten_2022!$A$1:$FK$206,FAG_Daten_2022!AH$1,FALSE))</f>
        <v>0</v>
      </c>
      <c r="BO128" s="82">
        <f>IF(VLOOKUP($A128,FAG_Daten_2022!$A$1:$FK$206,FAG_Daten_2022!AI$1,FALSE)="","",VLOOKUP($A128,FAG_Daten_2022!$A$1:$FK$206,FAG_Daten_2022!AI$1,FALSE))</f>
        <v>0</v>
      </c>
      <c r="BP128" s="113">
        <f>IF(VLOOKUP($A128,FAG_Daten_2022!$A$1:$FK$206,FAG_Daten_2022!AJ$1,FALSE)="","",VLOOKUP($A128,FAG_Daten_2022!$A$1:$FK$206,FAG_Daten_2022!AJ$1,FALSE))</f>
        <v>0</v>
      </c>
      <c r="BQ128" s="82" t="str">
        <f>IF(VLOOKUP($A128,FAG_Daten_2022!$A$1:$FK$206,FAG_Daten_2022!AK$1,FALSE)="","",VLOOKUP($A128,FAG_Daten_2022!$A$1:$FK$206,FAG_Daten_2022!AK$1,FALSE))</f>
        <v/>
      </c>
      <c r="BR128" s="82">
        <f>IF(VLOOKUP($A128,FAG_Daten_2022!$A$1:$FK$206,FAG_Daten_2022!AL$1,FALSE)="","",VLOOKUP($A128,FAG_Daten_2022!$A$1:$FK$206,FAG_Daten_2022!AL$1,FALSE))</f>
        <v>0</v>
      </c>
      <c r="BS128" s="82">
        <f>IF(VLOOKUP($A128,FAG_Daten_2022!$A$1:$FK$206,FAG_Daten_2022!AM$1,FALSE)="","",VLOOKUP($A128,FAG_Daten_2022!$A$1:$FK$206,FAG_Daten_2022!AM$1,FALSE))</f>
        <v>0</v>
      </c>
      <c r="BT128" s="82" t="str">
        <f>IF(VLOOKUP($A128,FAG_Daten_2022!$A$1:$FK$206,FAG_Daten_2022!AN$1,FALSE)="","",VLOOKUP($A128,FAG_Daten_2022!$A$1:$FK$206,FAG_Daten_2022!AN$1,FALSE))</f>
        <v/>
      </c>
      <c r="BU128" s="82" t="str">
        <f>IF(VLOOKUP($A128,FAG_Daten_2022!$A$1:$FK$206,FAG_Daten_2022!AO$1,FALSE)="","",VLOOKUP($A128,FAG_Daten_2022!$A$1:$FK$206,FAG_Daten_2022!AO$1,FALSE))</f>
        <v/>
      </c>
      <c r="BV128" s="82">
        <f>IF(VLOOKUP($A128,FAG_Daten_2022!$A$1:$FK$206,FAG_Daten_2022!AP$1,FALSE)="","",VLOOKUP($A128,FAG_Daten_2022!$A$1:$FK$206,FAG_Daten_2022!AP$1,FALSE))</f>
        <v>0</v>
      </c>
      <c r="BW128" s="82" t="str">
        <f>IF(VLOOKUP($A128,FAG_Daten_2022!$A$1:$FK$206,FAG_Daten_2022!AQ$1,FALSE)="","",VLOOKUP($A128,FAG_Daten_2022!$A$1:$FK$206,FAG_Daten_2022!AQ$1,FALSE))</f>
        <v/>
      </c>
      <c r="BX128" s="82" t="str">
        <f>IF(VLOOKUP($A128,FAG_Daten_2022!$A$1:$FK$206,FAG_Daten_2022!AR$1,FALSE)="","",VLOOKUP($A128,FAG_Daten_2022!$A$1:$FK$206,FAG_Daten_2022!AR$1,FALSE))</f>
        <v/>
      </c>
      <c r="BY128" s="82" t="str">
        <f>IF(VLOOKUP($A128,FAG_Daten_2022!$A$1:$FK$206,FAG_Daten_2022!AS$1,FALSE)="","",VLOOKUP($A128,FAG_Daten_2022!$A$1:$FK$206,FAG_Daten_2022!AS$1,FALSE))</f>
        <v/>
      </c>
      <c r="BZ128" s="82">
        <f t="shared" si="30"/>
        <v>0</v>
      </c>
      <c r="CA128" s="82">
        <f t="shared" si="30"/>
        <v>0</v>
      </c>
      <c r="CB128" s="82">
        <f t="shared" si="30"/>
        <v>0</v>
      </c>
      <c r="CC128" s="82" t="str">
        <f t="shared" si="30"/>
        <v/>
      </c>
      <c r="CD128" s="82">
        <f t="shared" si="30"/>
        <v>0</v>
      </c>
      <c r="CE128" s="82">
        <f t="shared" si="30"/>
        <v>0</v>
      </c>
      <c r="CF128" s="82" t="str">
        <f t="shared" si="30"/>
        <v/>
      </c>
      <c r="CG128" s="82" t="str">
        <f t="shared" si="30"/>
        <v/>
      </c>
      <c r="CH128" s="82">
        <f t="shared" si="30"/>
        <v>0</v>
      </c>
      <c r="CI128" s="82" t="str">
        <f t="shared" si="25"/>
        <v/>
      </c>
      <c r="CJ128" s="82" t="str">
        <f t="shared" si="25"/>
        <v/>
      </c>
      <c r="CK128" s="82" t="str">
        <f t="shared" si="25"/>
        <v/>
      </c>
      <c r="CL128" s="82">
        <f t="shared" si="28"/>
        <v>0</v>
      </c>
      <c r="CM128" s="82">
        <f t="shared" si="28"/>
        <v>0</v>
      </c>
      <c r="CN128" s="82">
        <f t="shared" si="28"/>
        <v>0</v>
      </c>
      <c r="CO128" s="82" t="str">
        <f t="shared" si="26"/>
        <v/>
      </c>
      <c r="CP128" s="82">
        <f t="shared" si="26"/>
        <v>0</v>
      </c>
      <c r="CQ128" s="82">
        <f t="shared" si="26"/>
        <v>0</v>
      </c>
      <c r="CR128" s="82" t="str">
        <f t="shared" si="26"/>
        <v/>
      </c>
      <c r="CS128" s="82" t="str">
        <f t="shared" si="26"/>
        <v/>
      </c>
      <c r="CT128" s="82">
        <f t="shared" si="26"/>
        <v>0</v>
      </c>
      <c r="CU128" s="82" t="str">
        <f t="shared" si="31"/>
        <v/>
      </c>
      <c r="CV128" s="82" t="str">
        <f t="shared" si="31"/>
        <v/>
      </c>
      <c r="CW128" s="82" t="str">
        <f t="shared" si="31"/>
        <v/>
      </c>
      <c r="CX128" s="82">
        <f t="shared" si="20"/>
        <v>0</v>
      </c>
      <c r="CY128" s="82">
        <f>VLOOKUP($A128,FAG_Daten_2022!$A$1:$FK$206,FAG_Daten_2022!I$1,FALSE)</f>
        <v>3668</v>
      </c>
      <c r="CZ128" s="82" t="str">
        <f>IF(VLOOKUP($A128,FAG_Daten_2022!$A$1:$FK$206,FAG_Daten_2022!BE$1,FALSE)="","",VLOOKUP($A128,FAG_Daten_2022!$A$1:$FK$206,FAG_Daten_2022!BE$1,FALSE))</f>
        <v/>
      </c>
      <c r="DA128" s="82" t="str">
        <f>IF(VLOOKUP($A128,FAG_Daten_2022!$A$1:$FK$206,FAG_Daten_2022!BF$1,FALSE)="","",VLOOKUP($A128,FAG_Daten_2022!$A$1:$FK$206,FAG_Daten_2022!BF$1,FALSE))</f>
        <v/>
      </c>
      <c r="DB128" s="82" t="str">
        <f>IF(VLOOKUP($A128,FAG_Daten_2022!$A$1:$FK$206,FAG_Daten_2022!BG$1,FALSE)="","",VLOOKUP($A128,FAG_Daten_2022!$A$1:$FK$206,FAG_Daten_2022!BG$1,FALSE))</f>
        <v/>
      </c>
      <c r="DC128" s="82" t="str">
        <f>IF(VLOOKUP($A128,FAG_Daten_2022!$A$1:$FK$206,FAG_Daten_2022!BH$1,FALSE)="","",VLOOKUP($A128,FAG_Daten_2022!$A$1:$FK$206,FAG_Daten_2022!BH$1,FALSE))</f>
        <v/>
      </c>
      <c r="DD128" s="82" t="str">
        <f>IF(VLOOKUP($A128,FAG_Daten_2022!$A$1:$FK$206,FAG_Daten_2022!BI$1,FALSE)="","",VLOOKUP($A128,FAG_Daten_2022!$A$1:$FK$206,FAG_Daten_2022!BI$1,FALSE))</f>
        <v/>
      </c>
      <c r="DE128" s="82" t="str">
        <f>IF(VLOOKUP($A128,FAG_Daten_2022!$A$1:$FK$206,FAG_Daten_2022!BJ$1,FALSE)="","",VLOOKUP($A128,FAG_Daten_2022!$A$1:$FK$206,FAG_Daten_2022!BJ$1,FALSE))</f>
        <v/>
      </c>
      <c r="DF128" s="82" t="str">
        <f>IF(VLOOKUP($A128,FAG_Daten_2022!$A$1:$FK$206,FAG_Daten_2022!BK$1,FALSE)="","",VLOOKUP($A128,FAG_Daten_2022!$A$1:$FK$206,FAG_Daten_2022!BK$1,FALSE))</f>
        <v/>
      </c>
      <c r="DG128" s="82" t="str">
        <f>IF(VLOOKUP($A128,FAG_Daten_2022!$A$1:$FK$206,FAG_Daten_2022!BL$1,FALSE)="","",VLOOKUP($A128,FAG_Daten_2022!$A$1:$FK$206,FAG_Daten_2022!BL$1,FALSE))</f>
        <v/>
      </c>
      <c r="DH128" s="82" t="str">
        <f>IF(VLOOKUP($A128,FAG_Daten_2022!$A$1:$FK$206,FAG_Daten_2022!BM$1,FALSE)="","",VLOOKUP($A128,FAG_Daten_2022!$A$1:$FK$206,FAG_Daten_2022!BM$1,FALSE))</f>
        <v/>
      </c>
      <c r="DI128" s="82" t="str">
        <f>IF(VLOOKUP($A128,FAG_Daten_2022!$A$1:$FK$206,FAG_Daten_2022!BN$1,FALSE)="","",VLOOKUP($A128,FAG_Daten_2022!$A$1:$FK$206,FAG_Daten_2022!BN$1,FALSE))</f>
        <v/>
      </c>
      <c r="DJ128" s="82" t="str">
        <f>IF(VLOOKUP($A128,FAG_Daten_2022!$A$1:$FK$206,FAG_Daten_2022!BO$1,FALSE)="","",VLOOKUP($A128,FAG_Daten_2022!$A$1:$FK$206,FAG_Daten_2022!BO$1,FALSE))</f>
        <v/>
      </c>
      <c r="DK128" s="82" t="str">
        <f>IF(VLOOKUP($A128,FAG_Daten_2022!$A$1:$FK$206,FAG_Daten_2022!BP$1,FALSE)="","",VLOOKUP($A128,FAG_Daten_2022!$A$1:$FK$206,FAG_Daten_2022!BP$1,FALSE))</f>
        <v/>
      </c>
      <c r="DL128" s="82" t="str">
        <f>IF(VLOOKUP($A128,FAG_Daten_2022!$A$1:$FK$206,FAG_Daten_2022!BQ$1,FALSE)="","",VLOOKUP($A128,FAG_Daten_2022!$A$1:$FK$206,FAG_Daten_2022!BQ$1,FALSE))</f>
        <v/>
      </c>
      <c r="DM128" s="82" t="str">
        <f>IF(VLOOKUP($A128,FAG_Daten_2022!$A$1:$FK$206,FAG_Daten_2022!BR$1,FALSE)="","",VLOOKUP($A128,FAG_Daten_2022!$A$1:$FK$206,FAG_Daten_2022!BR$1,FALSE))</f>
        <v/>
      </c>
      <c r="DN128" s="82" t="str">
        <f t="shared" si="29"/>
        <v/>
      </c>
      <c r="DO128" s="82" t="str">
        <f t="shared" si="29"/>
        <v/>
      </c>
      <c r="DP128" s="82" t="str">
        <f t="shared" si="29"/>
        <v/>
      </c>
      <c r="DQ128" s="82" t="str">
        <f t="shared" si="27"/>
        <v/>
      </c>
      <c r="DR128" s="82" t="str">
        <f t="shared" si="27"/>
        <v/>
      </c>
      <c r="DS128" s="82" t="str">
        <f t="shared" si="27"/>
        <v/>
      </c>
      <c r="DT128" s="82" t="str">
        <f t="shared" si="27"/>
        <v/>
      </c>
      <c r="DU128" s="82" t="str">
        <f t="shared" si="27"/>
        <v/>
      </c>
      <c r="DV128" s="82" t="str">
        <f t="shared" si="27"/>
        <v/>
      </c>
      <c r="DW128" s="82" t="str">
        <f t="shared" si="32"/>
        <v/>
      </c>
      <c r="DX128" s="82" t="str">
        <f t="shared" si="32"/>
        <v/>
      </c>
      <c r="DY128" s="82" t="str">
        <f t="shared" si="32"/>
        <v/>
      </c>
      <c r="DZ128" s="82">
        <f t="shared" si="21"/>
        <v>0</v>
      </c>
      <c r="EA128" s="82">
        <f t="shared" si="22"/>
        <v>0</v>
      </c>
      <c r="EB128" s="82"/>
      <c r="EC128" s="82"/>
      <c r="ED128" s="82"/>
      <c r="EE128" s="82"/>
      <c r="EF128" s="82"/>
      <c r="EG128" s="82"/>
      <c r="EH128" s="82"/>
      <c r="EI128" s="82"/>
      <c r="EJ128" s="82"/>
      <c r="EL128" s="11"/>
    </row>
    <row r="129" spans="1:143" outlineLevel="1" x14ac:dyDescent="0.2">
      <c r="A129" s="3">
        <v>99</v>
      </c>
      <c r="B129" s="3" t="str">
        <f>VLOOKUP(A129,FAG_Daten_2022!A$1:$FK$206,FAG_Daten_2022!$B$1,FALSE)</f>
        <v>Schöfflisdorf</v>
      </c>
      <c r="C129" s="3" t="str">
        <f>VLOOKUP(A129,FAG_Daten_2022!A$1:$FK$206,FAG_Daten_2022!$C$1,FALSE)</f>
        <v>Politische Gemeinde</v>
      </c>
      <c r="D129" s="3" t="str">
        <f>VLOOKUP(A129,FAG_Daten_2022!A$1:$FK$206,FAG_Daten_2022!$D$1,FALSE)</f>
        <v>Bezirk Dielsdorf</v>
      </c>
      <c r="E129" s="82">
        <f>VLOOKUP(A129,FAG_Daten_2022!A$1:$FK$206,FAG_Daten_2022!$AT$1,FALSE)</f>
        <v>2719</v>
      </c>
      <c r="F129" s="82">
        <f>VLOOKUP(A129,FAG_Daten_2022!A$1:$FK$206,FAG_Daten_2022!$AV$1,FALSE)</f>
        <v>3770</v>
      </c>
      <c r="G129" s="82">
        <f>VLOOKUP(A129,FAG_Daten_2022!A$1:$FK$206,FAG_Daten_2022!$F$1,FALSE)</f>
        <v>1394</v>
      </c>
      <c r="H129" s="80">
        <f>VLOOKUP(A129,FAG_Daten_2022!A$1:$FK$206,FAG_Daten_2022!$DH$1,FALSE)</f>
        <v>101</v>
      </c>
      <c r="I129" s="82">
        <f>ROUND(IF(E129&lt;FAG_Basisdaten!$C$5*F129,(FAG_Basisdaten!$C$5*F129-E129)*G129*H129/100,0),0)</f>
        <v>1214348</v>
      </c>
      <c r="J129" s="82">
        <f>VLOOKUP(A129,FAG_Daten_2022!A$1:$FK$206,FAG_Daten_2022!$AT$1,FALSE)</f>
        <v>2719</v>
      </c>
      <c r="K129" s="82">
        <f>VLOOKUP(A129,FAG_Daten_2022!A$1:$FK$206,FAG_Daten_2022!$AV$1,FALSE)</f>
        <v>3770</v>
      </c>
      <c r="L129" s="3">
        <f>VLOOKUP(A129,FAG_Daten_2022!A$1:$FK$206,FAG_Daten_2022!$F$1,FALSE)</f>
        <v>1394</v>
      </c>
      <c r="M129" s="3">
        <f>VLOOKUP(A129,FAG_Daten_2022!A$1:$FK$206,FAG_Daten_2022!DJ$1,FALSE)</f>
        <v>99.67</v>
      </c>
      <c r="N129" s="3">
        <f>VLOOKUP(A129,FAG_Daten_2022!A$1:$FK$206,FAG_Daten_2022!$DK$1,FALSE)</f>
        <v>100.87</v>
      </c>
      <c r="O129" s="82">
        <f>ROUND(IF(J129&gt;K129*FAG_Basisdaten!$C$8,(J129-K129*FAG_Basisdaten!$C$8)*FAG_Basisdaten!$C$9*L129*(M129/N129),0),0)</f>
        <v>0</v>
      </c>
      <c r="P129" s="82">
        <f>VLOOKUP(A129,FAG_Daten_2022!A$1:$FK$206,FAG_Daten_2022!$I$1,FALSE)</f>
        <v>273</v>
      </c>
      <c r="Q129" s="82">
        <f>VLOOKUP(A129,FAG_Daten_2022!A$1:$FK$206,FAG_Daten_2022!$F$1,FALSE)</f>
        <v>1394</v>
      </c>
      <c r="R129" s="82">
        <f>VLOOKUP(A129,FAG_Daten_2022!A$1:$FK$206,FAG_Daten_2022!$K$1,FALSE)</f>
        <v>232131</v>
      </c>
      <c r="S129" s="82">
        <f>VLOOKUP(A129,FAG_Daten_2022!A$1:$FK$206,FAG_Daten_2022!$H$1,FALSE)</f>
        <v>1130451</v>
      </c>
      <c r="T129" s="82">
        <f>VLOOKUP(A129,FAG_Daten_2022!A$1:$FK$206,FAG_Daten_2022!$F$1,FALSE)</f>
        <v>1394</v>
      </c>
      <c r="U129" s="3">
        <f>VLOOKUP(A129,FAG_Daten_2022!A$1:$FK$206,FAG_Daten_2022!$BC$1,FALSE)</f>
        <v>102.3</v>
      </c>
      <c r="V129" s="3">
        <f>VLOOKUP(A129,FAG_Daten_2022!A$1:$FK$206,FAG_Daten_2022!$BD$1,FALSE)</f>
        <v>104.2</v>
      </c>
      <c r="W129" s="118">
        <f>IF((P129/Q129)&gt;(R129/S129)*FAG_Basisdaten!$C$12,((P129/Q129)-(R129/S129)*FAG_Basisdaten!$C$12)*T129*FAG_Basisdaten!$C$13*(U129/V129),0)</f>
        <v>0</v>
      </c>
      <c r="X129" s="3">
        <f>VLOOKUP(A129,FAG_Daten_2022!A$1:$FK$206,FAG_Daten_2022!$DH$1,FALSE)</f>
        <v>101</v>
      </c>
      <c r="Y129" s="3">
        <f>VLOOKUP(A129,FAG_Daten_2022!A$1:$FK$206,FAG_Daten_2022!$DJ$1,FALSE)</f>
        <v>99.67</v>
      </c>
      <c r="Z129" s="82">
        <f>ROUND(W129-W129*MIN(MAX((Y129*FAG_Basisdaten!$C$15-X129)/(Y129*FAG_Basisdaten!$C$14),0),1),0)</f>
        <v>0</v>
      </c>
      <c r="AA129" s="79">
        <f>VLOOKUP(A129,FAG_Daten_2022!A$1:$FK$206,FAG_Daten_2022!$AW$1,FALSE)</f>
        <v>347.69</v>
      </c>
      <c r="AB129" s="83">
        <f>VLOOKUP(A129,FAG_Daten_2022!A$1:$FK$206,FAG_Daten_2022!$AZ$1,FALSE)</f>
        <v>2.6800000000000001E-2</v>
      </c>
      <c r="AC129" s="3">
        <f>VLOOKUP(A129,FAG_Daten_2022!A$1:$FK$206,FAG_Daten_2022!$F$1,FALSE)</f>
        <v>1394</v>
      </c>
      <c r="AD129" s="3">
        <f>VLOOKUP(A129,FAG_Daten_2022!A$1:$FK$206,FAG_Daten_2022!$BC$1,FALSE)</f>
        <v>102.3</v>
      </c>
      <c r="AE129" s="3">
        <f>VLOOKUP(A129,FAG_Daten_2022!A$1:$FK$206,FAG_Daten_2022!$BD$1,FALSE)</f>
        <v>104.2</v>
      </c>
      <c r="AF129" s="80">
        <f>IF(OR(AA129&lt;FAG_Basisdaten!$C$18,AB129&gt;FAG_Basisdaten!$C$19),MAX((FAG_Basisdaten!$C$20+FAG_Basisdaten!$C$21*AA129+FAG_Basisdaten!$C$22*AB129*100)*AC129*(AD129/AE129),0),0)</f>
        <v>0</v>
      </c>
      <c r="AG129" s="3">
        <f>VLOOKUP(A129,FAG_Daten_2022!A$1:$FK$206,FAG_Daten_2022!$DH$1,FALSE)</f>
        <v>101</v>
      </c>
      <c r="AH129" s="3">
        <f>VLOOKUP(A129,FAG_Daten_2022!A$1:$FK$206,FAG_Daten_2022!$DJ$1,FALSE)</f>
        <v>99.67</v>
      </c>
      <c r="AI129" s="82">
        <f>ROUND(AF129-AF129*MIN(MAX((AH129*FAG_Basisdaten!$C$24-AG129)/(AH129*FAG_Basisdaten!$C$23),0),1),0)</f>
        <v>0</v>
      </c>
      <c r="AJ129" s="3">
        <f>VLOOKUP(A129,FAG_Daten_2022!$A$1:$FK$206,FAG_Daten_2022!$BC$1,FALSE)</f>
        <v>102.3</v>
      </c>
      <c r="AK129" s="3">
        <f>VLOOKUP(A129,FAG_Daten_2022!$A$1:$FK$206,FAG_Daten_2022!$BD$1,FALSE)</f>
        <v>104.2</v>
      </c>
      <c r="AL129" s="82">
        <v>0</v>
      </c>
      <c r="AM129" s="82">
        <f t="shared" si="19"/>
        <v>1214348</v>
      </c>
      <c r="AN129" s="115" t="str">
        <f>IF(VLOOKUP($A129,FAG_Daten_2022!$A$1:$FK$206,FAG_Daten_2022!BS$1,FALSE)="","",VLOOKUP($A129,FAG_Daten_2022!$A$1:$FK$206,FAG_Daten_2022!BS$1,FALSE))</f>
        <v/>
      </c>
      <c r="AO129" s="115" t="str">
        <f>IF(VLOOKUP($A129,FAG_Daten_2022!$A$1:$FK$206,FAG_Daten_2022!BT$1,FALSE)="","",VLOOKUP($A129,FAG_Daten_2022!$A$1:$FK$206,FAG_Daten_2022!BT$1,FALSE))</f>
        <v/>
      </c>
      <c r="AP129" s="115" t="str">
        <f>IF(VLOOKUP($A129,FAG_Daten_2022!$A$1:$FK$206,FAG_Daten_2022!BU$1,FALSE)="","",VLOOKUP($A129,FAG_Daten_2022!$A$1:$FK$206,FAG_Daten_2022!BU$1,FALSE))</f>
        <v/>
      </c>
      <c r="AQ129" s="115" t="str">
        <f>IF(VLOOKUP($A129,FAG_Daten_2022!$A$1:$FK$206,FAG_Daten_2022!BV$1,FALSE)="","",VLOOKUP($A129,FAG_Daten_2022!$A$1:$FK$206,FAG_Daten_2022!BV$1,FALSE))</f>
        <v/>
      </c>
      <c r="AR129" s="115" t="str">
        <f>IF(VLOOKUP($A129,FAG_Daten_2022!$A$1:$FK$206,FAG_Daten_2022!BW$1,FALSE)="","",VLOOKUP($A129,FAG_Daten_2022!$A$1:$FK$206,FAG_Daten_2022!BW$1,FALSE))</f>
        <v/>
      </c>
      <c r="AS129" s="115" t="str">
        <f>IF(VLOOKUP($A129,FAG_Daten_2022!$A$1:$FK$206,FAG_Daten_2022!BX$1,FALSE)="","",VLOOKUP($A129,FAG_Daten_2022!$A$1:$FK$206,FAG_Daten_2022!BX$1,FALSE))</f>
        <v/>
      </c>
      <c r="AT129" s="115" t="str">
        <f>IF(VLOOKUP($A129,FAG_Daten_2022!$A$1:$FK$206,FAG_Daten_2022!BY$1,FALSE)="","",VLOOKUP($A129,FAG_Daten_2022!$A$1:$FK$206,FAG_Daten_2022!BY$1,FALSE))</f>
        <v/>
      </c>
      <c r="AU129" s="115" t="str">
        <f>IF(VLOOKUP($A129,FAG_Daten_2022!$A$1:$FK$206,FAG_Daten_2022!BZ$1,FALSE)="","",VLOOKUP($A129,FAG_Daten_2022!$A$1:$FK$206,FAG_Daten_2022!BZ$1,FALSE))</f>
        <v/>
      </c>
      <c r="AV129" s="115" t="str">
        <f>IF(VLOOKUP($A129,FAG_Daten_2022!$A$1:$FK$206,FAG_Daten_2022!CA$1,FALSE)="","",VLOOKUP($A129,FAG_Daten_2022!$A$1:$FK$206,FAG_Daten_2022!CA$1,FALSE))</f>
        <v>Wehntal</v>
      </c>
      <c r="AW129" s="115" t="str">
        <f>IF(VLOOKUP($A129,FAG_Daten_2022!$A$1:$FK$206,FAG_Daten_2022!CB$1,FALSE)="","",VLOOKUP($A129,FAG_Daten_2022!$A$1:$FK$206,FAG_Daten_2022!CB$1,FALSE))</f>
        <v/>
      </c>
      <c r="AX129" s="115" t="str">
        <f>IF(VLOOKUP($A129,FAG_Daten_2022!$A$1:$FK$206,FAG_Daten_2022!CC$1,FALSE)="","",VLOOKUP($A129,FAG_Daten_2022!$A$1:$FK$206,FAG_Daten_2022!CC$1,FALSE))</f>
        <v/>
      </c>
      <c r="AY129" s="115" t="str">
        <f>IF(VLOOKUP($A129,FAG_Daten_2022!$A$1:$FK$206,FAG_Daten_2022!CD$1,FALSE)="","",VLOOKUP($A129,FAG_Daten_2022!$A$1:$FK$206,FAG_Daten_2022!CD$1,FALSE))</f>
        <v/>
      </c>
      <c r="AZ129" s="80">
        <f>VLOOKUP($A129,FAG_Daten_2022!$A$1:$FK$206,FAG_Daten_2022!$DH$1,FALSE)</f>
        <v>101</v>
      </c>
      <c r="BA129" s="80">
        <f>IF(VLOOKUP($A129,FAG_Daten_2022!$A$1:$FK$206,FAG_Daten_2022!M$1,FALSE)="","",VLOOKUP($A129,FAG_Daten_2022!$A$1:$FK$206,FAG_Daten_2022!M$1,FALSE))</f>
        <v>0</v>
      </c>
      <c r="BB129" s="80">
        <f>IF(VLOOKUP($A129,FAG_Daten_2022!$A$1:$FK$206,FAG_Daten_2022!N$1,FALSE)="","",VLOOKUP($A129,FAG_Daten_2022!$A$1:$FK$206,FAG_Daten_2022!N$1,FALSE))</f>
        <v>0</v>
      </c>
      <c r="BC129" s="80">
        <f>IF(VLOOKUP($A129,FAG_Daten_2022!$A$1:$FK$206,FAG_Daten_2022!O$1,FALSE)="","",VLOOKUP($A129,FAG_Daten_2022!$A$1:$FK$206,FAG_Daten_2022!O$1,FALSE))</f>
        <v>0</v>
      </c>
      <c r="BD129" s="80" t="str">
        <f>IF(VLOOKUP($A129,FAG_Daten_2022!$A$1:$FK$206,FAG_Daten_2022!P$1,FALSE)="","",VLOOKUP($A129,FAG_Daten_2022!$A$1:$FK$206,FAG_Daten_2022!P$1,FALSE))</f>
        <v/>
      </c>
      <c r="BE129" s="80">
        <f>IF(VLOOKUP($A129,FAG_Daten_2022!$A$1:$FK$206,FAG_Daten_2022!R$1,FALSE)="","",VLOOKUP($A129,FAG_Daten_2022!$A$1:$FK$206,FAG_Daten_2022!R$1,FALSE))</f>
        <v>0</v>
      </c>
      <c r="BF129" s="80">
        <f>IF(VLOOKUP($A129,FAG_Daten_2022!$A$1:$FK$206,FAG_Daten_2022!S$1,FALSE)="","",VLOOKUP($A129,FAG_Daten_2022!$A$1:$FK$206,FAG_Daten_2022!S$1,FALSE))</f>
        <v>0</v>
      </c>
      <c r="BG129" s="80" t="str">
        <f>IF(VLOOKUP($A129,FAG_Daten_2022!$A$1:$FK$206,FAG_Daten_2022!T$1,FALSE)="","",VLOOKUP($A129,FAG_Daten_2022!$A$1:$FK$206,FAG_Daten_2022!T$1,FALSE))</f>
        <v/>
      </c>
      <c r="BH129" s="80" t="str">
        <f>IF(VLOOKUP($A129,FAG_Daten_2022!$A$1:$FK$206,FAG_Daten_2022!U$1,FALSE)="","",VLOOKUP($A129,FAG_Daten_2022!$A$1:$FK$206,FAG_Daten_2022!U$1,FALSE))</f>
        <v/>
      </c>
      <c r="BI129" s="80">
        <f>IF(VLOOKUP($A129,FAG_Daten_2022!$A$1:$FK$206,FAG_Daten_2022!W$1,FALSE)="","",VLOOKUP($A129,FAG_Daten_2022!$A$1:$FK$206,FAG_Daten_2022!W$1,FALSE))</f>
        <v>65</v>
      </c>
      <c r="BJ129" s="80" t="str">
        <f>IF(VLOOKUP($A129,FAG_Daten_2022!$A$1:$FK$206,FAG_Daten_2022!X$1,FALSE)="","",VLOOKUP($A129,FAG_Daten_2022!$A$1:$FK$206,FAG_Daten_2022!X$1,FALSE))</f>
        <v/>
      </c>
      <c r="BK129" s="80" t="str">
        <f>IF(VLOOKUP($A129,FAG_Daten_2022!$A$1:$FK$206,FAG_Daten_2022!Y$1,FALSE)="","",VLOOKUP($A129,FAG_Daten_2022!$A$1:$FK$206,FAG_Daten_2022!Y$1,FALSE))</f>
        <v/>
      </c>
      <c r="BL129" s="80" t="str">
        <f>IF(VLOOKUP($A129,FAG_Daten_2022!$A$1:$FK$206,FAG_Daten_2022!Z$1,FALSE)="","",VLOOKUP($A129,FAG_Daten_2022!$A$1:$FK$206,FAG_Daten_2022!Z$1,FALSE))</f>
        <v/>
      </c>
      <c r="BM129" s="82">
        <f>IF(VLOOKUP($A129,FAG_Daten_2022!$A$1:$FK$206,FAG_Daten_2022!AG$1,FALSE)="","",VLOOKUP($A129,FAG_Daten_2022!$A$1:$FK$206,FAG_Daten_2022!AG$1,FALSE))</f>
        <v>3789596</v>
      </c>
      <c r="BN129" s="82">
        <f>IF(VLOOKUP($A129,FAG_Daten_2022!$A$1:$FK$206,FAG_Daten_2022!AH$1,FALSE)="","",VLOOKUP($A129,FAG_Daten_2022!$A$1:$FK$206,FAG_Daten_2022!AH$1,FALSE))</f>
        <v>0</v>
      </c>
      <c r="BO129" s="82">
        <f>IF(VLOOKUP($A129,FAG_Daten_2022!$A$1:$FK$206,FAG_Daten_2022!AI$1,FALSE)="","",VLOOKUP($A129,FAG_Daten_2022!$A$1:$FK$206,FAG_Daten_2022!AI$1,FALSE))</f>
        <v>0</v>
      </c>
      <c r="BP129" s="113">
        <f>IF(VLOOKUP($A129,FAG_Daten_2022!$A$1:$FK$206,FAG_Daten_2022!AJ$1,FALSE)="","",VLOOKUP($A129,FAG_Daten_2022!$A$1:$FK$206,FAG_Daten_2022!AJ$1,FALSE))</f>
        <v>0</v>
      </c>
      <c r="BQ129" s="82" t="str">
        <f>IF(VLOOKUP($A129,FAG_Daten_2022!$A$1:$FK$206,FAG_Daten_2022!AK$1,FALSE)="","",VLOOKUP($A129,FAG_Daten_2022!$A$1:$FK$206,FAG_Daten_2022!AK$1,FALSE))</f>
        <v/>
      </c>
      <c r="BR129" s="82">
        <f>IF(VLOOKUP($A129,FAG_Daten_2022!$A$1:$FK$206,FAG_Daten_2022!AL$1,FALSE)="","",VLOOKUP($A129,FAG_Daten_2022!$A$1:$FK$206,FAG_Daten_2022!AL$1,FALSE))</f>
        <v>0</v>
      </c>
      <c r="BS129" s="82">
        <f>IF(VLOOKUP($A129,FAG_Daten_2022!$A$1:$FK$206,FAG_Daten_2022!AM$1,FALSE)="","",VLOOKUP($A129,FAG_Daten_2022!$A$1:$FK$206,FAG_Daten_2022!AM$1,FALSE))</f>
        <v>0</v>
      </c>
      <c r="BT129" s="82" t="str">
        <f>IF(VLOOKUP($A129,FAG_Daten_2022!$A$1:$FK$206,FAG_Daten_2022!AN$1,FALSE)="","",VLOOKUP($A129,FAG_Daten_2022!$A$1:$FK$206,FAG_Daten_2022!AN$1,FALSE))</f>
        <v/>
      </c>
      <c r="BU129" s="82" t="str">
        <f>IF(VLOOKUP($A129,FAG_Daten_2022!$A$1:$FK$206,FAG_Daten_2022!AO$1,FALSE)="","",VLOOKUP($A129,FAG_Daten_2022!$A$1:$FK$206,FAG_Daten_2022!AO$1,FALSE))</f>
        <v/>
      </c>
      <c r="BV129" s="82">
        <f>IF(VLOOKUP($A129,FAG_Daten_2022!$A$1:$FK$206,FAG_Daten_2022!AP$1,FALSE)="","",VLOOKUP($A129,FAG_Daten_2022!$A$1:$FK$206,FAG_Daten_2022!AP$1,FALSE))</f>
        <v>3789596</v>
      </c>
      <c r="BW129" s="82" t="str">
        <f>IF(VLOOKUP($A129,FAG_Daten_2022!$A$1:$FK$206,FAG_Daten_2022!AQ$1,FALSE)="","",VLOOKUP($A129,FAG_Daten_2022!$A$1:$FK$206,FAG_Daten_2022!AQ$1,FALSE))</f>
        <v/>
      </c>
      <c r="BX129" s="82" t="str">
        <f>IF(VLOOKUP($A129,FAG_Daten_2022!$A$1:$FK$206,FAG_Daten_2022!AR$1,FALSE)="","",VLOOKUP($A129,FAG_Daten_2022!$A$1:$FK$206,FAG_Daten_2022!AR$1,FALSE))</f>
        <v/>
      </c>
      <c r="BY129" s="82" t="str">
        <f>IF(VLOOKUP($A129,FAG_Daten_2022!$A$1:$FK$206,FAG_Daten_2022!AS$1,FALSE)="","",VLOOKUP($A129,FAG_Daten_2022!$A$1:$FK$206,FAG_Daten_2022!AS$1,FALSE))</f>
        <v/>
      </c>
      <c r="BZ129" s="82">
        <f t="shared" si="30"/>
        <v>0</v>
      </c>
      <c r="CA129" s="82">
        <f t="shared" si="30"/>
        <v>0</v>
      </c>
      <c r="CB129" s="82">
        <f t="shared" si="30"/>
        <v>0</v>
      </c>
      <c r="CC129" s="82" t="str">
        <f t="shared" si="30"/>
        <v/>
      </c>
      <c r="CD129" s="82">
        <f t="shared" si="30"/>
        <v>0</v>
      </c>
      <c r="CE129" s="82">
        <f t="shared" si="30"/>
        <v>0</v>
      </c>
      <c r="CF129" s="82" t="str">
        <f t="shared" si="30"/>
        <v/>
      </c>
      <c r="CG129" s="82" t="str">
        <f t="shared" si="30"/>
        <v/>
      </c>
      <c r="CH129" s="82">
        <f t="shared" si="30"/>
        <v>781511</v>
      </c>
      <c r="CI129" s="82" t="str">
        <f t="shared" si="25"/>
        <v/>
      </c>
      <c r="CJ129" s="82" t="str">
        <f t="shared" si="25"/>
        <v/>
      </c>
      <c r="CK129" s="82" t="str">
        <f t="shared" si="25"/>
        <v/>
      </c>
      <c r="CL129" s="82">
        <f t="shared" si="28"/>
        <v>0</v>
      </c>
      <c r="CM129" s="82">
        <f t="shared" si="28"/>
        <v>0</v>
      </c>
      <c r="CN129" s="82">
        <f t="shared" si="28"/>
        <v>0</v>
      </c>
      <c r="CO129" s="82" t="str">
        <f t="shared" si="26"/>
        <v/>
      </c>
      <c r="CP129" s="82">
        <f t="shared" si="26"/>
        <v>0</v>
      </c>
      <c r="CQ129" s="82">
        <f t="shared" si="26"/>
        <v>0</v>
      </c>
      <c r="CR129" s="82" t="str">
        <f t="shared" si="26"/>
        <v/>
      </c>
      <c r="CS129" s="82" t="str">
        <f t="shared" si="26"/>
        <v/>
      </c>
      <c r="CT129" s="82">
        <f t="shared" si="26"/>
        <v>0</v>
      </c>
      <c r="CU129" s="82" t="str">
        <f t="shared" si="31"/>
        <v/>
      </c>
      <c r="CV129" s="82" t="str">
        <f t="shared" si="31"/>
        <v/>
      </c>
      <c r="CW129" s="82" t="str">
        <f t="shared" si="31"/>
        <v/>
      </c>
      <c r="CX129" s="82">
        <f t="shared" si="20"/>
        <v>781511</v>
      </c>
      <c r="CY129" s="82">
        <f>VLOOKUP($A129,FAG_Daten_2022!$A$1:$FK$206,FAG_Daten_2022!I$1,FALSE)</f>
        <v>273</v>
      </c>
      <c r="CZ129" s="82" t="str">
        <f>IF(VLOOKUP($A129,FAG_Daten_2022!$A$1:$FK$206,FAG_Daten_2022!BE$1,FALSE)="","",VLOOKUP($A129,FAG_Daten_2022!$A$1:$FK$206,FAG_Daten_2022!BE$1,FALSE))</f>
        <v/>
      </c>
      <c r="DA129" s="82" t="str">
        <f>IF(VLOOKUP($A129,FAG_Daten_2022!$A$1:$FK$206,FAG_Daten_2022!BF$1,FALSE)="","",VLOOKUP($A129,FAG_Daten_2022!$A$1:$FK$206,FAG_Daten_2022!BF$1,FALSE))</f>
        <v/>
      </c>
      <c r="DB129" s="82" t="str">
        <f>IF(VLOOKUP($A129,FAG_Daten_2022!$A$1:$FK$206,FAG_Daten_2022!BG$1,FALSE)="","",VLOOKUP($A129,FAG_Daten_2022!$A$1:$FK$206,FAG_Daten_2022!BG$1,FALSE))</f>
        <v/>
      </c>
      <c r="DC129" s="82" t="str">
        <f>IF(VLOOKUP($A129,FAG_Daten_2022!$A$1:$FK$206,FAG_Daten_2022!BH$1,FALSE)="","",VLOOKUP($A129,FAG_Daten_2022!$A$1:$FK$206,FAG_Daten_2022!BH$1,FALSE))</f>
        <v/>
      </c>
      <c r="DD129" s="82" t="str">
        <f>IF(VLOOKUP($A129,FAG_Daten_2022!$A$1:$FK$206,FAG_Daten_2022!BI$1,FALSE)="","",VLOOKUP($A129,FAG_Daten_2022!$A$1:$FK$206,FAG_Daten_2022!BI$1,FALSE))</f>
        <v/>
      </c>
      <c r="DE129" s="82" t="str">
        <f>IF(VLOOKUP($A129,FAG_Daten_2022!$A$1:$FK$206,FAG_Daten_2022!BJ$1,FALSE)="","",VLOOKUP($A129,FAG_Daten_2022!$A$1:$FK$206,FAG_Daten_2022!BJ$1,FALSE))</f>
        <v/>
      </c>
      <c r="DF129" s="82" t="str">
        <f>IF(VLOOKUP($A129,FAG_Daten_2022!$A$1:$FK$206,FAG_Daten_2022!BK$1,FALSE)="","",VLOOKUP($A129,FAG_Daten_2022!$A$1:$FK$206,FAG_Daten_2022!BK$1,FALSE))</f>
        <v/>
      </c>
      <c r="DG129" s="82" t="str">
        <f>IF(VLOOKUP($A129,FAG_Daten_2022!$A$1:$FK$206,FAG_Daten_2022!BL$1,FALSE)="","",VLOOKUP($A129,FAG_Daten_2022!$A$1:$FK$206,FAG_Daten_2022!BL$1,FALSE))</f>
        <v/>
      </c>
      <c r="DH129" s="82">
        <f>IF(VLOOKUP($A129,FAG_Daten_2022!$A$1:$FK$206,FAG_Daten_2022!BM$1,FALSE)="","",VLOOKUP($A129,FAG_Daten_2022!$A$1:$FK$206,FAG_Daten_2022!BM$1,FALSE))</f>
        <v>132</v>
      </c>
      <c r="DI129" s="82" t="str">
        <f>IF(VLOOKUP($A129,FAG_Daten_2022!$A$1:$FK$206,FAG_Daten_2022!BN$1,FALSE)="","",VLOOKUP($A129,FAG_Daten_2022!$A$1:$FK$206,FAG_Daten_2022!BN$1,FALSE))</f>
        <v/>
      </c>
      <c r="DJ129" s="82" t="str">
        <f>IF(VLOOKUP($A129,FAG_Daten_2022!$A$1:$FK$206,FAG_Daten_2022!BO$1,FALSE)="","",VLOOKUP($A129,FAG_Daten_2022!$A$1:$FK$206,FAG_Daten_2022!BO$1,FALSE))</f>
        <v/>
      </c>
      <c r="DK129" s="82" t="str">
        <f>IF(VLOOKUP($A129,FAG_Daten_2022!$A$1:$FK$206,FAG_Daten_2022!BP$1,FALSE)="","",VLOOKUP($A129,FAG_Daten_2022!$A$1:$FK$206,FAG_Daten_2022!BP$1,FALSE))</f>
        <v/>
      </c>
      <c r="DL129" s="82" t="str">
        <f>IF(VLOOKUP($A129,FAG_Daten_2022!$A$1:$FK$206,FAG_Daten_2022!BQ$1,FALSE)="","",VLOOKUP($A129,FAG_Daten_2022!$A$1:$FK$206,FAG_Daten_2022!BQ$1,FALSE))</f>
        <v/>
      </c>
      <c r="DM129" s="82" t="str">
        <f>IF(VLOOKUP($A129,FAG_Daten_2022!$A$1:$FK$206,FAG_Daten_2022!BR$1,FALSE)="","",VLOOKUP($A129,FAG_Daten_2022!$A$1:$FK$206,FAG_Daten_2022!BR$1,FALSE))</f>
        <v/>
      </c>
      <c r="DN129" s="82" t="str">
        <f t="shared" si="29"/>
        <v/>
      </c>
      <c r="DO129" s="82" t="str">
        <f t="shared" si="29"/>
        <v/>
      </c>
      <c r="DP129" s="82" t="str">
        <f t="shared" si="29"/>
        <v/>
      </c>
      <c r="DQ129" s="82" t="str">
        <f t="shared" si="27"/>
        <v/>
      </c>
      <c r="DR129" s="82" t="str">
        <f t="shared" si="27"/>
        <v/>
      </c>
      <c r="DS129" s="82" t="str">
        <f t="shared" si="27"/>
        <v/>
      </c>
      <c r="DT129" s="82" t="str">
        <f t="shared" si="27"/>
        <v/>
      </c>
      <c r="DU129" s="82" t="str">
        <f t="shared" si="27"/>
        <v/>
      </c>
      <c r="DV129" s="82">
        <f t="shared" si="27"/>
        <v>0</v>
      </c>
      <c r="DW129" s="82" t="str">
        <f t="shared" si="32"/>
        <v/>
      </c>
      <c r="DX129" s="82" t="str">
        <f t="shared" si="32"/>
        <v/>
      </c>
      <c r="DY129" s="82" t="str">
        <f t="shared" si="32"/>
        <v/>
      </c>
      <c r="DZ129" s="82">
        <f t="shared" si="21"/>
        <v>0</v>
      </c>
      <c r="EA129" s="82">
        <f t="shared" si="22"/>
        <v>781511</v>
      </c>
      <c r="EB129" s="82"/>
      <c r="EC129" s="82"/>
      <c r="ED129" s="82"/>
      <c r="EE129" s="82"/>
      <c r="EF129" s="82"/>
      <c r="EG129" s="82"/>
      <c r="EH129" s="82"/>
      <c r="EI129" s="82"/>
      <c r="EJ129" s="82"/>
      <c r="EK129" s="3"/>
      <c r="EL129" s="82"/>
      <c r="EM129" s="3"/>
    </row>
    <row r="130" spans="1:143" outlineLevel="1" x14ac:dyDescent="0.2">
      <c r="A130" s="3">
        <v>197</v>
      </c>
      <c r="B130" s="3" t="str">
        <f>VLOOKUP(A130,FAG_Daten_2022!A$1:$FK$206,FAG_Daten_2022!$B$1,FALSE)</f>
        <v>Schwerzenbach</v>
      </c>
      <c r="C130" s="3" t="str">
        <f>VLOOKUP(A130,FAG_Daten_2022!A$1:$FK$206,FAG_Daten_2022!$C$1,FALSE)</f>
        <v>Politische Gemeinde</v>
      </c>
      <c r="D130" s="3" t="str">
        <f>VLOOKUP(A130,FAG_Daten_2022!A$1:$FK$206,FAG_Daten_2022!$D$1,FALSE)</f>
        <v>Bezirk Uster</v>
      </c>
      <c r="E130" s="82">
        <f>VLOOKUP(A130,FAG_Daten_2022!A$1:$FK$206,FAG_Daten_2022!$AT$1,FALSE)</f>
        <v>3413</v>
      </c>
      <c r="F130" s="82">
        <f>VLOOKUP(A130,FAG_Daten_2022!A$1:$FK$206,FAG_Daten_2022!$AV$1,FALSE)</f>
        <v>3770</v>
      </c>
      <c r="G130" s="82">
        <f>VLOOKUP(A130,FAG_Daten_2022!A$1:$FK$206,FAG_Daten_2022!$F$1,FALSE)</f>
        <v>5183</v>
      </c>
      <c r="H130" s="80">
        <f>VLOOKUP(A130,FAG_Daten_2022!A$1:$FK$206,FAG_Daten_2022!$DH$1,FALSE)</f>
        <v>99</v>
      </c>
      <c r="I130" s="82">
        <f>ROUND(IF(E130&lt;FAG_Basisdaten!$C$5*F130,(FAG_Basisdaten!$C$5*F130-E130)*G130*H130/100,0),0)</f>
        <v>864602</v>
      </c>
      <c r="J130" s="82">
        <f>VLOOKUP(A130,FAG_Daten_2022!A$1:$FK$206,FAG_Daten_2022!$AT$1,FALSE)</f>
        <v>3413</v>
      </c>
      <c r="K130" s="82">
        <f>VLOOKUP(A130,FAG_Daten_2022!A$1:$FK$206,FAG_Daten_2022!$AV$1,FALSE)</f>
        <v>3770</v>
      </c>
      <c r="L130" s="3">
        <f>VLOOKUP(A130,FAG_Daten_2022!A$1:$FK$206,FAG_Daten_2022!$F$1,FALSE)</f>
        <v>5183</v>
      </c>
      <c r="M130" s="3">
        <f>VLOOKUP(A130,FAG_Daten_2022!A$1:$FK$206,FAG_Daten_2022!DJ$1,FALSE)</f>
        <v>99.67</v>
      </c>
      <c r="N130" s="3">
        <f>VLOOKUP(A130,FAG_Daten_2022!A$1:$FK$206,FAG_Daten_2022!$DK$1,FALSE)</f>
        <v>100.87</v>
      </c>
      <c r="O130" s="82">
        <f>ROUND(IF(J130&gt;K130*FAG_Basisdaten!$C$8,(J130-K130*FAG_Basisdaten!$C$8)*FAG_Basisdaten!$C$9*L130*(M130/N130),0),0)</f>
        <v>0</v>
      </c>
      <c r="P130" s="82">
        <f>VLOOKUP(A130,FAG_Daten_2022!A$1:$FK$206,FAG_Daten_2022!$I$1,FALSE)</f>
        <v>1071</v>
      </c>
      <c r="Q130" s="82">
        <f>VLOOKUP(A130,FAG_Daten_2022!A$1:$FK$206,FAG_Daten_2022!$F$1,FALSE)</f>
        <v>5183</v>
      </c>
      <c r="R130" s="82">
        <f>VLOOKUP(A130,FAG_Daten_2022!A$1:$FK$206,FAG_Daten_2022!$K$1,FALSE)</f>
        <v>232131</v>
      </c>
      <c r="S130" s="82">
        <f>VLOOKUP(A130,FAG_Daten_2022!A$1:$FK$206,FAG_Daten_2022!$H$1,FALSE)</f>
        <v>1130451</v>
      </c>
      <c r="T130" s="82">
        <f>VLOOKUP(A130,FAG_Daten_2022!A$1:$FK$206,FAG_Daten_2022!$F$1,FALSE)</f>
        <v>5183</v>
      </c>
      <c r="U130" s="3">
        <f>VLOOKUP(A130,FAG_Daten_2022!A$1:$FK$206,FAG_Daten_2022!$BC$1,FALSE)</f>
        <v>102.3</v>
      </c>
      <c r="V130" s="3">
        <f>VLOOKUP(A130,FAG_Daten_2022!A$1:$FK$206,FAG_Daten_2022!$BD$1,FALSE)</f>
        <v>104.2</v>
      </c>
      <c r="W130" s="118">
        <f>IF((P130/Q130)&gt;(R130/S130)*FAG_Basisdaten!$C$12,((P130/Q130)-(R130/S130)*FAG_Basisdaten!$C$12)*T130*FAG_Basisdaten!$C$13*(U130/V130),0)</f>
        <v>0</v>
      </c>
      <c r="X130" s="3">
        <f>VLOOKUP(A130,FAG_Daten_2022!A$1:$FK$206,FAG_Daten_2022!$DH$1,FALSE)</f>
        <v>99</v>
      </c>
      <c r="Y130" s="3">
        <f>VLOOKUP(A130,FAG_Daten_2022!A$1:$FK$206,FAG_Daten_2022!$DJ$1,FALSE)</f>
        <v>99.67</v>
      </c>
      <c r="Z130" s="82">
        <f>ROUND(W130-W130*MIN(MAX((Y130*FAG_Basisdaten!$C$15-X130)/(Y130*FAG_Basisdaten!$C$14),0),1),0)</f>
        <v>0</v>
      </c>
      <c r="AA130" s="79">
        <f>VLOOKUP(A130,FAG_Daten_2022!A$1:$FK$206,FAG_Daten_2022!$AW$1,FALSE)</f>
        <v>1979.3</v>
      </c>
      <c r="AB130" s="83">
        <f>VLOOKUP(A130,FAG_Daten_2022!A$1:$FK$206,FAG_Daten_2022!$AZ$1,FALSE)</f>
        <v>0</v>
      </c>
      <c r="AC130" s="3">
        <f>VLOOKUP(A130,FAG_Daten_2022!A$1:$FK$206,FAG_Daten_2022!$F$1,FALSE)</f>
        <v>5183</v>
      </c>
      <c r="AD130" s="3">
        <f>VLOOKUP(A130,FAG_Daten_2022!A$1:$FK$206,FAG_Daten_2022!$BC$1,FALSE)</f>
        <v>102.3</v>
      </c>
      <c r="AE130" s="3">
        <f>VLOOKUP(A130,FAG_Daten_2022!A$1:$FK$206,FAG_Daten_2022!$BD$1,FALSE)</f>
        <v>104.2</v>
      </c>
      <c r="AF130" s="80">
        <f>IF(OR(AA130&lt;FAG_Basisdaten!$C$18,AB130&gt;FAG_Basisdaten!$C$19),MAX((FAG_Basisdaten!$C$20+FAG_Basisdaten!$C$21*AA130+FAG_Basisdaten!$C$22*AB130*100)*AC130*(AD130/AE130),0),0)</f>
        <v>0</v>
      </c>
      <c r="AG130" s="3">
        <f>VLOOKUP(A130,FAG_Daten_2022!A$1:$FK$206,FAG_Daten_2022!$DH$1,FALSE)</f>
        <v>99</v>
      </c>
      <c r="AH130" s="3">
        <f>VLOOKUP(A130,FAG_Daten_2022!A$1:$FK$206,FAG_Daten_2022!$DJ$1,FALSE)</f>
        <v>99.67</v>
      </c>
      <c r="AI130" s="82">
        <f>ROUND(AF130-AF130*MIN(MAX((AH130*FAG_Basisdaten!$C$24-AG130)/(AH130*FAG_Basisdaten!$C$23),0),1),0)</f>
        <v>0</v>
      </c>
      <c r="AJ130" s="3">
        <f>VLOOKUP(A130,FAG_Daten_2022!$A$1:$FK$206,FAG_Daten_2022!$BC$1,FALSE)</f>
        <v>102.3</v>
      </c>
      <c r="AK130" s="3">
        <f>VLOOKUP(A130,FAG_Daten_2022!$A$1:$FK$206,FAG_Daten_2022!$BD$1,FALSE)</f>
        <v>104.2</v>
      </c>
      <c r="AL130" s="82">
        <v>0</v>
      </c>
      <c r="AM130" s="82">
        <f t="shared" si="19"/>
        <v>864602</v>
      </c>
      <c r="AN130" s="115" t="str">
        <f>IF(VLOOKUP($A130,FAG_Daten_2022!$A$1:$FK$206,FAG_Daten_2022!BS$1,FALSE)="","",VLOOKUP($A130,FAG_Daten_2022!$A$1:$FK$206,FAG_Daten_2022!BS$1,FALSE))</f>
        <v>Schwerzenbach</v>
      </c>
      <c r="AO130" s="115" t="str">
        <f>IF(VLOOKUP($A130,FAG_Daten_2022!$A$1:$FK$206,FAG_Daten_2022!BT$1,FALSE)="","",VLOOKUP($A130,FAG_Daten_2022!$A$1:$FK$206,FAG_Daten_2022!BT$1,FALSE))</f>
        <v/>
      </c>
      <c r="AP130" s="115" t="str">
        <f>IF(VLOOKUP($A130,FAG_Daten_2022!$A$1:$FK$206,FAG_Daten_2022!BU$1,FALSE)="","",VLOOKUP($A130,FAG_Daten_2022!$A$1:$FK$206,FAG_Daten_2022!BU$1,FALSE))</f>
        <v/>
      </c>
      <c r="AQ130" s="115" t="str">
        <f>IF(VLOOKUP($A130,FAG_Daten_2022!$A$1:$FK$206,FAG_Daten_2022!BV$1,FALSE)="","",VLOOKUP($A130,FAG_Daten_2022!$A$1:$FK$206,FAG_Daten_2022!BV$1,FALSE))</f>
        <v/>
      </c>
      <c r="AR130" s="115" t="str">
        <f>IF(VLOOKUP($A130,FAG_Daten_2022!$A$1:$FK$206,FAG_Daten_2022!BW$1,FALSE)="","",VLOOKUP($A130,FAG_Daten_2022!$A$1:$FK$206,FAG_Daten_2022!BW$1,FALSE))</f>
        <v>Dübendorf-Schwerzenbach</v>
      </c>
      <c r="AS130" s="115" t="str">
        <f>IF(VLOOKUP($A130,FAG_Daten_2022!$A$1:$FK$206,FAG_Daten_2022!BX$1,FALSE)="","",VLOOKUP($A130,FAG_Daten_2022!$A$1:$FK$206,FAG_Daten_2022!BX$1,FALSE))</f>
        <v/>
      </c>
      <c r="AT130" s="115" t="str">
        <f>IF(VLOOKUP($A130,FAG_Daten_2022!$A$1:$FK$206,FAG_Daten_2022!BY$1,FALSE)="","",VLOOKUP($A130,FAG_Daten_2022!$A$1:$FK$206,FAG_Daten_2022!BY$1,FALSE))</f>
        <v/>
      </c>
      <c r="AU130" s="115" t="str">
        <f>IF(VLOOKUP($A130,FAG_Daten_2022!$A$1:$FK$206,FAG_Daten_2022!BZ$1,FALSE)="","",VLOOKUP($A130,FAG_Daten_2022!$A$1:$FK$206,FAG_Daten_2022!BZ$1,FALSE))</f>
        <v/>
      </c>
      <c r="AV130" s="115" t="str">
        <f>IF(VLOOKUP($A130,FAG_Daten_2022!$A$1:$FK$206,FAG_Daten_2022!CA$1,FALSE)="","",VLOOKUP($A130,FAG_Daten_2022!$A$1:$FK$206,FAG_Daten_2022!CA$1,FALSE))</f>
        <v/>
      </c>
      <c r="AW130" s="115" t="str">
        <f>IF(VLOOKUP($A130,FAG_Daten_2022!$A$1:$FK$206,FAG_Daten_2022!CB$1,FALSE)="","",VLOOKUP($A130,FAG_Daten_2022!$A$1:$FK$206,FAG_Daten_2022!CB$1,FALSE))</f>
        <v/>
      </c>
      <c r="AX130" s="115" t="str">
        <f>IF(VLOOKUP($A130,FAG_Daten_2022!$A$1:$FK$206,FAG_Daten_2022!CC$1,FALSE)="","",VLOOKUP($A130,FAG_Daten_2022!$A$1:$FK$206,FAG_Daten_2022!CC$1,FALSE))</f>
        <v/>
      </c>
      <c r="AY130" s="115" t="str">
        <f>IF(VLOOKUP($A130,FAG_Daten_2022!$A$1:$FK$206,FAG_Daten_2022!CD$1,FALSE)="","",VLOOKUP($A130,FAG_Daten_2022!$A$1:$FK$206,FAG_Daten_2022!CD$1,FALSE))</f>
        <v/>
      </c>
      <c r="AZ130" s="80">
        <f>VLOOKUP($A130,FAG_Daten_2022!$A$1:$FK$206,FAG_Daten_2022!$DH$1,FALSE)</f>
        <v>99</v>
      </c>
      <c r="BA130" s="80">
        <f>IF(VLOOKUP($A130,FAG_Daten_2022!$A$1:$FK$206,FAG_Daten_2022!M$1,FALSE)="","",VLOOKUP($A130,FAG_Daten_2022!$A$1:$FK$206,FAG_Daten_2022!M$1,FALSE))</f>
        <v>45</v>
      </c>
      <c r="BB130" s="80">
        <f>IF(VLOOKUP($A130,FAG_Daten_2022!$A$1:$FK$206,FAG_Daten_2022!N$1,FALSE)="","",VLOOKUP($A130,FAG_Daten_2022!$A$1:$FK$206,FAG_Daten_2022!N$1,FALSE))</f>
        <v>0</v>
      </c>
      <c r="BC130" s="80">
        <f>IF(VLOOKUP($A130,FAG_Daten_2022!$A$1:$FK$206,FAG_Daten_2022!O$1,FALSE)="","",VLOOKUP($A130,FAG_Daten_2022!$A$1:$FK$206,FAG_Daten_2022!O$1,FALSE))</f>
        <v>0</v>
      </c>
      <c r="BD130" s="80" t="str">
        <f>IF(VLOOKUP($A130,FAG_Daten_2022!$A$1:$FK$206,FAG_Daten_2022!P$1,FALSE)="","",VLOOKUP($A130,FAG_Daten_2022!$A$1:$FK$206,FAG_Daten_2022!P$1,FALSE))</f>
        <v/>
      </c>
      <c r="BE130" s="80">
        <f>IF(VLOOKUP($A130,FAG_Daten_2022!$A$1:$FK$206,FAG_Daten_2022!R$1,FALSE)="","",VLOOKUP($A130,FAG_Daten_2022!$A$1:$FK$206,FAG_Daten_2022!R$1,FALSE))</f>
        <v>18</v>
      </c>
      <c r="BF130" s="80">
        <f>IF(VLOOKUP($A130,FAG_Daten_2022!$A$1:$FK$206,FAG_Daten_2022!S$1,FALSE)="","",VLOOKUP($A130,FAG_Daten_2022!$A$1:$FK$206,FAG_Daten_2022!S$1,FALSE))</f>
        <v>0</v>
      </c>
      <c r="BG130" s="80" t="str">
        <f>IF(VLOOKUP($A130,FAG_Daten_2022!$A$1:$FK$206,FAG_Daten_2022!T$1,FALSE)="","",VLOOKUP($A130,FAG_Daten_2022!$A$1:$FK$206,FAG_Daten_2022!T$1,FALSE))</f>
        <v/>
      </c>
      <c r="BH130" s="80" t="str">
        <f>IF(VLOOKUP($A130,FAG_Daten_2022!$A$1:$FK$206,FAG_Daten_2022!U$1,FALSE)="","",VLOOKUP($A130,FAG_Daten_2022!$A$1:$FK$206,FAG_Daten_2022!U$1,FALSE))</f>
        <v/>
      </c>
      <c r="BI130" s="80">
        <f>IF(VLOOKUP($A130,FAG_Daten_2022!$A$1:$FK$206,FAG_Daten_2022!W$1,FALSE)="","",VLOOKUP($A130,FAG_Daten_2022!$A$1:$FK$206,FAG_Daten_2022!W$1,FALSE))</f>
        <v>0</v>
      </c>
      <c r="BJ130" s="80" t="str">
        <f>IF(VLOOKUP($A130,FAG_Daten_2022!$A$1:$FK$206,FAG_Daten_2022!X$1,FALSE)="","",VLOOKUP($A130,FAG_Daten_2022!$A$1:$FK$206,FAG_Daten_2022!X$1,FALSE))</f>
        <v/>
      </c>
      <c r="BK130" s="80" t="str">
        <f>IF(VLOOKUP($A130,FAG_Daten_2022!$A$1:$FK$206,FAG_Daten_2022!Y$1,FALSE)="","",VLOOKUP($A130,FAG_Daten_2022!$A$1:$FK$206,FAG_Daten_2022!Y$1,FALSE))</f>
        <v/>
      </c>
      <c r="BL130" s="80" t="str">
        <f>IF(VLOOKUP($A130,FAG_Daten_2022!$A$1:$FK$206,FAG_Daten_2022!Z$1,FALSE)="","",VLOOKUP($A130,FAG_Daten_2022!$A$1:$FK$206,FAG_Daten_2022!Z$1,FALSE))</f>
        <v/>
      </c>
      <c r="BM130" s="82">
        <f>IF(VLOOKUP($A130,FAG_Daten_2022!$A$1:$FK$206,FAG_Daten_2022!AG$1,FALSE)="","",VLOOKUP($A130,FAG_Daten_2022!$A$1:$FK$206,FAG_Daten_2022!AG$1,FALSE))</f>
        <v>17689567</v>
      </c>
      <c r="BN130" s="82">
        <f>IF(VLOOKUP($A130,FAG_Daten_2022!$A$1:$FK$206,FAG_Daten_2022!AH$1,FALSE)="","",VLOOKUP($A130,FAG_Daten_2022!$A$1:$FK$206,FAG_Daten_2022!AH$1,FALSE))</f>
        <v>17689567</v>
      </c>
      <c r="BO130" s="82">
        <f>IF(VLOOKUP($A130,FAG_Daten_2022!$A$1:$FK$206,FAG_Daten_2022!AI$1,FALSE)="","",VLOOKUP($A130,FAG_Daten_2022!$A$1:$FK$206,FAG_Daten_2022!AI$1,FALSE))</f>
        <v>0</v>
      </c>
      <c r="BP130" s="113">
        <f>IF(VLOOKUP($A130,FAG_Daten_2022!$A$1:$FK$206,FAG_Daten_2022!AJ$1,FALSE)="","",VLOOKUP($A130,FAG_Daten_2022!$A$1:$FK$206,FAG_Daten_2022!AJ$1,FALSE))</f>
        <v>0</v>
      </c>
      <c r="BQ130" s="82" t="str">
        <f>IF(VLOOKUP($A130,FAG_Daten_2022!$A$1:$FK$206,FAG_Daten_2022!AK$1,FALSE)="","",VLOOKUP($A130,FAG_Daten_2022!$A$1:$FK$206,FAG_Daten_2022!AK$1,FALSE))</f>
        <v/>
      </c>
      <c r="BR130" s="82">
        <f>IF(VLOOKUP($A130,FAG_Daten_2022!$A$1:$FK$206,FAG_Daten_2022!AL$1,FALSE)="","",VLOOKUP($A130,FAG_Daten_2022!$A$1:$FK$206,FAG_Daten_2022!AL$1,FALSE))</f>
        <v>17689567</v>
      </c>
      <c r="BS130" s="82">
        <f>IF(VLOOKUP($A130,FAG_Daten_2022!$A$1:$FK$206,FAG_Daten_2022!AM$1,FALSE)="","",VLOOKUP($A130,FAG_Daten_2022!$A$1:$FK$206,FAG_Daten_2022!AM$1,FALSE))</f>
        <v>0</v>
      </c>
      <c r="BT130" s="82" t="str">
        <f>IF(VLOOKUP($A130,FAG_Daten_2022!$A$1:$FK$206,FAG_Daten_2022!AN$1,FALSE)="","",VLOOKUP($A130,FAG_Daten_2022!$A$1:$FK$206,FAG_Daten_2022!AN$1,FALSE))</f>
        <v/>
      </c>
      <c r="BU130" s="82" t="str">
        <f>IF(VLOOKUP($A130,FAG_Daten_2022!$A$1:$FK$206,FAG_Daten_2022!AO$1,FALSE)="","",VLOOKUP($A130,FAG_Daten_2022!$A$1:$FK$206,FAG_Daten_2022!AO$1,FALSE))</f>
        <v/>
      </c>
      <c r="BV130" s="82">
        <f>IF(VLOOKUP($A130,FAG_Daten_2022!$A$1:$FK$206,FAG_Daten_2022!AP$1,FALSE)="","",VLOOKUP($A130,FAG_Daten_2022!$A$1:$FK$206,FAG_Daten_2022!AP$1,FALSE))</f>
        <v>0</v>
      </c>
      <c r="BW130" s="82" t="str">
        <f>IF(VLOOKUP($A130,FAG_Daten_2022!$A$1:$FK$206,FAG_Daten_2022!AQ$1,FALSE)="","",VLOOKUP($A130,FAG_Daten_2022!$A$1:$FK$206,FAG_Daten_2022!AQ$1,FALSE))</f>
        <v/>
      </c>
      <c r="BX130" s="82" t="str">
        <f>IF(VLOOKUP($A130,FAG_Daten_2022!$A$1:$FK$206,FAG_Daten_2022!AR$1,FALSE)="","",VLOOKUP($A130,FAG_Daten_2022!$A$1:$FK$206,FAG_Daten_2022!AR$1,FALSE))</f>
        <v/>
      </c>
      <c r="BY130" s="82" t="str">
        <f>IF(VLOOKUP($A130,FAG_Daten_2022!$A$1:$FK$206,FAG_Daten_2022!AS$1,FALSE)="","",VLOOKUP($A130,FAG_Daten_2022!$A$1:$FK$206,FAG_Daten_2022!AS$1,FALSE))</f>
        <v/>
      </c>
      <c r="BZ130" s="82">
        <f t="shared" si="30"/>
        <v>393001</v>
      </c>
      <c r="CA130" s="82">
        <f t="shared" si="30"/>
        <v>0</v>
      </c>
      <c r="CB130" s="82">
        <f t="shared" si="30"/>
        <v>0</v>
      </c>
      <c r="CC130" s="82" t="str">
        <f t="shared" si="30"/>
        <v/>
      </c>
      <c r="CD130" s="82">
        <f t="shared" si="30"/>
        <v>157200</v>
      </c>
      <c r="CE130" s="82">
        <f t="shared" si="30"/>
        <v>0</v>
      </c>
      <c r="CF130" s="82" t="str">
        <f t="shared" si="30"/>
        <v/>
      </c>
      <c r="CG130" s="82" t="str">
        <f t="shared" si="30"/>
        <v/>
      </c>
      <c r="CH130" s="82">
        <f t="shared" si="30"/>
        <v>0</v>
      </c>
      <c r="CI130" s="82" t="str">
        <f t="shared" si="25"/>
        <v/>
      </c>
      <c r="CJ130" s="82" t="str">
        <f t="shared" si="25"/>
        <v/>
      </c>
      <c r="CK130" s="82" t="str">
        <f t="shared" si="25"/>
        <v/>
      </c>
      <c r="CL130" s="82">
        <f t="shared" si="28"/>
        <v>0</v>
      </c>
      <c r="CM130" s="82">
        <f t="shared" si="28"/>
        <v>0</v>
      </c>
      <c r="CN130" s="82">
        <f t="shared" si="28"/>
        <v>0</v>
      </c>
      <c r="CO130" s="82" t="str">
        <f t="shared" si="26"/>
        <v/>
      </c>
      <c r="CP130" s="82">
        <f t="shared" si="26"/>
        <v>0</v>
      </c>
      <c r="CQ130" s="82">
        <f t="shared" si="26"/>
        <v>0</v>
      </c>
      <c r="CR130" s="82" t="str">
        <f t="shared" si="26"/>
        <v/>
      </c>
      <c r="CS130" s="82" t="str">
        <f t="shared" si="26"/>
        <v/>
      </c>
      <c r="CT130" s="82">
        <f t="shared" si="26"/>
        <v>0</v>
      </c>
      <c r="CU130" s="82" t="str">
        <f t="shared" si="31"/>
        <v/>
      </c>
      <c r="CV130" s="82" t="str">
        <f t="shared" si="31"/>
        <v/>
      </c>
      <c r="CW130" s="82" t="str">
        <f t="shared" si="31"/>
        <v/>
      </c>
      <c r="CX130" s="82">
        <f t="shared" si="20"/>
        <v>550201</v>
      </c>
      <c r="CY130" s="82">
        <f>VLOOKUP($A130,FAG_Daten_2022!$A$1:$FK$206,FAG_Daten_2022!I$1,FALSE)</f>
        <v>1071</v>
      </c>
      <c r="CZ130" s="82">
        <f>IF(VLOOKUP($A130,FAG_Daten_2022!$A$1:$FK$206,FAG_Daten_2022!BE$1,FALSE)="","",VLOOKUP($A130,FAG_Daten_2022!$A$1:$FK$206,FAG_Daten_2022!BE$1,FALSE))</f>
        <v>449</v>
      </c>
      <c r="DA130" s="82" t="str">
        <f>IF(VLOOKUP($A130,FAG_Daten_2022!$A$1:$FK$206,FAG_Daten_2022!BF$1,FALSE)="","",VLOOKUP($A130,FAG_Daten_2022!$A$1:$FK$206,FAG_Daten_2022!BF$1,FALSE))</f>
        <v/>
      </c>
      <c r="DB130" s="82" t="str">
        <f>IF(VLOOKUP($A130,FAG_Daten_2022!$A$1:$FK$206,FAG_Daten_2022!BG$1,FALSE)="","",VLOOKUP($A130,FAG_Daten_2022!$A$1:$FK$206,FAG_Daten_2022!BG$1,FALSE))</f>
        <v/>
      </c>
      <c r="DC130" s="82" t="str">
        <f>IF(VLOOKUP($A130,FAG_Daten_2022!$A$1:$FK$206,FAG_Daten_2022!BH$1,FALSE)="","",VLOOKUP($A130,FAG_Daten_2022!$A$1:$FK$206,FAG_Daten_2022!BH$1,FALSE))</f>
        <v/>
      </c>
      <c r="DD130" s="82">
        <f>IF(VLOOKUP($A130,FAG_Daten_2022!$A$1:$FK$206,FAG_Daten_2022!BI$1,FALSE)="","",VLOOKUP($A130,FAG_Daten_2022!$A$1:$FK$206,FAG_Daten_2022!BI$1,FALSE))</f>
        <v>121</v>
      </c>
      <c r="DE130" s="82" t="str">
        <f>IF(VLOOKUP($A130,FAG_Daten_2022!$A$1:$FK$206,FAG_Daten_2022!BJ$1,FALSE)="","",VLOOKUP($A130,FAG_Daten_2022!$A$1:$FK$206,FAG_Daten_2022!BJ$1,FALSE))</f>
        <v/>
      </c>
      <c r="DF130" s="82" t="str">
        <f>IF(VLOOKUP($A130,FAG_Daten_2022!$A$1:$FK$206,FAG_Daten_2022!BK$1,FALSE)="","",VLOOKUP($A130,FAG_Daten_2022!$A$1:$FK$206,FAG_Daten_2022!BK$1,FALSE))</f>
        <v/>
      </c>
      <c r="DG130" s="82" t="str">
        <f>IF(VLOOKUP($A130,FAG_Daten_2022!$A$1:$FK$206,FAG_Daten_2022!BL$1,FALSE)="","",VLOOKUP($A130,FAG_Daten_2022!$A$1:$FK$206,FAG_Daten_2022!BL$1,FALSE))</f>
        <v/>
      </c>
      <c r="DH130" s="82" t="str">
        <f>IF(VLOOKUP($A130,FAG_Daten_2022!$A$1:$FK$206,FAG_Daten_2022!BM$1,FALSE)="","",VLOOKUP($A130,FAG_Daten_2022!$A$1:$FK$206,FAG_Daten_2022!BM$1,FALSE))</f>
        <v/>
      </c>
      <c r="DI130" s="82" t="str">
        <f>IF(VLOOKUP($A130,FAG_Daten_2022!$A$1:$FK$206,FAG_Daten_2022!BN$1,FALSE)="","",VLOOKUP($A130,FAG_Daten_2022!$A$1:$FK$206,FAG_Daten_2022!BN$1,FALSE))</f>
        <v/>
      </c>
      <c r="DJ130" s="82" t="str">
        <f>IF(VLOOKUP($A130,FAG_Daten_2022!$A$1:$FK$206,FAG_Daten_2022!BO$1,FALSE)="","",VLOOKUP($A130,FAG_Daten_2022!$A$1:$FK$206,FAG_Daten_2022!BO$1,FALSE))</f>
        <v/>
      </c>
      <c r="DK130" s="82" t="str">
        <f>IF(VLOOKUP($A130,FAG_Daten_2022!$A$1:$FK$206,FAG_Daten_2022!BP$1,FALSE)="","",VLOOKUP($A130,FAG_Daten_2022!$A$1:$FK$206,FAG_Daten_2022!BP$1,FALSE))</f>
        <v/>
      </c>
      <c r="DL130" s="82" t="str">
        <f>IF(VLOOKUP($A130,FAG_Daten_2022!$A$1:$FK$206,FAG_Daten_2022!BQ$1,FALSE)="","",VLOOKUP($A130,FAG_Daten_2022!$A$1:$FK$206,FAG_Daten_2022!BQ$1,FALSE))</f>
        <v/>
      </c>
      <c r="DM130" s="82" t="str">
        <f>IF(VLOOKUP($A130,FAG_Daten_2022!$A$1:$FK$206,FAG_Daten_2022!BR$1,FALSE)="","",VLOOKUP($A130,FAG_Daten_2022!$A$1:$FK$206,FAG_Daten_2022!BR$1,FALSE))</f>
        <v/>
      </c>
      <c r="DN130" s="82">
        <f t="shared" si="29"/>
        <v>0</v>
      </c>
      <c r="DO130" s="82" t="str">
        <f t="shared" si="29"/>
        <v/>
      </c>
      <c r="DP130" s="82" t="str">
        <f t="shared" si="29"/>
        <v/>
      </c>
      <c r="DQ130" s="82" t="str">
        <f t="shared" si="27"/>
        <v/>
      </c>
      <c r="DR130" s="82">
        <f t="shared" si="27"/>
        <v>0</v>
      </c>
      <c r="DS130" s="82" t="str">
        <f t="shared" si="27"/>
        <v/>
      </c>
      <c r="DT130" s="82" t="str">
        <f t="shared" si="27"/>
        <v/>
      </c>
      <c r="DU130" s="82" t="str">
        <f t="shared" si="27"/>
        <v/>
      </c>
      <c r="DV130" s="82" t="str">
        <f t="shared" si="27"/>
        <v/>
      </c>
      <c r="DW130" s="82" t="str">
        <f t="shared" si="32"/>
        <v/>
      </c>
      <c r="DX130" s="82" t="str">
        <f t="shared" si="32"/>
        <v/>
      </c>
      <c r="DY130" s="82" t="str">
        <f t="shared" si="32"/>
        <v/>
      </c>
      <c r="DZ130" s="82">
        <f t="shared" si="21"/>
        <v>0</v>
      </c>
      <c r="EA130" s="82">
        <f t="shared" si="22"/>
        <v>550201</v>
      </c>
      <c r="EB130" s="82"/>
      <c r="EC130" s="82"/>
      <c r="ED130" s="82"/>
      <c r="EE130" s="82"/>
      <c r="EF130" s="82"/>
      <c r="EG130" s="82"/>
      <c r="EH130" s="82"/>
      <c r="EI130" s="82"/>
      <c r="EJ130" s="82"/>
      <c r="EL130" s="11"/>
    </row>
    <row r="131" spans="1:143" outlineLevel="1" x14ac:dyDescent="0.2">
      <c r="A131" s="3">
        <v>119</v>
      </c>
      <c r="B131" s="3" t="str">
        <f>VLOOKUP(A131,FAG_Daten_2022!A$1:$FK$206,FAG_Daten_2022!$B$1,FALSE)</f>
        <v>Seegräben</v>
      </c>
      <c r="C131" s="3" t="str">
        <f>VLOOKUP(A131,FAG_Daten_2022!A$1:$FK$206,FAG_Daten_2022!$C$1,FALSE)</f>
        <v>Politische Gemeinde</v>
      </c>
      <c r="D131" s="3" t="str">
        <f>VLOOKUP(A131,FAG_Daten_2022!A$1:$FK$206,FAG_Daten_2022!$D$1,FALSE)</f>
        <v>Bezirk Hinwil</v>
      </c>
      <c r="E131" s="82">
        <f>VLOOKUP(A131,FAG_Daten_2022!A$1:$FK$206,FAG_Daten_2022!$AT$1,FALSE)</f>
        <v>2720</v>
      </c>
      <c r="F131" s="82">
        <f>VLOOKUP(A131,FAG_Daten_2022!A$1:$FK$206,FAG_Daten_2022!$AV$1,FALSE)</f>
        <v>3770</v>
      </c>
      <c r="G131" s="82">
        <f>VLOOKUP(A131,FAG_Daten_2022!A$1:$FK$206,FAG_Daten_2022!$F$1,FALSE)</f>
        <v>1423</v>
      </c>
      <c r="H131" s="80">
        <f>VLOOKUP(A131,FAG_Daten_2022!A$1:$FK$206,FAG_Daten_2022!$DH$1,FALSE)</f>
        <v>113</v>
      </c>
      <c r="I131" s="82">
        <f>ROUND(IF(E131&lt;FAG_Basisdaten!$C$5*F131,(FAG_Basisdaten!$C$5*F131-E131)*G131*H131/100,0),0)</f>
        <v>1385283</v>
      </c>
      <c r="J131" s="82">
        <f>VLOOKUP(A131,FAG_Daten_2022!A$1:$FK$206,FAG_Daten_2022!$AT$1,FALSE)</f>
        <v>2720</v>
      </c>
      <c r="K131" s="82">
        <f>VLOOKUP(A131,FAG_Daten_2022!A$1:$FK$206,FAG_Daten_2022!$AV$1,FALSE)</f>
        <v>3770</v>
      </c>
      <c r="L131" s="3">
        <f>VLOOKUP(A131,FAG_Daten_2022!A$1:$FK$206,FAG_Daten_2022!$F$1,FALSE)</f>
        <v>1423</v>
      </c>
      <c r="M131" s="3">
        <f>VLOOKUP(A131,FAG_Daten_2022!A$1:$FK$206,FAG_Daten_2022!DJ$1,FALSE)</f>
        <v>99.67</v>
      </c>
      <c r="N131" s="3">
        <f>VLOOKUP(A131,FAG_Daten_2022!A$1:$FK$206,FAG_Daten_2022!$DK$1,FALSE)</f>
        <v>100.87</v>
      </c>
      <c r="O131" s="82">
        <f>ROUND(IF(J131&gt;K131*FAG_Basisdaten!$C$8,(J131-K131*FAG_Basisdaten!$C$8)*FAG_Basisdaten!$C$9*L131*(M131/N131),0),0)</f>
        <v>0</v>
      </c>
      <c r="P131" s="82">
        <f>VLOOKUP(A131,FAG_Daten_2022!A$1:$FK$206,FAG_Daten_2022!$I$1,FALSE)</f>
        <v>286</v>
      </c>
      <c r="Q131" s="82">
        <f>VLOOKUP(A131,FAG_Daten_2022!A$1:$FK$206,FAG_Daten_2022!$F$1,FALSE)</f>
        <v>1423</v>
      </c>
      <c r="R131" s="82">
        <f>VLOOKUP(A131,FAG_Daten_2022!A$1:$FK$206,FAG_Daten_2022!$K$1,FALSE)</f>
        <v>232131</v>
      </c>
      <c r="S131" s="82">
        <f>VLOOKUP(A131,FAG_Daten_2022!A$1:$FK$206,FAG_Daten_2022!$H$1,FALSE)</f>
        <v>1130451</v>
      </c>
      <c r="T131" s="82">
        <f>VLOOKUP(A131,FAG_Daten_2022!A$1:$FK$206,FAG_Daten_2022!$F$1,FALSE)</f>
        <v>1423</v>
      </c>
      <c r="U131" s="3">
        <f>VLOOKUP(A131,FAG_Daten_2022!A$1:$FK$206,FAG_Daten_2022!$BC$1,FALSE)</f>
        <v>102.3</v>
      </c>
      <c r="V131" s="3">
        <f>VLOOKUP(A131,FAG_Daten_2022!A$1:$FK$206,FAG_Daten_2022!$BD$1,FALSE)</f>
        <v>104.2</v>
      </c>
      <c r="W131" s="118">
        <f>IF((P131/Q131)&gt;(R131/S131)*FAG_Basisdaten!$C$12,((P131/Q131)-(R131/S131)*FAG_Basisdaten!$C$12)*T131*FAG_Basisdaten!$C$13*(U131/V131),0)</f>
        <v>0</v>
      </c>
      <c r="X131" s="3">
        <f>VLOOKUP(A131,FAG_Daten_2022!A$1:$FK$206,FAG_Daten_2022!$DH$1,FALSE)</f>
        <v>113</v>
      </c>
      <c r="Y131" s="3">
        <f>VLOOKUP(A131,FAG_Daten_2022!A$1:$FK$206,FAG_Daten_2022!$DJ$1,FALSE)</f>
        <v>99.67</v>
      </c>
      <c r="Z131" s="82">
        <f>ROUND(W131-W131*MIN(MAX((Y131*FAG_Basisdaten!$C$15-X131)/(Y131*FAG_Basisdaten!$C$14),0),1),0)</f>
        <v>0</v>
      </c>
      <c r="AA131" s="79">
        <f>VLOOKUP(A131,FAG_Daten_2022!A$1:$FK$206,FAG_Daten_2022!$AW$1,FALSE)</f>
        <v>425.36</v>
      </c>
      <c r="AB131" s="83">
        <f>VLOOKUP(A131,FAG_Daten_2022!A$1:$FK$206,FAG_Daten_2022!$AZ$1,FALSE)</f>
        <v>2.86E-2</v>
      </c>
      <c r="AC131" s="3">
        <f>VLOOKUP(A131,FAG_Daten_2022!A$1:$FK$206,FAG_Daten_2022!$F$1,FALSE)</f>
        <v>1423</v>
      </c>
      <c r="AD131" s="3">
        <f>VLOOKUP(A131,FAG_Daten_2022!A$1:$FK$206,FAG_Daten_2022!$BC$1,FALSE)</f>
        <v>102.3</v>
      </c>
      <c r="AE131" s="3">
        <f>VLOOKUP(A131,FAG_Daten_2022!A$1:$FK$206,FAG_Daten_2022!$BD$1,FALSE)</f>
        <v>104.2</v>
      </c>
      <c r="AF131" s="80">
        <f>IF(OR(AA131&lt;FAG_Basisdaten!$C$18,AB131&gt;FAG_Basisdaten!$C$19),MAX((FAG_Basisdaten!$C$20+FAG_Basisdaten!$C$21*AA131+FAG_Basisdaten!$C$22*AB131*100)*AC131*(AD131/AE131),0),0)</f>
        <v>0</v>
      </c>
      <c r="AG131" s="3">
        <f>VLOOKUP(A131,FAG_Daten_2022!A$1:$FK$206,FAG_Daten_2022!$DH$1,FALSE)</f>
        <v>113</v>
      </c>
      <c r="AH131" s="3">
        <f>VLOOKUP(A131,FAG_Daten_2022!A$1:$FK$206,FAG_Daten_2022!$DJ$1,FALSE)</f>
        <v>99.67</v>
      </c>
      <c r="AI131" s="82">
        <f>ROUND(AF131-AF131*MIN(MAX((AH131*FAG_Basisdaten!$C$24-AG131)/(AH131*FAG_Basisdaten!$C$23),0),1),0)</f>
        <v>0</v>
      </c>
      <c r="AJ131" s="3">
        <f>VLOOKUP(A131,FAG_Daten_2022!$A$1:$FK$206,FAG_Daten_2022!$BC$1,FALSE)</f>
        <v>102.3</v>
      </c>
      <c r="AK131" s="3">
        <f>VLOOKUP(A131,FAG_Daten_2022!$A$1:$FK$206,FAG_Daten_2022!$BD$1,FALSE)</f>
        <v>104.2</v>
      </c>
      <c r="AL131" s="82">
        <v>0</v>
      </c>
      <c r="AM131" s="82">
        <f t="shared" si="19"/>
        <v>1385283</v>
      </c>
      <c r="AN131" s="115" t="str">
        <f>IF(VLOOKUP($A131,FAG_Daten_2022!$A$1:$FK$206,FAG_Daten_2022!BS$1,FALSE)="","",VLOOKUP($A131,FAG_Daten_2022!$A$1:$FK$206,FAG_Daten_2022!BS$1,FALSE))</f>
        <v/>
      </c>
      <c r="AO131" s="115" t="str">
        <f>IF(VLOOKUP($A131,FAG_Daten_2022!$A$1:$FK$206,FAG_Daten_2022!BT$1,FALSE)="","",VLOOKUP($A131,FAG_Daten_2022!$A$1:$FK$206,FAG_Daten_2022!BT$1,FALSE))</f>
        <v/>
      </c>
      <c r="AP131" s="115" t="str">
        <f>IF(VLOOKUP($A131,FAG_Daten_2022!$A$1:$FK$206,FAG_Daten_2022!BU$1,FALSE)="","",VLOOKUP($A131,FAG_Daten_2022!$A$1:$FK$206,FAG_Daten_2022!BU$1,FALSE))</f>
        <v/>
      </c>
      <c r="AQ131" s="115" t="str">
        <f>IF(VLOOKUP($A131,FAG_Daten_2022!$A$1:$FK$206,FAG_Daten_2022!BV$1,FALSE)="","",VLOOKUP($A131,FAG_Daten_2022!$A$1:$FK$206,FAG_Daten_2022!BV$1,FALSE))</f>
        <v/>
      </c>
      <c r="AR131" s="115" t="str">
        <f>IF(VLOOKUP($A131,FAG_Daten_2022!$A$1:$FK$206,FAG_Daten_2022!BW$1,FALSE)="","",VLOOKUP($A131,FAG_Daten_2022!$A$1:$FK$206,FAG_Daten_2022!BW$1,FALSE))</f>
        <v/>
      </c>
      <c r="AS131" s="115" t="str">
        <f>IF(VLOOKUP($A131,FAG_Daten_2022!$A$1:$FK$206,FAG_Daten_2022!BX$1,FALSE)="","",VLOOKUP($A131,FAG_Daten_2022!$A$1:$FK$206,FAG_Daten_2022!BX$1,FALSE))</f>
        <v/>
      </c>
      <c r="AT131" s="115" t="str">
        <f>IF(VLOOKUP($A131,FAG_Daten_2022!$A$1:$FK$206,FAG_Daten_2022!BY$1,FALSE)="","",VLOOKUP($A131,FAG_Daten_2022!$A$1:$FK$206,FAG_Daten_2022!BY$1,FALSE))</f>
        <v/>
      </c>
      <c r="AU131" s="115" t="str">
        <f>IF(VLOOKUP($A131,FAG_Daten_2022!$A$1:$FK$206,FAG_Daten_2022!BZ$1,FALSE)="","",VLOOKUP($A131,FAG_Daten_2022!$A$1:$FK$206,FAG_Daten_2022!BZ$1,FALSE))</f>
        <v/>
      </c>
      <c r="AV131" s="115" t="str">
        <f>IF(VLOOKUP($A131,FAG_Daten_2022!$A$1:$FK$206,FAG_Daten_2022!CA$1,FALSE)="","",VLOOKUP($A131,FAG_Daten_2022!$A$1:$FK$206,FAG_Daten_2022!CA$1,FALSE))</f>
        <v/>
      </c>
      <c r="AW131" s="115" t="str">
        <f>IF(VLOOKUP($A131,FAG_Daten_2022!$A$1:$FK$206,FAG_Daten_2022!CB$1,FALSE)="","",VLOOKUP($A131,FAG_Daten_2022!$A$1:$FK$206,FAG_Daten_2022!CB$1,FALSE))</f>
        <v/>
      </c>
      <c r="AX131" s="115" t="str">
        <f>IF(VLOOKUP($A131,FAG_Daten_2022!$A$1:$FK$206,FAG_Daten_2022!CC$1,FALSE)="","",VLOOKUP($A131,FAG_Daten_2022!$A$1:$FK$206,FAG_Daten_2022!CC$1,FALSE))</f>
        <v/>
      </c>
      <c r="AY131" s="115" t="str">
        <f>IF(VLOOKUP($A131,FAG_Daten_2022!$A$1:$FK$206,FAG_Daten_2022!CD$1,FALSE)="","",VLOOKUP($A131,FAG_Daten_2022!$A$1:$FK$206,FAG_Daten_2022!CD$1,FALSE))</f>
        <v/>
      </c>
      <c r="AZ131" s="80">
        <f>VLOOKUP($A131,FAG_Daten_2022!$A$1:$FK$206,FAG_Daten_2022!$DH$1,FALSE)</f>
        <v>113</v>
      </c>
      <c r="BA131" s="80">
        <f>IF(VLOOKUP($A131,FAG_Daten_2022!$A$1:$FK$206,FAG_Daten_2022!M$1,FALSE)="","",VLOOKUP($A131,FAG_Daten_2022!$A$1:$FK$206,FAG_Daten_2022!M$1,FALSE))</f>
        <v>0</v>
      </c>
      <c r="BB131" s="80">
        <f>IF(VLOOKUP($A131,FAG_Daten_2022!$A$1:$FK$206,FAG_Daten_2022!N$1,FALSE)="","",VLOOKUP($A131,FAG_Daten_2022!$A$1:$FK$206,FAG_Daten_2022!N$1,FALSE))</f>
        <v>0</v>
      </c>
      <c r="BC131" s="80">
        <f>IF(VLOOKUP($A131,FAG_Daten_2022!$A$1:$FK$206,FAG_Daten_2022!O$1,FALSE)="","",VLOOKUP($A131,FAG_Daten_2022!$A$1:$FK$206,FAG_Daten_2022!O$1,FALSE))</f>
        <v>0</v>
      </c>
      <c r="BD131" s="80" t="str">
        <f>IF(VLOOKUP($A131,FAG_Daten_2022!$A$1:$FK$206,FAG_Daten_2022!P$1,FALSE)="","",VLOOKUP($A131,FAG_Daten_2022!$A$1:$FK$206,FAG_Daten_2022!P$1,FALSE))</f>
        <v/>
      </c>
      <c r="BE131" s="80">
        <f>IF(VLOOKUP($A131,FAG_Daten_2022!$A$1:$FK$206,FAG_Daten_2022!R$1,FALSE)="","",VLOOKUP($A131,FAG_Daten_2022!$A$1:$FK$206,FAG_Daten_2022!R$1,FALSE))</f>
        <v>0</v>
      </c>
      <c r="BF131" s="80">
        <f>IF(VLOOKUP($A131,FAG_Daten_2022!$A$1:$FK$206,FAG_Daten_2022!S$1,FALSE)="","",VLOOKUP($A131,FAG_Daten_2022!$A$1:$FK$206,FAG_Daten_2022!S$1,FALSE))</f>
        <v>0</v>
      </c>
      <c r="BG131" s="80" t="str">
        <f>IF(VLOOKUP($A131,FAG_Daten_2022!$A$1:$FK$206,FAG_Daten_2022!T$1,FALSE)="","",VLOOKUP($A131,FAG_Daten_2022!$A$1:$FK$206,FAG_Daten_2022!T$1,FALSE))</f>
        <v/>
      </c>
      <c r="BH131" s="80" t="str">
        <f>IF(VLOOKUP($A131,FAG_Daten_2022!$A$1:$FK$206,FAG_Daten_2022!U$1,FALSE)="","",VLOOKUP($A131,FAG_Daten_2022!$A$1:$FK$206,FAG_Daten_2022!U$1,FALSE))</f>
        <v/>
      </c>
      <c r="BI131" s="80">
        <f>IF(VLOOKUP($A131,FAG_Daten_2022!$A$1:$FK$206,FAG_Daten_2022!W$1,FALSE)="","",VLOOKUP($A131,FAG_Daten_2022!$A$1:$FK$206,FAG_Daten_2022!W$1,FALSE))</f>
        <v>0</v>
      </c>
      <c r="BJ131" s="80" t="str">
        <f>IF(VLOOKUP($A131,FAG_Daten_2022!$A$1:$FK$206,FAG_Daten_2022!X$1,FALSE)="","",VLOOKUP($A131,FAG_Daten_2022!$A$1:$FK$206,FAG_Daten_2022!X$1,FALSE))</f>
        <v/>
      </c>
      <c r="BK131" s="80" t="str">
        <f>IF(VLOOKUP($A131,FAG_Daten_2022!$A$1:$FK$206,FAG_Daten_2022!Y$1,FALSE)="","",VLOOKUP($A131,FAG_Daten_2022!$A$1:$FK$206,FAG_Daten_2022!Y$1,FALSE))</f>
        <v/>
      </c>
      <c r="BL131" s="80" t="str">
        <f>IF(VLOOKUP($A131,FAG_Daten_2022!$A$1:$FK$206,FAG_Daten_2022!Z$1,FALSE)="","",VLOOKUP($A131,FAG_Daten_2022!$A$1:$FK$206,FAG_Daten_2022!Z$1,FALSE))</f>
        <v/>
      </c>
      <c r="BM131" s="82">
        <f>IF(VLOOKUP($A131,FAG_Daten_2022!$A$1:$FK$206,FAG_Daten_2022!AG$1,FALSE)="","",VLOOKUP($A131,FAG_Daten_2022!$A$1:$FK$206,FAG_Daten_2022!AG$1,FALSE))</f>
        <v>3870670</v>
      </c>
      <c r="BN131" s="82">
        <f>IF(VLOOKUP($A131,FAG_Daten_2022!$A$1:$FK$206,FAG_Daten_2022!AH$1,FALSE)="","",VLOOKUP($A131,FAG_Daten_2022!$A$1:$FK$206,FAG_Daten_2022!AH$1,FALSE))</f>
        <v>0</v>
      </c>
      <c r="BO131" s="82">
        <f>IF(VLOOKUP($A131,FAG_Daten_2022!$A$1:$FK$206,FAG_Daten_2022!AI$1,FALSE)="","",VLOOKUP($A131,FAG_Daten_2022!$A$1:$FK$206,FAG_Daten_2022!AI$1,FALSE))</f>
        <v>0</v>
      </c>
      <c r="BP131" s="113">
        <f>IF(VLOOKUP($A131,FAG_Daten_2022!$A$1:$FK$206,FAG_Daten_2022!AJ$1,FALSE)="","",VLOOKUP($A131,FAG_Daten_2022!$A$1:$FK$206,FAG_Daten_2022!AJ$1,FALSE))</f>
        <v>0</v>
      </c>
      <c r="BQ131" s="82" t="str">
        <f>IF(VLOOKUP($A131,FAG_Daten_2022!$A$1:$FK$206,FAG_Daten_2022!AK$1,FALSE)="","",VLOOKUP($A131,FAG_Daten_2022!$A$1:$FK$206,FAG_Daten_2022!AK$1,FALSE))</f>
        <v/>
      </c>
      <c r="BR131" s="82">
        <f>IF(VLOOKUP($A131,FAG_Daten_2022!$A$1:$FK$206,FAG_Daten_2022!AL$1,FALSE)="","",VLOOKUP($A131,FAG_Daten_2022!$A$1:$FK$206,FAG_Daten_2022!AL$1,FALSE))</f>
        <v>0</v>
      </c>
      <c r="BS131" s="82">
        <f>IF(VLOOKUP($A131,FAG_Daten_2022!$A$1:$FK$206,FAG_Daten_2022!AM$1,FALSE)="","",VLOOKUP($A131,FAG_Daten_2022!$A$1:$FK$206,FAG_Daten_2022!AM$1,FALSE))</f>
        <v>0</v>
      </c>
      <c r="BT131" s="82" t="str">
        <f>IF(VLOOKUP($A131,FAG_Daten_2022!$A$1:$FK$206,FAG_Daten_2022!AN$1,FALSE)="","",VLOOKUP($A131,FAG_Daten_2022!$A$1:$FK$206,FAG_Daten_2022!AN$1,FALSE))</f>
        <v/>
      </c>
      <c r="BU131" s="82" t="str">
        <f>IF(VLOOKUP($A131,FAG_Daten_2022!$A$1:$FK$206,FAG_Daten_2022!AO$1,FALSE)="","",VLOOKUP($A131,FAG_Daten_2022!$A$1:$FK$206,FAG_Daten_2022!AO$1,FALSE))</f>
        <v/>
      </c>
      <c r="BV131" s="82">
        <f>IF(VLOOKUP($A131,FAG_Daten_2022!$A$1:$FK$206,FAG_Daten_2022!AP$1,FALSE)="","",VLOOKUP($A131,FAG_Daten_2022!$A$1:$FK$206,FAG_Daten_2022!AP$1,FALSE))</f>
        <v>0</v>
      </c>
      <c r="BW131" s="82" t="str">
        <f>IF(VLOOKUP($A131,FAG_Daten_2022!$A$1:$FK$206,FAG_Daten_2022!AQ$1,FALSE)="","",VLOOKUP($A131,FAG_Daten_2022!$A$1:$FK$206,FAG_Daten_2022!AQ$1,FALSE))</f>
        <v/>
      </c>
      <c r="BX131" s="82" t="str">
        <f>IF(VLOOKUP($A131,FAG_Daten_2022!$A$1:$FK$206,FAG_Daten_2022!AR$1,FALSE)="","",VLOOKUP($A131,FAG_Daten_2022!$A$1:$FK$206,FAG_Daten_2022!AR$1,FALSE))</f>
        <v/>
      </c>
      <c r="BY131" s="82" t="str">
        <f>IF(VLOOKUP($A131,FAG_Daten_2022!$A$1:$FK$206,FAG_Daten_2022!AS$1,FALSE)="","",VLOOKUP($A131,FAG_Daten_2022!$A$1:$FK$206,FAG_Daten_2022!AS$1,FALSE))</f>
        <v/>
      </c>
      <c r="BZ131" s="82">
        <f t="shared" si="30"/>
        <v>0</v>
      </c>
      <c r="CA131" s="82">
        <f t="shared" si="30"/>
        <v>0</v>
      </c>
      <c r="CB131" s="82">
        <f t="shared" si="30"/>
        <v>0</v>
      </c>
      <c r="CC131" s="82" t="str">
        <f t="shared" si="30"/>
        <v/>
      </c>
      <c r="CD131" s="82">
        <f t="shared" si="30"/>
        <v>0</v>
      </c>
      <c r="CE131" s="82">
        <f t="shared" si="30"/>
        <v>0</v>
      </c>
      <c r="CF131" s="82" t="str">
        <f t="shared" si="30"/>
        <v/>
      </c>
      <c r="CG131" s="82" t="str">
        <f t="shared" si="30"/>
        <v/>
      </c>
      <c r="CH131" s="82">
        <f t="shared" si="30"/>
        <v>0</v>
      </c>
      <c r="CI131" s="82" t="str">
        <f t="shared" si="25"/>
        <v/>
      </c>
      <c r="CJ131" s="82" t="str">
        <f t="shared" si="25"/>
        <v/>
      </c>
      <c r="CK131" s="82" t="str">
        <f t="shared" si="25"/>
        <v/>
      </c>
      <c r="CL131" s="82">
        <f t="shared" si="28"/>
        <v>0</v>
      </c>
      <c r="CM131" s="82">
        <f t="shared" si="28"/>
        <v>0</v>
      </c>
      <c r="CN131" s="82">
        <f t="shared" si="28"/>
        <v>0</v>
      </c>
      <c r="CO131" s="82" t="str">
        <f t="shared" si="26"/>
        <v/>
      </c>
      <c r="CP131" s="82">
        <f t="shared" si="26"/>
        <v>0</v>
      </c>
      <c r="CQ131" s="82">
        <f t="shared" si="26"/>
        <v>0</v>
      </c>
      <c r="CR131" s="82" t="str">
        <f t="shared" si="26"/>
        <v/>
      </c>
      <c r="CS131" s="82" t="str">
        <f t="shared" si="26"/>
        <v/>
      </c>
      <c r="CT131" s="82">
        <f t="shared" si="26"/>
        <v>0</v>
      </c>
      <c r="CU131" s="82" t="str">
        <f t="shared" si="31"/>
        <v/>
      </c>
      <c r="CV131" s="82" t="str">
        <f t="shared" si="31"/>
        <v/>
      </c>
      <c r="CW131" s="82" t="str">
        <f t="shared" si="31"/>
        <v/>
      </c>
      <c r="CX131" s="82">
        <f t="shared" si="20"/>
        <v>0</v>
      </c>
      <c r="CY131" s="82">
        <f>VLOOKUP($A131,FAG_Daten_2022!$A$1:$FK$206,FAG_Daten_2022!I$1,FALSE)</f>
        <v>286</v>
      </c>
      <c r="CZ131" s="82" t="str">
        <f>IF(VLOOKUP($A131,FAG_Daten_2022!$A$1:$FK$206,FAG_Daten_2022!BE$1,FALSE)="","",VLOOKUP($A131,FAG_Daten_2022!$A$1:$FK$206,FAG_Daten_2022!BE$1,FALSE))</f>
        <v/>
      </c>
      <c r="DA131" s="82" t="str">
        <f>IF(VLOOKUP($A131,FAG_Daten_2022!$A$1:$FK$206,FAG_Daten_2022!BF$1,FALSE)="","",VLOOKUP($A131,FAG_Daten_2022!$A$1:$FK$206,FAG_Daten_2022!BF$1,FALSE))</f>
        <v/>
      </c>
      <c r="DB131" s="82" t="str">
        <f>IF(VLOOKUP($A131,FAG_Daten_2022!$A$1:$FK$206,FAG_Daten_2022!BG$1,FALSE)="","",VLOOKUP($A131,FAG_Daten_2022!$A$1:$FK$206,FAG_Daten_2022!BG$1,FALSE))</f>
        <v/>
      </c>
      <c r="DC131" s="82" t="str">
        <f>IF(VLOOKUP($A131,FAG_Daten_2022!$A$1:$FK$206,FAG_Daten_2022!BH$1,FALSE)="","",VLOOKUP($A131,FAG_Daten_2022!$A$1:$FK$206,FAG_Daten_2022!BH$1,FALSE))</f>
        <v/>
      </c>
      <c r="DD131" s="82" t="str">
        <f>IF(VLOOKUP($A131,FAG_Daten_2022!$A$1:$FK$206,FAG_Daten_2022!BI$1,FALSE)="","",VLOOKUP($A131,FAG_Daten_2022!$A$1:$FK$206,FAG_Daten_2022!BI$1,FALSE))</f>
        <v/>
      </c>
      <c r="DE131" s="82" t="str">
        <f>IF(VLOOKUP($A131,FAG_Daten_2022!$A$1:$FK$206,FAG_Daten_2022!BJ$1,FALSE)="","",VLOOKUP($A131,FAG_Daten_2022!$A$1:$FK$206,FAG_Daten_2022!BJ$1,FALSE))</f>
        <v/>
      </c>
      <c r="DF131" s="82" t="str">
        <f>IF(VLOOKUP($A131,FAG_Daten_2022!$A$1:$FK$206,FAG_Daten_2022!BK$1,FALSE)="","",VLOOKUP($A131,FAG_Daten_2022!$A$1:$FK$206,FAG_Daten_2022!BK$1,FALSE))</f>
        <v/>
      </c>
      <c r="DG131" s="82" t="str">
        <f>IF(VLOOKUP($A131,FAG_Daten_2022!$A$1:$FK$206,FAG_Daten_2022!BL$1,FALSE)="","",VLOOKUP($A131,FAG_Daten_2022!$A$1:$FK$206,FAG_Daten_2022!BL$1,FALSE))</f>
        <v/>
      </c>
      <c r="DH131" s="82" t="str">
        <f>IF(VLOOKUP($A131,FAG_Daten_2022!$A$1:$FK$206,FAG_Daten_2022!BM$1,FALSE)="","",VLOOKUP($A131,FAG_Daten_2022!$A$1:$FK$206,FAG_Daten_2022!BM$1,FALSE))</f>
        <v/>
      </c>
      <c r="DI131" s="82" t="str">
        <f>IF(VLOOKUP($A131,FAG_Daten_2022!$A$1:$FK$206,FAG_Daten_2022!BN$1,FALSE)="","",VLOOKUP($A131,FAG_Daten_2022!$A$1:$FK$206,FAG_Daten_2022!BN$1,FALSE))</f>
        <v/>
      </c>
      <c r="DJ131" s="82" t="str">
        <f>IF(VLOOKUP($A131,FAG_Daten_2022!$A$1:$FK$206,FAG_Daten_2022!BO$1,FALSE)="","",VLOOKUP($A131,FAG_Daten_2022!$A$1:$FK$206,FAG_Daten_2022!BO$1,FALSE))</f>
        <v/>
      </c>
      <c r="DK131" s="82" t="str">
        <f>IF(VLOOKUP($A131,FAG_Daten_2022!$A$1:$FK$206,FAG_Daten_2022!BP$1,FALSE)="","",VLOOKUP($A131,FAG_Daten_2022!$A$1:$FK$206,FAG_Daten_2022!BP$1,FALSE))</f>
        <v/>
      </c>
      <c r="DL131" s="82" t="str">
        <f>IF(VLOOKUP($A131,FAG_Daten_2022!$A$1:$FK$206,FAG_Daten_2022!BQ$1,FALSE)="","",VLOOKUP($A131,FAG_Daten_2022!$A$1:$FK$206,FAG_Daten_2022!BQ$1,FALSE))</f>
        <v/>
      </c>
      <c r="DM131" s="82" t="str">
        <f>IF(VLOOKUP($A131,FAG_Daten_2022!$A$1:$FK$206,FAG_Daten_2022!BR$1,FALSE)="","",VLOOKUP($A131,FAG_Daten_2022!$A$1:$FK$206,FAG_Daten_2022!BR$1,FALSE))</f>
        <v/>
      </c>
      <c r="DN131" s="82" t="str">
        <f t="shared" si="29"/>
        <v/>
      </c>
      <c r="DO131" s="82" t="str">
        <f t="shared" si="29"/>
        <v/>
      </c>
      <c r="DP131" s="82" t="str">
        <f t="shared" si="29"/>
        <v/>
      </c>
      <c r="DQ131" s="82" t="str">
        <f t="shared" si="27"/>
        <v/>
      </c>
      <c r="DR131" s="82" t="str">
        <f t="shared" si="27"/>
        <v/>
      </c>
      <c r="DS131" s="82" t="str">
        <f t="shared" si="27"/>
        <v/>
      </c>
      <c r="DT131" s="82" t="str">
        <f t="shared" si="27"/>
        <v/>
      </c>
      <c r="DU131" s="82" t="str">
        <f t="shared" si="27"/>
        <v/>
      </c>
      <c r="DV131" s="82" t="str">
        <f t="shared" si="27"/>
        <v/>
      </c>
      <c r="DW131" s="82" t="str">
        <f t="shared" si="32"/>
        <v/>
      </c>
      <c r="DX131" s="82" t="str">
        <f t="shared" si="32"/>
        <v/>
      </c>
      <c r="DY131" s="82" t="str">
        <f t="shared" si="32"/>
        <v/>
      </c>
      <c r="DZ131" s="82">
        <f t="shared" si="21"/>
        <v>0</v>
      </c>
      <c r="EA131" s="82">
        <f t="shared" si="22"/>
        <v>0</v>
      </c>
      <c r="EB131" s="82"/>
      <c r="EC131" s="82"/>
      <c r="ED131" s="82"/>
      <c r="EE131" s="82"/>
      <c r="EF131" s="82"/>
      <c r="EG131" s="82"/>
      <c r="EH131" s="82"/>
      <c r="EI131" s="82"/>
      <c r="EJ131" s="82"/>
      <c r="EK131" s="3"/>
      <c r="EL131" s="82"/>
      <c r="EM131" s="3"/>
    </row>
    <row r="132" spans="1:143" outlineLevel="1" x14ac:dyDescent="0.2">
      <c r="A132" s="3">
        <v>227</v>
      </c>
      <c r="B132" s="3" t="str">
        <f>VLOOKUP(A132,FAG_Daten_2022!A$1:$FK$206,FAG_Daten_2022!$B$1,FALSE)</f>
        <v>Seuzach</v>
      </c>
      <c r="C132" s="3" t="str">
        <f>VLOOKUP(A132,FAG_Daten_2022!A$1:$FK$206,FAG_Daten_2022!$C$1,FALSE)</f>
        <v>Politische Gemeinde</v>
      </c>
      <c r="D132" s="3" t="str">
        <f>VLOOKUP(A132,FAG_Daten_2022!A$1:$FK$206,FAG_Daten_2022!$D$1,FALSE)</f>
        <v>Bezirk Winterthur</v>
      </c>
      <c r="E132" s="82">
        <f>VLOOKUP(A132,FAG_Daten_2022!A$1:$FK$206,FAG_Daten_2022!$AT$1,FALSE)</f>
        <v>3484</v>
      </c>
      <c r="F132" s="82">
        <f>VLOOKUP(A132,FAG_Daten_2022!A$1:$FK$206,FAG_Daten_2022!$AV$1,FALSE)</f>
        <v>3770</v>
      </c>
      <c r="G132" s="82">
        <f>VLOOKUP(A132,FAG_Daten_2022!A$1:$FK$206,FAG_Daten_2022!$F$1,FALSE)</f>
        <v>7422</v>
      </c>
      <c r="H132" s="80">
        <f>VLOOKUP(A132,FAG_Daten_2022!A$1:$FK$206,FAG_Daten_2022!$DH$1,FALSE)</f>
        <v>101</v>
      </c>
      <c r="I132" s="82">
        <f>ROUND(IF(E132&lt;FAG_Basisdaten!$C$5*F132,(FAG_Basisdaten!$C$5*F132-E132)*G132*H132/100,0),0)</f>
        <v>730881</v>
      </c>
      <c r="J132" s="82">
        <f>VLOOKUP(A132,FAG_Daten_2022!A$1:$FK$206,FAG_Daten_2022!$AT$1,FALSE)</f>
        <v>3484</v>
      </c>
      <c r="K132" s="82">
        <f>VLOOKUP(A132,FAG_Daten_2022!A$1:$FK$206,FAG_Daten_2022!$AV$1,FALSE)</f>
        <v>3770</v>
      </c>
      <c r="L132" s="3">
        <f>VLOOKUP(A132,FAG_Daten_2022!A$1:$FK$206,FAG_Daten_2022!$F$1,FALSE)</f>
        <v>7422</v>
      </c>
      <c r="M132" s="3">
        <f>VLOOKUP(A132,FAG_Daten_2022!A$1:$FK$206,FAG_Daten_2022!DJ$1,FALSE)</f>
        <v>99.67</v>
      </c>
      <c r="N132" s="3">
        <f>VLOOKUP(A132,FAG_Daten_2022!A$1:$FK$206,FAG_Daten_2022!$DK$1,FALSE)</f>
        <v>100.87</v>
      </c>
      <c r="O132" s="82">
        <f>ROUND(IF(J132&gt;K132*FAG_Basisdaten!$C$8,(J132-K132*FAG_Basisdaten!$C$8)*FAG_Basisdaten!$C$9*L132*(M132/N132),0),0)</f>
        <v>0</v>
      </c>
      <c r="P132" s="82">
        <f>VLOOKUP(A132,FAG_Daten_2022!A$1:$FK$206,FAG_Daten_2022!$I$1,FALSE)</f>
        <v>1326</v>
      </c>
      <c r="Q132" s="82">
        <f>VLOOKUP(A132,FAG_Daten_2022!A$1:$FK$206,FAG_Daten_2022!$F$1,FALSE)</f>
        <v>7422</v>
      </c>
      <c r="R132" s="82">
        <f>VLOOKUP(A132,FAG_Daten_2022!A$1:$FK$206,FAG_Daten_2022!$K$1,FALSE)</f>
        <v>232131</v>
      </c>
      <c r="S132" s="82">
        <f>VLOOKUP(A132,FAG_Daten_2022!A$1:$FK$206,FAG_Daten_2022!$H$1,FALSE)</f>
        <v>1130451</v>
      </c>
      <c r="T132" s="82">
        <f>VLOOKUP(A132,FAG_Daten_2022!A$1:$FK$206,FAG_Daten_2022!$F$1,FALSE)</f>
        <v>7422</v>
      </c>
      <c r="U132" s="3">
        <f>VLOOKUP(A132,FAG_Daten_2022!A$1:$FK$206,FAG_Daten_2022!$BC$1,FALSE)</f>
        <v>102.3</v>
      </c>
      <c r="V132" s="3">
        <f>VLOOKUP(A132,FAG_Daten_2022!A$1:$FK$206,FAG_Daten_2022!$BD$1,FALSE)</f>
        <v>104.2</v>
      </c>
      <c r="W132" s="118">
        <f>IF((P132/Q132)&gt;(R132/S132)*FAG_Basisdaten!$C$12,((P132/Q132)-(R132/S132)*FAG_Basisdaten!$C$12)*T132*FAG_Basisdaten!$C$13*(U132/V132),0)</f>
        <v>0</v>
      </c>
      <c r="X132" s="3">
        <f>VLOOKUP(A132,FAG_Daten_2022!A$1:$FK$206,FAG_Daten_2022!$DH$1,FALSE)</f>
        <v>101</v>
      </c>
      <c r="Y132" s="3">
        <f>VLOOKUP(A132,FAG_Daten_2022!A$1:$FK$206,FAG_Daten_2022!$DJ$1,FALSE)</f>
        <v>99.67</v>
      </c>
      <c r="Z132" s="82">
        <f>ROUND(W132-W132*MIN(MAX((Y132*FAG_Basisdaten!$C$15-X132)/(Y132*FAG_Basisdaten!$C$14),0),1),0)</f>
        <v>0</v>
      </c>
      <c r="AA132" s="79">
        <f>VLOOKUP(A132,FAG_Daten_2022!A$1:$FK$206,FAG_Daten_2022!$AW$1,FALSE)</f>
        <v>983.09</v>
      </c>
      <c r="AB132" s="83">
        <f>VLOOKUP(A132,FAG_Daten_2022!A$1:$FK$206,FAG_Daten_2022!$AZ$1,FALSE)</f>
        <v>0</v>
      </c>
      <c r="AC132" s="3">
        <f>VLOOKUP(A132,FAG_Daten_2022!A$1:$FK$206,FAG_Daten_2022!$F$1,FALSE)</f>
        <v>7422</v>
      </c>
      <c r="AD132" s="3">
        <f>VLOOKUP(A132,FAG_Daten_2022!A$1:$FK$206,FAG_Daten_2022!$BC$1,FALSE)</f>
        <v>102.3</v>
      </c>
      <c r="AE132" s="3">
        <f>VLOOKUP(A132,FAG_Daten_2022!A$1:$FK$206,FAG_Daten_2022!$BD$1,FALSE)</f>
        <v>104.2</v>
      </c>
      <c r="AF132" s="80">
        <f>IF(OR(AA132&lt;FAG_Basisdaten!$C$18,AB132&gt;FAG_Basisdaten!$C$19),MAX((FAG_Basisdaten!$C$20+FAG_Basisdaten!$C$21*AA132+FAG_Basisdaten!$C$22*AB132*100)*AC132*(AD132/AE132),0),0)</f>
        <v>0</v>
      </c>
      <c r="AG132" s="3">
        <f>VLOOKUP(A132,FAG_Daten_2022!A$1:$FK$206,FAG_Daten_2022!$DH$1,FALSE)</f>
        <v>101</v>
      </c>
      <c r="AH132" s="3">
        <f>VLOOKUP(A132,FAG_Daten_2022!A$1:$FK$206,FAG_Daten_2022!$DJ$1,FALSE)</f>
        <v>99.67</v>
      </c>
      <c r="AI132" s="82">
        <f>ROUND(AF132-AF132*MIN(MAX((AH132*FAG_Basisdaten!$C$24-AG132)/(AH132*FAG_Basisdaten!$C$23),0),1),0)</f>
        <v>0</v>
      </c>
      <c r="AJ132" s="3">
        <f>VLOOKUP(A132,FAG_Daten_2022!$A$1:$FK$206,FAG_Daten_2022!$BC$1,FALSE)</f>
        <v>102.3</v>
      </c>
      <c r="AK132" s="3">
        <f>VLOOKUP(A132,FAG_Daten_2022!$A$1:$FK$206,FAG_Daten_2022!$BD$1,FALSE)</f>
        <v>104.2</v>
      </c>
      <c r="AL132" s="82">
        <v>0</v>
      </c>
      <c r="AM132" s="82">
        <f t="shared" si="19"/>
        <v>730881</v>
      </c>
      <c r="AN132" s="115" t="str">
        <f>IF(VLOOKUP($A132,FAG_Daten_2022!$A$1:$FK$206,FAG_Daten_2022!BS$1,FALSE)="","",VLOOKUP($A132,FAG_Daten_2022!$A$1:$FK$206,FAG_Daten_2022!BS$1,FALSE))</f>
        <v/>
      </c>
      <c r="AO132" s="115" t="str">
        <f>IF(VLOOKUP($A132,FAG_Daten_2022!$A$1:$FK$206,FAG_Daten_2022!BT$1,FALSE)="","",VLOOKUP($A132,FAG_Daten_2022!$A$1:$FK$206,FAG_Daten_2022!BT$1,FALSE))</f>
        <v/>
      </c>
      <c r="AP132" s="115" t="str">
        <f>IF(VLOOKUP($A132,FAG_Daten_2022!$A$1:$FK$206,FAG_Daten_2022!BU$1,FALSE)="","",VLOOKUP($A132,FAG_Daten_2022!$A$1:$FK$206,FAG_Daten_2022!BU$1,FALSE))</f>
        <v/>
      </c>
      <c r="AQ132" s="115" t="str">
        <f>IF(VLOOKUP($A132,FAG_Daten_2022!$A$1:$FK$206,FAG_Daten_2022!BV$1,FALSE)="","",VLOOKUP($A132,FAG_Daten_2022!$A$1:$FK$206,FAG_Daten_2022!BV$1,FALSE))</f>
        <v/>
      </c>
      <c r="AR132" s="115" t="str">
        <f>IF(VLOOKUP($A132,FAG_Daten_2022!$A$1:$FK$206,FAG_Daten_2022!BW$1,FALSE)="","",VLOOKUP($A132,FAG_Daten_2022!$A$1:$FK$206,FAG_Daten_2022!BW$1,FALSE))</f>
        <v>Seuzach</v>
      </c>
      <c r="AS132" s="115" t="str">
        <f>IF(VLOOKUP($A132,FAG_Daten_2022!$A$1:$FK$206,FAG_Daten_2022!BX$1,FALSE)="","",VLOOKUP($A132,FAG_Daten_2022!$A$1:$FK$206,FAG_Daten_2022!BX$1,FALSE))</f>
        <v/>
      </c>
      <c r="AT132" s="115" t="str">
        <f>IF(VLOOKUP($A132,FAG_Daten_2022!$A$1:$FK$206,FAG_Daten_2022!BY$1,FALSE)="","",VLOOKUP($A132,FAG_Daten_2022!$A$1:$FK$206,FAG_Daten_2022!BY$1,FALSE))</f>
        <v/>
      </c>
      <c r="AU132" s="115" t="str">
        <f>IF(VLOOKUP($A132,FAG_Daten_2022!$A$1:$FK$206,FAG_Daten_2022!BZ$1,FALSE)="","",VLOOKUP($A132,FAG_Daten_2022!$A$1:$FK$206,FAG_Daten_2022!BZ$1,FALSE))</f>
        <v/>
      </c>
      <c r="AV132" s="115" t="str">
        <f>IF(VLOOKUP($A132,FAG_Daten_2022!$A$1:$FK$206,FAG_Daten_2022!CA$1,FALSE)="","",VLOOKUP($A132,FAG_Daten_2022!$A$1:$FK$206,FAG_Daten_2022!CA$1,FALSE))</f>
        <v/>
      </c>
      <c r="AW132" s="115" t="str">
        <f>IF(VLOOKUP($A132,FAG_Daten_2022!$A$1:$FK$206,FAG_Daten_2022!CB$1,FALSE)="","",VLOOKUP($A132,FAG_Daten_2022!$A$1:$FK$206,FAG_Daten_2022!CB$1,FALSE))</f>
        <v/>
      </c>
      <c r="AX132" s="115" t="str">
        <f>IF(VLOOKUP($A132,FAG_Daten_2022!$A$1:$FK$206,FAG_Daten_2022!CC$1,FALSE)="","",VLOOKUP($A132,FAG_Daten_2022!$A$1:$FK$206,FAG_Daten_2022!CC$1,FALSE))</f>
        <v/>
      </c>
      <c r="AY132" s="115" t="str">
        <f>IF(VLOOKUP($A132,FAG_Daten_2022!$A$1:$FK$206,FAG_Daten_2022!CD$1,FALSE)="","",VLOOKUP($A132,FAG_Daten_2022!$A$1:$FK$206,FAG_Daten_2022!CD$1,FALSE))</f>
        <v/>
      </c>
      <c r="AZ132" s="80">
        <f>VLOOKUP($A132,FAG_Daten_2022!$A$1:$FK$206,FAG_Daten_2022!$DH$1,FALSE)</f>
        <v>101</v>
      </c>
      <c r="BA132" s="80">
        <f>IF(VLOOKUP($A132,FAG_Daten_2022!$A$1:$FK$206,FAG_Daten_2022!M$1,FALSE)="","",VLOOKUP($A132,FAG_Daten_2022!$A$1:$FK$206,FAG_Daten_2022!M$1,FALSE))</f>
        <v>0</v>
      </c>
      <c r="BB132" s="80">
        <f>IF(VLOOKUP($A132,FAG_Daten_2022!$A$1:$FK$206,FAG_Daten_2022!N$1,FALSE)="","",VLOOKUP($A132,FAG_Daten_2022!$A$1:$FK$206,FAG_Daten_2022!N$1,FALSE))</f>
        <v>0</v>
      </c>
      <c r="BC132" s="80">
        <f>IF(VLOOKUP($A132,FAG_Daten_2022!$A$1:$FK$206,FAG_Daten_2022!O$1,FALSE)="","",VLOOKUP($A132,FAG_Daten_2022!$A$1:$FK$206,FAG_Daten_2022!O$1,FALSE))</f>
        <v>0</v>
      </c>
      <c r="BD132" s="80" t="str">
        <f>IF(VLOOKUP($A132,FAG_Daten_2022!$A$1:$FK$206,FAG_Daten_2022!P$1,FALSE)="","",VLOOKUP($A132,FAG_Daten_2022!$A$1:$FK$206,FAG_Daten_2022!P$1,FALSE))</f>
        <v/>
      </c>
      <c r="BE132" s="80">
        <f>IF(VLOOKUP($A132,FAG_Daten_2022!$A$1:$FK$206,FAG_Daten_2022!R$1,FALSE)="","",VLOOKUP($A132,FAG_Daten_2022!$A$1:$FK$206,FAG_Daten_2022!R$1,FALSE))</f>
        <v>18</v>
      </c>
      <c r="BF132" s="80">
        <f>IF(VLOOKUP($A132,FAG_Daten_2022!$A$1:$FK$206,FAG_Daten_2022!S$1,FALSE)="","",VLOOKUP($A132,FAG_Daten_2022!$A$1:$FK$206,FAG_Daten_2022!S$1,FALSE))</f>
        <v>0</v>
      </c>
      <c r="BG132" s="80" t="str">
        <f>IF(VLOOKUP($A132,FAG_Daten_2022!$A$1:$FK$206,FAG_Daten_2022!T$1,FALSE)="","",VLOOKUP($A132,FAG_Daten_2022!$A$1:$FK$206,FAG_Daten_2022!T$1,FALSE))</f>
        <v/>
      </c>
      <c r="BH132" s="80" t="str">
        <f>IF(VLOOKUP($A132,FAG_Daten_2022!$A$1:$FK$206,FAG_Daten_2022!U$1,FALSE)="","",VLOOKUP($A132,FAG_Daten_2022!$A$1:$FK$206,FAG_Daten_2022!U$1,FALSE))</f>
        <v/>
      </c>
      <c r="BI132" s="80">
        <f>IF(VLOOKUP($A132,FAG_Daten_2022!$A$1:$FK$206,FAG_Daten_2022!W$1,FALSE)="","",VLOOKUP($A132,FAG_Daten_2022!$A$1:$FK$206,FAG_Daten_2022!W$1,FALSE))</f>
        <v>0</v>
      </c>
      <c r="BJ132" s="80" t="str">
        <f>IF(VLOOKUP($A132,FAG_Daten_2022!$A$1:$FK$206,FAG_Daten_2022!X$1,FALSE)="","",VLOOKUP($A132,FAG_Daten_2022!$A$1:$FK$206,FAG_Daten_2022!X$1,FALSE))</f>
        <v/>
      </c>
      <c r="BK132" s="80" t="str">
        <f>IF(VLOOKUP($A132,FAG_Daten_2022!$A$1:$FK$206,FAG_Daten_2022!Y$1,FALSE)="","",VLOOKUP($A132,FAG_Daten_2022!$A$1:$FK$206,FAG_Daten_2022!Y$1,FALSE))</f>
        <v/>
      </c>
      <c r="BL132" s="80" t="str">
        <f>IF(VLOOKUP($A132,FAG_Daten_2022!$A$1:$FK$206,FAG_Daten_2022!Z$1,FALSE)="","",VLOOKUP($A132,FAG_Daten_2022!$A$1:$FK$206,FAG_Daten_2022!Z$1,FALSE))</f>
        <v/>
      </c>
      <c r="BM132" s="82">
        <f>IF(VLOOKUP($A132,FAG_Daten_2022!$A$1:$FK$206,FAG_Daten_2022!AG$1,FALSE)="","",VLOOKUP($A132,FAG_Daten_2022!$A$1:$FK$206,FAG_Daten_2022!AG$1,FALSE))</f>
        <v>25861815</v>
      </c>
      <c r="BN132" s="82">
        <f>IF(VLOOKUP($A132,FAG_Daten_2022!$A$1:$FK$206,FAG_Daten_2022!AH$1,FALSE)="","",VLOOKUP($A132,FAG_Daten_2022!$A$1:$FK$206,FAG_Daten_2022!AH$1,FALSE))</f>
        <v>0</v>
      </c>
      <c r="BO132" s="82">
        <f>IF(VLOOKUP($A132,FAG_Daten_2022!$A$1:$FK$206,FAG_Daten_2022!AI$1,FALSE)="","",VLOOKUP($A132,FAG_Daten_2022!$A$1:$FK$206,FAG_Daten_2022!AI$1,FALSE))</f>
        <v>0</v>
      </c>
      <c r="BP132" s="113">
        <f>IF(VLOOKUP($A132,FAG_Daten_2022!$A$1:$FK$206,FAG_Daten_2022!AJ$1,FALSE)="","",VLOOKUP($A132,FAG_Daten_2022!$A$1:$FK$206,FAG_Daten_2022!AJ$1,FALSE))</f>
        <v>0</v>
      </c>
      <c r="BQ132" s="82" t="str">
        <f>IF(VLOOKUP($A132,FAG_Daten_2022!$A$1:$FK$206,FAG_Daten_2022!AK$1,FALSE)="","",VLOOKUP($A132,FAG_Daten_2022!$A$1:$FK$206,FAG_Daten_2022!AK$1,FALSE))</f>
        <v/>
      </c>
      <c r="BR132" s="82">
        <f>IF(VLOOKUP($A132,FAG_Daten_2022!$A$1:$FK$206,FAG_Daten_2022!AL$1,FALSE)="","",VLOOKUP($A132,FAG_Daten_2022!$A$1:$FK$206,FAG_Daten_2022!AL$1,FALSE))</f>
        <v>25861815</v>
      </c>
      <c r="BS132" s="82">
        <f>IF(VLOOKUP($A132,FAG_Daten_2022!$A$1:$FK$206,FAG_Daten_2022!AM$1,FALSE)="","",VLOOKUP($A132,FAG_Daten_2022!$A$1:$FK$206,FAG_Daten_2022!AM$1,FALSE))</f>
        <v>0</v>
      </c>
      <c r="BT132" s="82" t="str">
        <f>IF(VLOOKUP($A132,FAG_Daten_2022!$A$1:$FK$206,FAG_Daten_2022!AN$1,FALSE)="","",VLOOKUP($A132,FAG_Daten_2022!$A$1:$FK$206,FAG_Daten_2022!AN$1,FALSE))</f>
        <v/>
      </c>
      <c r="BU132" s="82" t="str">
        <f>IF(VLOOKUP($A132,FAG_Daten_2022!$A$1:$FK$206,FAG_Daten_2022!AO$1,FALSE)="","",VLOOKUP($A132,FAG_Daten_2022!$A$1:$FK$206,FAG_Daten_2022!AO$1,FALSE))</f>
        <v/>
      </c>
      <c r="BV132" s="82">
        <f>IF(VLOOKUP($A132,FAG_Daten_2022!$A$1:$FK$206,FAG_Daten_2022!AP$1,FALSE)="","",VLOOKUP($A132,FAG_Daten_2022!$A$1:$FK$206,FAG_Daten_2022!AP$1,FALSE))</f>
        <v>0</v>
      </c>
      <c r="BW132" s="82" t="str">
        <f>IF(VLOOKUP($A132,FAG_Daten_2022!$A$1:$FK$206,FAG_Daten_2022!AQ$1,FALSE)="","",VLOOKUP($A132,FAG_Daten_2022!$A$1:$FK$206,FAG_Daten_2022!AQ$1,FALSE))</f>
        <v/>
      </c>
      <c r="BX132" s="82" t="str">
        <f>IF(VLOOKUP($A132,FAG_Daten_2022!$A$1:$FK$206,FAG_Daten_2022!AR$1,FALSE)="","",VLOOKUP($A132,FAG_Daten_2022!$A$1:$FK$206,FAG_Daten_2022!AR$1,FALSE))</f>
        <v/>
      </c>
      <c r="BY132" s="82" t="str">
        <f>IF(VLOOKUP($A132,FAG_Daten_2022!$A$1:$FK$206,FAG_Daten_2022!AS$1,FALSE)="","",VLOOKUP($A132,FAG_Daten_2022!$A$1:$FK$206,FAG_Daten_2022!AS$1,FALSE))</f>
        <v/>
      </c>
      <c r="BZ132" s="82">
        <f t="shared" si="30"/>
        <v>0</v>
      </c>
      <c r="CA132" s="82">
        <f t="shared" si="30"/>
        <v>0</v>
      </c>
      <c r="CB132" s="82">
        <f t="shared" si="30"/>
        <v>0</v>
      </c>
      <c r="CC132" s="82" t="str">
        <f t="shared" si="30"/>
        <v/>
      </c>
      <c r="CD132" s="82">
        <f t="shared" si="30"/>
        <v>130256</v>
      </c>
      <c r="CE132" s="82">
        <f t="shared" si="30"/>
        <v>0</v>
      </c>
      <c r="CF132" s="82" t="str">
        <f t="shared" si="30"/>
        <v/>
      </c>
      <c r="CG132" s="82" t="str">
        <f t="shared" si="30"/>
        <v/>
      </c>
      <c r="CH132" s="82">
        <f t="shared" si="30"/>
        <v>0</v>
      </c>
      <c r="CI132" s="82" t="str">
        <f t="shared" si="25"/>
        <v/>
      </c>
      <c r="CJ132" s="82" t="str">
        <f t="shared" si="25"/>
        <v/>
      </c>
      <c r="CK132" s="82" t="str">
        <f t="shared" si="25"/>
        <v/>
      </c>
      <c r="CL132" s="82">
        <f t="shared" si="28"/>
        <v>0</v>
      </c>
      <c r="CM132" s="82">
        <f t="shared" si="28"/>
        <v>0</v>
      </c>
      <c r="CN132" s="82">
        <f t="shared" si="28"/>
        <v>0</v>
      </c>
      <c r="CO132" s="82" t="str">
        <f t="shared" si="26"/>
        <v/>
      </c>
      <c r="CP132" s="82">
        <f t="shared" si="26"/>
        <v>0</v>
      </c>
      <c r="CQ132" s="82">
        <f t="shared" si="26"/>
        <v>0</v>
      </c>
      <c r="CR132" s="82" t="str">
        <f t="shared" si="26"/>
        <v/>
      </c>
      <c r="CS132" s="82" t="str">
        <f t="shared" si="26"/>
        <v/>
      </c>
      <c r="CT132" s="82">
        <f t="shared" si="26"/>
        <v>0</v>
      </c>
      <c r="CU132" s="82" t="str">
        <f t="shared" si="31"/>
        <v/>
      </c>
      <c r="CV132" s="82" t="str">
        <f t="shared" si="31"/>
        <v/>
      </c>
      <c r="CW132" s="82" t="str">
        <f t="shared" si="31"/>
        <v/>
      </c>
      <c r="CX132" s="82">
        <f t="shared" si="20"/>
        <v>130256</v>
      </c>
      <c r="CY132" s="82">
        <f>VLOOKUP($A132,FAG_Daten_2022!$A$1:$FK$206,FAG_Daten_2022!I$1,FALSE)</f>
        <v>1326</v>
      </c>
      <c r="CZ132" s="82" t="str">
        <f>IF(VLOOKUP($A132,FAG_Daten_2022!$A$1:$FK$206,FAG_Daten_2022!BE$1,FALSE)="","",VLOOKUP($A132,FAG_Daten_2022!$A$1:$FK$206,FAG_Daten_2022!BE$1,FALSE))</f>
        <v/>
      </c>
      <c r="DA132" s="82" t="str">
        <f>IF(VLOOKUP($A132,FAG_Daten_2022!$A$1:$FK$206,FAG_Daten_2022!BF$1,FALSE)="","",VLOOKUP($A132,FAG_Daten_2022!$A$1:$FK$206,FAG_Daten_2022!BF$1,FALSE))</f>
        <v/>
      </c>
      <c r="DB132" s="82" t="str">
        <f>IF(VLOOKUP($A132,FAG_Daten_2022!$A$1:$FK$206,FAG_Daten_2022!BG$1,FALSE)="","",VLOOKUP($A132,FAG_Daten_2022!$A$1:$FK$206,FAG_Daten_2022!BG$1,FALSE))</f>
        <v/>
      </c>
      <c r="DC132" s="82" t="str">
        <f>IF(VLOOKUP($A132,FAG_Daten_2022!$A$1:$FK$206,FAG_Daten_2022!BH$1,FALSE)="","",VLOOKUP($A132,FAG_Daten_2022!$A$1:$FK$206,FAG_Daten_2022!BH$1,FALSE))</f>
        <v/>
      </c>
      <c r="DD132" s="82">
        <f>IF(VLOOKUP($A132,FAG_Daten_2022!$A$1:$FK$206,FAG_Daten_2022!BI$1,FALSE)="","",VLOOKUP($A132,FAG_Daten_2022!$A$1:$FK$206,FAG_Daten_2022!BI$1,FALSE))</f>
        <v>148</v>
      </c>
      <c r="DE132" s="82" t="str">
        <f>IF(VLOOKUP($A132,FAG_Daten_2022!$A$1:$FK$206,FAG_Daten_2022!BJ$1,FALSE)="","",VLOOKUP($A132,FAG_Daten_2022!$A$1:$FK$206,FAG_Daten_2022!BJ$1,FALSE))</f>
        <v/>
      </c>
      <c r="DF132" s="82" t="str">
        <f>IF(VLOOKUP($A132,FAG_Daten_2022!$A$1:$FK$206,FAG_Daten_2022!BK$1,FALSE)="","",VLOOKUP($A132,FAG_Daten_2022!$A$1:$FK$206,FAG_Daten_2022!BK$1,FALSE))</f>
        <v/>
      </c>
      <c r="DG132" s="82" t="str">
        <f>IF(VLOOKUP($A132,FAG_Daten_2022!$A$1:$FK$206,FAG_Daten_2022!BL$1,FALSE)="","",VLOOKUP($A132,FAG_Daten_2022!$A$1:$FK$206,FAG_Daten_2022!BL$1,FALSE))</f>
        <v/>
      </c>
      <c r="DH132" s="82" t="str">
        <f>IF(VLOOKUP($A132,FAG_Daten_2022!$A$1:$FK$206,FAG_Daten_2022!BM$1,FALSE)="","",VLOOKUP($A132,FAG_Daten_2022!$A$1:$FK$206,FAG_Daten_2022!BM$1,FALSE))</f>
        <v/>
      </c>
      <c r="DI132" s="82" t="str">
        <f>IF(VLOOKUP($A132,FAG_Daten_2022!$A$1:$FK$206,FAG_Daten_2022!BN$1,FALSE)="","",VLOOKUP($A132,FAG_Daten_2022!$A$1:$FK$206,FAG_Daten_2022!BN$1,FALSE))</f>
        <v/>
      </c>
      <c r="DJ132" s="82" t="str">
        <f>IF(VLOOKUP($A132,FAG_Daten_2022!$A$1:$FK$206,FAG_Daten_2022!BO$1,FALSE)="","",VLOOKUP($A132,FAG_Daten_2022!$A$1:$FK$206,FAG_Daten_2022!BO$1,FALSE))</f>
        <v/>
      </c>
      <c r="DK132" s="82" t="str">
        <f>IF(VLOOKUP($A132,FAG_Daten_2022!$A$1:$FK$206,FAG_Daten_2022!BP$1,FALSE)="","",VLOOKUP($A132,FAG_Daten_2022!$A$1:$FK$206,FAG_Daten_2022!BP$1,FALSE))</f>
        <v/>
      </c>
      <c r="DL132" s="82" t="str">
        <f>IF(VLOOKUP($A132,FAG_Daten_2022!$A$1:$FK$206,FAG_Daten_2022!BQ$1,FALSE)="","",VLOOKUP($A132,FAG_Daten_2022!$A$1:$FK$206,FAG_Daten_2022!BQ$1,FALSE))</f>
        <v/>
      </c>
      <c r="DM132" s="82" t="str">
        <f>IF(VLOOKUP($A132,FAG_Daten_2022!$A$1:$FK$206,FAG_Daten_2022!BR$1,FALSE)="","",VLOOKUP($A132,FAG_Daten_2022!$A$1:$FK$206,FAG_Daten_2022!BR$1,FALSE))</f>
        <v/>
      </c>
      <c r="DN132" s="82" t="str">
        <f t="shared" si="29"/>
        <v/>
      </c>
      <c r="DO132" s="82" t="str">
        <f t="shared" si="29"/>
        <v/>
      </c>
      <c r="DP132" s="82" t="str">
        <f t="shared" si="29"/>
        <v/>
      </c>
      <c r="DQ132" s="82" t="str">
        <f t="shared" si="27"/>
        <v/>
      </c>
      <c r="DR132" s="82">
        <f t="shared" si="27"/>
        <v>0</v>
      </c>
      <c r="DS132" s="82" t="str">
        <f t="shared" si="27"/>
        <v/>
      </c>
      <c r="DT132" s="82" t="str">
        <f t="shared" si="27"/>
        <v/>
      </c>
      <c r="DU132" s="82" t="str">
        <f t="shared" si="27"/>
        <v/>
      </c>
      <c r="DV132" s="82" t="str">
        <f t="shared" si="27"/>
        <v/>
      </c>
      <c r="DW132" s="82" t="str">
        <f t="shared" si="32"/>
        <v/>
      </c>
      <c r="DX132" s="82" t="str">
        <f t="shared" si="32"/>
        <v/>
      </c>
      <c r="DY132" s="82" t="str">
        <f t="shared" si="32"/>
        <v/>
      </c>
      <c r="DZ132" s="82">
        <f t="shared" si="21"/>
        <v>0</v>
      </c>
      <c r="EA132" s="82">
        <f t="shared" si="22"/>
        <v>130256</v>
      </c>
      <c r="EB132" s="82"/>
      <c r="EC132" s="82"/>
      <c r="ED132" s="82"/>
      <c r="EE132" s="82"/>
      <c r="EF132" s="82"/>
      <c r="EG132" s="82"/>
      <c r="EH132" s="82"/>
      <c r="EI132" s="82"/>
      <c r="EJ132" s="82"/>
      <c r="EK132" s="3"/>
      <c r="EL132" s="82"/>
      <c r="EM132" s="3"/>
    </row>
    <row r="133" spans="1:143" outlineLevel="1" x14ac:dyDescent="0.2">
      <c r="A133" s="3">
        <v>100</v>
      </c>
      <c r="B133" s="3" t="str">
        <f>VLOOKUP(A133,FAG_Daten_2022!A$1:$FK$206,FAG_Daten_2022!$B$1,FALSE)</f>
        <v>Stadel</v>
      </c>
      <c r="C133" s="3" t="str">
        <f>VLOOKUP(A133,FAG_Daten_2022!A$1:$FK$206,FAG_Daten_2022!$C$1,FALSE)</f>
        <v>Politische Gemeinde</v>
      </c>
      <c r="D133" s="3" t="str">
        <f>VLOOKUP(A133,FAG_Daten_2022!A$1:$FK$206,FAG_Daten_2022!$D$1,FALSE)</f>
        <v>Bezirk Dielsdorf</v>
      </c>
      <c r="E133" s="82">
        <f>VLOOKUP(A133,FAG_Daten_2022!A$1:$FK$206,FAG_Daten_2022!$AT$1,FALSE)</f>
        <v>2384</v>
      </c>
      <c r="F133" s="82">
        <f>VLOOKUP(A133,FAG_Daten_2022!A$1:$FK$206,FAG_Daten_2022!$AV$1,FALSE)</f>
        <v>3770</v>
      </c>
      <c r="G133" s="82">
        <f>VLOOKUP(A133,FAG_Daten_2022!A$1:$FK$206,FAG_Daten_2022!$F$1,FALSE)</f>
        <v>2335</v>
      </c>
      <c r="H133" s="80">
        <f>VLOOKUP(A133,FAG_Daten_2022!A$1:$FK$206,FAG_Daten_2022!$DH$1,FALSE)</f>
        <v>110</v>
      </c>
      <c r="I133" s="82">
        <f>ROUND(IF(E133&lt;FAG_Basisdaten!$C$5*F133,(FAG_Basisdaten!$C$5*F133-E133)*G133*H133/100,0),0)</f>
        <v>3075779</v>
      </c>
      <c r="J133" s="82">
        <f>VLOOKUP(A133,FAG_Daten_2022!A$1:$FK$206,FAG_Daten_2022!$AT$1,FALSE)</f>
        <v>2384</v>
      </c>
      <c r="K133" s="82">
        <f>VLOOKUP(A133,FAG_Daten_2022!A$1:$FK$206,FAG_Daten_2022!$AV$1,FALSE)</f>
        <v>3770</v>
      </c>
      <c r="L133" s="3">
        <f>VLOOKUP(A133,FAG_Daten_2022!A$1:$FK$206,FAG_Daten_2022!$F$1,FALSE)</f>
        <v>2335</v>
      </c>
      <c r="M133" s="3">
        <f>VLOOKUP(A133,FAG_Daten_2022!A$1:$FK$206,FAG_Daten_2022!DJ$1,FALSE)</f>
        <v>99.67</v>
      </c>
      <c r="N133" s="3">
        <f>VLOOKUP(A133,FAG_Daten_2022!A$1:$FK$206,FAG_Daten_2022!$DK$1,FALSE)</f>
        <v>100.87</v>
      </c>
      <c r="O133" s="82">
        <f>ROUND(IF(J133&gt;K133*FAG_Basisdaten!$C$8,(J133-K133*FAG_Basisdaten!$C$8)*FAG_Basisdaten!$C$9*L133*(M133/N133),0),0)</f>
        <v>0</v>
      </c>
      <c r="P133" s="82">
        <f>VLOOKUP(A133,FAG_Daten_2022!A$1:$FK$206,FAG_Daten_2022!$I$1,FALSE)</f>
        <v>479</v>
      </c>
      <c r="Q133" s="82">
        <f>VLOOKUP(A133,FAG_Daten_2022!A$1:$FK$206,FAG_Daten_2022!$F$1,FALSE)</f>
        <v>2335</v>
      </c>
      <c r="R133" s="82">
        <f>VLOOKUP(A133,FAG_Daten_2022!A$1:$FK$206,FAG_Daten_2022!$K$1,FALSE)</f>
        <v>232131</v>
      </c>
      <c r="S133" s="82">
        <f>VLOOKUP(A133,FAG_Daten_2022!A$1:$FK$206,FAG_Daten_2022!$H$1,FALSE)</f>
        <v>1130451</v>
      </c>
      <c r="T133" s="82">
        <f>VLOOKUP(A133,FAG_Daten_2022!A$1:$FK$206,FAG_Daten_2022!$F$1,FALSE)</f>
        <v>2335</v>
      </c>
      <c r="U133" s="3">
        <f>VLOOKUP(A133,FAG_Daten_2022!A$1:$FK$206,FAG_Daten_2022!$BC$1,FALSE)</f>
        <v>102.3</v>
      </c>
      <c r="V133" s="3">
        <f>VLOOKUP(A133,FAG_Daten_2022!A$1:$FK$206,FAG_Daten_2022!$BD$1,FALSE)</f>
        <v>104.2</v>
      </c>
      <c r="W133" s="118">
        <f>IF((P133/Q133)&gt;(R133/S133)*FAG_Basisdaten!$C$12,((P133/Q133)-(R133/S133)*FAG_Basisdaten!$C$12)*T133*FAG_Basisdaten!$C$13*(U133/V133),0)</f>
        <v>0</v>
      </c>
      <c r="X133" s="3">
        <f>VLOOKUP(A133,FAG_Daten_2022!A$1:$FK$206,FAG_Daten_2022!$DH$1,FALSE)</f>
        <v>110</v>
      </c>
      <c r="Y133" s="3">
        <f>VLOOKUP(A133,FAG_Daten_2022!A$1:$FK$206,FAG_Daten_2022!$DJ$1,FALSE)</f>
        <v>99.67</v>
      </c>
      <c r="Z133" s="82">
        <f>ROUND(W133-W133*MIN(MAX((Y133*FAG_Basisdaten!$C$15-X133)/(Y133*FAG_Basisdaten!$C$14),0),1),0)</f>
        <v>0</v>
      </c>
      <c r="AA133" s="79">
        <f>VLOOKUP(A133,FAG_Daten_2022!A$1:$FK$206,FAG_Daten_2022!$AW$1,FALSE)</f>
        <v>181.85</v>
      </c>
      <c r="AB133" s="83">
        <f>VLOOKUP(A133,FAG_Daten_2022!A$1:$FK$206,FAG_Daten_2022!$AZ$1,FALSE)</f>
        <v>3.4099999999999998E-2</v>
      </c>
      <c r="AC133" s="3">
        <f>VLOOKUP(A133,FAG_Daten_2022!A$1:$FK$206,FAG_Daten_2022!$F$1,FALSE)</f>
        <v>2335</v>
      </c>
      <c r="AD133" s="3">
        <f>VLOOKUP(A133,FAG_Daten_2022!A$1:$FK$206,FAG_Daten_2022!$BC$1,FALSE)</f>
        <v>102.3</v>
      </c>
      <c r="AE133" s="3">
        <f>VLOOKUP(A133,FAG_Daten_2022!A$1:$FK$206,FAG_Daten_2022!$BD$1,FALSE)</f>
        <v>104.2</v>
      </c>
      <c r="AF133" s="80">
        <f>IF(OR(AA133&lt;FAG_Basisdaten!$C$18,AB133&gt;FAG_Basisdaten!$C$19),MAX((FAG_Basisdaten!$C$20+FAG_Basisdaten!$C$21*AA133+FAG_Basisdaten!$C$22*AB133*100)*AC133*(AD133/AE133),0),0)</f>
        <v>0</v>
      </c>
      <c r="AG133" s="3">
        <f>VLOOKUP(A133,FAG_Daten_2022!A$1:$FK$206,FAG_Daten_2022!$DH$1,FALSE)</f>
        <v>110</v>
      </c>
      <c r="AH133" s="3">
        <f>VLOOKUP(A133,FAG_Daten_2022!A$1:$FK$206,FAG_Daten_2022!$DJ$1,FALSE)</f>
        <v>99.67</v>
      </c>
      <c r="AI133" s="82">
        <f>ROUND(AF133-AF133*MIN(MAX((AH133*FAG_Basisdaten!$C$24-AG133)/(AH133*FAG_Basisdaten!$C$23),0),1),0)</f>
        <v>0</v>
      </c>
      <c r="AJ133" s="3">
        <f>VLOOKUP(A133,FAG_Daten_2022!$A$1:$FK$206,FAG_Daten_2022!$BC$1,FALSE)</f>
        <v>102.3</v>
      </c>
      <c r="AK133" s="3">
        <f>VLOOKUP(A133,FAG_Daten_2022!$A$1:$FK$206,FAG_Daten_2022!$BD$1,FALSE)</f>
        <v>104.2</v>
      </c>
      <c r="AL133" s="82">
        <v>0</v>
      </c>
      <c r="AM133" s="82">
        <f t="shared" si="19"/>
        <v>3075779</v>
      </c>
      <c r="AN133" s="115" t="str">
        <f>IF(VLOOKUP($A133,FAG_Daten_2022!$A$1:$FK$206,FAG_Daten_2022!BS$1,FALSE)="","",VLOOKUP($A133,FAG_Daten_2022!$A$1:$FK$206,FAG_Daten_2022!BS$1,FALSE))</f>
        <v>Stadel</v>
      </c>
      <c r="AO133" s="115" t="str">
        <f>IF(VLOOKUP($A133,FAG_Daten_2022!$A$1:$FK$206,FAG_Daten_2022!BT$1,FALSE)="","",VLOOKUP($A133,FAG_Daten_2022!$A$1:$FK$206,FAG_Daten_2022!BT$1,FALSE))</f>
        <v/>
      </c>
      <c r="AP133" s="115" t="str">
        <f>IF(VLOOKUP($A133,FAG_Daten_2022!$A$1:$FK$206,FAG_Daten_2022!BU$1,FALSE)="","",VLOOKUP($A133,FAG_Daten_2022!$A$1:$FK$206,FAG_Daten_2022!BU$1,FALSE))</f>
        <v/>
      </c>
      <c r="AQ133" s="115" t="str">
        <f>IF(VLOOKUP($A133,FAG_Daten_2022!$A$1:$FK$206,FAG_Daten_2022!BV$1,FALSE)="","",VLOOKUP($A133,FAG_Daten_2022!$A$1:$FK$206,FAG_Daten_2022!BV$1,FALSE))</f>
        <v/>
      </c>
      <c r="AR133" s="115" t="str">
        <f>IF(VLOOKUP($A133,FAG_Daten_2022!$A$1:$FK$206,FAG_Daten_2022!BW$1,FALSE)="","",VLOOKUP($A133,FAG_Daten_2022!$A$1:$FK$206,FAG_Daten_2022!BW$1,FALSE))</f>
        <v>Stadel</v>
      </c>
      <c r="AS133" s="115" t="str">
        <f>IF(VLOOKUP($A133,FAG_Daten_2022!$A$1:$FK$206,FAG_Daten_2022!BX$1,FALSE)="","",VLOOKUP($A133,FAG_Daten_2022!$A$1:$FK$206,FAG_Daten_2022!BX$1,FALSE))</f>
        <v/>
      </c>
      <c r="AT133" s="115" t="str">
        <f>IF(VLOOKUP($A133,FAG_Daten_2022!$A$1:$FK$206,FAG_Daten_2022!BY$1,FALSE)="","",VLOOKUP($A133,FAG_Daten_2022!$A$1:$FK$206,FAG_Daten_2022!BY$1,FALSE))</f>
        <v/>
      </c>
      <c r="AU133" s="115" t="str">
        <f>IF(VLOOKUP($A133,FAG_Daten_2022!$A$1:$FK$206,FAG_Daten_2022!BZ$1,FALSE)="","",VLOOKUP($A133,FAG_Daten_2022!$A$1:$FK$206,FAG_Daten_2022!BZ$1,FALSE))</f>
        <v/>
      </c>
      <c r="AV133" s="115" t="str">
        <f>IF(VLOOKUP($A133,FAG_Daten_2022!$A$1:$FK$206,FAG_Daten_2022!CA$1,FALSE)="","",VLOOKUP($A133,FAG_Daten_2022!$A$1:$FK$206,FAG_Daten_2022!CA$1,FALSE))</f>
        <v/>
      </c>
      <c r="AW133" s="115" t="str">
        <f>IF(VLOOKUP($A133,FAG_Daten_2022!$A$1:$FK$206,FAG_Daten_2022!CB$1,FALSE)="","",VLOOKUP($A133,FAG_Daten_2022!$A$1:$FK$206,FAG_Daten_2022!CB$1,FALSE))</f>
        <v/>
      </c>
      <c r="AX133" s="115" t="str">
        <f>IF(VLOOKUP($A133,FAG_Daten_2022!$A$1:$FK$206,FAG_Daten_2022!CC$1,FALSE)="","",VLOOKUP($A133,FAG_Daten_2022!$A$1:$FK$206,FAG_Daten_2022!CC$1,FALSE))</f>
        <v/>
      </c>
      <c r="AY133" s="115" t="str">
        <f>IF(VLOOKUP($A133,FAG_Daten_2022!$A$1:$FK$206,FAG_Daten_2022!CD$1,FALSE)="","",VLOOKUP($A133,FAG_Daten_2022!$A$1:$FK$206,FAG_Daten_2022!CD$1,FALSE))</f>
        <v/>
      </c>
      <c r="AZ133" s="80">
        <f>VLOOKUP($A133,FAG_Daten_2022!$A$1:$FK$206,FAG_Daten_2022!$DH$1,FALSE)</f>
        <v>110</v>
      </c>
      <c r="BA133" s="80">
        <f>IF(VLOOKUP($A133,FAG_Daten_2022!$A$1:$FK$206,FAG_Daten_2022!M$1,FALSE)="","",VLOOKUP($A133,FAG_Daten_2022!$A$1:$FK$206,FAG_Daten_2022!M$1,FALSE))</f>
        <v>49</v>
      </c>
      <c r="BB133" s="80">
        <f>IF(VLOOKUP($A133,FAG_Daten_2022!$A$1:$FK$206,FAG_Daten_2022!N$1,FALSE)="","",VLOOKUP($A133,FAG_Daten_2022!$A$1:$FK$206,FAG_Daten_2022!N$1,FALSE))</f>
        <v>0</v>
      </c>
      <c r="BC133" s="80">
        <f>IF(VLOOKUP($A133,FAG_Daten_2022!$A$1:$FK$206,FAG_Daten_2022!O$1,FALSE)="","",VLOOKUP($A133,FAG_Daten_2022!$A$1:$FK$206,FAG_Daten_2022!O$1,FALSE))</f>
        <v>0</v>
      </c>
      <c r="BD133" s="80" t="str">
        <f>IF(VLOOKUP($A133,FAG_Daten_2022!$A$1:$FK$206,FAG_Daten_2022!P$1,FALSE)="","",VLOOKUP($A133,FAG_Daten_2022!$A$1:$FK$206,FAG_Daten_2022!P$1,FALSE))</f>
        <v/>
      </c>
      <c r="BE133" s="80">
        <f>IF(VLOOKUP($A133,FAG_Daten_2022!$A$1:$FK$206,FAG_Daten_2022!R$1,FALSE)="","",VLOOKUP($A133,FAG_Daten_2022!$A$1:$FK$206,FAG_Daten_2022!R$1,FALSE))</f>
        <v>22</v>
      </c>
      <c r="BF133" s="80">
        <f>IF(VLOOKUP($A133,FAG_Daten_2022!$A$1:$FK$206,FAG_Daten_2022!S$1,FALSE)="","",VLOOKUP($A133,FAG_Daten_2022!$A$1:$FK$206,FAG_Daten_2022!S$1,FALSE))</f>
        <v>0</v>
      </c>
      <c r="BG133" s="80" t="str">
        <f>IF(VLOOKUP($A133,FAG_Daten_2022!$A$1:$FK$206,FAG_Daten_2022!T$1,FALSE)="","",VLOOKUP($A133,FAG_Daten_2022!$A$1:$FK$206,FAG_Daten_2022!T$1,FALSE))</f>
        <v/>
      </c>
      <c r="BH133" s="80" t="str">
        <f>IF(VLOOKUP($A133,FAG_Daten_2022!$A$1:$FK$206,FAG_Daten_2022!U$1,FALSE)="","",VLOOKUP($A133,FAG_Daten_2022!$A$1:$FK$206,FAG_Daten_2022!U$1,FALSE))</f>
        <v/>
      </c>
      <c r="BI133" s="80">
        <f>IF(VLOOKUP($A133,FAG_Daten_2022!$A$1:$FK$206,FAG_Daten_2022!W$1,FALSE)="","",VLOOKUP($A133,FAG_Daten_2022!$A$1:$FK$206,FAG_Daten_2022!W$1,FALSE))</f>
        <v>0</v>
      </c>
      <c r="BJ133" s="80" t="str">
        <f>IF(VLOOKUP($A133,FAG_Daten_2022!$A$1:$FK$206,FAG_Daten_2022!X$1,FALSE)="","",VLOOKUP($A133,FAG_Daten_2022!$A$1:$FK$206,FAG_Daten_2022!X$1,FALSE))</f>
        <v/>
      </c>
      <c r="BK133" s="80" t="str">
        <f>IF(VLOOKUP($A133,FAG_Daten_2022!$A$1:$FK$206,FAG_Daten_2022!Y$1,FALSE)="","",VLOOKUP($A133,FAG_Daten_2022!$A$1:$FK$206,FAG_Daten_2022!Y$1,FALSE))</f>
        <v/>
      </c>
      <c r="BL133" s="80" t="str">
        <f>IF(VLOOKUP($A133,FAG_Daten_2022!$A$1:$FK$206,FAG_Daten_2022!Z$1,FALSE)="","",VLOOKUP($A133,FAG_Daten_2022!$A$1:$FK$206,FAG_Daten_2022!Z$1,FALSE))</f>
        <v/>
      </c>
      <c r="BM133" s="82">
        <f>IF(VLOOKUP($A133,FAG_Daten_2022!$A$1:$FK$206,FAG_Daten_2022!AG$1,FALSE)="","",VLOOKUP($A133,FAG_Daten_2022!$A$1:$FK$206,FAG_Daten_2022!AG$1,FALSE))</f>
        <v>5565694</v>
      </c>
      <c r="BN133" s="82">
        <f>IF(VLOOKUP($A133,FAG_Daten_2022!$A$1:$FK$206,FAG_Daten_2022!AH$1,FALSE)="","",VLOOKUP($A133,FAG_Daten_2022!$A$1:$FK$206,FAG_Daten_2022!AH$1,FALSE))</f>
        <v>5565694</v>
      </c>
      <c r="BO133" s="82">
        <f>IF(VLOOKUP($A133,FAG_Daten_2022!$A$1:$FK$206,FAG_Daten_2022!AI$1,FALSE)="","",VLOOKUP($A133,FAG_Daten_2022!$A$1:$FK$206,FAG_Daten_2022!AI$1,FALSE))</f>
        <v>0</v>
      </c>
      <c r="BP133" s="113">
        <f>IF(VLOOKUP($A133,FAG_Daten_2022!$A$1:$FK$206,FAG_Daten_2022!AJ$1,FALSE)="","",VLOOKUP($A133,FAG_Daten_2022!$A$1:$FK$206,FAG_Daten_2022!AJ$1,FALSE))</f>
        <v>0</v>
      </c>
      <c r="BQ133" s="82" t="str">
        <f>IF(VLOOKUP($A133,FAG_Daten_2022!$A$1:$FK$206,FAG_Daten_2022!AK$1,FALSE)="","",VLOOKUP($A133,FAG_Daten_2022!$A$1:$FK$206,FAG_Daten_2022!AK$1,FALSE))</f>
        <v/>
      </c>
      <c r="BR133" s="82">
        <f>IF(VLOOKUP($A133,FAG_Daten_2022!$A$1:$FK$206,FAG_Daten_2022!AL$1,FALSE)="","",VLOOKUP($A133,FAG_Daten_2022!$A$1:$FK$206,FAG_Daten_2022!AL$1,FALSE))</f>
        <v>5565694</v>
      </c>
      <c r="BS133" s="82">
        <f>IF(VLOOKUP($A133,FAG_Daten_2022!$A$1:$FK$206,FAG_Daten_2022!AM$1,FALSE)="","",VLOOKUP($A133,FAG_Daten_2022!$A$1:$FK$206,FAG_Daten_2022!AM$1,FALSE))</f>
        <v>0</v>
      </c>
      <c r="BT133" s="82" t="str">
        <f>IF(VLOOKUP($A133,FAG_Daten_2022!$A$1:$FK$206,FAG_Daten_2022!AN$1,FALSE)="","",VLOOKUP($A133,FAG_Daten_2022!$A$1:$FK$206,FAG_Daten_2022!AN$1,FALSE))</f>
        <v/>
      </c>
      <c r="BU133" s="82" t="str">
        <f>IF(VLOOKUP($A133,FAG_Daten_2022!$A$1:$FK$206,FAG_Daten_2022!AO$1,FALSE)="","",VLOOKUP($A133,FAG_Daten_2022!$A$1:$FK$206,FAG_Daten_2022!AO$1,FALSE))</f>
        <v/>
      </c>
      <c r="BV133" s="82">
        <f>IF(VLOOKUP($A133,FAG_Daten_2022!$A$1:$FK$206,FAG_Daten_2022!AP$1,FALSE)="","",VLOOKUP($A133,FAG_Daten_2022!$A$1:$FK$206,FAG_Daten_2022!AP$1,FALSE))</f>
        <v>0</v>
      </c>
      <c r="BW133" s="82" t="str">
        <f>IF(VLOOKUP($A133,FAG_Daten_2022!$A$1:$FK$206,FAG_Daten_2022!AQ$1,FALSE)="","",VLOOKUP($A133,FAG_Daten_2022!$A$1:$FK$206,FAG_Daten_2022!AQ$1,FALSE))</f>
        <v/>
      </c>
      <c r="BX133" s="82" t="str">
        <f>IF(VLOOKUP($A133,FAG_Daten_2022!$A$1:$FK$206,FAG_Daten_2022!AR$1,FALSE)="","",VLOOKUP($A133,FAG_Daten_2022!$A$1:$FK$206,FAG_Daten_2022!AR$1,FALSE))</f>
        <v/>
      </c>
      <c r="BY133" s="82" t="str">
        <f>IF(VLOOKUP($A133,FAG_Daten_2022!$A$1:$FK$206,FAG_Daten_2022!AS$1,FALSE)="","",VLOOKUP($A133,FAG_Daten_2022!$A$1:$FK$206,FAG_Daten_2022!AS$1,FALSE))</f>
        <v/>
      </c>
      <c r="BZ133" s="82">
        <f t="shared" si="30"/>
        <v>1370120</v>
      </c>
      <c r="CA133" s="82">
        <f t="shared" si="30"/>
        <v>0</v>
      </c>
      <c r="CB133" s="82">
        <f t="shared" si="30"/>
        <v>0</v>
      </c>
      <c r="CC133" s="82" t="str">
        <f t="shared" si="30"/>
        <v/>
      </c>
      <c r="CD133" s="82">
        <f t="shared" si="30"/>
        <v>615156</v>
      </c>
      <c r="CE133" s="82">
        <f t="shared" si="30"/>
        <v>0</v>
      </c>
      <c r="CF133" s="82" t="str">
        <f t="shared" si="30"/>
        <v/>
      </c>
      <c r="CG133" s="82" t="str">
        <f t="shared" si="30"/>
        <v/>
      </c>
      <c r="CH133" s="82">
        <f t="shared" si="30"/>
        <v>0</v>
      </c>
      <c r="CI133" s="82" t="str">
        <f t="shared" si="25"/>
        <v/>
      </c>
      <c r="CJ133" s="82" t="str">
        <f t="shared" si="25"/>
        <v/>
      </c>
      <c r="CK133" s="82" t="str">
        <f t="shared" si="25"/>
        <v/>
      </c>
      <c r="CL133" s="82">
        <f t="shared" si="28"/>
        <v>0</v>
      </c>
      <c r="CM133" s="82">
        <f t="shared" si="28"/>
        <v>0</v>
      </c>
      <c r="CN133" s="82">
        <f t="shared" si="28"/>
        <v>0</v>
      </c>
      <c r="CO133" s="82" t="str">
        <f t="shared" si="26"/>
        <v/>
      </c>
      <c r="CP133" s="82">
        <f t="shared" si="26"/>
        <v>0</v>
      </c>
      <c r="CQ133" s="82">
        <f t="shared" si="26"/>
        <v>0</v>
      </c>
      <c r="CR133" s="82" t="str">
        <f t="shared" si="26"/>
        <v/>
      </c>
      <c r="CS133" s="82" t="str">
        <f t="shared" si="26"/>
        <v/>
      </c>
      <c r="CT133" s="82">
        <f t="shared" si="26"/>
        <v>0</v>
      </c>
      <c r="CU133" s="82" t="str">
        <f t="shared" si="31"/>
        <v/>
      </c>
      <c r="CV133" s="82" t="str">
        <f t="shared" si="31"/>
        <v/>
      </c>
      <c r="CW133" s="82" t="str">
        <f t="shared" si="31"/>
        <v/>
      </c>
      <c r="CX133" s="82">
        <f t="shared" si="20"/>
        <v>1985276</v>
      </c>
      <c r="CY133" s="82">
        <f>VLOOKUP($A133,FAG_Daten_2022!$A$1:$FK$206,FAG_Daten_2022!I$1,FALSE)</f>
        <v>479</v>
      </c>
      <c r="CZ133" s="82">
        <f>IF(VLOOKUP($A133,FAG_Daten_2022!$A$1:$FK$206,FAG_Daten_2022!BE$1,FALSE)="","",VLOOKUP($A133,FAG_Daten_2022!$A$1:$FK$206,FAG_Daten_2022!BE$1,FALSE))</f>
        <v>195</v>
      </c>
      <c r="DA133" s="82" t="str">
        <f>IF(VLOOKUP($A133,FAG_Daten_2022!$A$1:$FK$206,FAG_Daten_2022!BF$1,FALSE)="","",VLOOKUP($A133,FAG_Daten_2022!$A$1:$FK$206,FAG_Daten_2022!BF$1,FALSE))</f>
        <v/>
      </c>
      <c r="DB133" s="82" t="str">
        <f>IF(VLOOKUP($A133,FAG_Daten_2022!$A$1:$FK$206,FAG_Daten_2022!BG$1,FALSE)="","",VLOOKUP($A133,FAG_Daten_2022!$A$1:$FK$206,FAG_Daten_2022!BG$1,FALSE))</f>
        <v/>
      </c>
      <c r="DC133" s="82" t="str">
        <f>IF(VLOOKUP($A133,FAG_Daten_2022!$A$1:$FK$206,FAG_Daten_2022!BH$1,FALSE)="","",VLOOKUP($A133,FAG_Daten_2022!$A$1:$FK$206,FAG_Daten_2022!BH$1,FALSE))</f>
        <v/>
      </c>
      <c r="DD133" s="82">
        <f>IF(VLOOKUP($A133,FAG_Daten_2022!$A$1:$FK$206,FAG_Daten_2022!BI$1,FALSE)="","",VLOOKUP($A133,FAG_Daten_2022!$A$1:$FK$206,FAG_Daten_2022!BI$1,FALSE))</f>
        <v>64</v>
      </c>
      <c r="DE133" s="82" t="str">
        <f>IF(VLOOKUP($A133,FAG_Daten_2022!$A$1:$FK$206,FAG_Daten_2022!BJ$1,FALSE)="","",VLOOKUP($A133,FAG_Daten_2022!$A$1:$FK$206,FAG_Daten_2022!BJ$1,FALSE))</f>
        <v/>
      </c>
      <c r="DF133" s="82" t="str">
        <f>IF(VLOOKUP($A133,FAG_Daten_2022!$A$1:$FK$206,FAG_Daten_2022!BK$1,FALSE)="","",VLOOKUP($A133,FAG_Daten_2022!$A$1:$FK$206,FAG_Daten_2022!BK$1,FALSE))</f>
        <v/>
      </c>
      <c r="DG133" s="82" t="str">
        <f>IF(VLOOKUP($A133,FAG_Daten_2022!$A$1:$FK$206,FAG_Daten_2022!BL$1,FALSE)="","",VLOOKUP($A133,FAG_Daten_2022!$A$1:$FK$206,FAG_Daten_2022!BL$1,FALSE))</f>
        <v/>
      </c>
      <c r="DH133" s="82" t="str">
        <f>IF(VLOOKUP($A133,FAG_Daten_2022!$A$1:$FK$206,FAG_Daten_2022!BM$1,FALSE)="","",VLOOKUP($A133,FAG_Daten_2022!$A$1:$FK$206,FAG_Daten_2022!BM$1,FALSE))</f>
        <v/>
      </c>
      <c r="DI133" s="82" t="str">
        <f>IF(VLOOKUP($A133,FAG_Daten_2022!$A$1:$FK$206,FAG_Daten_2022!BN$1,FALSE)="","",VLOOKUP($A133,FAG_Daten_2022!$A$1:$FK$206,FAG_Daten_2022!BN$1,FALSE))</f>
        <v/>
      </c>
      <c r="DJ133" s="82" t="str">
        <f>IF(VLOOKUP($A133,FAG_Daten_2022!$A$1:$FK$206,FAG_Daten_2022!BO$1,FALSE)="","",VLOOKUP($A133,FAG_Daten_2022!$A$1:$FK$206,FAG_Daten_2022!BO$1,FALSE))</f>
        <v/>
      </c>
      <c r="DK133" s="82" t="str">
        <f>IF(VLOOKUP($A133,FAG_Daten_2022!$A$1:$FK$206,FAG_Daten_2022!BP$1,FALSE)="","",VLOOKUP($A133,FAG_Daten_2022!$A$1:$FK$206,FAG_Daten_2022!BP$1,FALSE))</f>
        <v/>
      </c>
      <c r="DL133" s="82" t="str">
        <f>IF(VLOOKUP($A133,FAG_Daten_2022!$A$1:$FK$206,FAG_Daten_2022!BQ$1,FALSE)="","",VLOOKUP($A133,FAG_Daten_2022!$A$1:$FK$206,FAG_Daten_2022!BQ$1,FALSE))</f>
        <v/>
      </c>
      <c r="DM133" s="82" t="str">
        <f>IF(VLOOKUP($A133,FAG_Daten_2022!$A$1:$FK$206,FAG_Daten_2022!BR$1,FALSE)="","",VLOOKUP($A133,FAG_Daten_2022!$A$1:$FK$206,FAG_Daten_2022!BR$1,FALSE))</f>
        <v/>
      </c>
      <c r="DN133" s="82">
        <f t="shared" si="29"/>
        <v>0</v>
      </c>
      <c r="DO133" s="82" t="str">
        <f t="shared" si="29"/>
        <v/>
      </c>
      <c r="DP133" s="82" t="str">
        <f t="shared" si="29"/>
        <v/>
      </c>
      <c r="DQ133" s="82" t="str">
        <f t="shared" si="27"/>
        <v/>
      </c>
      <c r="DR133" s="82">
        <f t="shared" si="27"/>
        <v>0</v>
      </c>
      <c r="DS133" s="82" t="str">
        <f t="shared" si="27"/>
        <v/>
      </c>
      <c r="DT133" s="82" t="str">
        <f t="shared" si="27"/>
        <v/>
      </c>
      <c r="DU133" s="82" t="str">
        <f t="shared" si="27"/>
        <v/>
      </c>
      <c r="DV133" s="82" t="str">
        <f t="shared" si="27"/>
        <v/>
      </c>
      <c r="DW133" s="82" t="str">
        <f t="shared" si="32"/>
        <v/>
      </c>
      <c r="DX133" s="82" t="str">
        <f t="shared" si="32"/>
        <v/>
      </c>
      <c r="DY133" s="82" t="str">
        <f t="shared" si="32"/>
        <v/>
      </c>
      <c r="DZ133" s="82">
        <f t="shared" si="21"/>
        <v>0</v>
      </c>
      <c r="EA133" s="82">
        <f t="shared" si="22"/>
        <v>1985276</v>
      </c>
      <c r="EB133" s="82"/>
      <c r="EC133" s="82"/>
      <c r="ED133" s="82"/>
      <c r="EE133" s="82"/>
      <c r="EF133" s="82"/>
      <c r="EG133" s="82"/>
      <c r="EH133" s="82"/>
      <c r="EI133" s="82"/>
      <c r="EJ133" s="82"/>
      <c r="EK133" s="3"/>
      <c r="EL133" s="82"/>
      <c r="EM133" s="3"/>
    </row>
    <row r="134" spans="1:143" outlineLevel="1" x14ac:dyDescent="0.2">
      <c r="A134" s="3">
        <v>158</v>
      </c>
      <c r="B134" s="3" t="str">
        <f>VLOOKUP(A134,FAG_Daten_2022!A$1:$FK$206,FAG_Daten_2022!$B$1,FALSE)</f>
        <v>Stäfa</v>
      </c>
      <c r="C134" s="3" t="str">
        <f>VLOOKUP(A134,FAG_Daten_2022!A$1:$FK$206,FAG_Daten_2022!$C$1,FALSE)</f>
        <v>Politische Gemeinde</v>
      </c>
      <c r="D134" s="3" t="str">
        <f>VLOOKUP(A134,FAG_Daten_2022!A$1:$FK$206,FAG_Daten_2022!$D$1,FALSE)</f>
        <v>Bezirk Meilen</v>
      </c>
      <c r="E134" s="82">
        <f>VLOOKUP(A134,FAG_Daten_2022!A$1:$FK$206,FAG_Daten_2022!$AT$1,FALSE)</f>
        <v>5781</v>
      </c>
      <c r="F134" s="82">
        <f>VLOOKUP(A134,FAG_Daten_2022!A$1:$FK$206,FAG_Daten_2022!$AV$1,FALSE)</f>
        <v>3770</v>
      </c>
      <c r="G134" s="82">
        <f>VLOOKUP(A134,FAG_Daten_2022!A$1:$FK$206,FAG_Daten_2022!$F$1,FALSE)</f>
        <v>14782</v>
      </c>
      <c r="H134" s="80">
        <f>VLOOKUP(A134,FAG_Daten_2022!A$1:$FK$206,FAG_Daten_2022!$DH$1,FALSE)</f>
        <v>88</v>
      </c>
      <c r="I134" s="82">
        <f>ROUND(IF(E134&lt;FAG_Basisdaten!$C$5*F134,(FAG_Basisdaten!$C$5*F134-E134)*G134*H134/100,0),0)</f>
        <v>0</v>
      </c>
      <c r="J134" s="82">
        <f>VLOOKUP(A134,FAG_Daten_2022!A$1:$FK$206,FAG_Daten_2022!$AT$1,FALSE)</f>
        <v>5781</v>
      </c>
      <c r="K134" s="82">
        <f>VLOOKUP(A134,FAG_Daten_2022!A$1:$FK$206,FAG_Daten_2022!$AV$1,FALSE)</f>
        <v>3770</v>
      </c>
      <c r="L134" s="3">
        <f>VLOOKUP(A134,FAG_Daten_2022!A$1:$FK$206,FAG_Daten_2022!$F$1,FALSE)</f>
        <v>14782</v>
      </c>
      <c r="M134" s="3">
        <f>VLOOKUP(A134,FAG_Daten_2022!A$1:$FK$206,FAG_Daten_2022!DJ$1,FALSE)</f>
        <v>99.67</v>
      </c>
      <c r="N134" s="3">
        <f>VLOOKUP(A134,FAG_Daten_2022!A$1:$FK$206,FAG_Daten_2022!$DK$1,FALSE)</f>
        <v>100.87</v>
      </c>
      <c r="O134" s="82">
        <f>ROUND(IF(J134&gt;K134*FAG_Basisdaten!$C$8,(J134-K134*FAG_Basisdaten!$C$8)*FAG_Basisdaten!$C$9*L134*(M134/N134),0),0)</f>
        <v>16706510</v>
      </c>
      <c r="P134" s="82">
        <f>VLOOKUP(A134,FAG_Daten_2022!A$1:$FK$206,FAG_Daten_2022!$I$1,FALSE)</f>
        <v>2759</v>
      </c>
      <c r="Q134" s="82">
        <f>VLOOKUP(A134,FAG_Daten_2022!A$1:$FK$206,FAG_Daten_2022!$F$1,FALSE)</f>
        <v>14782</v>
      </c>
      <c r="R134" s="82">
        <f>VLOOKUP(A134,FAG_Daten_2022!A$1:$FK$206,FAG_Daten_2022!$K$1,FALSE)</f>
        <v>232131</v>
      </c>
      <c r="S134" s="82">
        <f>VLOOKUP(A134,FAG_Daten_2022!A$1:$FK$206,FAG_Daten_2022!$H$1,FALSE)</f>
        <v>1130451</v>
      </c>
      <c r="T134" s="82">
        <f>VLOOKUP(A134,FAG_Daten_2022!A$1:$FK$206,FAG_Daten_2022!$F$1,FALSE)</f>
        <v>14782</v>
      </c>
      <c r="U134" s="3">
        <f>VLOOKUP(A134,FAG_Daten_2022!A$1:$FK$206,FAG_Daten_2022!$BC$1,FALSE)</f>
        <v>102.3</v>
      </c>
      <c r="V134" s="3">
        <f>VLOOKUP(A134,FAG_Daten_2022!A$1:$FK$206,FAG_Daten_2022!$BD$1,FALSE)</f>
        <v>104.2</v>
      </c>
      <c r="W134" s="118">
        <f>IF((P134/Q134)&gt;(R134/S134)*FAG_Basisdaten!$C$12,((P134/Q134)-(R134/S134)*FAG_Basisdaten!$C$12)*T134*FAG_Basisdaten!$C$13*(U134/V134),0)</f>
        <v>0</v>
      </c>
      <c r="X134" s="3">
        <f>VLOOKUP(A134,FAG_Daten_2022!A$1:$FK$206,FAG_Daten_2022!$DH$1,FALSE)</f>
        <v>88</v>
      </c>
      <c r="Y134" s="3">
        <f>VLOOKUP(A134,FAG_Daten_2022!A$1:$FK$206,FAG_Daten_2022!$DJ$1,FALSE)</f>
        <v>99.67</v>
      </c>
      <c r="Z134" s="82">
        <f>ROUND(W134-W134*MIN(MAX((Y134*FAG_Basisdaten!$C$15-X134)/(Y134*FAG_Basisdaten!$C$14),0),1),0)</f>
        <v>0</v>
      </c>
      <c r="AA134" s="79">
        <f>VLOOKUP(A134,FAG_Daten_2022!A$1:$FK$206,FAG_Daten_2022!$AW$1,FALSE)</f>
        <v>1731.31</v>
      </c>
      <c r="AB134" s="83">
        <f>VLOOKUP(A134,FAG_Daten_2022!A$1:$FK$206,FAG_Daten_2022!$AZ$1,FALSE)</f>
        <v>0.02</v>
      </c>
      <c r="AC134" s="3">
        <f>VLOOKUP(A134,FAG_Daten_2022!A$1:$FK$206,FAG_Daten_2022!$F$1,FALSE)</f>
        <v>14782</v>
      </c>
      <c r="AD134" s="3">
        <f>VLOOKUP(A134,FAG_Daten_2022!A$1:$FK$206,FAG_Daten_2022!$BC$1,FALSE)</f>
        <v>102.3</v>
      </c>
      <c r="AE134" s="3">
        <f>VLOOKUP(A134,FAG_Daten_2022!A$1:$FK$206,FAG_Daten_2022!$BD$1,FALSE)</f>
        <v>104.2</v>
      </c>
      <c r="AF134" s="80">
        <f>IF(OR(AA134&lt;FAG_Basisdaten!$C$18,AB134&gt;FAG_Basisdaten!$C$19),MAX((FAG_Basisdaten!$C$20+FAG_Basisdaten!$C$21*AA134+FAG_Basisdaten!$C$22*AB134*100)*AC134*(AD134/AE134),0),0)</f>
        <v>0</v>
      </c>
      <c r="AG134" s="3">
        <f>VLOOKUP(A134,FAG_Daten_2022!A$1:$FK$206,FAG_Daten_2022!$DH$1,FALSE)</f>
        <v>88</v>
      </c>
      <c r="AH134" s="3">
        <f>VLOOKUP(A134,FAG_Daten_2022!A$1:$FK$206,FAG_Daten_2022!$DJ$1,FALSE)</f>
        <v>99.67</v>
      </c>
      <c r="AI134" s="82">
        <f>ROUND(AF134-AF134*MIN(MAX((AH134*FAG_Basisdaten!$C$24-AG134)/(AH134*FAG_Basisdaten!$C$23),0),1),0)</f>
        <v>0</v>
      </c>
      <c r="AJ134" s="3">
        <f>VLOOKUP(A134,FAG_Daten_2022!$A$1:$FK$206,FAG_Daten_2022!$BC$1,FALSE)</f>
        <v>102.3</v>
      </c>
      <c r="AK134" s="3">
        <f>VLOOKUP(A134,FAG_Daten_2022!$A$1:$FK$206,FAG_Daten_2022!$BD$1,FALSE)</f>
        <v>104.2</v>
      </c>
      <c r="AL134" s="82">
        <v>0</v>
      </c>
      <c r="AM134" s="82">
        <f t="shared" si="19"/>
        <v>-16706510</v>
      </c>
      <c r="AN134" s="115" t="str">
        <f>IF(VLOOKUP($A134,FAG_Daten_2022!$A$1:$FK$206,FAG_Daten_2022!BS$1,FALSE)="","",VLOOKUP($A134,FAG_Daten_2022!$A$1:$FK$206,FAG_Daten_2022!BS$1,FALSE))</f>
        <v/>
      </c>
      <c r="AO134" s="115" t="str">
        <f>IF(VLOOKUP($A134,FAG_Daten_2022!$A$1:$FK$206,FAG_Daten_2022!BT$1,FALSE)="","",VLOOKUP($A134,FAG_Daten_2022!$A$1:$FK$206,FAG_Daten_2022!BT$1,FALSE))</f>
        <v/>
      </c>
      <c r="AP134" s="115" t="str">
        <f>IF(VLOOKUP($A134,FAG_Daten_2022!$A$1:$FK$206,FAG_Daten_2022!BU$1,FALSE)="","",VLOOKUP($A134,FAG_Daten_2022!$A$1:$FK$206,FAG_Daten_2022!BU$1,FALSE))</f>
        <v/>
      </c>
      <c r="AQ134" s="115" t="str">
        <f>IF(VLOOKUP($A134,FAG_Daten_2022!$A$1:$FK$206,FAG_Daten_2022!BV$1,FALSE)="","",VLOOKUP($A134,FAG_Daten_2022!$A$1:$FK$206,FAG_Daten_2022!BV$1,FALSE))</f>
        <v/>
      </c>
      <c r="AR134" s="115" t="str">
        <f>IF(VLOOKUP($A134,FAG_Daten_2022!$A$1:$FK$206,FAG_Daten_2022!BW$1,FALSE)="","",VLOOKUP($A134,FAG_Daten_2022!$A$1:$FK$206,FAG_Daten_2022!BW$1,FALSE))</f>
        <v/>
      </c>
      <c r="AS134" s="115" t="str">
        <f>IF(VLOOKUP($A134,FAG_Daten_2022!$A$1:$FK$206,FAG_Daten_2022!BX$1,FALSE)="","",VLOOKUP($A134,FAG_Daten_2022!$A$1:$FK$206,FAG_Daten_2022!BX$1,FALSE))</f>
        <v/>
      </c>
      <c r="AT134" s="115" t="str">
        <f>IF(VLOOKUP($A134,FAG_Daten_2022!$A$1:$FK$206,FAG_Daten_2022!BY$1,FALSE)="","",VLOOKUP($A134,FAG_Daten_2022!$A$1:$FK$206,FAG_Daten_2022!BY$1,FALSE))</f>
        <v/>
      </c>
      <c r="AU134" s="115" t="str">
        <f>IF(VLOOKUP($A134,FAG_Daten_2022!$A$1:$FK$206,FAG_Daten_2022!BZ$1,FALSE)="","",VLOOKUP($A134,FAG_Daten_2022!$A$1:$FK$206,FAG_Daten_2022!BZ$1,FALSE))</f>
        <v/>
      </c>
      <c r="AV134" s="115" t="str">
        <f>IF(VLOOKUP($A134,FAG_Daten_2022!$A$1:$FK$206,FAG_Daten_2022!CA$1,FALSE)="","",VLOOKUP($A134,FAG_Daten_2022!$A$1:$FK$206,FAG_Daten_2022!CA$1,FALSE))</f>
        <v/>
      </c>
      <c r="AW134" s="115" t="str">
        <f>IF(VLOOKUP($A134,FAG_Daten_2022!$A$1:$FK$206,FAG_Daten_2022!CB$1,FALSE)="","",VLOOKUP($A134,FAG_Daten_2022!$A$1:$FK$206,FAG_Daten_2022!CB$1,FALSE))</f>
        <v/>
      </c>
      <c r="AX134" s="115" t="str">
        <f>IF(VLOOKUP($A134,FAG_Daten_2022!$A$1:$FK$206,FAG_Daten_2022!CC$1,FALSE)="","",VLOOKUP($A134,FAG_Daten_2022!$A$1:$FK$206,FAG_Daten_2022!CC$1,FALSE))</f>
        <v/>
      </c>
      <c r="AY134" s="115" t="str">
        <f>IF(VLOOKUP($A134,FAG_Daten_2022!$A$1:$FK$206,FAG_Daten_2022!CD$1,FALSE)="","",VLOOKUP($A134,FAG_Daten_2022!$A$1:$FK$206,FAG_Daten_2022!CD$1,FALSE))</f>
        <v/>
      </c>
      <c r="AZ134" s="80">
        <f>VLOOKUP($A134,FAG_Daten_2022!$A$1:$FK$206,FAG_Daten_2022!$DH$1,FALSE)</f>
        <v>88</v>
      </c>
      <c r="BA134" s="80">
        <f>IF(VLOOKUP($A134,FAG_Daten_2022!$A$1:$FK$206,FAG_Daten_2022!M$1,FALSE)="","",VLOOKUP($A134,FAG_Daten_2022!$A$1:$FK$206,FAG_Daten_2022!M$1,FALSE))</f>
        <v>0</v>
      </c>
      <c r="BB134" s="80">
        <f>IF(VLOOKUP($A134,FAG_Daten_2022!$A$1:$FK$206,FAG_Daten_2022!N$1,FALSE)="","",VLOOKUP($A134,FAG_Daten_2022!$A$1:$FK$206,FAG_Daten_2022!N$1,FALSE))</f>
        <v>0</v>
      </c>
      <c r="BC134" s="80">
        <f>IF(VLOOKUP($A134,FAG_Daten_2022!$A$1:$FK$206,FAG_Daten_2022!O$1,FALSE)="","",VLOOKUP($A134,FAG_Daten_2022!$A$1:$FK$206,FAG_Daten_2022!O$1,FALSE))</f>
        <v>0</v>
      </c>
      <c r="BD134" s="80" t="str">
        <f>IF(VLOOKUP($A134,FAG_Daten_2022!$A$1:$FK$206,FAG_Daten_2022!P$1,FALSE)="","",VLOOKUP($A134,FAG_Daten_2022!$A$1:$FK$206,FAG_Daten_2022!P$1,FALSE))</f>
        <v/>
      </c>
      <c r="BE134" s="80">
        <f>IF(VLOOKUP($A134,FAG_Daten_2022!$A$1:$FK$206,FAG_Daten_2022!R$1,FALSE)="","",VLOOKUP($A134,FAG_Daten_2022!$A$1:$FK$206,FAG_Daten_2022!R$1,FALSE))</f>
        <v>0</v>
      </c>
      <c r="BF134" s="80">
        <f>IF(VLOOKUP($A134,FAG_Daten_2022!$A$1:$FK$206,FAG_Daten_2022!S$1,FALSE)="","",VLOOKUP($A134,FAG_Daten_2022!$A$1:$FK$206,FAG_Daten_2022!S$1,FALSE))</f>
        <v>0</v>
      </c>
      <c r="BG134" s="80" t="str">
        <f>IF(VLOOKUP($A134,FAG_Daten_2022!$A$1:$FK$206,FAG_Daten_2022!T$1,FALSE)="","",VLOOKUP($A134,FAG_Daten_2022!$A$1:$FK$206,FAG_Daten_2022!T$1,FALSE))</f>
        <v/>
      </c>
      <c r="BH134" s="80" t="str">
        <f>IF(VLOOKUP($A134,FAG_Daten_2022!$A$1:$FK$206,FAG_Daten_2022!U$1,FALSE)="","",VLOOKUP($A134,FAG_Daten_2022!$A$1:$FK$206,FAG_Daten_2022!U$1,FALSE))</f>
        <v/>
      </c>
      <c r="BI134" s="80">
        <f>IF(VLOOKUP($A134,FAG_Daten_2022!$A$1:$FK$206,FAG_Daten_2022!W$1,FALSE)="","",VLOOKUP($A134,FAG_Daten_2022!$A$1:$FK$206,FAG_Daten_2022!W$1,FALSE))</f>
        <v>0</v>
      </c>
      <c r="BJ134" s="80" t="str">
        <f>IF(VLOOKUP($A134,FAG_Daten_2022!$A$1:$FK$206,FAG_Daten_2022!X$1,FALSE)="","",VLOOKUP($A134,FAG_Daten_2022!$A$1:$FK$206,FAG_Daten_2022!X$1,FALSE))</f>
        <v/>
      </c>
      <c r="BK134" s="80" t="str">
        <f>IF(VLOOKUP($A134,FAG_Daten_2022!$A$1:$FK$206,FAG_Daten_2022!Y$1,FALSE)="","",VLOOKUP($A134,FAG_Daten_2022!$A$1:$FK$206,FAG_Daten_2022!Y$1,FALSE))</f>
        <v/>
      </c>
      <c r="BL134" s="80" t="str">
        <f>IF(VLOOKUP($A134,FAG_Daten_2022!$A$1:$FK$206,FAG_Daten_2022!Z$1,FALSE)="","",VLOOKUP($A134,FAG_Daten_2022!$A$1:$FK$206,FAG_Daten_2022!Z$1,FALSE))</f>
        <v/>
      </c>
      <c r="BM134" s="82">
        <f>IF(VLOOKUP($A134,FAG_Daten_2022!$A$1:$FK$206,FAG_Daten_2022!AG$1,FALSE)="","",VLOOKUP($A134,FAG_Daten_2022!$A$1:$FK$206,FAG_Daten_2022!AG$1,FALSE))</f>
        <v>85452388</v>
      </c>
      <c r="BN134" s="82">
        <f>IF(VLOOKUP($A134,FAG_Daten_2022!$A$1:$FK$206,FAG_Daten_2022!AH$1,FALSE)="","",VLOOKUP($A134,FAG_Daten_2022!$A$1:$FK$206,FAG_Daten_2022!AH$1,FALSE))</f>
        <v>0</v>
      </c>
      <c r="BO134" s="82">
        <f>IF(VLOOKUP($A134,FAG_Daten_2022!$A$1:$FK$206,FAG_Daten_2022!AI$1,FALSE)="","",VLOOKUP($A134,FAG_Daten_2022!$A$1:$FK$206,FAG_Daten_2022!AI$1,FALSE))</f>
        <v>0</v>
      </c>
      <c r="BP134" s="113">
        <f>IF(VLOOKUP($A134,FAG_Daten_2022!$A$1:$FK$206,FAG_Daten_2022!AJ$1,FALSE)="","",VLOOKUP($A134,FAG_Daten_2022!$A$1:$FK$206,FAG_Daten_2022!AJ$1,FALSE))</f>
        <v>0</v>
      </c>
      <c r="BQ134" s="82" t="str">
        <f>IF(VLOOKUP($A134,FAG_Daten_2022!$A$1:$FK$206,FAG_Daten_2022!AK$1,FALSE)="","",VLOOKUP($A134,FAG_Daten_2022!$A$1:$FK$206,FAG_Daten_2022!AK$1,FALSE))</f>
        <v/>
      </c>
      <c r="BR134" s="82">
        <f>IF(VLOOKUP($A134,FAG_Daten_2022!$A$1:$FK$206,FAG_Daten_2022!AL$1,FALSE)="","",VLOOKUP($A134,FAG_Daten_2022!$A$1:$FK$206,FAG_Daten_2022!AL$1,FALSE))</f>
        <v>0</v>
      </c>
      <c r="BS134" s="82">
        <f>IF(VLOOKUP($A134,FAG_Daten_2022!$A$1:$FK$206,FAG_Daten_2022!AM$1,FALSE)="","",VLOOKUP($A134,FAG_Daten_2022!$A$1:$FK$206,FAG_Daten_2022!AM$1,FALSE))</f>
        <v>0</v>
      </c>
      <c r="BT134" s="82" t="str">
        <f>IF(VLOOKUP($A134,FAG_Daten_2022!$A$1:$FK$206,FAG_Daten_2022!AN$1,FALSE)="","",VLOOKUP($A134,FAG_Daten_2022!$A$1:$FK$206,FAG_Daten_2022!AN$1,FALSE))</f>
        <v/>
      </c>
      <c r="BU134" s="82" t="str">
        <f>IF(VLOOKUP($A134,FAG_Daten_2022!$A$1:$FK$206,FAG_Daten_2022!AO$1,FALSE)="","",VLOOKUP($A134,FAG_Daten_2022!$A$1:$FK$206,FAG_Daten_2022!AO$1,FALSE))</f>
        <v/>
      </c>
      <c r="BV134" s="82">
        <f>IF(VLOOKUP($A134,FAG_Daten_2022!$A$1:$FK$206,FAG_Daten_2022!AP$1,FALSE)="","",VLOOKUP($A134,FAG_Daten_2022!$A$1:$FK$206,FAG_Daten_2022!AP$1,FALSE))</f>
        <v>0</v>
      </c>
      <c r="BW134" s="82" t="str">
        <f>IF(VLOOKUP($A134,FAG_Daten_2022!$A$1:$FK$206,FAG_Daten_2022!AQ$1,FALSE)="","",VLOOKUP($A134,FAG_Daten_2022!$A$1:$FK$206,FAG_Daten_2022!AQ$1,FALSE))</f>
        <v/>
      </c>
      <c r="BX134" s="82" t="str">
        <f>IF(VLOOKUP($A134,FAG_Daten_2022!$A$1:$FK$206,FAG_Daten_2022!AR$1,FALSE)="","",VLOOKUP($A134,FAG_Daten_2022!$A$1:$FK$206,FAG_Daten_2022!AR$1,FALSE))</f>
        <v/>
      </c>
      <c r="BY134" s="82" t="str">
        <f>IF(VLOOKUP($A134,FAG_Daten_2022!$A$1:$FK$206,FAG_Daten_2022!AS$1,FALSE)="","",VLOOKUP($A134,FAG_Daten_2022!$A$1:$FK$206,FAG_Daten_2022!AS$1,FALSE))</f>
        <v/>
      </c>
      <c r="BZ134" s="82">
        <f t="shared" si="30"/>
        <v>0</v>
      </c>
      <c r="CA134" s="82">
        <f t="shared" si="30"/>
        <v>0</v>
      </c>
      <c r="CB134" s="82">
        <f t="shared" si="30"/>
        <v>0</v>
      </c>
      <c r="CC134" s="82" t="str">
        <f t="shared" si="30"/>
        <v/>
      </c>
      <c r="CD134" s="82">
        <f t="shared" si="30"/>
        <v>0</v>
      </c>
      <c r="CE134" s="82">
        <f t="shared" si="30"/>
        <v>0</v>
      </c>
      <c r="CF134" s="82" t="str">
        <f t="shared" si="30"/>
        <v/>
      </c>
      <c r="CG134" s="82" t="str">
        <f t="shared" si="30"/>
        <v/>
      </c>
      <c r="CH134" s="82">
        <f t="shared" si="30"/>
        <v>0</v>
      </c>
      <c r="CI134" s="82" t="str">
        <f t="shared" si="25"/>
        <v/>
      </c>
      <c r="CJ134" s="82" t="str">
        <f t="shared" si="25"/>
        <v/>
      </c>
      <c r="CK134" s="82" t="str">
        <f t="shared" si="25"/>
        <v/>
      </c>
      <c r="CL134" s="82">
        <f t="shared" si="28"/>
        <v>0</v>
      </c>
      <c r="CM134" s="82">
        <f t="shared" si="28"/>
        <v>0</v>
      </c>
      <c r="CN134" s="82">
        <f t="shared" si="28"/>
        <v>0</v>
      </c>
      <c r="CO134" s="82" t="str">
        <f t="shared" si="26"/>
        <v/>
      </c>
      <c r="CP134" s="82">
        <f t="shared" si="26"/>
        <v>0</v>
      </c>
      <c r="CQ134" s="82">
        <f t="shared" si="26"/>
        <v>0</v>
      </c>
      <c r="CR134" s="82" t="str">
        <f t="shared" si="26"/>
        <v/>
      </c>
      <c r="CS134" s="82" t="str">
        <f t="shared" si="26"/>
        <v/>
      </c>
      <c r="CT134" s="82">
        <f t="shared" si="26"/>
        <v>0</v>
      </c>
      <c r="CU134" s="82" t="str">
        <f t="shared" si="31"/>
        <v/>
      </c>
      <c r="CV134" s="82" t="str">
        <f t="shared" si="31"/>
        <v/>
      </c>
      <c r="CW134" s="82" t="str">
        <f t="shared" si="31"/>
        <v/>
      </c>
      <c r="CX134" s="82">
        <f t="shared" si="20"/>
        <v>0</v>
      </c>
      <c r="CY134" s="82">
        <f>VLOOKUP($A134,FAG_Daten_2022!$A$1:$FK$206,FAG_Daten_2022!I$1,FALSE)</f>
        <v>2759</v>
      </c>
      <c r="CZ134" s="82" t="str">
        <f>IF(VLOOKUP($A134,FAG_Daten_2022!$A$1:$FK$206,FAG_Daten_2022!BE$1,FALSE)="","",VLOOKUP($A134,FAG_Daten_2022!$A$1:$FK$206,FAG_Daten_2022!BE$1,FALSE))</f>
        <v/>
      </c>
      <c r="DA134" s="82" t="str">
        <f>IF(VLOOKUP($A134,FAG_Daten_2022!$A$1:$FK$206,FAG_Daten_2022!BF$1,FALSE)="","",VLOOKUP($A134,FAG_Daten_2022!$A$1:$FK$206,FAG_Daten_2022!BF$1,FALSE))</f>
        <v/>
      </c>
      <c r="DB134" s="82" t="str">
        <f>IF(VLOOKUP($A134,FAG_Daten_2022!$A$1:$FK$206,FAG_Daten_2022!BG$1,FALSE)="","",VLOOKUP($A134,FAG_Daten_2022!$A$1:$FK$206,FAG_Daten_2022!BG$1,FALSE))</f>
        <v/>
      </c>
      <c r="DC134" s="82" t="str">
        <f>IF(VLOOKUP($A134,FAG_Daten_2022!$A$1:$FK$206,FAG_Daten_2022!BH$1,FALSE)="","",VLOOKUP($A134,FAG_Daten_2022!$A$1:$FK$206,FAG_Daten_2022!BH$1,FALSE))</f>
        <v/>
      </c>
      <c r="DD134" s="82" t="str">
        <f>IF(VLOOKUP($A134,FAG_Daten_2022!$A$1:$FK$206,FAG_Daten_2022!BI$1,FALSE)="","",VLOOKUP($A134,FAG_Daten_2022!$A$1:$FK$206,FAG_Daten_2022!BI$1,FALSE))</f>
        <v/>
      </c>
      <c r="DE134" s="82" t="str">
        <f>IF(VLOOKUP($A134,FAG_Daten_2022!$A$1:$FK$206,FAG_Daten_2022!BJ$1,FALSE)="","",VLOOKUP($A134,FAG_Daten_2022!$A$1:$FK$206,FAG_Daten_2022!BJ$1,FALSE))</f>
        <v/>
      </c>
      <c r="DF134" s="82" t="str">
        <f>IF(VLOOKUP($A134,FAG_Daten_2022!$A$1:$FK$206,FAG_Daten_2022!BK$1,FALSE)="","",VLOOKUP($A134,FAG_Daten_2022!$A$1:$FK$206,FAG_Daten_2022!BK$1,FALSE))</f>
        <v/>
      </c>
      <c r="DG134" s="82" t="str">
        <f>IF(VLOOKUP($A134,FAG_Daten_2022!$A$1:$FK$206,FAG_Daten_2022!BL$1,FALSE)="","",VLOOKUP($A134,FAG_Daten_2022!$A$1:$FK$206,FAG_Daten_2022!BL$1,FALSE))</f>
        <v/>
      </c>
      <c r="DH134" s="82" t="str">
        <f>IF(VLOOKUP($A134,FAG_Daten_2022!$A$1:$FK$206,FAG_Daten_2022!BM$1,FALSE)="","",VLOOKUP($A134,FAG_Daten_2022!$A$1:$FK$206,FAG_Daten_2022!BM$1,FALSE))</f>
        <v/>
      </c>
      <c r="DI134" s="82" t="str">
        <f>IF(VLOOKUP($A134,FAG_Daten_2022!$A$1:$FK$206,FAG_Daten_2022!BN$1,FALSE)="","",VLOOKUP($A134,FAG_Daten_2022!$A$1:$FK$206,FAG_Daten_2022!BN$1,FALSE))</f>
        <v/>
      </c>
      <c r="DJ134" s="82" t="str">
        <f>IF(VLOOKUP($A134,FAG_Daten_2022!$A$1:$FK$206,FAG_Daten_2022!BO$1,FALSE)="","",VLOOKUP($A134,FAG_Daten_2022!$A$1:$FK$206,FAG_Daten_2022!BO$1,FALSE))</f>
        <v/>
      </c>
      <c r="DK134" s="82" t="str">
        <f>IF(VLOOKUP($A134,FAG_Daten_2022!$A$1:$FK$206,FAG_Daten_2022!BP$1,FALSE)="","",VLOOKUP($A134,FAG_Daten_2022!$A$1:$FK$206,FAG_Daten_2022!BP$1,FALSE))</f>
        <v/>
      </c>
      <c r="DL134" s="82" t="str">
        <f>IF(VLOOKUP($A134,FAG_Daten_2022!$A$1:$FK$206,FAG_Daten_2022!BQ$1,FALSE)="","",VLOOKUP($A134,FAG_Daten_2022!$A$1:$FK$206,FAG_Daten_2022!BQ$1,FALSE))</f>
        <v/>
      </c>
      <c r="DM134" s="82" t="str">
        <f>IF(VLOOKUP($A134,FAG_Daten_2022!$A$1:$FK$206,FAG_Daten_2022!BR$1,FALSE)="","",VLOOKUP($A134,FAG_Daten_2022!$A$1:$FK$206,FAG_Daten_2022!BR$1,FALSE))</f>
        <v/>
      </c>
      <c r="DN134" s="82" t="str">
        <f t="shared" si="29"/>
        <v/>
      </c>
      <c r="DO134" s="82" t="str">
        <f t="shared" si="29"/>
        <v/>
      </c>
      <c r="DP134" s="82" t="str">
        <f t="shared" si="29"/>
        <v/>
      </c>
      <c r="DQ134" s="82" t="str">
        <f t="shared" si="27"/>
        <v/>
      </c>
      <c r="DR134" s="82" t="str">
        <f t="shared" si="27"/>
        <v/>
      </c>
      <c r="DS134" s="82" t="str">
        <f t="shared" si="27"/>
        <v/>
      </c>
      <c r="DT134" s="82" t="str">
        <f t="shared" si="27"/>
        <v/>
      </c>
      <c r="DU134" s="82" t="str">
        <f t="shared" si="27"/>
        <v/>
      </c>
      <c r="DV134" s="82" t="str">
        <f t="shared" si="27"/>
        <v/>
      </c>
      <c r="DW134" s="82" t="str">
        <f t="shared" si="32"/>
        <v/>
      </c>
      <c r="DX134" s="82" t="str">
        <f t="shared" si="32"/>
        <v/>
      </c>
      <c r="DY134" s="82" t="str">
        <f t="shared" si="32"/>
        <v/>
      </c>
      <c r="DZ134" s="82">
        <f t="shared" si="21"/>
        <v>0</v>
      </c>
      <c r="EA134" s="82">
        <f t="shared" si="22"/>
        <v>0</v>
      </c>
      <c r="EB134" s="82"/>
      <c r="EC134" s="82"/>
      <c r="ED134" s="82"/>
      <c r="EE134" s="82"/>
      <c r="EF134" s="82"/>
      <c r="EG134" s="82"/>
      <c r="EH134" s="82"/>
      <c r="EI134" s="82"/>
      <c r="EJ134" s="82"/>
      <c r="EK134" s="3"/>
      <c r="EL134" s="82"/>
      <c r="EM134" s="3"/>
    </row>
    <row r="135" spans="1:143" outlineLevel="1" x14ac:dyDescent="0.2">
      <c r="A135" s="3">
        <v>13</v>
      </c>
      <c r="B135" s="3" t="str">
        <f>VLOOKUP(A135,FAG_Daten_2022!A$1:$FK$206,FAG_Daten_2022!$B$1,FALSE)</f>
        <v>Stallikon</v>
      </c>
      <c r="C135" s="3" t="str">
        <f>VLOOKUP(A135,FAG_Daten_2022!A$1:$FK$206,FAG_Daten_2022!$C$1,FALSE)</f>
        <v>Politische Gemeinde</v>
      </c>
      <c r="D135" s="3" t="str">
        <f>VLOOKUP(A135,FAG_Daten_2022!A$1:$FK$206,FAG_Daten_2022!$D$1,FALSE)</f>
        <v>Bezirk Affoltern</v>
      </c>
      <c r="E135" s="82">
        <f>VLOOKUP(A135,FAG_Daten_2022!A$1:$FK$206,FAG_Daten_2022!$AT$1,FALSE)</f>
        <v>3531</v>
      </c>
      <c r="F135" s="82">
        <f>VLOOKUP(A135,FAG_Daten_2022!A$1:$FK$206,FAG_Daten_2022!$AV$1,FALSE)</f>
        <v>3770</v>
      </c>
      <c r="G135" s="82">
        <f>VLOOKUP(A135,FAG_Daten_2022!A$1:$FK$206,FAG_Daten_2022!$F$1,FALSE)</f>
        <v>3785</v>
      </c>
      <c r="H135" s="80">
        <f>VLOOKUP(A135,FAG_Daten_2022!A$1:$FK$206,FAG_Daten_2022!$DH$1,FALSE)</f>
        <v>101</v>
      </c>
      <c r="I135" s="82">
        <f>ROUND(IF(E135&lt;FAG_Basisdaten!$C$5*F135,(FAG_Basisdaten!$C$5*F135-E135)*G135*H135/100,0),0)</f>
        <v>193054</v>
      </c>
      <c r="J135" s="82">
        <f>VLOOKUP(A135,FAG_Daten_2022!A$1:$FK$206,FAG_Daten_2022!$AT$1,FALSE)</f>
        <v>3531</v>
      </c>
      <c r="K135" s="82">
        <f>VLOOKUP(A135,FAG_Daten_2022!A$1:$FK$206,FAG_Daten_2022!$AV$1,FALSE)</f>
        <v>3770</v>
      </c>
      <c r="L135" s="3">
        <f>VLOOKUP(A135,FAG_Daten_2022!A$1:$FK$206,FAG_Daten_2022!$F$1,FALSE)</f>
        <v>3785</v>
      </c>
      <c r="M135" s="3">
        <f>VLOOKUP(A135,FAG_Daten_2022!A$1:$FK$206,FAG_Daten_2022!DJ$1,FALSE)</f>
        <v>99.67</v>
      </c>
      <c r="N135" s="3">
        <f>VLOOKUP(A135,FAG_Daten_2022!A$1:$FK$206,FAG_Daten_2022!$DK$1,FALSE)</f>
        <v>100.87</v>
      </c>
      <c r="O135" s="82">
        <f>ROUND(IF(J135&gt;K135*FAG_Basisdaten!$C$8,(J135-K135*FAG_Basisdaten!$C$8)*FAG_Basisdaten!$C$9*L135*(M135/N135),0),0)</f>
        <v>0</v>
      </c>
      <c r="P135" s="82">
        <f>VLOOKUP(A135,FAG_Daten_2022!A$1:$FK$206,FAG_Daten_2022!$I$1,FALSE)</f>
        <v>816</v>
      </c>
      <c r="Q135" s="82">
        <f>VLOOKUP(A135,FAG_Daten_2022!A$1:$FK$206,FAG_Daten_2022!$F$1,FALSE)</f>
        <v>3785</v>
      </c>
      <c r="R135" s="82">
        <f>VLOOKUP(A135,FAG_Daten_2022!A$1:$FK$206,FAG_Daten_2022!$K$1,FALSE)</f>
        <v>232131</v>
      </c>
      <c r="S135" s="82">
        <f>VLOOKUP(A135,FAG_Daten_2022!A$1:$FK$206,FAG_Daten_2022!$H$1,FALSE)</f>
        <v>1130451</v>
      </c>
      <c r="T135" s="82">
        <f>VLOOKUP(A135,FAG_Daten_2022!A$1:$FK$206,FAG_Daten_2022!$F$1,FALSE)</f>
        <v>3785</v>
      </c>
      <c r="U135" s="3">
        <f>VLOOKUP(A135,FAG_Daten_2022!A$1:$FK$206,FAG_Daten_2022!$BC$1,FALSE)</f>
        <v>102.3</v>
      </c>
      <c r="V135" s="3">
        <f>VLOOKUP(A135,FAG_Daten_2022!A$1:$FK$206,FAG_Daten_2022!$BD$1,FALSE)</f>
        <v>104.2</v>
      </c>
      <c r="W135" s="118">
        <f>IF((P135/Q135)&gt;(R135/S135)*FAG_Basisdaten!$C$12,((P135/Q135)-(R135/S135)*FAG_Basisdaten!$C$12)*T135*FAG_Basisdaten!$C$13*(U135/V135),0)</f>
        <v>0</v>
      </c>
      <c r="X135" s="3">
        <f>VLOOKUP(A135,FAG_Daten_2022!A$1:$FK$206,FAG_Daten_2022!$DH$1,FALSE)</f>
        <v>101</v>
      </c>
      <c r="Y135" s="3">
        <f>VLOOKUP(A135,FAG_Daten_2022!A$1:$FK$206,FAG_Daten_2022!$DJ$1,FALSE)</f>
        <v>99.67</v>
      </c>
      <c r="Z135" s="82">
        <f>ROUND(W135-W135*MIN(MAX((Y135*FAG_Basisdaten!$C$15-X135)/(Y135*FAG_Basisdaten!$C$14),0),1),0)</f>
        <v>0</v>
      </c>
      <c r="AA135" s="79">
        <f>VLOOKUP(A135,FAG_Daten_2022!A$1:$FK$206,FAG_Daten_2022!$AW$1,FALSE)</f>
        <v>316.68</v>
      </c>
      <c r="AB135" s="83">
        <f>VLOOKUP(A135,FAG_Daten_2022!A$1:$FK$206,FAG_Daten_2022!$AZ$1,FALSE)</f>
        <v>0.27950000000000003</v>
      </c>
      <c r="AC135" s="3">
        <f>VLOOKUP(A135,FAG_Daten_2022!A$1:$FK$206,FAG_Daten_2022!$F$1,FALSE)</f>
        <v>3785</v>
      </c>
      <c r="AD135" s="3">
        <f>VLOOKUP(A135,FAG_Daten_2022!A$1:$FK$206,FAG_Daten_2022!$BC$1,FALSE)</f>
        <v>102.3</v>
      </c>
      <c r="AE135" s="3">
        <f>VLOOKUP(A135,FAG_Daten_2022!A$1:$FK$206,FAG_Daten_2022!$BD$1,FALSE)</f>
        <v>104.2</v>
      </c>
      <c r="AF135" s="80">
        <f>IF(OR(AA135&lt;FAG_Basisdaten!$C$18,AB135&gt;FAG_Basisdaten!$C$19),MAX((FAG_Basisdaten!$C$20+FAG_Basisdaten!$C$21*AA135+FAG_Basisdaten!$C$22*AB135*100)*AC135*(AD135/AE135),0),0)</f>
        <v>1867541.9206813821</v>
      </c>
      <c r="AG135" s="3">
        <f>VLOOKUP(A135,FAG_Daten_2022!A$1:$FK$206,FAG_Daten_2022!$DH$1,FALSE)</f>
        <v>101</v>
      </c>
      <c r="AH135" s="3">
        <f>VLOOKUP(A135,FAG_Daten_2022!A$1:$FK$206,FAG_Daten_2022!$DJ$1,FALSE)</f>
        <v>99.67</v>
      </c>
      <c r="AI135" s="82">
        <f>ROUND(AF135-AF135*MIN(MAX((AH135*FAG_Basisdaten!$C$24-AG135)/(AH135*FAG_Basisdaten!$C$23),0),1),0)</f>
        <v>894193</v>
      </c>
      <c r="AJ135" s="3">
        <f>VLOOKUP(A135,FAG_Daten_2022!$A$1:$FK$206,FAG_Daten_2022!$BC$1,FALSE)</f>
        <v>102.3</v>
      </c>
      <c r="AK135" s="3">
        <f>VLOOKUP(A135,FAG_Daten_2022!$A$1:$FK$206,FAG_Daten_2022!$BD$1,FALSE)</f>
        <v>104.2</v>
      </c>
      <c r="AL135" s="82">
        <v>0</v>
      </c>
      <c r="AM135" s="82">
        <f t="shared" si="19"/>
        <v>1087247</v>
      </c>
      <c r="AN135" s="115" t="str">
        <f>IF(VLOOKUP($A135,FAG_Daten_2022!$A$1:$FK$206,FAG_Daten_2022!BS$1,FALSE)="","",VLOOKUP($A135,FAG_Daten_2022!$A$1:$FK$206,FAG_Daten_2022!BS$1,FALSE))</f>
        <v/>
      </c>
      <c r="AO135" s="115" t="str">
        <f>IF(VLOOKUP($A135,FAG_Daten_2022!$A$1:$FK$206,FAG_Daten_2022!BT$1,FALSE)="","",VLOOKUP($A135,FAG_Daten_2022!$A$1:$FK$206,FAG_Daten_2022!BT$1,FALSE))</f>
        <v/>
      </c>
      <c r="AP135" s="115" t="str">
        <f>IF(VLOOKUP($A135,FAG_Daten_2022!$A$1:$FK$206,FAG_Daten_2022!BU$1,FALSE)="","",VLOOKUP($A135,FAG_Daten_2022!$A$1:$FK$206,FAG_Daten_2022!BU$1,FALSE))</f>
        <v/>
      </c>
      <c r="AQ135" s="115" t="str">
        <f>IF(VLOOKUP($A135,FAG_Daten_2022!$A$1:$FK$206,FAG_Daten_2022!BV$1,FALSE)="","",VLOOKUP($A135,FAG_Daten_2022!$A$1:$FK$206,FAG_Daten_2022!BV$1,FALSE))</f>
        <v/>
      </c>
      <c r="AR135" s="115" t="str">
        <f>IF(VLOOKUP($A135,FAG_Daten_2022!$A$1:$FK$206,FAG_Daten_2022!BW$1,FALSE)="","",VLOOKUP($A135,FAG_Daten_2022!$A$1:$FK$206,FAG_Daten_2022!BW$1,FALSE))</f>
        <v>Bonstetten</v>
      </c>
      <c r="AS135" s="115" t="str">
        <f>IF(VLOOKUP($A135,FAG_Daten_2022!$A$1:$FK$206,FAG_Daten_2022!BX$1,FALSE)="","",VLOOKUP($A135,FAG_Daten_2022!$A$1:$FK$206,FAG_Daten_2022!BX$1,FALSE))</f>
        <v/>
      </c>
      <c r="AT135" s="115" t="str">
        <f>IF(VLOOKUP($A135,FAG_Daten_2022!$A$1:$FK$206,FAG_Daten_2022!BY$1,FALSE)="","",VLOOKUP($A135,FAG_Daten_2022!$A$1:$FK$206,FAG_Daten_2022!BY$1,FALSE))</f>
        <v/>
      </c>
      <c r="AU135" s="115" t="str">
        <f>IF(VLOOKUP($A135,FAG_Daten_2022!$A$1:$FK$206,FAG_Daten_2022!BZ$1,FALSE)="","",VLOOKUP($A135,FAG_Daten_2022!$A$1:$FK$206,FAG_Daten_2022!BZ$1,FALSE))</f>
        <v/>
      </c>
      <c r="AV135" s="115" t="str">
        <f>IF(VLOOKUP($A135,FAG_Daten_2022!$A$1:$FK$206,FAG_Daten_2022!CA$1,FALSE)="","",VLOOKUP($A135,FAG_Daten_2022!$A$1:$FK$206,FAG_Daten_2022!CA$1,FALSE))</f>
        <v/>
      </c>
      <c r="AW135" s="115" t="str">
        <f>IF(VLOOKUP($A135,FAG_Daten_2022!$A$1:$FK$206,FAG_Daten_2022!CB$1,FALSE)="","",VLOOKUP($A135,FAG_Daten_2022!$A$1:$FK$206,FAG_Daten_2022!CB$1,FALSE))</f>
        <v/>
      </c>
      <c r="AX135" s="115" t="str">
        <f>IF(VLOOKUP($A135,FAG_Daten_2022!$A$1:$FK$206,FAG_Daten_2022!CC$1,FALSE)="","",VLOOKUP($A135,FAG_Daten_2022!$A$1:$FK$206,FAG_Daten_2022!CC$1,FALSE))</f>
        <v/>
      </c>
      <c r="AY135" s="115" t="str">
        <f>IF(VLOOKUP($A135,FAG_Daten_2022!$A$1:$FK$206,FAG_Daten_2022!CD$1,FALSE)="","",VLOOKUP($A135,FAG_Daten_2022!$A$1:$FK$206,FAG_Daten_2022!CD$1,FALSE))</f>
        <v/>
      </c>
      <c r="AZ135" s="80">
        <f>VLOOKUP($A135,FAG_Daten_2022!$A$1:$FK$206,FAG_Daten_2022!$DH$1,FALSE)</f>
        <v>101</v>
      </c>
      <c r="BA135" s="80">
        <f>IF(VLOOKUP($A135,FAG_Daten_2022!$A$1:$FK$206,FAG_Daten_2022!M$1,FALSE)="","",VLOOKUP($A135,FAG_Daten_2022!$A$1:$FK$206,FAG_Daten_2022!M$1,FALSE))</f>
        <v>0</v>
      </c>
      <c r="BB135" s="80">
        <f>IF(VLOOKUP($A135,FAG_Daten_2022!$A$1:$FK$206,FAG_Daten_2022!N$1,FALSE)="","",VLOOKUP($A135,FAG_Daten_2022!$A$1:$FK$206,FAG_Daten_2022!N$1,FALSE))</f>
        <v>0</v>
      </c>
      <c r="BC135" s="80">
        <f>IF(VLOOKUP($A135,FAG_Daten_2022!$A$1:$FK$206,FAG_Daten_2022!O$1,FALSE)="","",VLOOKUP($A135,FAG_Daten_2022!$A$1:$FK$206,FAG_Daten_2022!O$1,FALSE))</f>
        <v>0</v>
      </c>
      <c r="BD135" s="80" t="str">
        <f>IF(VLOOKUP($A135,FAG_Daten_2022!$A$1:$FK$206,FAG_Daten_2022!P$1,FALSE)="","",VLOOKUP($A135,FAG_Daten_2022!$A$1:$FK$206,FAG_Daten_2022!P$1,FALSE))</f>
        <v/>
      </c>
      <c r="BE135" s="80">
        <f>IF(VLOOKUP($A135,FAG_Daten_2022!$A$1:$FK$206,FAG_Daten_2022!R$1,FALSE)="","",VLOOKUP($A135,FAG_Daten_2022!$A$1:$FK$206,FAG_Daten_2022!R$1,FALSE))</f>
        <v>16</v>
      </c>
      <c r="BF135" s="80">
        <f>IF(VLOOKUP($A135,FAG_Daten_2022!$A$1:$FK$206,FAG_Daten_2022!S$1,FALSE)="","",VLOOKUP($A135,FAG_Daten_2022!$A$1:$FK$206,FAG_Daten_2022!S$1,FALSE))</f>
        <v>0</v>
      </c>
      <c r="BG135" s="80" t="str">
        <f>IF(VLOOKUP($A135,FAG_Daten_2022!$A$1:$FK$206,FAG_Daten_2022!T$1,FALSE)="","",VLOOKUP($A135,FAG_Daten_2022!$A$1:$FK$206,FAG_Daten_2022!T$1,FALSE))</f>
        <v/>
      </c>
      <c r="BH135" s="80" t="str">
        <f>IF(VLOOKUP($A135,FAG_Daten_2022!$A$1:$FK$206,FAG_Daten_2022!U$1,FALSE)="","",VLOOKUP($A135,FAG_Daten_2022!$A$1:$FK$206,FAG_Daten_2022!U$1,FALSE))</f>
        <v/>
      </c>
      <c r="BI135" s="80">
        <f>IF(VLOOKUP($A135,FAG_Daten_2022!$A$1:$FK$206,FAG_Daten_2022!W$1,FALSE)="","",VLOOKUP($A135,FAG_Daten_2022!$A$1:$FK$206,FAG_Daten_2022!W$1,FALSE))</f>
        <v>0</v>
      </c>
      <c r="BJ135" s="80" t="str">
        <f>IF(VLOOKUP($A135,FAG_Daten_2022!$A$1:$FK$206,FAG_Daten_2022!X$1,FALSE)="","",VLOOKUP($A135,FAG_Daten_2022!$A$1:$FK$206,FAG_Daten_2022!X$1,FALSE))</f>
        <v/>
      </c>
      <c r="BK135" s="80" t="str">
        <f>IF(VLOOKUP($A135,FAG_Daten_2022!$A$1:$FK$206,FAG_Daten_2022!Y$1,FALSE)="","",VLOOKUP($A135,FAG_Daten_2022!$A$1:$FK$206,FAG_Daten_2022!Y$1,FALSE))</f>
        <v/>
      </c>
      <c r="BL135" s="80" t="str">
        <f>IF(VLOOKUP($A135,FAG_Daten_2022!$A$1:$FK$206,FAG_Daten_2022!Z$1,FALSE)="","",VLOOKUP($A135,FAG_Daten_2022!$A$1:$FK$206,FAG_Daten_2022!Z$1,FALSE))</f>
        <v/>
      </c>
      <c r="BM135" s="82">
        <f>IF(VLOOKUP($A135,FAG_Daten_2022!$A$1:$FK$206,FAG_Daten_2022!AG$1,FALSE)="","",VLOOKUP($A135,FAG_Daten_2022!$A$1:$FK$206,FAG_Daten_2022!AG$1,FALSE))</f>
        <v>13365022</v>
      </c>
      <c r="BN135" s="82">
        <f>IF(VLOOKUP($A135,FAG_Daten_2022!$A$1:$FK$206,FAG_Daten_2022!AH$1,FALSE)="","",VLOOKUP($A135,FAG_Daten_2022!$A$1:$FK$206,FAG_Daten_2022!AH$1,FALSE))</f>
        <v>0</v>
      </c>
      <c r="BO135" s="82">
        <f>IF(VLOOKUP($A135,FAG_Daten_2022!$A$1:$FK$206,FAG_Daten_2022!AI$1,FALSE)="","",VLOOKUP($A135,FAG_Daten_2022!$A$1:$FK$206,FAG_Daten_2022!AI$1,FALSE))</f>
        <v>0</v>
      </c>
      <c r="BP135" s="113">
        <f>IF(VLOOKUP($A135,FAG_Daten_2022!$A$1:$FK$206,FAG_Daten_2022!AJ$1,FALSE)="","",VLOOKUP($A135,FAG_Daten_2022!$A$1:$FK$206,FAG_Daten_2022!AJ$1,FALSE))</f>
        <v>0</v>
      </c>
      <c r="BQ135" s="82" t="str">
        <f>IF(VLOOKUP($A135,FAG_Daten_2022!$A$1:$FK$206,FAG_Daten_2022!AK$1,FALSE)="","",VLOOKUP($A135,FAG_Daten_2022!$A$1:$FK$206,FAG_Daten_2022!AK$1,FALSE))</f>
        <v/>
      </c>
      <c r="BR135" s="82">
        <f>IF(VLOOKUP($A135,FAG_Daten_2022!$A$1:$FK$206,FAG_Daten_2022!AL$1,FALSE)="","",VLOOKUP($A135,FAG_Daten_2022!$A$1:$FK$206,FAG_Daten_2022!AL$1,FALSE))</f>
        <v>13365022</v>
      </c>
      <c r="BS135" s="82">
        <f>IF(VLOOKUP($A135,FAG_Daten_2022!$A$1:$FK$206,FAG_Daten_2022!AM$1,FALSE)="","",VLOOKUP($A135,FAG_Daten_2022!$A$1:$FK$206,FAG_Daten_2022!AM$1,FALSE))</f>
        <v>0</v>
      </c>
      <c r="BT135" s="82" t="str">
        <f>IF(VLOOKUP($A135,FAG_Daten_2022!$A$1:$FK$206,FAG_Daten_2022!AN$1,FALSE)="","",VLOOKUP($A135,FAG_Daten_2022!$A$1:$FK$206,FAG_Daten_2022!AN$1,FALSE))</f>
        <v/>
      </c>
      <c r="BU135" s="82" t="str">
        <f>IF(VLOOKUP($A135,FAG_Daten_2022!$A$1:$FK$206,FAG_Daten_2022!AO$1,FALSE)="","",VLOOKUP($A135,FAG_Daten_2022!$A$1:$FK$206,FAG_Daten_2022!AO$1,FALSE))</f>
        <v/>
      </c>
      <c r="BV135" s="82">
        <f>IF(VLOOKUP($A135,FAG_Daten_2022!$A$1:$FK$206,FAG_Daten_2022!AP$1,FALSE)="","",VLOOKUP($A135,FAG_Daten_2022!$A$1:$FK$206,FAG_Daten_2022!AP$1,FALSE))</f>
        <v>0</v>
      </c>
      <c r="BW135" s="82" t="str">
        <f>IF(VLOOKUP($A135,FAG_Daten_2022!$A$1:$FK$206,FAG_Daten_2022!AQ$1,FALSE)="","",VLOOKUP($A135,FAG_Daten_2022!$A$1:$FK$206,FAG_Daten_2022!AQ$1,FALSE))</f>
        <v/>
      </c>
      <c r="BX135" s="82" t="str">
        <f>IF(VLOOKUP($A135,FAG_Daten_2022!$A$1:$FK$206,FAG_Daten_2022!AR$1,FALSE)="","",VLOOKUP($A135,FAG_Daten_2022!$A$1:$FK$206,FAG_Daten_2022!AR$1,FALSE))</f>
        <v/>
      </c>
      <c r="BY135" s="82" t="str">
        <f>IF(VLOOKUP($A135,FAG_Daten_2022!$A$1:$FK$206,FAG_Daten_2022!AS$1,FALSE)="","",VLOOKUP($A135,FAG_Daten_2022!$A$1:$FK$206,FAG_Daten_2022!AS$1,FALSE))</f>
        <v/>
      </c>
      <c r="BZ135" s="82">
        <f t="shared" si="30"/>
        <v>0</v>
      </c>
      <c r="CA135" s="82">
        <f t="shared" si="30"/>
        <v>0</v>
      </c>
      <c r="CB135" s="82">
        <f t="shared" si="30"/>
        <v>0</v>
      </c>
      <c r="CC135" s="82" t="str">
        <f t="shared" si="30"/>
        <v/>
      </c>
      <c r="CD135" s="82">
        <f t="shared" si="30"/>
        <v>30583</v>
      </c>
      <c r="CE135" s="82">
        <f t="shared" si="30"/>
        <v>0</v>
      </c>
      <c r="CF135" s="82" t="str">
        <f t="shared" si="30"/>
        <v/>
      </c>
      <c r="CG135" s="82" t="str">
        <f t="shared" si="30"/>
        <v/>
      </c>
      <c r="CH135" s="82">
        <f t="shared" si="30"/>
        <v>0</v>
      </c>
      <c r="CI135" s="82" t="str">
        <f t="shared" si="25"/>
        <v/>
      </c>
      <c r="CJ135" s="82" t="str">
        <f t="shared" si="25"/>
        <v/>
      </c>
      <c r="CK135" s="82" t="str">
        <f t="shared" si="25"/>
        <v/>
      </c>
      <c r="CL135" s="82">
        <f t="shared" si="28"/>
        <v>0</v>
      </c>
      <c r="CM135" s="82">
        <f t="shared" si="28"/>
        <v>0</v>
      </c>
      <c r="CN135" s="82">
        <f t="shared" si="28"/>
        <v>0</v>
      </c>
      <c r="CO135" s="82" t="str">
        <f t="shared" si="26"/>
        <v/>
      </c>
      <c r="CP135" s="82">
        <f t="shared" si="26"/>
        <v>0</v>
      </c>
      <c r="CQ135" s="82">
        <f t="shared" si="26"/>
        <v>0</v>
      </c>
      <c r="CR135" s="82" t="str">
        <f t="shared" si="26"/>
        <v/>
      </c>
      <c r="CS135" s="82" t="str">
        <f t="shared" si="26"/>
        <v/>
      </c>
      <c r="CT135" s="82">
        <f t="shared" si="26"/>
        <v>0</v>
      </c>
      <c r="CU135" s="82" t="str">
        <f t="shared" si="31"/>
        <v/>
      </c>
      <c r="CV135" s="82" t="str">
        <f t="shared" si="31"/>
        <v/>
      </c>
      <c r="CW135" s="82" t="str">
        <f t="shared" si="31"/>
        <v/>
      </c>
      <c r="CX135" s="82">
        <f t="shared" si="20"/>
        <v>30583</v>
      </c>
      <c r="CY135" s="82">
        <f>VLOOKUP($A135,FAG_Daten_2022!$A$1:$FK$206,FAG_Daten_2022!I$1,FALSE)</f>
        <v>816</v>
      </c>
      <c r="CZ135" s="82" t="str">
        <f>IF(VLOOKUP($A135,FAG_Daten_2022!$A$1:$FK$206,FAG_Daten_2022!BE$1,FALSE)="","",VLOOKUP($A135,FAG_Daten_2022!$A$1:$FK$206,FAG_Daten_2022!BE$1,FALSE))</f>
        <v/>
      </c>
      <c r="DA135" s="82" t="str">
        <f>IF(VLOOKUP($A135,FAG_Daten_2022!$A$1:$FK$206,FAG_Daten_2022!BF$1,FALSE)="","",VLOOKUP($A135,FAG_Daten_2022!$A$1:$FK$206,FAG_Daten_2022!BF$1,FALSE))</f>
        <v/>
      </c>
      <c r="DB135" s="82" t="str">
        <f>IF(VLOOKUP($A135,FAG_Daten_2022!$A$1:$FK$206,FAG_Daten_2022!BG$1,FALSE)="","",VLOOKUP($A135,FAG_Daten_2022!$A$1:$FK$206,FAG_Daten_2022!BG$1,FALSE))</f>
        <v/>
      </c>
      <c r="DC135" s="82" t="str">
        <f>IF(VLOOKUP($A135,FAG_Daten_2022!$A$1:$FK$206,FAG_Daten_2022!BH$1,FALSE)="","",VLOOKUP($A135,FAG_Daten_2022!$A$1:$FK$206,FAG_Daten_2022!BH$1,FALSE))</f>
        <v/>
      </c>
      <c r="DD135" s="82">
        <f>IF(VLOOKUP($A135,FAG_Daten_2022!$A$1:$FK$206,FAG_Daten_2022!BI$1,FALSE)="","",VLOOKUP($A135,FAG_Daten_2022!$A$1:$FK$206,FAG_Daten_2022!BI$1,FALSE))</f>
        <v>77</v>
      </c>
      <c r="DE135" s="82" t="str">
        <f>IF(VLOOKUP($A135,FAG_Daten_2022!$A$1:$FK$206,FAG_Daten_2022!BJ$1,FALSE)="","",VLOOKUP($A135,FAG_Daten_2022!$A$1:$FK$206,FAG_Daten_2022!BJ$1,FALSE))</f>
        <v/>
      </c>
      <c r="DF135" s="82" t="str">
        <f>IF(VLOOKUP($A135,FAG_Daten_2022!$A$1:$FK$206,FAG_Daten_2022!BK$1,FALSE)="","",VLOOKUP($A135,FAG_Daten_2022!$A$1:$FK$206,FAG_Daten_2022!BK$1,FALSE))</f>
        <v/>
      </c>
      <c r="DG135" s="82" t="str">
        <f>IF(VLOOKUP($A135,FAG_Daten_2022!$A$1:$FK$206,FAG_Daten_2022!BL$1,FALSE)="","",VLOOKUP($A135,FAG_Daten_2022!$A$1:$FK$206,FAG_Daten_2022!BL$1,FALSE))</f>
        <v/>
      </c>
      <c r="DH135" s="82" t="str">
        <f>IF(VLOOKUP($A135,FAG_Daten_2022!$A$1:$FK$206,FAG_Daten_2022!BM$1,FALSE)="","",VLOOKUP($A135,FAG_Daten_2022!$A$1:$FK$206,FAG_Daten_2022!BM$1,FALSE))</f>
        <v/>
      </c>
      <c r="DI135" s="82" t="str">
        <f>IF(VLOOKUP($A135,FAG_Daten_2022!$A$1:$FK$206,FAG_Daten_2022!BN$1,FALSE)="","",VLOOKUP($A135,FAG_Daten_2022!$A$1:$FK$206,FAG_Daten_2022!BN$1,FALSE))</f>
        <v/>
      </c>
      <c r="DJ135" s="82" t="str">
        <f>IF(VLOOKUP($A135,FAG_Daten_2022!$A$1:$FK$206,FAG_Daten_2022!BO$1,FALSE)="","",VLOOKUP($A135,FAG_Daten_2022!$A$1:$FK$206,FAG_Daten_2022!BO$1,FALSE))</f>
        <v/>
      </c>
      <c r="DK135" s="82" t="str">
        <f>IF(VLOOKUP($A135,FAG_Daten_2022!$A$1:$FK$206,FAG_Daten_2022!BP$1,FALSE)="","",VLOOKUP($A135,FAG_Daten_2022!$A$1:$FK$206,FAG_Daten_2022!BP$1,FALSE))</f>
        <v/>
      </c>
      <c r="DL135" s="82" t="str">
        <f>IF(VLOOKUP($A135,FAG_Daten_2022!$A$1:$FK$206,FAG_Daten_2022!BQ$1,FALSE)="","",VLOOKUP($A135,FAG_Daten_2022!$A$1:$FK$206,FAG_Daten_2022!BQ$1,FALSE))</f>
        <v/>
      </c>
      <c r="DM135" s="82" t="str">
        <f>IF(VLOOKUP($A135,FAG_Daten_2022!$A$1:$FK$206,FAG_Daten_2022!BR$1,FALSE)="","",VLOOKUP($A135,FAG_Daten_2022!$A$1:$FK$206,FAG_Daten_2022!BR$1,FALSE))</f>
        <v/>
      </c>
      <c r="DN135" s="82" t="str">
        <f t="shared" si="29"/>
        <v/>
      </c>
      <c r="DO135" s="82" t="str">
        <f t="shared" si="29"/>
        <v/>
      </c>
      <c r="DP135" s="82" t="str">
        <f t="shared" si="29"/>
        <v/>
      </c>
      <c r="DQ135" s="82" t="str">
        <f t="shared" si="27"/>
        <v/>
      </c>
      <c r="DR135" s="82">
        <f t="shared" si="27"/>
        <v>0</v>
      </c>
      <c r="DS135" s="82" t="str">
        <f t="shared" si="27"/>
        <v/>
      </c>
      <c r="DT135" s="82" t="str">
        <f t="shared" si="27"/>
        <v/>
      </c>
      <c r="DU135" s="82" t="str">
        <f t="shared" si="27"/>
        <v/>
      </c>
      <c r="DV135" s="82" t="str">
        <f t="shared" si="27"/>
        <v/>
      </c>
      <c r="DW135" s="82" t="str">
        <f t="shared" si="32"/>
        <v/>
      </c>
      <c r="DX135" s="82" t="str">
        <f t="shared" si="32"/>
        <v/>
      </c>
      <c r="DY135" s="82" t="str">
        <f t="shared" si="32"/>
        <v/>
      </c>
      <c r="DZ135" s="82">
        <f t="shared" si="21"/>
        <v>0</v>
      </c>
      <c r="EA135" s="82">
        <f t="shared" si="22"/>
        <v>30583</v>
      </c>
      <c r="EB135" s="82"/>
      <c r="EC135" s="82"/>
      <c r="ED135" s="82"/>
      <c r="EE135" s="82"/>
      <c r="EF135" s="82"/>
      <c r="EG135" s="82"/>
      <c r="EH135" s="82"/>
      <c r="EI135" s="82"/>
      <c r="EJ135" s="82"/>
      <c r="EL135" s="11"/>
    </row>
    <row r="136" spans="1:143" s="3" customFormat="1" outlineLevel="1" x14ac:dyDescent="0.2">
      <c r="A136" s="3">
        <v>292</v>
      </c>
      <c r="B136" s="3" t="str">
        <f>VLOOKUP(A136,FAG_Daten_2022!A$1:$FK$206,FAG_Daten_2022!$B$1,FALSE)</f>
        <v>Stammheim</v>
      </c>
      <c r="C136" s="3" t="str">
        <f>VLOOKUP(A136,FAG_Daten_2022!A$1:$FK$206,FAG_Daten_2022!$C$1,FALSE)</f>
        <v>Politische Gemeinde</v>
      </c>
      <c r="D136" s="3" t="str">
        <f>VLOOKUP(A136,FAG_Daten_2022!A$1:$FK$206,FAG_Daten_2022!$D$1,FALSE)</f>
        <v>Bezirk Andelfingen</v>
      </c>
      <c r="E136" s="82">
        <f>VLOOKUP(A136,FAG_Daten_2022!A$1:$FK$206,FAG_Daten_2022!$AT$1,FALSE)</f>
        <v>2375</v>
      </c>
      <c r="F136" s="82">
        <f>VLOOKUP(A136,FAG_Daten_2022!A$1:$FK$206,FAG_Daten_2022!$AV$1,FALSE)</f>
        <v>3770</v>
      </c>
      <c r="G136" s="82">
        <f>VLOOKUP(A136,FAG_Daten_2022!A$1:$FK$206,FAG_Daten_2022!$F$1,FALSE)</f>
        <v>2858</v>
      </c>
      <c r="H136" s="80">
        <f>VLOOKUP(A136,FAG_Daten_2022!A$1:$FK$206,FAG_Daten_2022!$DH$1,FALSE)</f>
        <v>124</v>
      </c>
      <c r="I136" s="82">
        <f>ROUND(IF(E136&lt;FAG_Basisdaten!$C$5*F136,(FAG_Basisdaten!$C$5*F136-E136)*G136*H136/100,0),0)</f>
        <v>4275739</v>
      </c>
      <c r="J136" s="82">
        <f>VLOOKUP(A136,FAG_Daten_2022!A$1:$FK$206,FAG_Daten_2022!$AT$1,FALSE)</f>
        <v>2375</v>
      </c>
      <c r="K136" s="82">
        <f>VLOOKUP(A136,FAG_Daten_2022!A$1:$FK$206,FAG_Daten_2022!$AV$1,FALSE)</f>
        <v>3770</v>
      </c>
      <c r="L136" s="3">
        <f>VLOOKUP(A136,FAG_Daten_2022!A$1:$FK$206,FAG_Daten_2022!$F$1,FALSE)</f>
        <v>2858</v>
      </c>
      <c r="M136" s="3">
        <f>VLOOKUP(A136,FAG_Daten_2022!A$1:$FK$206,FAG_Daten_2022!DJ$1,FALSE)</f>
        <v>99.67</v>
      </c>
      <c r="N136" s="3">
        <f>VLOOKUP(A136,FAG_Daten_2022!A$1:$FK$206,FAG_Daten_2022!$DK$1,FALSE)</f>
        <v>100.87</v>
      </c>
      <c r="O136" s="82">
        <f>ROUND(IF(J136&gt;K136*FAG_Basisdaten!$C$8,(J136-K136*FAG_Basisdaten!$C$8)*FAG_Basisdaten!$C$9*L136*(M136/N136),0),0)</f>
        <v>0</v>
      </c>
      <c r="P136" s="82">
        <f>VLOOKUP(A136,FAG_Daten_2022!A$1:$FK$206,FAG_Daten_2022!$I$1,FALSE)</f>
        <v>622</v>
      </c>
      <c r="Q136" s="82">
        <f>VLOOKUP(A136,FAG_Daten_2022!A$1:$FK$206,FAG_Daten_2022!$F$1,FALSE)</f>
        <v>2858</v>
      </c>
      <c r="R136" s="82">
        <f>VLOOKUP(A136,FAG_Daten_2022!A$1:$FK$206,FAG_Daten_2022!$K$1,FALSE)</f>
        <v>232131</v>
      </c>
      <c r="S136" s="82">
        <f>VLOOKUP(A136,FAG_Daten_2022!A$1:$FK$206,FAG_Daten_2022!$H$1,FALSE)</f>
        <v>1130451</v>
      </c>
      <c r="T136" s="82">
        <f>VLOOKUP(A136,FAG_Daten_2022!A$1:$FK$206,FAG_Daten_2022!$F$1,FALSE)</f>
        <v>2858</v>
      </c>
      <c r="U136" s="3">
        <f>VLOOKUP(A136,FAG_Daten_2022!A$1:$FK$206,FAG_Daten_2022!$BC$1,FALSE)</f>
        <v>102.3</v>
      </c>
      <c r="V136" s="3">
        <f>VLOOKUP(A136,FAG_Daten_2022!A$1:$FK$206,FAG_Daten_2022!$BD$1,FALSE)</f>
        <v>104.2</v>
      </c>
      <c r="W136" s="118">
        <f>IF((P136/Q136)&gt;(R136/S136)*FAG_Basisdaten!$C$12,((P136/Q136)-(R136/S136)*FAG_Basisdaten!$C$12)*T136*FAG_Basisdaten!$C$13*(U136/V136),0)</f>
        <v>0</v>
      </c>
      <c r="X136" s="3">
        <f>VLOOKUP(A136,FAG_Daten_2022!A$1:$FK$206,FAG_Daten_2022!$DH$1,FALSE)</f>
        <v>124</v>
      </c>
      <c r="Y136" s="3">
        <f>VLOOKUP(A136,FAG_Daten_2022!A$1:$FK$206,FAG_Daten_2022!$DJ$1,FALSE)</f>
        <v>99.67</v>
      </c>
      <c r="Z136" s="82">
        <f>ROUND(W136-W136*MIN(MAX((Y136*FAG_Basisdaten!$C$15-X136)/(Y136*FAG_Basisdaten!$C$14),0),1),0)</f>
        <v>0</v>
      </c>
      <c r="AA136" s="79">
        <f>VLOOKUP(A136,FAG_Daten_2022!A$1:$FK$206,FAG_Daten_2022!$AW$1,FALSE)</f>
        <v>119.64</v>
      </c>
      <c r="AB136" s="83">
        <f>VLOOKUP(A136,FAG_Daten_2022!A$1:$FK$206,FAG_Daten_2022!$AZ$1,FALSE)</f>
        <v>1.0800000000000001E-2</v>
      </c>
      <c r="AC136" s="3">
        <f>VLOOKUP(A136,FAG_Daten_2022!A$1:$FK$206,FAG_Daten_2022!$F$1,FALSE)</f>
        <v>2858</v>
      </c>
      <c r="AD136" s="3">
        <f>VLOOKUP(A136,FAG_Daten_2022!A$1:$FK$206,FAG_Daten_2022!$BC$1,FALSE)</f>
        <v>102.3</v>
      </c>
      <c r="AE136" s="3">
        <f>VLOOKUP(A136,FAG_Daten_2022!A$1:$FK$206,FAG_Daten_2022!$BD$1,FALSE)</f>
        <v>104.2</v>
      </c>
      <c r="AF136" s="80">
        <f>IF(OR(AA136&lt;FAG_Basisdaten!$C$18,AB136&gt;FAG_Basisdaten!$C$19),MAX((FAG_Basisdaten!$C$20+FAG_Basisdaten!$C$21*AA136+FAG_Basisdaten!$C$22*AB136*100)*AC136*(AD136/AE136),0),0)</f>
        <v>832113.77642994234</v>
      </c>
      <c r="AG136" s="3">
        <f>VLOOKUP(A136,FAG_Daten_2022!A$1:$FK$206,FAG_Daten_2022!$DH$1,FALSE)</f>
        <v>124</v>
      </c>
      <c r="AH136" s="3">
        <f>VLOOKUP(A136,FAG_Daten_2022!A$1:$FK$206,FAG_Daten_2022!$DJ$1,FALSE)</f>
        <v>99.67</v>
      </c>
      <c r="AI136" s="82">
        <f>ROUND(AF136-AF136*MIN(MAX((AH136*FAG_Basisdaten!$C$24-AG136)/(AH136*FAG_Basisdaten!$C$23),0),1),0)</f>
        <v>747549</v>
      </c>
      <c r="AJ136" s="3">
        <f>VLOOKUP(A136,FAG_Daten_2022!$A$1:$FK$206,FAG_Daten_2022!$BC$1,FALSE)</f>
        <v>102.3</v>
      </c>
      <c r="AK136" s="3">
        <f>VLOOKUP(A136,FAG_Daten_2022!$A$1:$FK$206,FAG_Daten_2022!$BD$1,FALSE)</f>
        <v>104.2</v>
      </c>
      <c r="AL136" s="82">
        <v>0</v>
      </c>
      <c r="AM136" s="82">
        <f t="shared" ref="AM136:AM169" si="33">SUM(I136,-O136,Z136,AI136,AL136)</f>
        <v>5023288</v>
      </c>
      <c r="AN136" s="115" t="str">
        <f>IF(VLOOKUP($A136,FAG_Daten_2022!$A$1:$FK$206,FAG_Daten_2022!BS$1,FALSE)="","",VLOOKUP($A136,FAG_Daten_2022!$A$1:$FK$206,FAG_Daten_2022!BS$1,FALSE))</f>
        <v/>
      </c>
      <c r="AO136" s="115" t="str">
        <f>IF(VLOOKUP($A136,FAG_Daten_2022!$A$1:$FK$206,FAG_Daten_2022!BT$1,FALSE)="","",VLOOKUP($A136,FAG_Daten_2022!$A$1:$FK$206,FAG_Daten_2022!BT$1,FALSE))</f>
        <v/>
      </c>
      <c r="AP136" s="115" t="str">
        <f>IF(VLOOKUP($A136,FAG_Daten_2022!$A$1:$FK$206,FAG_Daten_2022!BU$1,FALSE)="","",VLOOKUP($A136,FAG_Daten_2022!$A$1:$FK$206,FAG_Daten_2022!BU$1,FALSE))</f>
        <v/>
      </c>
      <c r="AQ136" s="115" t="str">
        <f>IF(VLOOKUP($A136,FAG_Daten_2022!$A$1:$FK$206,FAG_Daten_2022!BV$1,FALSE)="","",VLOOKUP($A136,FAG_Daten_2022!$A$1:$FK$206,FAG_Daten_2022!BV$1,FALSE))</f>
        <v/>
      </c>
      <c r="AR136" s="115" t="str">
        <f>IF(VLOOKUP($A136,FAG_Daten_2022!$A$1:$FK$206,FAG_Daten_2022!BW$1,FALSE)="","",VLOOKUP($A136,FAG_Daten_2022!$A$1:$FK$206,FAG_Daten_2022!BW$1,FALSE))</f>
        <v/>
      </c>
      <c r="AS136" s="115" t="str">
        <f>IF(VLOOKUP($A136,FAG_Daten_2022!$A$1:$FK$206,FAG_Daten_2022!BX$1,FALSE)="","",VLOOKUP($A136,FAG_Daten_2022!$A$1:$FK$206,FAG_Daten_2022!BX$1,FALSE))</f>
        <v/>
      </c>
      <c r="AT136" s="115" t="str">
        <f>IF(VLOOKUP($A136,FAG_Daten_2022!$A$1:$FK$206,FAG_Daten_2022!BY$1,FALSE)="","",VLOOKUP($A136,FAG_Daten_2022!$A$1:$FK$206,FAG_Daten_2022!BY$1,FALSE))</f>
        <v/>
      </c>
      <c r="AU136" s="115" t="str">
        <f>IF(VLOOKUP($A136,FAG_Daten_2022!$A$1:$FK$206,FAG_Daten_2022!BZ$1,FALSE)="","",VLOOKUP($A136,FAG_Daten_2022!$A$1:$FK$206,FAG_Daten_2022!BZ$1,FALSE))</f>
        <v/>
      </c>
      <c r="AV136" s="115" t="str">
        <f>IF(VLOOKUP($A136,FAG_Daten_2022!$A$1:$FK$206,FAG_Daten_2022!CA$1,FALSE)="","",VLOOKUP($A136,FAG_Daten_2022!$A$1:$FK$206,FAG_Daten_2022!CA$1,FALSE))</f>
        <v/>
      </c>
      <c r="AW136" s="115" t="str">
        <f>IF(VLOOKUP($A136,FAG_Daten_2022!$A$1:$FK$206,FAG_Daten_2022!CB$1,FALSE)="","",VLOOKUP($A136,FAG_Daten_2022!$A$1:$FK$206,FAG_Daten_2022!CB$1,FALSE))</f>
        <v/>
      </c>
      <c r="AX136" s="115" t="str">
        <f>IF(VLOOKUP($A136,FAG_Daten_2022!$A$1:$FK$206,FAG_Daten_2022!CC$1,FALSE)="","",VLOOKUP($A136,FAG_Daten_2022!$A$1:$FK$206,FAG_Daten_2022!CC$1,FALSE))</f>
        <v/>
      </c>
      <c r="AY136" s="115" t="str">
        <f>IF(VLOOKUP($A136,FAG_Daten_2022!$A$1:$FK$206,FAG_Daten_2022!CD$1,FALSE)="","",VLOOKUP($A136,FAG_Daten_2022!$A$1:$FK$206,FAG_Daten_2022!CD$1,FALSE))</f>
        <v/>
      </c>
      <c r="AZ136" s="80">
        <f>VLOOKUP($A136,FAG_Daten_2022!$A$1:$FK$206,FAG_Daten_2022!$DH$1,FALSE)</f>
        <v>124</v>
      </c>
      <c r="BA136" s="80">
        <f>IF(VLOOKUP($A136,FAG_Daten_2022!$A$1:$FK$206,FAG_Daten_2022!M$1,FALSE)="","",VLOOKUP($A136,FAG_Daten_2022!$A$1:$FK$206,FAG_Daten_2022!M$1,FALSE))</f>
        <v>0</v>
      </c>
      <c r="BB136" s="80">
        <f>IF(VLOOKUP($A136,FAG_Daten_2022!$A$1:$FK$206,FAG_Daten_2022!N$1,FALSE)="","",VLOOKUP($A136,FAG_Daten_2022!$A$1:$FK$206,FAG_Daten_2022!N$1,FALSE))</f>
        <v>0</v>
      </c>
      <c r="BC136" s="80">
        <f>IF(VLOOKUP($A136,FAG_Daten_2022!$A$1:$FK$206,FAG_Daten_2022!O$1,FALSE)="","",VLOOKUP($A136,FAG_Daten_2022!$A$1:$FK$206,FAG_Daten_2022!O$1,FALSE))</f>
        <v>0</v>
      </c>
      <c r="BD136" s="80" t="str">
        <f>IF(VLOOKUP($A136,FAG_Daten_2022!$A$1:$FK$206,FAG_Daten_2022!P$1,FALSE)="","",VLOOKUP($A136,FAG_Daten_2022!$A$1:$FK$206,FAG_Daten_2022!P$1,FALSE))</f>
        <v/>
      </c>
      <c r="BE136" s="80">
        <f>IF(VLOOKUP($A136,FAG_Daten_2022!$A$1:$FK$206,FAG_Daten_2022!R$1,FALSE)="","",VLOOKUP($A136,FAG_Daten_2022!$A$1:$FK$206,FAG_Daten_2022!R$1,FALSE))</f>
        <v>0</v>
      </c>
      <c r="BF136" s="80">
        <f>IF(VLOOKUP($A136,FAG_Daten_2022!$A$1:$FK$206,FAG_Daten_2022!S$1,FALSE)="","",VLOOKUP($A136,FAG_Daten_2022!$A$1:$FK$206,FAG_Daten_2022!S$1,FALSE))</f>
        <v>0</v>
      </c>
      <c r="BG136" s="80" t="str">
        <f>IF(VLOOKUP($A136,FAG_Daten_2022!$A$1:$FK$206,FAG_Daten_2022!T$1,FALSE)="","",VLOOKUP($A136,FAG_Daten_2022!$A$1:$FK$206,FAG_Daten_2022!T$1,FALSE))</f>
        <v/>
      </c>
      <c r="BH136" s="80" t="str">
        <f>IF(VLOOKUP($A136,FAG_Daten_2022!$A$1:$FK$206,FAG_Daten_2022!U$1,FALSE)="","",VLOOKUP($A136,FAG_Daten_2022!$A$1:$FK$206,FAG_Daten_2022!U$1,FALSE))</f>
        <v/>
      </c>
      <c r="BI136" s="80"/>
      <c r="BJ136" s="80" t="str">
        <f>IF(VLOOKUP($A136,FAG_Daten_2022!$A$1:$FK$206,FAG_Daten_2022!X$1,FALSE)="","",VLOOKUP($A136,FAG_Daten_2022!$A$1:$FK$206,FAG_Daten_2022!X$1,FALSE))</f>
        <v/>
      </c>
      <c r="BK136" s="80" t="str">
        <f>IF(VLOOKUP($A136,FAG_Daten_2022!$A$1:$FK$206,FAG_Daten_2022!Y$1,FALSE)="","",VLOOKUP($A136,FAG_Daten_2022!$A$1:$FK$206,FAG_Daten_2022!Y$1,FALSE))</f>
        <v/>
      </c>
      <c r="BL136" s="80" t="str">
        <f>IF(VLOOKUP($A136,FAG_Daten_2022!$A$1:$FK$206,FAG_Daten_2022!Z$1,FALSE)="","",VLOOKUP($A136,FAG_Daten_2022!$A$1:$FK$206,FAG_Daten_2022!Z$1,FALSE))</f>
        <v/>
      </c>
      <c r="BM136" s="82">
        <f>IF(VLOOKUP($A136,FAG_Daten_2022!$A$1:$FK$206,FAG_Daten_2022!AG$1,FALSE)="","",VLOOKUP($A136,FAG_Daten_2022!$A$1:$FK$206,FAG_Daten_2022!AG$1,FALSE))</f>
        <v>6788109</v>
      </c>
      <c r="BN136" s="82">
        <f>IF(VLOOKUP($A136,FAG_Daten_2022!$A$1:$FK$206,FAG_Daten_2022!AH$1,FALSE)="","",VLOOKUP($A136,FAG_Daten_2022!$A$1:$FK$206,FAG_Daten_2022!AH$1,FALSE))</f>
        <v>0</v>
      </c>
      <c r="BO136" s="82">
        <f>IF(VLOOKUP($A136,FAG_Daten_2022!$A$1:$FK$206,FAG_Daten_2022!AI$1,FALSE)="","",VLOOKUP($A136,FAG_Daten_2022!$A$1:$FK$206,FAG_Daten_2022!AI$1,FALSE))</f>
        <v>0</v>
      </c>
      <c r="BP136" s="113">
        <f>IF(VLOOKUP($A136,FAG_Daten_2022!$A$1:$FK$206,FAG_Daten_2022!AJ$1,FALSE)="","",VLOOKUP($A136,FAG_Daten_2022!$A$1:$FK$206,FAG_Daten_2022!AJ$1,FALSE))</f>
        <v>0</v>
      </c>
      <c r="BQ136" s="82" t="str">
        <f>IF(VLOOKUP($A136,FAG_Daten_2022!$A$1:$FK$206,FAG_Daten_2022!AK$1,FALSE)="","",VLOOKUP($A136,FAG_Daten_2022!$A$1:$FK$206,FAG_Daten_2022!AK$1,FALSE))</f>
        <v/>
      </c>
      <c r="BR136" s="82">
        <f>IF(VLOOKUP($A136,FAG_Daten_2022!$A$1:$FK$206,FAG_Daten_2022!AL$1,FALSE)="","",VLOOKUP($A136,FAG_Daten_2022!$A$1:$FK$206,FAG_Daten_2022!AL$1,FALSE))</f>
        <v>0</v>
      </c>
      <c r="BS136" s="82">
        <f>IF(VLOOKUP($A136,FAG_Daten_2022!$A$1:$FK$206,FAG_Daten_2022!AM$1,FALSE)="","",VLOOKUP($A136,FAG_Daten_2022!$A$1:$FK$206,FAG_Daten_2022!AM$1,FALSE))</f>
        <v>0</v>
      </c>
      <c r="BT136" s="82" t="str">
        <f>IF(VLOOKUP($A136,FAG_Daten_2022!$A$1:$FK$206,FAG_Daten_2022!AN$1,FALSE)="","",VLOOKUP($A136,FAG_Daten_2022!$A$1:$FK$206,FAG_Daten_2022!AN$1,FALSE))</f>
        <v/>
      </c>
      <c r="BU136" s="82" t="str">
        <f>IF(VLOOKUP($A136,FAG_Daten_2022!$A$1:$FK$206,FAG_Daten_2022!AO$1,FALSE)="","",VLOOKUP($A136,FAG_Daten_2022!$A$1:$FK$206,FAG_Daten_2022!AO$1,FALSE))</f>
        <v/>
      </c>
      <c r="BV136" s="82"/>
      <c r="BW136" s="82" t="str">
        <f>IF(VLOOKUP($A136,FAG_Daten_2022!$A$1:$FK$206,FAG_Daten_2022!AQ$1,FALSE)="","",VLOOKUP($A136,FAG_Daten_2022!$A$1:$FK$206,FAG_Daten_2022!AQ$1,FALSE))</f>
        <v/>
      </c>
      <c r="BX136" s="82" t="str">
        <f>IF(VLOOKUP($A136,FAG_Daten_2022!$A$1:$FK$206,FAG_Daten_2022!AR$1,FALSE)="","",VLOOKUP($A136,FAG_Daten_2022!$A$1:$FK$206,FAG_Daten_2022!AR$1,FALSE))</f>
        <v/>
      </c>
      <c r="BY136" s="82" t="str">
        <f>IF(VLOOKUP($A136,FAG_Daten_2022!$A$1:$FK$206,FAG_Daten_2022!AS$1,FALSE)="","",VLOOKUP($A136,FAG_Daten_2022!$A$1:$FK$206,FAG_Daten_2022!AS$1,FALSE))</f>
        <v/>
      </c>
      <c r="BZ136" s="82">
        <f t="shared" si="30"/>
        <v>0</v>
      </c>
      <c r="CA136" s="82">
        <f t="shared" si="30"/>
        <v>0</v>
      </c>
      <c r="CB136" s="82">
        <f t="shared" si="30"/>
        <v>0</v>
      </c>
      <c r="CC136" s="82" t="str">
        <f t="shared" ref="CC136:CH151" si="34">IF(BQ136="","",ROUND(((BD136/100)*BQ136)/(($AZ136/100)*$BM136)*$I136,0))</f>
        <v/>
      </c>
      <c r="CD136" s="82">
        <f t="shared" si="34"/>
        <v>0</v>
      </c>
      <c r="CE136" s="82">
        <f t="shared" si="34"/>
        <v>0</v>
      </c>
      <c r="CF136" s="82" t="str">
        <f t="shared" si="34"/>
        <v/>
      </c>
      <c r="CG136" s="82" t="str">
        <f t="shared" si="34"/>
        <v/>
      </c>
      <c r="CH136" s="82" t="str">
        <f t="shared" si="34"/>
        <v/>
      </c>
      <c r="CI136" s="82" t="str">
        <f t="shared" si="25"/>
        <v/>
      </c>
      <c r="CJ136" s="82" t="str">
        <f t="shared" si="25"/>
        <v/>
      </c>
      <c r="CK136" s="82" t="str">
        <f t="shared" si="25"/>
        <v/>
      </c>
      <c r="CL136" s="82">
        <f t="shared" si="28"/>
        <v>0</v>
      </c>
      <c r="CM136" s="82">
        <f t="shared" si="28"/>
        <v>0</v>
      </c>
      <c r="CN136" s="82">
        <f t="shared" si="28"/>
        <v>0</v>
      </c>
      <c r="CO136" s="82" t="str">
        <f t="shared" si="26"/>
        <v/>
      </c>
      <c r="CP136" s="82">
        <f t="shared" si="26"/>
        <v>0</v>
      </c>
      <c r="CQ136" s="82">
        <f t="shared" si="26"/>
        <v>0</v>
      </c>
      <c r="CR136" s="82" t="str">
        <f t="shared" si="26"/>
        <v/>
      </c>
      <c r="CS136" s="82" t="str">
        <f t="shared" si="26"/>
        <v/>
      </c>
      <c r="CT136" s="82" t="str">
        <f t="shared" si="26"/>
        <v/>
      </c>
      <c r="CU136" s="82" t="str">
        <f t="shared" si="31"/>
        <v/>
      </c>
      <c r="CV136" s="82" t="str">
        <f t="shared" si="31"/>
        <v/>
      </c>
      <c r="CW136" s="82" t="str">
        <f t="shared" si="31"/>
        <v/>
      </c>
      <c r="CX136" s="82">
        <f t="shared" ref="CX136:CX144" si="35">SUM(BZ136:CK136)-SUM(CL136:CW136)</f>
        <v>0</v>
      </c>
      <c r="CY136" s="82">
        <f>VLOOKUP($A136,FAG_Daten_2022!$A$1:$FK$206,FAG_Daten_2022!I$1,FALSE)</f>
        <v>622</v>
      </c>
      <c r="CZ136" s="82" t="str">
        <f>IF(VLOOKUP($A136,FAG_Daten_2022!$A$1:$FK$206,FAG_Daten_2022!BE$1,FALSE)="","",VLOOKUP($A136,FAG_Daten_2022!$A$1:$FK$206,FAG_Daten_2022!BE$1,FALSE))</f>
        <v/>
      </c>
      <c r="DA136" s="82" t="str">
        <f>IF(VLOOKUP($A136,FAG_Daten_2022!$A$1:$FK$206,FAG_Daten_2022!BF$1,FALSE)="","",VLOOKUP($A136,FAG_Daten_2022!$A$1:$FK$206,FAG_Daten_2022!BF$1,FALSE))</f>
        <v/>
      </c>
      <c r="DB136" s="82" t="str">
        <f>IF(VLOOKUP($A136,FAG_Daten_2022!$A$1:$FK$206,FAG_Daten_2022!BG$1,FALSE)="","",VLOOKUP($A136,FAG_Daten_2022!$A$1:$FK$206,FAG_Daten_2022!BG$1,FALSE))</f>
        <v/>
      </c>
      <c r="DC136" s="82" t="str">
        <f>IF(VLOOKUP($A136,FAG_Daten_2022!$A$1:$FK$206,FAG_Daten_2022!BH$1,FALSE)="","",VLOOKUP($A136,FAG_Daten_2022!$A$1:$FK$206,FAG_Daten_2022!BH$1,FALSE))</f>
        <v/>
      </c>
      <c r="DD136" s="82" t="str">
        <f>IF(VLOOKUP($A136,FAG_Daten_2022!$A$1:$FK$206,FAG_Daten_2022!BI$1,FALSE)="","",VLOOKUP($A136,FAG_Daten_2022!$A$1:$FK$206,FAG_Daten_2022!BI$1,FALSE))</f>
        <v/>
      </c>
      <c r="DE136" s="82" t="str">
        <f>IF(VLOOKUP($A136,FAG_Daten_2022!$A$1:$FK$206,FAG_Daten_2022!BJ$1,FALSE)="","",VLOOKUP($A136,FAG_Daten_2022!$A$1:$FK$206,FAG_Daten_2022!BJ$1,FALSE))</f>
        <v/>
      </c>
      <c r="DF136" s="82" t="str">
        <f>IF(VLOOKUP($A136,FAG_Daten_2022!$A$1:$FK$206,FAG_Daten_2022!BK$1,FALSE)="","",VLOOKUP($A136,FAG_Daten_2022!$A$1:$FK$206,FAG_Daten_2022!BK$1,FALSE))</f>
        <v/>
      </c>
      <c r="DG136" s="82" t="str">
        <f>IF(VLOOKUP($A136,FAG_Daten_2022!$A$1:$FK$206,FAG_Daten_2022!BL$1,FALSE)="","",VLOOKUP($A136,FAG_Daten_2022!$A$1:$FK$206,FAG_Daten_2022!BL$1,FALSE))</f>
        <v/>
      </c>
      <c r="DH136" s="82" t="str">
        <f>IF(VLOOKUP($A136,FAG_Daten_2022!$A$1:$FK$206,FAG_Daten_2022!BM$1,FALSE)="","",VLOOKUP($A136,FAG_Daten_2022!$A$1:$FK$206,FAG_Daten_2022!BM$1,FALSE))</f>
        <v/>
      </c>
      <c r="DI136" s="82" t="str">
        <f>IF(VLOOKUP($A136,FAG_Daten_2022!$A$1:$FK$206,FAG_Daten_2022!BN$1,FALSE)="","",VLOOKUP($A136,FAG_Daten_2022!$A$1:$FK$206,FAG_Daten_2022!BN$1,FALSE))</f>
        <v/>
      </c>
      <c r="DJ136" s="82" t="str">
        <f>IF(VLOOKUP($A136,FAG_Daten_2022!$A$1:$FK$206,FAG_Daten_2022!BO$1,FALSE)="","",VLOOKUP($A136,FAG_Daten_2022!$A$1:$FK$206,FAG_Daten_2022!BO$1,FALSE))</f>
        <v/>
      </c>
      <c r="DK136" s="82" t="str">
        <f>IF(VLOOKUP($A136,FAG_Daten_2022!$A$1:$FK$206,FAG_Daten_2022!BP$1,FALSE)="","",VLOOKUP($A136,FAG_Daten_2022!$A$1:$FK$206,FAG_Daten_2022!BP$1,FALSE))</f>
        <v/>
      </c>
      <c r="DL136" s="82" t="str">
        <f>IF(VLOOKUP($A136,FAG_Daten_2022!$A$1:$FK$206,FAG_Daten_2022!BQ$1,FALSE)="","",VLOOKUP($A136,FAG_Daten_2022!$A$1:$FK$206,FAG_Daten_2022!BQ$1,FALSE))</f>
        <v/>
      </c>
      <c r="DM136" s="82" t="str">
        <f>IF(VLOOKUP($A136,FAG_Daten_2022!$A$1:$FK$206,FAG_Daten_2022!BR$1,FALSE)="","",VLOOKUP($A136,FAG_Daten_2022!$A$1:$FK$206,FAG_Daten_2022!BR$1,FALSE))</f>
        <v/>
      </c>
      <c r="DN136" s="82" t="str">
        <f t="shared" si="29"/>
        <v/>
      </c>
      <c r="DO136" s="82" t="str">
        <f t="shared" si="29"/>
        <v/>
      </c>
      <c r="DP136" s="82" t="str">
        <f t="shared" si="29"/>
        <v/>
      </c>
      <c r="DQ136" s="82" t="str">
        <f t="shared" si="27"/>
        <v/>
      </c>
      <c r="DR136" s="82" t="str">
        <f t="shared" si="27"/>
        <v/>
      </c>
      <c r="DS136" s="82" t="str">
        <f t="shared" si="27"/>
        <v/>
      </c>
      <c r="DT136" s="82" t="str">
        <f t="shared" si="27"/>
        <v/>
      </c>
      <c r="DU136" s="82" t="str">
        <f t="shared" si="27"/>
        <v/>
      </c>
      <c r="DV136" s="82" t="str">
        <f t="shared" si="27"/>
        <v/>
      </c>
      <c r="DW136" s="82" t="str">
        <f t="shared" si="32"/>
        <v/>
      </c>
      <c r="DX136" s="82" t="str">
        <f t="shared" si="32"/>
        <v/>
      </c>
      <c r="DY136" s="82" t="str">
        <f t="shared" si="32"/>
        <v/>
      </c>
      <c r="DZ136" s="82">
        <f t="shared" ref="DZ136:DZ169" si="36">SUM(DN136:DY136)</f>
        <v>0</v>
      </c>
      <c r="EA136" s="82">
        <f t="shared" ref="EA136:EA169" si="37">SUM(CX136,DZ136)</f>
        <v>0</v>
      </c>
      <c r="EB136" s="82"/>
      <c r="EC136" s="82"/>
      <c r="ED136" s="82"/>
      <c r="EE136" s="82"/>
      <c r="EF136" s="82"/>
      <c r="EG136" s="82"/>
      <c r="EH136" s="82"/>
      <c r="EI136" s="82"/>
      <c r="EJ136" s="82"/>
      <c r="EL136" s="82"/>
    </row>
    <row r="137" spans="1:143" s="3" customFormat="1" outlineLevel="1" x14ac:dyDescent="0.2">
      <c r="A137" s="3">
        <v>101</v>
      </c>
      <c r="B137" s="3" t="str">
        <f>VLOOKUP(A137,FAG_Daten_2022!A$1:$FK$206,FAG_Daten_2022!$B$1,FALSE)</f>
        <v>Steinmaur</v>
      </c>
      <c r="C137" s="3" t="str">
        <f>VLOOKUP(A137,FAG_Daten_2022!A$1:$FK$206,FAG_Daten_2022!$C$1,FALSE)</f>
        <v>Politische Gemeinde</v>
      </c>
      <c r="D137" s="3" t="str">
        <f>VLOOKUP(A137,FAG_Daten_2022!A$1:$FK$206,FAG_Daten_2022!$D$1,FALSE)</f>
        <v>Bezirk Dielsdorf</v>
      </c>
      <c r="E137" s="82">
        <f>VLOOKUP(A137,FAG_Daten_2022!A$1:$FK$206,FAG_Daten_2022!$AT$1,FALSE)</f>
        <v>2422</v>
      </c>
      <c r="F137" s="82">
        <f>VLOOKUP(A137,FAG_Daten_2022!A$1:$FK$206,FAG_Daten_2022!$AV$1,FALSE)</f>
        <v>3770</v>
      </c>
      <c r="G137" s="82">
        <f>VLOOKUP(A137,FAG_Daten_2022!A$1:$FK$206,FAG_Daten_2022!$F$1,FALSE)</f>
        <v>3583</v>
      </c>
      <c r="H137" s="80">
        <f>VLOOKUP(A137,FAG_Daten_2022!A$1:$FK$206,FAG_Daten_2022!$DH$1,FALSE)</f>
        <v>114</v>
      </c>
      <c r="I137" s="82">
        <f>ROUND(IF(E137&lt;FAG_Basisdaten!$C$5*F137,(FAG_Basisdaten!$C$5*F137-E137)*G137*H137/100,0),0)</f>
        <v>4736117</v>
      </c>
      <c r="J137" s="82">
        <f>VLOOKUP(A137,FAG_Daten_2022!A$1:$FK$206,FAG_Daten_2022!$AT$1,FALSE)</f>
        <v>2422</v>
      </c>
      <c r="K137" s="82">
        <f>VLOOKUP(A137,FAG_Daten_2022!A$1:$FK$206,FAG_Daten_2022!$AV$1,FALSE)</f>
        <v>3770</v>
      </c>
      <c r="L137" s="3">
        <f>VLOOKUP(A137,FAG_Daten_2022!A$1:$FK$206,FAG_Daten_2022!$F$1,FALSE)</f>
        <v>3583</v>
      </c>
      <c r="M137" s="3">
        <f>VLOOKUP(A137,FAG_Daten_2022!A$1:$FK$206,FAG_Daten_2022!DJ$1,FALSE)</f>
        <v>99.67</v>
      </c>
      <c r="N137" s="3">
        <f>VLOOKUP(A137,FAG_Daten_2022!A$1:$FK$206,FAG_Daten_2022!$DK$1,FALSE)</f>
        <v>100.87</v>
      </c>
      <c r="O137" s="82">
        <f>ROUND(IF(J137&gt;K137*FAG_Basisdaten!$C$8,(J137-K137*FAG_Basisdaten!$C$8)*FAG_Basisdaten!$C$9*L137*(M137/N137),0),0)</f>
        <v>0</v>
      </c>
      <c r="P137" s="82">
        <f>VLOOKUP(A137,FAG_Daten_2022!A$1:$FK$206,FAG_Daten_2022!$I$1,FALSE)</f>
        <v>723</v>
      </c>
      <c r="Q137" s="82">
        <f>VLOOKUP(A137,FAG_Daten_2022!A$1:$FK$206,FAG_Daten_2022!$F$1,FALSE)</f>
        <v>3583</v>
      </c>
      <c r="R137" s="82">
        <f>VLOOKUP(A137,FAG_Daten_2022!A$1:$FK$206,FAG_Daten_2022!$K$1,FALSE)</f>
        <v>232131</v>
      </c>
      <c r="S137" s="82">
        <f>VLOOKUP(A137,FAG_Daten_2022!A$1:$FK$206,FAG_Daten_2022!$H$1,FALSE)</f>
        <v>1130451</v>
      </c>
      <c r="T137" s="82">
        <f>VLOOKUP(A137,FAG_Daten_2022!A$1:$FK$206,FAG_Daten_2022!$F$1,FALSE)</f>
        <v>3583</v>
      </c>
      <c r="U137" s="3">
        <f>VLOOKUP(A137,FAG_Daten_2022!A$1:$FK$206,FAG_Daten_2022!$BC$1,FALSE)</f>
        <v>102.3</v>
      </c>
      <c r="V137" s="3">
        <f>VLOOKUP(A137,FAG_Daten_2022!A$1:$FK$206,FAG_Daten_2022!$BD$1,FALSE)</f>
        <v>104.2</v>
      </c>
      <c r="W137" s="118">
        <f>IF((P137/Q137)&gt;(R137/S137)*FAG_Basisdaten!$C$12,((P137/Q137)-(R137/S137)*FAG_Basisdaten!$C$12)*T137*FAG_Basisdaten!$C$13*(U137/V137),0)</f>
        <v>0</v>
      </c>
      <c r="X137" s="3">
        <f>VLOOKUP(A137,FAG_Daten_2022!A$1:$FK$206,FAG_Daten_2022!$DH$1,FALSE)</f>
        <v>114</v>
      </c>
      <c r="Y137" s="3">
        <f>VLOOKUP(A137,FAG_Daten_2022!A$1:$FK$206,FAG_Daten_2022!$DJ$1,FALSE)</f>
        <v>99.67</v>
      </c>
      <c r="Z137" s="82">
        <f>ROUND(W137-W137*MIN(MAX((Y137*FAG_Basisdaten!$C$15-X137)/(Y137*FAG_Basisdaten!$C$14),0),1),0)</f>
        <v>0</v>
      </c>
      <c r="AA137" s="79">
        <f>VLOOKUP(A137,FAG_Daten_2022!A$1:$FK$206,FAG_Daten_2022!$AW$1,FALSE)</f>
        <v>382.25</v>
      </c>
      <c r="AB137" s="83">
        <f>VLOOKUP(A137,FAG_Daten_2022!A$1:$FK$206,FAG_Daten_2022!$AZ$1,FALSE)</f>
        <v>3.7900000000000003E-2</v>
      </c>
      <c r="AC137" s="3">
        <f>VLOOKUP(A137,FAG_Daten_2022!A$1:$FK$206,FAG_Daten_2022!$F$1,FALSE)</f>
        <v>3583</v>
      </c>
      <c r="AD137" s="3">
        <f>VLOOKUP(A137,FAG_Daten_2022!A$1:$FK$206,FAG_Daten_2022!$BC$1,FALSE)</f>
        <v>102.3</v>
      </c>
      <c r="AE137" s="3">
        <f>VLOOKUP(A137,FAG_Daten_2022!A$1:$FK$206,FAG_Daten_2022!$BD$1,FALSE)</f>
        <v>104.2</v>
      </c>
      <c r="AF137" s="80">
        <f>IF(OR(AA137&lt;FAG_Basisdaten!$C$18,AB137&gt;FAG_Basisdaten!$C$19),MAX((FAG_Basisdaten!$C$20+FAG_Basisdaten!$C$21*AA137+FAG_Basisdaten!$C$22*AB137*100)*AC137*(AD137/AE137),0),0)</f>
        <v>0</v>
      </c>
      <c r="AG137" s="3">
        <f>VLOOKUP(A137,FAG_Daten_2022!A$1:$FK$206,FAG_Daten_2022!$DH$1,FALSE)</f>
        <v>114</v>
      </c>
      <c r="AH137" s="3">
        <f>VLOOKUP(A137,FAG_Daten_2022!A$1:$FK$206,FAG_Daten_2022!$DJ$1,FALSE)</f>
        <v>99.67</v>
      </c>
      <c r="AI137" s="82">
        <f>ROUND(AF137-AF137*MIN(MAX((AH137*FAG_Basisdaten!$C$24-AG137)/(AH137*FAG_Basisdaten!$C$23),0),1),0)</f>
        <v>0</v>
      </c>
      <c r="AJ137" s="3">
        <f>VLOOKUP(A137,FAG_Daten_2022!$A$1:$FK$206,FAG_Daten_2022!$BC$1,FALSE)</f>
        <v>102.3</v>
      </c>
      <c r="AK137" s="3">
        <f>VLOOKUP(A137,FAG_Daten_2022!$A$1:$FK$206,FAG_Daten_2022!$BD$1,FALSE)</f>
        <v>104.2</v>
      </c>
      <c r="AL137" s="82">
        <v>0</v>
      </c>
      <c r="AM137" s="82">
        <f t="shared" si="33"/>
        <v>4736117</v>
      </c>
      <c r="AN137" s="115"/>
      <c r="AO137" s="115" t="str">
        <f>IF(VLOOKUP($A137,FAG_Daten_2022!$A$1:$FK$206,FAG_Daten_2022!BT$1,FALSE)="","",VLOOKUP($A137,FAG_Daten_2022!$A$1:$FK$206,FAG_Daten_2022!BT$1,FALSE))</f>
        <v/>
      </c>
      <c r="AP137" s="115" t="str">
        <f>IF(VLOOKUP($A137,FAG_Daten_2022!$A$1:$FK$206,FAG_Daten_2022!BU$1,FALSE)="","",VLOOKUP($A137,FAG_Daten_2022!$A$1:$FK$206,FAG_Daten_2022!BU$1,FALSE))</f>
        <v/>
      </c>
      <c r="AQ137" s="115" t="str">
        <f>IF(VLOOKUP($A137,FAG_Daten_2022!$A$1:$FK$206,FAG_Daten_2022!BV$1,FALSE)="","",VLOOKUP($A137,FAG_Daten_2022!$A$1:$FK$206,FAG_Daten_2022!BV$1,FALSE))</f>
        <v/>
      </c>
      <c r="AR137" s="115" t="str">
        <f>IF(VLOOKUP($A137,FAG_Daten_2022!$A$1:$FK$206,FAG_Daten_2022!BW$1,FALSE)="","",VLOOKUP($A137,FAG_Daten_2022!$A$1:$FK$206,FAG_Daten_2022!BW$1,FALSE))</f>
        <v>Dielsdorf</v>
      </c>
      <c r="AS137" s="115" t="str">
        <f>IF(VLOOKUP($A137,FAG_Daten_2022!$A$1:$FK$206,FAG_Daten_2022!BX$1,FALSE)="","",VLOOKUP($A137,FAG_Daten_2022!$A$1:$FK$206,FAG_Daten_2022!BX$1,FALSE))</f>
        <v/>
      </c>
      <c r="AT137" s="115" t="str">
        <f>IF(VLOOKUP($A137,FAG_Daten_2022!$A$1:$FK$206,FAG_Daten_2022!BY$1,FALSE)="","",VLOOKUP($A137,FAG_Daten_2022!$A$1:$FK$206,FAG_Daten_2022!BY$1,FALSE))</f>
        <v/>
      </c>
      <c r="AU137" s="115" t="str">
        <f>IF(VLOOKUP($A137,FAG_Daten_2022!$A$1:$FK$206,FAG_Daten_2022!BZ$1,FALSE)="","",VLOOKUP($A137,FAG_Daten_2022!$A$1:$FK$206,FAG_Daten_2022!BZ$1,FALSE))</f>
        <v/>
      </c>
      <c r="AV137" s="115" t="str">
        <f>IF(VLOOKUP($A137,FAG_Daten_2022!$A$1:$FK$206,FAG_Daten_2022!CA$1,FALSE)="","",VLOOKUP($A137,FAG_Daten_2022!$A$1:$FK$206,FAG_Daten_2022!CA$1,FALSE))</f>
        <v/>
      </c>
      <c r="AW137" s="115" t="str">
        <f>IF(VLOOKUP($A137,FAG_Daten_2022!$A$1:$FK$206,FAG_Daten_2022!CB$1,FALSE)="","",VLOOKUP($A137,FAG_Daten_2022!$A$1:$FK$206,FAG_Daten_2022!CB$1,FALSE))</f>
        <v/>
      </c>
      <c r="AX137" s="115" t="str">
        <f>IF(VLOOKUP($A137,FAG_Daten_2022!$A$1:$FK$206,FAG_Daten_2022!CC$1,FALSE)="","",VLOOKUP($A137,FAG_Daten_2022!$A$1:$FK$206,FAG_Daten_2022!CC$1,FALSE))</f>
        <v/>
      </c>
      <c r="AY137" s="115" t="str">
        <f>IF(VLOOKUP($A137,FAG_Daten_2022!$A$1:$FK$206,FAG_Daten_2022!CD$1,FALSE)="","",VLOOKUP($A137,FAG_Daten_2022!$A$1:$FK$206,FAG_Daten_2022!CD$1,FALSE))</f>
        <v/>
      </c>
      <c r="AZ137" s="80">
        <f>VLOOKUP($A137,FAG_Daten_2022!$A$1:$FK$206,FAG_Daten_2022!$DH$1,FALSE)</f>
        <v>114</v>
      </c>
      <c r="BA137" s="80"/>
      <c r="BB137" s="80">
        <f>IF(VLOOKUP($A137,FAG_Daten_2022!$A$1:$FK$206,FAG_Daten_2022!N$1,FALSE)="","",VLOOKUP($A137,FAG_Daten_2022!$A$1:$FK$206,FAG_Daten_2022!N$1,FALSE))</f>
        <v>0</v>
      </c>
      <c r="BC137" s="80">
        <f>IF(VLOOKUP($A137,FAG_Daten_2022!$A$1:$FK$206,FAG_Daten_2022!O$1,FALSE)="","",VLOOKUP($A137,FAG_Daten_2022!$A$1:$FK$206,FAG_Daten_2022!O$1,FALSE))</f>
        <v>0</v>
      </c>
      <c r="BD137" s="80" t="str">
        <f>IF(VLOOKUP($A137,FAG_Daten_2022!$A$1:$FK$206,FAG_Daten_2022!P$1,FALSE)="","",VLOOKUP($A137,FAG_Daten_2022!$A$1:$FK$206,FAG_Daten_2022!P$1,FALSE))</f>
        <v/>
      </c>
      <c r="BE137" s="80">
        <f>IF(VLOOKUP($A137,FAG_Daten_2022!$A$1:$FK$206,FAG_Daten_2022!R$1,FALSE)="","",VLOOKUP($A137,FAG_Daten_2022!$A$1:$FK$206,FAG_Daten_2022!R$1,FALSE))</f>
        <v>21</v>
      </c>
      <c r="BF137" s="80">
        <f>IF(VLOOKUP($A137,FAG_Daten_2022!$A$1:$FK$206,FAG_Daten_2022!S$1,FALSE)="","",VLOOKUP($A137,FAG_Daten_2022!$A$1:$FK$206,FAG_Daten_2022!S$1,FALSE))</f>
        <v>0</v>
      </c>
      <c r="BG137" s="80" t="str">
        <f>IF(VLOOKUP($A137,FAG_Daten_2022!$A$1:$FK$206,FAG_Daten_2022!T$1,FALSE)="","",VLOOKUP($A137,FAG_Daten_2022!$A$1:$FK$206,FAG_Daten_2022!T$1,FALSE))</f>
        <v/>
      </c>
      <c r="BH137" s="80" t="str">
        <f>IF(VLOOKUP($A137,FAG_Daten_2022!$A$1:$FK$206,FAG_Daten_2022!U$1,FALSE)="","",VLOOKUP($A137,FAG_Daten_2022!$A$1:$FK$206,FAG_Daten_2022!U$1,FALSE))</f>
        <v/>
      </c>
      <c r="BI137" s="80">
        <f>IF(VLOOKUP($A137,FAG_Daten_2022!$A$1:$FK$206,FAG_Daten_2022!W$1,FALSE)="","",VLOOKUP($A137,FAG_Daten_2022!$A$1:$FK$206,FAG_Daten_2022!W$1,FALSE))</f>
        <v>0</v>
      </c>
      <c r="BJ137" s="80" t="str">
        <f>IF(VLOOKUP($A137,FAG_Daten_2022!$A$1:$FK$206,FAG_Daten_2022!X$1,FALSE)="","",VLOOKUP($A137,FAG_Daten_2022!$A$1:$FK$206,FAG_Daten_2022!X$1,FALSE))</f>
        <v/>
      </c>
      <c r="BK137" s="80" t="str">
        <f>IF(VLOOKUP($A137,FAG_Daten_2022!$A$1:$FK$206,FAG_Daten_2022!Y$1,FALSE)="","",VLOOKUP($A137,FAG_Daten_2022!$A$1:$FK$206,FAG_Daten_2022!Y$1,FALSE))</f>
        <v/>
      </c>
      <c r="BL137" s="80" t="str">
        <f>IF(VLOOKUP($A137,FAG_Daten_2022!$A$1:$FK$206,FAG_Daten_2022!Z$1,FALSE)="","",VLOOKUP($A137,FAG_Daten_2022!$A$1:$FK$206,FAG_Daten_2022!Z$1,FALSE))</f>
        <v/>
      </c>
      <c r="BM137" s="82">
        <f>IF(VLOOKUP($A137,FAG_Daten_2022!$A$1:$FK$206,FAG_Daten_2022!AG$1,FALSE)="","",VLOOKUP($A137,FAG_Daten_2022!$A$1:$FK$206,FAG_Daten_2022!AG$1,FALSE))</f>
        <v>8678570</v>
      </c>
      <c r="BN137" s="82"/>
      <c r="BO137" s="82">
        <f>IF(VLOOKUP($A137,FAG_Daten_2022!$A$1:$FK$206,FAG_Daten_2022!AI$1,FALSE)="","",VLOOKUP($A137,FAG_Daten_2022!$A$1:$FK$206,FAG_Daten_2022!AI$1,FALSE))</f>
        <v>0</v>
      </c>
      <c r="BP137" s="113">
        <f>IF(VLOOKUP($A137,FAG_Daten_2022!$A$1:$FK$206,FAG_Daten_2022!AJ$1,FALSE)="","",VLOOKUP($A137,FAG_Daten_2022!$A$1:$FK$206,FAG_Daten_2022!AJ$1,FALSE))</f>
        <v>0</v>
      </c>
      <c r="BQ137" s="82" t="str">
        <f>IF(VLOOKUP($A137,FAG_Daten_2022!$A$1:$FK$206,FAG_Daten_2022!AK$1,FALSE)="","",VLOOKUP($A137,FAG_Daten_2022!$A$1:$FK$206,FAG_Daten_2022!AK$1,FALSE))</f>
        <v/>
      </c>
      <c r="BR137" s="82">
        <f>IF(VLOOKUP($A137,FAG_Daten_2022!$A$1:$FK$206,FAG_Daten_2022!AL$1,FALSE)="","",VLOOKUP($A137,FAG_Daten_2022!$A$1:$FK$206,FAG_Daten_2022!AL$1,FALSE))</f>
        <v>8678570</v>
      </c>
      <c r="BS137" s="82">
        <f>IF(VLOOKUP($A137,FAG_Daten_2022!$A$1:$FK$206,FAG_Daten_2022!AM$1,FALSE)="","",VLOOKUP($A137,FAG_Daten_2022!$A$1:$FK$206,FAG_Daten_2022!AM$1,FALSE))</f>
        <v>0</v>
      </c>
      <c r="BT137" s="82" t="str">
        <f>IF(VLOOKUP($A137,FAG_Daten_2022!$A$1:$FK$206,FAG_Daten_2022!AN$1,FALSE)="","",VLOOKUP($A137,FAG_Daten_2022!$A$1:$FK$206,FAG_Daten_2022!AN$1,FALSE))</f>
        <v/>
      </c>
      <c r="BU137" s="82" t="str">
        <f>IF(VLOOKUP($A137,FAG_Daten_2022!$A$1:$FK$206,FAG_Daten_2022!AO$1,FALSE)="","",VLOOKUP($A137,FAG_Daten_2022!$A$1:$FK$206,FAG_Daten_2022!AO$1,FALSE))</f>
        <v/>
      </c>
      <c r="BV137" s="82">
        <f>IF(VLOOKUP($A137,FAG_Daten_2022!$A$1:$FK$206,FAG_Daten_2022!AP$1,FALSE)="","",VLOOKUP($A137,FAG_Daten_2022!$A$1:$FK$206,FAG_Daten_2022!AP$1,FALSE))</f>
        <v>0</v>
      </c>
      <c r="BW137" s="82" t="str">
        <f>IF(VLOOKUP($A137,FAG_Daten_2022!$A$1:$FK$206,FAG_Daten_2022!AQ$1,FALSE)="","",VLOOKUP($A137,FAG_Daten_2022!$A$1:$FK$206,FAG_Daten_2022!AQ$1,FALSE))</f>
        <v/>
      </c>
      <c r="BX137" s="82" t="str">
        <f>IF(VLOOKUP($A137,FAG_Daten_2022!$A$1:$FK$206,FAG_Daten_2022!AR$1,FALSE)="","",VLOOKUP($A137,FAG_Daten_2022!$A$1:$FK$206,FAG_Daten_2022!AR$1,FALSE))</f>
        <v/>
      </c>
      <c r="BY137" s="82" t="str">
        <f>IF(VLOOKUP($A137,FAG_Daten_2022!$A$1:$FK$206,FAG_Daten_2022!AS$1,FALSE)="","",VLOOKUP($A137,FAG_Daten_2022!$A$1:$FK$206,FAG_Daten_2022!AS$1,FALSE))</f>
        <v/>
      </c>
      <c r="BZ137" s="82" t="str">
        <f t="shared" ref="BZ137:CK169" si="38">IF(BN137="","",ROUND(((BA137/100)*BN137)/(($AZ137/100)*$BM137)*$I137,0))</f>
        <v/>
      </c>
      <c r="CA137" s="82">
        <f t="shared" si="38"/>
        <v>0</v>
      </c>
      <c r="CB137" s="82">
        <f t="shared" si="38"/>
        <v>0</v>
      </c>
      <c r="CC137" s="82" t="str">
        <f t="shared" si="34"/>
        <v/>
      </c>
      <c r="CD137" s="82">
        <f t="shared" si="34"/>
        <v>872443</v>
      </c>
      <c r="CE137" s="82">
        <f t="shared" si="34"/>
        <v>0</v>
      </c>
      <c r="CF137" s="82" t="str">
        <f t="shared" si="34"/>
        <v/>
      </c>
      <c r="CG137" s="82" t="str">
        <f t="shared" si="34"/>
        <v/>
      </c>
      <c r="CH137" s="82">
        <f t="shared" si="34"/>
        <v>0</v>
      </c>
      <c r="CI137" s="82" t="str">
        <f t="shared" si="25"/>
        <v/>
      </c>
      <c r="CJ137" s="82" t="str">
        <f t="shared" si="25"/>
        <v/>
      </c>
      <c r="CK137" s="82" t="str">
        <f t="shared" si="25"/>
        <v/>
      </c>
      <c r="CL137" s="82" t="str">
        <f t="shared" si="28"/>
        <v/>
      </c>
      <c r="CM137" s="82">
        <f t="shared" si="28"/>
        <v>0</v>
      </c>
      <c r="CN137" s="82">
        <f t="shared" si="28"/>
        <v>0</v>
      </c>
      <c r="CO137" s="82" t="str">
        <f t="shared" si="26"/>
        <v/>
      </c>
      <c r="CP137" s="82">
        <f t="shared" si="26"/>
        <v>0</v>
      </c>
      <c r="CQ137" s="82">
        <f t="shared" si="26"/>
        <v>0</v>
      </c>
      <c r="CR137" s="82" t="str">
        <f t="shared" si="26"/>
        <v/>
      </c>
      <c r="CS137" s="82" t="str">
        <f t="shared" si="26"/>
        <v/>
      </c>
      <c r="CT137" s="82">
        <f t="shared" si="26"/>
        <v>0</v>
      </c>
      <c r="CU137" s="82" t="str">
        <f t="shared" si="31"/>
        <v/>
      </c>
      <c r="CV137" s="82" t="str">
        <f t="shared" si="31"/>
        <v/>
      </c>
      <c r="CW137" s="82" t="str">
        <f t="shared" si="31"/>
        <v/>
      </c>
      <c r="CX137" s="82">
        <f t="shared" si="35"/>
        <v>872443</v>
      </c>
      <c r="CY137" s="82">
        <f>VLOOKUP($A137,FAG_Daten_2022!$A$1:$FK$206,FAG_Daten_2022!I$1,FALSE)</f>
        <v>723</v>
      </c>
      <c r="CZ137" s="82"/>
      <c r="DA137" s="82" t="str">
        <f>IF(VLOOKUP($A137,FAG_Daten_2022!$A$1:$FK$206,FAG_Daten_2022!BF$1,FALSE)="","",VLOOKUP($A137,FAG_Daten_2022!$A$1:$FK$206,FAG_Daten_2022!BF$1,FALSE))</f>
        <v/>
      </c>
      <c r="DB137" s="82" t="str">
        <f>IF(VLOOKUP($A137,FAG_Daten_2022!$A$1:$FK$206,FAG_Daten_2022!BG$1,FALSE)="","",VLOOKUP($A137,FAG_Daten_2022!$A$1:$FK$206,FAG_Daten_2022!BG$1,FALSE))</f>
        <v/>
      </c>
      <c r="DC137" s="82" t="str">
        <f>IF(VLOOKUP($A137,FAG_Daten_2022!$A$1:$FK$206,FAG_Daten_2022!BH$1,FALSE)="","",VLOOKUP($A137,FAG_Daten_2022!$A$1:$FK$206,FAG_Daten_2022!BH$1,FALSE))</f>
        <v/>
      </c>
      <c r="DD137" s="82">
        <f>IF(VLOOKUP($A137,FAG_Daten_2022!$A$1:$FK$206,FAG_Daten_2022!BI$1,FALSE)="","",VLOOKUP($A137,FAG_Daten_2022!$A$1:$FK$206,FAG_Daten_2022!BI$1,FALSE))</f>
        <v>75</v>
      </c>
      <c r="DE137" s="82" t="str">
        <f>IF(VLOOKUP($A137,FAG_Daten_2022!$A$1:$FK$206,FAG_Daten_2022!BJ$1,FALSE)="","",VLOOKUP($A137,FAG_Daten_2022!$A$1:$FK$206,FAG_Daten_2022!BJ$1,FALSE))</f>
        <v/>
      </c>
      <c r="DF137" s="82" t="str">
        <f>IF(VLOOKUP($A137,FAG_Daten_2022!$A$1:$FK$206,FAG_Daten_2022!BK$1,FALSE)="","",VLOOKUP($A137,FAG_Daten_2022!$A$1:$FK$206,FAG_Daten_2022!BK$1,FALSE))</f>
        <v/>
      </c>
      <c r="DG137" s="82" t="str">
        <f>IF(VLOOKUP($A137,FAG_Daten_2022!$A$1:$FK$206,FAG_Daten_2022!BL$1,FALSE)="","",VLOOKUP($A137,FAG_Daten_2022!$A$1:$FK$206,FAG_Daten_2022!BL$1,FALSE))</f>
        <v/>
      </c>
      <c r="DH137" s="82" t="str">
        <f>IF(VLOOKUP($A137,FAG_Daten_2022!$A$1:$FK$206,FAG_Daten_2022!BM$1,FALSE)="","",VLOOKUP($A137,FAG_Daten_2022!$A$1:$FK$206,FAG_Daten_2022!BM$1,FALSE))</f>
        <v/>
      </c>
      <c r="DI137" s="82" t="str">
        <f>IF(VLOOKUP($A137,FAG_Daten_2022!$A$1:$FK$206,FAG_Daten_2022!BN$1,FALSE)="","",VLOOKUP($A137,FAG_Daten_2022!$A$1:$FK$206,FAG_Daten_2022!BN$1,FALSE))</f>
        <v/>
      </c>
      <c r="DJ137" s="82" t="str">
        <f>IF(VLOOKUP($A137,FAG_Daten_2022!$A$1:$FK$206,FAG_Daten_2022!BO$1,FALSE)="","",VLOOKUP($A137,FAG_Daten_2022!$A$1:$FK$206,FAG_Daten_2022!BO$1,FALSE))</f>
        <v/>
      </c>
      <c r="DK137" s="82" t="str">
        <f>IF(VLOOKUP($A137,FAG_Daten_2022!$A$1:$FK$206,FAG_Daten_2022!BP$1,FALSE)="","",VLOOKUP($A137,FAG_Daten_2022!$A$1:$FK$206,FAG_Daten_2022!BP$1,FALSE))</f>
        <v/>
      </c>
      <c r="DL137" s="82" t="str">
        <f>IF(VLOOKUP($A137,FAG_Daten_2022!$A$1:$FK$206,FAG_Daten_2022!BQ$1,FALSE)="","",VLOOKUP($A137,FAG_Daten_2022!$A$1:$FK$206,FAG_Daten_2022!BQ$1,FALSE))</f>
        <v/>
      </c>
      <c r="DM137" s="82" t="str">
        <f>IF(VLOOKUP($A137,FAG_Daten_2022!$A$1:$FK$206,FAG_Daten_2022!BR$1,FALSE)="","",VLOOKUP($A137,FAG_Daten_2022!$A$1:$FK$206,FAG_Daten_2022!BR$1,FALSE))</f>
        <v/>
      </c>
      <c r="DN137" s="82" t="str">
        <f t="shared" si="29"/>
        <v/>
      </c>
      <c r="DO137" s="82" t="str">
        <f t="shared" si="29"/>
        <v/>
      </c>
      <c r="DP137" s="82" t="str">
        <f t="shared" si="29"/>
        <v/>
      </c>
      <c r="DQ137" s="82" t="str">
        <f t="shared" si="27"/>
        <v/>
      </c>
      <c r="DR137" s="82">
        <f t="shared" si="27"/>
        <v>0</v>
      </c>
      <c r="DS137" s="82" t="str">
        <f t="shared" si="27"/>
        <v/>
      </c>
      <c r="DT137" s="82" t="str">
        <f t="shared" si="27"/>
        <v/>
      </c>
      <c r="DU137" s="82" t="str">
        <f t="shared" si="27"/>
        <v/>
      </c>
      <c r="DV137" s="82" t="str">
        <f t="shared" si="27"/>
        <v/>
      </c>
      <c r="DW137" s="82" t="str">
        <f t="shared" si="32"/>
        <v/>
      </c>
      <c r="DX137" s="82" t="str">
        <f t="shared" si="32"/>
        <v/>
      </c>
      <c r="DY137" s="82" t="str">
        <f t="shared" si="32"/>
        <v/>
      </c>
      <c r="DZ137" s="82">
        <f t="shared" si="36"/>
        <v>0</v>
      </c>
      <c r="EA137" s="82">
        <f t="shared" si="37"/>
        <v>872443</v>
      </c>
      <c r="EB137" s="82"/>
      <c r="EC137" s="82"/>
      <c r="ED137" s="82"/>
      <c r="EE137" s="82"/>
      <c r="EF137" s="82"/>
      <c r="EG137" s="82"/>
      <c r="EH137" s="82"/>
      <c r="EI137" s="82"/>
      <c r="EJ137" s="82"/>
      <c r="EL137" s="82"/>
    </row>
    <row r="138" spans="1:143" s="3" customFormat="1" outlineLevel="1" x14ac:dyDescent="0.2">
      <c r="A138" s="3">
        <v>39</v>
      </c>
      <c r="B138" s="3" t="str">
        <f>VLOOKUP(A138,FAG_Daten_2022!A$1:$FK$206,FAG_Daten_2022!$B$1,FALSE)</f>
        <v>Thalheim a.d.Th.</v>
      </c>
      <c r="C138" s="3" t="str">
        <f>VLOOKUP(A138,FAG_Daten_2022!A$1:$FK$206,FAG_Daten_2022!$C$1,FALSE)</f>
        <v>Politische Gemeinde</v>
      </c>
      <c r="D138" s="3" t="str">
        <f>VLOOKUP(A138,FAG_Daten_2022!A$1:$FK$206,FAG_Daten_2022!$D$1,FALSE)</f>
        <v>Bezirk Andelfingen</v>
      </c>
      <c r="E138" s="82">
        <f>VLOOKUP(A138,FAG_Daten_2022!A$1:$FK$206,FAG_Daten_2022!$AT$1,FALSE)</f>
        <v>2652</v>
      </c>
      <c r="F138" s="82">
        <f>VLOOKUP(A138,FAG_Daten_2022!A$1:$FK$206,FAG_Daten_2022!$AV$1,FALSE)</f>
        <v>3770</v>
      </c>
      <c r="G138" s="82">
        <f>VLOOKUP(A138,FAG_Daten_2022!A$1:$FK$206,FAG_Daten_2022!$F$1,FALSE)</f>
        <v>953</v>
      </c>
      <c r="H138" s="80">
        <f>VLOOKUP(A138,FAG_Daten_2022!A$1:$FK$206,FAG_Daten_2022!$DH$1,FALSE)</f>
        <v>102</v>
      </c>
      <c r="I138" s="82">
        <f>ROUND(IF(E138&lt;FAG_Basisdaten!$C$5*F138,(FAG_Basisdaten!$C$5*F138-E138)*G138*H138/100,0),0)</f>
        <v>903530</v>
      </c>
      <c r="J138" s="82">
        <f>VLOOKUP(A138,FAG_Daten_2022!A$1:$FK$206,FAG_Daten_2022!$AT$1,FALSE)</f>
        <v>2652</v>
      </c>
      <c r="K138" s="82">
        <f>VLOOKUP(A138,FAG_Daten_2022!A$1:$FK$206,FAG_Daten_2022!$AV$1,FALSE)</f>
        <v>3770</v>
      </c>
      <c r="L138" s="3">
        <f>VLOOKUP(A138,FAG_Daten_2022!A$1:$FK$206,FAG_Daten_2022!$F$1,FALSE)</f>
        <v>953</v>
      </c>
      <c r="M138" s="3">
        <f>VLOOKUP(A138,FAG_Daten_2022!A$1:$FK$206,FAG_Daten_2022!DJ$1,FALSE)</f>
        <v>99.67</v>
      </c>
      <c r="N138" s="3">
        <f>VLOOKUP(A138,FAG_Daten_2022!A$1:$FK$206,FAG_Daten_2022!$DK$1,FALSE)</f>
        <v>100.87</v>
      </c>
      <c r="O138" s="82">
        <f>ROUND(IF(J138&gt;K138*FAG_Basisdaten!$C$8,(J138-K138*FAG_Basisdaten!$C$8)*FAG_Basisdaten!$C$9*L138*(M138/N138),0),0)</f>
        <v>0</v>
      </c>
      <c r="P138" s="82">
        <f>VLOOKUP(A138,FAG_Daten_2022!A$1:$FK$206,FAG_Daten_2022!$I$1,FALSE)</f>
        <v>219</v>
      </c>
      <c r="Q138" s="82">
        <f>VLOOKUP(A138,FAG_Daten_2022!A$1:$FK$206,FAG_Daten_2022!$F$1,FALSE)</f>
        <v>953</v>
      </c>
      <c r="R138" s="82">
        <f>VLOOKUP(A138,FAG_Daten_2022!A$1:$FK$206,FAG_Daten_2022!$K$1,FALSE)</f>
        <v>232131</v>
      </c>
      <c r="S138" s="82">
        <f>VLOOKUP(A138,FAG_Daten_2022!A$1:$FK$206,FAG_Daten_2022!$H$1,FALSE)</f>
        <v>1130451</v>
      </c>
      <c r="T138" s="82">
        <f>VLOOKUP(A138,FAG_Daten_2022!A$1:$FK$206,FAG_Daten_2022!$F$1,FALSE)</f>
        <v>953</v>
      </c>
      <c r="U138" s="3">
        <f>VLOOKUP(A138,FAG_Daten_2022!A$1:$FK$206,FAG_Daten_2022!$BC$1,FALSE)</f>
        <v>102.3</v>
      </c>
      <c r="V138" s="3">
        <f>VLOOKUP(A138,FAG_Daten_2022!A$1:$FK$206,FAG_Daten_2022!$BD$1,FALSE)</f>
        <v>104.2</v>
      </c>
      <c r="W138" s="118">
        <f>IF((P138/Q138)&gt;(R138/S138)*FAG_Basisdaten!$C$12,((P138/Q138)-(R138/S138)*FAG_Basisdaten!$C$12)*T138*FAG_Basisdaten!$C$13*(U138/V138),0)</f>
        <v>44040.337934800285</v>
      </c>
      <c r="X138" s="3">
        <f>VLOOKUP(A138,FAG_Daten_2022!A$1:$FK$206,FAG_Daten_2022!$DH$1,FALSE)</f>
        <v>102</v>
      </c>
      <c r="Y138" s="3">
        <f>VLOOKUP(A138,FAG_Daten_2022!A$1:$FK$206,FAG_Daten_2022!$DJ$1,FALSE)</f>
        <v>99.67</v>
      </c>
      <c r="Z138" s="82">
        <f>ROUND(W138-W138*MIN(MAX((Y138*FAG_Basisdaten!$C$15-X138)/(Y138*FAG_Basisdaten!$C$14),0),1),0)</f>
        <v>21890</v>
      </c>
      <c r="AA138" s="79">
        <f>VLOOKUP(A138,FAG_Daten_2022!A$1:$FK$206,FAG_Daten_2022!$AW$1,FALSE)</f>
        <v>151.82</v>
      </c>
      <c r="AB138" s="83">
        <f>VLOOKUP(A138,FAG_Daten_2022!A$1:$FK$206,FAG_Daten_2022!$AZ$1,FALSE)</f>
        <v>6.9999999999999999E-4</v>
      </c>
      <c r="AC138" s="3">
        <f>VLOOKUP(A138,FAG_Daten_2022!A$1:$FK$206,FAG_Daten_2022!$F$1,FALSE)</f>
        <v>953</v>
      </c>
      <c r="AD138" s="3">
        <f>VLOOKUP(A138,FAG_Daten_2022!A$1:$FK$206,FAG_Daten_2022!$BC$1,FALSE)</f>
        <v>102.3</v>
      </c>
      <c r="AE138" s="3">
        <f>VLOOKUP(A138,FAG_Daten_2022!A$1:$FK$206,FAG_Daten_2022!$BD$1,FALSE)</f>
        <v>104.2</v>
      </c>
      <c r="AF138" s="80">
        <f>IF(OR(AA138&lt;FAG_Basisdaten!$C$18,AB138&gt;FAG_Basisdaten!$C$19),MAX((FAG_Basisdaten!$C$20+FAG_Basisdaten!$C$21*AA138+FAG_Basisdaten!$C$22*AB138*100)*AC138*(AD138/AE138),0),0)</f>
        <v>0</v>
      </c>
      <c r="AG138" s="3">
        <f>VLOOKUP(A138,FAG_Daten_2022!A$1:$FK$206,FAG_Daten_2022!$DH$1,FALSE)</f>
        <v>102</v>
      </c>
      <c r="AH138" s="3">
        <f>VLOOKUP(A138,FAG_Daten_2022!A$1:$FK$206,FAG_Daten_2022!$DJ$1,FALSE)</f>
        <v>99.67</v>
      </c>
      <c r="AI138" s="82">
        <f>ROUND(AF138-AF138*MIN(MAX((AH138*FAG_Basisdaten!$C$24-AG138)/(AH138*FAG_Basisdaten!$C$23),0),1),0)</f>
        <v>0</v>
      </c>
      <c r="AJ138" s="3">
        <f>VLOOKUP(A138,FAG_Daten_2022!$A$1:$FK$206,FAG_Daten_2022!$BC$1,FALSE)</f>
        <v>102.3</v>
      </c>
      <c r="AK138" s="3">
        <f>VLOOKUP(A138,FAG_Daten_2022!$A$1:$FK$206,FAG_Daten_2022!$BD$1,FALSE)</f>
        <v>104.2</v>
      </c>
      <c r="AL138" s="82">
        <v>0</v>
      </c>
      <c r="AM138" s="82">
        <f t="shared" si="33"/>
        <v>925420</v>
      </c>
      <c r="AN138" s="115" t="str">
        <f>IF(VLOOKUP($A138,FAG_Daten_2022!$A$1:$FK$206,FAG_Daten_2022!BS$1,FALSE)="","",VLOOKUP($A138,FAG_Daten_2022!$A$1:$FK$206,FAG_Daten_2022!BS$1,FALSE))</f>
        <v/>
      </c>
      <c r="AO138" s="115" t="str">
        <f>IF(VLOOKUP($A138,FAG_Daten_2022!$A$1:$FK$206,FAG_Daten_2022!BT$1,FALSE)="","",VLOOKUP($A138,FAG_Daten_2022!$A$1:$FK$206,FAG_Daten_2022!BT$1,FALSE))</f>
        <v/>
      </c>
      <c r="AP138" s="115" t="str">
        <f>IF(VLOOKUP($A138,FAG_Daten_2022!$A$1:$FK$206,FAG_Daten_2022!BU$1,FALSE)="","",VLOOKUP($A138,FAG_Daten_2022!$A$1:$FK$206,FAG_Daten_2022!BU$1,FALSE))</f>
        <v/>
      </c>
      <c r="AQ138" s="115" t="str">
        <f>IF(VLOOKUP($A138,FAG_Daten_2022!$A$1:$FK$206,FAG_Daten_2022!BV$1,FALSE)="","",VLOOKUP($A138,FAG_Daten_2022!$A$1:$FK$206,FAG_Daten_2022!BV$1,FALSE))</f>
        <v/>
      </c>
      <c r="AR138" s="115" t="str">
        <f>IF(VLOOKUP($A138,FAG_Daten_2022!$A$1:$FK$206,FAG_Daten_2022!BW$1,FALSE)="","",VLOOKUP($A138,FAG_Daten_2022!$A$1:$FK$206,FAG_Daten_2022!BW$1,FALSE))</f>
        <v>Andelfingen</v>
      </c>
      <c r="AS138" s="115" t="str">
        <f>IF(VLOOKUP($A138,FAG_Daten_2022!$A$1:$FK$206,FAG_Daten_2022!BX$1,FALSE)="","",VLOOKUP($A138,FAG_Daten_2022!$A$1:$FK$206,FAG_Daten_2022!BX$1,FALSE))</f>
        <v/>
      </c>
      <c r="AT138" s="115" t="str">
        <f>IF(VLOOKUP($A138,FAG_Daten_2022!$A$1:$FK$206,FAG_Daten_2022!BY$1,FALSE)="","",VLOOKUP($A138,FAG_Daten_2022!$A$1:$FK$206,FAG_Daten_2022!BY$1,FALSE))</f>
        <v/>
      </c>
      <c r="AU138" s="115" t="str">
        <f>IF(VLOOKUP($A138,FAG_Daten_2022!$A$1:$FK$206,FAG_Daten_2022!BZ$1,FALSE)="","",VLOOKUP($A138,FAG_Daten_2022!$A$1:$FK$206,FAG_Daten_2022!BZ$1,FALSE))</f>
        <v/>
      </c>
      <c r="AV138" s="115" t="str">
        <f>IF(VLOOKUP($A138,FAG_Daten_2022!$A$1:$FK$206,FAG_Daten_2022!CA$1,FALSE)="","",VLOOKUP($A138,FAG_Daten_2022!$A$1:$FK$206,FAG_Daten_2022!CA$1,FALSE))</f>
        <v/>
      </c>
      <c r="AW138" s="115" t="str">
        <f>IF(VLOOKUP($A138,FAG_Daten_2022!$A$1:$FK$206,FAG_Daten_2022!CB$1,FALSE)="","",VLOOKUP($A138,FAG_Daten_2022!$A$1:$FK$206,FAG_Daten_2022!CB$1,FALSE))</f>
        <v/>
      </c>
      <c r="AX138" s="115" t="str">
        <f>IF(VLOOKUP($A138,FAG_Daten_2022!$A$1:$FK$206,FAG_Daten_2022!CC$1,FALSE)="","",VLOOKUP($A138,FAG_Daten_2022!$A$1:$FK$206,FAG_Daten_2022!CC$1,FALSE))</f>
        <v/>
      </c>
      <c r="AY138" s="115" t="str">
        <f>IF(VLOOKUP($A138,FAG_Daten_2022!$A$1:$FK$206,FAG_Daten_2022!CD$1,FALSE)="","",VLOOKUP($A138,FAG_Daten_2022!$A$1:$FK$206,FAG_Daten_2022!CD$1,FALSE))</f>
        <v/>
      </c>
      <c r="AZ138" s="80">
        <f>VLOOKUP($A138,FAG_Daten_2022!$A$1:$FK$206,FAG_Daten_2022!$DH$1,FALSE)</f>
        <v>102</v>
      </c>
      <c r="BA138" s="80">
        <f>IF(VLOOKUP($A138,FAG_Daten_2022!$A$1:$FK$206,FAG_Daten_2022!M$1,FALSE)="","",VLOOKUP($A138,FAG_Daten_2022!$A$1:$FK$206,FAG_Daten_2022!M$1,FALSE))</f>
        <v>0</v>
      </c>
      <c r="BB138" s="80">
        <f>IF(VLOOKUP($A138,FAG_Daten_2022!$A$1:$FK$206,FAG_Daten_2022!N$1,FALSE)="","",VLOOKUP($A138,FAG_Daten_2022!$A$1:$FK$206,FAG_Daten_2022!N$1,FALSE))</f>
        <v>0</v>
      </c>
      <c r="BC138" s="80">
        <f>IF(VLOOKUP($A138,FAG_Daten_2022!$A$1:$FK$206,FAG_Daten_2022!O$1,FALSE)="","",VLOOKUP($A138,FAG_Daten_2022!$A$1:$FK$206,FAG_Daten_2022!O$1,FALSE))</f>
        <v>0</v>
      </c>
      <c r="BD138" s="80" t="str">
        <f>IF(VLOOKUP($A138,FAG_Daten_2022!$A$1:$FK$206,FAG_Daten_2022!P$1,FALSE)="","",VLOOKUP($A138,FAG_Daten_2022!$A$1:$FK$206,FAG_Daten_2022!P$1,FALSE))</f>
        <v/>
      </c>
      <c r="BE138" s="80">
        <f>IF(VLOOKUP($A138,FAG_Daten_2022!$A$1:$FK$206,FAG_Daten_2022!R$1,FALSE)="","",VLOOKUP($A138,FAG_Daten_2022!$A$1:$FK$206,FAG_Daten_2022!R$1,FALSE))</f>
        <v>20</v>
      </c>
      <c r="BF138" s="80">
        <f>IF(VLOOKUP($A138,FAG_Daten_2022!$A$1:$FK$206,FAG_Daten_2022!S$1,FALSE)="","",VLOOKUP($A138,FAG_Daten_2022!$A$1:$FK$206,FAG_Daten_2022!S$1,FALSE))</f>
        <v>0</v>
      </c>
      <c r="BG138" s="80" t="str">
        <f>IF(VLOOKUP($A138,FAG_Daten_2022!$A$1:$FK$206,FAG_Daten_2022!T$1,FALSE)="","",VLOOKUP($A138,FAG_Daten_2022!$A$1:$FK$206,FAG_Daten_2022!T$1,FALSE))</f>
        <v/>
      </c>
      <c r="BH138" s="80" t="str">
        <f>IF(VLOOKUP($A138,FAG_Daten_2022!$A$1:$FK$206,FAG_Daten_2022!U$1,FALSE)="","",VLOOKUP($A138,FAG_Daten_2022!$A$1:$FK$206,FAG_Daten_2022!U$1,FALSE))</f>
        <v/>
      </c>
      <c r="BI138" s="80">
        <f>IF(VLOOKUP($A138,FAG_Daten_2022!$A$1:$FK$206,FAG_Daten_2022!W$1,FALSE)="","",VLOOKUP($A138,FAG_Daten_2022!$A$1:$FK$206,FAG_Daten_2022!W$1,FALSE))</f>
        <v>0</v>
      </c>
      <c r="BJ138" s="80" t="str">
        <f>IF(VLOOKUP($A138,FAG_Daten_2022!$A$1:$FK$206,FAG_Daten_2022!X$1,FALSE)="","",VLOOKUP($A138,FAG_Daten_2022!$A$1:$FK$206,FAG_Daten_2022!X$1,FALSE))</f>
        <v/>
      </c>
      <c r="BK138" s="80" t="str">
        <f>IF(VLOOKUP($A138,FAG_Daten_2022!$A$1:$FK$206,FAG_Daten_2022!Y$1,FALSE)="","",VLOOKUP($A138,FAG_Daten_2022!$A$1:$FK$206,FAG_Daten_2022!Y$1,FALSE))</f>
        <v/>
      </c>
      <c r="BL138" s="80" t="str">
        <f>IF(VLOOKUP($A138,FAG_Daten_2022!$A$1:$FK$206,FAG_Daten_2022!Z$1,FALSE)="","",VLOOKUP($A138,FAG_Daten_2022!$A$1:$FK$206,FAG_Daten_2022!Z$1,FALSE))</f>
        <v/>
      </c>
      <c r="BM138" s="82">
        <f>IF(VLOOKUP($A138,FAG_Daten_2022!$A$1:$FK$206,FAG_Daten_2022!AG$1,FALSE)="","",VLOOKUP($A138,FAG_Daten_2022!$A$1:$FK$206,FAG_Daten_2022!AG$1,FALSE))</f>
        <v>2527675</v>
      </c>
      <c r="BN138" s="82">
        <f>IF(VLOOKUP($A138,FAG_Daten_2022!$A$1:$FK$206,FAG_Daten_2022!AH$1,FALSE)="","",VLOOKUP($A138,FAG_Daten_2022!$A$1:$FK$206,FAG_Daten_2022!AH$1,FALSE))</f>
        <v>0</v>
      </c>
      <c r="BO138" s="82">
        <f>IF(VLOOKUP($A138,FAG_Daten_2022!$A$1:$FK$206,FAG_Daten_2022!AI$1,FALSE)="","",VLOOKUP($A138,FAG_Daten_2022!$A$1:$FK$206,FAG_Daten_2022!AI$1,FALSE))</f>
        <v>0</v>
      </c>
      <c r="BP138" s="113">
        <f>IF(VLOOKUP($A138,FAG_Daten_2022!$A$1:$FK$206,FAG_Daten_2022!AJ$1,FALSE)="","",VLOOKUP($A138,FAG_Daten_2022!$A$1:$FK$206,FAG_Daten_2022!AJ$1,FALSE))</f>
        <v>0</v>
      </c>
      <c r="BQ138" s="82" t="str">
        <f>IF(VLOOKUP($A138,FAG_Daten_2022!$A$1:$FK$206,FAG_Daten_2022!AK$1,FALSE)="","",VLOOKUP($A138,FAG_Daten_2022!$A$1:$FK$206,FAG_Daten_2022!AK$1,FALSE))</f>
        <v/>
      </c>
      <c r="BR138" s="82">
        <f>IF(VLOOKUP($A138,FAG_Daten_2022!$A$1:$FK$206,FAG_Daten_2022!AL$1,FALSE)="","",VLOOKUP($A138,FAG_Daten_2022!$A$1:$FK$206,FAG_Daten_2022!AL$1,FALSE))</f>
        <v>2527675</v>
      </c>
      <c r="BS138" s="82">
        <f>IF(VLOOKUP($A138,FAG_Daten_2022!$A$1:$FK$206,FAG_Daten_2022!AM$1,FALSE)="","",VLOOKUP($A138,FAG_Daten_2022!$A$1:$FK$206,FAG_Daten_2022!AM$1,FALSE))</f>
        <v>0</v>
      </c>
      <c r="BT138" s="82" t="str">
        <f>IF(VLOOKUP($A138,FAG_Daten_2022!$A$1:$FK$206,FAG_Daten_2022!AN$1,FALSE)="","",VLOOKUP($A138,FAG_Daten_2022!$A$1:$FK$206,FAG_Daten_2022!AN$1,FALSE))</f>
        <v/>
      </c>
      <c r="BU138" s="82" t="str">
        <f>IF(VLOOKUP($A138,FAG_Daten_2022!$A$1:$FK$206,FAG_Daten_2022!AO$1,FALSE)="","",VLOOKUP($A138,FAG_Daten_2022!$A$1:$FK$206,FAG_Daten_2022!AO$1,FALSE))</f>
        <v/>
      </c>
      <c r="BV138" s="82">
        <f>IF(VLOOKUP($A138,FAG_Daten_2022!$A$1:$FK$206,FAG_Daten_2022!AP$1,FALSE)="","",VLOOKUP($A138,FAG_Daten_2022!$A$1:$FK$206,FAG_Daten_2022!AP$1,FALSE))</f>
        <v>0</v>
      </c>
      <c r="BW138" s="82" t="str">
        <f>IF(VLOOKUP($A138,FAG_Daten_2022!$A$1:$FK$206,FAG_Daten_2022!AQ$1,FALSE)="","",VLOOKUP($A138,FAG_Daten_2022!$A$1:$FK$206,FAG_Daten_2022!AQ$1,FALSE))</f>
        <v/>
      </c>
      <c r="BX138" s="82" t="str">
        <f>IF(VLOOKUP($A138,FAG_Daten_2022!$A$1:$FK$206,FAG_Daten_2022!AR$1,FALSE)="","",VLOOKUP($A138,FAG_Daten_2022!$A$1:$FK$206,FAG_Daten_2022!AR$1,FALSE))</f>
        <v/>
      </c>
      <c r="BY138" s="82" t="str">
        <f>IF(VLOOKUP($A138,FAG_Daten_2022!$A$1:$FK$206,FAG_Daten_2022!AS$1,FALSE)="","",VLOOKUP($A138,FAG_Daten_2022!$A$1:$FK$206,FAG_Daten_2022!AS$1,FALSE))</f>
        <v/>
      </c>
      <c r="BZ138" s="82">
        <f t="shared" si="38"/>
        <v>0</v>
      </c>
      <c r="CA138" s="82">
        <f t="shared" si="38"/>
        <v>0</v>
      </c>
      <c r="CB138" s="82">
        <f t="shared" si="38"/>
        <v>0</v>
      </c>
      <c r="CC138" s="82" t="str">
        <f t="shared" si="34"/>
        <v/>
      </c>
      <c r="CD138" s="82">
        <f t="shared" si="34"/>
        <v>177163</v>
      </c>
      <c r="CE138" s="82">
        <f t="shared" si="34"/>
        <v>0</v>
      </c>
      <c r="CF138" s="82" t="str">
        <f t="shared" si="34"/>
        <v/>
      </c>
      <c r="CG138" s="82" t="str">
        <f t="shared" si="34"/>
        <v/>
      </c>
      <c r="CH138" s="82">
        <f t="shared" si="34"/>
        <v>0</v>
      </c>
      <c r="CI138" s="82" t="str">
        <f t="shared" si="25"/>
        <v/>
      </c>
      <c r="CJ138" s="82" t="str">
        <f t="shared" si="25"/>
        <v/>
      </c>
      <c r="CK138" s="82" t="str">
        <f t="shared" si="25"/>
        <v/>
      </c>
      <c r="CL138" s="82">
        <f t="shared" si="28"/>
        <v>0</v>
      </c>
      <c r="CM138" s="82">
        <f t="shared" si="28"/>
        <v>0</v>
      </c>
      <c r="CN138" s="82">
        <f t="shared" si="28"/>
        <v>0</v>
      </c>
      <c r="CO138" s="82" t="str">
        <f t="shared" si="26"/>
        <v/>
      </c>
      <c r="CP138" s="82">
        <f t="shared" si="26"/>
        <v>0</v>
      </c>
      <c r="CQ138" s="82">
        <f t="shared" si="26"/>
        <v>0</v>
      </c>
      <c r="CR138" s="82" t="str">
        <f t="shared" si="26"/>
        <v/>
      </c>
      <c r="CS138" s="82" t="str">
        <f t="shared" si="26"/>
        <v/>
      </c>
      <c r="CT138" s="82">
        <f t="shared" si="26"/>
        <v>0</v>
      </c>
      <c r="CU138" s="82" t="str">
        <f t="shared" si="31"/>
        <v/>
      </c>
      <c r="CV138" s="82" t="str">
        <f t="shared" si="31"/>
        <v/>
      </c>
      <c r="CW138" s="82" t="str">
        <f t="shared" si="31"/>
        <v/>
      </c>
      <c r="CX138" s="82">
        <f t="shared" si="35"/>
        <v>177163</v>
      </c>
      <c r="CY138" s="82">
        <f>VLOOKUP($A138,FAG_Daten_2022!$A$1:$FK$206,FAG_Daten_2022!I$1,FALSE)</f>
        <v>219</v>
      </c>
      <c r="CZ138" s="82" t="str">
        <f>IF(VLOOKUP($A138,FAG_Daten_2022!$A$1:$FK$206,FAG_Daten_2022!BE$1,FALSE)="","",VLOOKUP($A138,FAG_Daten_2022!$A$1:$FK$206,FAG_Daten_2022!BE$1,FALSE))</f>
        <v/>
      </c>
      <c r="DA138" s="82" t="str">
        <f>IF(VLOOKUP($A138,FAG_Daten_2022!$A$1:$FK$206,FAG_Daten_2022!BF$1,FALSE)="","",VLOOKUP($A138,FAG_Daten_2022!$A$1:$FK$206,FAG_Daten_2022!BF$1,FALSE))</f>
        <v/>
      </c>
      <c r="DB138" s="82" t="str">
        <f>IF(VLOOKUP($A138,FAG_Daten_2022!$A$1:$FK$206,FAG_Daten_2022!BG$1,FALSE)="","",VLOOKUP($A138,FAG_Daten_2022!$A$1:$FK$206,FAG_Daten_2022!BG$1,FALSE))</f>
        <v/>
      </c>
      <c r="DC138" s="82" t="str">
        <f>IF(VLOOKUP($A138,FAG_Daten_2022!$A$1:$FK$206,FAG_Daten_2022!BH$1,FALSE)="","",VLOOKUP($A138,FAG_Daten_2022!$A$1:$FK$206,FAG_Daten_2022!BH$1,FALSE))</f>
        <v/>
      </c>
      <c r="DD138" s="82">
        <f>IF(VLOOKUP($A138,FAG_Daten_2022!$A$1:$FK$206,FAG_Daten_2022!BI$1,FALSE)="","",VLOOKUP($A138,FAG_Daten_2022!$A$1:$FK$206,FAG_Daten_2022!BI$1,FALSE))</f>
        <v>37</v>
      </c>
      <c r="DE138" s="82" t="str">
        <f>IF(VLOOKUP($A138,FAG_Daten_2022!$A$1:$FK$206,FAG_Daten_2022!BJ$1,FALSE)="","",VLOOKUP($A138,FAG_Daten_2022!$A$1:$FK$206,FAG_Daten_2022!BJ$1,FALSE))</f>
        <v/>
      </c>
      <c r="DF138" s="82" t="str">
        <f>IF(VLOOKUP($A138,FAG_Daten_2022!$A$1:$FK$206,FAG_Daten_2022!BK$1,FALSE)="","",VLOOKUP($A138,FAG_Daten_2022!$A$1:$FK$206,FAG_Daten_2022!BK$1,FALSE))</f>
        <v/>
      </c>
      <c r="DG138" s="82" t="str">
        <f>IF(VLOOKUP($A138,FAG_Daten_2022!$A$1:$FK$206,FAG_Daten_2022!BL$1,FALSE)="","",VLOOKUP($A138,FAG_Daten_2022!$A$1:$FK$206,FAG_Daten_2022!BL$1,FALSE))</f>
        <v/>
      </c>
      <c r="DH138" s="82" t="str">
        <f>IF(VLOOKUP($A138,FAG_Daten_2022!$A$1:$FK$206,FAG_Daten_2022!BM$1,FALSE)="","",VLOOKUP($A138,FAG_Daten_2022!$A$1:$FK$206,FAG_Daten_2022!BM$1,FALSE))</f>
        <v/>
      </c>
      <c r="DI138" s="82" t="str">
        <f>IF(VLOOKUP($A138,FAG_Daten_2022!$A$1:$FK$206,FAG_Daten_2022!BN$1,FALSE)="","",VLOOKUP($A138,FAG_Daten_2022!$A$1:$FK$206,FAG_Daten_2022!BN$1,FALSE))</f>
        <v/>
      </c>
      <c r="DJ138" s="82" t="str">
        <f>IF(VLOOKUP($A138,FAG_Daten_2022!$A$1:$FK$206,FAG_Daten_2022!BO$1,FALSE)="","",VLOOKUP($A138,FAG_Daten_2022!$A$1:$FK$206,FAG_Daten_2022!BO$1,FALSE))</f>
        <v/>
      </c>
      <c r="DK138" s="82" t="str">
        <f>IF(VLOOKUP($A138,FAG_Daten_2022!$A$1:$FK$206,FAG_Daten_2022!BP$1,FALSE)="","",VLOOKUP($A138,FAG_Daten_2022!$A$1:$FK$206,FAG_Daten_2022!BP$1,FALSE))</f>
        <v/>
      </c>
      <c r="DL138" s="82" t="str">
        <f>IF(VLOOKUP($A138,FAG_Daten_2022!$A$1:$FK$206,FAG_Daten_2022!BQ$1,FALSE)="","",VLOOKUP($A138,FAG_Daten_2022!$A$1:$FK$206,FAG_Daten_2022!BQ$1,FALSE))</f>
        <v/>
      </c>
      <c r="DM138" s="82" t="str">
        <f>IF(VLOOKUP($A138,FAG_Daten_2022!$A$1:$FK$206,FAG_Daten_2022!BR$1,FALSE)="","",VLOOKUP($A138,FAG_Daten_2022!$A$1:$FK$206,FAG_Daten_2022!BR$1,FALSE))</f>
        <v/>
      </c>
      <c r="DN138" s="82" t="str">
        <f t="shared" si="29"/>
        <v/>
      </c>
      <c r="DO138" s="82" t="str">
        <f t="shared" si="29"/>
        <v/>
      </c>
      <c r="DP138" s="82" t="str">
        <f t="shared" si="29"/>
        <v/>
      </c>
      <c r="DQ138" s="82" t="str">
        <f t="shared" si="27"/>
        <v/>
      </c>
      <c r="DR138" s="82">
        <f t="shared" si="27"/>
        <v>3698</v>
      </c>
      <c r="DS138" s="82" t="str">
        <f t="shared" si="27"/>
        <v/>
      </c>
      <c r="DT138" s="82" t="str">
        <f t="shared" si="27"/>
        <v/>
      </c>
      <c r="DU138" s="82" t="str">
        <f t="shared" si="27"/>
        <v/>
      </c>
      <c r="DV138" s="82" t="str">
        <f t="shared" si="27"/>
        <v/>
      </c>
      <c r="DW138" s="82" t="str">
        <f t="shared" si="32"/>
        <v/>
      </c>
      <c r="DX138" s="82" t="str">
        <f t="shared" si="32"/>
        <v/>
      </c>
      <c r="DY138" s="82" t="str">
        <f t="shared" si="32"/>
        <v/>
      </c>
      <c r="DZ138" s="82">
        <f t="shared" si="36"/>
        <v>3698</v>
      </c>
      <c r="EA138" s="82">
        <f t="shared" si="37"/>
        <v>180861</v>
      </c>
      <c r="EB138" s="82"/>
      <c r="EC138" s="82"/>
      <c r="ED138" s="82"/>
      <c r="EE138" s="82"/>
      <c r="EF138" s="82"/>
      <c r="EG138" s="82"/>
      <c r="EH138" s="82"/>
      <c r="EI138" s="82"/>
      <c r="EJ138" s="82"/>
      <c r="EL138" s="82"/>
    </row>
    <row r="139" spans="1:143" s="3" customFormat="1" outlineLevel="1" x14ac:dyDescent="0.2">
      <c r="A139" s="3">
        <v>141</v>
      </c>
      <c r="B139" s="3" t="str">
        <f>VLOOKUP(A139,FAG_Daten_2022!A$1:$FK$206,FAG_Daten_2022!$B$1,FALSE)</f>
        <v>Thalwil</v>
      </c>
      <c r="C139" s="3" t="str">
        <f>VLOOKUP(A139,FAG_Daten_2022!A$1:$FK$206,FAG_Daten_2022!$C$1,FALSE)</f>
        <v>Politische Gemeinde</v>
      </c>
      <c r="D139" s="3" t="str">
        <f>VLOOKUP(A139,FAG_Daten_2022!A$1:$FK$206,FAG_Daten_2022!$D$1,FALSE)</f>
        <v>Bezirk Horgen</v>
      </c>
      <c r="E139" s="82">
        <f>VLOOKUP(A139,FAG_Daten_2022!A$1:$FK$206,FAG_Daten_2022!$AT$1,FALSE)</f>
        <v>5084</v>
      </c>
      <c r="F139" s="82">
        <f>VLOOKUP(A139,FAG_Daten_2022!A$1:$FK$206,FAG_Daten_2022!$AV$1,FALSE)</f>
        <v>3770</v>
      </c>
      <c r="G139" s="82">
        <f>VLOOKUP(A139,FAG_Daten_2022!A$1:$FK$206,FAG_Daten_2022!$F$1,FALSE)</f>
        <v>18263</v>
      </c>
      <c r="H139" s="80">
        <f>VLOOKUP(A139,FAG_Daten_2022!A$1:$FK$206,FAG_Daten_2022!$DH$1,FALSE)</f>
        <v>85</v>
      </c>
      <c r="I139" s="82">
        <f>ROUND(IF(E139&lt;FAG_Basisdaten!$C$5*F139,(FAG_Basisdaten!$C$5*F139-E139)*G139*H139/100,0),0)</f>
        <v>0</v>
      </c>
      <c r="J139" s="82">
        <f>VLOOKUP(A139,FAG_Daten_2022!A$1:$FK$206,FAG_Daten_2022!$AT$1,FALSE)</f>
        <v>5084</v>
      </c>
      <c r="K139" s="82">
        <f>VLOOKUP(A139,FAG_Daten_2022!A$1:$FK$206,FAG_Daten_2022!$AV$1,FALSE)</f>
        <v>3770</v>
      </c>
      <c r="L139" s="3">
        <f>VLOOKUP(A139,FAG_Daten_2022!A$1:$FK$206,FAG_Daten_2022!$F$1,FALSE)</f>
        <v>18263</v>
      </c>
      <c r="M139" s="3">
        <f>VLOOKUP(A139,FAG_Daten_2022!A$1:$FK$206,FAG_Daten_2022!DJ$1,FALSE)</f>
        <v>99.67</v>
      </c>
      <c r="N139" s="3">
        <f>VLOOKUP(A139,FAG_Daten_2022!A$1:$FK$206,FAG_Daten_2022!$DK$1,FALSE)</f>
        <v>100.87</v>
      </c>
      <c r="O139" s="82">
        <f>ROUND(IF(J139&gt;K139*FAG_Basisdaten!$C$8,(J139-K139*FAG_Basisdaten!$C$8)*FAG_Basisdaten!$C$9*L139*(M139/N139),0),0)</f>
        <v>11836197</v>
      </c>
      <c r="P139" s="82">
        <f>VLOOKUP(A139,FAG_Daten_2022!A$1:$FK$206,FAG_Daten_2022!$I$1,FALSE)</f>
        <v>3638</v>
      </c>
      <c r="Q139" s="82">
        <f>VLOOKUP(A139,FAG_Daten_2022!A$1:$FK$206,FAG_Daten_2022!$F$1,FALSE)</f>
        <v>18263</v>
      </c>
      <c r="R139" s="82">
        <f>VLOOKUP(A139,FAG_Daten_2022!A$1:$FK$206,FAG_Daten_2022!$K$1,FALSE)</f>
        <v>232131</v>
      </c>
      <c r="S139" s="82">
        <f>VLOOKUP(A139,FAG_Daten_2022!A$1:$FK$206,FAG_Daten_2022!$H$1,FALSE)</f>
        <v>1130451</v>
      </c>
      <c r="T139" s="82">
        <f>VLOOKUP(A139,FAG_Daten_2022!A$1:$FK$206,FAG_Daten_2022!$F$1,FALSE)</f>
        <v>18263</v>
      </c>
      <c r="U139" s="3">
        <f>VLOOKUP(A139,FAG_Daten_2022!A$1:$FK$206,FAG_Daten_2022!$BC$1,FALSE)</f>
        <v>102.3</v>
      </c>
      <c r="V139" s="3">
        <f>VLOOKUP(A139,FAG_Daten_2022!A$1:$FK$206,FAG_Daten_2022!$BD$1,FALSE)</f>
        <v>104.2</v>
      </c>
      <c r="W139" s="118">
        <f>IF((P139/Q139)&gt;(R139/S139)*FAG_Basisdaten!$C$12,((P139/Q139)-(R139/S139)*FAG_Basisdaten!$C$12)*T139*FAG_Basisdaten!$C$13*(U139/V139),0)</f>
        <v>0</v>
      </c>
      <c r="X139" s="3">
        <f>VLOOKUP(A139,FAG_Daten_2022!A$1:$FK$206,FAG_Daten_2022!$DH$1,FALSE)</f>
        <v>85</v>
      </c>
      <c r="Y139" s="3">
        <f>VLOOKUP(A139,FAG_Daten_2022!A$1:$FK$206,FAG_Daten_2022!$DJ$1,FALSE)</f>
        <v>99.67</v>
      </c>
      <c r="Z139" s="82">
        <f>ROUND(W139-W139*MIN(MAX((Y139*FAG_Basisdaten!$C$15-X139)/(Y139*FAG_Basisdaten!$C$14),0),1),0)</f>
        <v>0</v>
      </c>
      <c r="AA139" s="79">
        <f>VLOOKUP(A139,FAG_Daten_2022!A$1:$FK$206,FAG_Daten_2022!$AW$1,FALSE)</f>
        <v>3388.69</v>
      </c>
      <c r="AB139" s="83">
        <f>VLOOKUP(A139,FAG_Daten_2022!A$1:$FK$206,FAG_Daten_2022!$AZ$1,FALSE)</f>
        <v>1.9400000000000001E-2</v>
      </c>
      <c r="AC139" s="3">
        <f>VLOOKUP(A139,FAG_Daten_2022!A$1:$FK$206,FAG_Daten_2022!$F$1,FALSE)</f>
        <v>18263</v>
      </c>
      <c r="AD139" s="3">
        <f>VLOOKUP(A139,FAG_Daten_2022!A$1:$FK$206,FAG_Daten_2022!$BC$1,FALSE)</f>
        <v>102.3</v>
      </c>
      <c r="AE139" s="3">
        <f>VLOOKUP(A139,FAG_Daten_2022!A$1:$FK$206,FAG_Daten_2022!$BD$1,FALSE)</f>
        <v>104.2</v>
      </c>
      <c r="AF139" s="80">
        <f>IF(OR(AA139&lt;FAG_Basisdaten!$C$18,AB139&gt;FAG_Basisdaten!$C$19),MAX((FAG_Basisdaten!$C$20+FAG_Basisdaten!$C$21*AA139+FAG_Basisdaten!$C$22*AB139*100)*AC139*(AD139/AE139),0),0)</f>
        <v>0</v>
      </c>
      <c r="AG139" s="3">
        <f>VLOOKUP(A139,FAG_Daten_2022!A$1:$FK$206,FAG_Daten_2022!$DH$1,FALSE)</f>
        <v>85</v>
      </c>
      <c r="AH139" s="3">
        <f>VLOOKUP(A139,FAG_Daten_2022!A$1:$FK$206,FAG_Daten_2022!$DJ$1,FALSE)</f>
        <v>99.67</v>
      </c>
      <c r="AI139" s="82">
        <f>ROUND(AF139-AF139*MIN(MAX((AH139*FAG_Basisdaten!$C$24-AG139)/(AH139*FAG_Basisdaten!$C$23),0),1),0)</f>
        <v>0</v>
      </c>
      <c r="AJ139" s="3">
        <f>VLOOKUP(A139,FAG_Daten_2022!$A$1:$FK$206,FAG_Daten_2022!$BC$1,FALSE)</f>
        <v>102.3</v>
      </c>
      <c r="AK139" s="3">
        <f>VLOOKUP(A139,FAG_Daten_2022!$A$1:$FK$206,FAG_Daten_2022!$BD$1,FALSE)</f>
        <v>104.2</v>
      </c>
      <c r="AL139" s="82">
        <v>0</v>
      </c>
      <c r="AM139" s="82">
        <f t="shared" si="33"/>
        <v>-11836197</v>
      </c>
      <c r="AN139" s="115" t="str">
        <f>IF(VLOOKUP($A139,FAG_Daten_2022!$A$1:$FK$206,FAG_Daten_2022!BS$1,FALSE)="","",VLOOKUP($A139,FAG_Daten_2022!$A$1:$FK$206,FAG_Daten_2022!BS$1,FALSE))</f>
        <v/>
      </c>
      <c r="AO139" s="115" t="str">
        <f>IF(VLOOKUP($A139,FAG_Daten_2022!$A$1:$FK$206,FAG_Daten_2022!BT$1,FALSE)="","",VLOOKUP($A139,FAG_Daten_2022!$A$1:$FK$206,FAG_Daten_2022!BT$1,FALSE))</f>
        <v/>
      </c>
      <c r="AP139" s="115" t="str">
        <f>IF(VLOOKUP($A139,FAG_Daten_2022!$A$1:$FK$206,FAG_Daten_2022!BU$1,FALSE)="","",VLOOKUP($A139,FAG_Daten_2022!$A$1:$FK$206,FAG_Daten_2022!BU$1,FALSE))</f>
        <v/>
      </c>
      <c r="AQ139" s="115" t="str">
        <f>IF(VLOOKUP($A139,FAG_Daten_2022!$A$1:$FK$206,FAG_Daten_2022!BV$1,FALSE)="","",VLOOKUP($A139,FAG_Daten_2022!$A$1:$FK$206,FAG_Daten_2022!BV$1,FALSE))</f>
        <v/>
      </c>
      <c r="AR139" s="115" t="str">
        <f>IF(VLOOKUP($A139,FAG_Daten_2022!$A$1:$FK$206,FAG_Daten_2022!BW$1,FALSE)="","",VLOOKUP($A139,FAG_Daten_2022!$A$1:$FK$206,FAG_Daten_2022!BW$1,FALSE))</f>
        <v/>
      </c>
      <c r="AS139" s="115" t="str">
        <f>IF(VLOOKUP($A139,FAG_Daten_2022!$A$1:$FK$206,FAG_Daten_2022!BX$1,FALSE)="","",VLOOKUP($A139,FAG_Daten_2022!$A$1:$FK$206,FAG_Daten_2022!BX$1,FALSE))</f>
        <v/>
      </c>
      <c r="AT139" s="115" t="str">
        <f>IF(VLOOKUP($A139,FAG_Daten_2022!$A$1:$FK$206,FAG_Daten_2022!BY$1,FALSE)="","",VLOOKUP($A139,FAG_Daten_2022!$A$1:$FK$206,FAG_Daten_2022!BY$1,FALSE))</f>
        <v/>
      </c>
      <c r="AU139" s="115" t="str">
        <f>IF(VLOOKUP($A139,FAG_Daten_2022!$A$1:$FK$206,FAG_Daten_2022!BZ$1,FALSE)="","",VLOOKUP($A139,FAG_Daten_2022!$A$1:$FK$206,FAG_Daten_2022!BZ$1,FALSE))</f>
        <v/>
      </c>
      <c r="AV139" s="115" t="str">
        <f>IF(VLOOKUP($A139,FAG_Daten_2022!$A$1:$FK$206,FAG_Daten_2022!CA$1,FALSE)="","",VLOOKUP($A139,FAG_Daten_2022!$A$1:$FK$206,FAG_Daten_2022!CA$1,FALSE))</f>
        <v/>
      </c>
      <c r="AW139" s="115" t="str">
        <f>IF(VLOOKUP($A139,FAG_Daten_2022!$A$1:$FK$206,FAG_Daten_2022!CB$1,FALSE)="","",VLOOKUP($A139,FAG_Daten_2022!$A$1:$FK$206,FAG_Daten_2022!CB$1,FALSE))</f>
        <v/>
      </c>
      <c r="AX139" s="115" t="str">
        <f>IF(VLOOKUP($A139,FAG_Daten_2022!$A$1:$FK$206,FAG_Daten_2022!CC$1,FALSE)="","",VLOOKUP($A139,FAG_Daten_2022!$A$1:$FK$206,FAG_Daten_2022!CC$1,FALSE))</f>
        <v/>
      </c>
      <c r="AY139" s="115" t="str">
        <f>IF(VLOOKUP($A139,FAG_Daten_2022!$A$1:$FK$206,FAG_Daten_2022!CD$1,FALSE)="","",VLOOKUP($A139,FAG_Daten_2022!$A$1:$FK$206,FAG_Daten_2022!CD$1,FALSE))</f>
        <v/>
      </c>
      <c r="AZ139" s="80">
        <f>VLOOKUP($A139,FAG_Daten_2022!$A$1:$FK$206,FAG_Daten_2022!$DH$1,FALSE)</f>
        <v>85</v>
      </c>
      <c r="BA139" s="80">
        <f>IF(VLOOKUP($A139,FAG_Daten_2022!$A$1:$FK$206,FAG_Daten_2022!M$1,FALSE)="","",VLOOKUP($A139,FAG_Daten_2022!$A$1:$FK$206,FAG_Daten_2022!M$1,FALSE))</f>
        <v>0</v>
      </c>
      <c r="BB139" s="80">
        <f>IF(VLOOKUP($A139,FAG_Daten_2022!$A$1:$FK$206,FAG_Daten_2022!N$1,FALSE)="","",VLOOKUP($A139,FAG_Daten_2022!$A$1:$FK$206,FAG_Daten_2022!N$1,FALSE))</f>
        <v>0</v>
      </c>
      <c r="BC139" s="80">
        <f>IF(VLOOKUP($A139,FAG_Daten_2022!$A$1:$FK$206,FAG_Daten_2022!O$1,FALSE)="","",VLOOKUP($A139,FAG_Daten_2022!$A$1:$FK$206,FAG_Daten_2022!O$1,FALSE))</f>
        <v>0</v>
      </c>
      <c r="BD139" s="80" t="str">
        <f>IF(VLOOKUP($A139,FAG_Daten_2022!$A$1:$FK$206,FAG_Daten_2022!P$1,FALSE)="","",VLOOKUP($A139,FAG_Daten_2022!$A$1:$FK$206,FAG_Daten_2022!P$1,FALSE))</f>
        <v/>
      </c>
      <c r="BE139" s="80">
        <f>IF(VLOOKUP($A139,FAG_Daten_2022!$A$1:$FK$206,FAG_Daten_2022!R$1,FALSE)="","",VLOOKUP($A139,FAG_Daten_2022!$A$1:$FK$206,FAG_Daten_2022!R$1,FALSE))</f>
        <v>0</v>
      </c>
      <c r="BF139" s="80">
        <f>IF(VLOOKUP($A139,FAG_Daten_2022!$A$1:$FK$206,FAG_Daten_2022!S$1,FALSE)="","",VLOOKUP($A139,FAG_Daten_2022!$A$1:$FK$206,FAG_Daten_2022!S$1,FALSE))</f>
        <v>0</v>
      </c>
      <c r="BG139" s="80" t="str">
        <f>IF(VLOOKUP($A139,FAG_Daten_2022!$A$1:$FK$206,FAG_Daten_2022!T$1,FALSE)="","",VLOOKUP($A139,FAG_Daten_2022!$A$1:$FK$206,FAG_Daten_2022!T$1,FALSE))</f>
        <v/>
      </c>
      <c r="BH139" s="80" t="str">
        <f>IF(VLOOKUP($A139,FAG_Daten_2022!$A$1:$FK$206,FAG_Daten_2022!U$1,FALSE)="","",VLOOKUP($A139,FAG_Daten_2022!$A$1:$FK$206,FAG_Daten_2022!U$1,FALSE))</f>
        <v/>
      </c>
      <c r="BI139" s="80">
        <f>IF(VLOOKUP($A139,FAG_Daten_2022!$A$1:$FK$206,FAG_Daten_2022!W$1,FALSE)="","",VLOOKUP($A139,FAG_Daten_2022!$A$1:$FK$206,FAG_Daten_2022!W$1,FALSE))</f>
        <v>0</v>
      </c>
      <c r="BJ139" s="80" t="str">
        <f>IF(VLOOKUP($A139,FAG_Daten_2022!$A$1:$FK$206,FAG_Daten_2022!X$1,FALSE)="","",VLOOKUP($A139,FAG_Daten_2022!$A$1:$FK$206,FAG_Daten_2022!X$1,FALSE))</f>
        <v/>
      </c>
      <c r="BK139" s="80" t="str">
        <f>IF(VLOOKUP($A139,FAG_Daten_2022!$A$1:$FK$206,FAG_Daten_2022!Y$1,FALSE)="","",VLOOKUP($A139,FAG_Daten_2022!$A$1:$FK$206,FAG_Daten_2022!Y$1,FALSE))</f>
        <v/>
      </c>
      <c r="BL139" s="80" t="str">
        <f>IF(VLOOKUP($A139,FAG_Daten_2022!$A$1:$FK$206,FAG_Daten_2022!Z$1,FALSE)="","",VLOOKUP($A139,FAG_Daten_2022!$A$1:$FK$206,FAG_Daten_2022!Z$1,FALSE))</f>
        <v/>
      </c>
      <c r="BM139" s="82">
        <f>IF(VLOOKUP($A139,FAG_Daten_2022!$A$1:$FK$206,FAG_Daten_2022!AG$1,FALSE)="","",VLOOKUP($A139,FAG_Daten_2022!$A$1:$FK$206,FAG_Daten_2022!AG$1,FALSE))</f>
        <v>92845088</v>
      </c>
      <c r="BN139" s="82">
        <f>IF(VLOOKUP($A139,FAG_Daten_2022!$A$1:$FK$206,FAG_Daten_2022!AH$1,FALSE)="","",VLOOKUP($A139,FAG_Daten_2022!$A$1:$FK$206,FAG_Daten_2022!AH$1,FALSE))</f>
        <v>0</v>
      </c>
      <c r="BO139" s="82">
        <f>IF(VLOOKUP($A139,FAG_Daten_2022!$A$1:$FK$206,FAG_Daten_2022!AI$1,FALSE)="","",VLOOKUP($A139,FAG_Daten_2022!$A$1:$FK$206,FAG_Daten_2022!AI$1,FALSE))</f>
        <v>0</v>
      </c>
      <c r="BP139" s="113">
        <f>IF(VLOOKUP($A139,FAG_Daten_2022!$A$1:$FK$206,FAG_Daten_2022!AJ$1,FALSE)="","",VLOOKUP($A139,FAG_Daten_2022!$A$1:$FK$206,FAG_Daten_2022!AJ$1,FALSE))</f>
        <v>0</v>
      </c>
      <c r="BQ139" s="82" t="str">
        <f>IF(VLOOKUP($A139,FAG_Daten_2022!$A$1:$FK$206,FAG_Daten_2022!AK$1,FALSE)="","",VLOOKUP($A139,FAG_Daten_2022!$A$1:$FK$206,FAG_Daten_2022!AK$1,FALSE))</f>
        <v/>
      </c>
      <c r="BR139" s="82">
        <f>IF(VLOOKUP($A139,FAG_Daten_2022!$A$1:$FK$206,FAG_Daten_2022!AL$1,FALSE)="","",VLOOKUP($A139,FAG_Daten_2022!$A$1:$FK$206,FAG_Daten_2022!AL$1,FALSE))</f>
        <v>0</v>
      </c>
      <c r="BS139" s="82">
        <f>IF(VLOOKUP($A139,FAG_Daten_2022!$A$1:$FK$206,FAG_Daten_2022!AM$1,FALSE)="","",VLOOKUP($A139,FAG_Daten_2022!$A$1:$FK$206,FAG_Daten_2022!AM$1,FALSE))</f>
        <v>0</v>
      </c>
      <c r="BT139" s="82" t="str">
        <f>IF(VLOOKUP($A139,FAG_Daten_2022!$A$1:$FK$206,FAG_Daten_2022!AN$1,FALSE)="","",VLOOKUP($A139,FAG_Daten_2022!$A$1:$FK$206,FAG_Daten_2022!AN$1,FALSE))</f>
        <v/>
      </c>
      <c r="BU139" s="82" t="str">
        <f>IF(VLOOKUP($A139,FAG_Daten_2022!$A$1:$FK$206,FAG_Daten_2022!AO$1,FALSE)="","",VLOOKUP($A139,FAG_Daten_2022!$A$1:$FK$206,FAG_Daten_2022!AO$1,FALSE))</f>
        <v/>
      </c>
      <c r="BV139" s="82">
        <f>IF(VLOOKUP($A139,FAG_Daten_2022!$A$1:$FK$206,FAG_Daten_2022!AP$1,FALSE)="","",VLOOKUP($A139,FAG_Daten_2022!$A$1:$FK$206,FAG_Daten_2022!AP$1,FALSE))</f>
        <v>0</v>
      </c>
      <c r="BW139" s="82" t="str">
        <f>IF(VLOOKUP($A139,FAG_Daten_2022!$A$1:$FK$206,FAG_Daten_2022!AQ$1,FALSE)="","",VLOOKUP($A139,FAG_Daten_2022!$A$1:$FK$206,FAG_Daten_2022!AQ$1,FALSE))</f>
        <v/>
      </c>
      <c r="BX139" s="82" t="str">
        <f>IF(VLOOKUP($A139,FAG_Daten_2022!$A$1:$FK$206,FAG_Daten_2022!AR$1,FALSE)="","",VLOOKUP($A139,FAG_Daten_2022!$A$1:$FK$206,FAG_Daten_2022!AR$1,FALSE))</f>
        <v/>
      </c>
      <c r="BY139" s="82" t="str">
        <f>IF(VLOOKUP($A139,FAG_Daten_2022!$A$1:$FK$206,FAG_Daten_2022!AS$1,FALSE)="","",VLOOKUP($A139,FAG_Daten_2022!$A$1:$FK$206,FAG_Daten_2022!AS$1,FALSE))</f>
        <v/>
      </c>
      <c r="BZ139" s="82">
        <f t="shared" si="38"/>
        <v>0</v>
      </c>
      <c r="CA139" s="82">
        <f t="shared" si="38"/>
        <v>0</v>
      </c>
      <c r="CB139" s="82">
        <f t="shared" si="38"/>
        <v>0</v>
      </c>
      <c r="CC139" s="82" t="str">
        <f t="shared" si="34"/>
        <v/>
      </c>
      <c r="CD139" s="82">
        <f t="shared" si="34"/>
        <v>0</v>
      </c>
      <c r="CE139" s="82">
        <f t="shared" si="34"/>
        <v>0</v>
      </c>
      <c r="CF139" s="82" t="str">
        <f t="shared" si="34"/>
        <v/>
      </c>
      <c r="CG139" s="82" t="str">
        <f t="shared" si="34"/>
        <v/>
      </c>
      <c r="CH139" s="82">
        <f t="shared" si="34"/>
        <v>0</v>
      </c>
      <c r="CI139" s="82" t="str">
        <f t="shared" si="25"/>
        <v/>
      </c>
      <c r="CJ139" s="82" t="str">
        <f t="shared" si="25"/>
        <v/>
      </c>
      <c r="CK139" s="82" t="str">
        <f t="shared" si="25"/>
        <v/>
      </c>
      <c r="CL139" s="82">
        <f t="shared" si="28"/>
        <v>0</v>
      </c>
      <c r="CM139" s="82">
        <f t="shared" si="28"/>
        <v>0</v>
      </c>
      <c r="CN139" s="82">
        <f t="shared" si="28"/>
        <v>0</v>
      </c>
      <c r="CO139" s="82" t="str">
        <f t="shared" si="26"/>
        <v/>
      </c>
      <c r="CP139" s="82">
        <f t="shared" si="26"/>
        <v>0</v>
      </c>
      <c r="CQ139" s="82">
        <f t="shared" si="26"/>
        <v>0</v>
      </c>
      <c r="CR139" s="82" t="str">
        <f t="shared" si="26"/>
        <v/>
      </c>
      <c r="CS139" s="82" t="str">
        <f t="shared" si="26"/>
        <v/>
      </c>
      <c r="CT139" s="82">
        <f t="shared" si="26"/>
        <v>0</v>
      </c>
      <c r="CU139" s="82" t="str">
        <f t="shared" si="31"/>
        <v/>
      </c>
      <c r="CV139" s="82" t="str">
        <f t="shared" si="31"/>
        <v/>
      </c>
      <c r="CW139" s="82" t="str">
        <f t="shared" si="31"/>
        <v/>
      </c>
      <c r="CX139" s="82">
        <f t="shared" si="35"/>
        <v>0</v>
      </c>
      <c r="CY139" s="82">
        <f>VLOOKUP($A139,FAG_Daten_2022!$A$1:$FK$206,FAG_Daten_2022!I$1,FALSE)</f>
        <v>3638</v>
      </c>
      <c r="CZ139" s="82" t="str">
        <f>IF(VLOOKUP($A139,FAG_Daten_2022!$A$1:$FK$206,FAG_Daten_2022!BE$1,FALSE)="","",VLOOKUP($A139,FAG_Daten_2022!$A$1:$FK$206,FAG_Daten_2022!BE$1,FALSE))</f>
        <v/>
      </c>
      <c r="DA139" s="82" t="str">
        <f>IF(VLOOKUP($A139,FAG_Daten_2022!$A$1:$FK$206,FAG_Daten_2022!BF$1,FALSE)="","",VLOOKUP($A139,FAG_Daten_2022!$A$1:$FK$206,FAG_Daten_2022!BF$1,FALSE))</f>
        <v/>
      </c>
      <c r="DB139" s="82" t="str">
        <f>IF(VLOOKUP($A139,FAG_Daten_2022!$A$1:$FK$206,FAG_Daten_2022!BG$1,FALSE)="","",VLOOKUP($A139,FAG_Daten_2022!$A$1:$FK$206,FAG_Daten_2022!BG$1,FALSE))</f>
        <v/>
      </c>
      <c r="DC139" s="82" t="str">
        <f>IF(VLOOKUP($A139,FAG_Daten_2022!$A$1:$FK$206,FAG_Daten_2022!BH$1,FALSE)="","",VLOOKUP($A139,FAG_Daten_2022!$A$1:$FK$206,FAG_Daten_2022!BH$1,FALSE))</f>
        <v/>
      </c>
      <c r="DD139" s="82" t="str">
        <f>IF(VLOOKUP($A139,FAG_Daten_2022!$A$1:$FK$206,FAG_Daten_2022!BI$1,FALSE)="","",VLOOKUP($A139,FAG_Daten_2022!$A$1:$FK$206,FAG_Daten_2022!BI$1,FALSE))</f>
        <v/>
      </c>
      <c r="DE139" s="82" t="str">
        <f>IF(VLOOKUP($A139,FAG_Daten_2022!$A$1:$FK$206,FAG_Daten_2022!BJ$1,FALSE)="","",VLOOKUP($A139,FAG_Daten_2022!$A$1:$FK$206,FAG_Daten_2022!BJ$1,FALSE))</f>
        <v/>
      </c>
      <c r="DF139" s="82" t="str">
        <f>IF(VLOOKUP($A139,FAG_Daten_2022!$A$1:$FK$206,FAG_Daten_2022!BK$1,FALSE)="","",VLOOKUP($A139,FAG_Daten_2022!$A$1:$FK$206,FAG_Daten_2022!BK$1,FALSE))</f>
        <v/>
      </c>
      <c r="DG139" s="82" t="str">
        <f>IF(VLOOKUP($A139,FAG_Daten_2022!$A$1:$FK$206,FAG_Daten_2022!BL$1,FALSE)="","",VLOOKUP($A139,FAG_Daten_2022!$A$1:$FK$206,FAG_Daten_2022!BL$1,FALSE))</f>
        <v/>
      </c>
      <c r="DH139" s="82" t="str">
        <f>IF(VLOOKUP($A139,FAG_Daten_2022!$A$1:$FK$206,FAG_Daten_2022!BM$1,FALSE)="","",VLOOKUP($A139,FAG_Daten_2022!$A$1:$FK$206,FAG_Daten_2022!BM$1,FALSE))</f>
        <v/>
      </c>
      <c r="DI139" s="82" t="str">
        <f>IF(VLOOKUP($A139,FAG_Daten_2022!$A$1:$FK$206,FAG_Daten_2022!BN$1,FALSE)="","",VLOOKUP($A139,FAG_Daten_2022!$A$1:$FK$206,FAG_Daten_2022!BN$1,FALSE))</f>
        <v/>
      </c>
      <c r="DJ139" s="82" t="str">
        <f>IF(VLOOKUP($A139,FAG_Daten_2022!$A$1:$FK$206,FAG_Daten_2022!BO$1,FALSE)="","",VLOOKUP($A139,FAG_Daten_2022!$A$1:$FK$206,FAG_Daten_2022!BO$1,FALSE))</f>
        <v/>
      </c>
      <c r="DK139" s="82" t="str">
        <f>IF(VLOOKUP($A139,FAG_Daten_2022!$A$1:$FK$206,FAG_Daten_2022!BP$1,FALSE)="","",VLOOKUP($A139,FAG_Daten_2022!$A$1:$FK$206,FAG_Daten_2022!BP$1,FALSE))</f>
        <v/>
      </c>
      <c r="DL139" s="82" t="str">
        <f>IF(VLOOKUP($A139,FAG_Daten_2022!$A$1:$FK$206,FAG_Daten_2022!BQ$1,FALSE)="","",VLOOKUP($A139,FAG_Daten_2022!$A$1:$FK$206,FAG_Daten_2022!BQ$1,FALSE))</f>
        <v/>
      </c>
      <c r="DM139" s="82" t="str">
        <f>IF(VLOOKUP($A139,FAG_Daten_2022!$A$1:$FK$206,FAG_Daten_2022!BR$1,FALSE)="","",VLOOKUP($A139,FAG_Daten_2022!$A$1:$FK$206,FAG_Daten_2022!BR$1,FALSE))</f>
        <v/>
      </c>
      <c r="DN139" s="82" t="str">
        <f t="shared" si="29"/>
        <v/>
      </c>
      <c r="DO139" s="82" t="str">
        <f t="shared" si="29"/>
        <v/>
      </c>
      <c r="DP139" s="82" t="str">
        <f t="shared" si="29"/>
        <v/>
      </c>
      <c r="DQ139" s="82" t="str">
        <f t="shared" si="27"/>
        <v/>
      </c>
      <c r="DR139" s="82" t="str">
        <f t="shared" si="27"/>
        <v/>
      </c>
      <c r="DS139" s="82" t="str">
        <f t="shared" si="27"/>
        <v/>
      </c>
      <c r="DT139" s="82" t="str">
        <f t="shared" si="27"/>
        <v/>
      </c>
      <c r="DU139" s="82" t="str">
        <f t="shared" si="27"/>
        <v/>
      </c>
      <c r="DV139" s="82" t="str">
        <f t="shared" si="27"/>
        <v/>
      </c>
      <c r="DW139" s="82" t="str">
        <f t="shared" si="32"/>
        <v/>
      </c>
      <c r="DX139" s="82" t="str">
        <f t="shared" si="32"/>
        <v/>
      </c>
      <c r="DY139" s="82" t="str">
        <f t="shared" si="32"/>
        <v/>
      </c>
      <c r="DZ139" s="82">
        <f t="shared" si="36"/>
        <v>0</v>
      </c>
      <c r="EA139" s="82">
        <f t="shared" si="37"/>
        <v>0</v>
      </c>
      <c r="EB139" s="82"/>
      <c r="EC139" s="82"/>
      <c r="ED139" s="82"/>
      <c r="EE139" s="82"/>
      <c r="EF139" s="82"/>
      <c r="EG139" s="82"/>
      <c r="EH139" s="82"/>
      <c r="EI139" s="82"/>
      <c r="EJ139" s="82"/>
      <c r="EK139" s="1"/>
      <c r="EL139" s="11"/>
      <c r="EM139" s="1"/>
    </row>
    <row r="140" spans="1:143" s="3" customFormat="1" outlineLevel="1" x14ac:dyDescent="0.2">
      <c r="A140" s="3">
        <v>40</v>
      </c>
      <c r="B140" s="3" t="str">
        <f>VLOOKUP(A140,FAG_Daten_2022!A$1:$FK$206,FAG_Daten_2022!$B$1,FALSE)</f>
        <v>Trüllikon</v>
      </c>
      <c r="C140" s="3" t="str">
        <f>VLOOKUP(A140,FAG_Daten_2022!A$1:$FK$206,FAG_Daten_2022!$C$1,FALSE)</f>
        <v>Politische Gemeinde</v>
      </c>
      <c r="D140" s="3" t="str">
        <f>VLOOKUP(A140,FAG_Daten_2022!A$1:$FK$206,FAG_Daten_2022!$D$1,FALSE)</f>
        <v>Bezirk Andelfingen</v>
      </c>
      <c r="E140" s="82">
        <f>VLOOKUP(A140,FAG_Daten_2022!A$1:$FK$206,FAG_Daten_2022!$AT$1,FALSE)</f>
        <v>2070</v>
      </c>
      <c r="F140" s="82">
        <f>VLOOKUP(A140,FAG_Daten_2022!A$1:$FK$206,FAG_Daten_2022!$AV$1,FALSE)</f>
        <v>3770</v>
      </c>
      <c r="G140" s="82">
        <f>VLOOKUP(A140,FAG_Daten_2022!A$1:$FK$206,FAG_Daten_2022!$F$1,FALSE)</f>
        <v>1055</v>
      </c>
      <c r="H140" s="80">
        <f>VLOOKUP(A140,FAG_Daten_2022!A$1:$FK$206,FAG_Daten_2022!$DH$1,FALSE)</f>
        <v>114</v>
      </c>
      <c r="I140" s="82">
        <f>ROUND(IF(E140&lt;FAG_Basisdaten!$C$5*F140,(FAG_Basisdaten!$C$5*F140-E140)*G140*H140/100,0),0)</f>
        <v>1817881</v>
      </c>
      <c r="J140" s="82">
        <f>VLOOKUP(A140,FAG_Daten_2022!A$1:$FK$206,FAG_Daten_2022!$AT$1,FALSE)</f>
        <v>2070</v>
      </c>
      <c r="K140" s="82">
        <f>VLOOKUP(A140,FAG_Daten_2022!A$1:$FK$206,FAG_Daten_2022!$AV$1,FALSE)</f>
        <v>3770</v>
      </c>
      <c r="L140" s="3">
        <f>VLOOKUP(A140,FAG_Daten_2022!A$1:$FK$206,FAG_Daten_2022!$F$1,FALSE)</f>
        <v>1055</v>
      </c>
      <c r="M140" s="3">
        <f>VLOOKUP(A140,FAG_Daten_2022!A$1:$FK$206,FAG_Daten_2022!DJ$1,FALSE)</f>
        <v>99.67</v>
      </c>
      <c r="N140" s="3">
        <f>VLOOKUP(A140,FAG_Daten_2022!A$1:$FK$206,FAG_Daten_2022!$DK$1,FALSE)</f>
        <v>100.87</v>
      </c>
      <c r="O140" s="82">
        <f>ROUND(IF(J140&gt;K140*FAG_Basisdaten!$C$8,(J140-K140*FAG_Basisdaten!$C$8)*FAG_Basisdaten!$C$9*L140*(M140/N140),0),0)</f>
        <v>0</v>
      </c>
      <c r="P140" s="82">
        <f>VLOOKUP(A140,FAG_Daten_2022!A$1:$FK$206,FAG_Daten_2022!$I$1,FALSE)</f>
        <v>202</v>
      </c>
      <c r="Q140" s="82">
        <f>VLOOKUP(A140,FAG_Daten_2022!A$1:$FK$206,FAG_Daten_2022!$F$1,FALSE)</f>
        <v>1055</v>
      </c>
      <c r="R140" s="82">
        <f>VLOOKUP(A140,FAG_Daten_2022!A$1:$FK$206,FAG_Daten_2022!$K$1,FALSE)</f>
        <v>232131</v>
      </c>
      <c r="S140" s="82">
        <f>VLOOKUP(A140,FAG_Daten_2022!A$1:$FK$206,FAG_Daten_2022!$H$1,FALSE)</f>
        <v>1130451</v>
      </c>
      <c r="T140" s="82">
        <f>VLOOKUP(A140,FAG_Daten_2022!A$1:$FK$206,FAG_Daten_2022!$F$1,FALSE)</f>
        <v>1055</v>
      </c>
      <c r="U140" s="3">
        <f>VLOOKUP(A140,FAG_Daten_2022!A$1:$FK$206,FAG_Daten_2022!$BC$1,FALSE)</f>
        <v>102.3</v>
      </c>
      <c r="V140" s="3">
        <f>VLOOKUP(A140,FAG_Daten_2022!A$1:$FK$206,FAG_Daten_2022!$BD$1,FALSE)</f>
        <v>104.2</v>
      </c>
      <c r="W140" s="118">
        <f>IF((P140/Q140)&gt;(R140/S140)*FAG_Basisdaten!$C$12,((P140/Q140)-(R140/S140)*FAG_Basisdaten!$C$12)*T140*FAG_Basisdaten!$C$13*(U140/V140),0)</f>
        <v>0</v>
      </c>
      <c r="X140" s="3">
        <f>VLOOKUP(A140,FAG_Daten_2022!A$1:$FK$206,FAG_Daten_2022!$DH$1,FALSE)</f>
        <v>114</v>
      </c>
      <c r="Y140" s="3">
        <f>VLOOKUP(A140,FAG_Daten_2022!A$1:$FK$206,FAG_Daten_2022!$DJ$1,FALSE)</f>
        <v>99.67</v>
      </c>
      <c r="Z140" s="82">
        <f>ROUND(W140-W140*MIN(MAX((Y140*FAG_Basisdaten!$C$15-X140)/(Y140*FAG_Basisdaten!$C$14),0),1),0)</f>
        <v>0</v>
      </c>
      <c r="AA140" s="79">
        <f>VLOOKUP(A140,FAG_Daten_2022!A$1:$FK$206,FAG_Daten_2022!$AW$1,FALSE)</f>
        <v>110.48</v>
      </c>
      <c r="AB140" s="83">
        <f>VLOOKUP(A140,FAG_Daten_2022!A$1:$FK$206,FAG_Daten_2022!$AZ$1,FALSE)</f>
        <v>2.2000000000000001E-3</v>
      </c>
      <c r="AC140" s="3">
        <f>VLOOKUP(A140,FAG_Daten_2022!A$1:$FK$206,FAG_Daten_2022!$F$1,FALSE)</f>
        <v>1055</v>
      </c>
      <c r="AD140" s="3">
        <f>VLOOKUP(A140,FAG_Daten_2022!A$1:$FK$206,FAG_Daten_2022!$BC$1,FALSE)</f>
        <v>102.3</v>
      </c>
      <c r="AE140" s="3">
        <f>VLOOKUP(A140,FAG_Daten_2022!A$1:$FK$206,FAG_Daten_2022!$BD$1,FALSE)</f>
        <v>104.2</v>
      </c>
      <c r="AF140" s="80">
        <f>IF(OR(AA140&lt;FAG_Basisdaten!$C$18,AB140&gt;FAG_Basisdaten!$C$19),MAX((FAG_Basisdaten!$C$20+FAG_Basisdaten!$C$21*AA140+FAG_Basisdaten!$C$22*AB140*100)*AC140*(AD140/AE140),0),0)</f>
        <v>303292.10873320536</v>
      </c>
      <c r="AG140" s="3">
        <f>VLOOKUP(A140,FAG_Daten_2022!A$1:$FK$206,FAG_Daten_2022!$DH$1,FALSE)</f>
        <v>114</v>
      </c>
      <c r="AH140" s="3">
        <f>VLOOKUP(A140,FAG_Daten_2022!A$1:$FK$206,FAG_Daten_2022!$DJ$1,FALSE)</f>
        <v>99.67</v>
      </c>
      <c r="AI140" s="82">
        <f>ROUND(AF140-AF140*MIN(MAX((AH140*FAG_Basisdaten!$C$24-AG140)/(AH140*FAG_Basisdaten!$C$23),0),1),0)</f>
        <v>217143</v>
      </c>
      <c r="AJ140" s="3">
        <f>VLOOKUP(A140,FAG_Daten_2022!$A$1:$FK$206,FAG_Daten_2022!$BC$1,FALSE)</f>
        <v>102.3</v>
      </c>
      <c r="AK140" s="3">
        <f>VLOOKUP(A140,FAG_Daten_2022!$A$1:$FK$206,FAG_Daten_2022!$BD$1,FALSE)</f>
        <v>104.2</v>
      </c>
      <c r="AL140" s="82">
        <v>0</v>
      </c>
      <c r="AM140" s="82">
        <f t="shared" si="33"/>
        <v>2035024</v>
      </c>
      <c r="AN140" s="115" t="str">
        <f>IF(VLOOKUP($A140,FAG_Daten_2022!$A$1:$FK$206,FAG_Daten_2022!BS$1,FALSE)="","",VLOOKUP($A140,FAG_Daten_2022!$A$1:$FK$206,FAG_Daten_2022!BS$1,FALSE))</f>
        <v>Trüllikon</v>
      </c>
      <c r="AO140" s="115" t="str">
        <f>IF(VLOOKUP($A140,FAG_Daten_2022!$A$1:$FK$206,FAG_Daten_2022!BT$1,FALSE)="","",VLOOKUP($A140,FAG_Daten_2022!$A$1:$FK$206,FAG_Daten_2022!BT$1,FALSE))</f>
        <v/>
      </c>
      <c r="AP140" s="115" t="str">
        <f>IF(VLOOKUP($A140,FAG_Daten_2022!$A$1:$FK$206,FAG_Daten_2022!BU$1,FALSE)="","",VLOOKUP($A140,FAG_Daten_2022!$A$1:$FK$206,FAG_Daten_2022!BU$1,FALSE))</f>
        <v/>
      </c>
      <c r="AQ140" s="115" t="str">
        <f>IF(VLOOKUP($A140,FAG_Daten_2022!$A$1:$FK$206,FAG_Daten_2022!BV$1,FALSE)="","",VLOOKUP($A140,FAG_Daten_2022!$A$1:$FK$206,FAG_Daten_2022!BV$1,FALSE))</f>
        <v/>
      </c>
      <c r="AR140" s="115" t="str">
        <f>IF(VLOOKUP($A140,FAG_Daten_2022!$A$1:$FK$206,FAG_Daten_2022!BW$1,FALSE)="","",VLOOKUP($A140,FAG_Daten_2022!$A$1:$FK$206,FAG_Daten_2022!BW$1,FALSE))</f>
        <v>Marthalen</v>
      </c>
      <c r="AS140" s="115" t="str">
        <f>IF(VLOOKUP($A140,FAG_Daten_2022!$A$1:$FK$206,FAG_Daten_2022!BX$1,FALSE)="","",VLOOKUP($A140,FAG_Daten_2022!$A$1:$FK$206,FAG_Daten_2022!BX$1,FALSE))</f>
        <v/>
      </c>
      <c r="AT140" s="115" t="str">
        <f>IF(VLOOKUP($A140,FAG_Daten_2022!$A$1:$FK$206,FAG_Daten_2022!BY$1,FALSE)="","",VLOOKUP($A140,FAG_Daten_2022!$A$1:$FK$206,FAG_Daten_2022!BY$1,FALSE))</f>
        <v/>
      </c>
      <c r="AU140" s="115" t="str">
        <f>IF(VLOOKUP($A140,FAG_Daten_2022!$A$1:$FK$206,FAG_Daten_2022!BZ$1,FALSE)="","",VLOOKUP($A140,FAG_Daten_2022!$A$1:$FK$206,FAG_Daten_2022!BZ$1,FALSE))</f>
        <v/>
      </c>
      <c r="AV140" s="115" t="str">
        <f>IF(VLOOKUP($A140,FAG_Daten_2022!$A$1:$FK$206,FAG_Daten_2022!CA$1,FALSE)="","",VLOOKUP($A140,FAG_Daten_2022!$A$1:$FK$206,FAG_Daten_2022!CA$1,FALSE))</f>
        <v/>
      </c>
      <c r="AW140" s="115" t="str">
        <f>IF(VLOOKUP($A140,FAG_Daten_2022!$A$1:$FK$206,FAG_Daten_2022!CB$1,FALSE)="","",VLOOKUP($A140,FAG_Daten_2022!$A$1:$FK$206,FAG_Daten_2022!CB$1,FALSE))</f>
        <v/>
      </c>
      <c r="AX140" s="115" t="str">
        <f>IF(VLOOKUP($A140,FAG_Daten_2022!$A$1:$FK$206,FAG_Daten_2022!CC$1,FALSE)="","",VLOOKUP($A140,FAG_Daten_2022!$A$1:$FK$206,FAG_Daten_2022!CC$1,FALSE))</f>
        <v/>
      </c>
      <c r="AY140" s="115" t="str">
        <f>IF(VLOOKUP($A140,FAG_Daten_2022!$A$1:$FK$206,FAG_Daten_2022!CD$1,FALSE)="","",VLOOKUP($A140,FAG_Daten_2022!$A$1:$FK$206,FAG_Daten_2022!CD$1,FALSE))</f>
        <v/>
      </c>
      <c r="AZ140" s="80">
        <f>VLOOKUP($A140,FAG_Daten_2022!$A$1:$FK$206,FAG_Daten_2022!$DH$1,FALSE)</f>
        <v>114</v>
      </c>
      <c r="BA140" s="80">
        <f>IF(VLOOKUP($A140,FAG_Daten_2022!$A$1:$FK$206,FAG_Daten_2022!M$1,FALSE)="","",VLOOKUP($A140,FAG_Daten_2022!$A$1:$FK$206,FAG_Daten_2022!M$1,FALSE))</f>
        <v>48</v>
      </c>
      <c r="BB140" s="80">
        <f>IF(VLOOKUP($A140,FAG_Daten_2022!$A$1:$FK$206,FAG_Daten_2022!N$1,FALSE)="","",VLOOKUP($A140,FAG_Daten_2022!$A$1:$FK$206,FAG_Daten_2022!N$1,FALSE))</f>
        <v>0</v>
      </c>
      <c r="BC140" s="80">
        <f>IF(VLOOKUP($A140,FAG_Daten_2022!$A$1:$FK$206,FAG_Daten_2022!O$1,FALSE)="","",VLOOKUP($A140,FAG_Daten_2022!$A$1:$FK$206,FAG_Daten_2022!O$1,FALSE))</f>
        <v>0</v>
      </c>
      <c r="BD140" s="80" t="str">
        <f>IF(VLOOKUP($A140,FAG_Daten_2022!$A$1:$FK$206,FAG_Daten_2022!P$1,FALSE)="","",VLOOKUP($A140,FAG_Daten_2022!$A$1:$FK$206,FAG_Daten_2022!P$1,FALSE))</f>
        <v/>
      </c>
      <c r="BE140" s="80">
        <f>IF(VLOOKUP($A140,FAG_Daten_2022!$A$1:$FK$206,FAG_Daten_2022!R$1,FALSE)="","",VLOOKUP($A140,FAG_Daten_2022!$A$1:$FK$206,FAG_Daten_2022!R$1,FALSE))</f>
        <v>18</v>
      </c>
      <c r="BF140" s="80">
        <f>IF(VLOOKUP($A140,FAG_Daten_2022!$A$1:$FK$206,FAG_Daten_2022!S$1,FALSE)="","",VLOOKUP($A140,FAG_Daten_2022!$A$1:$FK$206,FAG_Daten_2022!S$1,FALSE))</f>
        <v>0</v>
      </c>
      <c r="BG140" s="80" t="str">
        <f>IF(VLOOKUP($A140,FAG_Daten_2022!$A$1:$FK$206,FAG_Daten_2022!T$1,FALSE)="","",VLOOKUP($A140,FAG_Daten_2022!$A$1:$FK$206,FAG_Daten_2022!T$1,FALSE))</f>
        <v/>
      </c>
      <c r="BH140" s="80" t="str">
        <f>IF(VLOOKUP($A140,FAG_Daten_2022!$A$1:$FK$206,FAG_Daten_2022!U$1,FALSE)="","",VLOOKUP($A140,FAG_Daten_2022!$A$1:$FK$206,FAG_Daten_2022!U$1,FALSE))</f>
        <v/>
      </c>
      <c r="BI140" s="80">
        <f>IF(VLOOKUP($A140,FAG_Daten_2022!$A$1:$FK$206,FAG_Daten_2022!W$1,FALSE)="","",VLOOKUP($A140,FAG_Daten_2022!$A$1:$FK$206,FAG_Daten_2022!W$1,FALSE))</f>
        <v>0</v>
      </c>
      <c r="BJ140" s="80" t="str">
        <f>IF(VLOOKUP($A140,FAG_Daten_2022!$A$1:$FK$206,FAG_Daten_2022!X$1,FALSE)="","",VLOOKUP($A140,FAG_Daten_2022!$A$1:$FK$206,FAG_Daten_2022!X$1,FALSE))</f>
        <v/>
      </c>
      <c r="BK140" s="80" t="str">
        <f>IF(VLOOKUP($A140,FAG_Daten_2022!$A$1:$FK$206,FAG_Daten_2022!Y$1,FALSE)="","",VLOOKUP($A140,FAG_Daten_2022!$A$1:$FK$206,FAG_Daten_2022!Y$1,FALSE))</f>
        <v/>
      </c>
      <c r="BL140" s="80" t="str">
        <f>IF(VLOOKUP($A140,FAG_Daten_2022!$A$1:$FK$206,FAG_Daten_2022!Z$1,FALSE)="","",VLOOKUP($A140,FAG_Daten_2022!$A$1:$FK$206,FAG_Daten_2022!Z$1,FALSE))</f>
        <v/>
      </c>
      <c r="BM140" s="82">
        <f>IF(VLOOKUP($A140,FAG_Daten_2022!$A$1:$FK$206,FAG_Daten_2022!AG$1,FALSE)="","",VLOOKUP($A140,FAG_Daten_2022!$A$1:$FK$206,FAG_Daten_2022!AG$1,FALSE))</f>
        <v>2183565</v>
      </c>
      <c r="BN140" s="82">
        <f>IF(VLOOKUP($A140,FAG_Daten_2022!$A$1:$FK$206,FAG_Daten_2022!AH$1,FALSE)="","",VLOOKUP($A140,FAG_Daten_2022!$A$1:$FK$206,FAG_Daten_2022!AH$1,FALSE))</f>
        <v>2183565</v>
      </c>
      <c r="BO140" s="82">
        <f>IF(VLOOKUP($A140,FAG_Daten_2022!$A$1:$FK$206,FAG_Daten_2022!AI$1,FALSE)="","",VLOOKUP($A140,FAG_Daten_2022!$A$1:$FK$206,FAG_Daten_2022!AI$1,FALSE))</f>
        <v>0</v>
      </c>
      <c r="BP140" s="113">
        <f>IF(VLOOKUP($A140,FAG_Daten_2022!$A$1:$FK$206,FAG_Daten_2022!AJ$1,FALSE)="","",VLOOKUP($A140,FAG_Daten_2022!$A$1:$FK$206,FAG_Daten_2022!AJ$1,FALSE))</f>
        <v>0</v>
      </c>
      <c r="BQ140" s="82" t="str">
        <f>IF(VLOOKUP($A140,FAG_Daten_2022!$A$1:$FK$206,FAG_Daten_2022!AK$1,FALSE)="","",VLOOKUP($A140,FAG_Daten_2022!$A$1:$FK$206,FAG_Daten_2022!AK$1,FALSE))</f>
        <v/>
      </c>
      <c r="BR140" s="82">
        <f>IF(VLOOKUP($A140,FAG_Daten_2022!$A$1:$FK$206,FAG_Daten_2022!AL$1,FALSE)="","",VLOOKUP($A140,FAG_Daten_2022!$A$1:$FK$206,FAG_Daten_2022!AL$1,FALSE))</f>
        <v>2183565</v>
      </c>
      <c r="BS140" s="82">
        <f>IF(VLOOKUP($A140,FAG_Daten_2022!$A$1:$FK$206,FAG_Daten_2022!AM$1,FALSE)="","",VLOOKUP($A140,FAG_Daten_2022!$A$1:$FK$206,FAG_Daten_2022!AM$1,FALSE))</f>
        <v>0</v>
      </c>
      <c r="BT140" s="82" t="str">
        <f>IF(VLOOKUP($A140,FAG_Daten_2022!$A$1:$FK$206,FAG_Daten_2022!AN$1,FALSE)="","",VLOOKUP($A140,FAG_Daten_2022!$A$1:$FK$206,FAG_Daten_2022!AN$1,FALSE))</f>
        <v/>
      </c>
      <c r="BU140" s="82" t="str">
        <f>IF(VLOOKUP($A140,FAG_Daten_2022!$A$1:$FK$206,FAG_Daten_2022!AO$1,FALSE)="","",VLOOKUP($A140,FAG_Daten_2022!$A$1:$FK$206,FAG_Daten_2022!AO$1,FALSE))</f>
        <v/>
      </c>
      <c r="BV140" s="82">
        <f>IF(VLOOKUP($A140,FAG_Daten_2022!$A$1:$FK$206,FAG_Daten_2022!AP$1,FALSE)="","",VLOOKUP($A140,FAG_Daten_2022!$A$1:$FK$206,FAG_Daten_2022!AP$1,FALSE))</f>
        <v>0</v>
      </c>
      <c r="BW140" s="82" t="str">
        <f>IF(VLOOKUP($A140,FAG_Daten_2022!$A$1:$FK$206,FAG_Daten_2022!AQ$1,FALSE)="","",VLOOKUP($A140,FAG_Daten_2022!$A$1:$FK$206,FAG_Daten_2022!AQ$1,FALSE))</f>
        <v/>
      </c>
      <c r="BX140" s="82" t="str">
        <f>IF(VLOOKUP($A140,FAG_Daten_2022!$A$1:$FK$206,FAG_Daten_2022!AR$1,FALSE)="","",VLOOKUP($A140,FAG_Daten_2022!$A$1:$FK$206,FAG_Daten_2022!AR$1,FALSE))</f>
        <v/>
      </c>
      <c r="BY140" s="82" t="str">
        <f>IF(VLOOKUP($A140,FAG_Daten_2022!$A$1:$FK$206,FAG_Daten_2022!AS$1,FALSE)="","",VLOOKUP($A140,FAG_Daten_2022!$A$1:$FK$206,FAG_Daten_2022!AS$1,FALSE))</f>
        <v/>
      </c>
      <c r="BZ140" s="82">
        <f t="shared" si="38"/>
        <v>765424</v>
      </c>
      <c r="CA140" s="82">
        <f t="shared" si="38"/>
        <v>0</v>
      </c>
      <c r="CB140" s="82">
        <f t="shared" si="38"/>
        <v>0</v>
      </c>
      <c r="CC140" s="82" t="str">
        <f t="shared" si="34"/>
        <v/>
      </c>
      <c r="CD140" s="82">
        <f t="shared" si="34"/>
        <v>287034</v>
      </c>
      <c r="CE140" s="82">
        <f t="shared" si="34"/>
        <v>0</v>
      </c>
      <c r="CF140" s="82" t="str">
        <f t="shared" si="34"/>
        <v/>
      </c>
      <c r="CG140" s="82" t="str">
        <f t="shared" si="34"/>
        <v/>
      </c>
      <c r="CH140" s="82">
        <f t="shared" si="34"/>
        <v>0</v>
      </c>
      <c r="CI140" s="82" t="str">
        <f t="shared" si="25"/>
        <v/>
      </c>
      <c r="CJ140" s="82" t="str">
        <f t="shared" si="25"/>
        <v/>
      </c>
      <c r="CK140" s="82" t="str">
        <f t="shared" si="25"/>
        <v/>
      </c>
      <c r="CL140" s="82">
        <f t="shared" si="28"/>
        <v>0</v>
      </c>
      <c r="CM140" s="82">
        <f t="shared" si="28"/>
        <v>0</v>
      </c>
      <c r="CN140" s="82">
        <f t="shared" si="28"/>
        <v>0</v>
      </c>
      <c r="CO140" s="82" t="str">
        <f t="shared" si="26"/>
        <v/>
      </c>
      <c r="CP140" s="82">
        <f t="shared" si="26"/>
        <v>0</v>
      </c>
      <c r="CQ140" s="82">
        <f t="shared" si="26"/>
        <v>0</v>
      </c>
      <c r="CR140" s="82" t="str">
        <f t="shared" si="26"/>
        <v/>
      </c>
      <c r="CS140" s="82" t="str">
        <f t="shared" si="26"/>
        <v/>
      </c>
      <c r="CT140" s="82">
        <f t="shared" si="26"/>
        <v>0</v>
      </c>
      <c r="CU140" s="82" t="str">
        <f t="shared" si="31"/>
        <v/>
      </c>
      <c r="CV140" s="82" t="str">
        <f t="shared" si="31"/>
        <v/>
      </c>
      <c r="CW140" s="82" t="str">
        <f t="shared" si="31"/>
        <v/>
      </c>
      <c r="CX140" s="82">
        <f t="shared" si="35"/>
        <v>1052458</v>
      </c>
      <c r="CY140" s="82">
        <f>VLOOKUP($A140,FAG_Daten_2022!$A$1:$FK$206,FAG_Daten_2022!I$1,FALSE)</f>
        <v>202</v>
      </c>
      <c r="CZ140" s="82">
        <f>IF(VLOOKUP($A140,FAG_Daten_2022!$A$1:$FK$206,FAG_Daten_2022!BE$1,FALSE)="","",VLOOKUP($A140,FAG_Daten_2022!$A$1:$FK$206,FAG_Daten_2022!BE$1,FALSE))</f>
        <v>75</v>
      </c>
      <c r="DA140" s="82" t="str">
        <f>IF(VLOOKUP($A140,FAG_Daten_2022!$A$1:$FK$206,FAG_Daten_2022!BF$1,FALSE)="","",VLOOKUP($A140,FAG_Daten_2022!$A$1:$FK$206,FAG_Daten_2022!BF$1,FALSE))</f>
        <v/>
      </c>
      <c r="DB140" s="82" t="str">
        <f>IF(VLOOKUP($A140,FAG_Daten_2022!$A$1:$FK$206,FAG_Daten_2022!BG$1,FALSE)="","",VLOOKUP($A140,FAG_Daten_2022!$A$1:$FK$206,FAG_Daten_2022!BG$1,FALSE))</f>
        <v/>
      </c>
      <c r="DC140" s="82" t="str">
        <f>IF(VLOOKUP($A140,FAG_Daten_2022!$A$1:$FK$206,FAG_Daten_2022!BH$1,FALSE)="","",VLOOKUP($A140,FAG_Daten_2022!$A$1:$FK$206,FAG_Daten_2022!BH$1,FALSE))</f>
        <v/>
      </c>
      <c r="DD140" s="82">
        <f>IF(VLOOKUP($A140,FAG_Daten_2022!$A$1:$FK$206,FAG_Daten_2022!BI$1,FALSE)="","",VLOOKUP($A140,FAG_Daten_2022!$A$1:$FK$206,FAG_Daten_2022!BI$1,FALSE))</f>
        <v>28</v>
      </c>
      <c r="DE140" s="82" t="str">
        <f>IF(VLOOKUP($A140,FAG_Daten_2022!$A$1:$FK$206,FAG_Daten_2022!BJ$1,FALSE)="","",VLOOKUP($A140,FAG_Daten_2022!$A$1:$FK$206,FAG_Daten_2022!BJ$1,FALSE))</f>
        <v/>
      </c>
      <c r="DF140" s="82" t="str">
        <f>IF(VLOOKUP($A140,FAG_Daten_2022!$A$1:$FK$206,FAG_Daten_2022!BK$1,FALSE)="","",VLOOKUP($A140,FAG_Daten_2022!$A$1:$FK$206,FAG_Daten_2022!BK$1,FALSE))</f>
        <v/>
      </c>
      <c r="DG140" s="82" t="str">
        <f>IF(VLOOKUP($A140,FAG_Daten_2022!$A$1:$FK$206,FAG_Daten_2022!BL$1,FALSE)="","",VLOOKUP($A140,FAG_Daten_2022!$A$1:$FK$206,FAG_Daten_2022!BL$1,FALSE))</f>
        <v/>
      </c>
      <c r="DH140" s="82" t="str">
        <f>IF(VLOOKUP($A140,FAG_Daten_2022!$A$1:$FK$206,FAG_Daten_2022!BM$1,FALSE)="","",VLOOKUP($A140,FAG_Daten_2022!$A$1:$FK$206,FAG_Daten_2022!BM$1,FALSE))</f>
        <v/>
      </c>
      <c r="DI140" s="82" t="str">
        <f>IF(VLOOKUP($A140,FAG_Daten_2022!$A$1:$FK$206,FAG_Daten_2022!BN$1,FALSE)="","",VLOOKUP($A140,FAG_Daten_2022!$A$1:$FK$206,FAG_Daten_2022!BN$1,FALSE))</f>
        <v/>
      </c>
      <c r="DJ140" s="82" t="str">
        <f>IF(VLOOKUP($A140,FAG_Daten_2022!$A$1:$FK$206,FAG_Daten_2022!BO$1,FALSE)="","",VLOOKUP($A140,FAG_Daten_2022!$A$1:$FK$206,FAG_Daten_2022!BO$1,FALSE))</f>
        <v/>
      </c>
      <c r="DK140" s="82" t="str">
        <f>IF(VLOOKUP($A140,FAG_Daten_2022!$A$1:$FK$206,FAG_Daten_2022!BP$1,FALSE)="","",VLOOKUP($A140,FAG_Daten_2022!$A$1:$FK$206,FAG_Daten_2022!BP$1,FALSE))</f>
        <v/>
      </c>
      <c r="DL140" s="82" t="str">
        <f>IF(VLOOKUP($A140,FAG_Daten_2022!$A$1:$FK$206,FAG_Daten_2022!BQ$1,FALSE)="","",VLOOKUP($A140,FAG_Daten_2022!$A$1:$FK$206,FAG_Daten_2022!BQ$1,FALSE))</f>
        <v/>
      </c>
      <c r="DM140" s="82" t="str">
        <f>IF(VLOOKUP($A140,FAG_Daten_2022!$A$1:$FK$206,FAG_Daten_2022!BR$1,FALSE)="","",VLOOKUP($A140,FAG_Daten_2022!$A$1:$FK$206,FAG_Daten_2022!BR$1,FALSE))</f>
        <v/>
      </c>
      <c r="DN140" s="82">
        <f t="shared" si="29"/>
        <v>0</v>
      </c>
      <c r="DO140" s="82" t="str">
        <f t="shared" si="29"/>
        <v/>
      </c>
      <c r="DP140" s="82" t="str">
        <f t="shared" si="29"/>
        <v/>
      </c>
      <c r="DQ140" s="82" t="str">
        <f t="shared" si="27"/>
        <v/>
      </c>
      <c r="DR140" s="82">
        <f t="shared" si="27"/>
        <v>0</v>
      </c>
      <c r="DS140" s="82" t="str">
        <f t="shared" si="27"/>
        <v/>
      </c>
      <c r="DT140" s="82" t="str">
        <f t="shared" si="27"/>
        <v/>
      </c>
      <c r="DU140" s="82" t="str">
        <f t="shared" si="27"/>
        <v/>
      </c>
      <c r="DV140" s="82" t="str">
        <f t="shared" si="27"/>
        <v/>
      </c>
      <c r="DW140" s="82" t="str">
        <f t="shared" si="32"/>
        <v/>
      </c>
      <c r="DX140" s="82" t="str">
        <f t="shared" si="32"/>
        <v/>
      </c>
      <c r="DY140" s="82" t="str">
        <f t="shared" si="32"/>
        <v/>
      </c>
      <c r="DZ140" s="82">
        <f t="shared" si="36"/>
        <v>0</v>
      </c>
      <c r="EA140" s="82">
        <f t="shared" si="37"/>
        <v>1052458</v>
      </c>
      <c r="EB140" s="82"/>
      <c r="EC140" s="82"/>
      <c r="ED140" s="82"/>
      <c r="EE140" s="82"/>
      <c r="EF140" s="82"/>
      <c r="EG140" s="82"/>
      <c r="EH140" s="82"/>
      <c r="EI140" s="82"/>
      <c r="EJ140" s="82"/>
      <c r="EL140" s="82"/>
    </row>
    <row r="141" spans="1:143" s="3" customFormat="1" outlineLevel="1" x14ac:dyDescent="0.2">
      <c r="A141" s="3">
        <v>41</v>
      </c>
      <c r="B141" s="3" t="str">
        <f>VLOOKUP(A141,FAG_Daten_2022!A$1:$FK$206,FAG_Daten_2022!$B$1,FALSE)</f>
        <v>Truttikon</v>
      </c>
      <c r="C141" s="3" t="str">
        <f>VLOOKUP(A141,FAG_Daten_2022!A$1:$FK$206,FAG_Daten_2022!$C$1,FALSE)</f>
        <v>Politische Gemeinde</v>
      </c>
      <c r="D141" s="3" t="str">
        <f>VLOOKUP(A141,FAG_Daten_2022!A$1:$FK$206,FAG_Daten_2022!$D$1,FALSE)</f>
        <v>Bezirk Andelfingen</v>
      </c>
      <c r="E141" s="82">
        <f>VLOOKUP(A141,FAG_Daten_2022!A$1:$FK$206,FAG_Daten_2022!$AT$1,FALSE)</f>
        <v>2040</v>
      </c>
      <c r="F141" s="82">
        <f>VLOOKUP(A141,FAG_Daten_2022!A$1:$FK$206,FAG_Daten_2022!$AV$1,FALSE)</f>
        <v>3770</v>
      </c>
      <c r="G141" s="82">
        <f>VLOOKUP(A141,FAG_Daten_2022!A$1:$FK$206,FAG_Daten_2022!$F$1,FALSE)</f>
        <v>450</v>
      </c>
      <c r="H141" s="80">
        <f>VLOOKUP(A141,FAG_Daten_2022!A$1:$FK$206,FAG_Daten_2022!$DH$1,FALSE)</f>
        <v>120</v>
      </c>
      <c r="I141" s="82">
        <f>ROUND(IF(E141&lt;FAG_Basisdaten!$C$5*F141,(FAG_Basisdaten!$C$5*F141-E141)*G141*H141/100,0),0)</f>
        <v>832410</v>
      </c>
      <c r="J141" s="82">
        <f>VLOOKUP(A141,FAG_Daten_2022!A$1:$FK$206,FAG_Daten_2022!$AT$1,FALSE)</f>
        <v>2040</v>
      </c>
      <c r="K141" s="82">
        <f>VLOOKUP(A141,FAG_Daten_2022!A$1:$FK$206,FAG_Daten_2022!$AV$1,FALSE)</f>
        <v>3770</v>
      </c>
      <c r="L141" s="3">
        <f>VLOOKUP(A141,FAG_Daten_2022!A$1:$FK$206,FAG_Daten_2022!$F$1,FALSE)</f>
        <v>450</v>
      </c>
      <c r="M141" s="3">
        <f>VLOOKUP(A141,FAG_Daten_2022!A$1:$FK$206,FAG_Daten_2022!DJ$1,FALSE)</f>
        <v>99.67</v>
      </c>
      <c r="N141" s="3">
        <f>VLOOKUP(A141,FAG_Daten_2022!A$1:$FK$206,FAG_Daten_2022!$DK$1,FALSE)</f>
        <v>100.87</v>
      </c>
      <c r="O141" s="82">
        <f>ROUND(IF(J141&gt;K141*FAG_Basisdaten!$C$8,(J141-K141*FAG_Basisdaten!$C$8)*FAG_Basisdaten!$C$9*L141*(M141/N141),0),0)</f>
        <v>0</v>
      </c>
      <c r="P141" s="82">
        <f>VLOOKUP(A141,FAG_Daten_2022!A$1:$FK$206,FAG_Daten_2022!$I$1,FALSE)</f>
        <v>95</v>
      </c>
      <c r="Q141" s="82">
        <f>VLOOKUP(A141,FAG_Daten_2022!A$1:$FK$206,FAG_Daten_2022!$F$1,FALSE)</f>
        <v>450</v>
      </c>
      <c r="R141" s="82">
        <f>VLOOKUP(A141,FAG_Daten_2022!A$1:$FK$206,FAG_Daten_2022!$K$1,FALSE)</f>
        <v>232131</v>
      </c>
      <c r="S141" s="82">
        <f>VLOOKUP(A141,FAG_Daten_2022!A$1:$FK$206,FAG_Daten_2022!$H$1,FALSE)</f>
        <v>1130451</v>
      </c>
      <c r="T141" s="82">
        <f>VLOOKUP(A141,FAG_Daten_2022!A$1:$FK$206,FAG_Daten_2022!$F$1,FALSE)</f>
        <v>450</v>
      </c>
      <c r="U141" s="3">
        <f>VLOOKUP(A141,FAG_Daten_2022!A$1:$FK$206,FAG_Daten_2022!$BC$1,FALSE)</f>
        <v>102.3</v>
      </c>
      <c r="V141" s="3">
        <f>VLOOKUP(A141,FAG_Daten_2022!A$1:$FK$206,FAG_Daten_2022!$BD$1,FALSE)</f>
        <v>104.2</v>
      </c>
      <c r="W141" s="118">
        <f>IF((P141/Q141)&gt;(R141/S141)*FAG_Basisdaten!$C$12,((P141/Q141)-(R141/S141)*FAG_Basisdaten!$C$12)*T141*FAG_Basisdaten!$C$13*(U141/V141),0)</f>
        <v>0</v>
      </c>
      <c r="X141" s="3">
        <f>VLOOKUP(A141,FAG_Daten_2022!A$1:$FK$206,FAG_Daten_2022!$DH$1,FALSE)</f>
        <v>120</v>
      </c>
      <c r="Y141" s="3">
        <f>VLOOKUP(A141,FAG_Daten_2022!A$1:$FK$206,FAG_Daten_2022!$DJ$1,FALSE)</f>
        <v>99.67</v>
      </c>
      <c r="Z141" s="82">
        <f>ROUND(W141-W141*MIN(MAX((Y141*FAG_Basisdaten!$C$15-X141)/(Y141*FAG_Basisdaten!$C$14),0),1),0)</f>
        <v>0</v>
      </c>
      <c r="AA141" s="79">
        <f>VLOOKUP(A141,FAG_Daten_2022!A$1:$FK$206,FAG_Daten_2022!$AW$1,FALSE)</f>
        <v>102.06</v>
      </c>
      <c r="AB141" s="83">
        <f>VLOOKUP(A141,FAG_Daten_2022!A$1:$FK$206,FAG_Daten_2022!$AZ$1,FALSE)</f>
        <v>0</v>
      </c>
      <c r="AC141" s="3">
        <f>VLOOKUP(A141,FAG_Daten_2022!A$1:$FK$206,FAG_Daten_2022!$F$1,FALSE)</f>
        <v>450</v>
      </c>
      <c r="AD141" s="3">
        <f>VLOOKUP(A141,FAG_Daten_2022!A$1:$FK$206,FAG_Daten_2022!$BC$1,FALSE)</f>
        <v>102.3</v>
      </c>
      <c r="AE141" s="3">
        <f>VLOOKUP(A141,FAG_Daten_2022!A$1:$FK$206,FAG_Daten_2022!$BD$1,FALSE)</f>
        <v>104.2</v>
      </c>
      <c r="AF141" s="80">
        <f>IF(OR(AA141&lt;FAG_Basisdaten!$C$18,AB141&gt;FAG_Basisdaten!$C$19),MAX((FAG_Basisdaten!$C$20+FAG_Basisdaten!$C$21*AA141+FAG_Basisdaten!$C$22*AB141*100)*AC141*(AD141/AE141),0),0)</f>
        <v>131628.29078694817</v>
      </c>
      <c r="AG141" s="3">
        <f>VLOOKUP(A141,FAG_Daten_2022!A$1:$FK$206,FAG_Daten_2022!$DH$1,FALSE)</f>
        <v>120</v>
      </c>
      <c r="AH141" s="3">
        <f>VLOOKUP(A141,FAG_Daten_2022!A$1:$FK$206,FAG_Daten_2022!$DJ$1,FALSE)</f>
        <v>99.67</v>
      </c>
      <c r="AI141" s="82">
        <f>ROUND(AF141-AF141*MIN(MAX((AH141*FAG_Basisdaten!$C$24-AG141)/(AH141*FAG_Basisdaten!$C$23),0),1),0)</f>
        <v>108647</v>
      </c>
      <c r="AJ141" s="3">
        <f>VLOOKUP(A141,FAG_Daten_2022!$A$1:$FK$206,FAG_Daten_2022!$BC$1,FALSE)</f>
        <v>102.3</v>
      </c>
      <c r="AK141" s="3">
        <f>VLOOKUP(A141,FAG_Daten_2022!$A$1:$FK$206,FAG_Daten_2022!$BD$1,FALSE)</f>
        <v>104.2</v>
      </c>
      <c r="AL141" s="82">
        <v>0</v>
      </c>
      <c r="AM141" s="82">
        <f t="shared" si="33"/>
        <v>941057</v>
      </c>
      <c r="AN141" s="115" t="str">
        <f>IF(VLOOKUP($A141,FAG_Daten_2022!$A$1:$FK$206,FAG_Daten_2022!BS$1,FALSE)="","",VLOOKUP($A141,FAG_Daten_2022!$A$1:$FK$206,FAG_Daten_2022!BS$1,FALSE))</f>
        <v>Truttikon</v>
      </c>
      <c r="AO141" s="115" t="str">
        <f>IF(VLOOKUP($A141,FAG_Daten_2022!$A$1:$FK$206,FAG_Daten_2022!BT$1,FALSE)="","",VLOOKUP($A141,FAG_Daten_2022!$A$1:$FK$206,FAG_Daten_2022!BT$1,FALSE))</f>
        <v/>
      </c>
      <c r="AP141" s="115" t="str">
        <f>IF(VLOOKUP($A141,FAG_Daten_2022!$A$1:$FK$206,FAG_Daten_2022!BU$1,FALSE)="","",VLOOKUP($A141,FAG_Daten_2022!$A$1:$FK$206,FAG_Daten_2022!BU$1,FALSE))</f>
        <v/>
      </c>
      <c r="AQ141" s="115" t="str">
        <f>IF(VLOOKUP($A141,FAG_Daten_2022!$A$1:$FK$206,FAG_Daten_2022!BV$1,FALSE)="","",VLOOKUP($A141,FAG_Daten_2022!$A$1:$FK$206,FAG_Daten_2022!BV$1,FALSE))</f>
        <v/>
      </c>
      <c r="AR141" s="115" t="str">
        <f>IF(VLOOKUP($A141,FAG_Daten_2022!$A$1:$FK$206,FAG_Daten_2022!BW$1,FALSE)="","",VLOOKUP($A141,FAG_Daten_2022!$A$1:$FK$206,FAG_Daten_2022!BW$1,FALSE))</f>
        <v>Ossingen-Truttikon</v>
      </c>
      <c r="AS141" s="115" t="str">
        <f>IF(VLOOKUP($A141,FAG_Daten_2022!$A$1:$FK$206,FAG_Daten_2022!BX$1,FALSE)="","",VLOOKUP($A141,FAG_Daten_2022!$A$1:$FK$206,FAG_Daten_2022!BX$1,FALSE))</f>
        <v/>
      </c>
      <c r="AT141" s="115" t="str">
        <f>IF(VLOOKUP($A141,FAG_Daten_2022!$A$1:$FK$206,FAG_Daten_2022!BY$1,FALSE)="","",VLOOKUP($A141,FAG_Daten_2022!$A$1:$FK$206,FAG_Daten_2022!BY$1,FALSE))</f>
        <v/>
      </c>
      <c r="AU141" s="115" t="str">
        <f>IF(VLOOKUP($A141,FAG_Daten_2022!$A$1:$FK$206,FAG_Daten_2022!BZ$1,FALSE)="","",VLOOKUP($A141,FAG_Daten_2022!$A$1:$FK$206,FAG_Daten_2022!BZ$1,FALSE))</f>
        <v/>
      </c>
      <c r="AV141" s="115" t="str">
        <f>IF(VLOOKUP($A141,FAG_Daten_2022!$A$1:$FK$206,FAG_Daten_2022!CA$1,FALSE)="","",VLOOKUP($A141,FAG_Daten_2022!$A$1:$FK$206,FAG_Daten_2022!CA$1,FALSE))</f>
        <v/>
      </c>
      <c r="AW141" s="115" t="str">
        <f>IF(VLOOKUP($A141,FAG_Daten_2022!$A$1:$FK$206,FAG_Daten_2022!CB$1,FALSE)="","",VLOOKUP($A141,FAG_Daten_2022!$A$1:$FK$206,FAG_Daten_2022!CB$1,FALSE))</f>
        <v/>
      </c>
      <c r="AX141" s="115" t="str">
        <f>IF(VLOOKUP($A141,FAG_Daten_2022!$A$1:$FK$206,FAG_Daten_2022!CC$1,FALSE)="","",VLOOKUP($A141,FAG_Daten_2022!$A$1:$FK$206,FAG_Daten_2022!CC$1,FALSE))</f>
        <v/>
      </c>
      <c r="AY141" s="115" t="str">
        <f>IF(VLOOKUP($A141,FAG_Daten_2022!$A$1:$FK$206,FAG_Daten_2022!CD$1,FALSE)="","",VLOOKUP($A141,FAG_Daten_2022!$A$1:$FK$206,FAG_Daten_2022!CD$1,FALSE))</f>
        <v/>
      </c>
      <c r="AZ141" s="80">
        <f>VLOOKUP($A141,FAG_Daten_2022!$A$1:$FK$206,FAG_Daten_2022!$DH$1,FALSE)</f>
        <v>120</v>
      </c>
      <c r="BA141" s="80">
        <f>IF(VLOOKUP($A141,FAG_Daten_2022!$A$1:$FK$206,FAG_Daten_2022!M$1,FALSE)="","",VLOOKUP($A141,FAG_Daten_2022!$A$1:$FK$206,FAG_Daten_2022!M$1,FALSE))</f>
        <v>50</v>
      </c>
      <c r="BB141" s="80">
        <f>IF(VLOOKUP($A141,FAG_Daten_2022!$A$1:$FK$206,FAG_Daten_2022!N$1,FALSE)="","",VLOOKUP($A141,FAG_Daten_2022!$A$1:$FK$206,FAG_Daten_2022!N$1,FALSE))</f>
        <v>0</v>
      </c>
      <c r="BC141" s="80">
        <f>IF(VLOOKUP($A141,FAG_Daten_2022!$A$1:$FK$206,FAG_Daten_2022!O$1,FALSE)="","",VLOOKUP($A141,FAG_Daten_2022!$A$1:$FK$206,FAG_Daten_2022!O$1,FALSE))</f>
        <v>0</v>
      </c>
      <c r="BD141" s="80" t="str">
        <f>IF(VLOOKUP($A141,FAG_Daten_2022!$A$1:$FK$206,FAG_Daten_2022!P$1,FALSE)="","",VLOOKUP($A141,FAG_Daten_2022!$A$1:$FK$206,FAG_Daten_2022!P$1,FALSE))</f>
        <v/>
      </c>
      <c r="BE141" s="80">
        <f>IF(VLOOKUP($A141,FAG_Daten_2022!$A$1:$FK$206,FAG_Daten_2022!R$1,FALSE)="","",VLOOKUP($A141,FAG_Daten_2022!$A$1:$FK$206,FAG_Daten_2022!R$1,FALSE))</f>
        <v>24</v>
      </c>
      <c r="BF141" s="80">
        <f>IF(VLOOKUP($A141,FAG_Daten_2022!$A$1:$FK$206,FAG_Daten_2022!S$1,FALSE)="","",VLOOKUP($A141,FAG_Daten_2022!$A$1:$FK$206,FAG_Daten_2022!S$1,FALSE))</f>
        <v>0</v>
      </c>
      <c r="BG141" s="80" t="str">
        <f>IF(VLOOKUP($A141,FAG_Daten_2022!$A$1:$FK$206,FAG_Daten_2022!T$1,FALSE)="","",VLOOKUP($A141,FAG_Daten_2022!$A$1:$FK$206,FAG_Daten_2022!T$1,FALSE))</f>
        <v/>
      </c>
      <c r="BH141" s="80" t="str">
        <f>IF(VLOOKUP($A141,FAG_Daten_2022!$A$1:$FK$206,FAG_Daten_2022!U$1,FALSE)="","",VLOOKUP($A141,FAG_Daten_2022!$A$1:$FK$206,FAG_Daten_2022!U$1,FALSE))</f>
        <v/>
      </c>
      <c r="BI141" s="80">
        <f>IF(VLOOKUP($A141,FAG_Daten_2022!$A$1:$FK$206,FAG_Daten_2022!W$1,FALSE)="","",VLOOKUP($A141,FAG_Daten_2022!$A$1:$FK$206,FAG_Daten_2022!W$1,FALSE))</f>
        <v>0</v>
      </c>
      <c r="BJ141" s="80" t="str">
        <f>IF(VLOOKUP($A141,FAG_Daten_2022!$A$1:$FK$206,FAG_Daten_2022!X$1,FALSE)="","",VLOOKUP($A141,FAG_Daten_2022!$A$1:$FK$206,FAG_Daten_2022!X$1,FALSE))</f>
        <v/>
      </c>
      <c r="BK141" s="80" t="str">
        <f>IF(VLOOKUP($A141,FAG_Daten_2022!$A$1:$FK$206,FAG_Daten_2022!Y$1,FALSE)="","",VLOOKUP($A141,FAG_Daten_2022!$A$1:$FK$206,FAG_Daten_2022!Y$1,FALSE))</f>
        <v/>
      </c>
      <c r="BL141" s="80" t="str">
        <f>IF(VLOOKUP($A141,FAG_Daten_2022!$A$1:$FK$206,FAG_Daten_2022!Z$1,FALSE)="","",VLOOKUP($A141,FAG_Daten_2022!$A$1:$FK$206,FAG_Daten_2022!Z$1,FALSE))</f>
        <v/>
      </c>
      <c r="BM141" s="82">
        <f>IF(VLOOKUP($A141,FAG_Daten_2022!$A$1:$FK$206,FAG_Daten_2022!AG$1,FALSE)="","",VLOOKUP($A141,FAG_Daten_2022!$A$1:$FK$206,FAG_Daten_2022!AG$1,FALSE))</f>
        <v>917967</v>
      </c>
      <c r="BN141" s="82">
        <f>IF(VLOOKUP($A141,FAG_Daten_2022!$A$1:$FK$206,FAG_Daten_2022!AH$1,FALSE)="","",VLOOKUP($A141,FAG_Daten_2022!$A$1:$FK$206,FAG_Daten_2022!AH$1,FALSE))</f>
        <v>917967</v>
      </c>
      <c r="BO141" s="82">
        <f>IF(VLOOKUP($A141,FAG_Daten_2022!$A$1:$FK$206,FAG_Daten_2022!AI$1,FALSE)="","",VLOOKUP($A141,FAG_Daten_2022!$A$1:$FK$206,FAG_Daten_2022!AI$1,FALSE))</f>
        <v>0</v>
      </c>
      <c r="BP141" s="113">
        <f>IF(VLOOKUP($A141,FAG_Daten_2022!$A$1:$FK$206,FAG_Daten_2022!AJ$1,FALSE)="","",VLOOKUP($A141,FAG_Daten_2022!$A$1:$FK$206,FAG_Daten_2022!AJ$1,FALSE))</f>
        <v>0</v>
      </c>
      <c r="BQ141" s="82" t="str">
        <f>IF(VLOOKUP($A141,FAG_Daten_2022!$A$1:$FK$206,FAG_Daten_2022!AK$1,FALSE)="","",VLOOKUP($A141,FAG_Daten_2022!$A$1:$FK$206,FAG_Daten_2022!AK$1,FALSE))</f>
        <v/>
      </c>
      <c r="BR141" s="82">
        <f>IF(VLOOKUP($A141,FAG_Daten_2022!$A$1:$FK$206,FAG_Daten_2022!AL$1,FALSE)="","",VLOOKUP($A141,FAG_Daten_2022!$A$1:$FK$206,FAG_Daten_2022!AL$1,FALSE))</f>
        <v>917967</v>
      </c>
      <c r="BS141" s="82">
        <f>IF(VLOOKUP($A141,FAG_Daten_2022!$A$1:$FK$206,FAG_Daten_2022!AM$1,FALSE)="","",VLOOKUP($A141,FAG_Daten_2022!$A$1:$FK$206,FAG_Daten_2022!AM$1,FALSE))</f>
        <v>0</v>
      </c>
      <c r="BT141" s="82" t="str">
        <f>IF(VLOOKUP($A141,FAG_Daten_2022!$A$1:$FK$206,FAG_Daten_2022!AN$1,FALSE)="","",VLOOKUP($A141,FAG_Daten_2022!$A$1:$FK$206,FAG_Daten_2022!AN$1,FALSE))</f>
        <v/>
      </c>
      <c r="BU141" s="82" t="str">
        <f>IF(VLOOKUP($A141,FAG_Daten_2022!$A$1:$FK$206,FAG_Daten_2022!AO$1,FALSE)="","",VLOOKUP($A141,FAG_Daten_2022!$A$1:$FK$206,FAG_Daten_2022!AO$1,FALSE))</f>
        <v/>
      </c>
      <c r="BV141" s="82">
        <f>IF(VLOOKUP($A141,FAG_Daten_2022!$A$1:$FK$206,FAG_Daten_2022!AP$1,FALSE)="","",VLOOKUP($A141,FAG_Daten_2022!$A$1:$FK$206,FAG_Daten_2022!AP$1,FALSE))</f>
        <v>0</v>
      </c>
      <c r="BW141" s="82" t="str">
        <f>IF(VLOOKUP($A141,FAG_Daten_2022!$A$1:$FK$206,FAG_Daten_2022!AQ$1,FALSE)="","",VLOOKUP($A141,FAG_Daten_2022!$A$1:$FK$206,FAG_Daten_2022!AQ$1,FALSE))</f>
        <v/>
      </c>
      <c r="BX141" s="82" t="str">
        <f>IF(VLOOKUP($A141,FAG_Daten_2022!$A$1:$FK$206,FAG_Daten_2022!AR$1,FALSE)="","",VLOOKUP($A141,FAG_Daten_2022!$A$1:$FK$206,FAG_Daten_2022!AR$1,FALSE))</f>
        <v/>
      </c>
      <c r="BY141" s="82" t="str">
        <f>IF(VLOOKUP($A141,FAG_Daten_2022!$A$1:$FK$206,FAG_Daten_2022!AS$1,FALSE)="","",VLOOKUP($A141,FAG_Daten_2022!$A$1:$FK$206,FAG_Daten_2022!AS$1,FALSE))</f>
        <v/>
      </c>
      <c r="BZ141" s="82">
        <f t="shared" si="38"/>
        <v>346838</v>
      </c>
      <c r="CA141" s="82">
        <f t="shared" si="38"/>
        <v>0</v>
      </c>
      <c r="CB141" s="82">
        <f t="shared" si="38"/>
        <v>0</v>
      </c>
      <c r="CC141" s="82" t="str">
        <f t="shared" si="34"/>
        <v/>
      </c>
      <c r="CD141" s="82">
        <f t="shared" si="34"/>
        <v>166482</v>
      </c>
      <c r="CE141" s="82">
        <f t="shared" si="34"/>
        <v>0</v>
      </c>
      <c r="CF141" s="82" t="str">
        <f t="shared" si="34"/>
        <v/>
      </c>
      <c r="CG141" s="82" t="str">
        <f t="shared" si="34"/>
        <v/>
      </c>
      <c r="CH141" s="82">
        <f t="shared" si="34"/>
        <v>0</v>
      </c>
      <c r="CI141" s="82" t="str">
        <f t="shared" si="25"/>
        <v/>
      </c>
      <c r="CJ141" s="82" t="str">
        <f t="shared" si="25"/>
        <v/>
      </c>
      <c r="CK141" s="82" t="str">
        <f t="shared" si="25"/>
        <v/>
      </c>
      <c r="CL141" s="82">
        <f t="shared" si="28"/>
        <v>0</v>
      </c>
      <c r="CM141" s="82">
        <f t="shared" si="28"/>
        <v>0</v>
      </c>
      <c r="CN141" s="82">
        <f t="shared" si="28"/>
        <v>0</v>
      </c>
      <c r="CO141" s="82" t="str">
        <f t="shared" si="26"/>
        <v/>
      </c>
      <c r="CP141" s="82">
        <f t="shared" si="26"/>
        <v>0</v>
      </c>
      <c r="CQ141" s="82">
        <f t="shared" si="26"/>
        <v>0</v>
      </c>
      <c r="CR141" s="82" t="str">
        <f t="shared" si="26"/>
        <v/>
      </c>
      <c r="CS141" s="82" t="str">
        <f t="shared" si="26"/>
        <v/>
      </c>
      <c r="CT141" s="82">
        <f t="shared" si="26"/>
        <v>0</v>
      </c>
      <c r="CU141" s="82" t="str">
        <f t="shared" si="31"/>
        <v/>
      </c>
      <c r="CV141" s="82" t="str">
        <f t="shared" si="31"/>
        <v/>
      </c>
      <c r="CW141" s="82" t="str">
        <f t="shared" si="31"/>
        <v/>
      </c>
      <c r="CX141" s="82">
        <f t="shared" si="35"/>
        <v>513320</v>
      </c>
      <c r="CY141" s="82">
        <f>VLOOKUP($A141,FAG_Daten_2022!$A$1:$FK$206,FAG_Daten_2022!I$1,FALSE)</f>
        <v>95</v>
      </c>
      <c r="CZ141" s="82">
        <f>IF(VLOOKUP($A141,FAG_Daten_2022!$A$1:$FK$206,FAG_Daten_2022!BE$1,FALSE)="","",VLOOKUP($A141,FAG_Daten_2022!$A$1:$FK$206,FAG_Daten_2022!BE$1,FALSE))</f>
        <v>34</v>
      </c>
      <c r="DA141" s="82" t="str">
        <f>IF(VLOOKUP($A141,FAG_Daten_2022!$A$1:$FK$206,FAG_Daten_2022!BF$1,FALSE)="","",VLOOKUP($A141,FAG_Daten_2022!$A$1:$FK$206,FAG_Daten_2022!BF$1,FALSE))</f>
        <v/>
      </c>
      <c r="DB141" s="82" t="str">
        <f>IF(VLOOKUP($A141,FAG_Daten_2022!$A$1:$FK$206,FAG_Daten_2022!BG$1,FALSE)="","",VLOOKUP($A141,FAG_Daten_2022!$A$1:$FK$206,FAG_Daten_2022!BG$1,FALSE))</f>
        <v/>
      </c>
      <c r="DC141" s="82" t="str">
        <f>IF(VLOOKUP($A141,FAG_Daten_2022!$A$1:$FK$206,FAG_Daten_2022!BH$1,FALSE)="","",VLOOKUP($A141,FAG_Daten_2022!$A$1:$FK$206,FAG_Daten_2022!BH$1,FALSE))</f>
        <v/>
      </c>
      <c r="DD141" s="82">
        <f>IF(VLOOKUP($A141,FAG_Daten_2022!$A$1:$FK$206,FAG_Daten_2022!BI$1,FALSE)="","",VLOOKUP($A141,FAG_Daten_2022!$A$1:$FK$206,FAG_Daten_2022!BI$1,FALSE))</f>
        <v>13</v>
      </c>
      <c r="DE141" s="82" t="str">
        <f>IF(VLOOKUP($A141,FAG_Daten_2022!$A$1:$FK$206,FAG_Daten_2022!BJ$1,FALSE)="","",VLOOKUP($A141,FAG_Daten_2022!$A$1:$FK$206,FAG_Daten_2022!BJ$1,FALSE))</f>
        <v/>
      </c>
      <c r="DF141" s="82" t="str">
        <f>IF(VLOOKUP($A141,FAG_Daten_2022!$A$1:$FK$206,FAG_Daten_2022!BK$1,FALSE)="","",VLOOKUP($A141,FAG_Daten_2022!$A$1:$FK$206,FAG_Daten_2022!BK$1,FALSE))</f>
        <v/>
      </c>
      <c r="DG141" s="82" t="str">
        <f>IF(VLOOKUP($A141,FAG_Daten_2022!$A$1:$FK$206,FAG_Daten_2022!BL$1,FALSE)="","",VLOOKUP($A141,FAG_Daten_2022!$A$1:$FK$206,FAG_Daten_2022!BL$1,FALSE))</f>
        <v/>
      </c>
      <c r="DH141" s="82" t="str">
        <f>IF(VLOOKUP($A141,FAG_Daten_2022!$A$1:$FK$206,FAG_Daten_2022!BM$1,FALSE)="","",VLOOKUP($A141,FAG_Daten_2022!$A$1:$FK$206,FAG_Daten_2022!BM$1,FALSE))</f>
        <v/>
      </c>
      <c r="DI141" s="82" t="str">
        <f>IF(VLOOKUP($A141,FAG_Daten_2022!$A$1:$FK$206,FAG_Daten_2022!BN$1,FALSE)="","",VLOOKUP($A141,FAG_Daten_2022!$A$1:$FK$206,FAG_Daten_2022!BN$1,FALSE))</f>
        <v/>
      </c>
      <c r="DJ141" s="82" t="str">
        <f>IF(VLOOKUP($A141,FAG_Daten_2022!$A$1:$FK$206,FAG_Daten_2022!BO$1,FALSE)="","",VLOOKUP($A141,FAG_Daten_2022!$A$1:$FK$206,FAG_Daten_2022!BO$1,FALSE))</f>
        <v/>
      </c>
      <c r="DK141" s="82" t="str">
        <f>IF(VLOOKUP($A141,FAG_Daten_2022!$A$1:$FK$206,FAG_Daten_2022!BP$1,FALSE)="","",VLOOKUP($A141,FAG_Daten_2022!$A$1:$FK$206,FAG_Daten_2022!BP$1,FALSE))</f>
        <v/>
      </c>
      <c r="DL141" s="82" t="str">
        <f>IF(VLOOKUP($A141,FAG_Daten_2022!$A$1:$FK$206,FAG_Daten_2022!BQ$1,FALSE)="","",VLOOKUP($A141,FAG_Daten_2022!$A$1:$FK$206,FAG_Daten_2022!BQ$1,FALSE))</f>
        <v/>
      </c>
      <c r="DM141" s="82" t="str">
        <f>IF(VLOOKUP($A141,FAG_Daten_2022!$A$1:$FK$206,FAG_Daten_2022!BR$1,FALSE)="","",VLOOKUP($A141,FAG_Daten_2022!$A$1:$FK$206,FAG_Daten_2022!BR$1,FALSE))</f>
        <v/>
      </c>
      <c r="DN141" s="82">
        <f t="shared" si="29"/>
        <v>0</v>
      </c>
      <c r="DO141" s="82" t="str">
        <f t="shared" si="29"/>
        <v/>
      </c>
      <c r="DP141" s="82" t="str">
        <f t="shared" si="29"/>
        <v/>
      </c>
      <c r="DQ141" s="82" t="str">
        <f t="shared" si="27"/>
        <v/>
      </c>
      <c r="DR141" s="82">
        <f t="shared" si="27"/>
        <v>0</v>
      </c>
      <c r="DS141" s="82" t="str">
        <f t="shared" si="27"/>
        <v/>
      </c>
      <c r="DT141" s="82" t="str">
        <f t="shared" si="27"/>
        <v/>
      </c>
      <c r="DU141" s="82" t="str">
        <f t="shared" si="27"/>
        <v/>
      </c>
      <c r="DV141" s="82" t="str">
        <f t="shared" si="27"/>
        <v/>
      </c>
      <c r="DW141" s="82" t="str">
        <f t="shared" si="32"/>
        <v/>
      </c>
      <c r="DX141" s="82" t="str">
        <f t="shared" si="32"/>
        <v/>
      </c>
      <c r="DY141" s="82" t="str">
        <f t="shared" si="32"/>
        <v/>
      </c>
      <c r="DZ141" s="82">
        <f t="shared" si="36"/>
        <v>0</v>
      </c>
      <c r="EA141" s="82">
        <f t="shared" si="37"/>
        <v>513320</v>
      </c>
      <c r="EB141" s="82"/>
      <c r="EC141" s="82"/>
      <c r="ED141" s="82"/>
      <c r="EE141" s="82"/>
      <c r="EF141" s="82"/>
      <c r="EG141" s="82"/>
      <c r="EH141" s="82"/>
      <c r="EI141" s="82"/>
      <c r="EJ141" s="82"/>
      <c r="EL141" s="82"/>
    </row>
    <row r="142" spans="1:143" s="3" customFormat="1" outlineLevel="1" x14ac:dyDescent="0.2">
      <c r="A142" s="1">
        <v>228</v>
      </c>
      <c r="B142" s="3" t="str">
        <f>VLOOKUP(A142,FAG_Daten_2022!A$1:$FK$206,FAG_Daten_2022!$B$1,FALSE)</f>
        <v>Turbenthal</v>
      </c>
      <c r="C142" s="3" t="str">
        <f>VLOOKUP(A142,FAG_Daten_2022!A$1:$FK$206,FAG_Daten_2022!$C$1,FALSE)</f>
        <v>Politische Gemeinde</v>
      </c>
      <c r="D142" s="3" t="str">
        <f>VLOOKUP(A142,FAG_Daten_2022!A$1:$FK$206,FAG_Daten_2022!$D$1,FALSE)</f>
        <v>Bezirk Winterthur</v>
      </c>
      <c r="E142" s="82">
        <f>VLOOKUP(A142,FAG_Daten_2022!A$1:$FK$206,FAG_Daten_2022!$AT$1,FALSE)</f>
        <v>1828</v>
      </c>
      <c r="F142" s="82">
        <f>VLOOKUP(A142,FAG_Daten_2022!A$1:$FK$206,FAG_Daten_2022!$AV$1,FALSE)</f>
        <v>3770</v>
      </c>
      <c r="G142" s="82">
        <f>VLOOKUP(A142,FAG_Daten_2022!A$1:$FK$206,FAG_Daten_2022!$F$1,FALSE)</f>
        <v>4989</v>
      </c>
      <c r="H142" s="80">
        <f>VLOOKUP(A142,FAG_Daten_2022!A$1:$FK$206,FAG_Daten_2022!$DH$1,FALSE)</f>
        <v>122.19</v>
      </c>
      <c r="I142" s="82">
        <f>ROUND(IF(E142&lt;FAG_Basisdaten!$C$5*F142,(FAG_Basisdaten!$C$5*F142-E142)*G142*H142/100,0),0)</f>
        <v>10689440</v>
      </c>
      <c r="J142" s="82">
        <f>VLOOKUP(A142,FAG_Daten_2022!A$1:$FK$206,FAG_Daten_2022!$AT$1,FALSE)</f>
        <v>1828</v>
      </c>
      <c r="K142" s="82">
        <f>VLOOKUP(A142,FAG_Daten_2022!A$1:$FK$206,FAG_Daten_2022!$AV$1,FALSE)</f>
        <v>3770</v>
      </c>
      <c r="L142" s="3">
        <f>VLOOKUP(A142,FAG_Daten_2022!A$1:$FK$206,FAG_Daten_2022!$F$1,FALSE)</f>
        <v>4989</v>
      </c>
      <c r="M142" s="3">
        <f>VLOOKUP(A142,FAG_Daten_2022!A$1:$FK$206,FAG_Daten_2022!DJ$1,FALSE)</f>
        <v>99.67</v>
      </c>
      <c r="N142" s="3">
        <f>VLOOKUP(A142,FAG_Daten_2022!A$1:$FK$206,FAG_Daten_2022!$DK$1,FALSE)</f>
        <v>100.87</v>
      </c>
      <c r="O142" s="82">
        <f>ROUND(IF(J142&gt;K142*FAG_Basisdaten!$C$8,(J142-K142*FAG_Basisdaten!$C$8)*FAG_Basisdaten!$C$9*L142*(M142/N142),0),0)</f>
        <v>0</v>
      </c>
      <c r="P142" s="82">
        <f>VLOOKUP(A142,FAG_Daten_2022!A$1:$FK$206,FAG_Daten_2022!$I$1,FALSE)</f>
        <v>1123</v>
      </c>
      <c r="Q142" s="82">
        <f>VLOOKUP(A142,FAG_Daten_2022!A$1:$FK$206,FAG_Daten_2022!$F$1,FALSE)</f>
        <v>4989</v>
      </c>
      <c r="R142" s="82">
        <f>VLOOKUP(A142,FAG_Daten_2022!A$1:$FK$206,FAG_Daten_2022!$K$1,FALSE)</f>
        <v>232131</v>
      </c>
      <c r="S142" s="82">
        <f>VLOOKUP(A142,FAG_Daten_2022!A$1:$FK$206,FAG_Daten_2022!$H$1,FALSE)</f>
        <v>1130451</v>
      </c>
      <c r="T142" s="82">
        <f>VLOOKUP(A142,FAG_Daten_2022!A$1:$FK$206,FAG_Daten_2022!$F$1,FALSE)</f>
        <v>4989</v>
      </c>
      <c r="U142" s="3">
        <f>VLOOKUP(A142,FAG_Daten_2022!A$1:$FK$206,FAG_Daten_2022!$BC$1,FALSE)</f>
        <v>102.3</v>
      </c>
      <c r="V142" s="3">
        <f>VLOOKUP(A142,FAG_Daten_2022!A$1:$FK$206,FAG_Daten_2022!$BD$1,FALSE)</f>
        <v>104.2</v>
      </c>
      <c r="W142" s="118">
        <f>IF((P142/Q142)&gt;(R142/S142)*FAG_Basisdaten!$C$12,((P142/Q142)-(R142/S142)*FAG_Basisdaten!$C$12)*T142*FAG_Basisdaten!$C$13*(U142/V142),0)</f>
        <v>0</v>
      </c>
      <c r="X142" s="3">
        <f>VLOOKUP(A142,FAG_Daten_2022!A$1:$FK$206,FAG_Daten_2022!$DH$1,FALSE)</f>
        <v>122.19</v>
      </c>
      <c r="Y142" s="3">
        <f>VLOOKUP(A142,FAG_Daten_2022!A$1:$FK$206,FAG_Daten_2022!$DJ$1,FALSE)</f>
        <v>99.67</v>
      </c>
      <c r="Z142" s="82">
        <f>ROUND(W142-W142*MIN(MAX((Y142*FAG_Basisdaten!$C$15-X142)/(Y142*FAG_Basisdaten!$C$14),0),1),0)</f>
        <v>0</v>
      </c>
      <c r="AA142" s="79">
        <f>VLOOKUP(A142,FAG_Daten_2022!A$1:$FK$206,FAG_Daten_2022!$AW$1,FALSE)</f>
        <v>199.23</v>
      </c>
      <c r="AB142" s="83">
        <f>VLOOKUP(A142,FAG_Daten_2022!A$1:$FK$206,FAG_Daten_2022!$AZ$1,FALSE)</f>
        <v>0.27400000000000002</v>
      </c>
      <c r="AC142" s="3">
        <f>VLOOKUP(A142,FAG_Daten_2022!A$1:$FK$206,FAG_Daten_2022!$F$1,FALSE)</f>
        <v>4989</v>
      </c>
      <c r="AD142" s="3">
        <f>VLOOKUP(A142,FAG_Daten_2022!A$1:$FK$206,FAG_Daten_2022!$BC$1,FALSE)</f>
        <v>102.3</v>
      </c>
      <c r="AE142" s="3">
        <f>VLOOKUP(A142,FAG_Daten_2022!A$1:$FK$206,FAG_Daten_2022!$BD$1,FALSE)</f>
        <v>104.2</v>
      </c>
      <c r="AF142" s="80">
        <f>IF(OR(AA142&lt;FAG_Basisdaten!$C$18,AB142&gt;FAG_Basisdaten!$C$19),MAX((FAG_Basisdaten!$C$20+FAG_Basisdaten!$C$21*AA142+FAG_Basisdaten!$C$22*AB142*100)*AC142*(AD142/AE142),0),0)</f>
        <v>2996467.6604510555</v>
      </c>
      <c r="AG142" s="3">
        <f>VLOOKUP(A142,FAG_Daten_2022!A$1:$FK$206,FAG_Daten_2022!$DH$1,FALSE)</f>
        <v>122.19</v>
      </c>
      <c r="AH142" s="3">
        <f>VLOOKUP(A142,FAG_Daten_2022!A$1:$FK$206,FAG_Daten_2022!$DJ$1,FALSE)</f>
        <v>99.67</v>
      </c>
      <c r="AI142" s="82">
        <f>ROUND(AF142-AF142*MIN(MAX((AH142*FAG_Basisdaten!$C$24-AG142)/(AH142*FAG_Basisdaten!$C$23),0),1),0)</f>
        <v>2593010</v>
      </c>
      <c r="AJ142" s="3">
        <f>VLOOKUP(A142,FAG_Daten_2022!$A$1:$FK$206,FAG_Daten_2022!$BC$1,FALSE)</f>
        <v>102.3</v>
      </c>
      <c r="AK142" s="3">
        <f>VLOOKUP(A142,FAG_Daten_2022!$A$1:$FK$206,FAG_Daten_2022!$BD$1,FALSE)</f>
        <v>104.2</v>
      </c>
      <c r="AL142" s="82">
        <v>0</v>
      </c>
      <c r="AM142" s="82">
        <f t="shared" si="33"/>
        <v>13282450</v>
      </c>
      <c r="AN142" s="115" t="str">
        <f>IF(VLOOKUP($A142,FAG_Daten_2022!$A$1:$FK$206,FAG_Daten_2022!BS$1,FALSE)="","",VLOOKUP($A142,FAG_Daten_2022!$A$1:$FK$206,FAG_Daten_2022!BS$1,FALSE))</f>
        <v>Turbenthal</v>
      </c>
      <c r="AO142" s="115" t="str">
        <f>IF(VLOOKUP($A142,FAG_Daten_2022!$A$1:$FK$206,FAG_Daten_2022!BT$1,FALSE)="","",VLOOKUP($A142,FAG_Daten_2022!$A$1:$FK$206,FAG_Daten_2022!BT$1,FALSE))</f>
        <v>Wila</v>
      </c>
      <c r="AP142" s="115" t="str">
        <f>IF(VLOOKUP($A142,FAG_Daten_2022!$A$1:$FK$206,FAG_Daten_2022!BU$1,FALSE)="","",VLOOKUP($A142,FAG_Daten_2022!$A$1:$FK$206,FAG_Daten_2022!BU$1,FALSE))</f>
        <v/>
      </c>
      <c r="AQ142" s="115" t="str">
        <f>IF(VLOOKUP($A142,FAG_Daten_2022!$A$1:$FK$206,FAG_Daten_2022!BV$1,FALSE)="","",VLOOKUP($A142,FAG_Daten_2022!$A$1:$FK$206,FAG_Daten_2022!BV$1,FALSE))</f>
        <v/>
      </c>
      <c r="AR142" s="115" t="str">
        <f>IF(VLOOKUP($A142,FAG_Daten_2022!$A$1:$FK$206,FAG_Daten_2022!BW$1,FALSE)="","",VLOOKUP($A142,FAG_Daten_2022!$A$1:$FK$206,FAG_Daten_2022!BW$1,FALSE))</f>
        <v>Turbenthal-Wildberg</v>
      </c>
      <c r="AS142" s="115" t="str">
        <f>IF(VLOOKUP($A142,FAG_Daten_2022!$A$1:$FK$206,FAG_Daten_2022!BX$1,FALSE)="","",VLOOKUP($A142,FAG_Daten_2022!$A$1:$FK$206,FAG_Daten_2022!BX$1,FALSE))</f>
        <v>Wila</v>
      </c>
      <c r="AT142" s="115" t="str">
        <f>IF(VLOOKUP($A142,FAG_Daten_2022!$A$1:$FK$206,FAG_Daten_2022!BY$1,FALSE)="","",VLOOKUP($A142,FAG_Daten_2022!$A$1:$FK$206,FAG_Daten_2022!BY$1,FALSE))</f>
        <v/>
      </c>
      <c r="AU142" s="115" t="str">
        <f>IF(VLOOKUP($A142,FAG_Daten_2022!$A$1:$FK$206,FAG_Daten_2022!BZ$1,FALSE)="","",VLOOKUP($A142,FAG_Daten_2022!$A$1:$FK$206,FAG_Daten_2022!BZ$1,FALSE))</f>
        <v/>
      </c>
      <c r="AV142" s="115" t="str">
        <f>IF(VLOOKUP($A142,FAG_Daten_2022!$A$1:$FK$206,FAG_Daten_2022!CA$1,FALSE)="","",VLOOKUP($A142,FAG_Daten_2022!$A$1:$FK$206,FAG_Daten_2022!CA$1,FALSE))</f>
        <v/>
      </c>
      <c r="AW142" s="115" t="str">
        <f>IF(VLOOKUP($A142,FAG_Daten_2022!$A$1:$FK$206,FAG_Daten_2022!CB$1,FALSE)="","",VLOOKUP($A142,FAG_Daten_2022!$A$1:$FK$206,FAG_Daten_2022!CB$1,FALSE))</f>
        <v/>
      </c>
      <c r="AX142" s="115" t="str">
        <f>IF(VLOOKUP($A142,FAG_Daten_2022!$A$1:$FK$206,FAG_Daten_2022!CC$1,FALSE)="","",VLOOKUP($A142,FAG_Daten_2022!$A$1:$FK$206,FAG_Daten_2022!CC$1,FALSE))</f>
        <v/>
      </c>
      <c r="AY142" s="115" t="str">
        <f>IF(VLOOKUP($A142,FAG_Daten_2022!$A$1:$FK$206,FAG_Daten_2022!CD$1,FALSE)="","",VLOOKUP($A142,FAG_Daten_2022!$A$1:$FK$206,FAG_Daten_2022!CD$1,FALSE))</f>
        <v/>
      </c>
      <c r="AZ142" s="80">
        <f>VLOOKUP($A142,FAG_Daten_2022!$A$1:$FK$206,FAG_Daten_2022!$DH$1,FALSE)</f>
        <v>122.19</v>
      </c>
      <c r="BA142" s="80">
        <f>IF(VLOOKUP($A142,FAG_Daten_2022!$A$1:$FK$206,FAG_Daten_2022!M$1,FALSE)="","",VLOOKUP($A142,FAG_Daten_2022!$A$1:$FK$206,FAG_Daten_2022!M$1,FALSE))</f>
        <v>54</v>
      </c>
      <c r="BB142" s="80">
        <f>IF(VLOOKUP($A142,FAG_Daten_2022!$A$1:$FK$206,FAG_Daten_2022!N$1,FALSE)="","",VLOOKUP($A142,FAG_Daten_2022!$A$1:$FK$206,FAG_Daten_2022!N$1,FALSE))</f>
        <v>41</v>
      </c>
      <c r="BC142" s="80">
        <f>IF(VLOOKUP($A142,FAG_Daten_2022!$A$1:$FK$206,FAG_Daten_2022!O$1,FALSE)="","",VLOOKUP($A142,FAG_Daten_2022!$A$1:$FK$206,FAG_Daten_2022!O$1,FALSE))</f>
        <v>0</v>
      </c>
      <c r="BD142" s="80" t="str">
        <f>IF(VLOOKUP($A142,FAG_Daten_2022!$A$1:$FK$206,FAG_Daten_2022!P$1,FALSE)="","",VLOOKUP($A142,FAG_Daten_2022!$A$1:$FK$206,FAG_Daten_2022!P$1,FALSE))</f>
        <v/>
      </c>
      <c r="BE142" s="80">
        <f>IF(VLOOKUP($A142,FAG_Daten_2022!$A$1:$FK$206,FAG_Daten_2022!R$1,FALSE)="","",VLOOKUP($A142,FAG_Daten_2022!$A$1:$FK$206,FAG_Daten_2022!R$1,FALSE))</f>
        <v>22</v>
      </c>
      <c r="BF142" s="80">
        <f>IF(VLOOKUP($A142,FAG_Daten_2022!$A$1:$FK$206,FAG_Daten_2022!S$1,FALSE)="","",VLOOKUP($A142,FAG_Daten_2022!$A$1:$FK$206,FAG_Daten_2022!S$1,FALSE))</f>
        <v>30</v>
      </c>
      <c r="BG142" s="80" t="str">
        <f>IF(VLOOKUP($A142,FAG_Daten_2022!$A$1:$FK$206,FAG_Daten_2022!T$1,FALSE)="","",VLOOKUP($A142,FAG_Daten_2022!$A$1:$FK$206,FAG_Daten_2022!T$1,FALSE))</f>
        <v/>
      </c>
      <c r="BH142" s="80" t="str">
        <f>IF(VLOOKUP($A142,FAG_Daten_2022!$A$1:$FK$206,FAG_Daten_2022!U$1,FALSE)="","",VLOOKUP($A142,FAG_Daten_2022!$A$1:$FK$206,FAG_Daten_2022!U$1,FALSE))</f>
        <v/>
      </c>
      <c r="BI142" s="80">
        <f>IF(VLOOKUP($A142,FAG_Daten_2022!$A$1:$FK$206,FAG_Daten_2022!W$1,FALSE)="","",VLOOKUP($A142,FAG_Daten_2022!$A$1:$FK$206,FAG_Daten_2022!W$1,FALSE))</f>
        <v>0</v>
      </c>
      <c r="BJ142" s="80" t="str">
        <f>IF(VLOOKUP($A142,FAG_Daten_2022!$A$1:$FK$206,FAG_Daten_2022!X$1,FALSE)="","",VLOOKUP($A142,FAG_Daten_2022!$A$1:$FK$206,FAG_Daten_2022!X$1,FALSE))</f>
        <v/>
      </c>
      <c r="BK142" s="80" t="str">
        <f>IF(VLOOKUP($A142,FAG_Daten_2022!$A$1:$FK$206,FAG_Daten_2022!Y$1,FALSE)="","",VLOOKUP($A142,FAG_Daten_2022!$A$1:$FK$206,FAG_Daten_2022!Y$1,FALSE))</f>
        <v/>
      </c>
      <c r="BL142" s="80" t="str">
        <f>IF(VLOOKUP($A142,FAG_Daten_2022!$A$1:$FK$206,FAG_Daten_2022!Z$1,FALSE)="","",VLOOKUP($A142,FAG_Daten_2022!$A$1:$FK$206,FAG_Daten_2022!Z$1,FALSE))</f>
        <v/>
      </c>
      <c r="BM142" s="82">
        <f>IF(VLOOKUP($A142,FAG_Daten_2022!$A$1:$FK$206,FAG_Daten_2022!AG$1,FALSE)="","",VLOOKUP($A142,FAG_Daten_2022!$A$1:$FK$206,FAG_Daten_2022!AG$1,FALSE))</f>
        <v>9120523</v>
      </c>
      <c r="BN142" s="82">
        <f>IF(VLOOKUP($A142,FAG_Daten_2022!$A$1:$FK$206,FAG_Daten_2022!AH$1,FALSE)="","",VLOOKUP($A142,FAG_Daten_2022!$A$1:$FK$206,FAG_Daten_2022!AH$1,FALSE))</f>
        <v>8820328</v>
      </c>
      <c r="BO142" s="82">
        <f>IF(VLOOKUP($A142,FAG_Daten_2022!$A$1:$FK$206,FAG_Daten_2022!AI$1,FALSE)="","",VLOOKUP($A142,FAG_Daten_2022!$A$1:$FK$206,FAG_Daten_2022!AI$1,FALSE))</f>
        <v>300195</v>
      </c>
      <c r="BP142" s="113">
        <f>IF(VLOOKUP($A142,FAG_Daten_2022!$A$1:$FK$206,FAG_Daten_2022!AJ$1,FALSE)="","",VLOOKUP($A142,FAG_Daten_2022!$A$1:$FK$206,FAG_Daten_2022!AJ$1,FALSE))</f>
        <v>0</v>
      </c>
      <c r="BQ142" s="82" t="str">
        <f>IF(VLOOKUP($A142,FAG_Daten_2022!$A$1:$FK$206,FAG_Daten_2022!AK$1,FALSE)="","",VLOOKUP($A142,FAG_Daten_2022!$A$1:$FK$206,FAG_Daten_2022!AK$1,FALSE))</f>
        <v/>
      </c>
      <c r="BR142" s="82">
        <f>IF(VLOOKUP($A142,FAG_Daten_2022!$A$1:$FK$206,FAG_Daten_2022!AL$1,FALSE)="","",VLOOKUP($A142,FAG_Daten_2022!$A$1:$FK$206,FAG_Daten_2022!AL$1,FALSE))</f>
        <v>8410670</v>
      </c>
      <c r="BS142" s="82">
        <f>IF(VLOOKUP($A142,FAG_Daten_2022!$A$1:$FK$206,FAG_Daten_2022!AM$1,FALSE)="","",VLOOKUP($A142,FAG_Daten_2022!$A$1:$FK$206,FAG_Daten_2022!AM$1,FALSE))</f>
        <v>709852</v>
      </c>
      <c r="BT142" s="82" t="str">
        <f>IF(VLOOKUP($A142,FAG_Daten_2022!$A$1:$FK$206,FAG_Daten_2022!AN$1,FALSE)="","",VLOOKUP($A142,FAG_Daten_2022!$A$1:$FK$206,FAG_Daten_2022!AN$1,FALSE))</f>
        <v/>
      </c>
      <c r="BU142" s="82" t="str">
        <f>IF(VLOOKUP($A142,FAG_Daten_2022!$A$1:$FK$206,FAG_Daten_2022!AO$1,FALSE)="","",VLOOKUP($A142,FAG_Daten_2022!$A$1:$FK$206,FAG_Daten_2022!AO$1,FALSE))</f>
        <v/>
      </c>
      <c r="BV142" s="82">
        <f>IF(VLOOKUP($A142,FAG_Daten_2022!$A$1:$FK$206,FAG_Daten_2022!AP$1,FALSE)="","",VLOOKUP($A142,FAG_Daten_2022!$A$1:$FK$206,FAG_Daten_2022!AP$1,FALSE))</f>
        <v>0</v>
      </c>
      <c r="BW142" s="82" t="str">
        <f>IF(VLOOKUP($A142,FAG_Daten_2022!$A$1:$FK$206,FAG_Daten_2022!AQ$1,FALSE)="","",VLOOKUP($A142,FAG_Daten_2022!$A$1:$FK$206,FAG_Daten_2022!AQ$1,FALSE))</f>
        <v/>
      </c>
      <c r="BX142" s="82" t="str">
        <f>IF(VLOOKUP($A142,FAG_Daten_2022!$A$1:$FK$206,FAG_Daten_2022!AR$1,FALSE)="","",VLOOKUP($A142,FAG_Daten_2022!$A$1:$FK$206,FAG_Daten_2022!AR$1,FALSE))</f>
        <v/>
      </c>
      <c r="BY142" s="82" t="str">
        <f>IF(VLOOKUP($A142,FAG_Daten_2022!$A$1:$FK$206,FAG_Daten_2022!AS$1,FALSE)="","",VLOOKUP($A142,FAG_Daten_2022!$A$1:$FK$206,FAG_Daten_2022!AS$1,FALSE))</f>
        <v/>
      </c>
      <c r="BZ142" s="82">
        <f t="shared" si="38"/>
        <v>4568546</v>
      </c>
      <c r="CA142" s="82">
        <f t="shared" si="38"/>
        <v>118056</v>
      </c>
      <c r="CB142" s="82">
        <f t="shared" si="38"/>
        <v>0</v>
      </c>
      <c r="CC142" s="82" t="str">
        <f t="shared" si="34"/>
        <v/>
      </c>
      <c r="CD142" s="82">
        <f t="shared" si="34"/>
        <v>1774814</v>
      </c>
      <c r="CE142" s="82">
        <f t="shared" si="34"/>
        <v>204262</v>
      </c>
      <c r="CF142" s="82" t="str">
        <f t="shared" si="34"/>
        <v/>
      </c>
      <c r="CG142" s="82" t="str">
        <f t="shared" si="34"/>
        <v/>
      </c>
      <c r="CH142" s="82">
        <f t="shared" si="34"/>
        <v>0</v>
      </c>
      <c r="CI142" s="82" t="str">
        <f t="shared" si="25"/>
        <v/>
      </c>
      <c r="CJ142" s="82" t="str">
        <f t="shared" si="25"/>
        <v/>
      </c>
      <c r="CK142" s="82" t="str">
        <f t="shared" si="25"/>
        <v/>
      </c>
      <c r="CL142" s="82">
        <f t="shared" si="28"/>
        <v>0</v>
      </c>
      <c r="CM142" s="82">
        <f t="shared" si="28"/>
        <v>0</v>
      </c>
      <c r="CN142" s="82">
        <f t="shared" si="28"/>
        <v>0</v>
      </c>
      <c r="CO142" s="82" t="str">
        <f t="shared" si="26"/>
        <v/>
      </c>
      <c r="CP142" s="82">
        <f t="shared" si="26"/>
        <v>0</v>
      </c>
      <c r="CQ142" s="82">
        <f t="shared" si="26"/>
        <v>0</v>
      </c>
      <c r="CR142" s="82" t="str">
        <f t="shared" si="26"/>
        <v/>
      </c>
      <c r="CS142" s="82" t="str">
        <f t="shared" si="26"/>
        <v/>
      </c>
      <c r="CT142" s="82">
        <f t="shared" si="26"/>
        <v>0</v>
      </c>
      <c r="CU142" s="82" t="str">
        <f t="shared" si="31"/>
        <v/>
      </c>
      <c r="CV142" s="82" t="str">
        <f t="shared" si="31"/>
        <v/>
      </c>
      <c r="CW142" s="82" t="str">
        <f t="shared" si="31"/>
        <v/>
      </c>
      <c r="CX142" s="82">
        <f t="shared" si="35"/>
        <v>6665678</v>
      </c>
      <c r="CY142" s="82">
        <f>VLOOKUP($A142,FAG_Daten_2022!$A$1:$FK$206,FAG_Daten_2022!I$1,FALSE)</f>
        <v>1123</v>
      </c>
      <c r="CZ142" s="82">
        <f>IF(VLOOKUP($A142,FAG_Daten_2022!$A$1:$FK$206,FAG_Daten_2022!BE$1,FALSE)="","",VLOOKUP($A142,FAG_Daten_2022!$A$1:$FK$206,FAG_Daten_2022!BE$1,FALSE))</f>
        <v>468</v>
      </c>
      <c r="DA142" s="82">
        <f>IF(VLOOKUP($A142,FAG_Daten_2022!$A$1:$FK$206,FAG_Daten_2022!BF$1,FALSE)="","",VLOOKUP($A142,FAG_Daten_2022!$A$1:$FK$206,FAG_Daten_2022!BF$1,FALSE))</f>
        <v>11</v>
      </c>
      <c r="DB142" s="82" t="str">
        <f>IF(VLOOKUP($A142,FAG_Daten_2022!$A$1:$FK$206,FAG_Daten_2022!BG$1,FALSE)="","",VLOOKUP($A142,FAG_Daten_2022!$A$1:$FK$206,FAG_Daten_2022!BG$1,FALSE))</f>
        <v/>
      </c>
      <c r="DC142" s="82" t="str">
        <f>IF(VLOOKUP($A142,FAG_Daten_2022!$A$1:$FK$206,FAG_Daten_2022!BH$1,FALSE)="","",VLOOKUP($A142,FAG_Daten_2022!$A$1:$FK$206,FAG_Daten_2022!BH$1,FALSE))</f>
        <v/>
      </c>
      <c r="DD142" s="82">
        <f>IF(VLOOKUP($A142,FAG_Daten_2022!$A$1:$FK$206,FAG_Daten_2022!BI$1,FALSE)="","",VLOOKUP($A142,FAG_Daten_2022!$A$1:$FK$206,FAG_Daten_2022!BI$1,FALSE))</f>
        <v>131</v>
      </c>
      <c r="DE142" s="82">
        <f>IF(VLOOKUP($A142,FAG_Daten_2022!$A$1:$FK$206,FAG_Daten_2022!BJ$1,FALSE)="","",VLOOKUP($A142,FAG_Daten_2022!$A$1:$FK$206,FAG_Daten_2022!BJ$1,FALSE))</f>
        <v>12</v>
      </c>
      <c r="DF142" s="82" t="str">
        <f>IF(VLOOKUP($A142,FAG_Daten_2022!$A$1:$FK$206,FAG_Daten_2022!BK$1,FALSE)="","",VLOOKUP($A142,FAG_Daten_2022!$A$1:$FK$206,FAG_Daten_2022!BK$1,FALSE))</f>
        <v/>
      </c>
      <c r="DG142" s="82" t="str">
        <f>IF(VLOOKUP($A142,FAG_Daten_2022!$A$1:$FK$206,FAG_Daten_2022!BL$1,FALSE)="","",VLOOKUP($A142,FAG_Daten_2022!$A$1:$FK$206,FAG_Daten_2022!BL$1,FALSE))</f>
        <v/>
      </c>
      <c r="DH142" s="82" t="str">
        <f>IF(VLOOKUP($A142,FAG_Daten_2022!$A$1:$FK$206,FAG_Daten_2022!BM$1,FALSE)="","",VLOOKUP($A142,FAG_Daten_2022!$A$1:$FK$206,FAG_Daten_2022!BM$1,FALSE))</f>
        <v/>
      </c>
      <c r="DI142" s="82" t="str">
        <f>IF(VLOOKUP($A142,FAG_Daten_2022!$A$1:$FK$206,FAG_Daten_2022!BN$1,FALSE)="","",VLOOKUP($A142,FAG_Daten_2022!$A$1:$FK$206,FAG_Daten_2022!BN$1,FALSE))</f>
        <v/>
      </c>
      <c r="DJ142" s="82" t="str">
        <f>IF(VLOOKUP($A142,FAG_Daten_2022!$A$1:$FK$206,FAG_Daten_2022!BO$1,FALSE)="","",VLOOKUP($A142,FAG_Daten_2022!$A$1:$FK$206,FAG_Daten_2022!BO$1,FALSE))</f>
        <v/>
      </c>
      <c r="DK142" s="82" t="str">
        <f>IF(VLOOKUP($A142,FAG_Daten_2022!$A$1:$FK$206,FAG_Daten_2022!BP$1,FALSE)="","",VLOOKUP($A142,FAG_Daten_2022!$A$1:$FK$206,FAG_Daten_2022!BP$1,FALSE))</f>
        <v/>
      </c>
      <c r="DL142" s="82" t="str">
        <f>IF(VLOOKUP($A142,FAG_Daten_2022!$A$1:$FK$206,FAG_Daten_2022!BQ$1,FALSE)="","",VLOOKUP($A142,FAG_Daten_2022!$A$1:$FK$206,FAG_Daten_2022!BQ$1,FALSE))</f>
        <v/>
      </c>
      <c r="DM142" s="82" t="str">
        <f>IF(VLOOKUP($A142,FAG_Daten_2022!$A$1:$FK$206,FAG_Daten_2022!BR$1,FALSE)="","",VLOOKUP($A142,FAG_Daten_2022!$A$1:$FK$206,FAG_Daten_2022!BR$1,FALSE))</f>
        <v/>
      </c>
      <c r="DN142" s="82">
        <f t="shared" si="29"/>
        <v>0</v>
      </c>
      <c r="DO142" s="82">
        <f t="shared" si="29"/>
        <v>0</v>
      </c>
      <c r="DP142" s="82" t="str">
        <f t="shared" si="29"/>
        <v/>
      </c>
      <c r="DQ142" s="82" t="str">
        <f t="shared" si="27"/>
        <v/>
      </c>
      <c r="DR142" s="82">
        <f t="shared" si="27"/>
        <v>0</v>
      </c>
      <c r="DS142" s="82">
        <f t="shared" si="27"/>
        <v>0</v>
      </c>
      <c r="DT142" s="82" t="str">
        <f t="shared" si="27"/>
        <v/>
      </c>
      <c r="DU142" s="82" t="str">
        <f t="shared" si="27"/>
        <v/>
      </c>
      <c r="DV142" s="82" t="str">
        <f t="shared" si="27"/>
        <v/>
      </c>
      <c r="DW142" s="82" t="str">
        <f t="shared" si="32"/>
        <v/>
      </c>
      <c r="DX142" s="82" t="str">
        <f t="shared" si="32"/>
        <v/>
      </c>
      <c r="DY142" s="82" t="str">
        <f t="shared" si="32"/>
        <v/>
      </c>
      <c r="DZ142" s="82">
        <f t="shared" si="36"/>
        <v>0</v>
      </c>
      <c r="EA142" s="82">
        <f t="shared" si="37"/>
        <v>6665678</v>
      </c>
      <c r="EB142" s="82"/>
      <c r="EC142" s="82"/>
      <c r="ED142" s="82"/>
      <c r="EE142" s="82"/>
      <c r="EF142" s="82"/>
      <c r="EG142" s="82"/>
      <c r="EH142" s="82"/>
      <c r="EI142" s="82"/>
      <c r="EJ142" s="82"/>
      <c r="EK142" s="1"/>
      <c r="EL142" s="11"/>
      <c r="EM142" s="1"/>
    </row>
    <row r="143" spans="1:143" s="3" customFormat="1" outlineLevel="1" x14ac:dyDescent="0.2">
      <c r="A143" s="3">
        <v>159</v>
      </c>
      <c r="B143" s="3" t="str">
        <f>VLOOKUP(A143,FAG_Daten_2022!A$1:$FK$206,FAG_Daten_2022!$B$1,FALSE)</f>
        <v>Uetikon a.S.</v>
      </c>
      <c r="C143" s="3" t="str">
        <f>VLOOKUP(A143,FAG_Daten_2022!A$1:$FK$206,FAG_Daten_2022!$C$1,FALSE)</f>
        <v>Politische Gemeinde</v>
      </c>
      <c r="D143" s="3" t="str">
        <f>VLOOKUP(A143,FAG_Daten_2022!A$1:$FK$206,FAG_Daten_2022!$D$1,FALSE)</f>
        <v>Bezirk Meilen</v>
      </c>
      <c r="E143" s="82">
        <f>VLOOKUP(A143,FAG_Daten_2022!A$1:$FK$206,FAG_Daten_2022!$AT$1,FALSE)</f>
        <v>6116</v>
      </c>
      <c r="F143" s="82">
        <f>VLOOKUP(A143,FAG_Daten_2022!A$1:$FK$206,FAG_Daten_2022!$AV$1,FALSE)</f>
        <v>3770</v>
      </c>
      <c r="G143" s="82">
        <f>VLOOKUP(A143,FAG_Daten_2022!A$1:$FK$206,FAG_Daten_2022!$F$1,FALSE)</f>
        <v>6222</v>
      </c>
      <c r="H143" s="80">
        <f>VLOOKUP(A143,FAG_Daten_2022!A$1:$FK$206,FAG_Daten_2022!$DH$1,FALSE)</f>
        <v>87</v>
      </c>
      <c r="I143" s="82">
        <f>ROUND(IF(E143&lt;FAG_Basisdaten!$C$5*F143,(FAG_Basisdaten!$C$5*F143-E143)*G143*H143/100,0),0)</f>
        <v>0</v>
      </c>
      <c r="J143" s="82">
        <f>VLOOKUP(A143,FAG_Daten_2022!A$1:$FK$206,FAG_Daten_2022!$AT$1,FALSE)</f>
        <v>6116</v>
      </c>
      <c r="K143" s="82">
        <f>VLOOKUP(A143,FAG_Daten_2022!A$1:$FK$206,FAG_Daten_2022!$AV$1,FALSE)</f>
        <v>3770</v>
      </c>
      <c r="L143" s="3">
        <f>VLOOKUP(A143,FAG_Daten_2022!A$1:$FK$206,FAG_Daten_2022!$F$1,FALSE)</f>
        <v>6222</v>
      </c>
      <c r="M143" s="3">
        <f>VLOOKUP(A143,FAG_Daten_2022!A$1:$FK$206,FAG_Daten_2022!DJ$1,FALSE)</f>
        <v>99.67</v>
      </c>
      <c r="N143" s="3">
        <f>VLOOKUP(A143,FAG_Daten_2022!A$1:$FK$206,FAG_Daten_2022!$DK$1,FALSE)</f>
        <v>100.87</v>
      </c>
      <c r="O143" s="82">
        <f>ROUND(IF(J143&gt;K143*FAG_Basisdaten!$C$8,(J143-K143*FAG_Basisdaten!$C$8)*FAG_Basisdaten!$C$9*L143*(M143/N143),0),0)</f>
        <v>8473761</v>
      </c>
      <c r="P143" s="82">
        <f>VLOOKUP(A143,FAG_Daten_2022!A$1:$FK$206,FAG_Daten_2022!$I$1,FALSE)</f>
        <v>1258</v>
      </c>
      <c r="Q143" s="82">
        <f>VLOOKUP(A143,FAG_Daten_2022!A$1:$FK$206,FAG_Daten_2022!$F$1,FALSE)</f>
        <v>6222</v>
      </c>
      <c r="R143" s="82">
        <f>VLOOKUP(A143,FAG_Daten_2022!A$1:$FK$206,FAG_Daten_2022!$K$1,FALSE)</f>
        <v>232131</v>
      </c>
      <c r="S143" s="82">
        <f>VLOOKUP(A143,FAG_Daten_2022!A$1:$FK$206,FAG_Daten_2022!$H$1,FALSE)</f>
        <v>1130451</v>
      </c>
      <c r="T143" s="82">
        <f>VLOOKUP(A143,FAG_Daten_2022!A$1:$FK$206,FAG_Daten_2022!$F$1,FALSE)</f>
        <v>6222</v>
      </c>
      <c r="U143" s="3">
        <f>VLOOKUP(A143,FAG_Daten_2022!A$1:$FK$206,FAG_Daten_2022!$BC$1,FALSE)</f>
        <v>102.3</v>
      </c>
      <c r="V143" s="3">
        <f>VLOOKUP(A143,FAG_Daten_2022!A$1:$FK$206,FAG_Daten_2022!$BD$1,FALSE)</f>
        <v>104.2</v>
      </c>
      <c r="W143" s="118">
        <f>IF((P143/Q143)&gt;(R143/S143)*FAG_Basisdaten!$C$12,((P143/Q143)-(R143/S143)*FAG_Basisdaten!$C$12)*T143*FAG_Basisdaten!$C$13*(U143/V143),0)</f>
        <v>0</v>
      </c>
      <c r="X143" s="3">
        <f>VLOOKUP(A143,FAG_Daten_2022!A$1:$FK$206,FAG_Daten_2022!$DH$1,FALSE)</f>
        <v>87</v>
      </c>
      <c r="Y143" s="3">
        <f>VLOOKUP(A143,FAG_Daten_2022!A$1:$FK$206,FAG_Daten_2022!$DJ$1,FALSE)</f>
        <v>99.67</v>
      </c>
      <c r="Z143" s="82">
        <f>ROUND(W143-W143*MIN(MAX((Y143*FAG_Basisdaten!$C$15-X143)/(Y143*FAG_Basisdaten!$C$14),0),1),0)</f>
        <v>0</v>
      </c>
      <c r="AA143" s="79">
        <f>VLOOKUP(A143,FAG_Daten_2022!A$1:$FK$206,FAG_Daten_2022!$AW$1,FALSE)</f>
        <v>1805.84</v>
      </c>
      <c r="AB143" s="83">
        <f>VLOOKUP(A143,FAG_Daten_2022!A$1:$FK$206,FAG_Daten_2022!$AZ$1,FALSE)</f>
        <v>7.6E-3</v>
      </c>
      <c r="AC143" s="3">
        <f>VLOOKUP(A143,FAG_Daten_2022!A$1:$FK$206,FAG_Daten_2022!$F$1,FALSE)</f>
        <v>6222</v>
      </c>
      <c r="AD143" s="3">
        <f>VLOOKUP(A143,FAG_Daten_2022!A$1:$FK$206,FAG_Daten_2022!$BC$1,FALSE)</f>
        <v>102.3</v>
      </c>
      <c r="AE143" s="3">
        <f>VLOOKUP(A143,FAG_Daten_2022!A$1:$FK$206,FAG_Daten_2022!$BD$1,FALSE)</f>
        <v>104.2</v>
      </c>
      <c r="AF143" s="80">
        <f>IF(OR(AA143&lt;FAG_Basisdaten!$C$18,AB143&gt;FAG_Basisdaten!$C$19),MAX((FAG_Basisdaten!$C$20+FAG_Basisdaten!$C$21*AA143+FAG_Basisdaten!$C$22*AB143*100)*AC143*(AD143/AE143),0),0)</f>
        <v>0</v>
      </c>
      <c r="AG143" s="3">
        <f>VLOOKUP(A143,FAG_Daten_2022!A$1:$FK$206,FAG_Daten_2022!$DH$1,FALSE)</f>
        <v>87</v>
      </c>
      <c r="AH143" s="3">
        <f>VLOOKUP(A143,FAG_Daten_2022!A$1:$FK$206,FAG_Daten_2022!$DJ$1,FALSE)</f>
        <v>99.67</v>
      </c>
      <c r="AI143" s="82">
        <f>ROUND(AF143-AF143*MIN(MAX((AH143*FAG_Basisdaten!$C$24-AG143)/(AH143*FAG_Basisdaten!$C$23),0),1),0)</f>
        <v>0</v>
      </c>
      <c r="AJ143" s="3">
        <f>VLOOKUP(A143,FAG_Daten_2022!$A$1:$FK$206,FAG_Daten_2022!$BC$1,FALSE)</f>
        <v>102.3</v>
      </c>
      <c r="AK143" s="3">
        <f>VLOOKUP(A143,FAG_Daten_2022!$A$1:$FK$206,FAG_Daten_2022!$BD$1,FALSE)</f>
        <v>104.2</v>
      </c>
      <c r="AL143" s="82">
        <v>0</v>
      </c>
      <c r="AM143" s="82">
        <f t="shared" si="33"/>
        <v>-8473761</v>
      </c>
      <c r="AN143" s="115" t="str">
        <f>IF(VLOOKUP($A143,FAG_Daten_2022!$A$1:$FK$206,FAG_Daten_2022!BS$1,FALSE)="","",VLOOKUP($A143,FAG_Daten_2022!$A$1:$FK$206,FAG_Daten_2022!BS$1,FALSE))</f>
        <v/>
      </c>
      <c r="AO143" s="115" t="str">
        <f>IF(VLOOKUP($A143,FAG_Daten_2022!$A$1:$FK$206,FAG_Daten_2022!BT$1,FALSE)="","",VLOOKUP($A143,FAG_Daten_2022!$A$1:$FK$206,FAG_Daten_2022!BT$1,FALSE))</f>
        <v/>
      </c>
      <c r="AP143" s="115" t="str">
        <f>IF(VLOOKUP($A143,FAG_Daten_2022!$A$1:$FK$206,FAG_Daten_2022!BU$1,FALSE)="","",VLOOKUP($A143,FAG_Daten_2022!$A$1:$FK$206,FAG_Daten_2022!BU$1,FALSE))</f>
        <v/>
      </c>
      <c r="AQ143" s="115" t="str">
        <f>IF(VLOOKUP($A143,FAG_Daten_2022!$A$1:$FK$206,FAG_Daten_2022!BV$1,FALSE)="","",VLOOKUP($A143,FAG_Daten_2022!$A$1:$FK$206,FAG_Daten_2022!BV$1,FALSE))</f>
        <v/>
      </c>
      <c r="AR143" s="115" t="str">
        <f>IF(VLOOKUP($A143,FAG_Daten_2022!$A$1:$FK$206,FAG_Daten_2022!BW$1,FALSE)="","",VLOOKUP($A143,FAG_Daten_2022!$A$1:$FK$206,FAG_Daten_2022!BW$1,FALSE))</f>
        <v/>
      </c>
      <c r="AS143" s="115" t="str">
        <f>IF(VLOOKUP($A143,FAG_Daten_2022!$A$1:$FK$206,FAG_Daten_2022!BX$1,FALSE)="","",VLOOKUP($A143,FAG_Daten_2022!$A$1:$FK$206,FAG_Daten_2022!BX$1,FALSE))</f>
        <v/>
      </c>
      <c r="AT143" s="115" t="str">
        <f>IF(VLOOKUP($A143,FAG_Daten_2022!$A$1:$FK$206,FAG_Daten_2022!BY$1,FALSE)="","",VLOOKUP($A143,FAG_Daten_2022!$A$1:$FK$206,FAG_Daten_2022!BY$1,FALSE))</f>
        <v/>
      </c>
      <c r="AU143" s="115" t="str">
        <f>IF(VLOOKUP($A143,FAG_Daten_2022!$A$1:$FK$206,FAG_Daten_2022!BZ$1,FALSE)="","",VLOOKUP($A143,FAG_Daten_2022!$A$1:$FK$206,FAG_Daten_2022!BZ$1,FALSE))</f>
        <v/>
      </c>
      <c r="AV143" s="115" t="str">
        <f>IF(VLOOKUP($A143,FAG_Daten_2022!$A$1:$FK$206,FAG_Daten_2022!CA$1,FALSE)="","",VLOOKUP($A143,FAG_Daten_2022!$A$1:$FK$206,FAG_Daten_2022!CA$1,FALSE))</f>
        <v/>
      </c>
      <c r="AW143" s="115" t="str">
        <f>IF(VLOOKUP($A143,FAG_Daten_2022!$A$1:$FK$206,FAG_Daten_2022!CB$1,FALSE)="","",VLOOKUP($A143,FAG_Daten_2022!$A$1:$FK$206,FAG_Daten_2022!CB$1,FALSE))</f>
        <v/>
      </c>
      <c r="AX143" s="115" t="str">
        <f>IF(VLOOKUP($A143,FAG_Daten_2022!$A$1:$FK$206,FAG_Daten_2022!CC$1,FALSE)="","",VLOOKUP($A143,FAG_Daten_2022!$A$1:$FK$206,FAG_Daten_2022!CC$1,FALSE))</f>
        <v/>
      </c>
      <c r="AY143" s="115" t="str">
        <f>IF(VLOOKUP($A143,FAG_Daten_2022!$A$1:$FK$206,FAG_Daten_2022!CD$1,FALSE)="","",VLOOKUP($A143,FAG_Daten_2022!$A$1:$FK$206,FAG_Daten_2022!CD$1,FALSE))</f>
        <v/>
      </c>
      <c r="AZ143" s="80">
        <f>VLOOKUP($A143,FAG_Daten_2022!$A$1:$FK$206,FAG_Daten_2022!$DH$1,FALSE)</f>
        <v>87</v>
      </c>
      <c r="BA143" s="80">
        <f>IF(VLOOKUP($A143,FAG_Daten_2022!$A$1:$FK$206,FAG_Daten_2022!M$1,FALSE)="","",VLOOKUP($A143,FAG_Daten_2022!$A$1:$FK$206,FAG_Daten_2022!M$1,FALSE))</f>
        <v>0</v>
      </c>
      <c r="BB143" s="80">
        <f>IF(VLOOKUP($A143,FAG_Daten_2022!$A$1:$FK$206,FAG_Daten_2022!N$1,FALSE)="","",VLOOKUP($A143,FAG_Daten_2022!$A$1:$FK$206,FAG_Daten_2022!N$1,FALSE))</f>
        <v>0</v>
      </c>
      <c r="BC143" s="80">
        <f>IF(VLOOKUP($A143,FAG_Daten_2022!$A$1:$FK$206,FAG_Daten_2022!O$1,FALSE)="","",VLOOKUP($A143,FAG_Daten_2022!$A$1:$FK$206,FAG_Daten_2022!O$1,FALSE))</f>
        <v>0</v>
      </c>
      <c r="BD143" s="80" t="str">
        <f>IF(VLOOKUP($A143,FAG_Daten_2022!$A$1:$FK$206,FAG_Daten_2022!P$1,FALSE)="","",VLOOKUP($A143,FAG_Daten_2022!$A$1:$FK$206,FAG_Daten_2022!P$1,FALSE))</f>
        <v/>
      </c>
      <c r="BE143" s="80">
        <f>IF(VLOOKUP($A143,FAG_Daten_2022!$A$1:$FK$206,FAG_Daten_2022!R$1,FALSE)="","",VLOOKUP($A143,FAG_Daten_2022!$A$1:$FK$206,FAG_Daten_2022!R$1,FALSE))</f>
        <v>0</v>
      </c>
      <c r="BF143" s="80">
        <f>IF(VLOOKUP($A143,FAG_Daten_2022!$A$1:$FK$206,FAG_Daten_2022!S$1,FALSE)="","",VLOOKUP($A143,FAG_Daten_2022!$A$1:$FK$206,FAG_Daten_2022!S$1,FALSE))</f>
        <v>0</v>
      </c>
      <c r="BG143" s="80" t="str">
        <f>IF(VLOOKUP($A143,FAG_Daten_2022!$A$1:$FK$206,FAG_Daten_2022!T$1,FALSE)="","",VLOOKUP($A143,FAG_Daten_2022!$A$1:$FK$206,FAG_Daten_2022!T$1,FALSE))</f>
        <v/>
      </c>
      <c r="BH143" s="80" t="str">
        <f>IF(VLOOKUP($A143,FAG_Daten_2022!$A$1:$FK$206,FAG_Daten_2022!U$1,FALSE)="","",VLOOKUP($A143,FAG_Daten_2022!$A$1:$FK$206,FAG_Daten_2022!U$1,FALSE))</f>
        <v/>
      </c>
      <c r="BI143" s="80">
        <f>IF(VLOOKUP($A143,FAG_Daten_2022!$A$1:$FK$206,FAG_Daten_2022!W$1,FALSE)="","",VLOOKUP($A143,FAG_Daten_2022!$A$1:$FK$206,FAG_Daten_2022!W$1,FALSE))</f>
        <v>0</v>
      </c>
      <c r="BJ143" s="80" t="str">
        <f>IF(VLOOKUP($A143,FAG_Daten_2022!$A$1:$FK$206,FAG_Daten_2022!X$1,FALSE)="","",VLOOKUP($A143,FAG_Daten_2022!$A$1:$FK$206,FAG_Daten_2022!X$1,FALSE))</f>
        <v/>
      </c>
      <c r="BK143" s="80" t="str">
        <f>IF(VLOOKUP($A143,FAG_Daten_2022!$A$1:$FK$206,FAG_Daten_2022!Y$1,FALSE)="","",VLOOKUP($A143,FAG_Daten_2022!$A$1:$FK$206,FAG_Daten_2022!Y$1,FALSE))</f>
        <v/>
      </c>
      <c r="BL143" s="80" t="str">
        <f>IF(VLOOKUP($A143,FAG_Daten_2022!$A$1:$FK$206,FAG_Daten_2022!Z$1,FALSE)="","",VLOOKUP($A143,FAG_Daten_2022!$A$1:$FK$206,FAG_Daten_2022!Z$1,FALSE))</f>
        <v/>
      </c>
      <c r="BM143" s="82">
        <f>IF(VLOOKUP($A143,FAG_Daten_2022!$A$1:$FK$206,FAG_Daten_2022!AG$1,FALSE)="","",VLOOKUP($A143,FAG_Daten_2022!$A$1:$FK$206,FAG_Daten_2022!AG$1,FALSE))</f>
        <v>38055820</v>
      </c>
      <c r="BN143" s="82">
        <f>IF(VLOOKUP($A143,FAG_Daten_2022!$A$1:$FK$206,FAG_Daten_2022!AH$1,FALSE)="","",VLOOKUP($A143,FAG_Daten_2022!$A$1:$FK$206,FAG_Daten_2022!AH$1,FALSE))</f>
        <v>0</v>
      </c>
      <c r="BO143" s="82">
        <f>IF(VLOOKUP($A143,FAG_Daten_2022!$A$1:$FK$206,FAG_Daten_2022!AI$1,FALSE)="","",VLOOKUP($A143,FAG_Daten_2022!$A$1:$FK$206,FAG_Daten_2022!AI$1,FALSE))</f>
        <v>0</v>
      </c>
      <c r="BP143" s="113">
        <f>IF(VLOOKUP($A143,FAG_Daten_2022!$A$1:$FK$206,FAG_Daten_2022!AJ$1,FALSE)="","",VLOOKUP($A143,FAG_Daten_2022!$A$1:$FK$206,FAG_Daten_2022!AJ$1,FALSE))</f>
        <v>0</v>
      </c>
      <c r="BQ143" s="82" t="str">
        <f>IF(VLOOKUP($A143,FAG_Daten_2022!$A$1:$FK$206,FAG_Daten_2022!AK$1,FALSE)="","",VLOOKUP($A143,FAG_Daten_2022!$A$1:$FK$206,FAG_Daten_2022!AK$1,FALSE))</f>
        <v/>
      </c>
      <c r="BR143" s="82">
        <f>IF(VLOOKUP($A143,FAG_Daten_2022!$A$1:$FK$206,FAG_Daten_2022!AL$1,FALSE)="","",VLOOKUP($A143,FAG_Daten_2022!$A$1:$FK$206,FAG_Daten_2022!AL$1,FALSE))</f>
        <v>0</v>
      </c>
      <c r="BS143" s="82">
        <f>IF(VLOOKUP($A143,FAG_Daten_2022!$A$1:$FK$206,FAG_Daten_2022!AM$1,FALSE)="","",VLOOKUP($A143,FAG_Daten_2022!$A$1:$FK$206,FAG_Daten_2022!AM$1,FALSE))</f>
        <v>0</v>
      </c>
      <c r="BT143" s="82" t="str">
        <f>IF(VLOOKUP($A143,FAG_Daten_2022!$A$1:$FK$206,FAG_Daten_2022!AN$1,FALSE)="","",VLOOKUP($A143,FAG_Daten_2022!$A$1:$FK$206,FAG_Daten_2022!AN$1,FALSE))</f>
        <v/>
      </c>
      <c r="BU143" s="82" t="str">
        <f>IF(VLOOKUP($A143,FAG_Daten_2022!$A$1:$FK$206,FAG_Daten_2022!AO$1,FALSE)="","",VLOOKUP($A143,FAG_Daten_2022!$A$1:$FK$206,FAG_Daten_2022!AO$1,FALSE))</f>
        <v/>
      </c>
      <c r="BV143" s="82">
        <f>IF(VLOOKUP($A143,FAG_Daten_2022!$A$1:$FK$206,FAG_Daten_2022!AP$1,FALSE)="","",VLOOKUP($A143,FAG_Daten_2022!$A$1:$FK$206,FAG_Daten_2022!AP$1,FALSE))</f>
        <v>0</v>
      </c>
      <c r="BW143" s="82" t="str">
        <f>IF(VLOOKUP($A143,FAG_Daten_2022!$A$1:$FK$206,FAG_Daten_2022!AQ$1,FALSE)="","",VLOOKUP($A143,FAG_Daten_2022!$A$1:$FK$206,FAG_Daten_2022!AQ$1,FALSE))</f>
        <v/>
      </c>
      <c r="BX143" s="82" t="str">
        <f>IF(VLOOKUP($A143,FAG_Daten_2022!$A$1:$FK$206,FAG_Daten_2022!AR$1,FALSE)="","",VLOOKUP($A143,FAG_Daten_2022!$A$1:$FK$206,FAG_Daten_2022!AR$1,FALSE))</f>
        <v/>
      </c>
      <c r="BY143" s="82" t="str">
        <f>IF(VLOOKUP($A143,FAG_Daten_2022!$A$1:$FK$206,FAG_Daten_2022!AS$1,FALSE)="","",VLOOKUP($A143,FAG_Daten_2022!$A$1:$FK$206,FAG_Daten_2022!AS$1,FALSE))</f>
        <v/>
      </c>
      <c r="BZ143" s="82">
        <f t="shared" si="38"/>
        <v>0</v>
      </c>
      <c r="CA143" s="82">
        <f t="shared" si="38"/>
        <v>0</v>
      </c>
      <c r="CB143" s="82">
        <f t="shared" si="38"/>
        <v>0</v>
      </c>
      <c r="CC143" s="82" t="str">
        <f t="shared" si="34"/>
        <v/>
      </c>
      <c r="CD143" s="82">
        <f t="shared" si="34"/>
        <v>0</v>
      </c>
      <c r="CE143" s="82">
        <f t="shared" si="34"/>
        <v>0</v>
      </c>
      <c r="CF143" s="82" t="str">
        <f t="shared" si="34"/>
        <v/>
      </c>
      <c r="CG143" s="82" t="str">
        <f t="shared" si="34"/>
        <v/>
      </c>
      <c r="CH143" s="82">
        <f t="shared" si="34"/>
        <v>0</v>
      </c>
      <c r="CI143" s="82" t="str">
        <f t="shared" si="25"/>
        <v/>
      </c>
      <c r="CJ143" s="82" t="str">
        <f t="shared" si="25"/>
        <v/>
      </c>
      <c r="CK143" s="82" t="str">
        <f t="shared" si="25"/>
        <v/>
      </c>
      <c r="CL143" s="82">
        <f t="shared" si="28"/>
        <v>0</v>
      </c>
      <c r="CM143" s="82">
        <f t="shared" si="28"/>
        <v>0</v>
      </c>
      <c r="CN143" s="82">
        <f t="shared" si="28"/>
        <v>0</v>
      </c>
      <c r="CO143" s="82" t="str">
        <f t="shared" si="26"/>
        <v/>
      </c>
      <c r="CP143" s="82">
        <f t="shared" si="26"/>
        <v>0</v>
      </c>
      <c r="CQ143" s="82">
        <f t="shared" si="26"/>
        <v>0</v>
      </c>
      <c r="CR143" s="82" t="str">
        <f t="shared" si="26"/>
        <v/>
      </c>
      <c r="CS143" s="82" t="str">
        <f t="shared" si="26"/>
        <v/>
      </c>
      <c r="CT143" s="82">
        <f t="shared" si="26"/>
        <v>0</v>
      </c>
      <c r="CU143" s="82" t="str">
        <f t="shared" si="31"/>
        <v/>
      </c>
      <c r="CV143" s="82" t="str">
        <f t="shared" si="31"/>
        <v/>
      </c>
      <c r="CW143" s="82" t="str">
        <f t="shared" si="31"/>
        <v/>
      </c>
      <c r="CX143" s="82">
        <f t="shared" si="35"/>
        <v>0</v>
      </c>
      <c r="CY143" s="82">
        <f>VLOOKUP($A143,FAG_Daten_2022!$A$1:$FK$206,FAG_Daten_2022!I$1,FALSE)</f>
        <v>1258</v>
      </c>
      <c r="CZ143" s="82" t="str">
        <f>IF(VLOOKUP($A143,FAG_Daten_2022!$A$1:$FK$206,FAG_Daten_2022!BE$1,FALSE)="","",VLOOKUP($A143,FAG_Daten_2022!$A$1:$FK$206,FAG_Daten_2022!BE$1,FALSE))</f>
        <v/>
      </c>
      <c r="DA143" s="82" t="str">
        <f>IF(VLOOKUP($A143,FAG_Daten_2022!$A$1:$FK$206,FAG_Daten_2022!BF$1,FALSE)="","",VLOOKUP($A143,FAG_Daten_2022!$A$1:$FK$206,FAG_Daten_2022!BF$1,FALSE))</f>
        <v/>
      </c>
      <c r="DB143" s="82" t="str">
        <f>IF(VLOOKUP($A143,FAG_Daten_2022!$A$1:$FK$206,FAG_Daten_2022!BG$1,FALSE)="","",VLOOKUP($A143,FAG_Daten_2022!$A$1:$FK$206,FAG_Daten_2022!BG$1,FALSE))</f>
        <v/>
      </c>
      <c r="DC143" s="82" t="str">
        <f>IF(VLOOKUP($A143,FAG_Daten_2022!$A$1:$FK$206,FAG_Daten_2022!BH$1,FALSE)="","",VLOOKUP($A143,FAG_Daten_2022!$A$1:$FK$206,FAG_Daten_2022!BH$1,FALSE))</f>
        <v/>
      </c>
      <c r="DD143" s="82" t="str">
        <f>IF(VLOOKUP($A143,FAG_Daten_2022!$A$1:$FK$206,FAG_Daten_2022!BI$1,FALSE)="","",VLOOKUP($A143,FAG_Daten_2022!$A$1:$FK$206,FAG_Daten_2022!BI$1,FALSE))</f>
        <v/>
      </c>
      <c r="DE143" s="82" t="str">
        <f>IF(VLOOKUP($A143,FAG_Daten_2022!$A$1:$FK$206,FAG_Daten_2022!BJ$1,FALSE)="","",VLOOKUP($A143,FAG_Daten_2022!$A$1:$FK$206,FAG_Daten_2022!BJ$1,FALSE))</f>
        <v/>
      </c>
      <c r="DF143" s="82" t="str">
        <f>IF(VLOOKUP($A143,FAG_Daten_2022!$A$1:$FK$206,FAG_Daten_2022!BK$1,FALSE)="","",VLOOKUP($A143,FAG_Daten_2022!$A$1:$FK$206,FAG_Daten_2022!BK$1,FALSE))</f>
        <v/>
      </c>
      <c r="DG143" s="82" t="str">
        <f>IF(VLOOKUP($A143,FAG_Daten_2022!$A$1:$FK$206,FAG_Daten_2022!BL$1,FALSE)="","",VLOOKUP($A143,FAG_Daten_2022!$A$1:$FK$206,FAG_Daten_2022!BL$1,FALSE))</f>
        <v/>
      </c>
      <c r="DH143" s="82" t="str">
        <f>IF(VLOOKUP($A143,FAG_Daten_2022!$A$1:$FK$206,FAG_Daten_2022!BM$1,FALSE)="","",VLOOKUP($A143,FAG_Daten_2022!$A$1:$FK$206,FAG_Daten_2022!BM$1,FALSE))</f>
        <v/>
      </c>
      <c r="DI143" s="82" t="str">
        <f>IF(VLOOKUP($A143,FAG_Daten_2022!$A$1:$FK$206,FAG_Daten_2022!BN$1,FALSE)="","",VLOOKUP($A143,FAG_Daten_2022!$A$1:$FK$206,FAG_Daten_2022!BN$1,FALSE))</f>
        <v/>
      </c>
      <c r="DJ143" s="82" t="str">
        <f>IF(VLOOKUP($A143,FAG_Daten_2022!$A$1:$FK$206,FAG_Daten_2022!BO$1,FALSE)="","",VLOOKUP($A143,FAG_Daten_2022!$A$1:$FK$206,FAG_Daten_2022!BO$1,FALSE))</f>
        <v/>
      </c>
      <c r="DK143" s="82" t="str">
        <f>IF(VLOOKUP($A143,FAG_Daten_2022!$A$1:$FK$206,FAG_Daten_2022!BP$1,FALSE)="","",VLOOKUP($A143,FAG_Daten_2022!$A$1:$FK$206,FAG_Daten_2022!BP$1,FALSE))</f>
        <v/>
      </c>
      <c r="DL143" s="82" t="str">
        <f>IF(VLOOKUP($A143,FAG_Daten_2022!$A$1:$FK$206,FAG_Daten_2022!BQ$1,FALSE)="","",VLOOKUP($A143,FAG_Daten_2022!$A$1:$FK$206,FAG_Daten_2022!BQ$1,FALSE))</f>
        <v/>
      </c>
      <c r="DM143" s="82" t="str">
        <f>IF(VLOOKUP($A143,FAG_Daten_2022!$A$1:$FK$206,FAG_Daten_2022!BR$1,FALSE)="","",VLOOKUP($A143,FAG_Daten_2022!$A$1:$FK$206,FAG_Daten_2022!BR$1,FALSE))</f>
        <v/>
      </c>
      <c r="DN143" s="82" t="str">
        <f t="shared" si="29"/>
        <v/>
      </c>
      <c r="DO143" s="82" t="str">
        <f t="shared" si="29"/>
        <v/>
      </c>
      <c r="DP143" s="82" t="str">
        <f t="shared" si="29"/>
        <v/>
      </c>
      <c r="DQ143" s="82" t="str">
        <f t="shared" si="27"/>
        <v/>
      </c>
      <c r="DR143" s="82" t="str">
        <f t="shared" si="27"/>
        <v/>
      </c>
      <c r="DS143" s="82" t="str">
        <f t="shared" si="27"/>
        <v/>
      </c>
      <c r="DT143" s="82" t="str">
        <f t="shared" si="27"/>
        <v/>
      </c>
      <c r="DU143" s="82" t="str">
        <f t="shared" si="27"/>
        <v/>
      </c>
      <c r="DV143" s="82" t="str">
        <f t="shared" si="27"/>
        <v/>
      </c>
      <c r="DW143" s="82" t="str">
        <f t="shared" si="32"/>
        <v/>
      </c>
      <c r="DX143" s="82" t="str">
        <f t="shared" si="32"/>
        <v/>
      </c>
      <c r="DY143" s="82" t="str">
        <f t="shared" si="32"/>
        <v/>
      </c>
      <c r="DZ143" s="82">
        <f t="shared" si="36"/>
        <v>0</v>
      </c>
      <c r="EA143" s="82">
        <f t="shared" si="37"/>
        <v>0</v>
      </c>
      <c r="EB143" s="82"/>
      <c r="EC143" s="82"/>
      <c r="ED143" s="82"/>
      <c r="EE143" s="82"/>
      <c r="EF143" s="82"/>
      <c r="EG143" s="82"/>
      <c r="EH143" s="82"/>
      <c r="EI143" s="82"/>
      <c r="EJ143" s="82"/>
      <c r="EL143" s="82"/>
    </row>
    <row r="144" spans="1:143" s="3" customFormat="1" outlineLevel="1" x14ac:dyDescent="0.2">
      <c r="A144" s="1">
        <v>248</v>
      </c>
      <c r="B144" s="3" t="str">
        <f>VLOOKUP(A144,FAG_Daten_2022!A$1:$FK$206,FAG_Daten_2022!$B$1,FALSE)</f>
        <v>Uitikon</v>
      </c>
      <c r="C144" s="3" t="str">
        <f>VLOOKUP(A144,FAG_Daten_2022!A$1:$FK$206,FAG_Daten_2022!$C$1,FALSE)</f>
        <v>Politische Gemeinde</v>
      </c>
      <c r="D144" s="3" t="str">
        <f>VLOOKUP(A144,FAG_Daten_2022!A$1:$FK$206,FAG_Daten_2022!$D$1,FALSE)</f>
        <v>Bezirk Dietikon</v>
      </c>
      <c r="E144" s="82">
        <f>VLOOKUP(A144,FAG_Daten_2022!A$1:$FK$206,FAG_Daten_2022!$AT$1,FALSE)</f>
        <v>8601</v>
      </c>
      <c r="F144" s="82">
        <f>VLOOKUP(A144,FAG_Daten_2022!A$1:$FK$206,FAG_Daten_2022!$AV$1,FALSE)</f>
        <v>3770</v>
      </c>
      <c r="G144" s="82">
        <f>VLOOKUP(A144,FAG_Daten_2022!A$1:$FK$206,FAG_Daten_2022!$F$1,FALSE)</f>
        <v>4799</v>
      </c>
      <c r="H144" s="80">
        <f>VLOOKUP(A144,FAG_Daten_2022!A$1:$FK$206,FAG_Daten_2022!$DH$1,FALSE)</f>
        <v>80</v>
      </c>
      <c r="I144" s="82">
        <f>ROUND(IF(E144&lt;FAG_Basisdaten!$C$5*F144,(FAG_Basisdaten!$C$5*F144-E144)*G144*H144/100,0),0)</f>
        <v>0</v>
      </c>
      <c r="J144" s="82">
        <f>VLOOKUP(A144,FAG_Daten_2022!A$1:$FK$206,FAG_Daten_2022!$AT$1,FALSE)</f>
        <v>8601</v>
      </c>
      <c r="K144" s="82">
        <f>VLOOKUP(A144,FAG_Daten_2022!A$1:$FK$206,FAG_Daten_2022!$AV$1,FALSE)</f>
        <v>3770</v>
      </c>
      <c r="L144" s="3">
        <f>VLOOKUP(A144,FAG_Daten_2022!A$1:$FK$206,FAG_Daten_2022!$F$1,FALSE)</f>
        <v>4799</v>
      </c>
      <c r="M144" s="3">
        <f>VLOOKUP(A144,FAG_Daten_2022!A$1:$FK$206,FAG_Daten_2022!DJ$1,FALSE)</f>
        <v>99.67</v>
      </c>
      <c r="N144" s="3">
        <f>VLOOKUP(A144,FAG_Daten_2022!A$1:$FK$206,FAG_Daten_2022!$DK$1,FALSE)</f>
        <v>100.87</v>
      </c>
      <c r="O144" s="82">
        <f>ROUND(IF(J144&gt;K144*FAG_Basisdaten!$C$8,(J144-K144*FAG_Basisdaten!$C$8)*FAG_Basisdaten!$C$9*L144*(M144/N144),0),0)</f>
        <v>14784323</v>
      </c>
      <c r="P144" s="82">
        <f>VLOOKUP(A144,FAG_Daten_2022!A$1:$FK$206,FAG_Daten_2022!$I$1,FALSE)</f>
        <v>1012</v>
      </c>
      <c r="Q144" s="82">
        <f>VLOOKUP(A144,FAG_Daten_2022!A$1:$FK$206,FAG_Daten_2022!$F$1,FALSE)</f>
        <v>4799</v>
      </c>
      <c r="R144" s="82">
        <f>VLOOKUP(A144,FAG_Daten_2022!A$1:$FK$206,FAG_Daten_2022!$K$1,FALSE)</f>
        <v>232131</v>
      </c>
      <c r="S144" s="82">
        <f>VLOOKUP(A144,FAG_Daten_2022!A$1:$FK$206,FAG_Daten_2022!$H$1,FALSE)</f>
        <v>1130451</v>
      </c>
      <c r="T144" s="82">
        <f>VLOOKUP(A144,FAG_Daten_2022!A$1:$FK$206,FAG_Daten_2022!$F$1,FALSE)</f>
        <v>4799</v>
      </c>
      <c r="U144" s="3">
        <f>VLOOKUP(A144,FAG_Daten_2022!A$1:$FK$206,FAG_Daten_2022!$BC$1,FALSE)</f>
        <v>102.3</v>
      </c>
      <c r="V144" s="3">
        <f>VLOOKUP(A144,FAG_Daten_2022!A$1:$FK$206,FAG_Daten_2022!$BD$1,FALSE)</f>
        <v>104.2</v>
      </c>
      <c r="W144" s="118">
        <f>IF((P144/Q144)&gt;(R144/S144)*FAG_Basisdaten!$C$12,((P144/Q144)-(R144/S144)*FAG_Basisdaten!$C$12)*T144*FAG_Basisdaten!$C$13*(U144/V144),0)</f>
        <v>0</v>
      </c>
      <c r="X144" s="3">
        <f>VLOOKUP(A144,FAG_Daten_2022!A$1:$FK$206,FAG_Daten_2022!$DH$1,FALSE)</f>
        <v>80</v>
      </c>
      <c r="Y144" s="3">
        <f>VLOOKUP(A144,FAG_Daten_2022!A$1:$FK$206,FAG_Daten_2022!$DJ$1,FALSE)</f>
        <v>99.67</v>
      </c>
      <c r="Z144" s="82">
        <f>ROUND(W144-W144*MIN(MAX((Y144*FAG_Basisdaten!$C$15-X144)/(Y144*FAG_Basisdaten!$C$14),0),1),0)</f>
        <v>0</v>
      </c>
      <c r="AA144" s="79">
        <f>VLOOKUP(A144,FAG_Daten_2022!A$1:$FK$206,FAG_Daten_2022!$AW$1,FALSE)</f>
        <v>1097.08</v>
      </c>
      <c r="AB144" s="83">
        <f>VLOOKUP(A144,FAG_Daten_2022!A$1:$FK$206,FAG_Daten_2022!$AZ$1,FALSE)</f>
        <v>2.6800000000000001E-2</v>
      </c>
      <c r="AC144" s="3">
        <f>VLOOKUP(A144,FAG_Daten_2022!A$1:$FK$206,FAG_Daten_2022!$F$1,FALSE)</f>
        <v>4799</v>
      </c>
      <c r="AD144" s="3">
        <f>VLOOKUP(A144,FAG_Daten_2022!A$1:$FK$206,FAG_Daten_2022!$BC$1,FALSE)</f>
        <v>102.3</v>
      </c>
      <c r="AE144" s="3">
        <f>VLOOKUP(A144,FAG_Daten_2022!A$1:$FK$206,FAG_Daten_2022!$BD$1,FALSE)</f>
        <v>104.2</v>
      </c>
      <c r="AF144" s="80">
        <f>IF(OR(AA144&lt;FAG_Basisdaten!$C$18,AB144&gt;FAG_Basisdaten!$C$19),MAX((FAG_Basisdaten!$C$20+FAG_Basisdaten!$C$21*AA144+FAG_Basisdaten!$C$22*AB144*100)*AC144*(AD144/AE144),0),0)</f>
        <v>0</v>
      </c>
      <c r="AG144" s="3">
        <f>VLOOKUP(A144,FAG_Daten_2022!A$1:$FK$206,FAG_Daten_2022!$DH$1,FALSE)</f>
        <v>80</v>
      </c>
      <c r="AH144" s="3">
        <f>VLOOKUP(A144,FAG_Daten_2022!A$1:$FK$206,FAG_Daten_2022!$DJ$1,FALSE)</f>
        <v>99.67</v>
      </c>
      <c r="AI144" s="82">
        <f>ROUND(AF144-AF144*MIN(MAX((AH144*FAG_Basisdaten!$C$24-AG144)/(AH144*FAG_Basisdaten!$C$23),0),1),0)</f>
        <v>0</v>
      </c>
      <c r="AJ144" s="3">
        <f>VLOOKUP(A144,FAG_Daten_2022!$A$1:$FK$206,FAG_Daten_2022!$BC$1,FALSE)</f>
        <v>102.3</v>
      </c>
      <c r="AK144" s="3">
        <f>VLOOKUP(A144,FAG_Daten_2022!$A$1:$FK$206,FAG_Daten_2022!$BD$1,FALSE)</f>
        <v>104.2</v>
      </c>
      <c r="AL144" s="82">
        <v>0</v>
      </c>
      <c r="AM144" s="82">
        <f t="shared" si="33"/>
        <v>-14784323</v>
      </c>
      <c r="AN144" s="115" t="str">
        <f>IF(VLOOKUP($A144,FAG_Daten_2022!$A$1:$FK$206,FAG_Daten_2022!BS$1,FALSE)="","",VLOOKUP($A144,FAG_Daten_2022!$A$1:$FK$206,FAG_Daten_2022!BS$1,FALSE))</f>
        <v/>
      </c>
      <c r="AO144" s="115" t="str">
        <f>IF(VLOOKUP($A144,FAG_Daten_2022!$A$1:$FK$206,FAG_Daten_2022!BT$1,FALSE)="","",VLOOKUP($A144,FAG_Daten_2022!$A$1:$FK$206,FAG_Daten_2022!BT$1,FALSE))</f>
        <v/>
      </c>
      <c r="AP144" s="115" t="str">
        <f>IF(VLOOKUP($A144,FAG_Daten_2022!$A$1:$FK$206,FAG_Daten_2022!BU$1,FALSE)="","",VLOOKUP($A144,FAG_Daten_2022!$A$1:$FK$206,FAG_Daten_2022!BU$1,FALSE))</f>
        <v/>
      </c>
      <c r="AQ144" s="115" t="str">
        <f>IF(VLOOKUP($A144,FAG_Daten_2022!$A$1:$FK$206,FAG_Daten_2022!BV$1,FALSE)="","",VLOOKUP($A144,FAG_Daten_2022!$A$1:$FK$206,FAG_Daten_2022!BV$1,FALSE))</f>
        <v/>
      </c>
      <c r="AR144" s="115" t="str">
        <f>IF(VLOOKUP($A144,FAG_Daten_2022!$A$1:$FK$206,FAG_Daten_2022!BW$1,FALSE)="","",VLOOKUP($A144,FAG_Daten_2022!$A$1:$FK$206,FAG_Daten_2022!BW$1,FALSE))</f>
        <v/>
      </c>
      <c r="AS144" s="115" t="str">
        <f>IF(VLOOKUP($A144,FAG_Daten_2022!$A$1:$FK$206,FAG_Daten_2022!BX$1,FALSE)="","",VLOOKUP($A144,FAG_Daten_2022!$A$1:$FK$206,FAG_Daten_2022!BX$1,FALSE))</f>
        <v/>
      </c>
      <c r="AT144" s="115" t="str">
        <f>IF(VLOOKUP($A144,FAG_Daten_2022!$A$1:$FK$206,FAG_Daten_2022!BY$1,FALSE)="","",VLOOKUP($A144,FAG_Daten_2022!$A$1:$FK$206,FAG_Daten_2022!BY$1,FALSE))</f>
        <v/>
      </c>
      <c r="AU144" s="115" t="str">
        <f>IF(VLOOKUP($A144,FAG_Daten_2022!$A$1:$FK$206,FAG_Daten_2022!BZ$1,FALSE)="","",VLOOKUP($A144,FAG_Daten_2022!$A$1:$FK$206,FAG_Daten_2022!BZ$1,FALSE))</f>
        <v/>
      </c>
      <c r="AV144" s="115" t="str">
        <f>IF(VLOOKUP($A144,FAG_Daten_2022!$A$1:$FK$206,FAG_Daten_2022!CA$1,FALSE)="","",VLOOKUP($A144,FAG_Daten_2022!$A$1:$FK$206,FAG_Daten_2022!CA$1,FALSE))</f>
        <v>Uitikon</v>
      </c>
      <c r="AW144" s="115" t="str">
        <f>IF(VLOOKUP($A144,FAG_Daten_2022!$A$1:$FK$206,FAG_Daten_2022!CB$1,FALSE)="","",VLOOKUP($A144,FAG_Daten_2022!$A$1:$FK$206,FAG_Daten_2022!CB$1,FALSE))</f>
        <v/>
      </c>
      <c r="AX144" s="115" t="str">
        <f>IF(VLOOKUP($A144,FAG_Daten_2022!$A$1:$FK$206,FAG_Daten_2022!CC$1,FALSE)="","",VLOOKUP($A144,FAG_Daten_2022!$A$1:$FK$206,FAG_Daten_2022!CC$1,FALSE))</f>
        <v/>
      </c>
      <c r="AY144" s="115" t="str">
        <f>IF(VLOOKUP($A144,FAG_Daten_2022!$A$1:$FK$206,FAG_Daten_2022!CD$1,FALSE)="","",VLOOKUP($A144,FAG_Daten_2022!$A$1:$FK$206,FAG_Daten_2022!CD$1,FALSE))</f>
        <v/>
      </c>
      <c r="AZ144" s="80">
        <f>VLOOKUP($A144,FAG_Daten_2022!$A$1:$FK$206,FAG_Daten_2022!$DH$1,FALSE)</f>
        <v>80</v>
      </c>
      <c r="BA144" s="80">
        <f>IF(VLOOKUP($A144,FAG_Daten_2022!$A$1:$FK$206,FAG_Daten_2022!M$1,FALSE)="","",VLOOKUP($A144,FAG_Daten_2022!$A$1:$FK$206,FAG_Daten_2022!M$1,FALSE))</f>
        <v>0</v>
      </c>
      <c r="BB144" s="80">
        <f>IF(VLOOKUP($A144,FAG_Daten_2022!$A$1:$FK$206,FAG_Daten_2022!N$1,FALSE)="","",VLOOKUP($A144,FAG_Daten_2022!$A$1:$FK$206,FAG_Daten_2022!N$1,FALSE))</f>
        <v>0</v>
      </c>
      <c r="BC144" s="80">
        <f>IF(VLOOKUP($A144,FAG_Daten_2022!$A$1:$FK$206,FAG_Daten_2022!O$1,FALSE)="","",VLOOKUP($A144,FAG_Daten_2022!$A$1:$FK$206,FAG_Daten_2022!O$1,FALSE))</f>
        <v>0</v>
      </c>
      <c r="BD144" s="80" t="str">
        <f>IF(VLOOKUP($A144,FAG_Daten_2022!$A$1:$FK$206,FAG_Daten_2022!P$1,FALSE)="","",VLOOKUP($A144,FAG_Daten_2022!$A$1:$FK$206,FAG_Daten_2022!P$1,FALSE))</f>
        <v/>
      </c>
      <c r="BE144" s="80">
        <f>IF(VLOOKUP($A144,FAG_Daten_2022!$A$1:$FK$206,FAG_Daten_2022!R$1,FALSE)="","",VLOOKUP($A144,FAG_Daten_2022!$A$1:$FK$206,FAG_Daten_2022!R$1,FALSE))</f>
        <v>0</v>
      </c>
      <c r="BF144" s="80">
        <f>IF(VLOOKUP($A144,FAG_Daten_2022!$A$1:$FK$206,FAG_Daten_2022!S$1,FALSE)="","",VLOOKUP($A144,FAG_Daten_2022!$A$1:$FK$206,FAG_Daten_2022!S$1,FALSE))</f>
        <v>0</v>
      </c>
      <c r="BG144" s="80" t="str">
        <f>IF(VLOOKUP($A144,FAG_Daten_2022!$A$1:$FK$206,FAG_Daten_2022!T$1,FALSE)="","",VLOOKUP($A144,FAG_Daten_2022!$A$1:$FK$206,FAG_Daten_2022!T$1,FALSE))</f>
        <v/>
      </c>
      <c r="BH144" s="80" t="str">
        <f>IF(VLOOKUP($A144,FAG_Daten_2022!$A$1:$FK$206,FAG_Daten_2022!U$1,FALSE)="","",VLOOKUP($A144,FAG_Daten_2022!$A$1:$FK$206,FAG_Daten_2022!U$1,FALSE))</f>
        <v/>
      </c>
      <c r="BI144" s="80">
        <f>IF(VLOOKUP($A144,FAG_Daten_2022!$A$1:$FK$206,FAG_Daten_2022!W$1,FALSE)="","",VLOOKUP($A144,FAG_Daten_2022!$A$1:$FK$206,FAG_Daten_2022!W$1,FALSE))</f>
        <v>45</v>
      </c>
      <c r="BJ144" s="80" t="str">
        <f>IF(VLOOKUP($A144,FAG_Daten_2022!$A$1:$FK$206,FAG_Daten_2022!X$1,FALSE)="","",VLOOKUP($A144,FAG_Daten_2022!$A$1:$FK$206,FAG_Daten_2022!X$1,FALSE))</f>
        <v/>
      </c>
      <c r="BK144" s="80" t="str">
        <f>IF(VLOOKUP($A144,FAG_Daten_2022!$A$1:$FK$206,FAG_Daten_2022!Y$1,FALSE)="","",VLOOKUP($A144,FAG_Daten_2022!$A$1:$FK$206,FAG_Daten_2022!Y$1,FALSE))</f>
        <v/>
      </c>
      <c r="BL144" s="80" t="str">
        <f>IF(VLOOKUP($A144,FAG_Daten_2022!$A$1:$FK$206,FAG_Daten_2022!Z$1,FALSE)="","",VLOOKUP($A144,FAG_Daten_2022!$A$1:$FK$206,FAG_Daten_2022!Z$1,FALSE))</f>
        <v/>
      </c>
      <c r="BM144" s="82">
        <f>IF(VLOOKUP($A144,FAG_Daten_2022!$A$1:$FK$206,FAG_Daten_2022!AG$1,FALSE)="","",VLOOKUP($A144,FAG_Daten_2022!$A$1:$FK$206,FAG_Daten_2022!AG$1,FALSE))</f>
        <v>41277003</v>
      </c>
      <c r="BN144" s="82">
        <f>IF(VLOOKUP($A144,FAG_Daten_2022!$A$1:$FK$206,FAG_Daten_2022!AH$1,FALSE)="","",VLOOKUP($A144,FAG_Daten_2022!$A$1:$FK$206,FAG_Daten_2022!AH$1,FALSE))</f>
        <v>0</v>
      </c>
      <c r="BO144" s="82">
        <f>IF(VLOOKUP($A144,FAG_Daten_2022!$A$1:$FK$206,FAG_Daten_2022!AI$1,FALSE)="","",VLOOKUP($A144,FAG_Daten_2022!$A$1:$FK$206,FAG_Daten_2022!AI$1,FALSE))</f>
        <v>0</v>
      </c>
      <c r="BP144" s="113">
        <f>IF(VLOOKUP($A144,FAG_Daten_2022!$A$1:$FK$206,FAG_Daten_2022!AJ$1,FALSE)="","",VLOOKUP($A144,FAG_Daten_2022!$A$1:$FK$206,FAG_Daten_2022!AJ$1,FALSE))</f>
        <v>0</v>
      </c>
      <c r="BQ144" s="82" t="str">
        <f>IF(VLOOKUP($A144,FAG_Daten_2022!$A$1:$FK$206,FAG_Daten_2022!AK$1,FALSE)="","",VLOOKUP($A144,FAG_Daten_2022!$A$1:$FK$206,FAG_Daten_2022!AK$1,FALSE))</f>
        <v/>
      </c>
      <c r="BR144" s="82">
        <f>IF(VLOOKUP($A144,FAG_Daten_2022!$A$1:$FK$206,FAG_Daten_2022!AL$1,FALSE)="","",VLOOKUP($A144,FAG_Daten_2022!$A$1:$FK$206,FAG_Daten_2022!AL$1,FALSE))</f>
        <v>0</v>
      </c>
      <c r="BS144" s="82">
        <f>IF(VLOOKUP($A144,FAG_Daten_2022!$A$1:$FK$206,FAG_Daten_2022!AM$1,FALSE)="","",VLOOKUP($A144,FAG_Daten_2022!$A$1:$FK$206,FAG_Daten_2022!AM$1,FALSE))</f>
        <v>0</v>
      </c>
      <c r="BT144" s="82" t="str">
        <f>IF(VLOOKUP($A144,FAG_Daten_2022!$A$1:$FK$206,FAG_Daten_2022!AN$1,FALSE)="","",VLOOKUP($A144,FAG_Daten_2022!$A$1:$FK$206,FAG_Daten_2022!AN$1,FALSE))</f>
        <v/>
      </c>
      <c r="BU144" s="82" t="str">
        <f>IF(VLOOKUP($A144,FAG_Daten_2022!$A$1:$FK$206,FAG_Daten_2022!AO$1,FALSE)="","",VLOOKUP($A144,FAG_Daten_2022!$A$1:$FK$206,FAG_Daten_2022!AO$1,FALSE))</f>
        <v/>
      </c>
      <c r="BV144" s="82">
        <f>IF(VLOOKUP($A144,FAG_Daten_2022!$A$1:$FK$206,FAG_Daten_2022!AP$1,FALSE)="","",VLOOKUP($A144,FAG_Daten_2022!$A$1:$FK$206,FAG_Daten_2022!AP$1,FALSE))</f>
        <v>41277003</v>
      </c>
      <c r="BW144" s="82" t="str">
        <f>IF(VLOOKUP($A144,FAG_Daten_2022!$A$1:$FK$206,FAG_Daten_2022!AQ$1,FALSE)="","",VLOOKUP($A144,FAG_Daten_2022!$A$1:$FK$206,FAG_Daten_2022!AQ$1,FALSE))</f>
        <v/>
      </c>
      <c r="BX144" s="82" t="str">
        <f>IF(VLOOKUP($A144,FAG_Daten_2022!$A$1:$FK$206,FAG_Daten_2022!AR$1,FALSE)="","",VLOOKUP($A144,FAG_Daten_2022!$A$1:$FK$206,FAG_Daten_2022!AR$1,FALSE))</f>
        <v/>
      </c>
      <c r="BY144" s="82" t="str">
        <f>IF(VLOOKUP($A144,FAG_Daten_2022!$A$1:$FK$206,FAG_Daten_2022!AS$1,FALSE)="","",VLOOKUP($A144,FAG_Daten_2022!$A$1:$FK$206,FAG_Daten_2022!AS$1,FALSE))</f>
        <v/>
      </c>
      <c r="BZ144" s="82">
        <f t="shared" si="38"/>
        <v>0</v>
      </c>
      <c r="CA144" s="82">
        <f t="shared" si="38"/>
        <v>0</v>
      </c>
      <c r="CB144" s="82">
        <f t="shared" si="38"/>
        <v>0</v>
      </c>
      <c r="CC144" s="82" t="str">
        <f t="shared" si="34"/>
        <v/>
      </c>
      <c r="CD144" s="82">
        <f t="shared" si="34"/>
        <v>0</v>
      </c>
      <c r="CE144" s="82">
        <f t="shared" si="34"/>
        <v>0</v>
      </c>
      <c r="CF144" s="82" t="str">
        <f t="shared" si="34"/>
        <v/>
      </c>
      <c r="CG144" s="82" t="str">
        <f t="shared" si="34"/>
        <v/>
      </c>
      <c r="CH144" s="82">
        <f t="shared" si="34"/>
        <v>0</v>
      </c>
      <c r="CI144" s="82" t="str">
        <f t="shared" si="25"/>
        <v/>
      </c>
      <c r="CJ144" s="82" t="str">
        <f t="shared" si="25"/>
        <v/>
      </c>
      <c r="CK144" s="82" t="str">
        <f t="shared" si="25"/>
        <v/>
      </c>
      <c r="CL144" s="82">
        <f t="shared" si="28"/>
        <v>0</v>
      </c>
      <c r="CM144" s="82">
        <f t="shared" si="28"/>
        <v>0</v>
      </c>
      <c r="CN144" s="82">
        <f t="shared" si="28"/>
        <v>0</v>
      </c>
      <c r="CO144" s="82" t="str">
        <f t="shared" si="26"/>
        <v/>
      </c>
      <c r="CP144" s="82">
        <f t="shared" si="26"/>
        <v>0</v>
      </c>
      <c r="CQ144" s="82">
        <f t="shared" si="26"/>
        <v>0</v>
      </c>
      <c r="CR144" s="82" t="str">
        <f t="shared" si="26"/>
        <v/>
      </c>
      <c r="CS144" s="82" t="str">
        <f t="shared" si="26"/>
        <v/>
      </c>
      <c r="CT144" s="82">
        <f t="shared" si="26"/>
        <v>8316182</v>
      </c>
      <c r="CU144" s="82" t="str">
        <f t="shared" si="31"/>
        <v/>
      </c>
      <c r="CV144" s="82" t="str">
        <f t="shared" si="31"/>
        <v/>
      </c>
      <c r="CW144" s="82" t="str">
        <f t="shared" si="31"/>
        <v/>
      </c>
      <c r="CX144" s="82">
        <f t="shared" si="35"/>
        <v>-8316182</v>
      </c>
      <c r="CY144" s="82">
        <f>VLOOKUP($A144,FAG_Daten_2022!$A$1:$FK$206,FAG_Daten_2022!I$1,FALSE)</f>
        <v>1012</v>
      </c>
      <c r="CZ144" s="82" t="str">
        <f>IF(VLOOKUP($A144,FAG_Daten_2022!$A$1:$FK$206,FAG_Daten_2022!BE$1,FALSE)="","",VLOOKUP($A144,FAG_Daten_2022!$A$1:$FK$206,FAG_Daten_2022!BE$1,FALSE))</f>
        <v/>
      </c>
      <c r="DA144" s="82" t="str">
        <f>IF(VLOOKUP($A144,FAG_Daten_2022!$A$1:$FK$206,FAG_Daten_2022!BF$1,FALSE)="","",VLOOKUP($A144,FAG_Daten_2022!$A$1:$FK$206,FAG_Daten_2022!BF$1,FALSE))</f>
        <v/>
      </c>
      <c r="DB144" s="82" t="str">
        <f>IF(VLOOKUP($A144,FAG_Daten_2022!$A$1:$FK$206,FAG_Daten_2022!BG$1,FALSE)="","",VLOOKUP($A144,FAG_Daten_2022!$A$1:$FK$206,FAG_Daten_2022!BG$1,FALSE))</f>
        <v/>
      </c>
      <c r="DC144" s="82" t="str">
        <f>IF(VLOOKUP($A144,FAG_Daten_2022!$A$1:$FK$206,FAG_Daten_2022!BH$1,FALSE)="","",VLOOKUP($A144,FAG_Daten_2022!$A$1:$FK$206,FAG_Daten_2022!BH$1,FALSE))</f>
        <v/>
      </c>
      <c r="DD144" s="82" t="str">
        <f>IF(VLOOKUP($A144,FAG_Daten_2022!$A$1:$FK$206,FAG_Daten_2022!BI$1,FALSE)="","",VLOOKUP($A144,FAG_Daten_2022!$A$1:$FK$206,FAG_Daten_2022!BI$1,FALSE))</f>
        <v/>
      </c>
      <c r="DE144" s="82" t="str">
        <f>IF(VLOOKUP($A144,FAG_Daten_2022!$A$1:$FK$206,FAG_Daten_2022!BJ$1,FALSE)="","",VLOOKUP($A144,FAG_Daten_2022!$A$1:$FK$206,FAG_Daten_2022!BJ$1,FALSE))</f>
        <v/>
      </c>
      <c r="DF144" s="82" t="str">
        <f>IF(VLOOKUP($A144,FAG_Daten_2022!$A$1:$FK$206,FAG_Daten_2022!BK$1,FALSE)="","",VLOOKUP($A144,FAG_Daten_2022!$A$1:$FK$206,FAG_Daten_2022!BK$1,FALSE))</f>
        <v/>
      </c>
      <c r="DG144" s="82" t="str">
        <f>IF(VLOOKUP($A144,FAG_Daten_2022!$A$1:$FK$206,FAG_Daten_2022!BL$1,FALSE)="","",VLOOKUP($A144,FAG_Daten_2022!$A$1:$FK$206,FAG_Daten_2022!BL$1,FALSE))</f>
        <v/>
      </c>
      <c r="DH144" s="82">
        <f>IF(VLOOKUP($A144,FAG_Daten_2022!$A$1:$FK$206,FAG_Daten_2022!BM$1,FALSE)="","",VLOOKUP($A144,FAG_Daten_2022!$A$1:$FK$206,FAG_Daten_2022!BM$1,FALSE))</f>
        <v>470</v>
      </c>
      <c r="DI144" s="82" t="str">
        <f>IF(VLOOKUP($A144,FAG_Daten_2022!$A$1:$FK$206,FAG_Daten_2022!BN$1,FALSE)="","",VLOOKUP($A144,FAG_Daten_2022!$A$1:$FK$206,FAG_Daten_2022!BN$1,FALSE))</f>
        <v/>
      </c>
      <c r="DJ144" s="82" t="str">
        <f>IF(VLOOKUP($A144,FAG_Daten_2022!$A$1:$FK$206,FAG_Daten_2022!BO$1,FALSE)="","",VLOOKUP($A144,FAG_Daten_2022!$A$1:$FK$206,FAG_Daten_2022!BO$1,FALSE))</f>
        <v/>
      </c>
      <c r="DK144" s="82" t="str">
        <f>IF(VLOOKUP($A144,FAG_Daten_2022!$A$1:$FK$206,FAG_Daten_2022!BP$1,FALSE)="","",VLOOKUP($A144,FAG_Daten_2022!$A$1:$FK$206,FAG_Daten_2022!BP$1,FALSE))</f>
        <v/>
      </c>
      <c r="DL144" s="82" t="str">
        <f>IF(VLOOKUP($A144,FAG_Daten_2022!$A$1:$FK$206,FAG_Daten_2022!BQ$1,FALSE)="","",VLOOKUP($A144,FAG_Daten_2022!$A$1:$FK$206,FAG_Daten_2022!BQ$1,FALSE))</f>
        <v/>
      </c>
      <c r="DM144" s="82" t="str">
        <f>IF(VLOOKUP($A144,FAG_Daten_2022!$A$1:$FK$206,FAG_Daten_2022!BR$1,FALSE)="","",VLOOKUP($A144,FAG_Daten_2022!$A$1:$FK$206,FAG_Daten_2022!BR$1,FALSE))</f>
        <v/>
      </c>
      <c r="DN144" s="82" t="str">
        <f t="shared" si="29"/>
        <v/>
      </c>
      <c r="DO144" s="82" t="str">
        <f t="shared" si="29"/>
        <v/>
      </c>
      <c r="DP144" s="82" t="str">
        <f t="shared" si="29"/>
        <v/>
      </c>
      <c r="DQ144" s="82" t="str">
        <f t="shared" si="27"/>
        <v/>
      </c>
      <c r="DR144" s="82" t="str">
        <f t="shared" si="27"/>
        <v/>
      </c>
      <c r="DS144" s="82" t="str">
        <f t="shared" si="27"/>
        <v/>
      </c>
      <c r="DT144" s="82" t="str">
        <f t="shared" si="27"/>
        <v/>
      </c>
      <c r="DU144" s="82" t="str">
        <f t="shared" si="27"/>
        <v/>
      </c>
      <c r="DV144" s="82">
        <f t="shared" si="27"/>
        <v>0</v>
      </c>
      <c r="DW144" s="82" t="str">
        <f t="shared" si="32"/>
        <v/>
      </c>
      <c r="DX144" s="82" t="str">
        <f t="shared" si="32"/>
        <v/>
      </c>
      <c r="DY144" s="82" t="str">
        <f t="shared" si="32"/>
        <v/>
      </c>
      <c r="DZ144" s="82">
        <f t="shared" si="36"/>
        <v>0</v>
      </c>
      <c r="EA144" s="82">
        <f t="shared" si="37"/>
        <v>-8316182</v>
      </c>
      <c r="EB144" s="82"/>
      <c r="EC144" s="82"/>
      <c r="ED144" s="82"/>
      <c r="EE144" s="82"/>
      <c r="EF144" s="82"/>
      <c r="EG144" s="82"/>
      <c r="EH144" s="82"/>
      <c r="EI144" s="82"/>
      <c r="EJ144" s="82"/>
      <c r="EK144" s="1"/>
      <c r="EL144" s="11"/>
      <c r="EM144" s="1"/>
    </row>
    <row r="145" spans="1:143" s="3" customFormat="1" outlineLevel="1" x14ac:dyDescent="0.2">
      <c r="A145" s="3">
        <v>249</v>
      </c>
      <c r="B145" s="3" t="str">
        <f>VLOOKUP(A145,FAG_Daten_2022!A$1:$FK$206,FAG_Daten_2022!$B$1,FALSE)</f>
        <v>Unterengstringen</v>
      </c>
      <c r="C145" s="3" t="str">
        <f>VLOOKUP(A145,FAG_Daten_2022!A$1:$FK$206,FAG_Daten_2022!$C$1,FALSE)</f>
        <v>Politische Gemeinde</v>
      </c>
      <c r="D145" s="3" t="str">
        <f>VLOOKUP(A145,FAG_Daten_2022!A$1:$FK$206,FAG_Daten_2022!$D$1,FALSE)</f>
        <v>Bezirk Dietikon</v>
      </c>
      <c r="E145" s="82">
        <f>VLOOKUP(A145,FAG_Daten_2022!A$1:$FK$206,FAG_Daten_2022!$AT$1,FALSE)</f>
        <v>3826</v>
      </c>
      <c r="F145" s="82">
        <f>VLOOKUP(A145,FAG_Daten_2022!A$1:$FK$206,FAG_Daten_2022!$AV$1,FALSE)</f>
        <v>3770</v>
      </c>
      <c r="G145" s="82">
        <f>VLOOKUP(A145,FAG_Daten_2022!A$1:$FK$206,FAG_Daten_2022!$F$1,FALSE)</f>
        <v>3982</v>
      </c>
      <c r="H145" s="80">
        <f>VLOOKUP(A145,FAG_Daten_2022!A$1:$FK$206,FAG_Daten_2022!$DH$1,FALSE)</f>
        <v>100</v>
      </c>
      <c r="I145" s="82">
        <f>ROUND(IF(E145&lt;FAG_Basisdaten!$C$5*F145,(FAG_Basisdaten!$C$5*F145-E145)*G145*H145/100,0),0)</f>
        <v>0</v>
      </c>
      <c r="J145" s="82">
        <f>VLOOKUP(A145,FAG_Daten_2022!A$1:$FK$206,FAG_Daten_2022!$AT$1,FALSE)</f>
        <v>3826</v>
      </c>
      <c r="K145" s="82">
        <f>VLOOKUP(A145,FAG_Daten_2022!A$1:$FK$206,FAG_Daten_2022!$AV$1,FALSE)</f>
        <v>3770</v>
      </c>
      <c r="L145" s="3">
        <f>VLOOKUP(A145,FAG_Daten_2022!A$1:$FK$206,FAG_Daten_2022!$F$1,FALSE)</f>
        <v>3982</v>
      </c>
      <c r="M145" s="3">
        <f>VLOOKUP(A145,FAG_Daten_2022!A$1:$FK$206,FAG_Daten_2022!DJ$1,FALSE)</f>
        <v>99.67</v>
      </c>
      <c r="N145" s="3">
        <f>VLOOKUP(A145,FAG_Daten_2022!A$1:$FK$206,FAG_Daten_2022!$DK$1,FALSE)</f>
        <v>100.87</v>
      </c>
      <c r="O145" s="82">
        <f>ROUND(IF(J145&gt;K145*FAG_Basisdaten!$C$8,(J145-K145*FAG_Basisdaten!$C$8)*FAG_Basisdaten!$C$9*L145*(M145/N145),0),0)</f>
        <v>0</v>
      </c>
      <c r="P145" s="82">
        <f>VLOOKUP(A145,FAG_Daten_2022!A$1:$FK$206,FAG_Daten_2022!$I$1,FALSE)</f>
        <v>764</v>
      </c>
      <c r="Q145" s="82">
        <f>VLOOKUP(A145,FAG_Daten_2022!A$1:$FK$206,FAG_Daten_2022!$F$1,FALSE)</f>
        <v>3982</v>
      </c>
      <c r="R145" s="82">
        <f>VLOOKUP(A145,FAG_Daten_2022!A$1:$FK$206,FAG_Daten_2022!$K$1,FALSE)</f>
        <v>232131</v>
      </c>
      <c r="S145" s="82">
        <f>VLOOKUP(A145,FAG_Daten_2022!A$1:$FK$206,FAG_Daten_2022!$H$1,FALSE)</f>
        <v>1130451</v>
      </c>
      <c r="T145" s="82">
        <f>VLOOKUP(A145,FAG_Daten_2022!A$1:$FK$206,FAG_Daten_2022!$F$1,FALSE)</f>
        <v>3982</v>
      </c>
      <c r="U145" s="3">
        <f>VLOOKUP(A145,FAG_Daten_2022!A$1:$FK$206,FAG_Daten_2022!$BC$1,FALSE)</f>
        <v>102.3</v>
      </c>
      <c r="V145" s="3">
        <f>VLOOKUP(A145,FAG_Daten_2022!A$1:$FK$206,FAG_Daten_2022!$BD$1,FALSE)</f>
        <v>104.2</v>
      </c>
      <c r="W145" s="118">
        <f>IF((P145/Q145)&gt;(R145/S145)*FAG_Basisdaten!$C$12,((P145/Q145)-(R145/S145)*FAG_Basisdaten!$C$12)*T145*FAG_Basisdaten!$C$13*(U145/V145),0)</f>
        <v>0</v>
      </c>
      <c r="X145" s="3">
        <f>VLOOKUP(A145,FAG_Daten_2022!A$1:$FK$206,FAG_Daten_2022!$DH$1,FALSE)</f>
        <v>100</v>
      </c>
      <c r="Y145" s="3">
        <f>VLOOKUP(A145,FAG_Daten_2022!A$1:$FK$206,FAG_Daten_2022!$DJ$1,FALSE)</f>
        <v>99.67</v>
      </c>
      <c r="Z145" s="82">
        <f>ROUND(W145-W145*MIN(MAX((Y145*FAG_Basisdaten!$C$15-X145)/(Y145*FAG_Basisdaten!$C$14),0),1),0)</f>
        <v>0</v>
      </c>
      <c r="AA145" s="79">
        <f>VLOOKUP(A145,FAG_Daten_2022!A$1:$FK$206,FAG_Daten_2022!$AW$1,FALSE)</f>
        <v>1246.3699999999999</v>
      </c>
      <c r="AB145" s="83">
        <f>VLOOKUP(A145,FAG_Daten_2022!A$1:$FK$206,FAG_Daten_2022!$AZ$1,FALSE)</f>
        <v>2.23E-2</v>
      </c>
      <c r="AC145" s="3">
        <f>VLOOKUP(A145,FAG_Daten_2022!A$1:$FK$206,FAG_Daten_2022!$F$1,FALSE)</f>
        <v>3982</v>
      </c>
      <c r="AD145" s="3">
        <f>VLOOKUP(A145,FAG_Daten_2022!A$1:$FK$206,FAG_Daten_2022!$BC$1,FALSE)</f>
        <v>102.3</v>
      </c>
      <c r="AE145" s="3">
        <f>VLOOKUP(A145,FAG_Daten_2022!A$1:$FK$206,FAG_Daten_2022!$BD$1,FALSE)</f>
        <v>104.2</v>
      </c>
      <c r="AF145" s="80">
        <f>IF(OR(AA145&lt;FAG_Basisdaten!$C$18,AB145&gt;FAG_Basisdaten!$C$19),MAX((FAG_Basisdaten!$C$20+FAG_Basisdaten!$C$21*AA145+FAG_Basisdaten!$C$22*AB145*100)*AC145*(AD145/AE145),0),0)</f>
        <v>0</v>
      </c>
      <c r="AG145" s="3">
        <f>VLOOKUP(A145,FAG_Daten_2022!A$1:$FK$206,FAG_Daten_2022!$DH$1,FALSE)</f>
        <v>100</v>
      </c>
      <c r="AH145" s="3">
        <f>VLOOKUP(A145,FAG_Daten_2022!A$1:$FK$206,FAG_Daten_2022!$DJ$1,FALSE)</f>
        <v>99.67</v>
      </c>
      <c r="AI145" s="82">
        <f>ROUND(AF145-AF145*MIN(MAX((AH145*FAG_Basisdaten!$C$24-AG145)/(AH145*FAG_Basisdaten!$C$23),0),1),0)</f>
        <v>0</v>
      </c>
      <c r="AJ145" s="3">
        <f>VLOOKUP(A145,FAG_Daten_2022!$A$1:$FK$206,FAG_Daten_2022!$BC$1,FALSE)</f>
        <v>102.3</v>
      </c>
      <c r="AK145" s="3">
        <f>VLOOKUP(A145,FAG_Daten_2022!$A$1:$FK$206,FAG_Daten_2022!$BD$1,FALSE)</f>
        <v>104.2</v>
      </c>
      <c r="AL145" s="82">
        <v>0</v>
      </c>
      <c r="AM145" s="82">
        <f t="shared" si="33"/>
        <v>0</v>
      </c>
      <c r="AN145" s="115" t="str">
        <f>IF(VLOOKUP($A145,FAG_Daten_2022!$A$1:$FK$206,FAG_Daten_2022!BS$1,FALSE)="","",VLOOKUP($A145,FAG_Daten_2022!$A$1:$FK$206,FAG_Daten_2022!BS$1,FALSE))</f>
        <v/>
      </c>
      <c r="AO145" s="115" t="str">
        <f>IF(VLOOKUP($A145,FAG_Daten_2022!$A$1:$FK$206,FAG_Daten_2022!BT$1,FALSE)="","",VLOOKUP($A145,FAG_Daten_2022!$A$1:$FK$206,FAG_Daten_2022!BT$1,FALSE))</f>
        <v/>
      </c>
      <c r="AP145" s="115" t="str">
        <f>IF(VLOOKUP($A145,FAG_Daten_2022!$A$1:$FK$206,FAG_Daten_2022!BU$1,FALSE)="","",VLOOKUP($A145,FAG_Daten_2022!$A$1:$FK$206,FAG_Daten_2022!BU$1,FALSE))</f>
        <v/>
      </c>
      <c r="AQ145" s="115" t="str">
        <f>IF(VLOOKUP($A145,FAG_Daten_2022!$A$1:$FK$206,FAG_Daten_2022!BV$1,FALSE)="","",VLOOKUP($A145,FAG_Daten_2022!$A$1:$FK$206,FAG_Daten_2022!BV$1,FALSE))</f>
        <v/>
      </c>
      <c r="AR145" s="115" t="str">
        <f>IF(VLOOKUP($A145,FAG_Daten_2022!$A$1:$FK$206,FAG_Daten_2022!BW$1,FALSE)="","",VLOOKUP($A145,FAG_Daten_2022!$A$1:$FK$206,FAG_Daten_2022!BW$1,FALSE))</f>
        <v>Weiningen</v>
      </c>
      <c r="AS145" s="115" t="str">
        <f>IF(VLOOKUP($A145,FAG_Daten_2022!$A$1:$FK$206,FAG_Daten_2022!BX$1,FALSE)="","",VLOOKUP($A145,FAG_Daten_2022!$A$1:$FK$206,FAG_Daten_2022!BX$1,FALSE))</f>
        <v/>
      </c>
      <c r="AT145" s="115" t="str">
        <f>IF(VLOOKUP($A145,FAG_Daten_2022!$A$1:$FK$206,FAG_Daten_2022!BY$1,FALSE)="","",VLOOKUP($A145,FAG_Daten_2022!$A$1:$FK$206,FAG_Daten_2022!BY$1,FALSE))</f>
        <v/>
      </c>
      <c r="AU145" s="115" t="str">
        <f>IF(VLOOKUP($A145,FAG_Daten_2022!$A$1:$FK$206,FAG_Daten_2022!BZ$1,FALSE)="","",VLOOKUP($A145,FAG_Daten_2022!$A$1:$FK$206,FAG_Daten_2022!BZ$1,FALSE))</f>
        <v/>
      </c>
      <c r="AV145" s="115" t="str">
        <f>IF(VLOOKUP($A145,FAG_Daten_2022!$A$1:$FK$206,FAG_Daten_2022!CA$1,FALSE)="","",VLOOKUP($A145,FAG_Daten_2022!$A$1:$FK$206,FAG_Daten_2022!CA$1,FALSE))</f>
        <v/>
      </c>
      <c r="AW145" s="115" t="str">
        <f>IF(VLOOKUP($A145,FAG_Daten_2022!$A$1:$FK$206,FAG_Daten_2022!CB$1,FALSE)="","",VLOOKUP($A145,FAG_Daten_2022!$A$1:$FK$206,FAG_Daten_2022!CB$1,FALSE))</f>
        <v/>
      </c>
      <c r="AX145" s="115" t="str">
        <f>IF(VLOOKUP($A145,FAG_Daten_2022!$A$1:$FK$206,FAG_Daten_2022!CC$1,FALSE)="","",VLOOKUP($A145,FAG_Daten_2022!$A$1:$FK$206,FAG_Daten_2022!CC$1,FALSE))</f>
        <v/>
      </c>
      <c r="AY145" s="115" t="str">
        <f>IF(VLOOKUP($A145,FAG_Daten_2022!$A$1:$FK$206,FAG_Daten_2022!CD$1,FALSE)="","",VLOOKUP($A145,FAG_Daten_2022!$A$1:$FK$206,FAG_Daten_2022!CD$1,FALSE))</f>
        <v/>
      </c>
      <c r="AZ145" s="80">
        <f>VLOOKUP($A145,FAG_Daten_2022!$A$1:$FK$206,FAG_Daten_2022!$DH$1,FALSE)</f>
        <v>100</v>
      </c>
      <c r="BA145" s="80">
        <f>IF(VLOOKUP($A145,FAG_Daten_2022!$A$1:$FK$206,FAG_Daten_2022!M$1,FALSE)="","",VLOOKUP($A145,FAG_Daten_2022!$A$1:$FK$206,FAG_Daten_2022!M$1,FALSE))</f>
        <v>0</v>
      </c>
      <c r="BB145" s="80">
        <f>IF(VLOOKUP($A145,FAG_Daten_2022!$A$1:$FK$206,FAG_Daten_2022!N$1,FALSE)="","",VLOOKUP($A145,FAG_Daten_2022!$A$1:$FK$206,FAG_Daten_2022!N$1,FALSE))</f>
        <v>0</v>
      </c>
      <c r="BC145" s="80">
        <f>IF(VLOOKUP($A145,FAG_Daten_2022!$A$1:$FK$206,FAG_Daten_2022!O$1,FALSE)="","",VLOOKUP($A145,FAG_Daten_2022!$A$1:$FK$206,FAG_Daten_2022!O$1,FALSE))</f>
        <v>0</v>
      </c>
      <c r="BD145" s="80" t="str">
        <f>IF(VLOOKUP($A145,FAG_Daten_2022!$A$1:$FK$206,FAG_Daten_2022!P$1,FALSE)="","",VLOOKUP($A145,FAG_Daten_2022!$A$1:$FK$206,FAG_Daten_2022!P$1,FALSE))</f>
        <v/>
      </c>
      <c r="BE145" s="80">
        <f>IF(VLOOKUP($A145,FAG_Daten_2022!$A$1:$FK$206,FAG_Daten_2022!R$1,FALSE)="","",VLOOKUP($A145,FAG_Daten_2022!$A$1:$FK$206,FAG_Daten_2022!R$1,FALSE))</f>
        <v>18</v>
      </c>
      <c r="BF145" s="80">
        <f>IF(VLOOKUP($A145,FAG_Daten_2022!$A$1:$FK$206,FAG_Daten_2022!S$1,FALSE)="","",VLOOKUP($A145,FAG_Daten_2022!$A$1:$FK$206,FAG_Daten_2022!S$1,FALSE))</f>
        <v>0</v>
      </c>
      <c r="BG145" s="80" t="str">
        <f>IF(VLOOKUP($A145,FAG_Daten_2022!$A$1:$FK$206,FAG_Daten_2022!T$1,FALSE)="","",VLOOKUP($A145,FAG_Daten_2022!$A$1:$FK$206,FAG_Daten_2022!T$1,FALSE))</f>
        <v/>
      </c>
      <c r="BH145" s="80" t="str">
        <f>IF(VLOOKUP($A145,FAG_Daten_2022!$A$1:$FK$206,FAG_Daten_2022!U$1,FALSE)="","",VLOOKUP($A145,FAG_Daten_2022!$A$1:$FK$206,FAG_Daten_2022!U$1,FALSE))</f>
        <v/>
      </c>
      <c r="BI145" s="80">
        <f>IF(VLOOKUP($A145,FAG_Daten_2022!$A$1:$FK$206,FAG_Daten_2022!W$1,FALSE)="","",VLOOKUP($A145,FAG_Daten_2022!$A$1:$FK$206,FAG_Daten_2022!W$1,FALSE))</f>
        <v>0</v>
      </c>
      <c r="BJ145" s="80" t="str">
        <f>IF(VLOOKUP($A145,FAG_Daten_2022!$A$1:$FK$206,FAG_Daten_2022!X$1,FALSE)="","",VLOOKUP($A145,FAG_Daten_2022!$A$1:$FK$206,FAG_Daten_2022!X$1,FALSE))</f>
        <v/>
      </c>
      <c r="BK145" s="80" t="str">
        <f>IF(VLOOKUP($A145,FAG_Daten_2022!$A$1:$FK$206,FAG_Daten_2022!Y$1,FALSE)="","",VLOOKUP($A145,FAG_Daten_2022!$A$1:$FK$206,FAG_Daten_2022!Y$1,FALSE))</f>
        <v/>
      </c>
      <c r="BL145" s="80" t="str">
        <f>IF(VLOOKUP($A145,FAG_Daten_2022!$A$1:$FK$206,FAG_Daten_2022!Z$1,FALSE)="","",VLOOKUP($A145,FAG_Daten_2022!$A$1:$FK$206,FAG_Daten_2022!Z$1,FALSE))</f>
        <v/>
      </c>
      <c r="BM145" s="82">
        <f>IF(VLOOKUP($A145,FAG_Daten_2022!$A$1:$FK$206,FAG_Daten_2022!AG$1,FALSE)="","",VLOOKUP($A145,FAG_Daten_2022!$A$1:$FK$206,FAG_Daten_2022!AG$1,FALSE))</f>
        <v>15234805</v>
      </c>
      <c r="BN145" s="82">
        <f>IF(VLOOKUP($A145,FAG_Daten_2022!$A$1:$FK$206,FAG_Daten_2022!AH$1,FALSE)="","",VLOOKUP($A145,FAG_Daten_2022!$A$1:$FK$206,FAG_Daten_2022!AH$1,FALSE))</f>
        <v>0</v>
      </c>
      <c r="BO145" s="82">
        <f>IF(VLOOKUP($A145,FAG_Daten_2022!$A$1:$FK$206,FAG_Daten_2022!AI$1,FALSE)="","",VLOOKUP($A145,FAG_Daten_2022!$A$1:$FK$206,FAG_Daten_2022!AI$1,FALSE))</f>
        <v>0</v>
      </c>
      <c r="BP145" s="113">
        <f>IF(VLOOKUP($A145,FAG_Daten_2022!$A$1:$FK$206,FAG_Daten_2022!AJ$1,FALSE)="","",VLOOKUP($A145,FAG_Daten_2022!$A$1:$FK$206,FAG_Daten_2022!AJ$1,FALSE))</f>
        <v>0</v>
      </c>
      <c r="BQ145" s="82" t="str">
        <f>IF(VLOOKUP($A145,FAG_Daten_2022!$A$1:$FK$206,FAG_Daten_2022!AK$1,FALSE)="","",VLOOKUP($A145,FAG_Daten_2022!$A$1:$FK$206,FAG_Daten_2022!AK$1,FALSE))</f>
        <v/>
      </c>
      <c r="BR145" s="82">
        <f>IF(VLOOKUP($A145,FAG_Daten_2022!$A$1:$FK$206,FAG_Daten_2022!AL$1,FALSE)="","",VLOOKUP($A145,FAG_Daten_2022!$A$1:$FK$206,FAG_Daten_2022!AL$1,FALSE))</f>
        <v>15234805</v>
      </c>
      <c r="BS145" s="82">
        <f>IF(VLOOKUP($A145,FAG_Daten_2022!$A$1:$FK$206,FAG_Daten_2022!AM$1,FALSE)="","",VLOOKUP($A145,FAG_Daten_2022!$A$1:$FK$206,FAG_Daten_2022!AM$1,FALSE))</f>
        <v>0</v>
      </c>
      <c r="BT145" s="82" t="str">
        <f>IF(VLOOKUP($A145,FAG_Daten_2022!$A$1:$FK$206,FAG_Daten_2022!AN$1,FALSE)="","",VLOOKUP($A145,FAG_Daten_2022!$A$1:$FK$206,FAG_Daten_2022!AN$1,FALSE))</f>
        <v/>
      </c>
      <c r="BU145" s="82" t="str">
        <f>IF(VLOOKUP($A145,FAG_Daten_2022!$A$1:$FK$206,FAG_Daten_2022!AO$1,FALSE)="","",VLOOKUP($A145,FAG_Daten_2022!$A$1:$FK$206,FAG_Daten_2022!AO$1,FALSE))</f>
        <v/>
      </c>
      <c r="BV145" s="82">
        <f>IF(VLOOKUP($A145,FAG_Daten_2022!$A$1:$FK$206,FAG_Daten_2022!AP$1,FALSE)="","",VLOOKUP($A145,FAG_Daten_2022!$A$1:$FK$206,FAG_Daten_2022!AP$1,FALSE))</f>
        <v>0</v>
      </c>
      <c r="BW145" s="82" t="str">
        <f>IF(VLOOKUP($A145,FAG_Daten_2022!$A$1:$FK$206,FAG_Daten_2022!AQ$1,FALSE)="","",VLOOKUP($A145,FAG_Daten_2022!$A$1:$FK$206,FAG_Daten_2022!AQ$1,FALSE))</f>
        <v/>
      </c>
      <c r="BX145" s="82" t="str">
        <f>IF(VLOOKUP($A145,FAG_Daten_2022!$A$1:$FK$206,FAG_Daten_2022!AR$1,FALSE)="","",VLOOKUP($A145,FAG_Daten_2022!$A$1:$FK$206,FAG_Daten_2022!AR$1,FALSE))</f>
        <v/>
      </c>
      <c r="BY145" s="82" t="str">
        <f>IF(VLOOKUP($A145,FAG_Daten_2022!$A$1:$FK$206,FAG_Daten_2022!AS$1,FALSE)="","",VLOOKUP($A145,FAG_Daten_2022!$A$1:$FK$206,FAG_Daten_2022!AS$1,FALSE))</f>
        <v/>
      </c>
      <c r="BZ145" s="82">
        <f t="shared" si="38"/>
        <v>0</v>
      </c>
      <c r="CA145" s="82">
        <f t="shared" si="38"/>
        <v>0</v>
      </c>
      <c r="CB145" s="82">
        <f t="shared" si="38"/>
        <v>0</v>
      </c>
      <c r="CC145" s="82" t="str">
        <f t="shared" si="34"/>
        <v/>
      </c>
      <c r="CD145" s="82">
        <f t="shared" si="34"/>
        <v>0</v>
      </c>
      <c r="CE145" s="82">
        <f t="shared" si="34"/>
        <v>0</v>
      </c>
      <c r="CF145" s="82" t="str">
        <f t="shared" si="34"/>
        <v/>
      </c>
      <c r="CG145" s="82" t="str">
        <f t="shared" si="34"/>
        <v/>
      </c>
      <c r="CH145" s="82">
        <f t="shared" si="34"/>
        <v>0</v>
      </c>
      <c r="CI145" s="82" t="str">
        <f t="shared" si="25"/>
        <v/>
      </c>
      <c r="CJ145" s="82" t="str">
        <f t="shared" si="25"/>
        <v/>
      </c>
      <c r="CK145" s="82" t="str">
        <f t="shared" si="25"/>
        <v/>
      </c>
      <c r="CL145" s="82">
        <f t="shared" si="28"/>
        <v>0</v>
      </c>
      <c r="CM145" s="82">
        <f t="shared" si="28"/>
        <v>0</v>
      </c>
      <c r="CN145" s="82">
        <f t="shared" si="28"/>
        <v>0</v>
      </c>
      <c r="CO145" s="82" t="str">
        <f t="shared" si="26"/>
        <v/>
      </c>
      <c r="CP145" s="82">
        <f t="shared" si="26"/>
        <v>0</v>
      </c>
      <c r="CQ145" s="82">
        <f t="shared" si="26"/>
        <v>0</v>
      </c>
      <c r="CR145" s="82" t="str">
        <f t="shared" si="26"/>
        <v/>
      </c>
      <c r="CS145" s="82" t="str">
        <f t="shared" si="26"/>
        <v/>
      </c>
      <c r="CT145" s="82">
        <f t="shared" si="26"/>
        <v>0</v>
      </c>
      <c r="CU145" s="82" t="str">
        <f t="shared" si="31"/>
        <v/>
      </c>
      <c r="CV145" s="82" t="str">
        <f t="shared" si="31"/>
        <v/>
      </c>
      <c r="CW145" s="82" t="str">
        <f t="shared" si="31"/>
        <v/>
      </c>
      <c r="CX145" s="82">
        <f>SUM(BZ145:CK145)-SUM(CL145:CW145)</f>
        <v>0</v>
      </c>
      <c r="CY145" s="82">
        <f>VLOOKUP($A145,FAG_Daten_2022!$A$1:$FK$206,FAG_Daten_2022!I$1,FALSE)</f>
        <v>764</v>
      </c>
      <c r="CZ145" s="82" t="str">
        <f>IF(VLOOKUP($A145,FAG_Daten_2022!$A$1:$FK$206,FAG_Daten_2022!BE$1,FALSE)="","",VLOOKUP($A145,FAG_Daten_2022!$A$1:$FK$206,FAG_Daten_2022!BE$1,FALSE))</f>
        <v/>
      </c>
      <c r="DA145" s="82" t="str">
        <f>IF(VLOOKUP($A145,FAG_Daten_2022!$A$1:$FK$206,FAG_Daten_2022!BF$1,FALSE)="","",VLOOKUP($A145,FAG_Daten_2022!$A$1:$FK$206,FAG_Daten_2022!BF$1,FALSE))</f>
        <v/>
      </c>
      <c r="DB145" s="82" t="str">
        <f>IF(VLOOKUP($A145,FAG_Daten_2022!$A$1:$FK$206,FAG_Daten_2022!BG$1,FALSE)="","",VLOOKUP($A145,FAG_Daten_2022!$A$1:$FK$206,FAG_Daten_2022!BG$1,FALSE))</f>
        <v/>
      </c>
      <c r="DC145" s="82" t="str">
        <f>IF(VLOOKUP($A145,FAG_Daten_2022!$A$1:$FK$206,FAG_Daten_2022!BH$1,FALSE)="","",VLOOKUP($A145,FAG_Daten_2022!$A$1:$FK$206,FAG_Daten_2022!BH$1,FALSE))</f>
        <v/>
      </c>
      <c r="DD145" s="82">
        <f>IF(VLOOKUP($A145,FAG_Daten_2022!$A$1:$FK$206,FAG_Daten_2022!BI$1,FALSE)="","",VLOOKUP($A145,FAG_Daten_2022!$A$1:$FK$206,FAG_Daten_2022!BI$1,FALSE))</f>
        <v>90</v>
      </c>
      <c r="DE145" s="82" t="str">
        <f>IF(VLOOKUP($A145,FAG_Daten_2022!$A$1:$FK$206,FAG_Daten_2022!BJ$1,FALSE)="","",VLOOKUP($A145,FAG_Daten_2022!$A$1:$FK$206,FAG_Daten_2022!BJ$1,FALSE))</f>
        <v/>
      </c>
      <c r="DF145" s="82" t="str">
        <f>IF(VLOOKUP($A145,FAG_Daten_2022!$A$1:$FK$206,FAG_Daten_2022!BK$1,FALSE)="","",VLOOKUP($A145,FAG_Daten_2022!$A$1:$FK$206,FAG_Daten_2022!BK$1,FALSE))</f>
        <v/>
      </c>
      <c r="DG145" s="82" t="str">
        <f>IF(VLOOKUP($A145,FAG_Daten_2022!$A$1:$FK$206,FAG_Daten_2022!BL$1,FALSE)="","",VLOOKUP($A145,FAG_Daten_2022!$A$1:$FK$206,FAG_Daten_2022!BL$1,FALSE))</f>
        <v/>
      </c>
      <c r="DH145" s="82" t="str">
        <f>IF(VLOOKUP($A145,FAG_Daten_2022!$A$1:$FK$206,FAG_Daten_2022!BM$1,FALSE)="","",VLOOKUP($A145,FAG_Daten_2022!$A$1:$FK$206,FAG_Daten_2022!BM$1,FALSE))</f>
        <v/>
      </c>
      <c r="DI145" s="82" t="str">
        <f>IF(VLOOKUP($A145,FAG_Daten_2022!$A$1:$FK$206,FAG_Daten_2022!BN$1,FALSE)="","",VLOOKUP($A145,FAG_Daten_2022!$A$1:$FK$206,FAG_Daten_2022!BN$1,FALSE))</f>
        <v/>
      </c>
      <c r="DJ145" s="82" t="str">
        <f>IF(VLOOKUP($A145,FAG_Daten_2022!$A$1:$FK$206,FAG_Daten_2022!BO$1,FALSE)="","",VLOOKUP($A145,FAG_Daten_2022!$A$1:$FK$206,FAG_Daten_2022!BO$1,FALSE))</f>
        <v/>
      </c>
      <c r="DK145" s="82" t="str">
        <f>IF(VLOOKUP($A145,FAG_Daten_2022!$A$1:$FK$206,FAG_Daten_2022!BP$1,FALSE)="","",VLOOKUP($A145,FAG_Daten_2022!$A$1:$FK$206,FAG_Daten_2022!BP$1,FALSE))</f>
        <v/>
      </c>
      <c r="DL145" s="82" t="str">
        <f>IF(VLOOKUP($A145,FAG_Daten_2022!$A$1:$FK$206,FAG_Daten_2022!BQ$1,FALSE)="","",VLOOKUP($A145,FAG_Daten_2022!$A$1:$FK$206,FAG_Daten_2022!BQ$1,FALSE))</f>
        <v/>
      </c>
      <c r="DM145" s="82" t="str">
        <f>IF(VLOOKUP($A145,FAG_Daten_2022!$A$1:$FK$206,FAG_Daten_2022!BR$1,FALSE)="","",VLOOKUP($A145,FAG_Daten_2022!$A$1:$FK$206,FAG_Daten_2022!BR$1,FALSE))</f>
        <v/>
      </c>
      <c r="DN145" s="82" t="str">
        <f t="shared" si="29"/>
        <v/>
      </c>
      <c r="DO145" s="82" t="str">
        <f t="shared" si="29"/>
        <v/>
      </c>
      <c r="DP145" s="82" t="str">
        <f t="shared" si="29"/>
        <v/>
      </c>
      <c r="DQ145" s="82" t="str">
        <f t="shared" si="27"/>
        <v/>
      </c>
      <c r="DR145" s="82">
        <f t="shared" si="27"/>
        <v>0</v>
      </c>
      <c r="DS145" s="82" t="str">
        <f t="shared" si="27"/>
        <v/>
      </c>
      <c r="DT145" s="82" t="str">
        <f t="shared" si="27"/>
        <v/>
      </c>
      <c r="DU145" s="82" t="str">
        <f t="shared" si="27"/>
        <v/>
      </c>
      <c r="DV145" s="82" t="str">
        <f t="shared" si="27"/>
        <v/>
      </c>
      <c r="DW145" s="82" t="str">
        <f t="shared" si="32"/>
        <v/>
      </c>
      <c r="DX145" s="82" t="str">
        <f t="shared" si="32"/>
        <v/>
      </c>
      <c r="DY145" s="82" t="str">
        <f t="shared" si="32"/>
        <v/>
      </c>
      <c r="DZ145" s="82">
        <f t="shared" si="36"/>
        <v>0</v>
      </c>
      <c r="EA145" s="82">
        <f t="shared" si="37"/>
        <v>0</v>
      </c>
      <c r="EB145" s="82"/>
      <c r="EC145" s="82"/>
      <c r="ED145" s="82"/>
      <c r="EE145" s="82"/>
      <c r="EF145" s="82"/>
      <c r="EG145" s="82"/>
      <c r="EH145" s="82"/>
      <c r="EI145" s="82"/>
      <c r="EJ145" s="82"/>
      <c r="EK145" s="1"/>
      <c r="EL145" s="11"/>
      <c r="EM145" s="1"/>
    </row>
    <row r="146" spans="1:143" s="3" customFormat="1" outlineLevel="1" x14ac:dyDescent="0.2">
      <c r="A146" s="152">
        <v>250</v>
      </c>
      <c r="B146" s="152" t="str">
        <f>VLOOKUP(A146,FAG_Daten_2022!A$1:$FK$206,FAG_Daten_2022!$B$1,FALSE)</f>
        <v>Urdorf</v>
      </c>
      <c r="C146" s="152" t="str">
        <f>VLOOKUP(A146,FAG_Daten_2022!A$1:$FK$206,FAG_Daten_2022!$C$1,FALSE)</f>
        <v>Politische Gemeinde</v>
      </c>
      <c r="D146" s="152" t="str">
        <f>VLOOKUP(A146,FAG_Daten_2022!A$1:$FK$206,FAG_Daten_2022!$D$1,FALSE)</f>
        <v>Bezirk Dietikon</v>
      </c>
      <c r="E146" s="82">
        <f>VLOOKUP(A146,FAG_Daten_2022!A$1:$FK$206,FAG_Daten_2022!$AT$1,FALSE)</f>
        <v>3224</v>
      </c>
      <c r="F146" s="82">
        <f>VLOOKUP(A146,FAG_Daten_2022!A$1:$FK$206,FAG_Daten_2022!$AV$1,FALSE)</f>
        <v>3770</v>
      </c>
      <c r="G146" s="82">
        <f>VLOOKUP(A146,FAG_Daten_2022!A$1:$FK$206,FAG_Daten_2022!$F$1,FALSE)</f>
        <v>10009</v>
      </c>
      <c r="H146" s="80">
        <f>VLOOKUP(A146,FAG_Daten_2022!A$1:$FK$206,FAG_Daten_2022!$DH$1,FALSE)</f>
        <v>118</v>
      </c>
      <c r="I146" s="82">
        <f>ROUND(IF(E146&lt;FAG_Basisdaten!$C$5*F146,(FAG_Basisdaten!$C$5*F146-E146)*G146*H146/100,0),0)</f>
        <v>4222297</v>
      </c>
      <c r="J146" s="82">
        <f>VLOOKUP(A146,FAG_Daten_2022!A$1:$FK$206,FAG_Daten_2022!$AT$1,FALSE)</f>
        <v>3224</v>
      </c>
      <c r="K146" s="82">
        <f>VLOOKUP(A146,FAG_Daten_2022!A$1:$FK$206,FAG_Daten_2022!$AV$1,FALSE)</f>
        <v>3770</v>
      </c>
      <c r="L146" s="3">
        <f>VLOOKUP(A146,FAG_Daten_2022!A$1:$FK$206,FAG_Daten_2022!$F$1,FALSE)</f>
        <v>10009</v>
      </c>
      <c r="M146" s="3">
        <f>VLOOKUP(A146,FAG_Daten_2022!A$1:$FK$206,FAG_Daten_2022!DJ$1,FALSE)</f>
        <v>99.67</v>
      </c>
      <c r="N146" s="3">
        <f>VLOOKUP(A146,FAG_Daten_2022!A$1:$FK$206,FAG_Daten_2022!$DK$1,FALSE)</f>
        <v>100.87</v>
      </c>
      <c r="O146" s="82">
        <f>ROUND(IF(J146&gt;K146*FAG_Basisdaten!$C$8,(J146-K146*FAG_Basisdaten!$C$8)*FAG_Basisdaten!$C$9*L146*(M146/N146),0),0)</f>
        <v>0</v>
      </c>
      <c r="P146" s="82">
        <f>VLOOKUP(A146,FAG_Daten_2022!A$1:$FK$206,FAG_Daten_2022!$I$1,FALSE)</f>
        <v>2046</v>
      </c>
      <c r="Q146" s="82">
        <f>VLOOKUP(A146,FAG_Daten_2022!A$1:$FK$206,FAG_Daten_2022!$F$1,FALSE)</f>
        <v>10009</v>
      </c>
      <c r="R146" s="82">
        <f>VLOOKUP(A146,FAG_Daten_2022!A$1:$FK$206,FAG_Daten_2022!$K$1,FALSE)</f>
        <v>232131</v>
      </c>
      <c r="S146" s="82">
        <f>VLOOKUP(A146,FAG_Daten_2022!A$1:$FK$206,FAG_Daten_2022!$H$1,FALSE)</f>
        <v>1130451</v>
      </c>
      <c r="T146" s="82">
        <f>VLOOKUP(A146,FAG_Daten_2022!A$1:$FK$206,FAG_Daten_2022!$F$1,FALSE)</f>
        <v>10009</v>
      </c>
      <c r="U146" s="3">
        <f>VLOOKUP(A146,FAG_Daten_2022!A$1:$FK$206,FAG_Daten_2022!$BC$1,FALSE)</f>
        <v>102.3</v>
      </c>
      <c r="V146" s="3">
        <f>VLOOKUP(A146,FAG_Daten_2022!A$1:$FK$206,FAG_Daten_2022!$BD$1,FALSE)</f>
        <v>104.2</v>
      </c>
      <c r="W146" s="118">
        <f>IF((P146/Q146)&gt;(R146/S146)*FAG_Basisdaten!$C$12,((P146/Q146)-(R146/S146)*FAG_Basisdaten!$C$12)*T146*FAG_Basisdaten!$C$13*(U146/V146),0)</f>
        <v>0</v>
      </c>
      <c r="X146" s="3">
        <f>VLOOKUP(A146,FAG_Daten_2022!A$1:$FK$206,FAG_Daten_2022!$DH$1,FALSE)</f>
        <v>118</v>
      </c>
      <c r="Y146" s="3">
        <f>VLOOKUP(A146,FAG_Daten_2022!A$1:$FK$206,FAG_Daten_2022!$DJ$1,FALSE)</f>
        <v>99.67</v>
      </c>
      <c r="Z146" s="82">
        <f>ROUND(W146-W146*MIN(MAX((Y146*FAG_Basisdaten!$C$15-X146)/(Y146*FAG_Basisdaten!$C$14),0),1),0)</f>
        <v>0</v>
      </c>
      <c r="AA146" s="79">
        <f>VLOOKUP(A146,FAG_Daten_2022!A$1:$FK$206,FAG_Daten_2022!$AW$1,FALSE)</f>
        <v>1326.93</v>
      </c>
      <c r="AB146" s="83">
        <f>VLOOKUP(A146,FAG_Daten_2022!A$1:$FK$206,FAG_Daten_2022!$AZ$1,FALSE)</f>
        <v>5.3900000000000003E-2</v>
      </c>
      <c r="AC146" s="3">
        <f>VLOOKUP(A146,FAG_Daten_2022!A$1:$FK$206,FAG_Daten_2022!$F$1,FALSE)</f>
        <v>10009</v>
      </c>
      <c r="AD146" s="3">
        <f>VLOOKUP(A146,FAG_Daten_2022!A$1:$FK$206,FAG_Daten_2022!$BC$1,FALSE)</f>
        <v>102.3</v>
      </c>
      <c r="AE146" s="3">
        <f>VLOOKUP(A146,FAG_Daten_2022!A$1:$FK$206,FAG_Daten_2022!$BD$1,FALSE)</f>
        <v>104.2</v>
      </c>
      <c r="AF146" s="80">
        <f>IF(OR(AA146&lt;FAG_Basisdaten!$C$18,AB146&gt;FAG_Basisdaten!$C$19),MAX((FAG_Basisdaten!$C$20+FAG_Basisdaten!$C$21*AA146+FAG_Basisdaten!$C$22*AB146*100)*AC146*(AD146/AE146),0),0)</f>
        <v>0</v>
      </c>
      <c r="AG146" s="3">
        <f>VLOOKUP(A146,FAG_Daten_2022!A$1:$FK$206,FAG_Daten_2022!$DH$1,FALSE)</f>
        <v>118</v>
      </c>
      <c r="AH146" s="3">
        <f>VLOOKUP(A146,FAG_Daten_2022!A$1:$FK$206,FAG_Daten_2022!$DJ$1,FALSE)</f>
        <v>99.67</v>
      </c>
      <c r="AI146" s="82">
        <f>ROUND(AF146-AF146*MIN(MAX((AH146*FAG_Basisdaten!$C$24-AG146)/(AH146*FAG_Basisdaten!$C$23),0),1),0)</f>
        <v>0</v>
      </c>
      <c r="AJ146" s="3">
        <f>VLOOKUP(A146,FAG_Daten_2022!$A$1:$FK$206,FAG_Daten_2022!$BC$1,FALSE)</f>
        <v>102.3</v>
      </c>
      <c r="AK146" s="3">
        <f>VLOOKUP(A146,FAG_Daten_2022!$A$1:$FK$206,FAG_Daten_2022!$BD$1,FALSE)</f>
        <v>104.2</v>
      </c>
      <c r="AL146" s="82">
        <v>0</v>
      </c>
      <c r="AM146" s="82">
        <f t="shared" si="33"/>
        <v>4222297</v>
      </c>
      <c r="AN146" s="115" t="str">
        <f>IF(VLOOKUP($A146,FAG_Daten_2022!$A$1:$FK$206,FAG_Daten_2022!BS$1,FALSE)="","",VLOOKUP($A146,FAG_Daten_2022!$A$1:$FK$206,FAG_Daten_2022!BS$1,FALSE))</f>
        <v/>
      </c>
      <c r="AO146" s="115" t="str">
        <f>IF(VLOOKUP($A146,FAG_Daten_2022!$A$1:$FK$206,FAG_Daten_2022!BT$1,FALSE)="","",VLOOKUP($A146,FAG_Daten_2022!$A$1:$FK$206,FAG_Daten_2022!BT$1,FALSE))</f>
        <v/>
      </c>
      <c r="AP146" s="115" t="str">
        <f>IF(VLOOKUP($A146,FAG_Daten_2022!$A$1:$FK$206,FAG_Daten_2022!BU$1,FALSE)="","",VLOOKUP($A146,FAG_Daten_2022!$A$1:$FK$206,FAG_Daten_2022!BU$1,FALSE))</f>
        <v/>
      </c>
      <c r="AQ146" s="115" t="str">
        <f>IF(VLOOKUP($A146,FAG_Daten_2022!$A$1:$FK$206,FAG_Daten_2022!BV$1,FALSE)="","",VLOOKUP($A146,FAG_Daten_2022!$A$1:$FK$206,FAG_Daten_2022!BV$1,FALSE))</f>
        <v/>
      </c>
      <c r="AR146" s="115" t="str">
        <f>IF(VLOOKUP($A146,FAG_Daten_2022!$A$1:$FK$206,FAG_Daten_2022!BW$1,FALSE)="","",VLOOKUP($A146,FAG_Daten_2022!$A$1:$FK$206,FAG_Daten_2022!BW$1,FALSE))</f>
        <v/>
      </c>
      <c r="AS146" s="115" t="str">
        <f>IF(VLOOKUP($A146,FAG_Daten_2022!$A$1:$FK$206,FAG_Daten_2022!BX$1,FALSE)="","",VLOOKUP($A146,FAG_Daten_2022!$A$1:$FK$206,FAG_Daten_2022!BX$1,FALSE))</f>
        <v/>
      </c>
      <c r="AT146" s="115" t="str">
        <f>IF(VLOOKUP($A146,FAG_Daten_2022!$A$1:$FK$206,FAG_Daten_2022!BY$1,FALSE)="","",VLOOKUP($A146,FAG_Daten_2022!$A$1:$FK$206,FAG_Daten_2022!BY$1,FALSE))</f>
        <v/>
      </c>
      <c r="AU146" s="115" t="str">
        <f>IF(VLOOKUP($A146,FAG_Daten_2022!$A$1:$FK$206,FAG_Daten_2022!BZ$1,FALSE)="","",VLOOKUP($A146,FAG_Daten_2022!$A$1:$FK$206,FAG_Daten_2022!BZ$1,FALSE))</f>
        <v/>
      </c>
      <c r="AV146" s="302"/>
      <c r="AW146" s="115" t="str">
        <f>IF(VLOOKUP($A146,FAG_Daten_2022!$A$1:$FK$206,FAG_Daten_2022!CB$1,FALSE)="","",VLOOKUP($A146,FAG_Daten_2022!$A$1:$FK$206,FAG_Daten_2022!CB$1,FALSE))</f>
        <v/>
      </c>
      <c r="AX146" s="115" t="str">
        <f>IF(VLOOKUP($A146,FAG_Daten_2022!$A$1:$FK$206,FAG_Daten_2022!CC$1,FALSE)="","",VLOOKUP($A146,FAG_Daten_2022!$A$1:$FK$206,FAG_Daten_2022!CC$1,FALSE))</f>
        <v/>
      </c>
      <c r="AY146" s="115" t="str">
        <f>IF(VLOOKUP($A146,FAG_Daten_2022!$A$1:$FK$206,FAG_Daten_2022!CD$1,FALSE)="","",VLOOKUP($A146,FAG_Daten_2022!$A$1:$FK$206,FAG_Daten_2022!CD$1,FALSE))</f>
        <v/>
      </c>
      <c r="AZ146" s="80">
        <f>VLOOKUP($A146,FAG_Daten_2022!$A$1:$FK$206,FAG_Daten_2022!$DH$1,FALSE)</f>
        <v>118</v>
      </c>
      <c r="BA146" s="80">
        <f>IF(VLOOKUP($A146,FAG_Daten_2022!$A$1:$FK$206,FAG_Daten_2022!M$1,FALSE)="","",VLOOKUP($A146,FAG_Daten_2022!$A$1:$FK$206,FAG_Daten_2022!M$1,FALSE))</f>
        <v>0</v>
      </c>
      <c r="BB146" s="80">
        <f>IF(VLOOKUP($A146,FAG_Daten_2022!$A$1:$FK$206,FAG_Daten_2022!N$1,FALSE)="","",VLOOKUP($A146,FAG_Daten_2022!$A$1:$FK$206,FAG_Daten_2022!N$1,FALSE))</f>
        <v>0</v>
      </c>
      <c r="BC146" s="80">
        <f>IF(VLOOKUP($A146,FAG_Daten_2022!$A$1:$FK$206,FAG_Daten_2022!O$1,FALSE)="","",VLOOKUP($A146,FAG_Daten_2022!$A$1:$FK$206,FAG_Daten_2022!O$1,FALSE))</f>
        <v>0</v>
      </c>
      <c r="BD146" s="80" t="str">
        <f>IF(VLOOKUP($A146,FAG_Daten_2022!$A$1:$FK$206,FAG_Daten_2022!P$1,FALSE)="","",VLOOKUP($A146,FAG_Daten_2022!$A$1:$FK$206,FAG_Daten_2022!P$1,FALSE))</f>
        <v/>
      </c>
      <c r="BE146" s="80">
        <f>IF(VLOOKUP($A146,FAG_Daten_2022!$A$1:$FK$206,FAG_Daten_2022!R$1,FALSE)="","",VLOOKUP($A146,FAG_Daten_2022!$A$1:$FK$206,FAG_Daten_2022!R$1,FALSE))</f>
        <v>0</v>
      </c>
      <c r="BF146" s="80">
        <f>IF(VLOOKUP($A146,FAG_Daten_2022!$A$1:$FK$206,FAG_Daten_2022!S$1,FALSE)="","",VLOOKUP($A146,FAG_Daten_2022!$A$1:$FK$206,FAG_Daten_2022!S$1,FALSE))</f>
        <v>0</v>
      </c>
      <c r="BG146" s="80" t="str">
        <f>IF(VLOOKUP($A146,FAG_Daten_2022!$A$1:$FK$206,FAG_Daten_2022!T$1,FALSE)="","",VLOOKUP($A146,FAG_Daten_2022!$A$1:$FK$206,FAG_Daten_2022!T$1,FALSE))</f>
        <v/>
      </c>
      <c r="BH146" s="80" t="str">
        <f>IF(VLOOKUP($A146,FAG_Daten_2022!$A$1:$FK$206,FAG_Daten_2022!U$1,FALSE)="","",VLOOKUP($A146,FAG_Daten_2022!$A$1:$FK$206,FAG_Daten_2022!U$1,FALSE))</f>
        <v/>
      </c>
      <c r="BI146" s="244"/>
      <c r="BJ146" s="80" t="str">
        <f>IF(VLOOKUP($A146,FAG_Daten_2022!$A$1:$FK$206,FAG_Daten_2022!X$1,FALSE)="","",VLOOKUP($A146,FAG_Daten_2022!$A$1:$FK$206,FAG_Daten_2022!X$1,FALSE))</f>
        <v/>
      </c>
      <c r="BK146" s="80" t="str">
        <f>IF(VLOOKUP($A146,FAG_Daten_2022!$A$1:$FK$206,FAG_Daten_2022!Y$1,FALSE)="","",VLOOKUP($A146,FAG_Daten_2022!$A$1:$FK$206,FAG_Daten_2022!Y$1,FALSE))</f>
        <v/>
      </c>
      <c r="BL146" s="80" t="str">
        <f>IF(VLOOKUP($A146,FAG_Daten_2022!$A$1:$FK$206,FAG_Daten_2022!Z$1,FALSE)="","",VLOOKUP($A146,FAG_Daten_2022!$A$1:$FK$206,FAG_Daten_2022!Z$1,FALSE))</f>
        <v/>
      </c>
      <c r="BM146" s="82">
        <f>IF(VLOOKUP($A146,FAG_Daten_2022!$A$1:$FK$206,FAG_Daten_2022!AG$1,FALSE)="","",VLOOKUP($A146,FAG_Daten_2022!$A$1:$FK$206,FAG_Daten_2022!AG$1,FALSE))</f>
        <v>32270933</v>
      </c>
      <c r="BN146" s="82">
        <f>IF(VLOOKUP($A146,FAG_Daten_2022!$A$1:$FK$206,FAG_Daten_2022!AH$1,FALSE)="","",VLOOKUP($A146,FAG_Daten_2022!$A$1:$FK$206,FAG_Daten_2022!AH$1,FALSE))</f>
        <v>0</v>
      </c>
      <c r="BO146" s="82">
        <f>IF(VLOOKUP($A146,FAG_Daten_2022!$A$1:$FK$206,FAG_Daten_2022!AI$1,FALSE)="","",VLOOKUP($A146,FAG_Daten_2022!$A$1:$FK$206,FAG_Daten_2022!AI$1,FALSE))</f>
        <v>0</v>
      </c>
      <c r="BP146" s="113">
        <f>IF(VLOOKUP($A146,FAG_Daten_2022!$A$1:$FK$206,FAG_Daten_2022!AJ$1,FALSE)="","",VLOOKUP($A146,FAG_Daten_2022!$A$1:$FK$206,FAG_Daten_2022!AJ$1,FALSE))</f>
        <v>0</v>
      </c>
      <c r="BQ146" s="82" t="str">
        <f>IF(VLOOKUP($A146,FAG_Daten_2022!$A$1:$FK$206,FAG_Daten_2022!AK$1,FALSE)="","",VLOOKUP($A146,FAG_Daten_2022!$A$1:$FK$206,FAG_Daten_2022!AK$1,FALSE))</f>
        <v/>
      </c>
      <c r="BR146" s="82">
        <f>IF(VLOOKUP($A146,FAG_Daten_2022!$A$1:$FK$206,FAG_Daten_2022!AL$1,FALSE)="","",VLOOKUP($A146,FAG_Daten_2022!$A$1:$FK$206,FAG_Daten_2022!AL$1,FALSE))</f>
        <v>0</v>
      </c>
      <c r="BS146" s="82">
        <f>IF(VLOOKUP($A146,FAG_Daten_2022!$A$1:$FK$206,FAG_Daten_2022!AM$1,FALSE)="","",VLOOKUP($A146,FAG_Daten_2022!$A$1:$FK$206,FAG_Daten_2022!AM$1,FALSE))</f>
        <v>0</v>
      </c>
      <c r="BT146" s="82" t="str">
        <f>IF(VLOOKUP($A146,FAG_Daten_2022!$A$1:$FK$206,FAG_Daten_2022!AN$1,FALSE)="","",VLOOKUP($A146,FAG_Daten_2022!$A$1:$FK$206,FAG_Daten_2022!AN$1,FALSE))</f>
        <v/>
      </c>
      <c r="BU146" s="82" t="str">
        <f>IF(VLOOKUP($A146,FAG_Daten_2022!$A$1:$FK$206,FAG_Daten_2022!AO$1,FALSE)="","",VLOOKUP($A146,FAG_Daten_2022!$A$1:$FK$206,FAG_Daten_2022!AO$1,FALSE))</f>
        <v/>
      </c>
      <c r="BV146" s="240"/>
      <c r="BW146" s="82" t="str">
        <f>IF(VLOOKUP($A146,FAG_Daten_2022!$A$1:$FK$206,FAG_Daten_2022!AQ$1,FALSE)="","",VLOOKUP($A146,FAG_Daten_2022!$A$1:$FK$206,FAG_Daten_2022!AQ$1,FALSE))</f>
        <v/>
      </c>
      <c r="BX146" s="82" t="str">
        <f>IF(VLOOKUP($A146,FAG_Daten_2022!$A$1:$FK$206,FAG_Daten_2022!AR$1,FALSE)="","",VLOOKUP($A146,FAG_Daten_2022!$A$1:$FK$206,FAG_Daten_2022!AR$1,FALSE))</f>
        <v/>
      </c>
      <c r="BY146" s="82" t="str">
        <f>IF(VLOOKUP($A146,FAG_Daten_2022!$A$1:$FK$206,FAG_Daten_2022!AS$1,FALSE)="","",VLOOKUP($A146,FAG_Daten_2022!$A$1:$FK$206,FAG_Daten_2022!AS$1,FALSE))</f>
        <v/>
      </c>
      <c r="BZ146" s="82">
        <f t="shared" si="38"/>
        <v>0</v>
      </c>
      <c r="CA146" s="82">
        <f t="shared" si="38"/>
        <v>0</v>
      </c>
      <c r="CB146" s="82">
        <f t="shared" si="38"/>
        <v>0</v>
      </c>
      <c r="CC146" s="82" t="str">
        <f t="shared" si="34"/>
        <v/>
      </c>
      <c r="CD146" s="82">
        <f t="shared" si="34"/>
        <v>0</v>
      </c>
      <c r="CE146" s="82">
        <f t="shared" si="34"/>
        <v>0</v>
      </c>
      <c r="CF146" s="82" t="str">
        <f t="shared" si="34"/>
        <v/>
      </c>
      <c r="CG146" s="82" t="str">
        <f t="shared" si="34"/>
        <v/>
      </c>
      <c r="CH146" s="82" t="str">
        <f t="shared" si="34"/>
        <v/>
      </c>
      <c r="CI146" s="82" t="str">
        <f t="shared" si="25"/>
        <v/>
      </c>
      <c r="CJ146" s="82" t="str">
        <f t="shared" si="25"/>
        <v/>
      </c>
      <c r="CK146" s="82" t="str">
        <f t="shared" si="25"/>
        <v/>
      </c>
      <c r="CL146" s="82">
        <f t="shared" si="28"/>
        <v>0</v>
      </c>
      <c r="CM146" s="82">
        <f t="shared" si="28"/>
        <v>0</v>
      </c>
      <c r="CN146" s="82">
        <f t="shared" si="28"/>
        <v>0</v>
      </c>
      <c r="CO146" s="82" t="str">
        <f t="shared" si="26"/>
        <v/>
      </c>
      <c r="CP146" s="82">
        <f t="shared" si="26"/>
        <v>0</v>
      </c>
      <c r="CQ146" s="82">
        <f t="shared" si="26"/>
        <v>0</v>
      </c>
      <c r="CR146" s="82" t="str">
        <f t="shared" si="26"/>
        <v/>
      </c>
      <c r="CS146" s="82" t="str">
        <f t="shared" si="26"/>
        <v/>
      </c>
      <c r="CT146" s="82" t="str">
        <f t="shared" si="26"/>
        <v/>
      </c>
      <c r="CU146" s="82" t="str">
        <f t="shared" si="31"/>
        <v/>
      </c>
      <c r="CV146" s="82" t="str">
        <f t="shared" si="31"/>
        <v/>
      </c>
      <c r="CW146" s="82" t="str">
        <f t="shared" si="31"/>
        <v/>
      </c>
      <c r="CX146" s="82">
        <f t="shared" ref="CX146:CX169" si="39">SUM(BZ146:CK146)-SUM(CL146:CW146)</f>
        <v>0</v>
      </c>
      <c r="CY146" s="82">
        <f>VLOOKUP($A146,FAG_Daten_2022!$A$1:$FK$206,FAG_Daten_2022!I$1,FALSE)</f>
        <v>2046</v>
      </c>
      <c r="CZ146" s="82" t="str">
        <f>IF(VLOOKUP($A146,FAG_Daten_2022!$A$1:$FK$206,FAG_Daten_2022!BE$1,FALSE)="","",VLOOKUP($A146,FAG_Daten_2022!$A$1:$FK$206,FAG_Daten_2022!BE$1,FALSE))</f>
        <v/>
      </c>
      <c r="DA146" s="82" t="str">
        <f>IF(VLOOKUP($A146,FAG_Daten_2022!$A$1:$FK$206,FAG_Daten_2022!BF$1,FALSE)="","",VLOOKUP($A146,FAG_Daten_2022!$A$1:$FK$206,FAG_Daten_2022!BF$1,FALSE))</f>
        <v/>
      </c>
      <c r="DB146" s="82" t="str">
        <f>IF(VLOOKUP($A146,FAG_Daten_2022!$A$1:$FK$206,FAG_Daten_2022!BG$1,FALSE)="","",VLOOKUP($A146,FAG_Daten_2022!$A$1:$FK$206,FAG_Daten_2022!BG$1,FALSE))</f>
        <v/>
      </c>
      <c r="DC146" s="82" t="str">
        <f>IF(VLOOKUP($A146,FAG_Daten_2022!$A$1:$FK$206,FAG_Daten_2022!BH$1,FALSE)="","",VLOOKUP($A146,FAG_Daten_2022!$A$1:$FK$206,FAG_Daten_2022!BH$1,FALSE))</f>
        <v/>
      </c>
      <c r="DD146" s="82" t="str">
        <f>IF(VLOOKUP($A146,FAG_Daten_2022!$A$1:$FK$206,FAG_Daten_2022!BI$1,FALSE)="","",VLOOKUP($A146,FAG_Daten_2022!$A$1:$FK$206,FAG_Daten_2022!BI$1,FALSE))</f>
        <v/>
      </c>
      <c r="DE146" s="82" t="str">
        <f>IF(VLOOKUP($A146,FAG_Daten_2022!$A$1:$FK$206,FAG_Daten_2022!BJ$1,FALSE)="","",VLOOKUP($A146,FAG_Daten_2022!$A$1:$FK$206,FAG_Daten_2022!BJ$1,FALSE))</f>
        <v/>
      </c>
      <c r="DF146" s="82" t="str">
        <f>IF(VLOOKUP($A146,FAG_Daten_2022!$A$1:$FK$206,FAG_Daten_2022!BK$1,FALSE)="","",VLOOKUP($A146,FAG_Daten_2022!$A$1:$FK$206,FAG_Daten_2022!BK$1,FALSE))</f>
        <v/>
      </c>
      <c r="DG146" s="82" t="str">
        <f>IF(VLOOKUP($A146,FAG_Daten_2022!$A$1:$FK$206,FAG_Daten_2022!BL$1,FALSE)="","",VLOOKUP($A146,FAG_Daten_2022!$A$1:$FK$206,FAG_Daten_2022!BL$1,FALSE))</f>
        <v/>
      </c>
      <c r="DH146" s="240"/>
      <c r="DI146" s="82" t="str">
        <f>IF(VLOOKUP($A146,FAG_Daten_2022!$A$1:$FK$206,FAG_Daten_2022!BN$1,FALSE)="","",VLOOKUP($A146,FAG_Daten_2022!$A$1:$FK$206,FAG_Daten_2022!BN$1,FALSE))</f>
        <v/>
      </c>
      <c r="DJ146" s="82" t="str">
        <f>IF(VLOOKUP($A146,FAG_Daten_2022!$A$1:$FK$206,FAG_Daten_2022!BO$1,FALSE)="","",VLOOKUP($A146,FAG_Daten_2022!$A$1:$FK$206,FAG_Daten_2022!BO$1,FALSE))</f>
        <v/>
      </c>
      <c r="DK146" s="82" t="str">
        <f>IF(VLOOKUP($A146,FAG_Daten_2022!$A$1:$FK$206,FAG_Daten_2022!BP$1,FALSE)="","",VLOOKUP($A146,FAG_Daten_2022!$A$1:$FK$206,FAG_Daten_2022!BP$1,FALSE))</f>
        <v/>
      </c>
      <c r="DL146" s="82" t="str">
        <f>IF(VLOOKUP($A146,FAG_Daten_2022!$A$1:$FK$206,FAG_Daten_2022!BQ$1,FALSE)="","",VLOOKUP($A146,FAG_Daten_2022!$A$1:$FK$206,FAG_Daten_2022!BQ$1,FALSE))</f>
        <v/>
      </c>
      <c r="DM146" s="82" t="str">
        <f>IF(VLOOKUP($A146,FAG_Daten_2022!$A$1:$FK$206,FAG_Daten_2022!BR$1,FALSE)="","",VLOOKUP($A146,FAG_Daten_2022!$A$1:$FK$206,FAG_Daten_2022!BR$1,FALSE))</f>
        <v/>
      </c>
      <c r="DN146" s="82" t="str">
        <f t="shared" si="29"/>
        <v/>
      </c>
      <c r="DO146" s="82" t="str">
        <f t="shared" si="29"/>
        <v/>
      </c>
      <c r="DP146" s="82" t="str">
        <f t="shared" si="29"/>
        <v/>
      </c>
      <c r="DQ146" s="82" t="str">
        <f t="shared" si="27"/>
        <v/>
      </c>
      <c r="DR146" s="82" t="str">
        <f t="shared" si="27"/>
        <v/>
      </c>
      <c r="DS146" s="82" t="str">
        <f t="shared" si="27"/>
        <v/>
      </c>
      <c r="DT146" s="82" t="str">
        <f t="shared" si="27"/>
        <v/>
      </c>
      <c r="DU146" s="82" t="str">
        <f t="shared" si="27"/>
        <v/>
      </c>
      <c r="DV146" s="82" t="str">
        <f t="shared" si="27"/>
        <v/>
      </c>
      <c r="DW146" s="82" t="str">
        <f t="shared" si="32"/>
        <v/>
      </c>
      <c r="DX146" s="82" t="str">
        <f t="shared" si="32"/>
        <v/>
      </c>
      <c r="DY146" s="82" t="str">
        <f t="shared" si="32"/>
        <v/>
      </c>
      <c r="DZ146" s="82">
        <f t="shared" si="36"/>
        <v>0</v>
      </c>
      <c r="EA146" s="82">
        <f t="shared" si="37"/>
        <v>0</v>
      </c>
      <c r="EB146" s="82"/>
      <c r="EC146" s="82"/>
      <c r="ED146" s="82"/>
      <c r="EE146" s="82"/>
      <c r="EF146" s="82"/>
      <c r="EG146" s="82"/>
      <c r="EH146" s="82"/>
      <c r="EI146" s="82"/>
      <c r="EJ146" s="82"/>
      <c r="EK146" s="1"/>
      <c r="EL146" s="11"/>
      <c r="EM146" s="1"/>
    </row>
    <row r="147" spans="1:143" s="3" customFormat="1" outlineLevel="1" x14ac:dyDescent="0.2">
      <c r="A147" s="3">
        <v>198</v>
      </c>
      <c r="B147" s="3" t="str">
        <f>VLOOKUP(A147,FAG_Daten_2022!A$1:$FK$206,FAG_Daten_2022!$B$1,FALSE)</f>
        <v>Uster</v>
      </c>
      <c r="C147" s="3" t="str">
        <f>VLOOKUP(A147,FAG_Daten_2022!A$1:$FK$206,FAG_Daten_2022!$C$1,FALSE)</f>
        <v>Stadt</v>
      </c>
      <c r="D147" s="3" t="str">
        <f>VLOOKUP(A147,FAG_Daten_2022!A$1:$FK$206,FAG_Daten_2022!$D$1,FALSE)</f>
        <v>Bezirk Uster</v>
      </c>
      <c r="E147" s="82">
        <f>VLOOKUP(A147,FAG_Daten_2022!A$1:$FK$206,FAG_Daten_2022!$AT$1,FALSE)</f>
        <v>3021</v>
      </c>
      <c r="F147" s="82">
        <f>VLOOKUP(A147,FAG_Daten_2022!A$1:$FK$206,FAG_Daten_2022!$AV$1,FALSE)</f>
        <v>3770</v>
      </c>
      <c r="G147" s="82">
        <f>VLOOKUP(A147,FAG_Daten_2022!A$1:$FK$206,FAG_Daten_2022!$F$1,FALSE)</f>
        <v>35295</v>
      </c>
      <c r="H147" s="80">
        <f>VLOOKUP(A147,FAG_Daten_2022!A$1:$FK$206,FAG_Daten_2022!$DH$1,FALSE)</f>
        <v>108.55</v>
      </c>
      <c r="I147" s="82">
        <f>ROUND(IF(E147&lt;FAG_Basisdaten!$C$5*F147,(FAG_Basisdaten!$C$5*F147-E147)*G147*H147/100,0),0)</f>
        <v>21474281</v>
      </c>
      <c r="J147" s="82">
        <f>VLOOKUP(A147,FAG_Daten_2022!A$1:$FK$206,FAG_Daten_2022!$AT$1,FALSE)</f>
        <v>3021</v>
      </c>
      <c r="K147" s="82">
        <f>VLOOKUP(A147,FAG_Daten_2022!A$1:$FK$206,FAG_Daten_2022!$AV$1,FALSE)</f>
        <v>3770</v>
      </c>
      <c r="L147" s="3">
        <f>VLOOKUP(A147,FAG_Daten_2022!A$1:$FK$206,FAG_Daten_2022!$F$1,FALSE)</f>
        <v>35295</v>
      </c>
      <c r="M147" s="3">
        <f>VLOOKUP(A147,FAG_Daten_2022!A$1:$FK$206,FAG_Daten_2022!DJ$1,FALSE)</f>
        <v>99.67</v>
      </c>
      <c r="N147" s="3">
        <f>VLOOKUP(A147,FAG_Daten_2022!A$1:$FK$206,FAG_Daten_2022!$DK$1,FALSE)</f>
        <v>100.87</v>
      </c>
      <c r="O147" s="82">
        <f>ROUND(IF(J147&gt;K147*FAG_Basisdaten!$C$8,(J147-K147*FAG_Basisdaten!$C$8)*FAG_Basisdaten!$C$9*L147*(M147/N147),0),0)</f>
        <v>0</v>
      </c>
      <c r="P147" s="82">
        <f>VLOOKUP(A147,FAG_Daten_2022!A$1:$FK$206,FAG_Daten_2022!$I$1,FALSE)</f>
        <v>7089</v>
      </c>
      <c r="Q147" s="82">
        <f>VLOOKUP(A147,FAG_Daten_2022!A$1:$FK$206,FAG_Daten_2022!$F$1,FALSE)</f>
        <v>35295</v>
      </c>
      <c r="R147" s="82">
        <f>VLOOKUP(A147,FAG_Daten_2022!A$1:$FK$206,FAG_Daten_2022!$K$1,FALSE)</f>
        <v>232131</v>
      </c>
      <c r="S147" s="82">
        <f>VLOOKUP(A147,FAG_Daten_2022!A$1:$FK$206,FAG_Daten_2022!$H$1,FALSE)</f>
        <v>1130451</v>
      </c>
      <c r="T147" s="82">
        <f>VLOOKUP(A147,FAG_Daten_2022!A$1:$FK$206,FAG_Daten_2022!$F$1,FALSE)</f>
        <v>35295</v>
      </c>
      <c r="U147" s="3">
        <f>VLOOKUP(A147,FAG_Daten_2022!A$1:$FK$206,FAG_Daten_2022!$BC$1,FALSE)</f>
        <v>102.3</v>
      </c>
      <c r="V147" s="3">
        <f>VLOOKUP(A147,FAG_Daten_2022!A$1:$FK$206,FAG_Daten_2022!$BD$1,FALSE)</f>
        <v>104.2</v>
      </c>
      <c r="W147" s="118">
        <f>IF((P147/Q147)&gt;(R147/S147)*FAG_Basisdaten!$C$12,((P147/Q147)-(R147/S147)*FAG_Basisdaten!$C$12)*T147*FAG_Basisdaten!$C$13*(U147/V147),0)</f>
        <v>0</v>
      </c>
      <c r="X147" s="3">
        <f>VLOOKUP(A147,FAG_Daten_2022!A$1:$FK$206,FAG_Daten_2022!$DH$1,FALSE)</f>
        <v>108.55</v>
      </c>
      <c r="Y147" s="3">
        <f>VLOOKUP(A147,FAG_Daten_2022!A$1:$FK$206,FAG_Daten_2022!$DJ$1,FALSE)</f>
        <v>99.67</v>
      </c>
      <c r="Z147" s="82">
        <f>ROUND(W147-W147*MIN(MAX((Y147*FAG_Basisdaten!$C$15-X147)/(Y147*FAG_Basisdaten!$C$14),0),1),0)</f>
        <v>0</v>
      </c>
      <c r="AA147" s="79">
        <f>VLOOKUP(A147,FAG_Daten_2022!A$1:$FK$206,FAG_Daten_2022!$AW$1,FALSE)</f>
        <v>1247.08</v>
      </c>
      <c r="AB147" s="83">
        <f>VLOOKUP(A147,FAG_Daten_2022!A$1:$FK$206,FAG_Daten_2022!$AZ$1,FALSE)</f>
        <v>2.8E-3</v>
      </c>
      <c r="AC147" s="3">
        <f>VLOOKUP(A147,FAG_Daten_2022!A$1:$FK$206,FAG_Daten_2022!$F$1,FALSE)</f>
        <v>35295</v>
      </c>
      <c r="AD147" s="3">
        <f>VLOOKUP(A147,FAG_Daten_2022!A$1:$FK$206,FAG_Daten_2022!$BC$1,FALSE)</f>
        <v>102.3</v>
      </c>
      <c r="AE147" s="3">
        <f>VLOOKUP(A147,FAG_Daten_2022!A$1:$FK$206,FAG_Daten_2022!$BD$1,FALSE)</f>
        <v>104.2</v>
      </c>
      <c r="AF147" s="80">
        <f>IF(OR(AA147&lt;FAG_Basisdaten!$C$18,AB147&gt;FAG_Basisdaten!$C$19),MAX((FAG_Basisdaten!$C$20+FAG_Basisdaten!$C$21*AA147+FAG_Basisdaten!$C$22*AB147*100)*AC147*(AD147/AE147),0),0)</f>
        <v>0</v>
      </c>
      <c r="AG147" s="3">
        <f>VLOOKUP(A147,FAG_Daten_2022!A$1:$FK$206,FAG_Daten_2022!$DH$1,FALSE)</f>
        <v>108.55</v>
      </c>
      <c r="AH147" s="3">
        <f>VLOOKUP(A147,FAG_Daten_2022!A$1:$FK$206,FAG_Daten_2022!$DJ$1,FALSE)</f>
        <v>99.67</v>
      </c>
      <c r="AI147" s="82">
        <f>ROUND(AF147-AF147*MIN(MAX((AH147*FAG_Basisdaten!$C$24-AG147)/(AH147*FAG_Basisdaten!$C$23),0),1),0)</f>
        <v>0</v>
      </c>
      <c r="AJ147" s="3">
        <f>VLOOKUP(A147,FAG_Daten_2022!$A$1:$FK$206,FAG_Daten_2022!$BC$1,FALSE)</f>
        <v>102.3</v>
      </c>
      <c r="AK147" s="3">
        <f>VLOOKUP(A147,FAG_Daten_2022!$A$1:$FK$206,FAG_Daten_2022!$BD$1,FALSE)</f>
        <v>104.2</v>
      </c>
      <c r="AL147" s="82">
        <v>0</v>
      </c>
      <c r="AM147" s="82">
        <f t="shared" si="33"/>
        <v>21474281</v>
      </c>
      <c r="AN147" s="115" t="str">
        <f>IF(VLOOKUP($A147,FAG_Daten_2022!$A$1:$FK$206,FAG_Daten_2022!BS$1,FALSE)="","",VLOOKUP($A147,FAG_Daten_2022!$A$1:$FK$206,FAG_Daten_2022!BS$1,FALSE))</f>
        <v/>
      </c>
      <c r="AO147" s="115" t="str">
        <f>IF(VLOOKUP($A147,FAG_Daten_2022!$A$1:$FK$206,FAG_Daten_2022!BT$1,FALSE)="","",VLOOKUP($A147,FAG_Daten_2022!$A$1:$FK$206,FAG_Daten_2022!BT$1,FALSE))</f>
        <v/>
      </c>
      <c r="AP147" s="115" t="str">
        <f>IF(VLOOKUP($A147,FAG_Daten_2022!$A$1:$FK$206,FAG_Daten_2022!BU$1,FALSE)="","",VLOOKUP($A147,FAG_Daten_2022!$A$1:$FK$206,FAG_Daten_2022!BU$1,FALSE))</f>
        <v/>
      </c>
      <c r="AQ147" s="115" t="str">
        <f>IF(VLOOKUP($A147,FAG_Daten_2022!$A$1:$FK$206,FAG_Daten_2022!BV$1,FALSE)="","",VLOOKUP($A147,FAG_Daten_2022!$A$1:$FK$206,FAG_Daten_2022!BV$1,FALSE))</f>
        <v/>
      </c>
      <c r="AR147" s="115" t="str">
        <f>IF(VLOOKUP($A147,FAG_Daten_2022!$A$1:$FK$206,FAG_Daten_2022!BW$1,FALSE)="","",VLOOKUP($A147,FAG_Daten_2022!$A$1:$FK$206,FAG_Daten_2022!BW$1,FALSE))</f>
        <v>Uster</v>
      </c>
      <c r="AS147" s="115" t="str">
        <f>IF(VLOOKUP($A147,FAG_Daten_2022!$A$1:$FK$206,FAG_Daten_2022!BX$1,FALSE)="","",VLOOKUP($A147,FAG_Daten_2022!$A$1:$FK$206,FAG_Daten_2022!BX$1,FALSE))</f>
        <v>Nänikon-Greifensee</v>
      </c>
      <c r="AT147" s="115" t="str">
        <f>IF(VLOOKUP($A147,FAG_Daten_2022!$A$1:$FK$206,FAG_Daten_2022!BY$1,FALSE)="","",VLOOKUP($A147,FAG_Daten_2022!$A$1:$FK$206,FAG_Daten_2022!BY$1,FALSE))</f>
        <v/>
      </c>
      <c r="AU147" s="115" t="str">
        <f>IF(VLOOKUP($A147,FAG_Daten_2022!$A$1:$FK$206,FAG_Daten_2022!BZ$1,FALSE)="","",VLOOKUP($A147,FAG_Daten_2022!$A$1:$FK$206,FAG_Daten_2022!BZ$1,FALSE))</f>
        <v/>
      </c>
      <c r="AV147" s="115" t="str">
        <f>IF(VLOOKUP($A147,FAG_Daten_2022!$A$1:$FK$206,FAG_Daten_2022!CA$1,FALSE)="","",VLOOKUP($A147,FAG_Daten_2022!$A$1:$FK$206,FAG_Daten_2022!CA$1,FALSE))</f>
        <v/>
      </c>
      <c r="AW147" s="115" t="str">
        <f>IF(VLOOKUP($A147,FAG_Daten_2022!$A$1:$FK$206,FAG_Daten_2022!CB$1,FALSE)="","",VLOOKUP($A147,FAG_Daten_2022!$A$1:$FK$206,FAG_Daten_2022!CB$1,FALSE))</f>
        <v/>
      </c>
      <c r="AX147" s="115" t="str">
        <f>IF(VLOOKUP($A147,FAG_Daten_2022!$A$1:$FK$206,FAG_Daten_2022!CC$1,FALSE)="","",VLOOKUP($A147,FAG_Daten_2022!$A$1:$FK$206,FAG_Daten_2022!CC$1,FALSE))</f>
        <v/>
      </c>
      <c r="AY147" s="115" t="str">
        <f>IF(VLOOKUP($A147,FAG_Daten_2022!$A$1:$FK$206,FAG_Daten_2022!CD$1,FALSE)="","",VLOOKUP($A147,FAG_Daten_2022!$A$1:$FK$206,FAG_Daten_2022!CD$1,FALSE))</f>
        <v/>
      </c>
      <c r="AZ147" s="80">
        <f>VLOOKUP($A147,FAG_Daten_2022!$A$1:$FK$206,FAG_Daten_2022!$DH$1,FALSE)</f>
        <v>108.55</v>
      </c>
      <c r="BA147" s="80">
        <f>IF(VLOOKUP($A147,FAG_Daten_2022!$A$1:$FK$206,FAG_Daten_2022!M$1,FALSE)="","",VLOOKUP($A147,FAG_Daten_2022!$A$1:$FK$206,FAG_Daten_2022!M$1,FALSE))</f>
        <v>0</v>
      </c>
      <c r="BB147" s="80">
        <f>IF(VLOOKUP($A147,FAG_Daten_2022!$A$1:$FK$206,FAG_Daten_2022!N$1,FALSE)="","",VLOOKUP($A147,FAG_Daten_2022!$A$1:$FK$206,FAG_Daten_2022!N$1,FALSE))</f>
        <v>0</v>
      </c>
      <c r="BC147" s="80">
        <f>IF(VLOOKUP($A147,FAG_Daten_2022!$A$1:$FK$206,FAG_Daten_2022!O$1,FALSE)="","",VLOOKUP($A147,FAG_Daten_2022!$A$1:$FK$206,FAG_Daten_2022!O$1,FALSE))</f>
        <v>0</v>
      </c>
      <c r="BD147" s="80" t="str">
        <f>IF(VLOOKUP($A147,FAG_Daten_2022!$A$1:$FK$206,FAG_Daten_2022!P$1,FALSE)="","",VLOOKUP($A147,FAG_Daten_2022!$A$1:$FK$206,FAG_Daten_2022!P$1,FALSE))</f>
        <v/>
      </c>
      <c r="BE147" s="80">
        <f>IF(VLOOKUP($A147,FAG_Daten_2022!$A$1:$FK$206,FAG_Daten_2022!R$1,FALSE)="","",VLOOKUP($A147,FAG_Daten_2022!$A$1:$FK$206,FAG_Daten_2022!R$1,FALSE))</f>
        <v>18</v>
      </c>
      <c r="BF147" s="80">
        <f>IF(VLOOKUP($A147,FAG_Daten_2022!$A$1:$FK$206,FAG_Daten_2022!S$1,FALSE)="","",VLOOKUP($A147,FAG_Daten_2022!$A$1:$FK$206,FAG_Daten_2022!S$1,FALSE))</f>
        <v>14</v>
      </c>
      <c r="BG147" s="80" t="str">
        <f>IF(VLOOKUP($A147,FAG_Daten_2022!$A$1:$FK$206,FAG_Daten_2022!T$1,FALSE)="","",VLOOKUP($A147,FAG_Daten_2022!$A$1:$FK$206,FAG_Daten_2022!T$1,FALSE))</f>
        <v/>
      </c>
      <c r="BH147" s="80" t="str">
        <f>IF(VLOOKUP($A147,FAG_Daten_2022!$A$1:$FK$206,FAG_Daten_2022!U$1,FALSE)="","",VLOOKUP($A147,FAG_Daten_2022!$A$1:$FK$206,FAG_Daten_2022!U$1,FALSE))</f>
        <v/>
      </c>
      <c r="BI147" s="80">
        <f>IF(VLOOKUP($A147,FAG_Daten_2022!$A$1:$FK$206,FAG_Daten_2022!W$1,FALSE)="","",VLOOKUP($A147,FAG_Daten_2022!$A$1:$FK$206,FAG_Daten_2022!W$1,FALSE))</f>
        <v>0</v>
      </c>
      <c r="BJ147" s="80" t="str">
        <f>IF(VLOOKUP($A147,FAG_Daten_2022!$A$1:$FK$206,FAG_Daten_2022!X$1,FALSE)="","",VLOOKUP($A147,FAG_Daten_2022!$A$1:$FK$206,FAG_Daten_2022!X$1,FALSE))</f>
        <v/>
      </c>
      <c r="BK147" s="80" t="str">
        <f>IF(VLOOKUP($A147,FAG_Daten_2022!$A$1:$FK$206,FAG_Daten_2022!Y$1,FALSE)="","",VLOOKUP($A147,FAG_Daten_2022!$A$1:$FK$206,FAG_Daten_2022!Y$1,FALSE))</f>
        <v/>
      </c>
      <c r="BL147" s="80" t="str">
        <f>IF(VLOOKUP($A147,FAG_Daten_2022!$A$1:$FK$206,FAG_Daten_2022!Z$1,FALSE)="","",VLOOKUP($A147,FAG_Daten_2022!$A$1:$FK$206,FAG_Daten_2022!Z$1,FALSE))</f>
        <v/>
      </c>
      <c r="BM147" s="82">
        <f>IF(VLOOKUP($A147,FAG_Daten_2022!$A$1:$FK$206,FAG_Daten_2022!AG$1,FALSE)="","",VLOOKUP($A147,FAG_Daten_2022!$A$1:$FK$206,FAG_Daten_2022!AG$1,FALSE))</f>
        <v>106626998</v>
      </c>
      <c r="BN147" s="82">
        <f>IF(VLOOKUP($A147,FAG_Daten_2022!$A$1:$FK$206,FAG_Daten_2022!AH$1,FALSE)="","",VLOOKUP($A147,FAG_Daten_2022!$A$1:$FK$206,FAG_Daten_2022!AH$1,FALSE))</f>
        <v>0</v>
      </c>
      <c r="BO147" s="82">
        <f>IF(VLOOKUP($A147,FAG_Daten_2022!$A$1:$FK$206,FAG_Daten_2022!AI$1,FALSE)="","",VLOOKUP($A147,FAG_Daten_2022!$A$1:$FK$206,FAG_Daten_2022!AI$1,FALSE))</f>
        <v>0</v>
      </c>
      <c r="BP147" s="113">
        <f>IF(VLOOKUP($A147,FAG_Daten_2022!$A$1:$FK$206,FAG_Daten_2022!AJ$1,FALSE)="","",VLOOKUP($A147,FAG_Daten_2022!$A$1:$FK$206,FAG_Daten_2022!AJ$1,FALSE))</f>
        <v>0</v>
      </c>
      <c r="BQ147" s="82" t="str">
        <f>IF(VLOOKUP($A147,FAG_Daten_2022!$A$1:$FK$206,FAG_Daten_2022!AK$1,FALSE)="","",VLOOKUP($A147,FAG_Daten_2022!$A$1:$FK$206,FAG_Daten_2022!AK$1,FALSE))</f>
        <v/>
      </c>
      <c r="BR147" s="82">
        <f>IF(VLOOKUP($A147,FAG_Daten_2022!$A$1:$FK$206,FAG_Daten_2022!AL$1,FALSE)="","",VLOOKUP($A147,FAG_Daten_2022!$A$1:$FK$206,FAG_Daten_2022!AL$1,FALSE))</f>
        <v>94593577</v>
      </c>
      <c r="BS147" s="82">
        <f>IF(VLOOKUP($A147,FAG_Daten_2022!$A$1:$FK$206,FAG_Daten_2022!AM$1,FALSE)="","",VLOOKUP($A147,FAG_Daten_2022!$A$1:$FK$206,FAG_Daten_2022!AM$1,FALSE))</f>
        <v>12033421</v>
      </c>
      <c r="BT147" s="82" t="str">
        <f>IF(VLOOKUP($A147,FAG_Daten_2022!$A$1:$FK$206,FAG_Daten_2022!AN$1,FALSE)="","",VLOOKUP($A147,FAG_Daten_2022!$A$1:$FK$206,FAG_Daten_2022!AN$1,FALSE))</f>
        <v/>
      </c>
      <c r="BU147" s="82" t="str">
        <f>IF(VLOOKUP($A147,FAG_Daten_2022!$A$1:$FK$206,FAG_Daten_2022!AO$1,FALSE)="","",VLOOKUP($A147,FAG_Daten_2022!$A$1:$FK$206,FAG_Daten_2022!AO$1,FALSE))</f>
        <v/>
      </c>
      <c r="BV147" s="82">
        <f>IF(VLOOKUP($A147,FAG_Daten_2022!$A$1:$FK$206,FAG_Daten_2022!AP$1,FALSE)="","",VLOOKUP($A147,FAG_Daten_2022!$A$1:$FK$206,FAG_Daten_2022!AP$1,FALSE))</f>
        <v>0</v>
      </c>
      <c r="BW147" s="82" t="str">
        <f>IF(VLOOKUP($A147,FAG_Daten_2022!$A$1:$FK$206,FAG_Daten_2022!AQ$1,FALSE)="","",VLOOKUP($A147,FAG_Daten_2022!$A$1:$FK$206,FAG_Daten_2022!AQ$1,FALSE))</f>
        <v/>
      </c>
      <c r="BX147" s="82" t="str">
        <f>IF(VLOOKUP($A147,FAG_Daten_2022!$A$1:$FK$206,FAG_Daten_2022!AR$1,FALSE)="","",VLOOKUP($A147,FAG_Daten_2022!$A$1:$FK$206,FAG_Daten_2022!AR$1,FALSE))</f>
        <v/>
      </c>
      <c r="BY147" s="82" t="str">
        <f>IF(VLOOKUP($A147,FAG_Daten_2022!$A$1:$FK$206,FAG_Daten_2022!AS$1,FALSE)="","",VLOOKUP($A147,FAG_Daten_2022!$A$1:$FK$206,FAG_Daten_2022!AS$1,FALSE))</f>
        <v/>
      </c>
      <c r="BZ147" s="82">
        <f t="shared" si="38"/>
        <v>0</v>
      </c>
      <c r="CA147" s="82">
        <f t="shared" si="38"/>
        <v>0</v>
      </c>
      <c r="CB147" s="82">
        <f t="shared" si="38"/>
        <v>0</v>
      </c>
      <c r="CC147" s="82" t="str">
        <f t="shared" si="34"/>
        <v/>
      </c>
      <c r="CD147" s="82">
        <f t="shared" si="34"/>
        <v>3159045</v>
      </c>
      <c r="CE147" s="82">
        <f t="shared" si="34"/>
        <v>312564</v>
      </c>
      <c r="CF147" s="82" t="str">
        <f t="shared" si="34"/>
        <v/>
      </c>
      <c r="CG147" s="82" t="str">
        <f t="shared" si="34"/>
        <v/>
      </c>
      <c r="CH147" s="82">
        <f t="shared" si="34"/>
        <v>0</v>
      </c>
      <c r="CI147" s="82" t="str">
        <f t="shared" si="25"/>
        <v/>
      </c>
      <c r="CJ147" s="82" t="str">
        <f t="shared" si="25"/>
        <v/>
      </c>
      <c r="CK147" s="82" t="str">
        <f t="shared" si="25"/>
        <v/>
      </c>
      <c r="CL147" s="82">
        <f t="shared" si="28"/>
        <v>0</v>
      </c>
      <c r="CM147" s="82">
        <f t="shared" si="28"/>
        <v>0</v>
      </c>
      <c r="CN147" s="82">
        <f t="shared" si="28"/>
        <v>0</v>
      </c>
      <c r="CO147" s="82" t="str">
        <f t="shared" si="26"/>
        <v/>
      </c>
      <c r="CP147" s="82">
        <f t="shared" si="26"/>
        <v>0</v>
      </c>
      <c r="CQ147" s="82">
        <f t="shared" si="26"/>
        <v>0</v>
      </c>
      <c r="CR147" s="82" t="str">
        <f t="shared" si="26"/>
        <v/>
      </c>
      <c r="CS147" s="82" t="str">
        <f t="shared" si="26"/>
        <v/>
      </c>
      <c r="CT147" s="82">
        <f t="shared" si="26"/>
        <v>0</v>
      </c>
      <c r="CU147" s="82" t="str">
        <f t="shared" si="31"/>
        <v/>
      </c>
      <c r="CV147" s="82" t="str">
        <f t="shared" si="31"/>
        <v/>
      </c>
      <c r="CW147" s="82" t="str">
        <f t="shared" si="31"/>
        <v/>
      </c>
      <c r="CX147" s="82">
        <f t="shared" si="39"/>
        <v>3471609</v>
      </c>
      <c r="CY147" s="82">
        <f>VLOOKUP($A147,FAG_Daten_2022!$A$1:$FK$206,FAG_Daten_2022!I$1,FALSE)</f>
        <v>7089</v>
      </c>
      <c r="CZ147" s="82" t="str">
        <f>IF(VLOOKUP($A147,FAG_Daten_2022!$A$1:$FK$206,FAG_Daten_2022!BE$1,FALSE)="","",VLOOKUP($A147,FAG_Daten_2022!$A$1:$FK$206,FAG_Daten_2022!BE$1,FALSE))</f>
        <v/>
      </c>
      <c r="DA147" s="82" t="str">
        <f>IF(VLOOKUP($A147,FAG_Daten_2022!$A$1:$FK$206,FAG_Daten_2022!BF$1,FALSE)="","",VLOOKUP($A147,FAG_Daten_2022!$A$1:$FK$206,FAG_Daten_2022!BF$1,FALSE))</f>
        <v/>
      </c>
      <c r="DB147" s="82" t="str">
        <f>IF(VLOOKUP($A147,FAG_Daten_2022!$A$1:$FK$206,FAG_Daten_2022!BG$1,FALSE)="","",VLOOKUP($A147,FAG_Daten_2022!$A$1:$FK$206,FAG_Daten_2022!BG$1,FALSE))</f>
        <v/>
      </c>
      <c r="DC147" s="82" t="str">
        <f>IF(VLOOKUP($A147,FAG_Daten_2022!$A$1:$FK$206,FAG_Daten_2022!BH$1,FALSE)="","",VLOOKUP($A147,FAG_Daten_2022!$A$1:$FK$206,FAG_Daten_2022!BH$1,FALSE))</f>
        <v/>
      </c>
      <c r="DD147" s="82">
        <f>IF(VLOOKUP($A147,FAG_Daten_2022!$A$1:$FK$206,FAG_Daten_2022!BI$1,FALSE)="","",VLOOKUP($A147,FAG_Daten_2022!$A$1:$FK$206,FAG_Daten_2022!BI$1,FALSE))</f>
        <v>734</v>
      </c>
      <c r="DE147" s="82">
        <f>IF(VLOOKUP($A147,FAG_Daten_2022!$A$1:$FK$206,FAG_Daten_2022!BJ$1,FALSE)="","",VLOOKUP($A147,FAG_Daten_2022!$A$1:$FK$206,FAG_Daten_2022!BJ$1,FALSE))</f>
        <v>50</v>
      </c>
      <c r="DF147" s="82" t="str">
        <f>IF(VLOOKUP($A147,FAG_Daten_2022!$A$1:$FK$206,FAG_Daten_2022!BK$1,FALSE)="","",VLOOKUP($A147,FAG_Daten_2022!$A$1:$FK$206,FAG_Daten_2022!BK$1,FALSE))</f>
        <v/>
      </c>
      <c r="DG147" s="82" t="str">
        <f>IF(VLOOKUP($A147,FAG_Daten_2022!$A$1:$FK$206,FAG_Daten_2022!BL$1,FALSE)="","",VLOOKUP($A147,FAG_Daten_2022!$A$1:$FK$206,FAG_Daten_2022!BL$1,FALSE))</f>
        <v/>
      </c>
      <c r="DH147" s="82" t="str">
        <f>IF(VLOOKUP($A147,FAG_Daten_2022!$A$1:$FK$206,FAG_Daten_2022!BM$1,FALSE)="","",VLOOKUP($A147,FAG_Daten_2022!$A$1:$FK$206,FAG_Daten_2022!BM$1,FALSE))</f>
        <v/>
      </c>
      <c r="DI147" s="82" t="str">
        <f>IF(VLOOKUP($A147,FAG_Daten_2022!$A$1:$FK$206,FAG_Daten_2022!BN$1,FALSE)="","",VLOOKUP($A147,FAG_Daten_2022!$A$1:$FK$206,FAG_Daten_2022!BN$1,FALSE))</f>
        <v/>
      </c>
      <c r="DJ147" s="82" t="str">
        <f>IF(VLOOKUP($A147,FAG_Daten_2022!$A$1:$FK$206,FAG_Daten_2022!BO$1,FALSE)="","",VLOOKUP($A147,FAG_Daten_2022!$A$1:$FK$206,FAG_Daten_2022!BO$1,FALSE))</f>
        <v/>
      </c>
      <c r="DK147" s="82" t="str">
        <f>IF(VLOOKUP($A147,FAG_Daten_2022!$A$1:$FK$206,FAG_Daten_2022!BP$1,FALSE)="","",VLOOKUP($A147,FAG_Daten_2022!$A$1:$FK$206,FAG_Daten_2022!BP$1,FALSE))</f>
        <v/>
      </c>
      <c r="DL147" s="82" t="str">
        <f>IF(VLOOKUP($A147,FAG_Daten_2022!$A$1:$FK$206,FAG_Daten_2022!BQ$1,FALSE)="","",VLOOKUP($A147,FAG_Daten_2022!$A$1:$FK$206,FAG_Daten_2022!BQ$1,FALSE))</f>
        <v/>
      </c>
      <c r="DM147" s="82" t="str">
        <f>IF(VLOOKUP($A147,FAG_Daten_2022!$A$1:$FK$206,FAG_Daten_2022!BR$1,FALSE)="","",VLOOKUP($A147,FAG_Daten_2022!$A$1:$FK$206,FAG_Daten_2022!BR$1,FALSE))</f>
        <v/>
      </c>
      <c r="DN147" s="82" t="str">
        <f t="shared" si="29"/>
        <v/>
      </c>
      <c r="DO147" s="82" t="str">
        <f t="shared" si="29"/>
        <v/>
      </c>
      <c r="DP147" s="82" t="str">
        <f t="shared" si="29"/>
        <v/>
      </c>
      <c r="DQ147" s="82" t="str">
        <f t="shared" si="27"/>
        <v/>
      </c>
      <c r="DR147" s="82">
        <f t="shared" si="27"/>
        <v>0</v>
      </c>
      <c r="DS147" s="82">
        <f t="shared" si="27"/>
        <v>0</v>
      </c>
      <c r="DT147" s="82" t="str">
        <f t="shared" si="27"/>
        <v/>
      </c>
      <c r="DU147" s="82" t="str">
        <f t="shared" si="27"/>
        <v/>
      </c>
      <c r="DV147" s="82" t="str">
        <f t="shared" si="27"/>
        <v/>
      </c>
      <c r="DW147" s="82" t="str">
        <f t="shared" si="32"/>
        <v/>
      </c>
      <c r="DX147" s="82" t="str">
        <f t="shared" si="32"/>
        <v/>
      </c>
      <c r="DY147" s="82" t="str">
        <f t="shared" si="32"/>
        <v/>
      </c>
      <c r="DZ147" s="82">
        <f t="shared" si="36"/>
        <v>0</v>
      </c>
      <c r="EA147" s="82">
        <f t="shared" si="37"/>
        <v>3471609</v>
      </c>
      <c r="EB147" s="82"/>
      <c r="EC147" s="82"/>
      <c r="ED147" s="82"/>
      <c r="EE147" s="82"/>
      <c r="EF147" s="82"/>
      <c r="EG147" s="82"/>
      <c r="EH147" s="82"/>
      <c r="EI147" s="82"/>
      <c r="EJ147" s="82"/>
      <c r="EK147" s="1"/>
      <c r="EL147" s="11"/>
      <c r="EM147" s="1"/>
    </row>
    <row r="148" spans="1:143" s="3" customFormat="1" outlineLevel="1" x14ac:dyDescent="0.2">
      <c r="A148" s="3">
        <v>43</v>
      </c>
      <c r="B148" s="3" t="str">
        <f>VLOOKUP(A148,FAG_Daten_2022!A$1:$FK$206,FAG_Daten_2022!$B$1,FALSE)</f>
        <v>Volken</v>
      </c>
      <c r="C148" s="3" t="str">
        <f>VLOOKUP(A148,FAG_Daten_2022!A$1:$FK$206,FAG_Daten_2022!$C$1,FALSE)</f>
        <v>Politische Gemeinde</v>
      </c>
      <c r="D148" s="3" t="str">
        <f>VLOOKUP(A148,FAG_Daten_2022!A$1:$FK$206,FAG_Daten_2022!$D$1,FALSE)</f>
        <v>Bezirk Andelfingen</v>
      </c>
      <c r="E148" s="82">
        <f>VLOOKUP(A148,FAG_Daten_2022!A$1:$FK$206,FAG_Daten_2022!$AT$1,FALSE)</f>
        <v>2727</v>
      </c>
      <c r="F148" s="82">
        <f>VLOOKUP(A148,FAG_Daten_2022!A$1:$FK$206,FAG_Daten_2022!$AV$1,FALSE)</f>
        <v>3770</v>
      </c>
      <c r="G148" s="82">
        <f>VLOOKUP(A148,FAG_Daten_2022!A$1:$FK$206,FAG_Daten_2022!$F$1,FALSE)</f>
        <v>383</v>
      </c>
      <c r="H148" s="80">
        <f>VLOOKUP(A148,FAG_Daten_2022!A$1:$FK$206,FAG_Daten_2022!$DH$1,FALSE)</f>
        <v>111</v>
      </c>
      <c r="I148" s="82">
        <f>ROUND(IF(E148&lt;FAG_Basisdaten!$C$5*F148,(FAG_Basisdaten!$C$5*F148-E148)*G148*H148/100,0),0)</f>
        <v>363274</v>
      </c>
      <c r="J148" s="82">
        <f>VLOOKUP(A148,FAG_Daten_2022!A$1:$FK$206,FAG_Daten_2022!$AT$1,FALSE)</f>
        <v>2727</v>
      </c>
      <c r="K148" s="82">
        <f>VLOOKUP(A148,FAG_Daten_2022!A$1:$FK$206,FAG_Daten_2022!$AV$1,FALSE)</f>
        <v>3770</v>
      </c>
      <c r="L148" s="3">
        <f>VLOOKUP(A148,FAG_Daten_2022!A$1:$FK$206,FAG_Daten_2022!$F$1,FALSE)</f>
        <v>383</v>
      </c>
      <c r="M148" s="3">
        <f>VLOOKUP(A148,FAG_Daten_2022!A$1:$FK$206,FAG_Daten_2022!DJ$1,FALSE)</f>
        <v>99.67</v>
      </c>
      <c r="N148" s="3">
        <f>VLOOKUP(A148,FAG_Daten_2022!A$1:$FK$206,FAG_Daten_2022!$DK$1,FALSE)</f>
        <v>100.87</v>
      </c>
      <c r="O148" s="82">
        <f>ROUND(IF(J148&gt;K148*FAG_Basisdaten!$C$8,(J148-K148*FAG_Basisdaten!$C$8)*FAG_Basisdaten!$C$9*L148*(M148/N148),0),0)</f>
        <v>0</v>
      </c>
      <c r="P148" s="82">
        <f>VLOOKUP(A148,FAG_Daten_2022!A$1:$FK$206,FAG_Daten_2022!$I$1,FALSE)</f>
        <v>107</v>
      </c>
      <c r="Q148" s="82">
        <f>VLOOKUP(A148,FAG_Daten_2022!A$1:$FK$206,FAG_Daten_2022!$F$1,FALSE)</f>
        <v>383</v>
      </c>
      <c r="R148" s="82">
        <f>VLOOKUP(A148,FAG_Daten_2022!A$1:$FK$206,FAG_Daten_2022!$K$1,FALSE)</f>
        <v>232131</v>
      </c>
      <c r="S148" s="82">
        <f>VLOOKUP(A148,FAG_Daten_2022!A$1:$FK$206,FAG_Daten_2022!$H$1,FALSE)</f>
        <v>1130451</v>
      </c>
      <c r="T148" s="82">
        <f>VLOOKUP(A148,FAG_Daten_2022!A$1:$FK$206,FAG_Daten_2022!$F$1,FALSE)</f>
        <v>383</v>
      </c>
      <c r="U148" s="3">
        <f>VLOOKUP(A148,FAG_Daten_2022!A$1:$FK$206,FAG_Daten_2022!$BC$1,FALSE)</f>
        <v>102.3</v>
      </c>
      <c r="V148" s="3">
        <f>VLOOKUP(A148,FAG_Daten_2022!A$1:$FK$206,FAG_Daten_2022!$BD$1,FALSE)</f>
        <v>104.2</v>
      </c>
      <c r="W148" s="118">
        <f>IF((P148/Q148)&gt;(R148/S148)*FAG_Basisdaten!$C$12,((P148/Q148)-(R148/S148)*FAG_Basisdaten!$C$12)*T148*FAG_Basisdaten!$C$13*(U148/V148),0)</f>
        <v>241381.21892583655</v>
      </c>
      <c r="X148" s="3">
        <f>VLOOKUP(A148,FAG_Daten_2022!A$1:$FK$206,FAG_Daten_2022!$DH$1,FALSE)</f>
        <v>111</v>
      </c>
      <c r="Y148" s="3">
        <f>VLOOKUP(A148,FAG_Daten_2022!A$1:$FK$206,FAG_Daten_2022!$DJ$1,FALSE)</f>
        <v>99.67</v>
      </c>
      <c r="Z148" s="82">
        <f>ROUND(W148-W148*MIN(MAX((Y148*FAG_Basisdaten!$C$15-X148)/(Y148*FAG_Basisdaten!$C$14),0),1),0)</f>
        <v>159608</v>
      </c>
      <c r="AA148" s="79">
        <f>VLOOKUP(A148,FAG_Daten_2022!A$1:$FK$206,FAG_Daten_2022!$AW$1,FALSE)</f>
        <v>119.8</v>
      </c>
      <c r="AB148" s="83">
        <f>VLOOKUP(A148,FAG_Daten_2022!A$1:$FK$206,FAG_Daten_2022!$AZ$1,FALSE)</f>
        <v>3.2399999999999998E-2</v>
      </c>
      <c r="AC148" s="3">
        <f>VLOOKUP(A148,FAG_Daten_2022!A$1:$FK$206,FAG_Daten_2022!$F$1,FALSE)</f>
        <v>383</v>
      </c>
      <c r="AD148" s="3">
        <f>VLOOKUP(A148,FAG_Daten_2022!A$1:$FK$206,FAG_Daten_2022!$BC$1,FALSE)</f>
        <v>102.3</v>
      </c>
      <c r="AE148" s="3">
        <f>VLOOKUP(A148,FAG_Daten_2022!A$1:$FK$206,FAG_Daten_2022!$BD$1,FALSE)</f>
        <v>104.2</v>
      </c>
      <c r="AF148" s="80">
        <f>IF(OR(AA148&lt;FAG_Basisdaten!$C$18,AB148&gt;FAG_Basisdaten!$C$19),MAX((FAG_Basisdaten!$C$20+FAG_Basisdaten!$C$21*AA148+FAG_Basisdaten!$C$22*AB148*100)*AC148*(AD148/AE148),0),0)</f>
        <v>123634.16429942418</v>
      </c>
      <c r="AG148" s="3">
        <f>VLOOKUP(A148,FAG_Daten_2022!A$1:$FK$206,FAG_Daten_2022!$DH$1,FALSE)</f>
        <v>111</v>
      </c>
      <c r="AH148" s="3">
        <f>VLOOKUP(A148,FAG_Daten_2022!A$1:$FK$206,FAG_Daten_2022!$DJ$1,FALSE)</f>
        <v>99.67</v>
      </c>
      <c r="AI148" s="82">
        <f>ROUND(AF148-AF148*MIN(MAX((AH148*FAG_Basisdaten!$C$24-AG148)/(AH148*FAG_Basisdaten!$C$23),0),1),0)</f>
        <v>81750</v>
      </c>
      <c r="AJ148" s="3">
        <f>VLOOKUP(A148,FAG_Daten_2022!$A$1:$FK$206,FAG_Daten_2022!$BC$1,FALSE)</f>
        <v>102.3</v>
      </c>
      <c r="AK148" s="3">
        <f>VLOOKUP(A148,FAG_Daten_2022!$A$1:$FK$206,FAG_Daten_2022!$BD$1,FALSE)</f>
        <v>104.2</v>
      </c>
      <c r="AL148" s="82">
        <v>0</v>
      </c>
      <c r="AM148" s="82">
        <f t="shared" si="33"/>
        <v>604632</v>
      </c>
      <c r="AN148" s="115" t="str">
        <f>IF(VLOOKUP($A148,FAG_Daten_2022!$A$1:$FK$206,FAG_Daten_2022!BS$1,FALSE)="","",VLOOKUP($A148,FAG_Daten_2022!$A$1:$FK$206,FAG_Daten_2022!BS$1,FALSE))</f>
        <v/>
      </c>
      <c r="AO148" s="115" t="str">
        <f>IF(VLOOKUP($A148,FAG_Daten_2022!$A$1:$FK$206,FAG_Daten_2022!BT$1,FALSE)="","",VLOOKUP($A148,FAG_Daten_2022!$A$1:$FK$206,FAG_Daten_2022!BT$1,FALSE))</f>
        <v/>
      </c>
      <c r="AP148" s="115" t="str">
        <f>IF(VLOOKUP($A148,FAG_Daten_2022!$A$1:$FK$206,FAG_Daten_2022!BU$1,FALSE)="","",VLOOKUP($A148,FAG_Daten_2022!$A$1:$FK$206,FAG_Daten_2022!BU$1,FALSE))</f>
        <v/>
      </c>
      <c r="AQ148" s="115" t="str">
        <f>IF(VLOOKUP($A148,FAG_Daten_2022!$A$1:$FK$206,FAG_Daten_2022!BV$1,FALSE)="","",VLOOKUP($A148,FAG_Daten_2022!$A$1:$FK$206,FAG_Daten_2022!BV$1,FALSE))</f>
        <v/>
      </c>
      <c r="AR148" s="115" t="str">
        <f>IF(VLOOKUP($A148,FAG_Daten_2022!$A$1:$FK$206,FAG_Daten_2022!BW$1,FALSE)="","",VLOOKUP($A148,FAG_Daten_2022!$A$1:$FK$206,FAG_Daten_2022!BW$1,FALSE))</f>
        <v/>
      </c>
      <c r="AS148" s="115" t="str">
        <f>IF(VLOOKUP($A148,FAG_Daten_2022!$A$1:$FK$206,FAG_Daten_2022!BX$1,FALSE)="","",VLOOKUP($A148,FAG_Daten_2022!$A$1:$FK$206,FAG_Daten_2022!BX$1,FALSE))</f>
        <v/>
      </c>
      <c r="AT148" s="115" t="str">
        <f>IF(VLOOKUP($A148,FAG_Daten_2022!$A$1:$FK$206,FAG_Daten_2022!BY$1,FALSE)="","",VLOOKUP($A148,FAG_Daten_2022!$A$1:$FK$206,FAG_Daten_2022!BY$1,FALSE))</f>
        <v/>
      </c>
      <c r="AU148" s="115" t="str">
        <f>IF(VLOOKUP($A148,FAG_Daten_2022!$A$1:$FK$206,FAG_Daten_2022!BZ$1,FALSE)="","",VLOOKUP($A148,FAG_Daten_2022!$A$1:$FK$206,FAG_Daten_2022!BZ$1,FALSE))</f>
        <v/>
      </c>
      <c r="AV148" s="115" t="str">
        <f>IF(VLOOKUP($A148,FAG_Daten_2022!$A$1:$FK$206,FAG_Daten_2022!CA$1,FALSE)="","",VLOOKUP($A148,FAG_Daten_2022!$A$1:$FK$206,FAG_Daten_2022!CA$1,FALSE))</f>
        <v>Flaachtal</v>
      </c>
      <c r="AW148" s="115" t="str">
        <f>IF(VLOOKUP($A148,FAG_Daten_2022!$A$1:$FK$206,FAG_Daten_2022!CB$1,FALSE)="","",VLOOKUP($A148,FAG_Daten_2022!$A$1:$FK$206,FAG_Daten_2022!CB$1,FALSE))</f>
        <v/>
      </c>
      <c r="AX148" s="115" t="str">
        <f>IF(VLOOKUP($A148,FAG_Daten_2022!$A$1:$FK$206,FAG_Daten_2022!CC$1,FALSE)="","",VLOOKUP($A148,FAG_Daten_2022!$A$1:$FK$206,FAG_Daten_2022!CC$1,FALSE))</f>
        <v/>
      </c>
      <c r="AY148" s="115" t="str">
        <f>IF(VLOOKUP($A148,FAG_Daten_2022!$A$1:$FK$206,FAG_Daten_2022!CD$1,FALSE)="","",VLOOKUP($A148,FAG_Daten_2022!$A$1:$FK$206,FAG_Daten_2022!CD$1,FALSE))</f>
        <v/>
      </c>
      <c r="AZ148" s="80">
        <f>VLOOKUP($A148,FAG_Daten_2022!$A$1:$FK$206,FAG_Daten_2022!$DH$1,FALSE)</f>
        <v>111</v>
      </c>
      <c r="BA148" s="80">
        <f>IF(VLOOKUP($A148,FAG_Daten_2022!$A$1:$FK$206,FAG_Daten_2022!M$1,FALSE)="","",VLOOKUP($A148,FAG_Daten_2022!$A$1:$FK$206,FAG_Daten_2022!M$1,FALSE))</f>
        <v>0</v>
      </c>
      <c r="BB148" s="80">
        <f>IF(VLOOKUP($A148,FAG_Daten_2022!$A$1:$FK$206,FAG_Daten_2022!N$1,FALSE)="","",VLOOKUP($A148,FAG_Daten_2022!$A$1:$FK$206,FAG_Daten_2022!N$1,FALSE))</f>
        <v>0</v>
      </c>
      <c r="BC148" s="80">
        <f>IF(VLOOKUP($A148,FAG_Daten_2022!$A$1:$FK$206,FAG_Daten_2022!O$1,FALSE)="","",VLOOKUP($A148,FAG_Daten_2022!$A$1:$FK$206,FAG_Daten_2022!O$1,FALSE))</f>
        <v>0</v>
      </c>
      <c r="BD148" s="80" t="str">
        <f>IF(VLOOKUP($A148,FAG_Daten_2022!$A$1:$FK$206,FAG_Daten_2022!P$1,FALSE)="","",VLOOKUP($A148,FAG_Daten_2022!$A$1:$FK$206,FAG_Daten_2022!P$1,FALSE))</f>
        <v/>
      </c>
      <c r="BE148" s="80">
        <f>IF(VLOOKUP($A148,FAG_Daten_2022!$A$1:$FK$206,FAG_Daten_2022!R$1,FALSE)="","",VLOOKUP($A148,FAG_Daten_2022!$A$1:$FK$206,FAG_Daten_2022!R$1,FALSE))</f>
        <v>0</v>
      </c>
      <c r="BF148" s="80">
        <f>IF(VLOOKUP($A148,FAG_Daten_2022!$A$1:$FK$206,FAG_Daten_2022!S$1,FALSE)="","",VLOOKUP($A148,FAG_Daten_2022!$A$1:$FK$206,FAG_Daten_2022!S$1,FALSE))</f>
        <v>0</v>
      </c>
      <c r="BG148" s="80" t="str">
        <f>IF(VLOOKUP($A148,FAG_Daten_2022!$A$1:$FK$206,FAG_Daten_2022!T$1,FALSE)="","",VLOOKUP($A148,FAG_Daten_2022!$A$1:$FK$206,FAG_Daten_2022!T$1,FALSE))</f>
        <v/>
      </c>
      <c r="BH148" s="80" t="str">
        <f>IF(VLOOKUP($A148,FAG_Daten_2022!$A$1:$FK$206,FAG_Daten_2022!U$1,FALSE)="","",VLOOKUP($A148,FAG_Daten_2022!$A$1:$FK$206,FAG_Daten_2022!U$1,FALSE))</f>
        <v/>
      </c>
      <c r="BI148" s="80">
        <f>IF(VLOOKUP($A148,FAG_Daten_2022!$A$1:$FK$206,FAG_Daten_2022!W$1,FALSE)="","",VLOOKUP($A148,FAG_Daten_2022!$A$1:$FK$206,FAG_Daten_2022!W$1,FALSE))</f>
        <v>65</v>
      </c>
      <c r="BJ148" s="80" t="str">
        <f>IF(VLOOKUP($A148,FAG_Daten_2022!$A$1:$FK$206,FAG_Daten_2022!X$1,FALSE)="","",VLOOKUP($A148,FAG_Daten_2022!$A$1:$FK$206,FAG_Daten_2022!X$1,FALSE))</f>
        <v/>
      </c>
      <c r="BK148" s="80" t="str">
        <f>IF(VLOOKUP($A148,FAG_Daten_2022!$A$1:$FK$206,FAG_Daten_2022!Y$1,FALSE)="","",VLOOKUP($A148,FAG_Daten_2022!$A$1:$FK$206,FAG_Daten_2022!Y$1,FALSE))</f>
        <v/>
      </c>
      <c r="BL148" s="80" t="str">
        <f>IF(VLOOKUP($A148,FAG_Daten_2022!$A$1:$FK$206,FAG_Daten_2022!Z$1,FALSE)="","",VLOOKUP($A148,FAG_Daten_2022!$A$1:$FK$206,FAG_Daten_2022!Z$1,FALSE))</f>
        <v/>
      </c>
      <c r="BM148" s="82">
        <f>IF(VLOOKUP($A148,FAG_Daten_2022!$A$1:$FK$206,FAG_Daten_2022!AG$1,FALSE)="","",VLOOKUP($A148,FAG_Daten_2022!$A$1:$FK$206,FAG_Daten_2022!AG$1,FALSE))</f>
        <v>1044595</v>
      </c>
      <c r="BN148" s="82">
        <f>IF(VLOOKUP($A148,FAG_Daten_2022!$A$1:$FK$206,FAG_Daten_2022!AH$1,FALSE)="","",VLOOKUP($A148,FAG_Daten_2022!$A$1:$FK$206,FAG_Daten_2022!AH$1,FALSE))</f>
        <v>0</v>
      </c>
      <c r="BO148" s="82">
        <f>IF(VLOOKUP($A148,FAG_Daten_2022!$A$1:$FK$206,FAG_Daten_2022!AI$1,FALSE)="","",VLOOKUP($A148,FAG_Daten_2022!$A$1:$FK$206,FAG_Daten_2022!AI$1,FALSE))</f>
        <v>0</v>
      </c>
      <c r="BP148" s="113">
        <f>IF(VLOOKUP($A148,FAG_Daten_2022!$A$1:$FK$206,FAG_Daten_2022!AJ$1,FALSE)="","",VLOOKUP($A148,FAG_Daten_2022!$A$1:$FK$206,FAG_Daten_2022!AJ$1,FALSE))</f>
        <v>0</v>
      </c>
      <c r="BQ148" s="82" t="str">
        <f>IF(VLOOKUP($A148,FAG_Daten_2022!$A$1:$FK$206,FAG_Daten_2022!AK$1,FALSE)="","",VLOOKUP($A148,FAG_Daten_2022!$A$1:$FK$206,FAG_Daten_2022!AK$1,FALSE))</f>
        <v/>
      </c>
      <c r="BR148" s="82">
        <f>IF(VLOOKUP($A148,FAG_Daten_2022!$A$1:$FK$206,FAG_Daten_2022!AL$1,FALSE)="","",VLOOKUP($A148,FAG_Daten_2022!$A$1:$FK$206,FAG_Daten_2022!AL$1,FALSE))</f>
        <v>0</v>
      </c>
      <c r="BS148" s="82">
        <f>IF(VLOOKUP($A148,FAG_Daten_2022!$A$1:$FK$206,FAG_Daten_2022!AM$1,FALSE)="","",VLOOKUP($A148,FAG_Daten_2022!$A$1:$FK$206,FAG_Daten_2022!AM$1,FALSE))</f>
        <v>0</v>
      </c>
      <c r="BT148" s="82" t="str">
        <f>IF(VLOOKUP($A148,FAG_Daten_2022!$A$1:$FK$206,FAG_Daten_2022!AN$1,FALSE)="","",VLOOKUP($A148,FAG_Daten_2022!$A$1:$FK$206,FAG_Daten_2022!AN$1,FALSE))</f>
        <v/>
      </c>
      <c r="BU148" s="82" t="str">
        <f>IF(VLOOKUP($A148,FAG_Daten_2022!$A$1:$FK$206,FAG_Daten_2022!AO$1,FALSE)="","",VLOOKUP($A148,FAG_Daten_2022!$A$1:$FK$206,FAG_Daten_2022!AO$1,FALSE))</f>
        <v/>
      </c>
      <c r="BV148" s="82">
        <f>IF(VLOOKUP($A148,FAG_Daten_2022!$A$1:$FK$206,FAG_Daten_2022!AP$1,FALSE)="","",VLOOKUP($A148,FAG_Daten_2022!$A$1:$FK$206,FAG_Daten_2022!AP$1,FALSE))</f>
        <v>1044595</v>
      </c>
      <c r="BW148" s="82" t="str">
        <f>IF(VLOOKUP($A148,FAG_Daten_2022!$A$1:$FK$206,FAG_Daten_2022!AQ$1,FALSE)="","",VLOOKUP($A148,FAG_Daten_2022!$A$1:$FK$206,FAG_Daten_2022!AQ$1,FALSE))</f>
        <v/>
      </c>
      <c r="BX148" s="82" t="str">
        <f>IF(VLOOKUP($A148,FAG_Daten_2022!$A$1:$FK$206,FAG_Daten_2022!AR$1,FALSE)="","",VLOOKUP($A148,FAG_Daten_2022!$A$1:$FK$206,FAG_Daten_2022!AR$1,FALSE))</f>
        <v/>
      </c>
      <c r="BY148" s="82" t="str">
        <f>IF(VLOOKUP($A148,FAG_Daten_2022!$A$1:$FK$206,FAG_Daten_2022!AS$1,FALSE)="","",VLOOKUP($A148,FAG_Daten_2022!$A$1:$FK$206,FAG_Daten_2022!AS$1,FALSE))</f>
        <v/>
      </c>
      <c r="BZ148" s="82">
        <f t="shared" si="38"/>
        <v>0</v>
      </c>
      <c r="CA148" s="82">
        <f t="shared" si="38"/>
        <v>0</v>
      </c>
      <c r="CB148" s="82">
        <f t="shared" si="38"/>
        <v>0</v>
      </c>
      <c r="CC148" s="82" t="str">
        <f t="shared" si="34"/>
        <v/>
      </c>
      <c r="CD148" s="82">
        <f t="shared" si="34"/>
        <v>0</v>
      </c>
      <c r="CE148" s="82">
        <f t="shared" si="34"/>
        <v>0</v>
      </c>
      <c r="CF148" s="82" t="str">
        <f t="shared" si="34"/>
        <v/>
      </c>
      <c r="CG148" s="82" t="str">
        <f t="shared" si="34"/>
        <v/>
      </c>
      <c r="CH148" s="82">
        <f t="shared" si="34"/>
        <v>212728</v>
      </c>
      <c r="CI148" s="82" t="str">
        <f t="shared" si="25"/>
        <v/>
      </c>
      <c r="CJ148" s="82" t="str">
        <f t="shared" si="25"/>
        <v/>
      </c>
      <c r="CK148" s="82" t="str">
        <f t="shared" si="25"/>
        <v/>
      </c>
      <c r="CL148" s="82">
        <f t="shared" si="28"/>
        <v>0</v>
      </c>
      <c r="CM148" s="82">
        <f t="shared" si="28"/>
        <v>0</v>
      </c>
      <c r="CN148" s="82">
        <f t="shared" si="28"/>
        <v>0</v>
      </c>
      <c r="CO148" s="82" t="str">
        <f t="shared" si="26"/>
        <v/>
      </c>
      <c r="CP148" s="82">
        <f t="shared" si="26"/>
        <v>0</v>
      </c>
      <c r="CQ148" s="82">
        <f t="shared" si="26"/>
        <v>0</v>
      </c>
      <c r="CR148" s="82" t="str">
        <f t="shared" si="26"/>
        <v/>
      </c>
      <c r="CS148" s="82" t="str">
        <f t="shared" si="26"/>
        <v/>
      </c>
      <c r="CT148" s="82">
        <f t="shared" si="26"/>
        <v>0</v>
      </c>
      <c r="CU148" s="82" t="str">
        <f t="shared" si="31"/>
        <v/>
      </c>
      <c r="CV148" s="82" t="str">
        <f t="shared" si="31"/>
        <v/>
      </c>
      <c r="CW148" s="82" t="str">
        <f t="shared" si="31"/>
        <v/>
      </c>
      <c r="CX148" s="82">
        <f t="shared" si="39"/>
        <v>212728</v>
      </c>
      <c r="CY148" s="82">
        <f>VLOOKUP($A148,FAG_Daten_2022!$A$1:$FK$206,FAG_Daten_2022!I$1,FALSE)</f>
        <v>107</v>
      </c>
      <c r="CZ148" s="82" t="str">
        <f>IF(VLOOKUP($A148,FAG_Daten_2022!$A$1:$FK$206,FAG_Daten_2022!BE$1,FALSE)="","",VLOOKUP($A148,FAG_Daten_2022!$A$1:$FK$206,FAG_Daten_2022!BE$1,FALSE))</f>
        <v/>
      </c>
      <c r="DA148" s="82" t="str">
        <f>IF(VLOOKUP($A148,FAG_Daten_2022!$A$1:$FK$206,FAG_Daten_2022!BF$1,FALSE)="","",VLOOKUP($A148,FAG_Daten_2022!$A$1:$FK$206,FAG_Daten_2022!BF$1,FALSE))</f>
        <v/>
      </c>
      <c r="DB148" s="82" t="str">
        <f>IF(VLOOKUP($A148,FAG_Daten_2022!$A$1:$FK$206,FAG_Daten_2022!BG$1,FALSE)="","",VLOOKUP($A148,FAG_Daten_2022!$A$1:$FK$206,FAG_Daten_2022!BG$1,FALSE))</f>
        <v/>
      </c>
      <c r="DC148" s="82" t="str">
        <f>IF(VLOOKUP($A148,FAG_Daten_2022!$A$1:$FK$206,FAG_Daten_2022!BH$1,FALSE)="","",VLOOKUP($A148,FAG_Daten_2022!$A$1:$FK$206,FAG_Daten_2022!BH$1,FALSE))</f>
        <v/>
      </c>
      <c r="DD148" s="82" t="str">
        <f>IF(VLOOKUP($A148,FAG_Daten_2022!$A$1:$FK$206,FAG_Daten_2022!BI$1,FALSE)="","",VLOOKUP($A148,FAG_Daten_2022!$A$1:$FK$206,FAG_Daten_2022!BI$1,FALSE))</f>
        <v/>
      </c>
      <c r="DE148" s="82" t="str">
        <f>IF(VLOOKUP($A148,FAG_Daten_2022!$A$1:$FK$206,FAG_Daten_2022!BJ$1,FALSE)="","",VLOOKUP($A148,FAG_Daten_2022!$A$1:$FK$206,FAG_Daten_2022!BJ$1,FALSE))</f>
        <v/>
      </c>
      <c r="DF148" s="82" t="str">
        <f>IF(VLOOKUP($A148,FAG_Daten_2022!$A$1:$FK$206,FAG_Daten_2022!BK$1,FALSE)="","",VLOOKUP($A148,FAG_Daten_2022!$A$1:$FK$206,FAG_Daten_2022!BK$1,FALSE))</f>
        <v/>
      </c>
      <c r="DG148" s="82" t="str">
        <f>IF(VLOOKUP($A148,FAG_Daten_2022!$A$1:$FK$206,FAG_Daten_2022!BL$1,FALSE)="","",VLOOKUP($A148,FAG_Daten_2022!$A$1:$FK$206,FAG_Daten_2022!BL$1,FALSE))</f>
        <v/>
      </c>
      <c r="DH148" s="82">
        <f>IF(VLOOKUP($A148,FAG_Daten_2022!$A$1:$FK$206,FAG_Daten_2022!BM$1,FALSE)="","",VLOOKUP($A148,FAG_Daten_2022!$A$1:$FK$206,FAG_Daten_2022!BM$1,FALSE))</f>
        <v>53</v>
      </c>
      <c r="DI148" s="82" t="str">
        <f>IF(VLOOKUP($A148,FAG_Daten_2022!$A$1:$FK$206,FAG_Daten_2022!BN$1,FALSE)="","",VLOOKUP($A148,FAG_Daten_2022!$A$1:$FK$206,FAG_Daten_2022!BN$1,FALSE))</f>
        <v/>
      </c>
      <c r="DJ148" s="82" t="str">
        <f>IF(VLOOKUP($A148,FAG_Daten_2022!$A$1:$FK$206,FAG_Daten_2022!BO$1,FALSE)="","",VLOOKUP($A148,FAG_Daten_2022!$A$1:$FK$206,FAG_Daten_2022!BO$1,FALSE))</f>
        <v/>
      </c>
      <c r="DK148" s="82" t="str">
        <f>IF(VLOOKUP($A148,FAG_Daten_2022!$A$1:$FK$206,FAG_Daten_2022!BP$1,FALSE)="","",VLOOKUP($A148,FAG_Daten_2022!$A$1:$FK$206,FAG_Daten_2022!BP$1,FALSE))</f>
        <v/>
      </c>
      <c r="DL148" s="82" t="str">
        <f>IF(VLOOKUP($A148,FAG_Daten_2022!$A$1:$FK$206,FAG_Daten_2022!BQ$1,FALSE)="","",VLOOKUP($A148,FAG_Daten_2022!$A$1:$FK$206,FAG_Daten_2022!BQ$1,FALSE))</f>
        <v/>
      </c>
      <c r="DM148" s="82" t="str">
        <f>IF(VLOOKUP($A148,FAG_Daten_2022!$A$1:$FK$206,FAG_Daten_2022!BR$1,FALSE)="","",VLOOKUP($A148,FAG_Daten_2022!$A$1:$FK$206,FAG_Daten_2022!BR$1,FALSE))</f>
        <v/>
      </c>
      <c r="DN148" s="82" t="str">
        <f t="shared" si="29"/>
        <v/>
      </c>
      <c r="DO148" s="82" t="str">
        <f t="shared" si="29"/>
        <v/>
      </c>
      <c r="DP148" s="82" t="str">
        <f t="shared" si="29"/>
        <v/>
      </c>
      <c r="DQ148" s="82" t="str">
        <f t="shared" si="27"/>
        <v/>
      </c>
      <c r="DR148" s="82" t="str">
        <f t="shared" si="27"/>
        <v/>
      </c>
      <c r="DS148" s="82" t="str">
        <f t="shared" si="27"/>
        <v/>
      </c>
      <c r="DT148" s="82" t="str">
        <f t="shared" si="27"/>
        <v/>
      </c>
      <c r="DU148" s="82" t="str">
        <f t="shared" si="27"/>
        <v/>
      </c>
      <c r="DV148" s="82">
        <f t="shared" si="27"/>
        <v>79058</v>
      </c>
      <c r="DW148" s="82" t="str">
        <f t="shared" si="32"/>
        <v/>
      </c>
      <c r="DX148" s="82" t="str">
        <f t="shared" si="32"/>
        <v/>
      </c>
      <c r="DY148" s="82" t="str">
        <f t="shared" si="32"/>
        <v/>
      </c>
      <c r="DZ148" s="82">
        <f t="shared" si="36"/>
        <v>79058</v>
      </c>
      <c r="EA148" s="82">
        <f t="shared" si="37"/>
        <v>291786</v>
      </c>
      <c r="EB148" s="82"/>
      <c r="EC148" s="82"/>
      <c r="ED148" s="82"/>
      <c r="EE148" s="82"/>
      <c r="EF148" s="82"/>
      <c r="EG148" s="82"/>
      <c r="EH148" s="82"/>
      <c r="EI148" s="82"/>
      <c r="EJ148" s="82"/>
      <c r="EL148" s="82"/>
    </row>
    <row r="149" spans="1:143" s="3" customFormat="1" outlineLevel="1" x14ac:dyDescent="0.2">
      <c r="A149" s="3">
        <v>199</v>
      </c>
      <c r="B149" s="3" t="str">
        <f>VLOOKUP(A149,FAG_Daten_2022!A$1:$FK$206,FAG_Daten_2022!$B$1,FALSE)</f>
        <v>Volketswil</v>
      </c>
      <c r="C149" s="3" t="str">
        <f>VLOOKUP(A149,FAG_Daten_2022!A$1:$FK$206,FAG_Daten_2022!$C$1,FALSE)</f>
        <v>Politische Gemeinde</v>
      </c>
      <c r="D149" s="3" t="str">
        <f>VLOOKUP(A149,FAG_Daten_2022!A$1:$FK$206,FAG_Daten_2022!$D$1,FALSE)</f>
        <v>Bezirk Uster</v>
      </c>
      <c r="E149" s="82">
        <f>VLOOKUP(A149,FAG_Daten_2022!A$1:$FK$206,FAG_Daten_2022!$AT$1,FALSE)</f>
        <v>3230</v>
      </c>
      <c r="F149" s="82">
        <f>VLOOKUP(A149,FAG_Daten_2022!A$1:$FK$206,FAG_Daten_2022!$AV$1,FALSE)</f>
        <v>3770</v>
      </c>
      <c r="G149" s="82">
        <f>VLOOKUP(A149,FAG_Daten_2022!A$1:$FK$206,FAG_Daten_2022!$F$1,FALSE)</f>
        <v>18851</v>
      </c>
      <c r="H149" s="80">
        <f>VLOOKUP(A149,FAG_Daten_2022!A$1:$FK$206,FAG_Daten_2022!$DH$1,FALSE)</f>
        <v>103</v>
      </c>
      <c r="I149" s="82">
        <f>ROUND(IF(E149&lt;FAG_Basisdaten!$C$5*F149,(FAG_Basisdaten!$C$5*F149-E149)*G149*H149/100,0),0)</f>
        <v>6824910</v>
      </c>
      <c r="J149" s="82">
        <f>VLOOKUP(A149,FAG_Daten_2022!A$1:$FK$206,FAG_Daten_2022!$AT$1,FALSE)</f>
        <v>3230</v>
      </c>
      <c r="K149" s="82">
        <f>VLOOKUP(A149,FAG_Daten_2022!A$1:$FK$206,FAG_Daten_2022!$AV$1,FALSE)</f>
        <v>3770</v>
      </c>
      <c r="L149" s="3">
        <f>VLOOKUP(A149,FAG_Daten_2022!A$1:$FK$206,FAG_Daten_2022!$F$1,FALSE)</f>
        <v>18851</v>
      </c>
      <c r="M149" s="3">
        <f>VLOOKUP(A149,FAG_Daten_2022!A$1:$FK$206,FAG_Daten_2022!DJ$1,FALSE)</f>
        <v>99.67</v>
      </c>
      <c r="N149" s="3">
        <f>VLOOKUP(A149,FAG_Daten_2022!A$1:$FK$206,FAG_Daten_2022!$DK$1,FALSE)</f>
        <v>100.87</v>
      </c>
      <c r="O149" s="82">
        <f>ROUND(IF(J149&gt;K149*FAG_Basisdaten!$C$8,(J149-K149*FAG_Basisdaten!$C$8)*FAG_Basisdaten!$C$9*L149*(M149/N149),0),0)</f>
        <v>0</v>
      </c>
      <c r="P149" s="82">
        <f>VLOOKUP(A149,FAG_Daten_2022!A$1:$FK$206,FAG_Daten_2022!$I$1,FALSE)</f>
        <v>4127</v>
      </c>
      <c r="Q149" s="82">
        <f>VLOOKUP(A149,FAG_Daten_2022!A$1:$FK$206,FAG_Daten_2022!$F$1,FALSE)</f>
        <v>18851</v>
      </c>
      <c r="R149" s="82">
        <f>VLOOKUP(A149,FAG_Daten_2022!A$1:$FK$206,FAG_Daten_2022!$K$1,FALSE)</f>
        <v>232131</v>
      </c>
      <c r="S149" s="82">
        <f>VLOOKUP(A149,FAG_Daten_2022!A$1:$FK$206,FAG_Daten_2022!$H$1,FALSE)</f>
        <v>1130451</v>
      </c>
      <c r="T149" s="82">
        <f>VLOOKUP(A149,FAG_Daten_2022!A$1:$FK$206,FAG_Daten_2022!$F$1,FALSE)</f>
        <v>18851</v>
      </c>
      <c r="U149" s="3">
        <f>VLOOKUP(A149,FAG_Daten_2022!A$1:$FK$206,FAG_Daten_2022!$BC$1,FALSE)</f>
        <v>102.3</v>
      </c>
      <c r="V149" s="3">
        <f>VLOOKUP(A149,FAG_Daten_2022!A$1:$FK$206,FAG_Daten_2022!$BD$1,FALSE)</f>
        <v>104.2</v>
      </c>
      <c r="W149" s="118">
        <f>IF((P149/Q149)&gt;(R149/S149)*FAG_Basisdaten!$C$12,((P149/Q149)-(R149/S149)*FAG_Basisdaten!$C$12)*T149*FAG_Basisdaten!$C$13*(U149/V149),0)</f>
        <v>0</v>
      </c>
      <c r="X149" s="3">
        <f>VLOOKUP(A149,FAG_Daten_2022!A$1:$FK$206,FAG_Daten_2022!$DH$1,FALSE)</f>
        <v>103</v>
      </c>
      <c r="Y149" s="3">
        <f>VLOOKUP(A149,FAG_Daten_2022!A$1:$FK$206,FAG_Daten_2022!$DJ$1,FALSE)</f>
        <v>99.67</v>
      </c>
      <c r="Z149" s="82">
        <f>ROUND(W149-W149*MIN(MAX((Y149*FAG_Basisdaten!$C$15-X149)/(Y149*FAG_Basisdaten!$C$14),0),1),0)</f>
        <v>0</v>
      </c>
      <c r="AA149" s="79">
        <f>VLOOKUP(A149,FAG_Daten_2022!A$1:$FK$206,FAG_Daten_2022!$AW$1,FALSE)</f>
        <v>1347.1</v>
      </c>
      <c r="AB149" s="83">
        <f>VLOOKUP(A149,FAG_Daten_2022!A$1:$FK$206,FAG_Daten_2022!$AZ$1,FALSE)</f>
        <v>0</v>
      </c>
      <c r="AC149" s="3">
        <f>VLOOKUP(A149,FAG_Daten_2022!A$1:$FK$206,FAG_Daten_2022!$F$1,FALSE)</f>
        <v>18851</v>
      </c>
      <c r="AD149" s="3">
        <f>VLOOKUP(A149,FAG_Daten_2022!A$1:$FK$206,FAG_Daten_2022!$BC$1,FALSE)</f>
        <v>102.3</v>
      </c>
      <c r="AE149" s="3">
        <f>VLOOKUP(A149,FAG_Daten_2022!A$1:$FK$206,FAG_Daten_2022!$BD$1,FALSE)</f>
        <v>104.2</v>
      </c>
      <c r="AF149" s="80">
        <f>IF(OR(AA149&lt;FAG_Basisdaten!$C$18,AB149&gt;FAG_Basisdaten!$C$19),MAX((FAG_Basisdaten!$C$20+FAG_Basisdaten!$C$21*AA149+FAG_Basisdaten!$C$22*AB149*100)*AC149*(AD149/AE149),0),0)</f>
        <v>0</v>
      </c>
      <c r="AG149" s="3">
        <f>VLOOKUP(A149,FAG_Daten_2022!A$1:$FK$206,FAG_Daten_2022!$DH$1,FALSE)</f>
        <v>103</v>
      </c>
      <c r="AH149" s="3">
        <f>VLOOKUP(A149,FAG_Daten_2022!A$1:$FK$206,FAG_Daten_2022!$DJ$1,FALSE)</f>
        <v>99.67</v>
      </c>
      <c r="AI149" s="82">
        <f>ROUND(AF149-AF149*MIN(MAX((AH149*FAG_Basisdaten!$C$24-AG149)/(AH149*FAG_Basisdaten!$C$23),0),1),0)</f>
        <v>0</v>
      </c>
      <c r="AJ149" s="3">
        <f>VLOOKUP(A149,FAG_Daten_2022!$A$1:$FK$206,FAG_Daten_2022!$BC$1,FALSE)</f>
        <v>102.3</v>
      </c>
      <c r="AK149" s="3">
        <f>VLOOKUP(A149,FAG_Daten_2022!$A$1:$FK$206,FAG_Daten_2022!$BD$1,FALSE)</f>
        <v>104.2</v>
      </c>
      <c r="AL149" s="82">
        <v>0</v>
      </c>
      <c r="AM149" s="82">
        <f t="shared" si="33"/>
        <v>6824910</v>
      </c>
      <c r="AN149" s="115" t="str">
        <f>IF(VLOOKUP($A149,FAG_Daten_2022!$A$1:$FK$206,FAG_Daten_2022!BS$1,FALSE)="","",VLOOKUP($A149,FAG_Daten_2022!$A$1:$FK$206,FAG_Daten_2022!BS$1,FALSE))</f>
        <v/>
      </c>
      <c r="AO149" s="115" t="str">
        <f>IF(VLOOKUP($A149,FAG_Daten_2022!$A$1:$FK$206,FAG_Daten_2022!BT$1,FALSE)="","",VLOOKUP($A149,FAG_Daten_2022!$A$1:$FK$206,FAG_Daten_2022!BT$1,FALSE))</f>
        <v/>
      </c>
      <c r="AP149" s="115" t="str">
        <f>IF(VLOOKUP($A149,FAG_Daten_2022!$A$1:$FK$206,FAG_Daten_2022!BU$1,FALSE)="","",VLOOKUP($A149,FAG_Daten_2022!$A$1:$FK$206,FAG_Daten_2022!BU$1,FALSE))</f>
        <v/>
      </c>
      <c r="AQ149" s="115" t="str">
        <f>IF(VLOOKUP($A149,FAG_Daten_2022!$A$1:$FK$206,FAG_Daten_2022!BV$1,FALSE)="","",VLOOKUP($A149,FAG_Daten_2022!$A$1:$FK$206,FAG_Daten_2022!BV$1,FALSE))</f>
        <v/>
      </c>
      <c r="AR149" s="115" t="str">
        <f>IF(VLOOKUP($A149,FAG_Daten_2022!$A$1:$FK$206,FAG_Daten_2022!BW$1,FALSE)="","",VLOOKUP($A149,FAG_Daten_2022!$A$1:$FK$206,FAG_Daten_2022!BW$1,FALSE))</f>
        <v/>
      </c>
      <c r="AS149" s="115" t="str">
        <f>IF(VLOOKUP($A149,FAG_Daten_2022!$A$1:$FK$206,FAG_Daten_2022!BX$1,FALSE)="","",VLOOKUP($A149,FAG_Daten_2022!$A$1:$FK$206,FAG_Daten_2022!BX$1,FALSE))</f>
        <v/>
      </c>
      <c r="AT149" s="115" t="str">
        <f>IF(VLOOKUP($A149,FAG_Daten_2022!$A$1:$FK$206,FAG_Daten_2022!BY$1,FALSE)="","",VLOOKUP($A149,FAG_Daten_2022!$A$1:$FK$206,FAG_Daten_2022!BY$1,FALSE))</f>
        <v/>
      </c>
      <c r="AU149" s="115" t="str">
        <f>IF(VLOOKUP($A149,FAG_Daten_2022!$A$1:$FK$206,FAG_Daten_2022!BZ$1,FALSE)="","",VLOOKUP($A149,FAG_Daten_2022!$A$1:$FK$206,FAG_Daten_2022!BZ$1,FALSE))</f>
        <v/>
      </c>
      <c r="AV149" s="115" t="str">
        <f>IF(VLOOKUP($A149,FAG_Daten_2022!$A$1:$FK$206,FAG_Daten_2022!CA$1,FALSE)="","",VLOOKUP($A149,FAG_Daten_2022!$A$1:$FK$206,FAG_Daten_2022!CA$1,FALSE))</f>
        <v>Volketswil</v>
      </c>
      <c r="AW149" s="115" t="str">
        <f>IF(VLOOKUP($A149,FAG_Daten_2022!$A$1:$FK$206,FAG_Daten_2022!CB$1,FALSE)="","",VLOOKUP($A149,FAG_Daten_2022!$A$1:$FK$206,FAG_Daten_2022!CB$1,FALSE))</f>
        <v/>
      </c>
      <c r="AX149" s="115" t="str">
        <f>IF(VLOOKUP($A149,FAG_Daten_2022!$A$1:$FK$206,FAG_Daten_2022!CC$1,FALSE)="","",VLOOKUP($A149,FAG_Daten_2022!$A$1:$FK$206,FAG_Daten_2022!CC$1,FALSE))</f>
        <v/>
      </c>
      <c r="AY149" s="115" t="str">
        <f>IF(VLOOKUP($A149,FAG_Daten_2022!$A$1:$FK$206,FAG_Daten_2022!CD$1,FALSE)="","",VLOOKUP($A149,FAG_Daten_2022!$A$1:$FK$206,FAG_Daten_2022!CD$1,FALSE))</f>
        <v/>
      </c>
      <c r="AZ149" s="80">
        <f>VLOOKUP($A149,FAG_Daten_2022!$A$1:$FK$206,FAG_Daten_2022!$DH$1,FALSE)</f>
        <v>103</v>
      </c>
      <c r="BA149" s="80">
        <f>IF(VLOOKUP($A149,FAG_Daten_2022!$A$1:$FK$206,FAG_Daten_2022!M$1,FALSE)="","",VLOOKUP($A149,FAG_Daten_2022!$A$1:$FK$206,FAG_Daten_2022!M$1,FALSE))</f>
        <v>0</v>
      </c>
      <c r="BB149" s="80">
        <f>IF(VLOOKUP($A149,FAG_Daten_2022!$A$1:$FK$206,FAG_Daten_2022!N$1,FALSE)="","",VLOOKUP($A149,FAG_Daten_2022!$A$1:$FK$206,FAG_Daten_2022!N$1,FALSE))</f>
        <v>0</v>
      </c>
      <c r="BC149" s="80">
        <f>IF(VLOOKUP($A149,FAG_Daten_2022!$A$1:$FK$206,FAG_Daten_2022!O$1,FALSE)="","",VLOOKUP($A149,FAG_Daten_2022!$A$1:$FK$206,FAG_Daten_2022!O$1,FALSE))</f>
        <v>0</v>
      </c>
      <c r="BD149" s="80" t="str">
        <f>IF(VLOOKUP($A149,FAG_Daten_2022!$A$1:$FK$206,FAG_Daten_2022!P$1,FALSE)="","",VLOOKUP($A149,FAG_Daten_2022!$A$1:$FK$206,FAG_Daten_2022!P$1,FALSE))</f>
        <v/>
      </c>
      <c r="BE149" s="80">
        <f>IF(VLOOKUP($A149,FAG_Daten_2022!$A$1:$FK$206,FAG_Daten_2022!R$1,FALSE)="","",VLOOKUP($A149,FAG_Daten_2022!$A$1:$FK$206,FAG_Daten_2022!R$1,FALSE))</f>
        <v>0</v>
      </c>
      <c r="BF149" s="80">
        <f>IF(VLOOKUP($A149,FAG_Daten_2022!$A$1:$FK$206,FAG_Daten_2022!S$1,FALSE)="","",VLOOKUP($A149,FAG_Daten_2022!$A$1:$FK$206,FAG_Daten_2022!S$1,FALSE))</f>
        <v>0</v>
      </c>
      <c r="BG149" s="80" t="str">
        <f>IF(VLOOKUP($A149,FAG_Daten_2022!$A$1:$FK$206,FAG_Daten_2022!T$1,FALSE)="","",VLOOKUP($A149,FAG_Daten_2022!$A$1:$FK$206,FAG_Daten_2022!T$1,FALSE))</f>
        <v/>
      </c>
      <c r="BH149" s="80" t="str">
        <f>IF(VLOOKUP($A149,FAG_Daten_2022!$A$1:$FK$206,FAG_Daten_2022!U$1,FALSE)="","",VLOOKUP($A149,FAG_Daten_2022!$A$1:$FK$206,FAG_Daten_2022!U$1,FALSE))</f>
        <v/>
      </c>
      <c r="BI149" s="80">
        <f>IF(VLOOKUP($A149,FAG_Daten_2022!$A$1:$FK$206,FAG_Daten_2022!W$1,FALSE)="","",VLOOKUP($A149,FAG_Daten_2022!$A$1:$FK$206,FAG_Daten_2022!W$1,FALSE))</f>
        <v>65</v>
      </c>
      <c r="BJ149" s="80" t="str">
        <f>IF(VLOOKUP($A149,FAG_Daten_2022!$A$1:$FK$206,FAG_Daten_2022!X$1,FALSE)="","",VLOOKUP($A149,FAG_Daten_2022!$A$1:$FK$206,FAG_Daten_2022!X$1,FALSE))</f>
        <v/>
      </c>
      <c r="BK149" s="80" t="str">
        <f>IF(VLOOKUP($A149,FAG_Daten_2022!$A$1:$FK$206,FAG_Daten_2022!Y$1,FALSE)="","",VLOOKUP($A149,FAG_Daten_2022!$A$1:$FK$206,FAG_Daten_2022!Y$1,FALSE))</f>
        <v/>
      </c>
      <c r="BL149" s="80" t="str">
        <f>IF(VLOOKUP($A149,FAG_Daten_2022!$A$1:$FK$206,FAG_Daten_2022!Z$1,FALSE)="","",VLOOKUP($A149,FAG_Daten_2022!$A$1:$FK$206,FAG_Daten_2022!Z$1,FALSE))</f>
        <v/>
      </c>
      <c r="BM149" s="82">
        <f>IF(VLOOKUP($A149,FAG_Daten_2022!$A$1:$FK$206,FAG_Daten_2022!AG$1,FALSE)="","",VLOOKUP($A149,FAG_Daten_2022!$A$1:$FK$206,FAG_Daten_2022!AG$1,FALSE))</f>
        <v>60883958</v>
      </c>
      <c r="BN149" s="82">
        <f>IF(VLOOKUP($A149,FAG_Daten_2022!$A$1:$FK$206,FAG_Daten_2022!AH$1,FALSE)="","",VLOOKUP($A149,FAG_Daten_2022!$A$1:$FK$206,FAG_Daten_2022!AH$1,FALSE))</f>
        <v>0</v>
      </c>
      <c r="BO149" s="82">
        <f>IF(VLOOKUP($A149,FAG_Daten_2022!$A$1:$FK$206,FAG_Daten_2022!AI$1,FALSE)="","",VLOOKUP($A149,FAG_Daten_2022!$A$1:$FK$206,FAG_Daten_2022!AI$1,FALSE))</f>
        <v>0</v>
      </c>
      <c r="BP149" s="113">
        <f>IF(VLOOKUP($A149,FAG_Daten_2022!$A$1:$FK$206,FAG_Daten_2022!AJ$1,FALSE)="","",VLOOKUP($A149,FAG_Daten_2022!$A$1:$FK$206,FAG_Daten_2022!AJ$1,FALSE))</f>
        <v>0</v>
      </c>
      <c r="BQ149" s="82" t="str">
        <f>IF(VLOOKUP($A149,FAG_Daten_2022!$A$1:$FK$206,FAG_Daten_2022!AK$1,FALSE)="","",VLOOKUP($A149,FAG_Daten_2022!$A$1:$FK$206,FAG_Daten_2022!AK$1,FALSE))</f>
        <v/>
      </c>
      <c r="BR149" s="82">
        <f>IF(VLOOKUP($A149,FAG_Daten_2022!$A$1:$FK$206,FAG_Daten_2022!AL$1,FALSE)="","",VLOOKUP($A149,FAG_Daten_2022!$A$1:$FK$206,FAG_Daten_2022!AL$1,FALSE))</f>
        <v>0</v>
      </c>
      <c r="BS149" s="82">
        <f>IF(VLOOKUP($A149,FAG_Daten_2022!$A$1:$FK$206,FAG_Daten_2022!AM$1,FALSE)="","",VLOOKUP($A149,FAG_Daten_2022!$A$1:$FK$206,FAG_Daten_2022!AM$1,FALSE))</f>
        <v>0</v>
      </c>
      <c r="BT149" s="82" t="str">
        <f>IF(VLOOKUP($A149,FAG_Daten_2022!$A$1:$FK$206,FAG_Daten_2022!AN$1,FALSE)="","",VLOOKUP($A149,FAG_Daten_2022!$A$1:$FK$206,FAG_Daten_2022!AN$1,FALSE))</f>
        <v/>
      </c>
      <c r="BU149" s="82" t="str">
        <f>IF(VLOOKUP($A149,FAG_Daten_2022!$A$1:$FK$206,FAG_Daten_2022!AO$1,FALSE)="","",VLOOKUP($A149,FAG_Daten_2022!$A$1:$FK$206,FAG_Daten_2022!AO$1,FALSE))</f>
        <v/>
      </c>
      <c r="BV149" s="82">
        <f>IF(VLOOKUP($A149,FAG_Daten_2022!$A$1:$FK$206,FAG_Daten_2022!AP$1,FALSE)="","",VLOOKUP($A149,FAG_Daten_2022!$A$1:$FK$206,FAG_Daten_2022!AP$1,FALSE))</f>
        <v>60883958</v>
      </c>
      <c r="BW149" s="82" t="str">
        <f>IF(VLOOKUP($A149,FAG_Daten_2022!$A$1:$FK$206,FAG_Daten_2022!AQ$1,FALSE)="","",VLOOKUP($A149,FAG_Daten_2022!$A$1:$FK$206,FAG_Daten_2022!AQ$1,FALSE))</f>
        <v/>
      </c>
      <c r="BX149" s="82" t="str">
        <f>IF(VLOOKUP($A149,FAG_Daten_2022!$A$1:$FK$206,FAG_Daten_2022!AR$1,FALSE)="","",VLOOKUP($A149,FAG_Daten_2022!$A$1:$FK$206,FAG_Daten_2022!AR$1,FALSE))</f>
        <v/>
      </c>
      <c r="BY149" s="82" t="str">
        <f>IF(VLOOKUP($A149,FAG_Daten_2022!$A$1:$FK$206,FAG_Daten_2022!AS$1,FALSE)="","",VLOOKUP($A149,FAG_Daten_2022!$A$1:$FK$206,FAG_Daten_2022!AS$1,FALSE))</f>
        <v/>
      </c>
      <c r="BZ149" s="82">
        <f t="shared" si="38"/>
        <v>0</v>
      </c>
      <c r="CA149" s="82">
        <f t="shared" si="38"/>
        <v>0</v>
      </c>
      <c r="CB149" s="82">
        <f t="shared" si="38"/>
        <v>0</v>
      </c>
      <c r="CC149" s="82" t="str">
        <f t="shared" si="34"/>
        <v/>
      </c>
      <c r="CD149" s="82">
        <f t="shared" si="34"/>
        <v>0</v>
      </c>
      <c r="CE149" s="82">
        <f t="shared" si="34"/>
        <v>0</v>
      </c>
      <c r="CF149" s="82" t="str">
        <f t="shared" si="34"/>
        <v/>
      </c>
      <c r="CG149" s="82" t="str">
        <f t="shared" si="34"/>
        <v/>
      </c>
      <c r="CH149" s="82">
        <f t="shared" si="34"/>
        <v>4306982</v>
      </c>
      <c r="CI149" s="82" t="str">
        <f t="shared" si="25"/>
        <v/>
      </c>
      <c r="CJ149" s="82" t="str">
        <f t="shared" si="25"/>
        <v/>
      </c>
      <c r="CK149" s="82" t="str">
        <f t="shared" si="25"/>
        <v/>
      </c>
      <c r="CL149" s="82">
        <f t="shared" si="28"/>
        <v>0</v>
      </c>
      <c r="CM149" s="82">
        <f t="shared" si="28"/>
        <v>0</v>
      </c>
      <c r="CN149" s="82">
        <f t="shared" si="28"/>
        <v>0</v>
      </c>
      <c r="CO149" s="82" t="str">
        <f t="shared" si="26"/>
        <v/>
      </c>
      <c r="CP149" s="82">
        <f t="shared" si="26"/>
        <v>0</v>
      </c>
      <c r="CQ149" s="82">
        <f t="shared" si="26"/>
        <v>0</v>
      </c>
      <c r="CR149" s="82" t="str">
        <f t="shared" si="26"/>
        <v/>
      </c>
      <c r="CS149" s="82" t="str">
        <f t="shared" si="26"/>
        <v/>
      </c>
      <c r="CT149" s="82">
        <f t="shared" si="26"/>
        <v>0</v>
      </c>
      <c r="CU149" s="82" t="str">
        <f t="shared" si="31"/>
        <v/>
      </c>
      <c r="CV149" s="82" t="str">
        <f t="shared" si="31"/>
        <v/>
      </c>
      <c r="CW149" s="82" t="str">
        <f t="shared" si="31"/>
        <v/>
      </c>
      <c r="CX149" s="82">
        <f t="shared" si="39"/>
        <v>4306982</v>
      </c>
      <c r="CY149" s="82">
        <f>VLOOKUP($A149,FAG_Daten_2022!$A$1:$FK$206,FAG_Daten_2022!I$1,FALSE)</f>
        <v>4127</v>
      </c>
      <c r="CZ149" s="82" t="str">
        <f>IF(VLOOKUP($A149,FAG_Daten_2022!$A$1:$FK$206,FAG_Daten_2022!BE$1,FALSE)="","",VLOOKUP($A149,FAG_Daten_2022!$A$1:$FK$206,FAG_Daten_2022!BE$1,FALSE))</f>
        <v/>
      </c>
      <c r="DA149" s="82" t="str">
        <f>IF(VLOOKUP($A149,FAG_Daten_2022!$A$1:$FK$206,FAG_Daten_2022!BF$1,FALSE)="","",VLOOKUP($A149,FAG_Daten_2022!$A$1:$FK$206,FAG_Daten_2022!BF$1,FALSE))</f>
        <v/>
      </c>
      <c r="DB149" s="82" t="str">
        <f>IF(VLOOKUP($A149,FAG_Daten_2022!$A$1:$FK$206,FAG_Daten_2022!BG$1,FALSE)="","",VLOOKUP($A149,FAG_Daten_2022!$A$1:$FK$206,FAG_Daten_2022!BG$1,FALSE))</f>
        <v/>
      </c>
      <c r="DC149" s="82" t="str">
        <f>IF(VLOOKUP($A149,FAG_Daten_2022!$A$1:$FK$206,FAG_Daten_2022!BH$1,FALSE)="","",VLOOKUP($A149,FAG_Daten_2022!$A$1:$FK$206,FAG_Daten_2022!BH$1,FALSE))</f>
        <v/>
      </c>
      <c r="DD149" s="82" t="str">
        <f>IF(VLOOKUP($A149,FAG_Daten_2022!$A$1:$FK$206,FAG_Daten_2022!BI$1,FALSE)="","",VLOOKUP($A149,FAG_Daten_2022!$A$1:$FK$206,FAG_Daten_2022!BI$1,FALSE))</f>
        <v/>
      </c>
      <c r="DE149" s="82" t="str">
        <f>IF(VLOOKUP($A149,FAG_Daten_2022!$A$1:$FK$206,FAG_Daten_2022!BJ$1,FALSE)="","",VLOOKUP($A149,FAG_Daten_2022!$A$1:$FK$206,FAG_Daten_2022!BJ$1,FALSE))</f>
        <v/>
      </c>
      <c r="DF149" s="82" t="str">
        <f>IF(VLOOKUP($A149,FAG_Daten_2022!$A$1:$FK$206,FAG_Daten_2022!BK$1,FALSE)="","",VLOOKUP($A149,FAG_Daten_2022!$A$1:$FK$206,FAG_Daten_2022!BK$1,FALSE))</f>
        <v/>
      </c>
      <c r="DG149" s="82" t="str">
        <f>IF(VLOOKUP($A149,FAG_Daten_2022!$A$1:$FK$206,FAG_Daten_2022!BL$1,FALSE)="","",VLOOKUP($A149,FAG_Daten_2022!$A$1:$FK$206,FAG_Daten_2022!BL$1,FALSE))</f>
        <v/>
      </c>
      <c r="DH149" s="82">
        <f>IF(VLOOKUP($A149,FAG_Daten_2022!$A$1:$FK$206,FAG_Daten_2022!BM$1,FALSE)="","",VLOOKUP($A149,FAG_Daten_2022!$A$1:$FK$206,FAG_Daten_2022!BM$1,FALSE))</f>
        <v>2302</v>
      </c>
      <c r="DI149" s="82" t="str">
        <f>IF(VLOOKUP($A149,FAG_Daten_2022!$A$1:$FK$206,FAG_Daten_2022!BN$1,FALSE)="","",VLOOKUP($A149,FAG_Daten_2022!$A$1:$FK$206,FAG_Daten_2022!BN$1,FALSE))</f>
        <v/>
      </c>
      <c r="DJ149" s="82" t="str">
        <f>IF(VLOOKUP($A149,FAG_Daten_2022!$A$1:$FK$206,FAG_Daten_2022!BO$1,FALSE)="","",VLOOKUP($A149,FAG_Daten_2022!$A$1:$FK$206,FAG_Daten_2022!BO$1,FALSE))</f>
        <v/>
      </c>
      <c r="DK149" s="82" t="str">
        <f>IF(VLOOKUP($A149,FAG_Daten_2022!$A$1:$FK$206,FAG_Daten_2022!BP$1,FALSE)="","",VLOOKUP($A149,FAG_Daten_2022!$A$1:$FK$206,FAG_Daten_2022!BP$1,FALSE))</f>
        <v/>
      </c>
      <c r="DL149" s="82" t="str">
        <f>IF(VLOOKUP($A149,FAG_Daten_2022!$A$1:$FK$206,FAG_Daten_2022!BQ$1,FALSE)="","",VLOOKUP($A149,FAG_Daten_2022!$A$1:$FK$206,FAG_Daten_2022!BQ$1,FALSE))</f>
        <v/>
      </c>
      <c r="DM149" s="82" t="str">
        <f>IF(VLOOKUP($A149,FAG_Daten_2022!$A$1:$FK$206,FAG_Daten_2022!BR$1,FALSE)="","",VLOOKUP($A149,FAG_Daten_2022!$A$1:$FK$206,FAG_Daten_2022!BR$1,FALSE))</f>
        <v/>
      </c>
      <c r="DN149" s="82" t="str">
        <f t="shared" si="29"/>
        <v/>
      </c>
      <c r="DO149" s="82" t="str">
        <f t="shared" si="29"/>
        <v/>
      </c>
      <c r="DP149" s="82" t="str">
        <f t="shared" si="29"/>
        <v/>
      </c>
      <c r="DQ149" s="82" t="str">
        <f t="shared" si="27"/>
        <v/>
      </c>
      <c r="DR149" s="82" t="str">
        <f t="shared" si="27"/>
        <v/>
      </c>
      <c r="DS149" s="82" t="str">
        <f t="shared" si="27"/>
        <v/>
      </c>
      <c r="DT149" s="82" t="str">
        <f t="shared" si="27"/>
        <v/>
      </c>
      <c r="DU149" s="82" t="str">
        <f t="shared" si="27"/>
        <v/>
      </c>
      <c r="DV149" s="82">
        <f t="shared" si="27"/>
        <v>0</v>
      </c>
      <c r="DW149" s="82" t="str">
        <f t="shared" si="32"/>
        <v/>
      </c>
      <c r="DX149" s="82" t="str">
        <f t="shared" si="32"/>
        <v/>
      </c>
      <c r="DY149" s="82" t="str">
        <f t="shared" si="32"/>
        <v/>
      </c>
      <c r="DZ149" s="82">
        <f t="shared" si="36"/>
        <v>0</v>
      </c>
      <c r="EA149" s="82">
        <f t="shared" si="37"/>
        <v>4306982</v>
      </c>
      <c r="EB149" s="82"/>
      <c r="EC149" s="82"/>
      <c r="ED149" s="82"/>
      <c r="EE149" s="82"/>
      <c r="EF149" s="82"/>
      <c r="EG149" s="82"/>
      <c r="EH149" s="82"/>
      <c r="EI149" s="82"/>
      <c r="EJ149" s="82"/>
      <c r="EK149" s="1"/>
      <c r="EL149" s="11"/>
      <c r="EM149" s="1"/>
    </row>
    <row r="150" spans="1:143" s="3" customFormat="1" outlineLevel="1" x14ac:dyDescent="0.2">
      <c r="A150" s="3">
        <v>293</v>
      </c>
      <c r="B150" s="3" t="str">
        <f>VLOOKUP(A150,FAG_Daten_2022!A$1:$FK$206,FAG_Daten_2022!$B$1,FALSE)</f>
        <v>Wädenswil</v>
      </c>
      <c r="C150" s="3" t="str">
        <f>VLOOKUP(A150,FAG_Daten_2022!A$1:$FK$206,FAG_Daten_2022!$C$1,FALSE)</f>
        <v>Stadt</v>
      </c>
      <c r="D150" s="3" t="str">
        <f>VLOOKUP(A150,FAG_Daten_2022!A$1:$FK$206,FAG_Daten_2022!$D$1,FALSE)</f>
        <v>Bezirk Horgen</v>
      </c>
      <c r="E150" s="82">
        <f>VLOOKUP(A150,FAG_Daten_2022!A$1:$FK$206,FAG_Daten_2022!$AT$1,FALSE)</f>
        <v>3490</v>
      </c>
      <c r="F150" s="82">
        <f>VLOOKUP(A150,FAG_Daten_2022!A$1:$FK$206,FAG_Daten_2022!$AV$1,FALSE)</f>
        <v>3770</v>
      </c>
      <c r="G150" s="82">
        <f>VLOOKUP(A150,FAG_Daten_2022!A$1:$FK$206,FAG_Daten_2022!$F$1,FALSE)</f>
        <v>24808</v>
      </c>
      <c r="H150" s="80">
        <f>VLOOKUP(A150,FAG_Daten_2022!A$1:$FK$206,FAG_Daten_2022!$DH$1,FALSE)</f>
        <v>104</v>
      </c>
      <c r="I150" s="82">
        <f>ROUND(IF(E150&lt;FAG_Basisdaten!$C$5*F150,(FAG_Basisdaten!$C$5*F150-E150)*G150*H150/100,0),0)</f>
        <v>2360729</v>
      </c>
      <c r="J150" s="82">
        <f>VLOOKUP(A150,FAG_Daten_2022!A$1:$FK$206,FAG_Daten_2022!$AT$1,FALSE)</f>
        <v>3490</v>
      </c>
      <c r="K150" s="82">
        <f>VLOOKUP(A150,FAG_Daten_2022!A$1:$FK$206,FAG_Daten_2022!$AV$1,FALSE)</f>
        <v>3770</v>
      </c>
      <c r="L150" s="3">
        <f>VLOOKUP(A150,FAG_Daten_2022!A$1:$FK$206,FAG_Daten_2022!$F$1,FALSE)</f>
        <v>24808</v>
      </c>
      <c r="M150" s="3">
        <f>VLOOKUP(A150,FAG_Daten_2022!A$1:$FK$206,FAG_Daten_2022!DJ$1,FALSE)</f>
        <v>99.67</v>
      </c>
      <c r="N150" s="3">
        <f>VLOOKUP(A150,FAG_Daten_2022!A$1:$FK$206,FAG_Daten_2022!$DK$1,FALSE)</f>
        <v>100.87</v>
      </c>
      <c r="O150" s="82">
        <f>ROUND(IF(J150&gt;K150*FAG_Basisdaten!$C$8,(J150-K150*FAG_Basisdaten!$C$8)*FAG_Basisdaten!$C$9*L150*(M150/N150),0),0)</f>
        <v>0</v>
      </c>
      <c r="P150" s="82">
        <f>VLOOKUP(A150,FAG_Daten_2022!A$1:$FK$206,FAG_Daten_2022!$I$1,FALSE)</f>
        <v>4854</v>
      </c>
      <c r="Q150" s="82">
        <f>VLOOKUP(A150,FAG_Daten_2022!A$1:$FK$206,FAG_Daten_2022!$F$1,FALSE)</f>
        <v>24808</v>
      </c>
      <c r="R150" s="82">
        <f>VLOOKUP(A150,FAG_Daten_2022!A$1:$FK$206,FAG_Daten_2022!$K$1,FALSE)</f>
        <v>232131</v>
      </c>
      <c r="S150" s="82">
        <f>VLOOKUP(A150,FAG_Daten_2022!A$1:$FK$206,FAG_Daten_2022!$H$1,FALSE)</f>
        <v>1130451</v>
      </c>
      <c r="T150" s="82">
        <f>VLOOKUP(A150,FAG_Daten_2022!A$1:$FK$206,FAG_Daten_2022!$F$1,FALSE)</f>
        <v>24808</v>
      </c>
      <c r="U150" s="3">
        <f>VLOOKUP(A150,FAG_Daten_2022!A$1:$FK$206,FAG_Daten_2022!$BC$1,FALSE)</f>
        <v>102.3</v>
      </c>
      <c r="V150" s="3">
        <f>VLOOKUP(A150,FAG_Daten_2022!A$1:$FK$206,FAG_Daten_2022!$BD$1,FALSE)</f>
        <v>104.2</v>
      </c>
      <c r="W150" s="118">
        <f>IF((P150/Q150)&gt;(R150/S150)*FAG_Basisdaten!$C$12,((P150/Q150)-(R150/S150)*FAG_Basisdaten!$C$12)*T150*FAG_Basisdaten!$C$13*(U150/V150),0)</f>
        <v>0</v>
      </c>
      <c r="X150" s="3">
        <f>VLOOKUP(A150,FAG_Daten_2022!A$1:$FK$206,FAG_Daten_2022!$DH$1,FALSE)</f>
        <v>104</v>
      </c>
      <c r="Y150" s="3">
        <f>VLOOKUP(A150,FAG_Daten_2022!A$1:$FK$206,FAG_Daten_2022!$DJ$1,FALSE)</f>
        <v>99.67</v>
      </c>
      <c r="Z150" s="82">
        <f>ROUND(W150-W150*MIN(MAX((Y150*FAG_Basisdaten!$C$15-X150)/(Y150*FAG_Basisdaten!$C$14),0),1),0)</f>
        <v>0</v>
      </c>
      <c r="AA150" s="79">
        <f>VLOOKUP(A150,FAG_Daten_2022!A$1:$FK$206,FAG_Daten_2022!$AW$1,FALSE)</f>
        <v>707.32</v>
      </c>
      <c r="AB150" s="83">
        <f>VLOOKUP(A150,FAG_Daten_2022!A$1:$FK$206,FAG_Daten_2022!$AZ$1,FALSE)</f>
        <v>8.2799999999999999E-2</v>
      </c>
      <c r="AC150" s="3">
        <f>VLOOKUP(A150,FAG_Daten_2022!A$1:$FK$206,FAG_Daten_2022!$F$1,FALSE)</f>
        <v>24808</v>
      </c>
      <c r="AD150" s="3">
        <f>VLOOKUP(A150,FAG_Daten_2022!A$1:$FK$206,FAG_Daten_2022!$BC$1,FALSE)</f>
        <v>102.3</v>
      </c>
      <c r="AE150" s="3">
        <f>VLOOKUP(A150,FAG_Daten_2022!A$1:$FK$206,FAG_Daten_2022!$BD$1,FALSE)</f>
        <v>104.2</v>
      </c>
      <c r="AF150" s="80">
        <f>IF(OR(AA150&lt;FAG_Basisdaten!$C$18,AB150&gt;FAG_Basisdaten!$C$19),MAX((FAG_Basisdaten!$C$20+FAG_Basisdaten!$C$21*AA150+FAG_Basisdaten!$C$22*AB150*100)*AC150*(AD150/AE150),0),0)</f>
        <v>0</v>
      </c>
      <c r="AG150" s="3">
        <f>VLOOKUP(A150,FAG_Daten_2022!A$1:$FK$206,FAG_Daten_2022!$DH$1,FALSE)</f>
        <v>104</v>
      </c>
      <c r="AH150" s="3">
        <f>VLOOKUP(A150,FAG_Daten_2022!A$1:$FK$206,FAG_Daten_2022!$DJ$1,FALSE)</f>
        <v>99.67</v>
      </c>
      <c r="AI150" s="82">
        <f>ROUND(AF150-AF150*MIN(MAX((AH150*FAG_Basisdaten!$C$24-AG150)/(AH150*FAG_Basisdaten!$C$23),0),1),0)</f>
        <v>0</v>
      </c>
      <c r="AJ150" s="3">
        <f>VLOOKUP(A150,FAG_Daten_2022!$A$1:$FK$206,FAG_Daten_2022!$BC$1,FALSE)</f>
        <v>102.3</v>
      </c>
      <c r="AK150" s="3">
        <f>VLOOKUP(A150,FAG_Daten_2022!$A$1:$FK$206,FAG_Daten_2022!$BD$1,FALSE)</f>
        <v>104.2</v>
      </c>
      <c r="AL150" s="82">
        <v>0</v>
      </c>
      <c r="AM150" s="82">
        <f t="shared" si="33"/>
        <v>2360729</v>
      </c>
      <c r="AN150" s="115" t="str">
        <f>IF(VLOOKUP($A150,FAG_Daten_2022!$A$1:$FK$206,FAG_Daten_2022!BS$1,FALSE)="","",VLOOKUP($A150,FAG_Daten_2022!$A$1:$FK$206,FAG_Daten_2022!BS$1,FALSE))</f>
        <v/>
      </c>
      <c r="AO150" s="115" t="str">
        <f>IF(VLOOKUP($A150,FAG_Daten_2022!$A$1:$FK$206,FAG_Daten_2022!BT$1,FALSE)="","",VLOOKUP($A150,FAG_Daten_2022!$A$1:$FK$206,FAG_Daten_2022!BT$1,FALSE))</f>
        <v/>
      </c>
      <c r="AP150" s="115" t="str">
        <f>IF(VLOOKUP($A150,FAG_Daten_2022!$A$1:$FK$206,FAG_Daten_2022!BU$1,FALSE)="","",VLOOKUP($A150,FAG_Daten_2022!$A$1:$FK$206,FAG_Daten_2022!BU$1,FALSE))</f>
        <v/>
      </c>
      <c r="AQ150" s="115" t="str">
        <f>IF(VLOOKUP($A150,FAG_Daten_2022!$A$1:$FK$206,FAG_Daten_2022!BV$1,FALSE)="","",VLOOKUP($A150,FAG_Daten_2022!$A$1:$FK$206,FAG_Daten_2022!BV$1,FALSE))</f>
        <v/>
      </c>
      <c r="AR150" s="115" t="str">
        <f>IF(VLOOKUP($A150,FAG_Daten_2022!$A$1:$FK$206,FAG_Daten_2022!BW$1,FALSE)="","",VLOOKUP($A150,FAG_Daten_2022!$A$1:$FK$206,FAG_Daten_2022!BW$1,FALSE))</f>
        <v>Wädenswil</v>
      </c>
      <c r="AS150" s="115" t="str">
        <f>IF(VLOOKUP($A150,FAG_Daten_2022!$A$1:$FK$206,FAG_Daten_2022!BX$1,FALSE)="","",VLOOKUP($A150,FAG_Daten_2022!$A$1:$FK$206,FAG_Daten_2022!BX$1,FALSE))</f>
        <v/>
      </c>
      <c r="AT150" s="115" t="str">
        <f>IF(VLOOKUP($A150,FAG_Daten_2022!$A$1:$FK$206,FAG_Daten_2022!BY$1,FALSE)="","",VLOOKUP($A150,FAG_Daten_2022!$A$1:$FK$206,FAG_Daten_2022!BY$1,FALSE))</f>
        <v/>
      </c>
      <c r="AU150" s="115" t="str">
        <f>IF(VLOOKUP($A150,FAG_Daten_2022!$A$1:$FK$206,FAG_Daten_2022!BZ$1,FALSE)="","",VLOOKUP($A150,FAG_Daten_2022!$A$1:$FK$206,FAG_Daten_2022!BZ$1,FALSE))</f>
        <v/>
      </c>
      <c r="AV150" s="115" t="str">
        <f>IF(VLOOKUP($A150,FAG_Daten_2022!$A$1:$FK$206,FAG_Daten_2022!CA$1,FALSE)="","",VLOOKUP($A150,FAG_Daten_2022!$A$1:$FK$206,FAG_Daten_2022!CA$1,FALSE))</f>
        <v/>
      </c>
      <c r="AW150" s="115" t="str">
        <f>IF(VLOOKUP($A150,FAG_Daten_2022!$A$1:$FK$206,FAG_Daten_2022!CB$1,FALSE)="","",VLOOKUP($A150,FAG_Daten_2022!$A$1:$FK$206,FAG_Daten_2022!CB$1,FALSE))</f>
        <v/>
      </c>
      <c r="AX150" s="115" t="str">
        <f>IF(VLOOKUP($A150,FAG_Daten_2022!$A$1:$FK$206,FAG_Daten_2022!CC$1,FALSE)="","",VLOOKUP($A150,FAG_Daten_2022!$A$1:$FK$206,FAG_Daten_2022!CC$1,FALSE))</f>
        <v/>
      </c>
      <c r="AY150" s="115" t="str">
        <f>IF(VLOOKUP($A150,FAG_Daten_2022!$A$1:$FK$206,FAG_Daten_2022!CD$1,FALSE)="","",VLOOKUP($A150,FAG_Daten_2022!$A$1:$FK$206,FAG_Daten_2022!CD$1,FALSE))</f>
        <v/>
      </c>
      <c r="AZ150" s="80">
        <f>VLOOKUP($A150,FAG_Daten_2022!$A$1:$FK$206,FAG_Daten_2022!$DH$1,FALSE)</f>
        <v>104</v>
      </c>
      <c r="BA150" s="80">
        <f>IF(VLOOKUP($A150,FAG_Daten_2022!$A$1:$FK$206,FAG_Daten_2022!M$1,FALSE)="","",VLOOKUP($A150,FAG_Daten_2022!$A$1:$FK$206,FAG_Daten_2022!M$1,FALSE))</f>
        <v>0</v>
      </c>
      <c r="BB150" s="80">
        <f>IF(VLOOKUP($A150,FAG_Daten_2022!$A$1:$FK$206,FAG_Daten_2022!N$1,FALSE)="","",VLOOKUP($A150,FAG_Daten_2022!$A$1:$FK$206,FAG_Daten_2022!N$1,FALSE))</f>
        <v>0</v>
      </c>
      <c r="BC150" s="80">
        <f>IF(VLOOKUP($A150,FAG_Daten_2022!$A$1:$FK$206,FAG_Daten_2022!O$1,FALSE)="","",VLOOKUP($A150,FAG_Daten_2022!$A$1:$FK$206,FAG_Daten_2022!O$1,FALSE))</f>
        <v>0</v>
      </c>
      <c r="BD150" s="80" t="str">
        <f>IF(VLOOKUP($A150,FAG_Daten_2022!$A$1:$FK$206,FAG_Daten_2022!P$1,FALSE)="","",VLOOKUP($A150,FAG_Daten_2022!$A$1:$FK$206,FAG_Daten_2022!P$1,FALSE))</f>
        <v/>
      </c>
      <c r="BE150" s="80">
        <f>IF(VLOOKUP($A150,FAG_Daten_2022!$A$1:$FK$206,FAG_Daten_2022!R$1,FALSE)="","",VLOOKUP($A150,FAG_Daten_2022!$A$1:$FK$206,FAG_Daten_2022!R$1,FALSE))</f>
        <v>19</v>
      </c>
      <c r="BF150" s="80">
        <f>IF(VLOOKUP($A150,FAG_Daten_2022!$A$1:$FK$206,FAG_Daten_2022!S$1,FALSE)="","",VLOOKUP($A150,FAG_Daten_2022!$A$1:$FK$206,FAG_Daten_2022!S$1,FALSE))</f>
        <v>0</v>
      </c>
      <c r="BG150" s="80" t="str">
        <f>IF(VLOOKUP($A150,FAG_Daten_2022!$A$1:$FK$206,FAG_Daten_2022!T$1,FALSE)="","",VLOOKUP($A150,FAG_Daten_2022!$A$1:$FK$206,FAG_Daten_2022!T$1,FALSE))</f>
        <v/>
      </c>
      <c r="BH150" s="80" t="str">
        <f>IF(VLOOKUP($A150,FAG_Daten_2022!$A$1:$FK$206,FAG_Daten_2022!U$1,FALSE)="","",VLOOKUP($A150,FAG_Daten_2022!$A$1:$FK$206,FAG_Daten_2022!U$1,FALSE))</f>
        <v/>
      </c>
      <c r="BI150" s="80">
        <f>IF(VLOOKUP($A150,FAG_Daten_2022!$A$1:$FK$206,FAG_Daten_2022!W$1,FALSE)="","",VLOOKUP($A150,FAG_Daten_2022!$A$1:$FK$206,FAG_Daten_2022!W$1,FALSE))</f>
        <v>0</v>
      </c>
      <c r="BJ150" s="80" t="str">
        <f>IF(VLOOKUP($A150,FAG_Daten_2022!$A$1:$FK$206,FAG_Daten_2022!X$1,FALSE)="","",VLOOKUP($A150,FAG_Daten_2022!$A$1:$FK$206,FAG_Daten_2022!X$1,FALSE))</f>
        <v/>
      </c>
      <c r="BK150" s="80" t="str">
        <f>IF(VLOOKUP($A150,FAG_Daten_2022!$A$1:$FK$206,FAG_Daten_2022!Y$1,FALSE)="","",VLOOKUP($A150,FAG_Daten_2022!$A$1:$FK$206,FAG_Daten_2022!Y$1,FALSE))</f>
        <v/>
      </c>
      <c r="BL150" s="80" t="str">
        <f>IF(VLOOKUP($A150,FAG_Daten_2022!$A$1:$FK$206,FAG_Daten_2022!Z$1,FALSE)="","",VLOOKUP($A150,FAG_Daten_2022!$A$1:$FK$206,FAG_Daten_2022!Z$1,FALSE))</f>
        <v/>
      </c>
      <c r="BM150" s="82">
        <f>IF(VLOOKUP($A150,FAG_Daten_2022!$A$1:$FK$206,FAG_Daten_2022!AG$1,FALSE)="","",VLOOKUP($A150,FAG_Daten_2022!$A$1:$FK$206,FAG_Daten_2022!AG$1,FALSE))</f>
        <v>86583572</v>
      </c>
      <c r="BN150" s="82">
        <f>IF(VLOOKUP($A150,FAG_Daten_2022!$A$1:$FK$206,FAG_Daten_2022!AH$1,FALSE)="","",VLOOKUP($A150,FAG_Daten_2022!$A$1:$FK$206,FAG_Daten_2022!AH$1,FALSE))</f>
        <v>0</v>
      </c>
      <c r="BO150" s="82">
        <f>IF(VLOOKUP($A150,FAG_Daten_2022!$A$1:$FK$206,FAG_Daten_2022!AI$1,FALSE)="","",VLOOKUP($A150,FAG_Daten_2022!$A$1:$FK$206,FAG_Daten_2022!AI$1,FALSE))</f>
        <v>0</v>
      </c>
      <c r="BP150" s="113">
        <f>IF(VLOOKUP($A150,FAG_Daten_2022!$A$1:$FK$206,FAG_Daten_2022!AJ$1,FALSE)="","",VLOOKUP($A150,FAG_Daten_2022!$A$1:$FK$206,FAG_Daten_2022!AJ$1,FALSE))</f>
        <v>0</v>
      </c>
      <c r="BQ150" s="82" t="str">
        <f>IF(VLOOKUP($A150,FAG_Daten_2022!$A$1:$FK$206,FAG_Daten_2022!AK$1,FALSE)="","",VLOOKUP($A150,FAG_Daten_2022!$A$1:$FK$206,FAG_Daten_2022!AK$1,FALSE))</f>
        <v/>
      </c>
      <c r="BR150" s="82">
        <f>IF(VLOOKUP($A150,FAG_Daten_2022!$A$1:$FK$206,FAG_Daten_2022!AL$1,FALSE)="","",VLOOKUP($A150,FAG_Daten_2022!$A$1:$FK$206,FAG_Daten_2022!AL$1,FALSE))</f>
        <v>86583572</v>
      </c>
      <c r="BS150" s="82">
        <f>IF(VLOOKUP($A150,FAG_Daten_2022!$A$1:$FK$206,FAG_Daten_2022!AM$1,FALSE)="","",VLOOKUP($A150,FAG_Daten_2022!$A$1:$FK$206,FAG_Daten_2022!AM$1,FALSE))</f>
        <v>0</v>
      </c>
      <c r="BT150" s="82" t="str">
        <f>IF(VLOOKUP($A150,FAG_Daten_2022!$A$1:$FK$206,FAG_Daten_2022!AN$1,FALSE)="","",VLOOKUP($A150,FAG_Daten_2022!$A$1:$FK$206,FAG_Daten_2022!AN$1,FALSE))</f>
        <v/>
      </c>
      <c r="BU150" s="82" t="str">
        <f>IF(VLOOKUP($A150,FAG_Daten_2022!$A$1:$FK$206,FAG_Daten_2022!AO$1,FALSE)="","",VLOOKUP($A150,FAG_Daten_2022!$A$1:$FK$206,FAG_Daten_2022!AO$1,FALSE))</f>
        <v/>
      </c>
      <c r="BV150" s="82">
        <f>IF(VLOOKUP($A150,FAG_Daten_2022!$A$1:$FK$206,FAG_Daten_2022!AP$1,FALSE)="","",VLOOKUP($A150,FAG_Daten_2022!$A$1:$FK$206,FAG_Daten_2022!AP$1,FALSE))</f>
        <v>0</v>
      </c>
      <c r="BW150" s="82" t="str">
        <f>IF(VLOOKUP($A150,FAG_Daten_2022!$A$1:$FK$206,FAG_Daten_2022!AQ$1,FALSE)="","",VLOOKUP($A150,FAG_Daten_2022!$A$1:$FK$206,FAG_Daten_2022!AQ$1,FALSE))</f>
        <v/>
      </c>
      <c r="BX150" s="82" t="str">
        <f>IF(VLOOKUP($A150,FAG_Daten_2022!$A$1:$FK$206,FAG_Daten_2022!AR$1,FALSE)="","",VLOOKUP($A150,FAG_Daten_2022!$A$1:$FK$206,FAG_Daten_2022!AR$1,FALSE))</f>
        <v/>
      </c>
      <c r="BY150" s="82" t="str">
        <f>IF(VLOOKUP($A150,FAG_Daten_2022!$A$1:$FK$206,FAG_Daten_2022!AS$1,FALSE)="","",VLOOKUP($A150,FAG_Daten_2022!$A$1:$FK$206,FAG_Daten_2022!AS$1,FALSE))</f>
        <v/>
      </c>
      <c r="BZ150" s="82">
        <f t="shared" si="38"/>
        <v>0</v>
      </c>
      <c r="CA150" s="82">
        <f t="shared" si="38"/>
        <v>0</v>
      </c>
      <c r="CB150" s="82">
        <f t="shared" si="38"/>
        <v>0</v>
      </c>
      <c r="CC150" s="82" t="str">
        <f t="shared" si="34"/>
        <v/>
      </c>
      <c r="CD150" s="82">
        <f t="shared" si="34"/>
        <v>431287</v>
      </c>
      <c r="CE150" s="82">
        <f t="shared" si="34"/>
        <v>0</v>
      </c>
      <c r="CF150" s="82" t="str">
        <f t="shared" si="34"/>
        <v/>
      </c>
      <c r="CG150" s="82" t="str">
        <f t="shared" si="34"/>
        <v/>
      </c>
      <c r="CH150" s="82">
        <f t="shared" si="34"/>
        <v>0</v>
      </c>
      <c r="CI150" s="82" t="str">
        <f t="shared" si="25"/>
        <v/>
      </c>
      <c r="CJ150" s="82" t="str">
        <f t="shared" si="25"/>
        <v/>
      </c>
      <c r="CK150" s="82" t="str">
        <f t="shared" si="25"/>
        <v/>
      </c>
      <c r="CL150" s="82">
        <f t="shared" si="28"/>
        <v>0</v>
      </c>
      <c r="CM150" s="82">
        <f t="shared" si="28"/>
        <v>0</v>
      </c>
      <c r="CN150" s="82">
        <f t="shared" si="28"/>
        <v>0</v>
      </c>
      <c r="CO150" s="82" t="str">
        <f t="shared" si="26"/>
        <v/>
      </c>
      <c r="CP150" s="82">
        <f>IF(BR150="","",ROUND(((BE150/100)*BR150)/(($AZ150/100)*$BM150)*$O150,0))</f>
        <v>0</v>
      </c>
      <c r="CQ150" s="82">
        <f t="shared" si="26"/>
        <v>0</v>
      </c>
      <c r="CR150" s="82" t="str">
        <f t="shared" si="26"/>
        <v/>
      </c>
      <c r="CS150" s="82" t="str">
        <f t="shared" si="26"/>
        <v/>
      </c>
      <c r="CT150" s="82">
        <f t="shared" si="26"/>
        <v>0</v>
      </c>
      <c r="CU150" s="82" t="str">
        <f t="shared" si="31"/>
        <v/>
      </c>
      <c r="CV150" s="82" t="str">
        <f t="shared" si="31"/>
        <v/>
      </c>
      <c r="CW150" s="82" t="str">
        <f t="shared" si="31"/>
        <v/>
      </c>
      <c r="CX150" s="82">
        <f t="shared" si="39"/>
        <v>431287</v>
      </c>
      <c r="CY150" s="82">
        <f>VLOOKUP($A150,FAG_Daten_2022!$A$1:$FK$206,FAG_Daten_2022!I$1,FALSE)</f>
        <v>4854</v>
      </c>
      <c r="CZ150" s="82" t="str">
        <f>IF(VLOOKUP($A150,FAG_Daten_2022!$A$1:$FK$206,FAG_Daten_2022!BE$1,FALSE)="","",VLOOKUP($A150,FAG_Daten_2022!$A$1:$FK$206,FAG_Daten_2022!BE$1,FALSE))</f>
        <v/>
      </c>
      <c r="DA150" s="82" t="str">
        <f>IF(VLOOKUP($A150,FAG_Daten_2022!$A$1:$FK$206,FAG_Daten_2022!BF$1,FALSE)="","",VLOOKUP($A150,FAG_Daten_2022!$A$1:$FK$206,FAG_Daten_2022!BF$1,FALSE))</f>
        <v/>
      </c>
      <c r="DB150" s="82" t="str">
        <f>IF(VLOOKUP($A150,FAG_Daten_2022!$A$1:$FK$206,FAG_Daten_2022!BG$1,FALSE)="","",VLOOKUP($A150,FAG_Daten_2022!$A$1:$FK$206,FAG_Daten_2022!BG$1,FALSE))</f>
        <v/>
      </c>
      <c r="DC150" s="82" t="str">
        <f>IF(VLOOKUP($A150,FAG_Daten_2022!$A$1:$FK$206,FAG_Daten_2022!BH$1,FALSE)="","",VLOOKUP($A150,FAG_Daten_2022!$A$1:$FK$206,FAG_Daten_2022!BH$1,FALSE))</f>
        <v/>
      </c>
      <c r="DD150" s="82">
        <f>IF(VLOOKUP($A150,FAG_Daten_2022!$A$1:$FK$206,FAG_Daten_2022!BI$1,FALSE)="","",VLOOKUP($A150,FAG_Daten_2022!$A$1:$FK$206,FAG_Daten_2022!BI$1,FALSE))</f>
        <v>578</v>
      </c>
      <c r="DE150" s="82" t="str">
        <f>IF(VLOOKUP($A150,FAG_Daten_2022!$A$1:$FK$206,FAG_Daten_2022!BJ$1,FALSE)="","",VLOOKUP($A150,FAG_Daten_2022!$A$1:$FK$206,FAG_Daten_2022!BJ$1,FALSE))</f>
        <v/>
      </c>
      <c r="DF150" s="82" t="str">
        <f>IF(VLOOKUP($A150,FAG_Daten_2022!$A$1:$FK$206,FAG_Daten_2022!BK$1,FALSE)="","",VLOOKUP($A150,FAG_Daten_2022!$A$1:$FK$206,FAG_Daten_2022!BK$1,FALSE))</f>
        <v/>
      </c>
      <c r="DG150" s="82" t="str">
        <f>IF(VLOOKUP($A150,FAG_Daten_2022!$A$1:$FK$206,FAG_Daten_2022!BL$1,FALSE)="","",VLOOKUP($A150,FAG_Daten_2022!$A$1:$FK$206,FAG_Daten_2022!BL$1,FALSE))</f>
        <v/>
      </c>
      <c r="DH150" s="82" t="str">
        <f>IF(VLOOKUP($A150,FAG_Daten_2022!$A$1:$FK$206,FAG_Daten_2022!BM$1,FALSE)="","",VLOOKUP($A150,FAG_Daten_2022!$A$1:$FK$206,FAG_Daten_2022!BM$1,FALSE))</f>
        <v/>
      </c>
      <c r="DI150" s="82" t="str">
        <f>IF(VLOOKUP($A150,FAG_Daten_2022!$A$1:$FK$206,FAG_Daten_2022!BN$1,FALSE)="","",VLOOKUP($A150,FAG_Daten_2022!$A$1:$FK$206,FAG_Daten_2022!BN$1,FALSE))</f>
        <v/>
      </c>
      <c r="DJ150" s="82" t="str">
        <f>IF(VLOOKUP($A150,FAG_Daten_2022!$A$1:$FK$206,FAG_Daten_2022!BO$1,FALSE)="","",VLOOKUP($A150,FAG_Daten_2022!$A$1:$FK$206,FAG_Daten_2022!BO$1,FALSE))</f>
        <v/>
      </c>
      <c r="DK150" s="82" t="str">
        <f>IF(VLOOKUP($A150,FAG_Daten_2022!$A$1:$FK$206,FAG_Daten_2022!BP$1,FALSE)="","",VLOOKUP($A150,FAG_Daten_2022!$A$1:$FK$206,FAG_Daten_2022!BP$1,FALSE))</f>
        <v/>
      </c>
      <c r="DL150" s="82" t="str">
        <f>IF(VLOOKUP($A150,FAG_Daten_2022!$A$1:$FK$206,FAG_Daten_2022!BQ$1,FALSE)="","",VLOOKUP($A150,FAG_Daten_2022!$A$1:$FK$206,FAG_Daten_2022!BQ$1,FALSE))</f>
        <v/>
      </c>
      <c r="DM150" s="82" t="str">
        <f>IF(VLOOKUP($A150,FAG_Daten_2022!$A$1:$FK$206,FAG_Daten_2022!BR$1,FALSE)="","",VLOOKUP($A150,FAG_Daten_2022!$A$1:$FK$206,FAG_Daten_2022!BR$1,FALSE))</f>
        <v/>
      </c>
      <c r="DN150" s="82" t="str">
        <f t="shared" si="29"/>
        <v/>
      </c>
      <c r="DO150" s="82" t="str">
        <f t="shared" si="29"/>
        <v/>
      </c>
      <c r="DP150" s="82" t="str">
        <f t="shared" si="29"/>
        <v/>
      </c>
      <c r="DQ150" s="82" t="str">
        <f t="shared" si="27"/>
        <v/>
      </c>
      <c r="DR150" s="82">
        <f t="shared" si="27"/>
        <v>0</v>
      </c>
      <c r="DS150" s="82" t="str">
        <f t="shared" si="27"/>
        <v/>
      </c>
      <c r="DT150" s="82" t="str">
        <f t="shared" si="27"/>
        <v/>
      </c>
      <c r="DU150" s="82" t="str">
        <f t="shared" si="27"/>
        <v/>
      </c>
      <c r="DV150" s="82" t="str">
        <f t="shared" si="27"/>
        <v/>
      </c>
      <c r="DW150" s="82" t="str">
        <f t="shared" si="32"/>
        <v/>
      </c>
      <c r="DX150" s="82" t="str">
        <f t="shared" si="32"/>
        <v/>
      </c>
      <c r="DY150" s="82" t="str">
        <f t="shared" si="32"/>
        <v/>
      </c>
      <c r="DZ150" s="82">
        <f t="shared" si="36"/>
        <v>0</v>
      </c>
      <c r="EA150" s="82">
        <f t="shared" si="37"/>
        <v>431287</v>
      </c>
      <c r="EB150" s="82"/>
      <c r="EC150" s="82"/>
      <c r="ED150" s="82"/>
      <c r="EE150" s="82"/>
      <c r="EF150" s="82"/>
      <c r="EG150" s="82"/>
      <c r="EH150" s="82"/>
      <c r="EI150" s="82"/>
      <c r="EJ150" s="82"/>
      <c r="EL150" s="82"/>
    </row>
    <row r="151" spans="1:143" s="3" customFormat="1" outlineLevel="1" x14ac:dyDescent="0.2">
      <c r="A151" s="3">
        <v>120</v>
      </c>
      <c r="B151" s="3" t="str">
        <f>VLOOKUP(A151,FAG_Daten_2022!A$1:$FK$206,FAG_Daten_2022!$B$1,FALSE)</f>
        <v>Wald</v>
      </c>
      <c r="C151" s="3" t="str">
        <f>VLOOKUP(A151,FAG_Daten_2022!A$1:$FK$206,FAG_Daten_2022!$C$1,FALSE)</f>
        <v>Politische Gemeinde</v>
      </c>
      <c r="D151" s="3" t="str">
        <f>VLOOKUP(A151,FAG_Daten_2022!A$1:$FK$206,FAG_Daten_2022!$D$1,FALSE)</f>
        <v>Bezirk Hinwil</v>
      </c>
      <c r="E151" s="82">
        <f>VLOOKUP(A151,FAG_Daten_2022!A$1:$FK$206,FAG_Daten_2022!$AT$1,FALSE)</f>
        <v>1791</v>
      </c>
      <c r="F151" s="82">
        <f>VLOOKUP(A151,FAG_Daten_2022!A$1:$FK$206,FAG_Daten_2022!$AV$1,FALSE)</f>
        <v>3770</v>
      </c>
      <c r="G151" s="82">
        <f>VLOOKUP(A151,FAG_Daten_2022!A$1:$FK$206,FAG_Daten_2022!$F$1,FALSE)</f>
        <v>10182</v>
      </c>
      <c r="H151" s="80">
        <f>VLOOKUP(A151,FAG_Daten_2022!A$1:$FK$206,FAG_Daten_2022!$DH$1,FALSE)</f>
        <v>122</v>
      </c>
      <c r="I151" s="82">
        <f>ROUND(IF(E151&lt;FAG_Basisdaten!$C$5*F151,(FAG_Basisdaten!$C$5*F151-E151)*G151*H151/100,0),0)</f>
        <v>22241663</v>
      </c>
      <c r="J151" s="82">
        <f>VLOOKUP(A151,FAG_Daten_2022!A$1:$FK$206,FAG_Daten_2022!$AT$1,FALSE)</f>
        <v>1791</v>
      </c>
      <c r="K151" s="82">
        <f>VLOOKUP(A151,FAG_Daten_2022!A$1:$FK$206,FAG_Daten_2022!$AV$1,FALSE)</f>
        <v>3770</v>
      </c>
      <c r="L151" s="3">
        <f>VLOOKUP(A151,FAG_Daten_2022!A$1:$FK$206,FAG_Daten_2022!$F$1,FALSE)</f>
        <v>10182</v>
      </c>
      <c r="M151" s="3">
        <f>VLOOKUP(A151,FAG_Daten_2022!A$1:$FK$206,FAG_Daten_2022!DJ$1,FALSE)</f>
        <v>99.67</v>
      </c>
      <c r="N151" s="3">
        <f>VLOOKUP(A151,FAG_Daten_2022!A$1:$FK$206,FAG_Daten_2022!$DK$1,FALSE)</f>
        <v>100.87</v>
      </c>
      <c r="O151" s="82">
        <f>ROUND(IF(J151&gt;K151*FAG_Basisdaten!$C$8,(J151-K151*FAG_Basisdaten!$C$8)*FAG_Basisdaten!$C$9*L151*(M151/N151),0),0)</f>
        <v>0</v>
      </c>
      <c r="P151" s="82">
        <f>VLOOKUP(A151,FAG_Daten_2022!A$1:$FK$206,FAG_Daten_2022!$I$1,FALSE)</f>
        <v>2044</v>
      </c>
      <c r="Q151" s="82">
        <f>VLOOKUP(A151,FAG_Daten_2022!A$1:$FK$206,FAG_Daten_2022!$F$1,FALSE)</f>
        <v>10182</v>
      </c>
      <c r="R151" s="82">
        <f>VLOOKUP(A151,FAG_Daten_2022!A$1:$FK$206,FAG_Daten_2022!$K$1,FALSE)</f>
        <v>232131</v>
      </c>
      <c r="S151" s="82">
        <f>VLOOKUP(A151,FAG_Daten_2022!A$1:$FK$206,FAG_Daten_2022!$H$1,FALSE)</f>
        <v>1130451</v>
      </c>
      <c r="T151" s="82">
        <f>VLOOKUP(A151,FAG_Daten_2022!A$1:$FK$206,FAG_Daten_2022!$F$1,FALSE)</f>
        <v>10182</v>
      </c>
      <c r="U151" s="3">
        <f>VLOOKUP(A151,FAG_Daten_2022!A$1:$FK$206,FAG_Daten_2022!$BC$1,FALSE)</f>
        <v>102.3</v>
      </c>
      <c r="V151" s="3">
        <f>VLOOKUP(A151,FAG_Daten_2022!A$1:$FK$206,FAG_Daten_2022!$BD$1,FALSE)</f>
        <v>104.2</v>
      </c>
      <c r="W151" s="118">
        <f>IF((P151/Q151)&gt;(R151/S151)*FAG_Basisdaten!$C$12,((P151/Q151)-(R151/S151)*FAG_Basisdaten!$C$12)*T151*FAG_Basisdaten!$C$13*(U151/V151),0)</f>
        <v>0</v>
      </c>
      <c r="X151" s="3">
        <f>VLOOKUP(A151,FAG_Daten_2022!A$1:$FK$206,FAG_Daten_2022!$DH$1,FALSE)</f>
        <v>122</v>
      </c>
      <c r="Y151" s="3">
        <f>VLOOKUP(A151,FAG_Daten_2022!A$1:$FK$206,FAG_Daten_2022!$DJ$1,FALSE)</f>
        <v>99.67</v>
      </c>
      <c r="Z151" s="82">
        <f>ROUND(W151-W151*MIN(MAX((Y151*FAG_Basisdaten!$C$15-X151)/(Y151*FAG_Basisdaten!$C$14),0),1),0)</f>
        <v>0</v>
      </c>
      <c r="AA151" s="79">
        <f>VLOOKUP(A151,FAG_Daten_2022!A$1:$FK$206,FAG_Daten_2022!$AW$1,FALSE)</f>
        <v>407.89</v>
      </c>
      <c r="AB151" s="83">
        <f>VLOOKUP(A151,FAG_Daten_2022!A$1:$FK$206,FAG_Daten_2022!$AZ$1,FALSE)</f>
        <v>0.26540000000000002</v>
      </c>
      <c r="AC151" s="3">
        <f>VLOOKUP(A151,FAG_Daten_2022!A$1:$FK$206,FAG_Daten_2022!$F$1,FALSE)</f>
        <v>10182</v>
      </c>
      <c r="AD151" s="3">
        <f>VLOOKUP(A151,FAG_Daten_2022!A$1:$FK$206,FAG_Daten_2022!$BC$1,FALSE)</f>
        <v>102.3</v>
      </c>
      <c r="AE151" s="3">
        <f>VLOOKUP(A151,FAG_Daten_2022!A$1:$FK$206,FAG_Daten_2022!$BD$1,FALSE)</f>
        <v>104.2</v>
      </c>
      <c r="AF151" s="80">
        <f>IF(OR(AA151&lt;FAG_Basisdaten!$C$18,AB151&gt;FAG_Basisdaten!$C$19),MAX((FAG_Basisdaten!$C$20+FAG_Basisdaten!$C$21*AA151+FAG_Basisdaten!$C$22*AB151*100)*AC151*(AD151/AE151),0),0)</f>
        <v>3900671.7265451057</v>
      </c>
      <c r="AG151" s="3">
        <f>VLOOKUP(A151,FAG_Daten_2022!A$1:$FK$206,FAG_Daten_2022!$DH$1,FALSE)</f>
        <v>122</v>
      </c>
      <c r="AH151" s="3">
        <f>VLOOKUP(A151,FAG_Daten_2022!A$1:$FK$206,FAG_Daten_2022!$DJ$1,FALSE)</f>
        <v>99.67</v>
      </c>
      <c r="AI151" s="82">
        <f>ROUND(AF151-AF151*MIN(MAX((AH151*FAG_Basisdaten!$C$24-AG151)/(AH151*FAG_Basisdaten!$C$23),0),1),0)</f>
        <v>3361949</v>
      </c>
      <c r="AJ151" s="3">
        <f>VLOOKUP(A151,FAG_Daten_2022!$A$1:$FK$206,FAG_Daten_2022!$BC$1,FALSE)</f>
        <v>102.3</v>
      </c>
      <c r="AK151" s="3">
        <f>VLOOKUP(A151,FAG_Daten_2022!$A$1:$FK$206,FAG_Daten_2022!$BD$1,FALSE)</f>
        <v>104.2</v>
      </c>
      <c r="AL151" s="82">
        <v>0</v>
      </c>
      <c r="AM151" s="82">
        <f t="shared" si="33"/>
        <v>25603612</v>
      </c>
      <c r="AN151" s="115" t="str">
        <f>IF(VLOOKUP($A151,FAG_Daten_2022!$A$1:$FK$206,FAG_Daten_2022!BS$1,FALSE)="","",VLOOKUP($A151,FAG_Daten_2022!$A$1:$FK$206,FAG_Daten_2022!BS$1,FALSE))</f>
        <v/>
      </c>
      <c r="AO151" s="115" t="str">
        <f>IF(VLOOKUP($A151,FAG_Daten_2022!$A$1:$FK$206,FAG_Daten_2022!BT$1,FALSE)="","",VLOOKUP($A151,FAG_Daten_2022!$A$1:$FK$206,FAG_Daten_2022!BT$1,FALSE))</f>
        <v/>
      </c>
      <c r="AP151" s="115" t="str">
        <f>IF(VLOOKUP($A151,FAG_Daten_2022!$A$1:$FK$206,FAG_Daten_2022!BU$1,FALSE)="","",VLOOKUP($A151,FAG_Daten_2022!$A$1:$FK$206,FAG_Daten_2022!BU$1,FALSE))</f>
        <v/>
      </c>
      <c r="AQ151" s="115" t="str">
        <f>IF(VLOOKUP($A151,FAG_Daten_2022!$A$1:$FK$206,FAG_Daten_2022!BV$1,FALSE)="","",VLOOKUP($A151,FAG_Daten_2022!$A$1:$FK$206,FAG_Daten_2022!BV$1,FALSE))</f>
        <v/>
      </c>
      <c r="AR151" s="115" t="str">
        <f>IF(VLOOKUP($A151,FAG_Daten_2022!$A$1:$FK$206,FAG_Daten_2022!BW$1,FALSE)="","",VLOOKUP($A151,FAG_Daten_2022!$A$1:$FK$206,FAG_Daten_2022!BW$1,FALSE))</f>
        <v/>
      </c>
      <c r="AS151" s="115" t="str">
        <f>IF(VLOOKUP($A151,FAG_Daten_2022!$A$1:$FK$206,FAG_Daten_2022!BX$1,FALSE)="","",VLOOKUP($A151,FAG_Daten_2022!$A$1:$FK$206,FAG_Daten_2022!BX$1,FALSE))</f>
        <v/>
      </c>
      <c r="AT151" s="115" t="str">
        <f>IF(VLOOKUP($A151,FAG_Daten_2022!$A$1:$FK$206,FAG_Daten_2022!BY$1,FALSE)="","",VLOOKUP($A151,FAG_Daten_2022!$A$1:$FK$206,FAG_Daten_2022!BY$1,FALSE))</f>
        <v/>
      </c>
      <c r="AU151" s="115" t="str">
        <f>IF(VLOOKUP($A151,FAG_Daten_2022!$A$1:$FK$206,FAG_Daten_2022!BZ$1,FALSE)="","",VLOOKUP($A151,FAG_Daten_2022!$A$1:$FK$206,FAG_Daten_2022!BZ$1,FALSE))</f>
        <v/>
      </c>
      <c r="AV151" s="115" t="str">
        <f>IF(VLOOKUP($A151,FAG_Daten_2022!$A$1:$FK$206,FAG_Daten_2022!CA$1,FALSE)="","",VLOOKUP($A151,FAG_Daten_2022!$A$1:$FK$206,FAG_Daten_2022!CA$1,FALSE))</f>
        <v/>
      </c>
      <c r="AW151" s="115" t="str">
        <f>IF(VLOOKUP($A151,FAG_Daten_2022!$A$1:$FK$206,FAG_Daten_2022!CB$1,FALSE)="","",VLOOKUP($A151,FAG_Daten_2022!$A$1:$FK$206,FAG_Daten_2022!CB$1,FALSE))</f>
        <v/>
      </c>
      <c r="AX151" s="115" t="str">
        <f>IF(VLOOKUP($A151,FAG_Daten_2022!$A$1:$FK$206,FAG_Daten_2022!CC$1,FALSE)="","",VLOOKUP($A151,FAG_Daten_2022!$A$1:$FK$206,FAG_Daten_2022!CC$1,FALSE))</f>
        <v/>
      </c>
      <c r="AY151" s="115" t="str">
        <f>IF(VLOOKUP($A151,FAG_Daten_2022!$A$1:$FK$206,FAG_Daten_2022!CD$1,FALSE)="","",VLOOKUP($A151,FAG_Daten_2022!$A$1:$FK$206,FAG_Daten_2022!CD$1,FALSE))</f>
        <v/>
      </c>
      <c r="AZ151" s="80">
        <f>VLOOKUP($A151,FAG_Daten_2022!$A$1:$FK$206,FAG_Daten_2022!$DH$1,FALSE)</f>
        <v>122</v>
      </c>
      <c r="BA151" s="80">
        <f>IF(VLOOKUP($A151,FAG_Daten_2022!$A$1:$FK$206,FAG_Daten_2022!M$1,FALSE)="","",VLOOKUP($A151,FAG_Daten_2022!$A$1:$FK$206,FAG_Daten_2022!M$1,FALSE))</f>
        <v>0</v>
      </c>
      <c r="BB151" s="80">
        <f>IF(VLOOKUP($A151,FAG_Daten_2022!$A$1:$FK$206,FAG_Daten_2022!N$1,FALSE)="","",VLOOKUP($A151,FAG_Daten_2022!$A$1:$FK$206,FAG_Daten_2022!N$1,FALSE))</f>
        <v>0</v>
      </c>
      <c r="BC151" s="80">
        <f>IF(VLOOKUP($A151,FAG_Daten_2022!$A$1:$FK$206,FAG_Daten_2022!O$1,FALSE)="","",VLOOKUP($A151,FAG_Daten_2022!$A$1:$FK$206,FAG_Daten_2022!O$1,FALSE))</f>
        <v>0</v>
      </c>
      <c r="BD151" s="80" t="str">
        <f>IF(VLOOKUP($A151,FAG_Daten_2022!$A$1:$FK$206,FAG_Daten_2022!P$1,FALSE)="","",VLOOKUP($A151,FAG_Daten_2022!$A$1:$FK$206,FAG_Daten_2022!P$1,FALSE))</f>
        <v/>
      </c>
      <c r="BE151" s="80">
        <f>IF(VLOOKUP($A151,FAG_Daten_2022!$A$1:$FK$206,FAG_Daten_2022!R$1,FALSE)="","",VLOOKUP($A151,FAG_Daten_2022!$A$1:$FK$206,FAG_Daten_2022!R$1,FALSE))</f>
        <v>0</v>
      </c>
      <c r="BF151" s="80">
        <f>IF(VLOOKUP($A151,FAG_Daten_2022!$A$1:$FK$206,FAG_Daten_2022!S$1,FALSE)="","",VLOOKUP($A151,FAG_Daten_2022!$A$1:$FK$206,FAG_Daten_2022!S$1,FALSE))</f>
        <v>0</v>
      </c>
      <c r="BG151" s="80" t="str">
        <f>IF(VLOOKUP($A151,FAG_Daten_2022!$A$1:$FK$206,FAG_Daten_2022!T$1,FALSE)="","",VLOOKUP($A151,FAG_Daten_2022!$A$1:$FK$206,FAG_Daten_2022!T$1,FALSE))</f>
        <v/>
      </c>
      <c r="BH151" s="80" t="str">
        <f>IF(VLOOKUP($A151,FAG_Daten_2022!$A$1:$FK$206,FAG_Daten_2022!U$1,FALSE)="","",VLOOKUP($A151,FAG_Daten_2022!$A$1:$FK$206,FAG_Daten_2022!U$1,FALSE))</f>
        <v/>
      </c>
      <c r="BI151" s="80">
        <f>IF(VLOOKUP($A151,FAG_Daten_2022!$A$1:$FK$206,FAG_Daten_2022!W$1,FALSE)="","",VLOOKUP($A151,FAG_Daten_2022!$A$1:$FK$206,FAG_Daten_2022!W$1,FALSE))</f>
        <v>0</v>
      </c>
      <c r="BJ151" s="80" t="str">
        <f>IF(VLOOKUP($A151,FAG_Daten_2022!$A$1:$FK$206,FAG_Daten_2022!X$1,FALSE)="","",VLOOKUP($A151,FAG_Daten_2022!$A$1:$FK$206,FAG_Daten_2022!X$1,FALSE))</f>
        <v/>
      </c>
      <c r="BK151" s="80" t="str">
        <f>IF(VLOOKUP($A151,FAG_Daten_2022!$A$1:$FK$206,FAG_Daten_2022!Y$1,FALSE)="","",VLOOKUP($A151,FAG_Daten_2022!$A$1:$FK$206,FAG_Daten_2022!Y$1,FALSE))</f>
        <v/>
      </c>
      <c r="BL151" s="80" t="str">
        <f>IF(VLOOKUP($A151,FAG_Daten_2022!$A$1:$FK$206,FAG_Daten_2022!Z$1,FALSE)="","",VLOOKUP($A151,FAG_Daten_2022!$A$1:$FK$206,FAG_Daten_2022!Z$1,FALSE))</f>
        <v/>
      </c>
      <c r="BM151" s="82">
        <f>IF(VLOOKUP($A151,FAG_Daten_2022!$A$1:$FK$206,FAG_Daten_2022!AG$1,FALSE)="","",VLOOKUP($A151,FAG_Daten_2022!$A$1:$FK$206,FAG_Daten_2022!AG$1,FALSE))</f>
        <v>18234323</v>
      </c>
      <c r="BN151" s="82">
        <f>IF(VLOOKUP($A151,FAG_Daten_2022!$A$1:$FK$206,FAG_Daten_2022!AH$1,FALSE)="","",VLOOKUP($A151,FAG_Daten_2022!$A$1:$FK$206,FAG_Daten_2022!AH$1,FALSE))</f>
        <v>0</v>
      </c>
      <c r="BO151" s="82">
        <f>IF(VLOOKUP($A151,FAG_Daten_2022!$A$1:$FK$206,FAG_Daten_2022!AI$1,FALSE)="","",VLOOKUP($A151,FAG_Daten_2022!$A$1:$FK$206,FAG_Daten_2022!AI$1,FALSE))</f>
        <v>0</v>
      </c>
      <c r="BP151" s="113">
        <f>IF(VLOOKUP($A151,FAG_Daten_2022!$A$1:$FK$206,FAG_Daten_2022!AJ$1,FALSE)="","",VLOOKUP($A151,FAG_Daten_2022!$A$1:$FK$206,FAG_Daten_2022!AJ$1,FALSE))</f>
        <v>0</v>
      </c>
      <c r="BQ151" s="82" t="str">
        <f>IF(VLOOKUP($A151,FAG_Daten_2022!$A$1:$FK$206,FAG_Daten_2022!AK$1,FALSE)="","",VLOOKUP($A151,FAG_Daten_2022!$A$1:$FK$206,FAG_Daten_2022!AK$1,FALSE))</f>
        <v/>
      </c>
      <c r="BR151" s="82">
        <f>IF(VLOOKUP($A151,FAG_Daten_2022!$A$1:$FK$206,FAG_Daten_2022!AL$1,FALSE)="","",VLOOKUP($A151,FAG_Daten_2022!$A$1:$FK$206,FAG_Daten_2022!AL$1,FALSE))</f>
        <v>0</v>
      </c>
      <c r="BS151" s="82">
        <f>IF(VLOOKUP($A151,FAG_Daten_2022!$A$1:$FK$206,FAG_Daten_2022!AM$1,FALSE)="","",VLOOKUP($A151,FAG_Daten_2022!$A$1:$FK$206,FAG_Daten_2022!AM$1,FALSE))</f>
        <v>0</v>
      </c>
      <c r="BT151" s="82" t="str">
        <f>IF(VLOOKUP($A151,FAG_Daten_2022!$A$1:$FK$206,FAG_Daten_2022!AN$1,FALSE)="","",VLOOKUP($A151,FAG_Daten_2022!$A$1:$FK$206,FAG_Daten_2022!AN$1,FALSE))</f>
        <v/>
      </c>
      <c r="BU151" s="82" t="str">
        <f>IF(VLOOKUP($A151,FAG_Daten_2022!$A$1:$FK$206,FAG_Daten_2022!AO$1,FALSE)="","",VLOOKUP($A151,FAG_Daten_2022!$A$1:$FK$206,FAG_Daten_2022!AO$1,FALSE))</f>
        <v/>
      </c>
      <c r="BV151" s="82">
        <f>IF(VLOOKUP($A151,FAG_Daten_2022!$A$1:$FK$206,FAG_Daten_2022!AP$1,FALSE)="","",VLOOKUP($A151,FAG_Daten_2022!$A$1:$FK$206,FAG_Daten_2022!AP$1,FALSE))</f>
        <v>0</v>
      </c>
      <c r="BW151" s="82" t="str">
        <f>IF(VLOOKUP($A151,FAG_Daten_2022!$A$1:$FK$206,FAG_Daten_2022!AQ$1,FALSE)="","",VLOOKUP($A151,FAG_Daten_2022!$A$1:$FK$206,FAG_Daten_2022!AQ$1,FALSE))</f>
        <v/>
      </c>
      <c r="BX151" s="82" t="str">
        <f>IF(VLOOKUP($A151,FAG_Daten_2022!$A$1:$FK$206,FAG_Daten_2022!AR$1,FALSE)="","",VLOOKUP($A151,FAG_Daten_2022!$A$1:$FK$206,FAG_Daten_2022!AR$1,FALSE))</f>
        <v/>
      </c>
      <c r="BY151" s="82" t="str">
        <f>IF(VLOOKUP($A151,FAG_Daten_2022!$A$1:$FK$206,FAG_Daten_2022!AS$1,FALSE)="","",VLOOKUP($A151,FAG_Daten_2022!$A$1:$FK$206,FAG_Daten_2022!AS$1,FALSE))</f>
        <v/>
      </c>
      <c r="BZ151" s="82">
        <f t="shared" si="38"/>
        <v>0</v>
      </c>
      <c r="CA151" s="82">
        <f t="shared" si="38"/>
        <v>0</v>
      </c>
      <c r="CB151" s="82">
        <f t="shared" si="38"/>
        <v>0</v>
      </c>
      <c r="CC151" s="82" t="str">
        <f t="shared" si="34"/>
        <v/>
      </c>
      <c r="CD151" s="82">
        <f t="shared" si="34"/>
        <v>0</v>
      </c>
      <c r="CE151" s="82">
        <f t="shared" si="34"/>
        <v>0</v>
      </c>
      <c r="CF151" s="82" t="str">
        <f t="shared" si="34"/>
        <v/>
      </c>
      <c r="CG151" s="82" t="str">
        <f t="shared" si="34"/>
        <v/>
      </c>
      <c r="CH151" s="82">
        <f t="shared" si="34"/>
        <v>0</v>
      </c>
      <c r="CI151" s="82" t="str">
        <f t="shared" si="25"/>
        <v/>
      </c>
      <c r="CJ151" s="82" t="str">
        <f t="shared" si="25"/>
        <v/>
      </c>
      <c r="CK151" s="82" t="str">
        <f t="shared" si="25"/>
        <v/>
      </c>
      <c r="CL151" s="82">
        <f t="shared" si="28"/>
        <v>0</v>
      </c>
      <c r="CM151" s="82">
        <f t="shared" si="28"/>
        <v>0</v>
      </c>
      <c r="CN151" s="82">
        <f t="shared" si="28"/>
        <v>0</v>
      </c>
      <c r="CO151" s="82" t="str">
        <f t="shared" si="26"/>
        <v/>
      </c>
      <c r="CP151" s="82">
        <f t="shared" si="26"/>
        <v>0</v>
      </c>
      <c r="CQ151" s="82">
        <f t="shared" si="26"/>
        <v>0</v>
      </c>
      <c r="CR151" s="82" t="str">
        <f t="shared" si="26"/>
        <v/>
      </c>
      <c r="CS151" s="82" t="str">
        <f t="shared" ref="CS151:CT169" si="40">IF(BU151="","",ROUND(((BH151/100)*BU151)/(($AZ151/100)*$BM151)*$O151,0))</f>
        <v/>
      </c>
      <c r="CT151" s="82">
        <f t="shared" si="40"/>
        <v>0</v>
      </c>
      <c r="CU151" s="82" t="str">
        <f t="shared" si="31"/>
        <v/>
      </c>
      <c r="CV151" s="82" t="str">
        <f t="shared" si="31"/>
        <v/>
      </c>
      <c r="CW151" s="82" t="str">
        <f t="shared" si="31"/>
        <v/>
      </c>
      <c r="CX151" s="82">
        <f t="shared" si="39"/>
        <v>0</v>
      </c>
      <c r="CY151" s="82">
        <f>VLOOKUP($A151,FAG_Daten_2022!$A$1:$FK$206,FAG_Daten_2022!I$1,FALSE)</f>
        <v>2044</v>
      </c>
      <c r="CZ151" s="82" t="str">
        <f>IF(VLOOKUP($A151,FAG_Daten_2022!$A$1:$FK$206,FAG_Daten_2022!BE$1,FALSE)="","",VLOOKUP($A151,FAG_Daten_2022!$A$1:$FK$206,FAG_Daten_2022!BE$1,FALSE))</f>
        <v/>
      </c>
      <c r="DA151" s="82" t="str">
        <f>IF(VLOOKUP($A151,FAG_Daten_2022!$A$1:$FK$206,FAG_Daten_2022!BF$1,FALSE)="","",VLOOKUP($A151,FAG_Daten_2022!$A$1:$FK$206,FAG_Daten_2022!BF$1,FALSE))</f>
        <v/>
      </c>
      <c r="DB151" s="82" t="str">
        <f>IF(VLOOKUP($A151,FAG_Daten_2022!$A$1:$FK$206,FAG_Daten_2022!BG$1,FALSE)="","",VLOOKUP($A151,FAG_Daten_2022!$A$1:$FK$206,FAG_Daten_2022!BG$1,FALSE))</f>
        <v/>
      </c>
      <c r="DC151" s="82" t="str">
        <f>IF(VLOOKUP($A151,FAG_Daten_2022!$A$1:$FK$206,FAG_Daten_2022!BH$1,FALSE)="","",VLOOKUP($A151,FAG_Daten_2022!$A$1:$FK$206,FAG_Daten_2022!BH$1,FALSE))</f>
        <v/>
      </c>
      <c r="DD151" s="82" t="str">
        <f>IF(VLOOKUP($A151,FAG_Daten_2022!$A$1:$FK$206,FAG_Daten_2022!BI$1,FALSE)="","",VLOOKUP($A151,FAG_Daten_2022!$A$1:$FK$206,FAG_Daten_2022!BI$1,FALSE))</f>
        <v/>
      </c>
      <c r="DE151" s="82" t="str">
        <f>IF(VLOOKUP($A151,FAG_Daten_2022!$A$1:$FK$206,FAG_Daten_2022!BJ$1,FALSE)="","",VLOOKUP($A151,FAG_Daten_2022!$A$1:$FK$206,FAG_Daten_2022!BJ$1,FALSE))</f>
        <v/>
      </c>
      <c r="DF151" s="82" t="str">
        <f>IF(VLOOKUP($A151,FAG_Daten_2022!$A$1:$FK$206,FAG_Daten_2022!BK$1,FALSE)="","",VLOOKUP($A151,FAG_Daten_2022!$A$1:$FK$206,FAG_Daten_2022!BK$1,FALSE))</f>
        <v/>
      </c>
      <c r="DG151" s="82" t="str">
        <f>IF(VLOOKUP($A151,FAG_Daten_2022!$A$1:$FK$206,FAG_Daten_2022!BL$1,FALSE)="","",VLOOKUP($A151,FAG_Daten_2022!$A$1:$FK$206,FAG_Daten_2022!BL$1,FALSE))</f>
        <v/>
      </c>
      <c r="DH151" s="82" t="str">
        <f>IF(VLOOKUP($A151,FAG_Daten_2022!$A$1:$FK$206,FAG_Daten_2022!BM$1,FALSE)="","",VLOOKUP($A151,FAG_Daten_2022!$A$1:$FK$206,FAG_Daten_2022!BM$1,FALSE))</f>
        <v/>
      </c>
      <c r="DI151" s="82" t="str">
        <f>IF(VLOOKUP($A151,FAG_Daten_2022!$A$1:$FK$206,FAG_Daten_2022!BN$1,FALSE)="","",VLOOKUP($A151,FAG_Daten_2022!$A$1:$FK$206,FAG_Daten_2022!BN$1,FALSE))</f>
        <v/>
      </c>
      <c r="DJ151" s="82" t="str">
        <f>IF(VLOOKUP($A151,FAG_Daten_2022!$A$1:$FK$206,FAG_Daten_2022!BO$1,FALSE)="","",VLOOKUP($A151,FAG_Daten_2022!$A$1:$FK$206,FAG_Daten_2022!BO$1,FALSE))</f>
        <v/>
      </c>
      <c r="DK151" s="82" t="str">
        <f>IF(VLOOKUP($A151,FAG_Daten_2022!$A$1:$FK$206,FAG_Daten_2022!BP$1,FALSE)="","",VLOOKUP($A151,FAG_Daten_2022!$A$1:$FK$206,FAG_Daten_2022!BP$1,FALSE))</f>
        <v/>
      </c>
      <c r="DL151" s="82" t="str">
        <f>IF(VLOOKUP($A151,FAG_Daten_2022!$A$1:$FK$206,FAG_Daten_2022!BQ$1,FALSE)="","",VLOOKUP($A151,FAG_Daten_2022!$A$1:$FK$206,FAG_Daten_2022!BQ$1,FALSE))</f>
        <v/>
      </c>
      <c r="DM151" s="82" t="str">
        <f>IF(VLOOKUP($A151,FAG_Daten_2022!$A$1:$FK$206,FAG_Daten_2022!BR$1,FALSE)="","",VLOOKUP($A151,FAG_Daten_2022!$A$1:$FK$206,FAG_Daten_2022!BR$1,FALSE))</f>
        <v/>
      </c>
      <c r="DN151" s="82" t="str">
        <f t="shared" si="29"/>
        <v/>
      </c>
      <c r="DO151" s="82" t="str">
        <f t="shared" si="29"/>
        <v/>
      </c>
      <c r="DP151" s="82" t="str">
        <f t="shared" si="29"/>
        <v/>
      </c>
      <c r="DQ151" s="82" t="str">
        <f t="shared" si="27"/>
        <v/>
      </c>
      <c r="DR151" s="82" t="str">
        <f t="shared" si="27"/>
        <v/>
      </c>
      <c r="DS151" s="82" t="str">
        <f t="shared" si="27"/>
        <v/>
      </c>
      <c r="DT151" s="82" t="str">
        <f t="shared" ref="DT151:DV169" si="41">IF(DF151="","",ROUND($Z151*(DF151/$CY151),0))</f>
        <v/>
      </c>
      <c r="DU151" s="82" t="str">
        <f t="shared" si="41"/>
        <v/>
      </c>
      <c r="DV151" s="82" t="str">
        <f t="shared" si="41"/>
        <v/>
      </c>
      <c r="DW151" s="82" t="str">
        <f t="shared" si="32"/>
        <v/>
      </c>
      <c r="DX151" s="82" t="str">
        <f t="shared" si="32"/>
        <v/>
      </c>
      <c r="DY151" s="82" t="str">
        <f t="shared" si="32"/>
        <v/>
      </c>
      <c r="DZ151" s="82">
        <f t="shared" si="36"/>
        <v>0</v>
      </c>
      <c r="EA151" s="82">
        <f t="shared" si="37"/>
        <v>0</v>
      </c>
      <c r="EB151" s="82"/>
      <c r="EC151" s="82"/>
      <c r="ED151" s="82"/>
      <c r="EE151" s="82"/>
      <c r="EF151" s="82"/>
      <c r="EG151" s="82"/>
      <c r="EH151" s="82"/>
      <c r="EI151" s="82"/>
      <c r="EJ151" s="82"/>
      <c r="EL151" s="82"/>
    </row>
    <row r="152" spans="1:143" s="3" customFormat="1" outlineLevel="1" x14ac:dyDescent="0.2">
      <c r="A152" s="3">
        <v>69</v>
      </c>
      <c r="B152" s="3" t="str">
        <f>VLOOKUP(A152,FAG_Daten_2022!A$1:$FK$206,FAG_Daten_2022!$B$1,FALSE)</f>
        <v>Wallisellen</v>
      </c>
      <c r="C152" s="3" t="str">
        <f>VLOOKUP(A152,FAG_Daten_2022!A$1:$FK$206,FAG_Daten_2022!$C$1,FALSE)</f>
        <v>Politische Gemeinde</v>
      </c>
      <c r="D152" s="3" t="str">
        <f>VLOOKUP(A152,FAG_Daten_2022!A$1:$FK$206,FAG_Daten_2022!$D$1,FALSE)</f>
        <v>Bezirk Bülach</v>
      </c>
      <c r="E152" s="82">
        <f>VLOOKUP(A152,FAG_Daten_2022!A$1:$FK$206,FAG_Daten_2022!$AT$1,FALSE)</f>
        <v>5477</v>
      </c>
      <c r="F152" s="82">
        <f>VLOOKUP(A152,FAG_Daten_2022!A$1:$FK$206,FAG_Daten_2022!$AV$1,FALSE)</f>
        <v>3770</v>
      </c>
      <c r="G152" s="82">
        <f>VLOOKUP(A152,FAG_Daten_2022!A$1:$FK$206,FAG_Daten_2022!$F$1,FALSE)</f>
        <v>17171</v>
      </c>
      <c r="H152" s="80">
        <f>VLOOKUP(A152,FAG_Daten_2022!A$1:$FK$206,FAG_Daten_2022!$DH$1,FALSE)</f>
        <v>97</v>
      </c>
      <c r="I152" s="82">
        <f>ROUND(IF(E152&lt;FAG_Basisdaten!$C$5*F152,(FAG_Basisdaten!$C$5*F152-E152)*G152*H152/100,0),0)</f>
        <v>0</v>
      </c>
      <c r="J152" s="82">
        <f>VLOOKUP(A152,FAG_Daten_2022!A$1:$FK$206,FAG_Daten_2022!$AT$1,FALSE)</f>
        <v>5477</v>
      </c>
      <c r="K152" s="82">
        <f>VLOOKUP(A152,FAG_Daten_2022!A$1:$FK$206,FAG_Daten_2022!$AV$1,FALSE)</f>
        <v>3770</v>
      </c>
      <c r="L152" s="3">
        <f>VLOOKUP(A152,FAG_Daten_2022!A$1:$FK$206,FAG_Daten_2022!$F$1,FALSE)</f>
        <v>17171</v>
      </c>
      <c r="M152" s="3">
        <f>VLOOKUP(A152,FAG_Daten_2022!A$1:$FK$206,FAG_Daten_2022!DJ$1,FALSE)</f>
        <v>99.67</v>
      </c>
      <c r="N152" s="3">
        <f>VLOOKUP(A152,FAG_Daten_2022!A$1:$FK$206,FAG_Daten_2022!$DK$1,FALSE)</f>
        <v>100.87</v>
      </c>
      <c r="O152" s="82">
        <f>ROUND(IF(J152&gt;K152*FAG_Basisdaten!$C$8,(J152-K152*FAG_Basisdaten!$C$8)*FAG_Basisdaten!$C$9*L152*(M152/N152),0),0)</f>
        <v>15796021</v>
      </c>
      <c r="P152" s="82">
        <f>VLOOKUP(A152,FAG_Daten_2022!A$1:$FK$206,FAG_Daten_2022!$I$1,FALSE)</f>
        <v>3312</v>
      </c>
      <c r="Q152" s="82">
        <f>VLOOKUP(A152,FAG_Daten_2022!A$1:$FK$206,FAG_Daten_2022!$F$1,FALSE)</f>
        <v>17171</v>
      </c>
      <c r="R152" s="82">
        <f>VLOOKUP(A152,FAG_Daten_2022!A$1:$FK$206,FAG_Daten_2022!$K$1,FALSE)</f>
        <v>232131</v>
      </c>
      <c r="S152" s="82">
        <f>VLOOKUP(A152,FAG_Daten_2022!A$1:$FK$206,FAG_Daten_2022!$H$1,FALSE)</f>
        <v>1130451</v>
      </c>
      <c r="T152" s="82">
        <f>VLOOKUP(A152,FAG_Daten_2022!A$1:$FK$206,FAG_Daten_2022!$F$1,FALSE)</f>
        <v>17171</v>
      </c>
      <c r="U152" s="3">
        <f>VLOOKUP(A152,FAG_Daten_2022!A$1:$FK$206,FAG_Daten_2022!$BC$1,FALSE)</f>
        <v>102.3</v>
      </c>
      <c r="V152" s="3">
        <f>VLOOKUP(A152,FAG_Daten_2022!A$1:$FK$206,FAG_Daten_2022!$BD$1,FALSE)</f>
        <v>104.2</v>
      </c>
      <c r="W152" s="118">
        <f>IF((P152/Q152)&gt;(R152/S152)*FAG_Basisdaten!$C$12,((P152/Q152)-(R152/S152)*FAG_Basisdaten!$C$12)*T152*FAG_Basisdaten!$C$13*(U152/V152),0)</f>
        <v>0</v>
      </c>
      <c r="X152" s="3">
        <f>VLOOKUP(A152,FAG_Daten_2022!A$1:$FK$206,FAG_Daten_2022!$DH$1,FALSE)</f>
        <v>97</v>
      </c>
      <c r="Y152" s="3">
        <f>VLOOKUP(A152,FAG_Daten_2022!A$1:$FK$206,FAG_Daten_2022!$DJ$1,FALSE)</f>
        <v>99.67</v>
      </c>
      <c r="Z152" s="82">
        <f>ROUND(W152-W152*MIN(MAX((Y152*FAG_Basisdaten!$C$15-X152)/(Y152*FAG_Basisdaten!$C$14),0),1),0)</f>
        <v>0</v>
      </c>
      <c r="AA152" s="79">
        <f>VLOOKUP(A152,FAG_Daten_2022!A$1:$FK$206,FAG_Daten_2022!$AW$1,FALSE)</f>
        <v>2685.46</v>
      </c>
      <c r="AB152" s="83">
        <f>VLOOKUP(A152,FAG_Daten_2022!A$1:$FK$206,FAG_Daten_2022!$AZ$1,FALSE)</f>
        <v>0</v>
      </c>
      <c r="AC152" s="3">
        <f>VLOOKUP(A152,FAG_Daten_2022!A$1:$FK$206,FAG_Daten_2022!$F$1,FALSE)</f>
        <v>17171</v>
      </c>
      <c r="AD152" s="3">
        <f>VLOOKUP(A152,FAG_Daten_2022!A$1:$FK$206,FAG_Daten_2022!$BC$1,FALSE)</f>
        <v>102.3</v>
      </c>
      <c r="AE152" s="3">
        <f>VLOOKUP(A152,FAG_Daten_2022!A$1:$FK$206,FAG_Daten_2022!$BD$1,FALSE)</f>
        <v>104.2</v>
      </c>
      <c r="AF152" s="80">
        <f>IF(OR(AA152&lt;FAG_Basisdaten!$C$18,AB152&gt;FAG_Basisdaten!$C$19),MAX((FAG_Basisdaten!$C$20+FAG_Basisdaten!$C$21*AA152+FAG_Basisdaten!$C$22*AB152*100)*AC152*(AD152/AE152),0),0)</f>
        <v>0</v>
      </c>
      <c r="AG152" s="3">
        <f>VLOOKUP(A152,FAG_Daten_2022!A$1:$FK$206,FAG_Daten_2022!$DH$1,FALSE)</f>
        <v>97</v>
      </c>
      <c r="AH152" s="3">
        <f>VLOOKUP(A152,FAG_Daten_2022!A$1:$FK$206,FAG_Daten_2022!$DJ$1,FALSE)</f>
        <v>99.67</v>
      </c>
      <c r="AI152" s="82">
        <f>ROUND(AF152-AF152*MIN(MAX((AH152*FAG_Basisdaten!$C$24-AG152)/(AH152*FAG_Basisdaten!$C$23),0),1),0)</f>
        <v>0</v>
      </c>
      <c r="AJ152" s="3">
        <f>VLOOKUP(A152,FAG_Daten_2022!$A$1:$FK$206,FAG_Daten_2022!$BC$1,FALSE)</f>
        <v>102.3</v>
      </c>
      <c r="AK152" s="3">
        <f>VLOOKUP(A152,FAG_Daten_2022!$A$1:$FK$206,FAG_Daten_2022!$BD$1,FALSE)</f>
        <v>104.2</v>
      </c>
      <c r="AL152" s="82">
        <v>0</v>
      </c>
      <c r="AM152" s="82">
        <f t="shared" si="33"/>
        <v>-15796021</v>
      </c>
      <c r="AN152" s="115" t="str">
        <f>IF(VLOOKUP($A152,FAG_Daten_2022!$A$1:$FK$206,FAG_Daten_2022!BS$1,FALSE)="","",VLOOKUP($A152,FAG_Daten_2022!$A$1:$FK$206,FAG_Daten_2022!BS$1,FALSE))</f>
        <v/>
      </c>
      <c r="AO152" s="115" t="str">
        <f>IF(VLOOKUP($A152,FAG_Daten_2022!$A$1:$FK$206,FAG_Daten_2022!BT$1,FALSE)="","",VLOOKUP($A152,FAG_Daten_2022!$A$1:$FK$206,FAG_Daten_2022!BT$1,FALSE))</f>
        <v/>
      </c>
      <c r="AP152" s="115" t="str">
        <f>IF(VLOOKUP($A152,FAG_Daten_2022!$A$1:$FK$206,FAG_Daten_2022!BU$1,FALSE)="","",VLOOKUP($A152,FAG_Daten_2022!$A$1:$FK$206,FAG_Daten_2022!BU$1,FALSE))</f>
        <v/>
      </c>
      <c r="AQ152" s="115" t="str">
        <f>IF(VLOOKUP($A152,FAG_Daten_2022!$A$1:$FK$206,FAG_Daten_2022!BV$1,FALSE)="","",VLOOKUP($A152,FAG_Daten_2022!$A$1:$FK$206,FAG_Daten_2022!BV$1,FALSE))</f>
        <v/>
      </c>
      <c r="AR152" s="115" t="str">
        <f>IF(VLOOKUP($A152,FAG_Daten_2022!$A$1:$FK$206,FAG_Daten_2022!BW$1,FALSE)="","",VLOOKUP($A152,FAG_Daten_2022!$A$1:$FK$206,FAG_Daten_2022!BW$1,FALSE))</f>
        <v/>
      </c>
      <c r="AS152" s="115" t="str">
        <f>IF(VLOOKUP($A152,FAG_Daten_2022!$A$1:$FK$206,FAG_Daten_2022!BX$1,FALSE)="","",VLOOKUP($A152,FAG_Daten_2022!$A$1:$FK$206,FAG_Daten_2022!BX$1,FALSE))</f>
        <v/>
      </c>
      <c r="AT152" s="115" t="str">
        <f>IF(VLOOKUP($A152,FAG_Daten_2022!$A$1:$FK$206,FAG_Daten_2022!BY$1,FALSE)="","",VLOOKUP($A152,FAG_Daten_2022!$A$1:$FK$206,FAG_Daten_2022!BY$1,FALSE))</f>
        <v/>
      </c>
      <c r="AU152" s="115" t="str">
        <f>IF(VLOOKUP($A152,FAG_Daten_2022!$A$1:$FK$206,FAG_Daten_2022!BZ$1,FALSE)="","",VLOOKUP($A152,FAG_Daten_2022!$A$1:$FK$206,FAG_Daten_2022!BZ$1,FALSE))</f>
        <v/>
      </c>
      <c r="AV152" s="115" t="str">
        <f>IF(VLOOKUP($A152,FAG_Daten_2022!$A$1:$FK$206,FAG_Daten_2022!CA$1,FALSE)="","",VLOOKUP($A152,FAG_Daten_2022!$A$1:$FK$206,FAG_Daten_2022!CA$1,FALSE))</f>
        <v>Wallisellen</v>
      </c>
      <c r="AW152" s="115" t="str">
        <f>IF(VLOOKUP($A152,FAG_Daten_2022!$A$1:$FK$206,FAG_Daten_2022!CB$1,FALSE)="","",VLOOKUP($A152,FAG_Daten_2022!$A$1:$FK$206,FAG_Daten_2022!CB$1,FALSE))</f>
        <v/>
      </c>
      <c r="AX152" s="115" t="str">
        <f>IF(VLOOKUP($A152,FAG_Daten_2022!$A$1:$FK$206,FAG_Daten_2022!CC$1,FALSE)="","",VLOOKUP($A152,FAG_Daten_2022!$A$1:$FK$206,FAG_Daten_2022!CC$1,FALSE))</f>
        <v/>
      </c>
      <c r="AY152" s="115" t="str">
        <f>IF(VLOOKUP($A152,FAG_Daten_2022!$A$1:$FK$206,FAG_Daten_2022!CD$1,FALSE)="","",VLOOKUP($A152,FAG_Daten_2022!$A$1:$FK$206,FAG_Daten_2022!CD$1,FALSE))</f>
        <v/>
      </c>
      <c r="AZ152" s="80">
        <f>VLOOKUP($A152,FAG_Daten_2022!$A$1:$FK$206,FAG_Daten_2022!$DH$1,FALSE)</f>
        <v>97</v>
      </c>
      <c r="BA152" s="80">
        <f>IF(VLOOKUP($A152,FAG_Daten_2022!$A$1:$FK$206,FAG_Daten_2022!M$1,FALSE)="","",VLOOKUP($A152,FAG_Daten_2022!$A$1:$FK$206,FAG_Daten_2022!M$1,FALSE))</f>
        <v>0</v>
      </c>
      <c r="BB152" s="80">
        <f>IF(VLOOKUP($A152,FAG_Daten_2022!$A$1:$FK$206,FAG_Daten_2022!N$1,FALSE)="","",VLOOKUP($A152,FAG_Daten_2022!$A$1:$FK$206,FAG_Daten_2022!N$1,FALSE))</f>
        <v>0</v>
      </c>
      <c r="BC152" s="80">
        <f>IF(VLOOKUP($A152,FAG_Daten_2022!$A$1:$FK$206,FAG_Daten_2022!O$1,FALSE)="","",VLOOKUP($A152,FAG_Daten_2022!$A$1:$FK$206,FAG_Daten_2022!O$1,FALSE))</f>
        <v>0</v>
      </c>
      <c r="BD152" s="80" t="str">
        <f>IF(VLOOKUP($A152,FAG_Daten_2022!$A$1:$FK$206,FAG_Daten_2022!P$1,FALSE)="","",VLOOKUP($A152,FAG_Daten_2022!$A$1:$FK$206,FAG_Daten_2022!P$1,FALSE))</f>
        <v/>
      </c>
      <c r="BE152" s="80">
        <f>IF(VLOOKUP($A152,FAG_Daten_2022!$A$1:$FK$206,FAG_Daten_2022!R$1,FALSE)="","",VLOOKUP($A152,FAG_Daten_2022!$A$1:$FK$206,FAG_Daten_2022!R$1,FALSE))</f>
        <v>0</v>
      </c>
      <c r="BF152" s="80">
        <f>IF(VLOOKUP($A152,FAG_Daten_2022!$A$1:$FK$206,FAG_Daten_2022!S$1,FALSE)="","",VLOOKUP($A152,FAG_Daten_2022!$A$1:$FK$206,FAG_Daten_2022!S$1,FALSE))</f>
        <v>0</v>
      </c>
      <c r="BG152" s="80" t="str">
        <f>IF(VLOOKUP($A152,FAG_Daten_2022!$A$1:$FK$206,FAG_Daten_2022!T$1,FALSE)="","",VLOOKUP($A152,FAG_Daten_2022!$A$1:$FK$206,FAG_Daten_2022!T$1,FALSE))</f>
        <v/>
      </c>
      <c r="BH152" s="80" t="str">
        <f>IF(VLOOKUP($A152,FAG_Daten_2022!$A$1:$FK$206,FAG_Daten_2022!U$1,FALSE)="","",VLOOKUP($A152,FAG_Daten_2022!$A$1:$FK$206,FAG_Daten_2022!U$1,FALSE))</f>
        <v/>
      </c>
      <c r="BI152" s="80">
        <f>IF(VLOOKUP($A152,FAG_Daten_2022!$A$1:$FK$206,FAG_Daten_2022!W$1,FALSE)="","",VLOOKUP($A152,FAG_Daten_2022!$A$1:$FK$206,FAG_Daten_2022!W$1,FALSE))</f>
        <v>48</v>
      </c>
      <c r="BJ152" s="80" t="str">
        <f>IF(VLOOKUP($A152,FAG_Daten_2022!$A$1:$FK$206,FAG_Daten_2022!X$1,FALSE)="","",VLOOKUP($A152,FAG_Daten_2022!$A$1:$FK$206,FAG_Daten_2022!X$1,FALSE))</f>
        <v/>
      </c>
      <c r="BK152" s="80" t="str">
        <f>IF(VLOOKUP($A152,FAG_Daten_2022!$A$1:$FK$206,FAG_Daten_2022!Y$1,FALSE)="","",VLOOKUP($A152,FAG_Daten_2022!$A$1:$FK$206,FAG_Daten_2022!Y$1,FALSE))</f>
        <v/>
      </c>
      <c r="BL152" s="80" t="str">
        <f>IF(VLOOKUP($A152,FAG_Daten_2022!$A$1:$FK$206,FAG_Daten_2022!Z$1,FALSE)="","",VLOOKUP($A152,FAG_Daten_2022!$A$1:$FK$206,FAG_Daten_2022!Z$1,FALSE))</f>
        <v/>
      </c>
      <c r="BM152" s="82">
        <f>IF(VLOOKUP($A152,FAG_Daten_2022!$A$1:$FK$206,FAG_Daten_2022!AG$1,FALSE)="","",VLOOKUP($A152,FAG_Daten_2022!$A$1:$FK$206,FAG_Daten_2022!AG$1,FALSE))</f>
        <v>94039121</v>
      </c>
      <c r="BN152" s="82">
        <f>IF(VLOOKUP($A152,FAG_Daten_2022!$A$1:$FK$206,FAG_Daten_2022!AH$1,FALSE)="","",VLOOKUP($A152,FAG_Daten_2022!$A$1:$FK$206,FAG_Daten_2022!AH$1,FALSE))</f>
        <v>0</v>
      </c>
      <c r="BO152" s="82">
        <f>IF(VLOOKUP($A152,FAG_Daten_2022!$A$1:$FK$206,FAG_Daten_2022!AI$1,FALSE)="","",VLOOKUP($A152,FAG_Daten_2022!$A$1:$FK$206,FAG_Daten_2022!AI$1,FALSE))</f>
        <v>0</v>
      </c>
      <c r="BP152" s="113">
        <f>IF(VLOOKUP($A152,FAG_Daten_2022!$A$1:$FK$206,FAG_Daten_2022!AJ$1,FALSE)="","",VLOOKUP($A152,FAG_Daten_2022!$A$1:$FK$206,FAG_Daten_2022!AJ$1,FALSE))</f>
        <v>0</v>
      </c>
      <c r="BQ152" s="82" t="str">
        <f>IF(VLOOKUP($A152,FAG_Daten_2022!$A$1:$FK$206,FAG_Daten_2022!AK$1,FALSE)="","",VLOOKUP($A152,FAG_Daten_2022!$A$1:$FK$206,FAG_Daten_2022!AK$1,FALSE))</f>
        <v/>
      </c>
      <c r="BR152" s="82">
        <f>IF(VLOOKUP($A152,FAG_Daten_2022!$A$1:$FK$206,FAG_Daten_2022!AL$1,FALSE)="","",VLOOKUP($A152,FAG_Daten_2022!$A$1:$FK$206,FAG_Daten_2022!AL$1,FALSE))</f>
        <v>0</v>
      </c>
      <c r="BS152" s="82">
        <f>IF(VLOOKUP($A152,FAG_Daten_2022!$A$1:$FK$206,FAG_Daten_2022!AM$1,FALSE)="","",VLOOKUP($A152,FAG_Daten_2022!$A$1:$FK$206,FAG_Daten_2022!AM$1,FALSE))</f>
        <v>0</v>
      </c>
      <c r="BT152" s="82" t="str">
        <f>IF(VLOOKUP($A152,FAG_Daten_2022!$A$1:$FK$206,FAG_Daten_2022!AN$1,FALSE)="","",VLOOKUP($A152,FAG_Daten_2022!$A$1:$FK$206,FAG_Daten_2022!AN$1,FALSE))</f>
        <v/>
      </c>
      <c r="BU152" s="82" t="str">
        <f>IF(VLOOKUP($A152,FAG_Daten_2022!$A$1:$FK$206,FAG_Daten_2022!AO$1,FALSE)="","",VLOOKUP($A152,FAG_Daten_2022!$A$1:$FK$206,FAG_Daten_2022!AO$1,FALSE))</f>
        <v/>
      </c>
      <c r="BV152" s="82">
        <f>IF(VLOOKUP($A152,FAG_Daten_2022!$A$1:$FK$206,FAG_Daten_2022!AP$1,FALSE)="","",VLOOKUP($A152,FAG_Daten_2022!$A$1:$FK$206,FAG_Daten_2022!AP$1,FALSE))</f>
        <v>94039121</v>
      </c>
      <c r="BW152" s="82" t="str">
        <f>IF(VLOOKUP($A152,FAG_Daten_2022!$A$1:$FK$206,FAG_Daten_2022!AQ$1,FALSE)="","",VLOOKUP($A152,FAG_Daten_2022!$A$1:$FK$206,FAG_Daten_2022!AQ$1,FALSE))</f>
        <v/>
      </c>
      <c r="BX152" s="82" t="str">
        <f>IF(VLOOKUP($A152,FAG_Daten_2022!$A$1:$FK$206,FAG_Daten_2022!AR$1,FALSE)="","",VLOOKUP($A152,FAG_Daten_2022!$A$1:$FK$206,FAG_Daten_2022!AR$1,FALSE))</f>
        <v/>
      </c>
      <c r="BY152" s="82" t="str">
        <f>IF(VLOOKUP($A152,FAG_Daten_2022!$A$1:$FK$206,FAG_Daten_2022!AS$1,FALSE)="","",VLOOKUP($A152,FAG_Daten_2022!$A$1:$FK$206,FAG_Daten_2022!AS$1,FALSE))</f>
        <v/>
      </c>
      <c r="BZ152" s="82">
        <f t="shared" si="38"/>
        <v>0</v>
      </c>
      <c r="CA152" s="82">
        <f t="shared" si="38"/>
        <v>0</v>
      </c>
      <c r="CB152" s="82">
        <f t="shared" si="38"/>
        <v>0</v>
      </c>
      <c r="CC152" s="82" t="str">
        <f t="shared" si="38"/>
        <v/>
      </c>
      <c r="CD152" s="82">
        <f t="shared" si="38"/>
        <v>0</v>
      </c>
      <c r="CE152" s="82">
        <f t="shared" si="38"/>
        <v>0</v>
      </c>
      <c r="CF152" s="82" t="str">
        <f t="shared" si="38"/>
        <v/>
      </c>
      <c r="CG152" s="82" t="str">
        <f t="shared" si="38"/>
        <v/>
      </c>
      <c r="CH152" s="82">
        <f t="shared" si="38"/>
        <v>0</v>
      </c>
      <c r="CI152" s="82" t="str">
        <f t="shared" si="25"/>
        <v/>
      </c>
      <c r="CJ152" s="82" t="str">
        <f t="shared" si="25"/>
        <v/>
      </c>
      <c r="CK152" s="82" t="str">
        <f t="shared" si="25"/>
        <v/>
      </c>
      <c r="CL152" s="82">
        <f t="shared" si="28"/>
        <v>0</v>
      </c>
      <c r="CM152" s="82">
        <f t="shared" si="28"/>
        <v>0</v>
      </c>
      <c r="CN152" s="82">
        <f t="shared" si="28"/>
        <v>0</v>
      </c>
      <c r="CO152" s="82" t="str">
        <f t="shared" si="28"/>
        <v/>
      </c>
      <c r="CP152" s="82">
        <f t="shared" si="28"/>
        <v>0</v>
      </c>
      <c r="CQ152" s="82">
        <f t="shared" si="28"/>
        <v>0</v>
      </c>
      <c r="CR152" s="82" t="str">
        <f t="shared" si="28"/>
        <v/>
      </c>
      <c r="CS152" s="82" t="str">
        <f t="shared" si="40"/>
        <v/>
      </c>
      <c r="CT152" s="82">
        <f t="shared" si="40"/>
        <v>7816588</v>
      </c>
      <c r="CU152" s="82" t="str">
        <f t="shared" si="31"/>
        <v/>
      </c>
      <c r="CV152" s="82" t="str">
        <f t="shared" si="31"/>
        <v/>
      </c>
      <c r="CW152" s="82" t="str">
        <f t="shared" si="31"/>
        <v/>
      </c>
      <c r="CX152" s="82">
        <f t="shared" si="39"/>
        <v>-7816588</v>
      </c>
      <c r="CY152" s="82">
        <f>VLOOKUP($A152,FAG_Daten_2022!$A$1:$FK$206,FAG_Daten_2022!I$1,FALSE)</f>
        <v>3312</v>
      </c>
      <c r="CZ152" s="82" t="str">
        <f>IF(VLOOKUP($A152,FAG_Daten_2022!$A$1:$FK$206,FAG_Daten_2022!BE$1,FALSE)="","",VLOOKUP($A152,FAG_Daten_2022!$A$1:$FK$206,FAG_Daten_2022!BE$1,FALSE))</f>
        <v/>
      </c>
      <c r="DA152" s="82" t="str">
        <f>IF(VLOOKUP($A152,FAG_Daten_2022!$A$1:$FK$206,FAG_Daten_2022!BF$1,FALSE)="","",VLOOKUP($A152,FAG_Daten_2022!$A$1:$FK$206,FAG_Daten_2022!BF$1,FALSE))</f>
        <v/>
      </c>
      <c r="DB152" s="82" t="str">
        <f>IF(VLOOKUP($A152,FAG_Daten_2022!$A$1:$FK$206,FAG_Daten_2022!BG$1,FALSE)="","",VLOOKUP($A152,FAG_Daten_2022!$A$1:$FK$206,FAG_Daten_2022!BG$1,FALSE))</f>
        <v/>
      </c>
      <c r="DC152" s="82" t="str">
        <f>IF(VLOOKUP($A152,FAG_Daten_2022!$A$1:$FK$206,FAG_Daten_2022!BH$1,FALSE)="","",VLOOKUP($A152,FAG_Daten_2022!$A$1:$FK$206,FAG_Daten_2022!BH$1,FALSE))</f>
        <v/>
      </c>
      <c r="DD152" s="82" t="str">
        <f>IF(VLOOKUP($A152,FAG_Daten_2022!$A$1:$FK$206,FAG_Daten_2022!BI$1,FALSE)="","",VLOOKUP($A152,FAG_Daten_2022!$A$1:$FK$206,FAG_Daten_2022!BI$1,FALSE))</f>
        <v/>
      </c>
      <c r="DE152" s="82" t="str">
        <f>IF(VLOOKUP($A152,FAG_Daten_2022!$A$1:$FK$206,FAG_Daten_2022!BJ$1,FALSE)="","",VLOOKUP($A152,FAG_Daten_2022!$A$1:$FK$206,FAG_Daten_2022!BJ$1,FALSE))</f>
        <v/>
      </c>
      <c r="DF152" s="82" t="str">
        <f>IF(VLOOKUP($A152,FAG_Daten_2022!$A$1:$FK$206,FAG_Daten_2022!BK$1,FALSE)="","",VLOOKUP($A152,FAG_Daten_2022!$A$1:$FK$206,FAG_Daten_2022!BK$1,FALSE))</f>
        <v/>
      </c>
      <c r="DG152" s="82" t="str">
        <f>IF(VLOOKUP($A152,FAG_Daten_2022!$A$1:$FK$206,FAG_Daten_2022!BL$1,FALSE)="","",VLOOKUP($A152,FAG_Daten_2022!$A$1:$FK$206,FAG_Daten_2022!BL$1,FALSE))</f>
        <v/>
      </c>
      <c r="DH152" s="82">
        <f>IF(VLOOKUP($A152,FAG_Daten_2022!$A$1:$FK$206,FAG_Daten_2022!BM$1,FALSE)="","",VLOOKUP($A152,FAG_Daten_2022!$A$1:$FK$206,FAG_Daten_2022!BM$1,FALSE))</f>
        <v>1609</v>
      </c>
      <c r="DI152" s="82" t="str">
        <f>IF(VLOOKUP($A152,FAG_Daten_2022!$A$1:$FK$206,FAG_Daten_2022!BN$1,FALSE)="","",VLOOKUP($A152,FAG_Daten_2022!$A$1:$FK$206,FAG_Daten_2022!BN$1,FALSE))</f>
        <v/>
      </c>
      <c r="DJ152" s="82" t="str">
        <f>IF(VLOOKUP($A152,FAG_Daten_2022!$A$1:$FK$206,FAG_Daten_2022!BO$1,FALSE)="","",VLOOKUP($A152,FAG_Daten_2022!$A$1:$FK$206,FAG_Daten_2022!BO$1,FALSE))</f>
        <v/>
      </c>
      <c r="DK152" s="82" t="str">
        <f>IF(VLOOKUP($A152,FAG_Daten_2022!$A$1:$FK$206,FAG_Daten_2022!BP$1,FALSE)="","",VLOOKUP($A152,FAG_Daten_2022!$A$1:$FK$206,FAG_Daten_2022!BP$1,FALSE))</f>
        <v/>
      </c>
      <c r="DL152" s="82" t="str">
        <f>IF(VLOOKUP($A152,FAG_Daten_2022!$A$1:$FK$206,FAG_Daten_2022!BQ$1,FALSE)="","",VLOOKUP($A152,FAG_Daten_2022!$A$1:$FK$206,FAG_Daten_2022!BQ$1,FALSE))</f>
        <v/>
      </c>
      <c r="DM152" s="82" t="str">
        <f>IF(VLOOKUP($A152,FAG_Daten_2022!$A$1:$FK$206,FAG_Daten_2022!BR$1,FALSE)="","",VLOOKUP($A152,FAG_Daten_2022!$A$1:$FK$206,FAG_Daten_2022!BR$1,FALSE))</f>
        <v/>
      </c>
      <c r="DN152" s="82" t="str">
        <f t="shared" si="29"/>
        <v/>
      </c>
      <c r="DO152" s="82" t="str">
        <f t="shared" si="29"/>
        <v/>
      </c>
      <c r="DP152" s="82" t="str">
        <f t="shared" si="29"/>
        <v/>
      </c>
      <c r="DQ152" s="82" t="str">
        <f t="shared" si="29"/>
        <v/>
      </c>
      <c r="DR152" s="82" t="str">
        <f t="shared" si="29"/>
        <v/>
      </c>
      <c r="DS152" s="82" t="str">
        <f t="shared" si="29"/>
        <v/>
      </c>
      <c r="DT152" s="82" t="str">
        <f t="shared" si="41"/>
        <v/>
      </c>
      <c r="DU152" s="82" t="str">
        <f t="shared" si="41"/>
        <v/>
      </c>
      <c r="DV152" s="82">
        <f t="shared" si="41"/>
        <v>0</v>
      </c>
      <c r="DW152" s="82" t="str">
        <f t="shared" si="32"/>
        <v/>
      </c>
      <c r="DX152" s="82" t="str">
        <f t="shared" si="32"/>
        <v/>
      </c>
      <c r="DY152" s="82" t="str">
        <f t="shared" si="32"/>
        <v/>
      </c>
      <c r="DZ152" s="82">
        <f t="shared" si="36"/>
        <v>0</v>
      </c>
      <c r="EA152" s="82">
        <f t="shared" si="37"/>
        <v>-7816588</v>
      </c>
      <c r="EB152" s="82"/>
      <c r="EC152" s="82"/>
      <c r="ED152" s="82"/>
      <c r="EE152" s="82"/>
      <c r="EF152" s="82"/>
      <c r="EG152" s="82"/>
      <c r="EH152" s="82"/>
      <c r="EI152" s="82"/>
      <c r="EJ152" s="82"/>
      <c r="EK152" s="1"/>
      <c r="EL152" s="11"/>
      <c r="EM152" s="1"/>
    </row>
    <row r="153" spans="1:143" outlineLevel="1" x14ac:dyDescent="0.2">
      <c r="A153" s="3">
        <v>200</v>
      </c>
      <c r="B153" s="3" t="str">
        <f>VLOOKUP(A153,FAG_Daten_2022!A$1:$FK$206,FAG_Daten_2022!$B$1,FALSE)</f>
        <v>Wangen-Brüttisellen</v>
      </c>
      <c r="C153" s="3" t="str">
        <f>VLOOKUP(A153,FAG_Daten_2022!A$1:$FK$206,FAG_Daten_2022!$C$1,FALSE)</f>
        <v>Politische Gemeinde</v>
      </c>
      <c r="D153" s="3" t="str">
        <f>VLOOKUP(A153,FAG_Daten_2022!A$1:$FK$206,FAG_Daten_2022!$D$1,FALSE)</f>
        <v>Bezirk Uster</v>
      </c>
      <c r="E153" s="82">
        <f>VLOOKUP(A153,FAG_Daten_2022!A$1:$FK$206,FAG_Daten_2022!$AT$1,FALSE)</f>
        <v>3358</v>
      </c>
      <c r="F153" s="82">
        <f>VLOOKUP(A153,FAG_Daten_2022!A$1:$FK$206,FAG_Daten_2022!$AV$1,FALSE)</f>
        <v>3770</v>
      </c>
      <c r="G153" s="82">
        <f>VLOOKUP(A153,FAG_Daten_2022!A$1:$FK$206,FAG_Daten_2022!$F$1,FALSE)</f>
        <v>7990</v>
      </c>
      <c r="H153" s="80">
        <f>VLOOKUP(A153,FAG_Daten_2022!A$1:$FK$206,FAG_Daten_2022!$DH$1,FALSE)</f>
        <v>98</v>
      </c>
      <c r="I153" s="82">
        <f>ROUND(IF(E153&lt;FAG_Basisdaten!$C$5*F153,(FAG_Basisdaten!$C$5*F153-E153)*G153*H153/100,0),0)</f>
        <v>1750050</v>
      </c>
      <c r="J153" s="82">
        <f>VLOOKUP(A153,FAG_Daten_2022!A$1:$FK$206,FAG_Daten_2022!$AT$1,FALSE)</f>
        <v>3358</v>
      </c>
      <c r="K153" s="82">
        <f>VLOOKUP(A153,FAG_Daten_2022!A$1:$FK$206,FAG_Daten_2022!$AV$1,FALSE)</f>
        <v>3770</v>
      </c>
      <c r="L153" s="3">
        <f>VLOOKUP(A153,FAG_Daten_2022!A$1:$FK$206,FAG_Daten_2022!$F$1,FALSE)</f>
        <v>7990</v>
      </c>
      <c r="M153" s="3">
        <f>VLOOKUP(A153,FAG_Daten_2022!A$1:$FK$206,FAG_Daten_2022!DJ$1,FALSE)</f>
        <v>99.67</v>
      </c>
      <c r="N153" s="3">
        <f>VLOOKUP(A153,FAG_Daten_2022!A$1:$FK$206,FAG_Daten_2022!$DK$1,FALSE)</f>
        <v>100.87</v>
      </c>
      <c r="O153" s="82">
        <f>ROUND(IF(J153&gt;K153*FAG_Basisdaten!$C$8,(J153-K153*FAG_Basisdaten!$C$8)*FAG_Basisdaten!$C$9*L153*(M153/N153),0),0)</f>
        <v>0</v>
      </c>
      <c r="P153" s="82">
        <f>VLOOKUP(A153,FAG_Daten_2022!A$1:$FK$206,FAG_Daten_2022!$I$1,FALSE)</f>
        <v>1726</v>
      </c>
      <c r="Q153" s="82">
        <f>VLOOKUP(A153,FAG_Daten_2022!A$1:$FK$206,FAG_Daten_2022!$F$1,FALSE)</f>
        <v>7990</v>
      </c>
      <c r="R153" s="82">
        <f>VLOOKUP(A153,FAG_Daten_2022!A$1:$FK$206,FAG_Daten_2022!$K$1,FALSE)</f>
        <v>232131</v>
      </c>
      <c r="S153" s="82">
        <f>VLOOKUP(A153,FAG_Daten_2022!A$1:$FK$206,FAG_Daten_2022!$H$1,FALSE)</f>
        <v>1130451</v>
      </c>
      <c r="T153" s="82">
        <f>VLOOKUP(A153,FAG_Daten_2022!A$1:$FK$206,FAG_Daten_2022!$F$1,FALSE)</f>
        <v>7990</v>
      </c>
      <c r="U153" s="3">
        <f>VLOOKUP(A153,FAG_Daten_2022!A$1:$FK$206,FAG_Daten_2022!$BC$1,FALSE)</f>
        <v>102.3</v>
      </c>
      <c r="V153" s="3">
        <f>VLOOKUP(A153,FAG_Daten_2022!A$1:$FK$206,FAG_Daten_2022!$BD$1,FALSE)</f>
        <v>104.2</v>
      </c>
      <c r="W153" s="118">
        <f>IF((P153/Q153)&gt;(R153/S153)*FAG_Basisdaten!$C$12,((P153/Q153)-(R153/S153)*FAG_Basisdaten!$C$12)*T153*FAG_Basisdaten!$C$13*(U153/V153),0)</f>
        <v>0</v>
      </c>
      <c r="X153" s="3">
        <f>VLOOKUP(A153,FAG_Daten_2022!A$1:$FK$206,FAG_Daten_2022!$DH$1,FALSE)</f>
        <v>98</v>
      </c>
      <c r="Y153" s="3">
        <f>VLOOKUP(A153,FAG_Daten_2022!A$1:$FK$206,FAG_Daten_2022!$DJ$1,FALSE)</f>
        <v>99.67</v>
      </c>
      <c r="Z153" s="82">
        <f>ROUND(W153-W153*MIN(MAX((Y153*FAG_Basisdaten!$C$15-X153)/(Y153*FAG_Basisdaten!$C$14),0),1),0)</f>
        <v>0</v>
      </c>
      <c r="AA153" s="79">
        <f>VLOOKUP(A153,FAG_Daten_2022!A$1:$FK$206,FAG_Daten_2022!$AW$1,FALSE)</f>
        <v>1010.88</v>
      </c>
      <c r="AB153" s="83">
        <f>VLOOKUP(A153,FAG_Daten_2022!A$1:$FK$206,FAG_Daten_2022!$AZ$1,FALSE)</f>
        <v>0</v>
      </c>
      <c r="AC153" s="3">
        <f>VLOOKUP(A153,FAG_Daten_2022!A$1:$FK$206,FAG_Daten_2022!$F$1,FALSE)</f>
        <v>7990</v>
      </c>
      <c r="AD153" s="3">
        <f>VLOOKUP(A153,FAG_Daten_2022!A$1:$FK$206,FAG_Daten_2022!$BC$1,FALSE)</f>
        <v>102.3</v>
      </c>
      <c r="AE153" s="3">
        <f>VLOOKUP(A153,FAG_Daten_2022!A$1:$FK$206,FAG_Daten_2022!$BD$1,FALSE)</f>
        <v>104.2</v>
      </c>
      <c r="AF153" s="80">
        <f>IF(OR(AA153&lt;FAG_Basisdaten!$C$18,AB153&gt;FAG_Basisdaten!$C$19),MAX((FAG_Basisdaten!$C$20+FAG_Basisdaten!$C$21*AA153+FAG_Basisdaten!$C$22*AB153*100)*AC153*(AD153/AE153),0),0)</f>
        <v>0</v>
      </c>
      <c r="AG153" s="3">
        <f>VLOOKUP(A153,FAG_Daten_2022!A$1:$FK$206,FAG_Daten_2022!$DH$1,FALSE)</f>
        <v>98</v>
      </c>
      <c r="AH153" s="3">
        <f>VLOOKUP(A153,FAG_Daten_2022!A$1:$FK$206,FAG_Daten_2022!$DJ$1,FALSE)</f>
        <v>99.67</v>
      </c>
      <c r="AI153" s="82">
        <f>ROUND(AF153-AF153*MIN(MAX((AH153*FAG_Basisdaten!$C$24-AG153)/(AH153*FAG_Basisdaten!$C$23),0),1),0)</f>
        <v>0</v>
      </c>
      <c r="AJ153" s="3">
        <f>VLOOKUP(A153,FAG_Daten_2022!$A$1:$FK$206,FAG_Daten_2022!$BC$1,FALSE)</f>
        <v>102.3</v>
      </c>
      <c r="AK153" s="3">
        <f>VLOOKUP(A153,FAG_Daten_2022!$A$1:$FK$206,FAG_Daten_2022!$BD$1,FALSE)</f>
        <v>104.2</v>
      </c>
      <c r="AL153" s="82">
        <v>0</v>
      </c>
      <c r="AM153" s="82">
        <f t="shared" si="33"/>
        <v>1750050</v>
      </c>
      <c r="AN153" s="115" t="str">
        <f>IF(VLOOKUP($A153,FAG_Daten_2022!$A$1:$FK$206,FAG_Daten_2022!BS$1,FALSE)="","",VLOOKUP($A153,FAG_Daten_2022!$A$1:$FK$206,FAG_Daten_2022!BS$1,FALSE))</f>
        <v/>
      </c>
      <c r="AO153" s="115" t="str">
        <f>IF(VLOOKUP($A153,FAG_Daten_2022!$A$1:$FK$206,FAG_Daten_2022!BT$1,FALSE)="","",VLOOKUP($A153,FAG_Daten_2022!$A$1:$FK$206,FAG_Daten_2022!BT$1,FALSE))</f>
        <v/>
      </c>
      <c r="AP153" s="115" t="str">
        <f>IF(VLOOKUP($A153,FAG_Daten_2022!$A$1:$FK$206,FAG_Daten_2022!BU$1,FALSE)="","",VLOOKUP($A153,FAG_Daten_2022!$A$1:$FK$206,FAG_Daten_2022!BU$1,FALSE))</f>
        <v/>
      </c>
      <c r="AQ153" s="115" t="str">
        <f>IF(VLOOKUP($A153,FAG_Daten_2022!$A$1:$FK$206,FAG_Daten_2022!BV$1,FALSE)="","",VLOOKUP($A153,FAG_Daten_2022!$A$1:$FK$206,FAG_Daten_2022!BV$1,FALSE))</f>
        <v/>
      </c>
      <c r="AR153" s="115" t="str">
        <f>IF(VLOOKUP($A153,FAG_Daten_2022!$A$1:$FK$206,FAG_Daten_2022!BW$1,FALSE)="","",VLOOKUP($A153,FAG_Daten_2022!$A$1:$FK$206,FAG_Daten_2022!BW$1,FALSE))</f>
        <v/>
      </c>
      <c r="AS153" s="115" t="str">
        <f>IF(VLOOKUP($A153,FAG_Daten_2022!$A$1:$FK$206,FAG_Daten_2022!BX$1,FALSE)="","",VLOOKUP($A153,FAG_Daten_2022!$A$1:$FK$206,FAG_Daten_2022!BX$1,FALSE))</f>
        <v/>
      </c>
      <c r="AT153" s="115" t="str">
        <f>IF(VLOOKUP($A153,FAG_Daten_2022!$A$1:$FK$206,FAG_Daten_2022!BY$1,FALSE)="","",VLOOKUP($A153,FAG_Daten_2022!$A$1:$FK$206,FAG_Daten_2022!BY$1,FALSE))</f>
        <v/>
      </c>
      <c r="AU153" s="115" t="str">
        <f>IF(VLOOKUP($A153,FAG_Daten_2022!$A$1:$FK$206,FAG_Daten_2022!BZ$1,FALSE)="","",VLOOKUP($A153,FAG_Daten_2022!$A$1:$FK$206,FAG_Daten_2022!BZ$1,FALSE))</f>
        <v/>
      </c>
      <c r="AV153" s="115" t="str">
        <f>IF(VLOOKUP($A153,FAG_Daten_2022!$A$1:$FK$206,FAG_Daten_2022!CA$1,FALSE)="","",VLOOKUP($A153,FAG_Daten_2022!$A$1:$FK$206,FAG_Daten_2022!CA$1,FALSE))</f>
        <v/>
      </c>
      <c r="AW153" s="115" t="str">
        <f>IF(VLOOKUP($A153,FAG_Daten_2022!$A$1:$FK$206,FAG_Daten_2022!CB$1,FALSE)="","",VLOOKUP($A153,FAG_Daten_2022!$A$1:$FK$206,FAG_Daten_2022!CB$1,FALSE))</f>
        <v/>
      </c>
      <c r="AX153" s="115" t="str">
        <f>IF(VLOOKUP($A153,FAG_Daten_2022!$A$1:$FK$206,FAG_Daten_2022!CC$1,FALSE)="","",VLOOKUP($A153,FAG_Daten_2022!$A$1:$FK$206,FAG_Daten_2022!CC$1,FALSE))</f>
        <v/>
      </c>
      <c r="AY153" s="115" t="str">
        <f>IF(VLOOKUP($A153,FAG_Daten_2022!$A$1:$FK$206,FAG_Daten_2022!CD$1,FALSE)="","",VLOOKUP($A153,FAG_Daten_2022!$A$1:$FK$206,FAG_Daten_2022!CD$1,FALSE))</f>
        <v/>
      </c>
      <c r="AZ153" s="80">
        <f>VLOOKUP($A153,FAG_Daten_2022!$A$1:$FK$206,FAG_Daten_2022!$DH$1,FALSE)</f>
        <v>98</v>
      </c>
      <c r="BA153" s="80">
        <f>IF(VLOOKUP($A153,FAG_Daten_2022!$A$1:$FK$206,FAG_Daten_2022!M$1,FALSE)="","",VLOOKUP($A153,FAG_Daten_2022!$A$1:$FK$206,FAG_Daten_2022!M$1,FALSE))</f>
        <v>0</v>
      </c>
      <c r="BB153" s="80">
        <f>IF(VLOOKUP($A153,FAG_Daten_2022!$A$1:$FK$206,FAG_Daten_2022!N$1,FALSE)="","",VLOOKUP($A153,FAG_Daten_2022!$A$1:$FK$206,FAG_Daten_2022!N$1,FALSE))</f>
        <v>0</v>
      </c>
      <c r="BC153" s="80">
        <f>IF(VLOOKUP($A153,FAG_Daten_2022!$A$1:$FK$206,FAG_Daten_2022!O$1,FALSE)="","",VLOOKUP($A153,FAG_Daten_2022!$A$1:$FK$206,FAG_Daten_2022!O$1,FALSE))</f>
        <v>0</v>
      </c>
      <c r="BD153" s="80" t="str">
        <f>IF(VLOOKUP($A153,FAG_Daten_2022!$A$1:$FK$206,FAG_Daten_2022!P$1,FALSE)="","",VLOOKUP($A153,FAG_Daten_2022!$A$1:$FK$206,FAG_Daten_2022!P$1,FALSE))</f>
        <v/>
      </c>
      <c r="BE153" s="80">
        <f>IF(VLOOKUP($A153,FAG_Daten_2022!$A$1:$FK$206,FAG_Daten_2022!R$1,FALSE)="","",VLOOKUP($A153,FAG_Daten_2022!$A$1:$FK$206,FAG_Daten_2022!R$1,FALSE))</f>
        <v>0</v>
      </c>
      <c r="BF153" s="80">
        <f>IF(VLOOKUP($A153,FAG_Daten_2022!$A$1:$FK$206,FAG_Daten_2022!S$1,FALSE)="","",VLOOKUP($A153,FAG_Daten_2022!$A$1:$FK$206,FAG_Daten_2022!S$1,FALSE))</f>
        <v>0</v>
      </c>
      <c r="BG153" s="80" t="str">
        <f>IF(VLOOKUP($A153,FAG_Daten_2022!$A$1:$FK$206,FAG_Daten_2022!T$1,FALSE)="","",VLOOKUP($A153,FAG_Daten_2022!$A$1:$FK$206,FAG_Daten_2022!T$1,FALSE))</f>
        <v/>
      </c>
      <c r="BH153" s="80" t="str">
        <f>IF(VLOOKUP($A153,FAG_Daten_2022!$A$1:$FK$206,FAG_Daten_2022!U$1,FALSE)="","",VLOOKUP($A153,FAG_Daten_2022!$A$1:$FK$206,FAG_Daten_2022!U$1,FALSE))</f>
        <v/>
      </c>
      <c r="BI153" s="80">
        <f>IF(VLOOKUP($A153,FAG_Daten_2022!$A$1:$FK$206,FAG_Daten_2022!W$1,FALSE)="","",VLOOKUP($A153,FAG_Daten_2022!$A$1:$FK$206,FAG_Daten_2022!W$1,FALSE))</f>
        <v>0</v>
      </c>
      <c r="BJ153" s="80" t="str">
        <f>IF(VLOOKUP($A153,FAG_Daten_2022!$A$1:$FK$206,FAG_Daten_2022!X$1,FALSE)="","",VLOOKUP($A153,FAG_Daten_2022!$A$1:$FK$206,FAG_Daten_2022!X$1,FALSE))</f>
        <v/>
      </c>
      <c r="BK153" s="80" t="str">
        <f>IF(VLOOKUP($A153,FAG_Daten_2022!$A$1:$FK$206,FAG_Daten_2022!Y$1,FALSE)="","",VLOOKUP($A153,FAG_Daten_2022!$A$1:$FK$206,FAG_Daten_2022!Y$1,FALSE))</f>
        <v/>
      </c>
      <c r="BL153" s="80" t="str">
        <f>IF(VLOOKUP($A153,FAG_Daten_2022!$A$1:$FK$206,FAG_Daten_2022!Z$1,FALSE)="","",VLOOKUP($A153,FAG_Daten_2022!$A$1:$FK$206,FAG_Daten_2022!Z$1,FALSE))</f>
        <v/>
      </c>
      <c r="BM153" s="82">
        <f>IF(VLOOKUP($A153,FAG_Daten_2022!$A$1:$FK$206,FAG_Daten_2022!AG$1,FALSE)="","",VLOOKUP($A153,FAG_Daten_2022!$A$1:$FK$206,FAG_Daten_2022!AG$1,FALSE))</f>
        <v>26826561</v>
      </c>
      <c r="BN153" s="82">
        <f>IF(VLOOKUP($A153,FAG_Daten_2022!$A$1:$FK$206,FAG_Daten_2022!AH$1,FALSE)="","",VLOOKUP($A153,FAG_Daten_2022!$A$1:$FK$206,FAG_Daten_2022!AH$1,FALSE))</f>
        <v>0</v>
      </c>
      <c r="BO153" s="82">
        <f>IF(VLOOKUP($A153,FAG_Daten_2022!$A$1:$FK$206,FAG_Daten_2022!AI$1,FALSE)="","",VLOOKUP($A153,FAG_Daten_2022!$A$1:$FK$206,FAG_Daten_2022!AI$1,FALSE))</f>
        <v>0</v>
      </c>
      <c r="BP153" s="113">
        <f>IF(VLOOKUP($A153,FAG_Daten_2022!$A$1:$FK$206,FAG_Daten_2022!AJ$1,FALSE)="","",VLOOKUP($A153,FAG_Daten_2022!$A$1:$FK$206,FAG_Daten_2022!AJ$1,FALSE))</f>
        <v>0</v>
      </c>
      <c r="BQ153" s="82" t="str">
        <f>IF(VLOOKUP($A153,FAG_Daten_2022!$A$1:$FK$206,FAG_Daten_2022!AK$1,FALSE)="","",VLOOKUP($A153,FAG_Daten_2022!$A$1:$FK$206,FAG_Daten_2022!AK$1,FALSE))</f>
        <v/>
      </c>
      <c r="BR153" s="82">
        <f>IF(VLOOKUP($A153,FAG_Daten_2022!$A$1:$FK$206,FAG_Daten_2022!AL$1,FALSE)="","",VLOOKUP($A153,FAG_Daten_2022!$A$1:$FK$206,FAG_Daten_2022!AL$1,FALSE))</f>
        <v>0</v>
      </c>
      <c r="BS153" s="82">
        <f>IF(VLOOKUP($A153,FAG_Daten_2022!$A$1:$FK$206,FAG_Daten_2022!AM$1,FALSE)="","",VLOOKUP($A153,FAG_Daten_2022!$A$1:$FK$206,FAG_Daten_2022!AM$1,FALSE))</f>
        <v>0</v>
      </c>
      <c r="BT153" s="82" t="str">
        <f>IF(VLOOKUP($A153,FAG_Daten_2022!$A$1:$FK$206,FAG_Daten_2022!AN$1,FALSE)="","",VLOOKUP($A153,FAG_Daten_2022!$A$1:$FK$206,FAG_Daten_2022!AN$1,FALSE))</f>
        <v/>
      </c>
      <c r="BU153" s="82" t="str">
        <f>IF(VLOOKUP($A153,FAG_Daten_2022!$A$1:$FK$206,FAG_Daten_2022!AO$1,FALSE)="","",VLOOKUP($A153,FAG_Daten_2022!$A$1:$FK$206,FAG_Daten_2022!AO$1,FALSE))</f>
        <v/>
      </c>
      <c r="BV153" s="82">
        <f>IF(VLOOKUP($A153,FAG_Daten_2022!$A$1:$FK$206,FAG_Daten_2022!AP$1,FALSE)="","",VLOOKUP($A153,FAG_Daten_2022!$A$1:$FK$206,FAG_Daten_2022!AP$1,FALSE))</f>
        <v>0</v>
      </c>
      <c r="BW153" s="82" t="str">
        <f>IF(VLOOKUP($A153,FAG_Daten_2022!$A$1:$FK$206,FAG_Daten_2022!AQ$1,FALSE)="","",VLOOKUP($A153,FAG_Daten_2022!$A$1:$FK$206,FAG_Daten_2022!AQ$1,FALSE))</f>
        <v/>
      </c>
      <c r="BX153" s="82" t="str">
        <f>IF(VLOOKUP($A153,FAG_Daten_2022!$A$1:$FK$206,FAG_Daten_2022!AR$1,FALSE)="","",VLOOKUP($A153,FAG_Daten_2022!$A$1:$FK$206,FAG_Daten_2022!AR$1,FALSE))</f>
        <v/>
      </c>
      <c r="BY153" s="82" t="str">
        <f>IF(VLOOKUP($A153,FAG_Daten_2022!$A$1:$FK$206,FAG_Daten_2022!AS$1,FALSE)="","",VLOOKUP($A153,FAG_Daten_2022!$A$1:$FK$206,FAG_Daten_2022!AS$1,FALSE))</f>
        <v/>
      </c>
      <c r="BZ153" s="82">
        <f t="shared" si="38"/>
        <v>0</v>
      </c>
      <c r="CA153" s="82">
        <f t="shared" si="38"/>
        <v>0</v>
      </c>
      <c r="CB153" s="82">
        <f t="shared" si="38"/>
        <v>0</v>
      </c>
      <c r="CC153" s="82" t="str">
        <f t="shared" si="38"/>
        <v/>
      </c>
      <c r="CD153" s="82">
        <f t="shared" si="38"/>
        <v>0</v>
      </c>
      <c r="CE153" s="82">
        <f t="shared" si="38"/>
        <v>0</v>
      </c>
      <c r="CF153" s="82" t="str">
        <f t="shared" si="38"/>
        <v/>
      </c>
      <c r="CG153" s="82" t="str">
        <f t="shared" si="38"/>
        <v/>
      </c>
      <c r="CH153" s="82">
        <f t="shared" si="38"/>
        <v>0</v>
      </c>
      <c r="CI153" s="82" t="str">
        <f t="shared" si="25"/>
        <v/>
      </c>
      <c r="CJ153" s="82" t="str">
        <f t="shared" si="25"/>
        <v/>
      </c>
      <c r="CK153" s="82" t="str">
        <f t="shared" si="25"/>
        <v/>
      </c>
      <c r="CL153" s="82">
        <f t="shared" si="28"/>
        <v>0</v>
      </c>
      <c r="CM153" s="82">
        <f t="shared" si="28"/>
        <v>0</v>
      </c>
      <c r="CN153" s="82">
        <f t="shared" si="28"/>
        <v>0</v>
      </c>
      <c r="CO153" s="82" t="str">
        <f t="shared" si="28"/>
        <v/>
      </c>
      <c r="CP153" s="82">
        <f t="shared" si="28"/>
        <v>0</v>
      </c>
      <c r="CQ153" s="82">
        <f t="shared" si="28"/>
        <v>0</v>
      </c>
      <c r="CR153" s="82" t="str">
        <f t="shared" si="28"/>
        <v/>
      </c>
      <c r="CS153" s="82" t="str">
        <f t="shared" si="40"/>
        <v/>
      </c>
      <c r="CT153" s="82">
        <f t="shared" si="40"/>
        <v>0</v>
      </c>
      <c r="CU153" s="82" t="str">
        <f t="shared" si="31"/>
        <v/>
      </c>
      <c r="CV153" s="82" t="str">
        <f t="shared" si="31"/>
        <v/>
      </c>
      <c r="CW153" s="82" t="str">
        <f t="shared" si="31"/>
        <v/>
      </c>
      <c r="CX153" s="82">
        <f t="shared" si="39"/>
        <v>0</v>
      </c>
      <c r="CY153" s="82">
        <f>VLOOKUP($A153,FAG_Daten_2022!$A$1:$FK$206,FAG_Daten_2022!I$1,FALSE)</f>
        <v>1726</v>
      </c>
      <c r="CZ153" s="82" t="str">
        <f>IF(VLOOKUP($A153,FAG_Daten_2022!$A$1:$FK$206,FAG_Daten_2022!BE$1,FALSE)="","",VLOOKUP($A153,FAG_Daten_2022!$A$1:$FK$206,FAG_Daten_2022!BE$1,FALSE))</f>
        <v/>
      </c>
      <c r="DA153" s="82" t="str">
        <f>IF(VLOOKUP($A153,FAG_Daten_2022!$A$1:$FK$206,FAG_Daten_2022!BF$1,FALSE)="","",VLOOKUP($A153,FAG_Daten_2022!$A$1:$FK$206,FAG_Daten_2022!BF$1,FALSE))</f>
        <v/>
      </c>
      <c r="DB153" s="82" t="str">
        <f>IF(VLOOKUP($A153,FAG_Daten_2022!$A$1:$FK$206,FAG_Daten_2022!BG$1,FALSE)="","",VLOOKUP($A153,FAG_Daten_2022!$A$1:$FK$206,FAG_Daten_2022!BG$1,FALSE))</f>
        <v/>
      </c>
      <c r="DC153" s="82" t="str">
        <f>IF(VLOOKUP($A153,FAG_Daten_2022!$A$1:$FK$206,FAG_Daten_2022!BH$1,FALSE)="","",VLOOKUP($A153,FAG_Daten_2022!$A$1:$FK$206,FAG_Daten_2022!BH$1,FALSE))</f>
        <v/>
      </c>
      <c r="DD153" s="82" t="str">
        <f>IF(VLOOKUP($A153,FAG_Daten_2022!$A$1:$FK$206,FAG_Daten_2022!BI$1,FALSE)="","",VLOOKUP($A153,FAG_Daten_2022!$A$1:$FK$206,FAG_Daten_2022!BI$1,FALSE))</f>
        <v/>
      </c>
      <c r="DE153" s="82" t="str">
        <f>IF(VLOOKUP($A153,FAG_Daten_2022!$A$1:$FK$206,FAG_Daten_2022!BJ$1,FALSE)="","",VLOOKUP($A153,FAG_Daten_2022!$A$1:$FK$206,FAG_Daten_2022!BJ$1,FALSE))</f>
        <v/>
      </c>
      <c r="DF153" s="82" t="str">
        <f>IF(VLOOKUP($A153,FAG_Daten_2022!$A$1:$FK$206,FAG_Daten_2022!BK$1,FALSE)="","",VLOOKUP($A153,FAG_Daten_2022!$A$1:$FK$206,FAG_Daten_2022!BK$1,FALSE))</f>
        <v/>
      </c>
      <c r="DG153" s="82" t="str">
        <f>IF(VLOOKUP($A153,FAG_Daten_2022!$A$1:$FK$206,FAG_Daten_2022!BL$1,FALSE)="","",VLOOKUP($A153,FAG_Daten_2022!$A$1:$FK$206,FAG_Daten_2022!BL$1,FALSE))</f>
        <v/>
      </c>
      <c r="DH153" s="82" t="str">
        <f>IF(VLOOKUP($A153,FAG_Daten_2022!$A$1:$FK$206,FAG_Daten_2022!BM$1,FALSE)="","",VLOOKUP($A153,FAG_Daten_2022!$A$1:$FK$206,FAG_Daten_2022!BM$1,FALSE))</f>
        <v/>
      </c>
      <c r="DI153" s="82" t="str">
        <f>IF(VLOOKUP($A153,FAG_Daten_2022!$A$1:$FK$206,FAG_Daten_2022!BN$1,FALSE)="","",VLOOKUP($A153,FAG_Daten_2022!$A$1:$FK$206,FAG_Daten_2022!BN$1,FALSE))</f>
        <v/>
      </c>
      <c r="DJ153" s="82" t="str">
        <f>IF(VLOOKUP($A153,FAG_Daten_2022!$A$1:$FK$206,FAG_Daten_2022!BO$1,FALSE)="","",VLOOKUP($A153,FAG_Daten_2022!$A$1:$FK$206,FAG_Daten_2022!BO$1,FALSE))</f>
        <v/>
      </c>
      <c r="DK153" s="82" t="str">
        <f>IF(VLOOKUP($A153,FAG_Daten_2022!$A$1:$FK$206,FAG_Daten_2022!BP$1,FALSE)="","",VLOOKUP($A153,FAG_Daten_2022!$A$1:$FK$206,FAG_Daten_2022!BP$1,FALSE))</f>
        <v/>
      </c>
      <c r="DL153" s="82" t="str">
        <f>IF(VLOOKUP($A153,FAG_Daten_2022!$A$1:$FK$206,FAG_Daten_2022!BQ$1,FALSE)="","",VLOOKUP($A153,FAG_Daten_2022!$A$1:$FK$206,FAG_Daten_2022!BQ$1,FALSE))</f>
        <v/>
      </c>
      <c r="DM153" s="82" t="str">
        <f>IF(VLOOKUP($A153,FAG_Daten_2022!$A$1:$FK$206,FAG_Daten_2022!BR$1,FALSE)="","",VLOOKUP($A153,FAG_Daten_2022!$A$1:$FK$206,FAG_Daten_2022!BR$1,FALSE))</f>
        <v/>
      </c>
      <c r="DN153" s="82" t="str">
        <f t="shared" si="29"/>
        <v/>
      </c>
      <c r="DO153" s="82" t="str">
        <f t="shared" si="29"/>
        <v/>
      </c>
      <c r="DP153" s="82" t="str">
        <f t="shared" si="29"/>
        <v/>
      </c>
      <c r="DQ153" s="82" t="str">
        <f t="shared" si="29"/>
        <v/>
      </c>
      <c r="DR153" s="82" t="str">
        <f t="shared" si="29"/>
        <v/>
      </c>
      <c r="DS153" s="82" t="str">
        <f t="shared" si="29"/>
        <v/>
      </c>
      <c r="DT153" s="82" t="str">
        <f t="shared" si="41"/>
        <v/>
      </c>
      <c r="DU153" s="82" t="str">
        <f t="shared" si="41"/>
        <v/>
      </c>
      <c r="DV153" s="82" t="str">
        <f t="shared" si="41"/>
        <v/>
      </c>
      <c r="DW153" s="82" t="str">
        <f t="shared" si="32"/>
        <v/>
      </c>
      <c r="DX153" s="82" t="str">
        <f t="shared" si="32"/>
        <v/>
      </c>
      <c r="DY153" s="82" t="str">
        <f t="shared" si="32"/>
        <v/>
      </c>
      <c r="DZ153" s="82">
        <f t="shared" si="36"/>
        <v>0</v>
      </c>
      <c r="EA153" s="82">
        <f t="shared" si="37"/>
        <v>0</v>
      </c>
      <c r="EB153" s="82"/>
      <c r="EC153" s="82"/>
      <c r="ED153" s="82"/>
      <c r="EE153" s="82"/>
      <c r="EF153" s="82"/>
      <c r="EG153" s="82"/>
      <c r="EH153" s="82"/>
      <c r="EI153" s="82"/>
      <c r="EJ153" s="82"/>
      <c r="EK153" s="3"/>
      <c r="EL153" s="82"/>
      <c r="EM153" s="3"/>
    </row>
    <row r="154" spans="1:143" outlineLevel="1" x14ac:dyDescent="0.2">
      <c r="A154" s="3">
        <v>70</v>
      </c>
      <c r="B154" s="3" t="str">
        <f>VLOOKUP(A154,FAG_Daten_2022!A$1:$FK$206,FAG_Daten_2022!$B$1,FALSE)</f>
        <v>Wasterkingen</v>
      </c>
      <c r="C154" s="3" t="str">
        <f>VLOOKUP(A154,FAG_Daten_2022!A$1:$FK$206,FAG_Daten_2022!$C$1,FALSE)</f>
        <v>Politische Gemeinde</v>
      </c>
      <c r="D154" s="3" t="str">
        <f>VLOOKUP(A154,FAG_Daten_2022!A$1:$FK$206,FAG_Daten_2022!$D$1,FALSE)</f>
        <v>Bezirk Bülach</v>
      </c>
      <c r="E154" s="82">
        <f>VLOOKUP(A154,FAG_Daten_2022!A$1:$FK$206,FAG_Daten_2022!$AT$1,FALSE)</f>
        <v>2165</v>
      </c>
      <c r="F154" s="82">
        <f>VLOOKUP(A154,FAG_Daten_2022!A$1:$FK$206,FAG_Daten_2022!$AV$1,FALSE)</f>
        <v>3770</v>
      </c>
      <c r="G154" s="82">
        <f>VLOOKUP(A154,FAG_Daten_2022!A$1:$FK$206,FAG_Daten_2022!$F$1,FALSE)</f>
        <v>564</v>
      </c>
      <c r="H154" s="80">
        <f>VLOOKUP(A154,FAG_Daten_2022!A$1:$FK$206,FAG_Daten_2022!$DH$1,FALSE)</f>
        <v>116</v>
      </c>
      <c r="I154" s="82">
        <f>ROUND(IF(E154&lt;FAG_Basisdaten!$C$5*F154,(FAG_Basisdaten!$C$5*F154-E154)*G154*H154/100,0),0)</f>
        <v>926731</v>
      </c>
      <c r="J154" s="82">
        <f>VLOOKUP(A154,FAG_Daten_2022!A$1:$FK$206,FAG_Daten_2022!$AT$1,FALSE)</f>
        <v>2165</v>
      </c>
      <c r="K154" s="82">
        <f>VLOOKUP(A154,FAG_Daten_2022!A$1:$FK$206,FAG_Daten_2022!$AV$1,FALSE)</f>
        <v>3770</v>
      </c>
      <c r="L154" s="3">
        <f>VLOOKUP(A154,FAG_Daten_2022!A$1:$FK$206,FAG_Daten_2022!$F$1,FALSE)</f>
        <v>564</v>
      </c>
      <c r="M154" s="3">
        <f>VLOOKUP(A154,FAG_Daten_2022!A$1:$FK$206,FAG_Daten_2022!DJ$1,FALSE)</f>
        <v>99.67</v>
      </c>
      <c r="N154" s="3">
        <f>VLOOKUP(A154,FAG_Daten_2022!A$1:$FK$206,FAG_Daten_2022!$DK$1,FALSE)</f>
        <v>100.87</v>
      </c>
      <c r="O154" s="82">
        <f>ROUND(IF(J154&gt;K154*FAG_Basisdaten!$C$8,(J154-K154*FAG_Basisdaten!$C$8)*FAG_Basisdaten!$C$9*L154*(M154/N154),0),0)</f>
        <v>0</v>
      </c>
      <c r="P154" s="82">
        <f>VLOOKUP(A154,FAG_Daten_2022!A$1:$FK$206,FAG_Daten_2022!$I$1,FALSE)</f>
        <v>110</v>
      </c>
      <c r="Q154" s="82">
        <f>VLOOKUP(A154,FAG_Daten_2022!A$1:$FK$206,FAG_Daten_2022!$F$1,FALSE)</f>
        <v>564</v>
      </c>
      <c r="R154" s="82">
        <f>VLOOKUP(A154,FAG_Daten_2022!A$1:$FK$206,FAG_Daten_2022!$K$1,FALSE)</f>
        <v>232131</v>
      </c>
      <c r="S154" s="82">
        <f>VLOOKUP(A154,FAG_Daten_2022!A$1:$FK$206,FAG_Daten_2022!$H$1,FALSE)</f>
        <v>1130451</v>
      </c>
      <c r="T154" s="82">
        <f>VLOOKUP(A154,FAG_Daten_2022!A$1:$FK$206,FAG_Daten_2022!$F$1,FALSE)</f>
        <v>564</v>
      </c>
      <c r="U154" s="3">
        <f>VLOOKUP(A154,FAG_Daten_2022!A$1:$FK$206,FAG_Daten_2022!$BC$1,FALSE)</f>
        <v>102.3</v>
      </c>
      <c r="V154" s="3">
        <f>VLOOKUP(A154,FAG_Daten_2022!A$1:$FK$206,FAG_Daten_2022!$BD$1,FALSE)</f>
        <v>104.2</v>
      </c>
      <c r="W154" s="118">
        <f>IF((P154/Q154)&gt;(R154/S154)*FAG_Basisdaten!$C$12,((P154/Q154)-(R154/S154)*FAG_Basisdaten!$C$12)*T154*FAG_Basisdaten!$C$13*(U154/V154),0)</f>
        <v>0</v>
      </c>
      <c r="X154" s="3">
        <f>VLOOKUP(A154,FAG_Daten_2022!A$1:$FK$206,FAG_Daten_2022!$DH$1,FALSE)</f>
        <v>116</v>
      </c>
      <c r="Y154" s="3">
        <f>VLOOKUP(A154,FAG_Daten_2022!A$1:$FK$206,FAG_Daten_2022!$DJ$1,FALSE)</f>
        <v>99.67</v>
      </c>
      <c r="Z154" s="82">
        <f>ROUND(W154-W154*MIN(MAX((Y154*FAG_Basisdaten!$C$15-X154)/(Y154*FAG_Basisdaten!$C$14),0),1),0)</f>
        <v>0</v>
      </c>
      <c r="AA154" s="79">
        <f>VLOOKUP(A154,FAG_Daten_2022!A$1:$FK$206,FAG_Daten_2022!$AW$1,FALSE)</f>
        <v>142.72</v>
      </c>
      <c r="AB154" s="83">
        <f>VLOOKUP(A154,FAG_Daten_2022!A$1:$FK$206,FAG_Daten_2022!$AZ$1,FALSE)</f>
        <v>1.67E-2</v>
      </c>
      <c r="AC154" s="3">
        <f>VLOOKUP(A154,FAG_Daten_2022!A$1:$FK$206,FAG_Daten_2022!$F$1,FALSE)</f>
        <v>564</v>
      </c>
      <c r="AD154" s="3">
        <f>VLOOKUP(A154,FAG_Daten_2022!A$1:$FK$206,FAG_Daten_2022!$BC$1,FALSE)</f>
        <v>102.3</v>
      </c>
      <c r="AE154" s="3">
        <f>VLOOKUP(A154,FAG_Daten_2022!A$1:$FK$206,FAG_Daten_2022!$BD$1,FALSE)</f>
        <v>104.2</v>
      </c>
      <c r="AF154" s="80">
        <f>IF(OR(AA154&lt;FAG_Basisdaten!$C$18,AB154&gt;FAG_Basisdaten!$C$19),MAX((FAG_Basisdaten!$C$20+FAG_Basisdaten!$C$21*AA154+FAG_Basisdaten!$C$22*AB154*100)*AC154*(AD154/AE154),0),0)</f>
        <v>156330.61877159309</v>
      </c>
      <c r="AG154" s="3">
        <f>VLOOKUP(A154,FAG_Daten_2022!A$1:$FK$206,FAG_Daten_2022!$DH$1,FALSE)</f>
        <v>116</v>
      </c>
      <c r="AH154" s="3">
        <f>VLOOKUP(A154,FAG_Daten_2022!A$1:$FK$206,FAG_Daten_2022!$DJ$1,FALSE)</f>
        <v>99.67</v>
      </c>
      <c r="AI154" s="82">
        <f>ROUND(AF154-AF154*MIN(MAX((AH154*FAG_Basisdaten!$C$24-AG154)/(AH154*FAG_Basisdaten!$C$23),0),1),0)</f>
        <v>117629</v>
      </c>
      <c r="AJ154" s="3">
        <f>VLOOKUP(A154,FAG_Daten_2022!$A$1:$FK$206,FAG_Daten_2022!$BC$1,FALSE)</f>
        <v>102.3</v>
      </c>
      <c r="AK154" s="3">
        <f>VLOOKUP(A154,FAG_Daten_2022!$A$1:$FK$206,FAG_Daten_2022!$BD$1,FALSE)</f>
        <v>104.2</v>
      </c>
      <c r="AL154" s="82">
        <v>0</v>
      </c>
      <c r="AM154" s="82">
        <f t="shared" si="33"/>
        <v>1044360</v>
      </c>
      <c r="AN154" s="115" t="str">
        <f>IF(VLOOKUP($A154,FAG_Daten_2022!$A$1:$FK$206,FAG_Daten_2022!BS$1,FALSE)="","",VLOOKUP($A154,FAG_Daten_2022!$A$1:$FK$206,FAG_Daten_2022!BS$1,FALSE))</f>
        <v/>
      </c>
      <c r="AO154" s="115" t="str">
        <f>IF(VLOOKUP($A154,FAG_Daten_2022!$A$1:$FK$206,FAG_Daten_2022!BT$1,FALSE)="","",VLOOKUP($A154,FAG_Daten_2022!$A$1:$FK$206,FAG_Daten_2022!BT$1,FALSE))</f>
        <v/>
      </c>
      <c r="AP154" s="115" t="str">
        <f>IF(VLOOKUP($A154,FAG_Daten_2022!$A$1:$FK$206,FAG_Daten_2022!BU$1,FALSE)="","",VLOOKUP($A154,FAG_Daten_2022!$A$1:$FK$206,FAG_Daten_2022!BU$1,FALSE))</f>
        <v/>
      </c>
      <c r="AQ154" s="115" t="str">
        <f>IF(VLOOKUP($A154,FAG_Daten_2022!$A$1:$FK$206,FAG_Daten_2022!BV$1,FALSE)="","",VLOOKUP($A154,FAG_Daten_2022!$A$1:$FK$206,FAG_Daten_2022!BV$1,FALSE))</f>
        <v/>
      </c>
      <c r="AR154" s="115" t="str">
        <f>IF(VLOOKUP($A154,FAG_Daten_2022!$A$1:$FK$206,FAG_Daten_2022!BW$1,FALSE)="","",VLOOKUP($A154,FAG_Daten_2022!$A$1:$FK$206,FAG_Daten_2022!BW$1,FALSE))</f>
        <v/>
      </c>
      <c r="AS154" s="115" t="str">
        <f>IF(VLOOKUP($A154,FAG_Daten_2022!$A$1:$FK$206,FAG_Daten_2022!BX$1,FALSE)="","",VLOOKUP($A154,FAG_Daten_2022!$A$1:$FK$206,FAG_Daten_2022!BX$1,FALSE))</f>
        <v/>
      </c>
      <c r="AT154" s="115" t="str">
        <f>IF(VLOOKUP($A154,FAG_Daten_2022!$A$1:$FK$206,FAG_Daten_2022!BY$1,FALSE)="","",VLOOKUP($A154,FAG_Daten_2022!$A$1:$FK$206,FAG_Daten_2022!BY$1,FALSE))</f>
        <v/>
      </c>
      <c r="AU154" s="115" t="str">
        <f>IF(VLOOKUP($A154,FAG_Daten_2022!$A$1:$FK$206,FAG_Daten_2022!BZ$1,FALSE)="","",VLOOKUP($A154,FAG_Daten_2022!$A$1:$FK$206,FAG_Daten_2022!BZ$1,FALSE))</f>
        <v/>
      </c>
      <c r="AV154" s="115" t="str">
        <f>IF(VLOOKUP($A154,FAG_Daten_2022!$A$1:$FK$206,FAG_Daten_2022!CA$1,FALSE)="","",VLOOKUP($A154,FAG_Daten_2022!$A$1:$FK$206,FAG_Daten_2022!CA$1,FALSE))</f>
        <v>Unteres Rafzerfeld</v>
      </c>
      <c r="AW154" s="115" t="str">
        <f>IF(VLOOKUP($A154,FAG_Daten_2022!$A$1:$FK$206,FAG_Daten_2022!CB$1,FALSE)="","",VLOOKUP($A154,FAG_Daten_2022!$A$1:$FK$206,FAG_Daten_2022!CB$1,FALSE))</f>
        <v/>
      </c>
      <c r="AX154" s="115" t="str">
        <f>IF(VLOOKUP($A154,FAG_Daten_2022!$A$1:$FK$206,FAG_Daten_2022!CC$1,FALSE)="","",VLOOKUP($A154,FAG_Daten_2022!$A$1:$FK$206,FAG_Daten_2022!CC$1,FALSE))</f>
        <v/>
      </c>
      <c r="AY154" s="115" t="str">
        <f>IF(VLOOKUP($A154,FAG_Daten_2022!$A$1:$FK$206,FAG_Daten_2022!CD$1,FALSE)="","",VLOOKUP($A154,FAG_Daten_2022!$A$1:$FK$206,FAG_Daten_2022!CD$1,FALSE))</f>
        <v/>
      </c>
      <c r="AZ154" s="80">
        <f>VLOOKUP($A154,FAG_Daten_2022!$A$1:$FK$206,FAG_Daten_2022!$DH$1,FALSE)</f>
        <v>116</v>
      </c>
      <c r="BA154" s="80">
        <f>IF(VLOOKUP($A154,FAG_Daten_2022!$A$1:$FK$206,FAG_Daten_2022!M$1,FALSE)="","",VLOOKUP($A154,FAG_Daten_2022!$A$1:$FK$206,FAG_Daten_2022!M$1,FALSE))</f>
        <v>0</v>
      </c>
      <c r="BB154" s="80">
        <f>IF(VLOOKUP($A154,FAG_Daten_2022!$A$1:$FK$206,FAG_Daten_2022!N$1,FALSE)="","",VLOOKUP($A154,FAG_Daten_2022!$A$1:$FK$206,FAG_Daten_2022!N$1,FALSE))</f>
        <v>0</v>
      </c>
      <c r="BC154" s="80">
        <f>IF(VLOOKUP($A154,FAG_Daten_2022!$A$1:$FK$206,FAG_Daten_2022!O$1,FALSE)="","",VLOOKUP($A154,FAG_Daten_2022!$A$1:$FK$206,FAG_Daten_2022!O$1,FALSE))</f>
        <v>0</v>
      </c>
      <c r="BD154" s="80" t="str">
        <f>IF(VLOOKUP($A154,FAG_Daten_2022!$A$1:$FK$206,FAG_Daten_2022!P$1,FALSE)="","",VLOOKUP($A154,FAG_Daten_2022!$A$1:$FK$206,FAG_Daten_2022!P$1,FALSE))</f>
        <v/>
      </c>
      <c r="BE154" s="80">
        <f>IF(VLOOKUP($A154,FAG_Daten_2022!$A$1:$FK$206,FAG_Daten_2022!R$1,FALSE)="","",VLOOKUP($A154,FAG_Daten_2022!$A$1:$FK$206,FAG_Daten_2022!R$1,FALSE))</f>
        <v>0</v>
      </c>
      <c r="BF154" s="80">
        <f>IF(VLOOKUP($A154,FAG_Daten_2022!$A$1:$FK$206,FAG_Daten_2022!S$1,FALSE)="","",VLOOKUP($A154,FAG_Daten_2022!$A$1:$FK$206,FAG_Daten_2022!S$1,FALSE))</f>
        <v>0</v>
      </c>
      <c r="BG154" s="80" t="str">
        <f>IF(VLOOKUP($A154,FAG_Daten_2022!$A$1:$FK$206,FAG_Daten_2022!T$1,FALSE)="","",VLOOKUP($A154,FAG_Daten_2022!$A$1:$FK$206,FAG_Daten_2022!T$1,FALSE))</f>
        <v/>
      </c>
      <c r="BH154" s="80" t="str">
        <f>IF(VLOOKUP($A154,FAG_Daten_2022!$A$1:$FK$206,FAG_Daten_2022!U$1,FALSE)="","",VLOOKUP($A154,FAG_Daten_2022!$A$1:$FK$206,FAG_Daten_2022!U$1,FALSE))</f>
        <v/>
      </c>
      <c r="BI154" s="80">
        <f>IF(VLOOKUP($A154,FAG_Daten_2022!$A$1:$FK$206,FAG_Daten_2022!W$1,FALSE)="","",VLOOKUP($A154,FAG_Daten_2022!$A$1:$FK$206,FAG_Daten_2022!W$1,FALSE))</f>
        <v>69</v>
      </c>
      <c r="BJ154" s="80" t="str">
        <f>IF(VLOOKUP($A154,FAG_Daten_2022!$A$1:$FK$206,FAG_Daten_2022!X$1,FALSE)="","",VLOOKUP($A154,FAG_Daten_2022!$A$1:$FK$206,FAG_Daten_2022!X$1,FALSE))</f>
        <v/>
      </c>
      <c r="BK154" s="80" t="str">
        <f>IF(VLOOKUP($A154,FAG_Daten_2022!$A$1:$FK$206,FAG_Daten_2022!Y$1,FALSE)="","",VLOOKUP($A154,FAG_Daten_2022!$A$1:$FK$206,FAG_Daten_2022!Y$1,FALSE))</f>
        <v/>
      </c>
      <c r="BL154" s="80" t="str">
        <f>IF(VLOOKUP($A154,FAG_Daten_2022!$A$1:$FK$206,FAG_Daten_2022!Z$1,FALSE)="","",VLOOKUP($A154,FAG_Daten_2022!$A$1:$FK$206,FAG_Daten_2022!Z$1,FALSE))</f>
        <v/>
      </c>
      <c r="BM154" s="82">
        <f>IF(VLOOKUP($A154,FAG_Daten_2022!$A$1:$FK$206,FAG_Daten_2022!AG$1,FALSE)="","",VLOOKUP($A154,FAG_Daten_2022!$A$1:$FK$206,FAG_Daten_2022!AG$1,FALSE))</f>
        <v>1220959</v>
      </c>
      <c r="BN154" s="82">
        <f>IF(VLOOKUP($A154,FAG_Daten_2022!$A$1:$FK$206,FAG_Daten_2022!AH$1,FALSE)="","",VLOOKUP($A154,FAG_Daten_2022!$A$1:$FK$206,FAG_Daten_2022!AH$1,FALSE))</f>
        <v>0</v>
      </c>
      <c r="BO154" s="82">
        <f>IF(VLOOKUP($A154,FAG_Daten_2022!$A$1:$FK$206,FAG_Daten_2022!AI$1,FALSE)="","",VLOOKUP($A154,FAG_Daten_2022!$A$1:$FK$206,FAG_Daten_2022!AI$1,FALSE))</f>
        <v>0</v>
      </c>
      <c r="BP154" s="113">
        <f>IF(VLOOKUP($A154,FAG_Daten_2022!$A$1:$FK$206,FAG_Daten_2022!AJ$1,FALSE)="","",VLOOKUP($A154,FAG_Daten_2022!$A$1:$FK$206,FAG_Daten_2022!AJ$1,FALSE))</f>
        <v>0</v>
      </c>
      <c r="BQ154" s="82" t="str">
        <f>IF(VLOOKUP($A154,FAG_Daten_2022!$A$1:$FK$206,FAG_Daten_2022!AK$1,FALSE)="","",VLOOKUP($A154,FAG_Daten_2022!$A$1:$FK$206,FAG_Daten_2022!AK$1,FALSE))</f>
        <v/>
      </c>
      <c r="BR154" s="82">
        <f>IF(VLOOKUP($A154,FAG_Daten_2022!$A$1:$FK$206,FAG_Daten_2022!AL$1,FALSE)="","",VLOOKUP($A154,FAG_Daten_2022!$A$1:$FK$206,FAG_Daten_2022!AL$1,FALSE))</f>
        <v>0</v>
      </c>
      <c r="BS154" s="82">
        <f>IF(VLOOKUP($A154,FAG_Daten_2022!$A$1:$FK$206,FAG_Daten_2022!AM$1,FALSE)="","",VLOOKUP($A154,FAG_Daten_2022!$A$1:$FK$206,FAG_Daten_2022!AM$1,FALSE))</f>
        <v>0</v>
      </c>
      <c r="BT154" s="82" t="str">
        <f>IF(VLOOKUP($A154,FAG_Daten_2022!$A$1:$FK$206,FAG_Daten_2022!AN$1,FALSE)="","",VLOOKUP($A154,FAG_Daten_2022!$A$1:$FK$206,FAG_Daten_2022!AN$1,FALSE))</f>
        <v/>
      </c>
      <c r="BU154" s="82" t="str">
        <f>IF(VLOOKUP($A154,FAG_Daten_2022!$A$1:$FK$206,FAG_Daten_2022!AO$1,FALSE)="","",VLOOKUP($A154,FAG_Daten_2022!$A$1:$FK$206,FAG_Daten_2022!AO$1,FALSE))</f>
        <v/>
      </c>
      <c r="BV154" s="82">
        <f>IF(VLOOKUP($A154,FAG_Daten_2022!$A$1:$FK$206,FAG_Daten_2022!AP$1,FALSE)="","",VLOOKUP($A154,FAG_Daten_2022!$A$1:$FK$206,FAG_Daten_2022!AP$1,FALSE))</f>
        <v>1220959</v>
      </c>
      <c r="BW154" s="82" t="str">
        <f>IF(VLOOKUP($A154,FAG_Daten_2022!$A$1:$FK$206,FAG_Daten_2022!AQ$1,FALSE)="","",VLOOKUP($A154,FAG_Daten_2022!$A$1:$FK$206,FAG_Daten_2022!AQ$1,FALSE))</f>
        <v/>
      </c>
      <c r="BX154" s="82" t="str">
        <f>IF(VLOOKUP($A154,FAG_Daten_2022!$A$1:$FK$206,FAG_Daten_2022!AR$1,FALSE)="","",VLOOKUP($A154,FAG_Daten_2022!$A$1:$FK$206,FAG_Daten_2022!AR$1,FALSE))</f>
        <v/>
      </c>
      <c r="BY154" s="82" t="str">
        <f>IF(VLOOKUP($A154,FAG_Daten_2022!$A$1:$FK$206,FAG_Daten_2022!AS$1,FALSE)="","",VLOOKUP($A154,FAG_Daten_2022!$A$1:$FK$206,FAG_Daten_2022!AS$1,FALSE))</f>
        <v/>
      </c>
      <c r="BZ154" s="82">
        <f t="shared" si="38"/>
        <v>0</v>
      </c>
      <c r="CA154" s="82">
        <f t="shared" si="38"/>
        <v>0</v>
      </c>
      <c r="CB154" s="82">
        <f t="shared" si="38"/>
        <v>0</v>
      </c>
      <c r="CC154" s="82" t="str">
        <f t="shared" si="38"/>
        <v/>
      </c>
      <c r="CD154" s="82">
        <f t="shared" si="38"/>
        <v>0</v>
      </c>
      <c r="CE154" s="82">
        <f t="shared" si="38"/>
        <v>0</v>
      </c>
      <c r="CF154" s="82" t="str">
        <f t="shared" si="38"/>
        <v/>
      </c>
      <c r="CG154" s="82" t="str">
        <f t="shared" si="38"/>
        <v/>
      </c>
      <c r="CH154" s="82">
        <f t="shared" si="38"/>
        <v>551245</v>
      </c>
      <c r="CI154" s="82" t="str">
        <f t="shared" si="38"/>
        <v/>
      </c>
      <c r="CJ154" s="82" t="str">
        <f t="shared" si="38"/>
        <v/>
      </c>
      <c r="CK154" s="82" t="str">
        <f t="shared" si="38"/>
        <v/>
      </c>
      <c r="CL154" s="82">
        <f t="shared" si="28"/>
        <v>0</v>
      </c>
      <c r="CM154" s="82">
        <f t="shared" si="28"/>
        <v>0</v>
      </c>
      <c r="CN154" s="82">
        <f t="shared" si="28"/>
        <v>0</v>
      </c>
      <c r="CO154" s="82" t="str">
        <f t="shared" si="28"/>
        <v/>
      </c>
      <c r="CP154" s="82">
        <f t="shared" si="28"/>
        <v>0</v>
      </c>
      <c r="CQ154" s="82">
        <f t="shared" si="28"/>
        <v>0</v>
      </c>
      <c r="CR154" s="82" t="str">
        <f t="shared" si="28"/>
        <v/>
      </c>
      <c r="CS154" s="82" t="str">
        <f t="shared" si="40"/>
        <v/>
      </c>
      <c r="CT154" s="82">
        <f t="shared" si="40"/>
        <v>0</v>
      </c>
      <c r="CU154" s="82" t="str">
        <f t="shared" si="31"/>
        <v/>
      </c>
      <c r="CV154" s="82" t="str">
        <f t="shared" si="31"/>
        <v/>
      </c>
      <c r="CW154" s="82" t="str">
        <f t="shared" si="31"/>
        <v/>
      </c>
      <c r="CX154" s="82">
        <f t="shared" si="39"/>
        <v>551245</v>
      </c>
      <c r="CY154" s="82">
        <f>VLOOKUP($A154,FAG_Daten_2022!$A$1:$FK$206,FAG_Daten_2022!I$1,FALSE)</f>
        <v>110</v>
      </c>
      <c r="CZ154" s="82" t="str">
        <f>IF(VLOOKUP($A154,FAG_Daten_2022!$A$1:$FK$206,FAG_Daten_2022!BE$1,FALSE)="","",VLOOKUP($A154,FAG_Daten_2022!$A$1:$FK$206,FAG_Daten_2022!BE$1,FALSE))</f>
        <v/>
      </c>
      <c r="DA154" s="82" t="str">
        <f>IF(VLOOKUP($A154,FAG_Daten_2022!$A$1:$FK$206,FAG_Daten_2022!BF$1,FALSE)="","",VLOOKUP($A154,FAG_Daten_2022!$A$1:$FK$206,FAG_Daten_2022!BF$1,FALSE))</f>
        <v/>
      </c>
      <c r="DB154" s="82" t="str">
        <f>IF(VLOOKUP($A154,FAG_Daten_2022!$A$1:$FK$206,FAG_Daten_2022!BG$1,FALSE)="","",VLOOKUP($A154,FAG_Daten_2022!$A$1:$FK$206,FAG_Daten_2022!BG$1,FALSE))</f>
        <v/>
      </c>
      <c r="DC154" s="82" t="str">
        <f>IF(VLOOKUP($A154,FAG_Daten_2022!$A$1:$FK$206,FAG_Daten_2022!BH$1,FALSE)="","",VLOOKUP($A154,FAG_Daten_2022!$A$1:$FK$206,FAG_Daten_2022!BH$1,FALSE))</f>
        <v/>
      </c>
      <c r="DD154" s="82" t="str">
        <f>IF(VLOOKUP($A154,FAG_Daten_2022!$A$1:$FK$206,FAG_Daten_2022!BI$1,FALSE)="","",VLOOKUP($A154,FAG_Daten_2022!$A$1:$FK$206,FAG_Daten_2022!BI$1,FALSE))</f>
        <v/>
      </c>
      <c r="DE154" s="82" t="str">
        <f>IF(VLOOKUP($A154,FAG_Daten_2022!$A$1:$FK$206,FAG_Daten_2022!BJ$1,FALSE)="","",VLOOKUP($A154,FAG_Daten_2022!$A$1:$FK$206,FAG_Daten_2022!BJ$1,FALSE))</f>
        <v/>
      </c>
      <c r="DF154" s="82" t="str">
        <f>IF(VLOOKUP($A154,FAG_Daten_2022!$A$1:$FK$206,FAG_Daten_2022!BK$1,FALSE)="","",VLOOKUP($A154,FAG_Daten_2022!$A$1:$FK$206,FAG_Daten_2022!BK$1,FALSE))</f>
        <v/>
      </c>
      <c r="DG154" s="82" t="str">
        <f>IF(VLOOKUP($A154,FAG_Daten_2022!$A$1:$FK$206,FAG_Daten_2022!BL$1,FALSE)="","",VLOOKUP($A154,FAG_Daten_2022!$A$1:$FK$206,FAG_Daten_2022!BL$1,FALSE))</f>
        <v/>
      </c>
      <c r="DH154" s="82">
        <f>IF(VLOOKUP($A154,FAG_Daten_2022!$A$1:$FK$206,FAG_Daten_2022!BM$1,FALSE)="","",VLOOKUP($A154,FAG_Daten_2022!$A$1:$FK$206,FAG_Daten_2022!BM$1,FALSE))</f>
        <v>51</v>
      </c>
      <c r="DI154" s="82" t="str">
        <f>IF(VLOOKUP($A154,FAG_Daten_2022!$A$1:$FK$206,FAG_Daten_2022!BN$1,FALSE)="","",VLOOKUP($A154,FAG_Daten_2022!$A$1:$FK$206,FAG_Daten_2022!BN$1,FALSE))</f>
        <v/>
      </c>
      <c r="DJ154" s="82" t="str">
        <f>IF(VLOOKUP($A154,FAG_Daten_2022!$A$1:$FK$206,FAG_Daten_2022!BO$1,FALSE)="","",VLOOKUP($A154,FAG_Daten_2022!$A$1:$FK$206,FAG_Daten_2022!BO$1,FALSE))</f>
        <v/>
      </c>
      <c r="DK154" s="82" t="str">
        <f>IF(VLOOKUP($A154,FAG_Daten_2022!$A$1:$FK$206,FAG_Daten_2022!BP$1,FALSE)="","",VLOOKUP($A154,FAG_Daten_2022!$A$1:$FK$206,FAG_Daten_2022!BP$1,FALSE))</f>
        <v/>
      </c>
      <c r="DL154" s="82" t="str">
        <f>IF(VLOOKUP($A154,FAG_Daten_2022!$A$1:$FK$206,FAG_Daten_2022!BQ$1,FALSE)="","",VLOOKUP($A154,FAG_Daten_2022!$A$1:$FK$206,FAG_Daten_2022!BQ$1,FALSE))</f>
        <v/>
      </c>
      <c r="DM154" s="82" t="str">
        <f>IF(VLOOKUP($A154,FAG_Daten_2022!$A$1:$FK$206,FAG_Daten_2022!BR$1,FALSE)="","",VLOOKUP($A154,FAG_Daten_2022!$A$1:$FK$206,FAG_Daten_2022!BR$1,FALSE))</f>
        <v/>
      </c>
      <c r="DN154" s="82" t="str">
        <f t="shared" si="29"/>
        <v/>
      </c>
      <c r="DO154" s="82" t="str">
        <f t="shared" si="29"/>
        <v/>
      </c>
      <c r="DP154" s="82" t="str">
        <f t="shared" si="29"/>
        <v/>
      </c>
      <c r="DQ154" s="82" t="str">
        <f t="shared" si="29"/>
        <v/>
      </c>
      <c r="DR154" s="82" t="str">
        <f t="shared" si="29"/>
        <v/>
      </c>
      <c r="DS154" s="82" t="str">
        <f t="shared" si="29"/>
        <v/>
      </c>
      <c r="DT154" s="82" t="str">
        <f t="shared" si="41"/>
        <v/>
      </c>
      <c r="DU154" s="82" t="str">
        <f t="shared" si="41"/>
        <v/>
      </c>
      <c r="DV154" s="82">
        <f t="shared" si="41"/>
        <v>0</v>
      </c>
      <c r="DW154" s="82" t="str">
        <f t="shared" si="32"/>
        <v/>
      </c>
      <c r="DX154" s="82" t="str">
        <f t="shared" si="32"/>
        <v/>
      </c>
      <c r="DY154" s="82" t="str">
        <f t="shared" si="32"/>
        <v/>
      </c>
      <c r="DZ154" s="82">
        <f t="shared" si="36"/>
        <v>0</v>
      </c>
      <c r="EA154" s="82">
        <f t="shared" si="37"/>
        <v>551245</v>
      </c>
      <c r="EB154" s="82"/>
      <c r="EC154" s="82"/>
      <c r="ED154" s="82"/>
      <c r="EE154" s="82"/>
      <c r="EF154" s="82"/>
      <c r="EG154" s="82"/>
      <c r="EH154" s="82"/>
      <c r="EI154" s="82"/>
      <c r="EJ154" s="82"/>
      <c r="EL154" s="11"/>
    </row>
    <row r="155" spans="1:143" outlineLevel="1" x14ac:dyDescent="0.2">
      <c r="A155" s="152">
        <v>102</v>
      </c>
      <c r="B155" s="152" t="str">
        <f>VLOOKUP(A155,FAG_Daten_2022!A$1:$FK$206,FAG_Daten_2022!$B$1,FALSE)</f>
        <v>Weiach</v>
      </c>
      <c r="C155" s="152" t="str">
        <f>VLOOKUP(A155,FAG_Daten_2022!A$1:$FK$206,FAG_Daten_2022!$C$1,FALSE)</f>
        <v>Politische Gemeinde</v>
      </c>
      <c r="D155" s="152" t="str">
        <f>VLOOKUP(A155,FAG_Daten_2022!A$1:$FK$206,FAG_Daten_2022!$D$1,FALSE)</f>
        <v>Bezirk Dielsdorf</v>
      </c>
      <c r="E155" s="82">
        <f>VLOOKUP(A155,FAG_Daten_2022!A$1:$FK$206,FAG_Daten_2022!$AT$1,FALSE)</f>
        <v>2571</v>
      </c>
      <c r="F155" s="82">
        <f>VLOOKUP(A155,FAG_Daten_2022!A$1:$FK$206,FAG_Daten_2022!$AV$1,FALSE)</f>
        <v>3770</v>
      </c>
      <c r="G155" s="82">
        <f>VLOOKUP(A155,FAG_Daten_2022!A$1:$FK$206,FAG_Daten_2022!$F$1,FALSE)</f>
        <v>1987</v>
      </c>
      <c r="H155" s="80">
        <f>VLOOKUP(A155,FAG_Daten_2022!A$1:$FK$206,FAG_Daten_2022!$DH$1,FALSE)</f>
        <v>89</v>
      </c>
      <c r="I155" s="82">
        <f>ROUND(IF(E155&lt;FAG_Basisdaten!$C$5*F155,(FAG_Basisdaten!$C$5*F155-E155)*G155*H155/100,0),0)</f>
        <v>1786999</v>
      </c>
      <c r="J155" s="82">
        <f>VLOOKUP(A155,FAG_Daten_2022!A$1:$FK$206,FAG_Daten_2022!$AT$1,FALSE)</f>
        <v>2571</v>
      </c>
      <c r="K155" s="82">
        <f>VLOOKUP(A155,FAG_Daten_2022!A$1:$FK$206,FAG_Daten_2022!$AV$1,FALSE)</f>
        <v>3770</v>
      </c>
      <c r="L155" s="3">
        <f>VLOOKUP(A155,FAG_Daten_2022!A$1:$FK$206,FAG_Daten_2022!$F$1,FALSE)</f>
        <v>1987</v>
      </c>
      <c r="M155" s="3">
        <f>VLOOKUP(A155,FAG_Daten_2022!A$1:$FK$206,FAG_Daten_2022!DJ$1,FALSE)</f>
        <v>99.67</v>
      </c>
      <c r="N155" s="3">
        <f>VLOOKUP(A155,FAG_Daten_2022!A$1:$FK$206,FAG_Daten_2022!$DK$1,FALSE)</f>
        <v>100.87</v>
      </c>
      <c r="O155" s="82">
        <f>ROUND(IF(J155&gt;K155*FAG_Basisdaten!$C$8,(J155-K155*FAG_Basisdaten!$C$8)*FAG_Basisdaten!$C$9*L155*(M155/N155),0),0)</f>
        <v>0</v>
      </c>
      <c r="P155" s="82">
        <f>VLOOKUP(A155,FAG_Daten_2022!A$1:$FK$206,FAG_Daten_2022!$I$1,FALSE)</f>
        <v>386</v>
      </c>
      <c r="Q155" s="82">
        <f>VLOOKUP(A155,FAG_Daten_2022!A$1:$FK$206,FAG_Daten_2022!$F$1,FALSE)</f>
        <v>1987</v>
      </c>
      <c r="R155" s="82">
        <f>VLOOKUP(A155,FAG_Daten_2022!A$1:$FK$206,FAG_Daten_2022!$K$1,FALSE)</f>
        <v>232131</v>
      </c>
      <c r="S155" s="82">
        <f>VLOOKUP(A155,FAG_Daten_2022!A$1:$FK$206,FAG_Daten_2022!$H$1,FALSE)</f>
        <v>1130451</v>
      </c>
      <c r="T155" s="82">
        <f>VLOOKUP(A155,FAG_Daten_2022!A$1:$FK$206,FAG_Daten_2022!$F$1,FALSE)</f>
        <v>1987</v>
      </c>
      <c r="U155" s="3">
        <f>VLOOKUP(A155,FAG_Daten_2022!A$1:$FK$206,FAG_Daten_2022!$BC$1,FALSE)</f>
        <v>102.3</v>
      </c>
      <c r="V155" s="3">
        <f>VLOOKUP(A155,FAG_Daten_2022!A$1:$FK$206,FAG_Daten_2022!$BD$1,FALSE)</f>
        <v>104.2</v>
      </c>
      <c r="W155" s="118">
        <f>IF((P155/Q155)&gt;(R155/S155)*FAG_Basisdaten!$C$12,((P155/Q155)-(R155/S155)*FAG_Basisdaten!$C$12)*T155*FAG_Basisdaten!$C$13*(U155/V155),0)</f>
        <v>0</v>
      </c>
      <c r="X155" s="3">
        <f>VLOOKUP(A155,FAG_Daten_2022!A$1:$FK$206,FAG_Daten_2022!$DH$1,FALSE)</f>
        <v>89</v>
      </c>
      <c r="Y155" s="3">
        <f>VLOOKUP(A155,FAG_Daten_2022!A$1:$FK$206,FAG_Daten_2022!$DJ$1,FALSE)</f>
        <v>99.67</v>
      </c>
      <c r="Z155" s="82">
        <f>ROUND(W155-W155*MIN(MAX((Y155*FAG_Basisdaten!$C$15-X155)/(Y155*FAG_Basisdaten!$C$14),0),1),0)</f>
        <v>0</v>
      </c>
      <c r="AA155" s="79">
        <f>VLOOKUP(A155,FAG_Daten_2022!A$1:$FK$206,FAG_Daten_2022!$AW$1,FALSE)</f>
        <v>211.91</v>
      </c>
      <c r="AB155" s="83">
        <f>VLOOKUP(A155,FAG_Daten_2022!A$1:$FK$206,FAG_Daten_2022!$AZ$1,FALSE)</f>
        <v>8.6699999999999999E-2</v>
      </c>
      <c r="AC155" s="3">
        <f>VLOOKUP(A155,FAG_Daten_2022!A$1:$FK$206,FAG_Daten_2022!$F$1,FALSE)</f>
        <v>1987</v>
      </c>
      <c r="AD155" s="3">
        <f>VLOOKUP(A155,FAG_Daten_2022!A$1:$FK$206,FAG_Daten_2022!$BC$1,FALSE)</f>
        <v>102.3</v>
      </c>
      <c r="AE155" s="3">
        <f>VLOOKUP(A155,FAG_Daten_2022!A$1:$FK$206,FAG_Daten_2022!$BD$1,FALSE)</f>
        <v>104.2</v>
      </c>
      <c r="AF155" s="80">
        <f>IF(OR(AA155&lt;FAG_Basisdaten!$C$18,AB155&gt;FAG_Basisdaten!$C$19),MAX((FAG_Basisdaten!$C$20+FAG_Basisdaten!$C$21*AA155+FAG_Basisdaten!$C$22*AB155*100)*AC155*(AD155/AE155),0),0)</f>
        <v>0</v>
      </c>
      <c r="AG155" s="3">
        <f>VLOOKUP(A155,FAG_Daten_2022!A$1:$FK$206,FAG_Daten_2022!$DH$1,FALSE)</f>
        <v>89</v>
      </c>
      <c r="AH155" s="3">
        <f>VLOOKUP(A155,FAG_Daten_2022!A$1:$FK$206,FAG_Daten_2022!$DJ$1,FALSE)</f>
        <v>99.67</v>
      </c>
      <c r="AI155" s="82">
        <f>ROUND(AF155-AF155*MIN(MAX((AH155*FAG_Basisdaten!$C$24-AG155)/(AH155*FAG_Basisdaten!$C$23),0),1),0)</f>
        <v>0</v>
      </c>
      <c r="AJ155" s="3">
        <f>VLOOKUP(A155,FAG_Daten_2022!$A$1:$FK$206,FAG_Daten_2022!$BC$1,FALSE)</f>
        <v>102.3</v>
      </c>
      <c r="AK155" s="3">
        <f>VLOOKUP(A155,FAG_Daten_2022!$A$1:$FK$206,FAG_Daten_2022!$BD$1,FALSE)</f>
        <v>104.2</v>
      </c>
      <c r="AL155" s="82">
        <v>0</v>
      </c>
      <c r="AM155" s="82">
        <f t="shared" si="33"/>
        <v>1786999</v>
      </c>
      <c r="AN155" s="302"/>
      <c r="AO155" s="115" t="str">
        <f>IF(VLOOKUP($A155,FAG_Daten_2022!$A$1:$FK$206,FAG_Daten_2022!BT$1,FALSE)="","",VLOOKUP($A155,FAG_Daten_2022!$A$1:$FK$206,FAG_Daten_2022!BT$1,FALSE))</f>
        <v/>
      </c>
      <c r="AP155" s="115" t="str">
        <f>IF(VLOOKUP($A155,FAG_Daten_2022!$A$1:$FK$206,FAG_Daten_2022!BU$1,FALSE)="","",VLOOKUP($A155,FAG_Daten_2022!$A$1:$FK$206,FAG_Daten_2022!BU$1,FALSE))</f>
        <v/>
      </c>
      <c r="AQ155" s="115" t="str">
        <f>IF(VLOOKUP($A155,FAG_Daten_2022!$A$1:$FK$206,FAG_Daten_2022!BV$1,FALSE)="","",VLOOKUP($A155,FAG_Daten_2022!$A$1:$FK$206,FAG_Daten_2022!BV$1,FALSE))</f>
        <v/>
      </c>
      <c r="AR155" s="115" t="str">
        <f>IF(VLOOKUP($A155,FAG_Daten_2022!$A$1:$FK$206,FAG_Daten_2022!BW$1,FALSE)="","",VLOOKUP($A155,FAG_Daten_2022!$A$1:$FK$206,FAG_Daten_2022!BW$1,FALSE))</f>
        <v>Stadel</v>
      </c>
      <c r="AS155" s="115" t="str">
        <f>IF(VLOOKUP($A155,FAG_Daten_2022!$A$1:$FK$206,FAG_Daten_2022!BX$1,FALSE)="","",VLOOKUP($A155,FAG_Daten_2022!$A$1:$FK$206,FAG_Daten_2022!BX$1,FALSE))</f>
        <v/>
      </c>
      <c r="AT155" s="115" t="str">
        <f>IF(VLOOKUP($A155,FAG_Daten_2022!$A$1:$FK$206,FAG_Daten_2022!BY$1,FALSE)="","",VLOOKUP($A155,FAG_Daten_2022!$A$1:$FK$206,FAG_Daten_2022!BY$1,FALSE))</f>
        <v/>
      </c>
      <c r="AU155" s="115" t="str">
        <f>IF(VLOOKUP($A155,FAG_Daten_2022!$A$1:$FK$206,FAG_Daten_2022!BZ$1,FALSE)="","",VLOOKUP($A155,FAG_Daten_2022!$A$1:$FK$206,FAG_Daten_2022!BZ$1,FALSE))</f>
        <v/>
      </c>
      <c r="AV155" s="115" t="str">
        <f>IF(VLOOKUP($A155,FAG_Daten_2022!$A$1:$FK$206,FAG_Daten_2022!CA$1,FALSE)="","",VLOOKUP($A155,FAG_Daten_2022!$A$1:$FK$206,FAG_Daten_2022!CA$1,FALSE))</f>
        <v/>
      </c>
      <c r="AW155" s="115" t="str">
        <f>IF(VLOOKUP($A155,FAG_Daten_2022!$A$1:$FK$206,FAG_Daten_2022!CB$1,FALSE)="","",VLOOKUP($A155,FAG_Daten_2022!$A$1:$FK$206,FAG_Daten_2022!CB$1,FALSE))</f>
        <v/>
      </c>
      <c r="AX155" s="115" t="str">
        <f>IF(VLOOKUP($A155,FAG_Daten_2022!$A$1:$FK$206,FAG_Daten_2022!CC$1,FALSE)="","",VLOOKUP($A155,FAG_Daten_2022!$A$1:$FK$206,FAG_Daten_2022!CC$1,FALSE))</f>
        <v/>
      </c>
      <c r="AY155" s="115" t="str">
        <f>IF(VLOOKUP($A155,FAG_Daten_2022!$A$1:$FK$206,FAG_Daten_2022!CD$1,FALSE)="","",VLOOKUP($A155,FAG_Daten_2022!$A$1:$FK$206,FAG_Daten_2022!CD$1,FALSE))</f>
        <v/>
      </c>
      <c r="AZ155" s="80">
        <f>VLOOKUP($A155,FAG_Daten_2022!$A$1:$FK$206,FAG_Daten_2022!$DH$1,FALSE)</f>
        <v>89</v>
      </c>
      <c r="BA155" s="244"/>
      <c r="BB155" s="80">
        <f>IF(VLOOKUP($A155,FAG_Daten_2022!$A$1:$FK$206,FAG_Daten_2022!N$1,FALSE)="","",VLOOKUP($A155,FAG_Daten_2022!$A$1:$FK$206,FAG_Daten_2022!N$1,FALSE))</f>
        <v>0</v>
      </c>
      <c r="BC155" s="80">
        <f>IF(VLOOKUP($A155,FAG_Daten_2022!$A$1:$FK$206,FAG_Daten_2022!O$1,FALSE)="","",VLOOKUP($A155,FAG_Daten_2022!$A$1:$FK$206,FAG_Daten_2022!O$1,FALSE))</f>
        <v>0</v>
      </c>
      <c r="BD155" s="80" t="str">
        <f>IF(VLOOKUP($A155,FAG_Daten_2022!$A$1:$FK$206,FAG_Daten_2022!P$1,FALSE)="","",VLOOKUP($A155,FAG_Daten_2022!$A$1:$FK$206,FAG_Daten_2022!P$1,FALSE))</f>
        <v/>
      </c>
      <c r="BE155" s="80">
        <f>IF(VLOOKUP($A155,FAG_Daten_2022!$A$1:$FK$206,FAG_Daten_2022!R$1,FALSE)="","",VLOOKUP($A155,FAG_Daten_2022!$A$1:$FK$206,FAG_Daten_2022!R$1,FALSE))</f>
        <v>22</v>
      </c>
      <c r="BF155" s="80">
        <f>IF(VLOOKUP($A155,FAG_Daten_2022!$A$1:$FK$206,FAG_Daten_2022!S$1,FALSE)="","",VLOOKUP($A155,FAG_Daten_2022!$A$1:$FK$206,FAG_Daten_2022!S$1,FALSE))</f>
        <v>0</v>
      </c>
      <c r="BG155" s="80" t="str">
        <f>IF(VLOOKUP($A155,FAG_Daten_2022!$A$1:$FK$206,FAG_Daten_2022!T$1,FALSE)="","",VLOOKUP($A155,FAG_Daten_2022!$A$1:$FK$206,FAG_Daten_2022!T$1,FALSE))</f>
        <v/>
      </c>
      <c r="BH155" s="80" t="str">
        <f>IF(VLOOKUP($A155,FAG_Daten_2022!$A$1:$FK$206,FAG_Daten_2022!U$1,FALSE)="","",VLOOKUP($A155,FAG_Daten_2022!$A$1:$FK$206,FAG_Daten_2022!U$1,FALSE))</f>
        <v/>
      </c>
      <c r="BI155" s="80">
        <f>IF(VLOOKUP($A155,FAG_Daten_2022!$A$1:$FK$206,FAG_Daten_2022!W$1,FALSE)="","",VLOOKUP($A155,FAG_Daten_2022!$A$1:$FK$206,FAG_Daten_2022!W$1,FALSE))</f>
        <v>0</v>
      </c>
      <c r="BJ155" s="80" t="str">
        <f>IF(VLOOKUP($A155,FAG_Daten_2022!$A$1:$FK$206,FAG_Daten_2022!X$1,FALSE)="","",VLOOKUP($A155,FAG_Daten_2022!$A$1:$FK$206,FAG_Daten_2022!X$1,FALSE))</f>
        <v/>
      </c>
      <c r="BK155" s="80" t="str">
        <f>IF(VLOOKUP($A155,FAG_Daten_2022!$A$1:$FK$206,FAG_Daten_2022!Y$1,FALSE)="","",VLOOKUP($A155,FAG_Daten_2022!$A$1:$FK$206,FAG_Daten_2022!Y$1,FALSE))</f>
        <v/>
      </c>
      <c r="BL155" s="80" t="str">
        <f>IF(VLOOKUP($A155,FAG_Daten_2022!$A$1:$FK$206,FAG_Daten_2022!Z$1,FALSE)="","",VLOOKUP($A155,FAG_Daten_2022!$A$1:$FK$206,FAG_Daten_2022!Z$1,FALSE))</f>
        <v/>
      </c>
      <c r="BM155" s="82">
        <f>IF(VLOOKUP($A155,FAG_Daten_2022!$A$1:$FK$206,FAG_Daten_2022!AG$1,FALSE)="","",VLOOKUP($A155,FAG_Daten_2022!$A$1:$FK$206,FAG_Daten_2022!AG$1,FALSE))</f>
        <v>5107802</v>
      </c>
      <c r="BN155" s="240"/>
      <c r="BO155" s="82">
        <f>IF(VLOOKUP($A155,FAG_Daten_2022!$A$1:$FK$206,FAG_Daten_2022!AI$1,FALSE)="","",VLOOKUP($A155,FAG_Daten_2022!$A$1:$FK$206,FAG_Daten_2022!AI$1,FALSE))</f>
        <v>0</v>
      </c>
      <c r="BP155" s="113">
        <f>IF(VLOOKUP($A155,FAG_Daten_2022!$A$1:$FK$206,FAG_Daten_2022!AJ$1,FALSE)="","",VLOOKUP($A155,FAG_Daten_2022!$A$1:$FK$206,FAG_Daten_2022!AJ$1,FALSE))</f>
        <v>0</v>
      </c>
      <c r="BQ155" s="82" t="str">
        <f>IF(VLOOKUP($A155,FAG_Daten_2022!$A$1:$FK$206,FAG_Daten_2022!AK$1,FALSE)="","",VLOOKUP($A155,FAG_Daten_2022!$A$1:$FK$206,FAG_Daten_2022!AK$1,FALSE))</f>
        <v/>
      </c>
      <c r="BR155" s="82">
        <f>IF(VLOOKUP($A155,FAG_Daten_2022!$A$1:$FK$206,FAG_Daten_2022!AL$1,FALSE)="","",VLOOKUP($A155,FAG_Daten_2022!$A$1:$FK$206,FAG_Daten_2022!AL$1,FALSE))</f>
        <v>5107802</v>
      </c>
      <c r="BS155" s="82">
        <f>IF(VLOOKUP($A155,FAG_Daten_2022!$A$1:$FK$206,FAG_Daten_2022!AM$1,FALSE)="","",VLOOKUP($A155,FAG_Daten_2022!$A$1:$FK$206,FAG_Daten_2022!AM$1,FALSE))</f>
        <v>0</v>
      </c>
      <c r="BT155" s="82" t="str">
        <f>IF(VLOOKUP($A155,FAG_Daten_2022!$A$1:$FK$206,FAG_Daten_2022!AN$1,FALSE)="","",VLOOKUP($A155,FAG_Daten_2022!$A$1:$FK$206,FAG_Daten_2022!AN$1,FALSE))</f>
        <v/>
      </c>
      <c r="BU155" s="82" t="str">
        <f>IF(VLOOKUP($A155,FAG_Daten_2022!$A$1:$FK$206,FAG_Daten_2022!AO$1,FALSE)="","",VLOOKUP($A155,FAG_Daten_2022!$A$1:$FK$206,FAG_Daten_2022!AO$1,FALSE))</f>
        <v/>
      </c>
      <c r="BV155" s="82">
        <f>IF(VLOOKUP($A155,FAG_Daten_2022!$A$1:$FK$206,FAG_Daten_2022!AP$1,FALSE)="","",VLOOKUP($A155,FAG_Daten_2022!$A$1:$FK$206,FAG_Daten_2022!AP$1,FALSE))</f>
        <v>0</v>
      </c>
      <c r="BW155" s="82" t="str">
        <f>IF(VLOOKUP($A155,FAG_Daten_2022!$A$1:$FK$206,FAG_Daten_2022!AQ$1,FALSE)="","",VLOOKUP($A155,FAG_Daten_2022!$A$1:$FK$206,FAG_Daten_2022!AQ$1,FALSE))</f>
        <v/>
      </c>
      <c r="BX155" s="82" t="str">
        <f>IF(VLOOKUP($A155,FAG_Daten_2022!$A$1:$FK$206,FAG_Daten_2022!AR$1,FALSE)="","",VLOOKUP($A155,FAG_Daten_2022!$A$1:$FK$206,FAG_Daten_2022!AR$1,FALSE))</f>
        <v/>
      </c>
      <c r="BY155" s="82" t="str">
        <f>IF(VLOOKUP($A155,FAG_Daten_2022!$A$1:$FK$206,FAG_Daten_2022!AS$1,FALSE)="","",VLOOKUP($A155,FAG_Daten_2022!$A$1:$FK$206,FAG_Daten_2022!AS$1,FALSE))</f>
        <v/>
      </c>
      <c r="BZ155" s="82" t="str">
        <f t="shared" si="38"/>
        <v/>
      </c>
      <c r="CA155" s="82">
        <f t="shared" si="38"/>
        <v>0</v>
      </c>
      <c r="CB155" s="82">
        <f t="shared" si="38"/>
        <v>0</v>
      </c>
      <c r="CC155" s="82" t="str">
        <f t="shared" si="38"/>
        <v/>
      </c>
      <c r="CD155" s="82">
        <f t="shared" si="38"/>
        <v>441730</v>
      </c>
      <c r="CE155" s="82">
        <f t="shared" si="38"/>
        <v>0</v>
      </c>
      <c r="CF155" s="82" t="str">
        <f t="shared" si="38"/>
        <v/>
      </c>
      <c r="CG155" s="82" t="str">
        <f t="shared" si="38"/>
        <v/>
      </c>
      <c r="CH155" s="82">
        <f t="shared" si="38"/>
        <v>0</v>
      </c>
      <c r="CI155" s="82" t="str">
        <f t="shared" si="38"/>
        <v/>
      </c>
      <c r="CJ155" s="82" t="str">
        <f t="shared" si="38"/>
        <v/>
      </c>
      <c r="CK155" s="82" t="str">
        <f t="shared" si="38"/>
        <v/>
      </c>
      <c r="CL155" s="82" t="str">
        <f t="shared" si="28"/>
        <v/>
      </c>
      <c r="CM155" s="82">
        <f t="shared" si="28"/>
        <v>0</v>
      </c>
      <c r="CN155" s="82">
        <f t="shared" si="28"/>
        <v>0</v>
      </c>
      <c r="CO155" s="82" t="str">
        <f t="shared" si="28"/>
        <v/>
      </c>
      <c r="CP155" s="82">
        <f t="shared" si="28"/>
        <v>0</v>
      </c>
      <c r="CQ155" s="82">
        <f t="shared" si="28"/>
        <v>0</v>
      </c>
      <c r="CR155" s="82" t="str">
        <f t="shared" si="28"/>
        <v/>
      </c>
      <c r="CS155" s="82" t="str">
        <f t="shared" si="40"/>
        <v/>
      </c>
      <c r="CT155" s="82">
        <f t="shared" si="40"/>
        <v>0</v>
      </c>
      <c r="CU155" s="82" t="str">
        <f t="shared" si="31"/>
        <v/>
      </c>
      <c r="CV155" s="82" t="str">
        <f t="shared" si="31"/>
        <v/>
      </c>
      <c r="CW155" s="82" t="str">
        <f t="shared" si="31"/>
        <v/>
      </c>
      <c r="CX155" s="82">
        <f t="shared" si="39"/>
        <v>441730</v>
      </c>
      <c r="CY155" s="82">
        <f>VLOOKUP($A155,FAG_Daten_2022!$A$1:$FK$206,FAG_Daten_2022!I$1,FALSE)</f>
        <v>386</v>
      </c>
      <c r="CZ155" s="240"/>
      <c r="DA155" s="82" t="str">
        <f>IF(VLOOKUP($A155,FAG_Daten_2022!$A$1:$FK$206,FAG_Daten_2022!BF$1,FALSE)="","",VLOOKUP($A155,FAG_Daten_2022!$A$1:$FK$206,FAG_Daten_2022!BF$1,FALSE))</f>
        <v/>
      </c>
      <c r="DB155" s="82" t="str">
        <f>IF(VLOOKUP($A155,FAG_Daten_2022!$A$1:$FK$206,FAG_Daten_2022!BG$1,FALSE)="","",VLOOKUP($A155,FAG_Daten_2022!$A$1:$FK$206,FAG_Daten_2022!BG$1,FALSE))</f>
        <v/>
      </c>
      <c r="DC155" s="82" t="str">
        <f>IF(VLOOKUP($A155,FAG_Daten_2022!$A$1:$FK$206,FAG_Daten_2022!BH$1,FALSE)="","",VLOOKUP($A155,FAG_Daten_2022!$A$1:$FK$206,FAG_Daten_2022!BH$1,FALSE))</f>
        <v/>
      </c>
      <c r="DD155" s="82">
        <f>IF(VLOOKUP($A155,FAG_Daten_2022!$A$1:$FK$206,FAG_Daten_2022!BI$1,FALSE)="","",VLOOKUP($A155,FAG_Daten_2022!$A$1:$FK$206,FAG_Daten_2022!BI$1,FALSE))</f>
        <v>42</v>
      </c>
      <c r="DE155" s="82" t="str">
        <f>IF(VLOOKUP($A155,FAG_Daten_2022!$A$1:$FK$206,FAG_Daten_2022!BJ$1,FALSE)="","",VLOOKUP($A155,FAG_Daten_2022!$A$1:$FK$206,FAG_Daten_2022!BJ$1,FALSE))</f>
        <v/>
      </c>
      <c r="DF155" s="82" t="str">
        <f>IF(VLOOKUP($A155,FAG_Daten_2022!$A$1:$FK$206,FAG_Daten_2022!BK$1,FALSE)="","",VLOOKUP($A155,FAG_Daten_2022!$A$1:$FK$206,FAG_Daten_2022!BK$1,FALSE))</f>
        <v/>
      </c>
      <c r="DG155" s="82" t="str">
        <f>IF(VLOOKUP($A155,FAG_Daten_2022!$A$1:$FK$206,FAG_Daten_2022!BL$1,FALSE)="","",VLOOKUP($A155,FAG_Daten_2022!$A$1:$FK$206,FAG_Daten_2022!BL$1,FALSE))</f>
        <v/>
      </c>
      <c r="DH155" s="82" t="str">
        <f>IF(VLOOKUP($A155,FAG_Daten_2022!$A$1:$FK$206,FAG_Daten_2022!BM$1,FALSE)="","",VLOOKUP($A155,FAG_Daten_2022!$A$1:$FK$206,FAG_Daten_2022!BM$1,FALSE))</f>
        <v/>
      </c>
      <c r="DI155" s="82" t="str">
        <f>IF(VLOOKUP($A155,FAG_Daten_2022!$A$1:$FK$206,FAG_Daten_2022!BN$1,FALSE)="","",VLOOKUP($A155,FAG_Daten_2022!$A$1:$FK$206,FAG_Daten_2022!BN$1,FALSE))</f>
        <v/>
      </c>
      <c r="DJ155" s="82" t="str">
        <f>IF(VLOOKUP($A155,FAG_Daten_2022!$A$1:$FK$206,FAG_Daten_2022!BO$1,FALSE)="","",VLOOKUP($A155,FAG_Daten_2022!$A$1:$FK$206,FAG_Daten_2022!BO$1,FALSE))</f>
        <v/>
      </c>
      <c r="DK155" s="82" t="str">
        <f>IF(VLOOKUP($A155,FAG_Daten_2022!$A$1:$FK$206,FAG_Daten_2022!BP$1,FALSE)="","",VLOOKUP($A155,FAG_Daten_2022!$A$1:$FK$206,FAG_Daten_2022!BP$1,FALSE))</f>
        <v/>
      </c>
      <c r="DL155" s="82" t="str">
        <f>IF(VLOOKUP($A155,FAG_Daten_2022!$A$1:$FK$206,FAG_Daten_2022!BQ$1,FALSE)="","",VLOOKUP($A155,FAG_Daten_2022!$A$1:$FK$206,FAG_Daten_2022!BQ$1,FALSE))</f>
        <v/>
      </c>
      <c r="DM155" s="82" t="str">
        <f>IF(VLOOKUP($A155,FAG_Daten_2022!$A$1:$FK$206,FAG_Daten_2022!BR$1,FALSE)="","",VLOOKUP($A155,FAG_Daten_2022!$A$1:$FK$206,FAG_Daten_2022!BR$1,FALSE))</f>
        <v/>
      </c>
      <c r="DN155" s="82" t="str">
        <f t="shared" si="29"/>
        <v/>
      </c>
      <c r="DO155" s="82" t="str">
        <f t="shared" si="29"/>
        <v/>
      </c>
      <c r="DP155" s="82" t="str">
        <f t="shared" si="29"/>
        <v/>
      </c>
      <c r="DQ155" s="82" t="str">
        <f t="shared" si="29"/>
        <v/>
      </c>
      <c r="DR155" s="82">
        <f t="shared" si="29"/>
        <v>0</v>
      </c>
      <c r="DS155" s="82" t="str">
        <f t="shared" si="29"/>
        <v/>
      </c>
      <c r="DT155" s="82" t="str">
        <f t="shared" si="41"/>
        <v/>
      </c>
      <c r="DU155" s="82" t="str">
        <f t="shared" si="41"/>
        <v/>
      </c>
      <c r="DV155" s="82" t="str">
        <f t="shared" si="41"/>
        <v/>
      </c>
      <c r="DW155" s="82" t="str">
        <f t="shared" si="32"/>
        <v/>
      </c>
      <c r="DX155" s="82" t="str">
        <f t="shared" si="32"/>
        <v/>
      </c>
      <c r="DY155" s="82" t="str">
        <f t="shared" si="32"/>
        <v/>
      </c>
      <c r="DZ155" s="82">
        <f t="shared" si="36"/>
        <v>0</v>
      </c>
      <c r="EA155" s="82">
        <f t="shared" si="37"/>
        <v>441730</v>
      </c>
      <c r="EB155" s="82"/>
      <c r="EC155" s="82"/>
      <c r="ED155" s="82"/>
      <c r="EE155" s="82"/>
      <c r="EF155" s="82"/>
      <c r="EG155" s="82"/>
      <c r="EH155" s="82"/>
      <c r="EI155" s="82"/>
      <c r="EJ155" s="82"/>
      <c r="EK155" s="3"/>
      <c r="EL155" s="82"/>
      <c r="EM155" s="3"/>
    </row>
    <row r="156" spans="1:143" outlineLevel="1" x14ac:dyDescent="0.2">
      <c r="A156" s="1">
        <v>251</v>
      </c>
      <c r="B156" s="3" t="str">
        <f>VLOOKUP(A156,FAG_Daten_2022!A$1:$FK$206,FAG_Daten_2022!$B$1,FALSE)</f>
        <v>Weiningen</v>
      </c>
      <c r="C156" s="3" t="str">
        <f>VLOOKUP(A156,FAG_Daten_2022!A$1:$FK$206,FAG_Daten_2022!$C$1,FALSE)</f>
        <v>Politische Gemeinde</v>
      </c>
      <c r="D156" s="3" t="str">
        <f>VLOOKUP(A156,FAG_Daten_2022!A$1:$FK$206,FAG_Daten_2022!$D$1,FALSE)</f>
        <v>Bezirk Dietikon</v>
      </c>
      <c r="E156" s="82">
        <f>VLOOKUP(A156,FAG_Daten_2022!A$1:$FK$206,FAG_Daten_2022!$AT$1,FALSE)</f>
        <v>2920</v>
      </c>
      <c r="F156" s="82">
        <f>VLOOKUP(A156,FAG_Daten_2022!A$1:$FK$206,FAG_Daten_2022!$AV$1,FALSE)</f>
        <v>3770</v>
      </c>
      <c r="G156" s="82">
        <f>VLOOKUP(A156,FAG_Daten_2022!A$1:$FK$206,FAG_Daten_2022!$F$1,FALSE)</f>
        <v>4857</v>
      </c>
      <c r="H156" s="80">
        <f>VLOOKUP(A156,FAG_Daten_2022!A$1:$FK$206,FAG_Daten_2022!$DH$1,FALSE)</f>
        <v>103</v>
      </c>
      <c r="I156" s="82">
        <f>ROUND(IF(E156&lt;FAG_Basisdaten!$C$5*F156,(FAG_Basisdaten!$C$5*F156-E156)*G156*H156/100,0),0)</f>
        <v>3309293</v>
      </c>
      <c r="J156" s="82">
        <f>VLOOKUP(A156,FAG_Daten_2022!A$1:$FK$206,FAG_Daten_2022!$AT$1,FALSE)</f>
        <v>2920</v>
      </c>
      <c r="K156" s="82">
        <f>VLOOKUP(A156,FAG_Daten_2022!A$1:$FK$206,FAG_Daten_2022!$AV$1,FALSE)</f>
        <v>3770</v>
      </c>
      <c r="L156" s="3">
        <f>VLOOKUP(A156,FAG_Daten_2022!A$1:$FK$206,FAG_Daten_2022!$F$1,FALSE)</f>
        <v>4857</v>
      </c>
      <c r="M156" s="3">
        <f>VLOOKUP(A156,FAG_Daten_2022!A$1:$FK$206,FAG_Daten_2022!DJ$1,FALSE)</f>
        <v>99.67</v>
      </c>
      <c r="N156" s="3">
        <f>VLOOKUP(A156,FAG_Daten_2022!A$1:$FK$206,FAG_Daten_2022!$DK$1,FALSE)</f>
        <v>100.87</v>
      </c>
      <c r="O156" s="82">
        <f>ROUND(IF(J156&gt;K156*FAG_Basisdaten!$C$8,(J156-K156*FAG_Basisdaten!$C$8)*FAG_Basisdaten!$C$9*L156*(M156/N156),0),0)</f>
        <v>0</v>
      </c>
      <c r="P156" s="82">
        <f>VLOOKUP(A156,FAG_Daten_2022!A$1:$FK$206,FAG_Daten_2022!$I$1,FALSE)</f>
        <v>999</v>
      </c>
      <c r="Q156" s="82">
        <f>VLOOKUP(A156,FAG_Daten_2022!A$1:$FK$206,FAG_Daten_2022!$F$1,FALSE)</f>
        <v>4857</v>
      </c>
      <c r="R156" s="82">
        <f>VLOOKUP(A156,FAG_Daten_2022!A$1:$FK$206,FAG_Daten_2022!$K$1,FALSE)</f>
        <v>232131</v>
      </c>
      <c r="S156" s="82">
        <f>VLOOKUP(A156,FAG_Daten_2022!A$1:$FK$206,FAG_Daten_2022!$H$1,FALSE)</f>
        <v>1130451</v>
      </c>
      <c r="T156" s="82">
        <f>VLOOKUP(A156,FAG_Daten_2022!A$1:$FK$206,FAG_Daten_2022!$F$1,FALSE)</f>
        <v>4857</v>
      </c>
      <c r="U156" s="3">
        <f>VLOOKUP(A156,FAG_Daten_2022!A$1:$FK$206,FAG_Daten_2022!$BC$1,FALSE)</f>
        <v>102.3</v>
      </c>
      <c r="V156" s="3">
        <f>VLOOKUP(A156,FAG_Daten_2022!A$1:$FK$206,FAG_Daten_2022!$BD$1,FALSE)</f>
        <v>104.2</v>
      </c>
      <c r="W156" s="118">
        <f>IF((P156/Q156)&gt;(R156/S156)*FAG_Basisdaten!$C$12,((P156/Q156)-(R156/S156)*FAG_Basisdaten!$C$12)*T156*FAG_Basisdaten!$C$13*(U156/V156),0)</f>
        <v>0</v>
      </c>
      <c r="X156" s="3">
        <f>VLOOKUP(A156,FAG_Daten_2022!A$1:$FK$206,FAG_Daten_2022!$DH$1,FALSE)</f>
        <v>103</v>
      </c>
      <c r="Y156" s="3">
        <f>VLOOKUP(A156,FAG_Daten_2022!A$1:$FK$206,FAG_Daten_2022!$DJ$1,FALSE)</f>
        <v>99.67</v>
      </c>
      <c r="Z156" s="82">
        <f>ROUND(W156-W156*MIN(MAX((Y156*FAG_Basisdaten!$C$15-X156)/(Y156*FAG_Basisdaten!$C$14),0),1),0)</f>
        <v>0</v>
      </c>
      <c r="AA156" s="79">
        <f>VLOOKUP(A156,FAG_Daten_2022!A$1:$FK$206,FAG_Daten_2022!$AW$1,FALSE)</f>
        <v>907.61</v>
      </c>
      <c r="AB156" s="83">
        <f>VLOOKUP(A156,FAG_Daten_2022!A$1:$FK$206,FAG_Daten_2022!$AZ$1,FALSE)</f>
        <v>6.7199999999999996E-2</v>
      </c>
      <c r="AC156" s="3">
        <f>VLOOKUP(A156,FAG_Daten_2022!A$1:$FK$206,FAG_Daten_2022!$F$1,FALSE)</f>
        <v>4857</v>
      </c>
      <c r="AD156" s="3">
        <f>VLOOKUP(A156,FAG_Daten_2022!A$1:$FK$206,FAG_Daten_2022!$BC$1,FALSE)</f>
        <v>102.3</v>
      </c>
      <c r="AE156" s="3">
        <f>VLOOKUP(A156,FAG_Daten_2022!A$1:$FK$206,FAG_Daten_2022!$BD$1,FALSE)</f>
        <v>104.2</v>
      </c>
      <c r="AF156" s="80">
        <f>IF(OR(AA156&lt;FAG_Basisdaten!$C$18,AB156&gt;FAG_Basisdaten!$C$19),MAX((FAG_Basisdaten!$C$20+FAG_Basisdaten!$C$21*AA156+FAG_Basisdaten!$C$22*AB156*100)*AC156*(AD156/AE156),0),0)</f>
        <v>0</v>
      </c>
      <c r="AG156" s="3">
        <f>VLOOKUP(A156,FAG_Daten_2022!A$1:$FK$206,FAG_Daten_2022!$DH$1,FALSE)</f>
        <v>103</v>
      </c>
      <c r="AH156" s="3">
        <f>VLOOKUP(A156,FAG_Daten_2022!A$1:$FK$206,FAG_Daten_2022!$DJ$1,FALSE)</f>
        <v>99.67</v>
      </c>
      <c r="AI156" s="82">
        <f>ROUND(AF156-AF156*MIN(MAX((AH156*FAG_Basisdaten!$C$24-AG156)/(AH156*FAG_Basisdaten!$C$23),0),1),0)</f>
        <v>0</v>
      </c>
      <c r="AJ156" s="3">
        <f>VLOOKUP(A156,FAG_Daten_2022!$A$1:$FK$206,FAG_Daten_2022!$BC$1,FALSE)</f>
        <v>102.3</v>
      </c>
      <c r="AK156" s="3">
        <f>VLOOKUP(A156,FAG_Daten_2022!$A$1:$FK$206,FAG_Daten_2022!$BD$1,FALSE)</f>
        <v>104.2</v>
      </c>
      <c r="AL156" s="82">
        <v>0</v>
      </c>
      <c r="AM156" s="82">
        <f t="shared" si="33"/>
        <v>3309293</v>
      </c>
      <c r="AN156" s="115" t="str">
        <f>IF(VLOOKUP($A156,FAG_Daten_2022!$A$1:$FK$206,FAG_Daten_2022!BS$1,FALSE)="","",VLOOKUP($A156,FAG_Daten_2022!$A$1:$FK$206,FAG_Daten_2022!BS$1,FALSE))</f>
        <v/>
      </c>
      <c r="AO156" s="115" t="str">
        <f>IF(VLOOKUP($A156,FAG_Daten_2022!$A$1:$FK$206,FAG_Daten_2022!BT$1,FALSE)="","",VLOOKUP($A156,FAG_Daten_2022!$A$1:$FK$206,FAG_Daten_2022!BT$1,FALSE))</f>
        <v/>
      </c>
      <c r="AP156" s="115" t="str">
        <f>IF(VLOOKUP($A156,FAG_Daten_2022!$A$1:$FK$206,FAG_Daten_2022!BU$1,FALSE)="","",VLOOKUP($A156,FAG_Daten_2022!$A$1:$FK$206,FAG_Daten_2022!BU$1,FALSE))</f>
        <v/>
      </c>
      <c r="AQ156" s="115" t="str">
        <f>IF(VLOOKUP($A156,FAG_Daten_2022!$A$1:$FK$206,FAG_Daten_2022!BV$1,FALSE)="","",VLOOKUP($A156,FAG_Daten_2022!$A$1:$FK$206,FAG_Daten_2022!BV$1,FALSE))</f>
        <v/>
      </c>
      <c r="AR156" s="115" t="str">
        <f>IF(VLOOKUP($A156,FAG_Daten_2022!$A$1:$FK$206,FAG_Daten_2022!BW$1,FALSE)="","",VLOOKUP($A156,FAG_Daten_2022!$A$1:$FK$206,FAG_Daten_2022!BW$1,FALSE))</f>
        <v>Weiningen</v>
      </c>
      <c r="AS156" s="115" t="str">
        <f>IF(VLOOKUP($A156,FAG_Daten_2022!$A$1:$FK$206,FAG_Daten_2022!BX$1,FALSE)="","",VLOOKUP($A156,FAG_Daten_2022!$A$1:$FK$206,FAG_Daten_2022!BX$1,FALSE))</f>
        <v/>
      </c>
      <c r="AT156" s="115" t="str">
        <f>IF(VLOOKUP($A156,FAG_Daten_2022!$A$1:$FK$206,FAG_Daten_2022!BY$1,FALSE)="","",VLOOKUP($A156,FAG_Daten_2022!$A$1:$FK$206,FAG_Daten_2022!BY$1,FALSE))</f>
        <v/>
      </c>
      <c r="AU156" s="115" t="str">
        <f>IF(VLOOKUP($A156,FAG_Daten_2022!$A$1:$FK$206,FAG_Daten_2022!BZ$1,FALSE)="","",VLOOKUP($A156,FAG_Daten_2022!$A$1:$FK$206,FAG_Daten_2022!BZ$1,FALSE))</f>
        <v/>
      </c>
      <c r="AV156" s="115" t="str">
        <f>IF(VLOOKUP($A156,FAG_Daten_2022!$A$1:$FK$206,FAG_Daten_2022!CA$1,FALSE)="","",VLOOKUP($A156,FAG_Daten_2022!$A$1:$FK$206,FAG_Daten_2022!CA$1,FALSE))</f>
        <v/>
      </c>
      <c r="AW156" s="115" t="str">
        <f>IF(VLOOKUP($A156,FAG_Daten_2022!$A$1:$FK$206,FAG_Daten_2022!CB$1,FALSE)="","",VLOOKUP($A156,FAG_Daten_2022!$A$1:$FK$206,FAG_Daten_2022!CB$1,FALSE))</f>
        <v/>
      </c>
      <c r="AX156" s="115" t="str">
        <f>IF(VLOOKUP($A156,FAG_Daten_2022!$A$1:$FK$206,FAG_Daten_2022!CC$1,FALSE)="","",VLOOKUP($A156,FAG_Daten_2022!$A$1:$FK$206,FAG_Daten_2022!CC$1,FALSE))</f>
        <v/>
      </c>
      <c r="AY156" s="115" t="str">
        <f>IF(VLOOKUP($A156,FAG_Daten_2022!$A$1:$FK$206,FAG_Daten_2022!CD$1,FALSE)="","",VLOOKUP($A156,FAG_Daten_2022!$A$1:$FK$206,FAG_Daten_2022!CD$1,FALSE))</f>
        <v/>
      </c>
      <c r="AZ156" s="80">
        <f>VLOOKUP($A156,FAG_Daten_2022!$A$1:$FK$206,FAG_Daten_2022!$DH$1,FALSE)</f>
        <v>103</v>
      </c>
      <c r="BA156" s="80">
        <f>IF(VLOOKUP($A156,FAG_Daten_2022!$A$1:$FK$206,FAG_Daten_2022!M$1,FALSE)="","",VLOOKUP($A156,FAG_Daten_2022!$A$1:$FK$206,FAG_Daten_2022!M$1,FALSE))</f>
        <v>0</v>
      </c>
      <c r="BB156" s="80">
        <f>IF(VLOOKUP($A156,FAG_Daten_2022!$A$1:$FK$206,FAG_Daten_2022!N$1,FALSE)="","",VLOOKUP($A156,FAG_Daten_2022!$A$1:$FK$206,FAG_Daten_2022!N$1,FALSE))</f>
        <v>0</v>
      </c>
      <c r="BC156" s="80">
        <f>IF(VLOOKUP($A156,FAG_Daten_2022!$A$1:$FK$206,FAG_Daten_2022!O$1,FALSE)="","",VLOOKUP($A156,FAG_Daten_2022!$A$1:$FK$206,FAG_Daten_2022!O$1,FALSE))</f>
        <v>0</v>
      </c>
      <c r="BD156" s="80" t="str">
        <f>IF(VLOOKUP($A156,FAG_Daten_2022!$A$1:$FK$206,FAG_Daten_2022!P$1,FALSE)="","",VLOOKUP($A156,FAG_Daten_2022!$A$1:$FK$206,FAG_Daten_2022!P$1,FALSE))</f>
        <v/>
      </c>
      <c r="BE156" s="80">
        <f>IF(VLOOKUP($A156,FAG_Daten_2022!$A$1:$FK$206,FAG_Daten_2022!R$1,FALSE)="","",VLOOKUP($A156,FAG_Daten_2022!$A$1:$FK$206,FAG_Daten_2022!R$1,FALSE))</f>
        <v>18</v>
      </c>
      <c r="BF156" s="80">
        <f>IF(VLOOKUP($A156,FAG_Daten_2022!$A$1:$FK$206,FAG_Daten_2022!S$1,FALSE)="","",VLOOKUP($A156,FAG_Daten_2022!$A$1:$FK$206,FAG_Daten_2022!S$1,FALSE))</f>
        <v>0</v>
      </c>
      <c r="BG156" s="80" t="str">
        <f>IF(VLOOKUP($A156,FAG_Daten_2022!$A$1:$FK$206,FAG_Daten_2022!T$1,FALSE)="","",VLOOKUP($A156,FAG_Daten_2022!$A$1:$FK$206,FAG_Daten_2022!T$1,FALSE))</f>
        <v/>
      </c>
      <c r="BH156" s="80" t="str">
        <f>IF(VLOOKUP($A156,FAG_Daten_2022!$A$1:$FK$206,FAG_Daten_2022!U$1,FALSE)="","",VLOOKUP($A156,FAG_Daten_2022!$A$1:$FK$206,FAG_Daten_2022!U$1,FALSE))</f>
        <v/>
      </c>
      <c r="BI156" s="80">
        <f>IF(VLOOKUP($A156,FAG_Daten_2022!$A$1:$FK$206,FAG_Daten_2022!W$1,FALSE)="","",VLOOKUP($A156,FAG_Daten_2022!$A$1:$FK$206,FAG_Daten_2022!W$1,FALSE))</f>
        <v>0</v>
      </c>
      <c r="BJ156" s="80" t="str">
        <f>IF(VLOOKUP($A156,FAG_Daten_2022!$A$1:$FK$206,FAG_Daten_2022!X$1,FALSE)="","",VLOOKUP($A156,FAG_Daten_2022!$A$1:$FK$206,FAG_Daten_2022!X$1,FALSE))</f>
        <v/>
      </c>
      <c r="BK156" s="80" t="str">
        <f>IF(VLOOKUP($A156,FAG_Daten_2022!$A$1:$FK$206,FAG_Daten_2022!Y$1,FALSE)="","",VLOOKUP($A156,FAG_Daten_2022!$A$1:$FK$206,FAG_Daten_2022!Y$1,FALSE))</f>
        <v/>
      </c>
      <c r="BL156" s="80" t="str">
        <f>IF(VLOOKUP($A156,FAG_Daten_2022!$A$1:$FK$206,FAG_Daten_2022!Z$1,FALSE)="","",VLOOKUP($A156,FAG_Daten_2022!$A$1:$FK$206,FAG_Daten_2022!Z$1,FALSE))</f>
        <v/>
      </c>
      <c r="BM156" s="82">
        <f>IF(VLOOKUP($A156,FAG_Daten_2022!$A$1:$FK$206,FAG_Daten_2022!AG$1,FALSE)="","",VLOOKUP($A156,FAG_Daten_2022!$A$1:$FK$206,FAG_Daten_2022!AG$1,FALSE))</f>
        <v>14184269</v>
      </c>
      <c r="BN156" s="82">
        <f>IF(VLOOKUP($A156,FAG_Daten_2022!$A$1:$FK$206,FAG_Daten_2022!AH$1,FALSE)="","",VLOOKUP($A156,FAG_Daten_2022!$A$1:$FK$206,FAG_Daten_2022!AH$1,FALSE))</f>
        <v>0</v>
      </c>
      <c r="BO156" s="82">
        <f>IF(VLOOKUP($A156,FAG_Daten_2022!$A$1:$FK$206,FAG_Daten_2022!AI$1,FALSE)="","",VLOOKUP($A156,FAG_Daten_2022!$A$1:$FK$206,FAG_Daten_2022!AI$1,FALSE))</f>
        <v>0</v>
      </c>
      <c r="BP156" s="113">
        <f>IF(VLOOKUP($A156,FAG_Daten_2022!$A$1:$FK$206,FAG_Daten_2022!AJ$1,FALSE)="","",VLOOKUP($A156,FAG_Daten_2022!$A$1:$FK$206,FAG_Daten_2022!AJ$1,FALSE))</f>
        <v>0</v>
      </c>
      <c r="BQ156" s="82" t="str">
        <f>IF(VLOOKUP($A156,FAG_Daten_2022!$A$1:$FK$206,FAG_Daten_2022!AK$1,FALSE)="","",VLOOKUP($A156,FAG_Daten_2022!$A$1:$FK$206,FAG_Daten_2022!AK$1,FALSE))</f>
        <v/>
      </c>
      <c r="BR156" s="82">
        <f>IF(VLOOKUP($A156,FAG_Daten_2022!$A$1:$FK$206,FAG_Daten_2022!AL$1,FALSE)="","",VLOOKUP($A156,FAG_Daten_2022!$A$1:$FK$206,FAG_Daten_2022!AL$1,FALSE))</f>
        <v>14184269</v>
      </c>
      <c r="BS156" s="82">
        <f>IF(VLOOKUP($A156,FAG_Daten_2022!$A$1:$FK$206,FAG_Daten_2022!AM$1,FALSE)="","",VLOOKUP($A156,FAG_Daten_2022!$A$1:$FK$206,FAG_Daten_2022!AM$1,FALSE))</f>
        <v>0</v>
      </c>
      <c r="BT156" s="82" t="str">
        <f>IF(VLOOKUP($A156,FAG_Daten_2022!$A$1:$FK$206,FAG_Daten_2022!AN$1,FALSE)="","",VLOOKUP($A156,FAG_Daten_2022!$A$1:$FK$206,FAG_Daten_2022!AN$1,FALSE))</f>
        <v/>
      </c>
      <c r="BU156" s="82" t="str">
        <f>IF(VLOOKUP($A156,FAG_Daten_2022!$A$1:$FK$206,FAG_Daten_2022!AO$1,FALSE)="","",VLOOKUP($A156,FAG_Daten_2022!$A$1:$FK$206,FAG_Daten_2022!AO$1,FALSE))</f>
        <v/>
      </c>
      <c r="BV156" s="82">
        <f>IF(VLOOKUP($A156,FAG_Daten_2022!$A$1:$FK$206,FAG_Daten_2022!AP$1,FALSE)="","",VLOOKUP($A156,FAG_Daten_2022!$A$1:$FK$206,FAG_Daten_2022!AP$1,FALSE))</f>
        <v>0</v>
      </c>
      <c r="BW156" s="82" t="str">
        <f>IF(VLOOKUP($A156,FAG_Daten_2022!$A$1:$FK$206,FAG_Daten_2022!AQ$1,FALSE)="","",VLOOKUP($A156,FAG_Daten_2022!$A$1:$FK$206,FAG_Daten_2022!AQ$1,FALSE))</f>
        <v/>
      </c>
      <c r="BX156" s="82" t="str">
        <f>IF(VLOOKUP($A156,FAG_Daten_2022!$A$1:$FK$206,FAG_Daten_2022!AR$1,FALSE)="","",VLOOKUP($A156,FAG_Daten_2022!$A$1:$FK$206,FAG_Daten_2022!AR$1,FALSE))</f>
        <v/>
      </c>
      <c r="BY156" s="82" t="str">
        <f>IF(VLOOKUP($A156,FAG_Daten_2022!$A$1:$FK$206,FAG_Daten_2022!AS$1,FALSE)="","",VLOOKUP($A156,FAG_Daten_2022!$A$1:$FK$206,FAG_Daten_2022!AS$1,FALSE))</f>
        <v/>
      </c>
      <c r="BZ156" s="82">
        <f t="shared" si="38"/>
        <v>0</v>
      </c>
      <c r="CA156" s="82">
        <f t="shared" si="38"/>
        <v>0</v>
      </c>
      <c r="CB156" s="82">
        <f t="shared" si="38"/>
        <v>0</v>
      </c>
      <c r="CC156" s="82" t="str">
        <f t="shared" si="38"/>
        <v/>
      </c>
      <c r="CD156" s="82">
        <f t="shared" si="38"/>
        <v>578323</v>
      </c>
      <c r="CE156" s="82">
        <f t="shared" si="38"/>
        <v>0</v>
      </c>
      <c r="CF156" s="82" t="str">
        <f t="shared" si="38"/>
        <v/>
      </c>
      <c r="CG156" s="82" t="str">
        <f t="shared" si="38"/>
        <v/>
      </c>
      <c r="CH156" s="82">
        <f t="shared" si="38"/>
        <v>0</v>
      </c>
      <c r="CI156" s="82" t="str">
        <f t="shared" si="38"/>
        <v/>
      </c>
      <c r="CJ156" s="82" t="str">
        <f t="shared" si="38"/>
        <v/>
      </c>
      <c r="CK156" s="82" t="str">
        <f t="shared" si="38"/>
        <v/>
      </c>
      <c r="CL156" s="82">
        <f t="shared" si="28"/>
        <v>0</v>
      </c>
      <c r="CM156" s="82">
        <f t="shared" si="28"/>
        <v>0</v>
      </c>
      <c r="CN156" s="82">
        <f t="shared" si="28"/>
        <v>0</v>
      </c>
      <c r="CO156" s="82" t="str">
        <f t="shared" si="28"/>
        <v/>
      </c>
      <c r="CP156" s="82">
        <f t="shared" si="28"/>
        <v>0</v>
      </c>
      <c r="CQ156" s="82">
        <f t="shared" si="28"/>
        <v>0</v>
      </c>
      <c r="CR156" s="82" t="str">
        <f t="shared" si="28"/>
        <v/>
      </c>
      <c r="CS156" s="82" t="str">
        <f t="shared" si="40"/>
        <v/>
      </c>
      <c r="CT156" s="82">
        <f t="shared" si="40"/>
        <v>0</v>
      </c>
      <c r="CU156" s="82" t="str">
        <f t="shared" si="31"/>
        <v/>
      </c>
      <c r="CV156" s="82" t="str">
        <f t="shared" si="31"/>
        <v/>
      </c>
      <c r="CW156" s="82" t="str">
        <f t="shared" si="31"/>
        <v/>
      </c>
      <c r="CX156" s="82">
        <f t="shared" si="39"/>
        <v>578323</v>
      </c>
      <c r="CY156" s="82">
        <f>VLOOKUP($A156,FAG_Daten_2022!$A$1:$FK$206,FAG_Daten_2022!I$1,FALSE)</f>
        <v>999</v>
      </c>
      <c r="CZ156" s="82" t="str">
        <f>IF(VLOOKUP($A156,FAG_Daten_2022!$A$1:$FK$206,FAG_Daten_2022!BE$1,FALSE)="","",VLOOKUP($A156,FAG_Daten_2022!$A$1:$FK$206,FAG_Daten_2022!BE$1,FALSE))</f>
        <v/>
      </c>
      <c r="DA156" s="82" t="str">
        <f>IF(VLOOKUP($A156,FAG_Daten_2022!$A$1:$FK$206,FAG_Daten_2022!BF$1,FALSE)="","",VLOOKUP($A156,FAG_Daten_2022!$A$1:$FK$206,FAG_Daten_2022!BF$1,FALSE))</f>
        <v/>
      </c>
      <c r="DB156" s="82" t="str">
        <f>IF(VLOOKUP($A156,FAG_Daten_2022!$A$1:$FK$206,FAG_Daten_2022!BG$1,FALSE)="","",VLOOKUP($A156,FAG_Daten_2022!$A$1:$FK$206,FAG_Daten_2022!BG$1,FALSE))</f>
        <v/>
      </c>
      <c r="DC156" s="82" t="str">
        <f>IF(VLOOKUP($A156,FAG_Daten_2022!$A$1:$FK$206,FAG_Daten_2022!BH$1,FALSE)="","",VLOOKUP($A156,FAG_Daten_2022!$A$1:$FK$206,FAG_Daten_2022!BH$1,FALSE))</f>
        <v/>
      </c>
      <c r="DD156" s="82">
        <f>IF(VLOOKUP($A156,FAG_Daten_2022!$A$1:$FK$206,FAG_Daten_2022!BI$1,FALSE)="","",VLOOKUP($A156,FAG_Daten_2022!$A$1:$FK$206,FAG_Daten_2022!BI$1,FALSE))</f>
        <v>113</v>
      </c>
      <c r="DE156" s="82" t="str">
        <f>IF(VLOOKUP($A156,FAG_Daten_2022!$A$1:$FK$206,FAG_Daten_2022!BJ$1,FALSE)="","",VLOOKUP($A156,FAG_Daten_2022!$A$1:$FK$206,FAG_Daten_2022!BJ$1,FALSE))</f>
        <v/>
      </c>
      <c r="DF156" s="82" t="str">
        <f>IF(VLOOKUP($A156,FAG_Daten_2022!$A$1:$FK$206,FAG_Daten_2022!BK$1,FALSE)="","",VLOOKUP($A156,FAG_Daten_2022!$A$1:$FK$206,FAG_Daten_2022!BK$1,FALSE))</f>
        <v/>
      </c>
      <c r="DG156" s="82" t="str">
        <f>IF(VLOOKUP($A156,FAG_Daten_2022!$A$1:$FK$206,FAG_Daten_2022!BL$1,FALSE)="","",VLOOKUP($A156,FAG_Daten_2022!$A$1:$FK$206,FAG_Daten_2022!BL$1,FALSE))</f>
        <v/>
      </c>
      <c r="DH156" s="82" t="str">
        <f>IF(VLOOKUP($A156,FAG_Daten_2022!$A$1:$FK$206,FAG_Daten_2022!BM$1,FALSE)="","",VLOOKUP($A156,FAG_Daten_2022!$A$1:$FK$206,FAG_Daten_2022!BM$1,FALSE))</f>
        <v/>
      </c>
      <c r="DI156" s="82" t="str">
        <f>IF(VLOOKUP($A156,FAG_Daten_2022!$A$1:$FK$206,FAG_Daten_2022!BN$1,FALSE)="","",VLOOKUP($A156,FAG_Daten_2022!$A$1:$FK$206,FAG_Daten_2022!BN$1,FALSE))</f>
        <v/>
      </c>
      <c r="DJ156" s="82" t="str">
        <f>IF(VLOOKUP($A156,FAG_Daten_2022!$A$1:$FK$206,FAG_Daten_2022!BO$1,FALSE)="","",VLOOKUP($A156,FAG_Daten_2022!$A$1:$FK$206,FAG_Daten_2022!BO$1,FALSE))</f>
        <v/>
      </c>
      <c r="DK156" s="82" t="str">
        <f>IF(VLOOKUP($A156,FAG_Daten_2022!$A$1:$FK$206,FAG_Daten_2022!BP$1,FALSE)="","",VLOOKUP($A156,FAG_Daten_2022!$A$1:$FK$206,FAG_Daten_2022!BP$1,FALSE))</f>
        <v/>
      </c>
      <c r="DL156" s="82" t="str">
        <f>IF(VLOOKUP($A156,FAG_Daten_2022!$A$1:$FK$206,FAG_Daten_2022!BQ$1,FALSE)="","",VLOOKUP($A156,FAG_Daten_2022!$A$1:$FK$206,FAG_Daten_2022!BQ$1,FALSE))</f>
        <v/>
      </c>
      <c r="DM156" s="82" t="str">
        <f>IF(VLOOKUP($A156,FAG_Daten_2022!$A$1:$FK$206,FAG_Daten_2022!BR$1,FALSE)="","",VLOOKUP($A156,FAG_Daten_2022!$A$1:$FK$206,FAG_Daten_2022!BR$1,FALSE))</f>
        <v/>
      </c>
      <c r="DN156" s="82" t="str">
        <f t="shared" si="29"/>
        <v/>
      </c>
      <c r="DO156" s="82" t="str">
        <f t="shared" si="29"/>
        <v/>
      </c>
      <c r="DP156" s="82" t="str">
        <f t="shared" si="29"/>
        <v/>
      </c>
      <c r="DQ156" s="82" t="str">
        <f t="shared" si="29"/>
        <v/>
      </c>
      <c r="DR156" s="82">
        <f t="shared" si="29"/>
        <v>0</v>
      </c>
      <c r="DS156" s="82" t="str">
        <f t="shared" si="29"/>
        <v/>
      </c>
      <c r="DT156" s="82" t="str">
        <f t="shared" si="41"/>
        <v/>
      </c>
      <c r="DU156" s="82" t="str">
        <f t="shared" si="41"/>
        <v/>
      </c>
      <c r="DV156" s="82" t="str">
        <f t="shared" si="41"/>
        <v/>
      </c>
      <c r="DW156" s="82" t="str">
        <f t="shared" si="32"/>
        <v/>
      </c>
      <c r="DX156" s="82" t="str">
        <f t="shared" si="32"/>
        <v/>
      </c>
      <c r="DY156" s="82" t="str">
        <f t="shared" si="32"/>
        <v/>
      </c>
      <c r="DZ156" s="82">
        <f t="shared" si="36"/>
        <v>0</v>
      </c>
      <c r="EA156" s="82">
        <f t="shared" si="37"/>
        <v>578323</v>
      </c>
      <c r="EB156" s="82"/>
      <c r="EC156" s="82"/>
      <c r="ED156" s="82"/>
      <c r="EE156" s="82"/>
      <c r="EF156" s="82"/>
      <c r="EG156" s="82"/>
      <c r="EH156" s="82"/>
      <c r="EI156" s="82"/>
      <c r="EJ156" s="82"/>
      <c r="EL156" s="11"/>
    </row>
    <row r="157" spans="1:143" outlineLevel="1" x14ac:dyDescent="0.2">
      <c r="A157" s="3">
        <v>180</v>
      </c>
      <c r="B157" s="3" t="str">
        <f>VLOOKUP(A157,FAG_Daten_2022!A$1:$FK$206,FAG_Daten_2022!$B$1,FALSE)</f>
        <v>Weisslingen</v>
      </c>
      <c r="C157" s="3" t="str">
        <f>VLOOKUP(A157,FAG_Daten_2022!A$1:$FK$206,FAG_Daten_2022!$C$1,FALSE)</f>
        <v>Politische Gemeinde</v>
      </c>
      <c r="D157" s="3" t="str">
        <f>VLOOKUP(A157,FAG_Daten_2022!A$1:$FK$206,FAG_Daten_2022!$D$1,FALSE)</f>
        <v>Bezirk Pfäffikon</v>
      </c>
      <c r="E157" s="82">
        <f>VLOOKUP(A157,FAG_Daten_2022!A$1:$FK$206,FAG_Daten_2022!$AT$1,FALSE)</f>
        <v>2855</v>
      </c>
      <c r="F157" s="82">
        <f>VLOOKUP(A157,FAG_Daten_2022!A$1:$FK$206,FAG_Daten_2022!$AV$1,FALSE)</f>
        <v>3770</v>
      </c>
      <c r="G157" s="82">
        <f>VLOOKUP(A157,FAG_Daten_2022!A$1:$FK$206,FAG_Daten_2022!$F$1,FALSE)</f>
        <v>3370</v>
      </c>
      <c r="H157" s="80">
        <f>VLOOKUP(A157,FAG_Daten_2022!A$1:$FK$206,FAG_Daten_2022!$DH$1,FALSE)</f>
        <v>106</v>
      </c>
      <c r="I157" s="82">
        <f>ROUND(IF(E157&lt;FAG_Basisdaten!$C$5*F157,(FAG_Basisdaten!$C$5*F157-E157)*G157*H157/100,0),0)</f>
        <v>2595203</v>
      </c>
      <c r="J157" s="82">
        <f>VLOOKUP(A157,FAG_Daten_2022!A$1:$FK$206,FAG_Daten_2022!$AT$1,FALSE)</f>
        <v>2855</v>
      </c>
      <c r="K157" s="82">
        <f>VLOOKUP(A157,FAG_Daten_2022!A$1:$FK$206,FAG_Daten_2022!$AV$1,FALSE)</f>
        <v>3770</v>
      </c>
      <c r="L157" s="3">
        <f>VLOOKUP(A157,FAG_Daten_2022!A$1:$FK$206,FAG_Daten_2022!$F$1,FALSE)</f>
        <v>3370</v>
      </c>
      <c r="M157" s="3">
        <f>VLOOKUP(A157,FAG_Daten_2022!A$1:$FK$206,FAG_Daten_2022!DJ$1,FALSE)</f>
        <v>99.67</v>
      </c>
      <c r="N157" s="3">
        <f>VLOOKUP(A157,FAG_Daten_2022!A$1:$FK$206,FAG_Daten_2022!$DK$1,FALSE)</f>
        <v>100.87</v>
      </c>
      <c r="O157" s="82">
        <f>ROUND(IF(J157&gt;K157*FAG_Basisdaten!$C$8,(J157-K157*FAG_Basisdaten!$C$8)*FAG_Basisdaten!$C$9*L157*(M157/N157),0),0)</f>
        <v>0</v>
      </c>
      <c r="P157" s="82">
        <f>VLOOKUP(A157,FAG_Daten_2022!A$1:$FK$206,FAG_Daten_2022!$I$1,FALSE)</f>
        <v>718</v>
      </c>
      <c r="Q157" s="82">
        <f>VLOOKUP(A157,FAG_Daten_2022!A$1:$FK$206,FAG_Daten_2022!$F$1,FALSE)</f>
        <v>3370</v>
      </c>
      <c r="R157" s="82">
        <f>VLOOKUP(A157,FAG_Daten_2022!A$1:$FK$206,FAG_Daten_2022!$K$1,FALSE)</f>
        <v>232131</v>
      </c>
      <c r="S157" s="82">
        <f>VLOOKUP(A157,FAG_Daten_2022!A$1:$FK$206,FAG_Daten_2022!$H$1,FALSE)</f>
        <v>1130451</v>
      </c>
      <c r="T157" s="82">
        <f>VLOOKUP(A157,FAG_Daten_2022!A$1:$FK$206,FAG_Daten_2022!$F$1,FALSE)</f>
        <v>3370</v>
      </c>
      <c r="U157" s="3">
        <f>VLOOKUP(A157,FAG_Daten_2022!A$1:$FK$206,FAG_Daten_2022!$BC$1,FALSE)</f>
        <v>102.3</v>
      </c>
      <c r="V157" s="3">
        <f>VLOOKUP(A157,FAG_Daten_2022!A$1:$FK$206,FAG_Daten_2022!$BD$1,FALSE)</f>
        <v>104.2</v>
      </c>
      <c r="W157" s="118">
        <f>IF((P157/Q157)&gt;(R157/S157)*FAG_Basisdaten!$C$12,((P157/Q157)-(R157/S157)*FAG_Basisdaten!$C$12)*T157*FAG_Basisdaten!$C$13*(U157/V157),0)</f>
        <v>0</v>
      </c>
      <c r="X157" s="3">
        <f>VLOOKUP(A157,FAG_Daten_2022!A$1:$FK$206,FAG_Daten_2022!$DH$1,FALSE)</f>
        <v>106</v>
      </c>
      <c r="Y157" s="3">
        <f>VLOOKUP(A157,FAG_Daten_2022!A$1:$FK$206,FAG_Daten_2022!$DJ$1,FALSE)</f>
        <v>99.67</v>
      </c>
      <c r="Z157" s="82">
        <f>ROUND(W157-W157*MIN(MAX((Y157*FAG_Basisdaten!$C$15-X157)/(Y157*FAG_Basisdaten!$C$14),0),1),0)</f>
        <v>0</v>
      </c>
      <c r="AA157" s="79">
        <f>VLOOKUP(A157,FAG_Daten_2022!A$1:$FK$206,FAG_Daten_2022!$AW$1,FALSE)</f>
        <v>265.83</v>
      </c>
      <c r="AB157" s="83">
        <f>VLOOKUP(A157,FAG_Daten_2022!A$1:$FK$206,FAG_Daten_2022!$AZ$1,FALSE)</f>
        <v>3.9600000000000003E-2</v>
      </c>
      <c r="AC157" s="3">
        <f>VLOOKUP(A157,FAG_Daten_2022!A$1:$FK$206,FAG_Daten_2022!$F$1,FALSE)</f>
        <v>3370</v>
      </c>
      <c r="AD157" s="3">
        <f>VLOOKUP(A157,FAG_Daten_2022!A$1:$FK$206,FAG_Daten_2022!$BC$1,FALSE)</f>
        <v>102.3</v>
      </c>
      <c r="AE157" s="3">
        <f>VLOOKUP(A157,FAG_Daten_2022!A$1:$FK$206,FAG_Daten_2022!$BD$1,FALSE)</f>
        <v>104.2</v>
      </c>
      <c r="AF157" s="80">
        <f>IF(OR(AA157&lt;FAG_Basisdaten!$C$18,AB157&gt;FAG_Basisdaten!$C$19),MAX((FAG_Basisdaten!$C$20+FAG_Basisdaten!$C$21*AA157+FAG_Basisdaten!$C$22*AB157*100)*AC157*(AD157/AE157),0),0)</f>
        <v>0</v>
      </c>
      <c r="AG157" s="3">
        <f>VLOOKUP(A157,FAG_Daten_2022!A$1:$FK$206,FAG_Daten_2022!$DH$1,FALSE)</f>
        <v>106</v>
      </c>
      <c r="AH157" s="3">
        <f>VLOOKUP(A157,FAG_Daten_2022!A$1:$FK$206,FAG_Daten_2022!$DJ$1,FALSE)</f>
        <v>99.67</v>
      </c>
      <c r="AI157" s="82">
        <f>ROUND(AF157-AF157*MIN(MAX((AH157*FAG_Basisdaten!$C$24-AG157)/(AH157*FAG_Basisdaten!$C$23),0),1),0)</f>
        <v>0</v>
      </c>
      <c r="AJ157" s="3">
        <f>VLOOKUP(A157,FAG_Daten_2022!$A$1:$FK$206,FAG_Daten_2022!$BC$1,FALSE)</f>
        <v>102.3</v>
      </c>
      <c r="AK157" s="3">
        <f>VLOOKUP(A157,FAG_Daten_2022!$A$1:$FK$206,FAG_Daten_2022!$BD$1,FALSE)</f>
        <v>104.2</v>
      </c>
      <c r="AL157" s="82">
        <v>0</v>
      </c>
      <c r="AM157" s="82">
        <f t="shared" si="33"/>
        <v>2595203</v>
      </c>
      <c r="AN157" s="115" t="str">
        <f>IF(VLOOKUP($A157,FAG_Daten_2022!$A$1:$FK$206,FAG_Daten_2022!BS$1,FALSE)="","",VLOOKUP($A157,FAG_Daten_2022!$A$1:$FK$206,FAG_Daten_2022!BS$1,FALSE))</f>
        <v/>
      </c>
      <c r="AO157" s="115" t="str">
        <f>IF(VLOOKUP($A157,FAG_Daten_2022!$A$1:$FK$206,FAG_Daten_2022!BT$1,FALSE)="","",VLOOKUP($A157,FAG_Daten_2022!$A$1:$FK$206,FAG_Daten_2022!BT$1,FALSE))</f>
        <v/>
      </c>
      <c r="AP157" s="115" t="str">
        <f>IF(VLOOKUP($A157,FAG_Daten_2022!$A$1:$FK$206,FAG_Daten_2022!BU$1,FALSE)="","",VLOOKUP($A157,FAG_Daten_2022!$A$1:$FK$206,FAG_Daten_2022!BU$1,FALSE))</f>
        <v/>
      </c>
      <c r="AQ157" s="115" t="str">
        <f>IF(VLOOKUP($A157,FAG_Daten_2022!$A$1:$FK$206,FAG_Daten_2022!BV$1,FALSE)="","",VLOOKUP($A157,FAG_Daten_2022!$A$1:$FK$206,FAG_Daten_2022!BV$1,FALSE))</f>
        <v/>
      </c>
      <c r="AR157" s="115" t="str">
        <f>IF(VLOOKUP($A157,FAG_Daten_2022!$A$1:$FK$206,FAG_Daten_2022!BW$1,FALSE)="","",VLOOKUP($A157,FAG_Daten_2022!$A$1:$FK$206,FAG_Daten_2022!BW$1,FALSE))</f>
        <v/>
      </c>
      <c r="AS157" s="115" t="str">
        <f>IF(VLOOKUP($A157,FAG_Daten_2022!$A$1:$FK$206,FAG_Daten_2022!BX$1,FALSE)="","",VLOOKUP($A157,FAG_Daten_2022!$A$1:$FK$206,FAG_Daten_2022!BX$1,FALSE))</f>
        <v/>
      </c>
      <c r="AT157" s="115" t="str">
        <f>IF(VLOOKUP($A157,FAG_Daten_2022!$A$1:$FK$206,FAG_Daten_2022!BY$1,FALSE)="","",VLOOKUP($A157,FAG_Daten_2022!$A$1:$FK$206,FAG_Daten_2022!BY$1,FALSE))</f>
        <v/>
      </c>
      <c r="AU157" s="115" t="str">
        <f>IF(VLOOKUP($A157,FAG_Daten_2022!$A$1:$FK$206,FAG_Daten_2022!BZ$1,FALSE)="","",VLOOKUP($A157,FAG_Daten_2022!$A$1:$FK$206,FAG_Daten_2022!BZ$1,FALSE))</f>
        <v/>
      </c>
      <c r="AV157" s="115" t="str">
        <f>IF(VLOOKUP($A157,FAG_Daten_2022!$A$1:$FK$206,FAG_Daten_2022!CA$1,FALSE)="","",VLOOKUP($A157,FAG_Daten_2022!$A$1:$FK$206,FAG_Daten_2022!CA$1,FALSE))</f>
        <v/>
      </c>
      <c r="AW157" s="115" t="str">
        <f>IF(VLOOKUP($A157,FAG_Daten_2022!$A$1:$FK$206,FAG_Daten_2022!CB$1,FALSE)="","",VLOOKUP($A157,FAG_Daten_2022!$A$1:$FK$206,FAG_Daten_2022!CB$1,FALSE))</f>
        <v/>
      </c>
      <c r="AX157" s="115" t="str">
        <f>IF(VLOOKUP($A157,FAG_Daten_2022!$A$1:$FK$206,FAG_Daten_2022!CC$1,FALSE)="","",VLOOKUP($A157,FAG_Daten_2022!$A$1:$FK$206,FAG_Daten_2022!CC$1,FALSE))</f>
        <v/>
      </c>
      <c r="AY157" s="115" t="str">
        <f>IF(VLOOKUP($A157,FAG_Daten_2022!$A$1:$FK$206,FAG_Daten_2022!CD$1,FALSE)="","",VLOOKUP($A157,FAG_Daten_2022!$A$1:$FK$206,FAG_Daten_2022!CD$1,FALSE))</f>
        <v/>
      </c>
      <c r="AZ157" s="80">
        <f>VLOOKUP($A157,FAG_Daten_2022!$A$1:$FK$206,FAG_Daten_2022!$DH$1,FALSE)</f>
        <v>106</v>
      </c>
      <c r="BA157" s="80">
        <f>IF(VLOOKUP($A157,FAG_Daten_2022!$A$1:$FK$206,FAG_Daten_2022!M$1,FALSE)="","",VLOOKUP($A157,FAG_Daten_2022!$A$1:$FK$206,FAG_Daten_2022!M$1,FALSE))</f>
        <v>0</v>
      </c>
      <c r="BB157" s="80">
        <f>IF(VLOOKUP($A157,FAG_Daten_2022!$A$1:$FK$206,FAG_Daten_2022!N$1,FALSE)="","",VLOOKUP($A157,FAG_Daten_2022!$A$1:$FK$206,FAG_Daten_2022!N$1,FALSE))</f>
        <v>0</v>
      </c>
      <c r="BC157" s="80">
        <f>IF(VLOOKUP($A157,FAG_Daten_2022!$A$1:$FK$206,FAG_Daten_2022!O$1,FALSE)="","",VLOOKUP($A157,FAG_Daten_2022!$A$1:$FK$206,FAG_Daten_2022!O$1,FALSE))</f>
        <v>0</v>
      </c>
      <c r="BD157" s="80" t="str">
        <f>IF(VLOOKUP($A157,FAG_Daten_2022!$A$1:$FK$206,FAG_Daten_2022!P$1,FALSE)="","",VLOOKUP($A157,FAG_Daten_2022!$A$1:$FK$206,FAG_Daten_2022!P$1,FALSE))</f>
        <v/>
      </c>
      <c r="BE157" s="80">
        <f>IF(VLOOKUP($A157,FAG_Daten_2022!$A$1:$FK$206,FAG_Daten_2022!R$1,FALSE)="","",VLOOKUP($A157,FAG_Daten_2022!$A$1:$FK$206,FAG_Daten_2022!R$1,FALSE))</f>
        <v>0</v>
      </c>
      <c r="BF157" s="80">
        <f>IF(VLOOKUP($A157,FAG_Daten_2022!$A$1:$FK$206,FAG_Daten_2022!S$1,FALSE)="","",VLOOKUP($A157,FAG_Daten_2022!$A$1:$FK$206,FAG_Daten_2022!S$1,FALSE))</f>
        <v>0</v>
      </c>
      <c r="BG157" s="80" t="str">
        <f>IF(VLOOKUP($A157,FAG_Daten_2022!$A$1:$FK$206,FAG_Daten_2022!T$1,FALSE)="","",VLOOKUP($A157,FAG_Daten_2022!$A$1:$FK$206,FAG_Daten_2022!T$1,FALSE))</f>
        <v/>
      </c>
      <c r="BH157" s="80" t="str">
        <f>IF(VLOOKUP($A157,FAG_Daten_2022!$A$1:$FK$206,FAG_Daten_2022!U$1,FALSE)="","",VLOOKUP($A157,FAG_Daten_2022!$A$1:$FK$206,FAG_Daten_2022!U$1,FALSE))</f>
        <v/>
      </c>
      <c r="BI157" s="80">
        <f>IF(VLOOKUP($A157,FAG_Daten_2022!$A$1:$FK$206,FAG_Daten_2022!W$1,FALSE)="","",VLOOKUP($A157,FAG_Daten_2022!$A$1:$FK$206,FAG_Daten_2022!W$1,FALSE))</f>
        <v>0</v>
      </c>
      <c r="BJ157" s="80" t="str">
        <f>IF(VLOOKUP($A157,FAG_Daten_2022!$A$1:$FK$206,FAG_Daten_2022!X$1,FALSE)="","",VLOOKUP($A157,FAG_Daten_2022!$A$1:$FK$206,FAG_Daten_2022!X$1,FALSE))</f>
        <v/>
      </c>
      <c r="BK157" s="80" t="str">
        <f>IF(VLOOKUP($A157,FAG_Daten_2022!$A$1:$FK$206,FAG_Daten_2022!Y$1,FALSE)="","",VLOOKUP($A157,FAG_Daten_2022!$A$1:$FK$206,FAG_Daten_2022!Y$1,FALSE))</f>
        <v/>
      </c>
      <c r="BL157" s="80" t="str">
        <f>IF(VLOOKUP($A157,FAG_Daten_2022!$A$1:$FK$206,FAG_Daten_2022!Z$1,FALSE)="","",VLOOKUP($A157,FAG_Daten_2022!$A$1:$FK$206,FAG_Daten_2022!Z$1,FALSE))</f>
        <v/>
      </c>
      <c r="BM157" s="82">
        <f>IF(VLOOKUP($A157,FAG_Daten_2022!$A$1:$FK$206,FAG_Daten_2022!AG$1,FALSE)="","",VLOOKUP($A157,FAG_Daten_2022!$A$1:$FK$206,FAG_Daten_2022!AG$1,FALSE))</f>
        <v>9622063</v>
      </c>
      <c r="BN157" s="82">
        <f>IF(VLOOKUP($A157,FAG_Daten_2022!$A$1:$FK$206,FAG_Daten_2022!AH$1,FALSE)="","",VLOOKUP($A157,FAG_Daten_2022!$A$1:$FK$206,FAG_Daten_2022!AH$1,FALSE))</f>
        <v>0</v>
      </c>
      <c r="BO157" s="82">
        <f>IF(VLOOKUP($A157,FAG_Daten_2022!$A$1:$FK$206,FAG_Daten_2022!AI$1,FALSE)="","",VLOOKUP($A157,FAG_Daten_2022!$A$1:$FK$206,FAG_Daten_2022!AI$1,FALSE))</f>
        <v>0</v>
      </c>
      <c r="BP157" s="113">
        <f>IF(VLOOKUP($A157,FAG_Daten_2022!$A$1:$FK$206,FAG_Daten_2022!AJ$1,FALSE)="","",VLOOKUP($A157,FAG_Daten_2022!$A$1:$FK$206,FAG_Daten_2022!AJ$1,FALSE))</f>
        <v>0</v>
      </c>
      <c r="BQ157" s="82" t="str">
        <f>IF(VLOOKUP($A157,FAG_Daten_2022!$A$1:$FK$206,FAG_Daten_2022!AK$1,FALSE)="","",VLOOKUP($A157,FAG_Daten_2022!$A$1:$FK$206,FAG_Daten_2022!AK$1,FALSE))</f>
        <v/>
      </c>
      <c r="BR157" s="82">
        <f>IF(VLOOKUP($A157,FAG_Daten_2022!$A$1:$FK$206,FAG_Daten_2022!AL$1,FALSE)="","",VLOOKUP($A157,FAG_Daten_2022!$A$1:$FK$206,FAG_Daten_2022!AL$1,FALSE))</f>
        <v>0</v>
      </c>
      <c r="BS157" s="82">
        <f>IF(VLOOKUP($A157,FAG_Daten_2022!$A$1:$FK$206,FAG_Daten_2022!AM$1,FALSE)="","",VLOOKUP($A157,FAG_Daten_2022!$A$1:$FK$206,FAG_Daten_2022!AM$1,FALSE))</f>
        <v>0</v>
      </c>
      <c r="BT157" s="82" t="str">
        <f>IF(VLOOKUP($A157,FAG_Daten_2022!$A$1:$FK$206,FAG_Daten_2022!AN$1,FALSE)="","",VLOOKUP($A157,FAG_Daten_2022!$A$1:$FK$206,FAG_Daten_2022!AN$1,FALSE))</f>
        <v/>
      </c>
      <c r="BU157" s="82" t="str">
        <f>IF(VLOOKUP($A157,FAG_Daten_2022!$A$1:$FK$206,FAG_Daten_2022!AO$1,FALSE)="","",VLOOKUP($A157,FAG_Daten_2022!$A$1:$FK$206,FAG_Daten_2022!AO$1,FALSE))</f>
        <v/>
      </c>
      <c r="BV157" s="82">
        <f>IF(VLOOKUP($A157,FAG_Daten_2022!$A$1:$FK$206,FAG_Daten_2022!AP$1,FALSE)="","",VLOOKUP($A157,FAG_Daten_2022!$A$1:$FK$206,FAG_Daten_2022!AP$1,FALSE))</f>
        <v>0</v>
      </c>
      <c r="BW157" s="82" t="str">
        <f>IF(VLOOKUP($A157,FAG_Daten_2022!$A$1:$FK$206,FAG_Daten_2022!AQ$1,FALSE)="","",VLOOKUP($A157,FAG_Daten_2022!$A$1:$FK$206,FAG_Daten_2022!AQ$1,FALSE))</f>
        <v/>
      </c>
      <c r="BX157" s="82" t="str">
        <f>IF(VLOOKUP($A157,FAG_Daten_2022!$A$1:$FK$206,FAG_Daten_2022!AR$1,FALSE)="","",VLOOKUP($A157,FAG_Daten_2022!$A$1:$FK$206,FAG_Daten_2022!AR$1,FALSE))</f>
        <v/>
      </c>
      <c r="BY157" s="82" t="str">
        <f>IF(VLOOKUP($A157,FAG_Daten_2022!$A$1:$FK$206,FAG_Daten_2022!AS$1,FALSE)="","",VLOOKUP($A157,FAG_Daten_2022!$A$1:$FK$206,FAG_Daten_2022!AS$1,FALSE))</f>
        <v/>
      </c>
      <c r="BZ157" s="82">
        <f t="shared" si="38"/>
        <v>0</v>
      </c>
      <c r="CA157" s="82">
        <f t="shared" si="38"/>
        <v>0</v>
      </c>
      <c r="CB157" s="82">
        <f t="shared" si="38"/>
        <v>0</v>
      </c>
      <c r="CC157" s="82" t="str">
        <f t="shared" si="38"/>
        <v/>
      </c>
      <c r="CD157" s="82">
        <f t="shared" si="38"/>
        <v>0</v>
      </c>
      <c r="CE157" s="82">
        <f t="shared" si="38"/>
        <v>0</v>
      </c>
      <c r="CF157" s="82" t="str">
        <f t="shared" si="38"/>
        <v/>
      </c>
      <c r="CG157" s="82" t="str">
        <f t="shared" si="38"/>
        <v/>
      </c>
      <c r="CH157" s="82">
        <f t="shared" si="38"/>
        <v>0</v>
      </c>
      <c r="CI157" s="82" t="str">
        <f t="shared" si="38"/>
        <v/>
      </c>
      <c r="CJ157" s="82" t="str">
        <f t="shared" si="38"/>
        <v/>
      </c>
      <c r="CK157" s="82" t="str">
        <f t="shared" si="38"/>
        <v/>
      </c>
      <c r="CL157" s="82">
        <f t="shared" si="28"/>
        <v>0</v>
      </c>
      <c r="CM157" s="82">
        <f t="shared" si="28"/>
        <v>0</v>
      </c>
      <c r="CN157" s="82">
        <f t="shared" si="28"/>
        <v>0</v>
      </c>
      <c r="CO157" s="82" t="str">
        <f t="shared" si="28"/>
        <v/>
      </c>
      <c r="CP157" s="82">
        <f t="shared" si="28"/>
        <v>0</v>
      </c>
      <c r="CQ157" s="82">
        <f t="shared" si="28"/>
        <v>0</v>
      </c>
      <c r="CR157" s="82" t="str">
        <f t="shared" si="28"/>
        <v/>
      </c>
      <c r="CS157" s="82" t="str">
        <f t="shared" si="40"/>
        <v/>
      </c>
      <c r="CT157" s="82">
        <f t="shared" si="40"/>
        <v>0</v>
      </c>
      <c r="CU157" s="82" t="str">
        <f t="shared" si="31"/>
        <v/>
      </c>
      <c r="CV157" s="82" t="str">
        <f t="shared" si="31"/>
        <v/>
      </c>
      <c r="CW157" s="82" t="str">
        <f t="shared" si="31"/>
        <v/>
      </c>
      <c r="CX157" s="82">
        <f t="shared" si="39"/>
        <v>0</v>
      </c>
      <c r="CY157" s="82">
        <f>VLOOKUP($A157,FAG_Daten_2022!$A$1:$FK$206,FAG_Daten_2022!I$1,FALSE)</f>
        <v>718</v>
      </c>
      <c r="CZ157" s="82" t="str">
        <f>IF(VLOOKUP($A157,FAG_Daten_2022!$A$1:$FK$206,FAG_Daten_2022!BE$1,FALSE)="","",VLOOKUP($A157,FAG_Daten_2022!$A$1:$FK$206,FAG_Daten_2022!BE$1,FALSE))</f>
        <v/>
      </c>
      <c r="DA157" s="82" t="str">
        <f>IF(VLOOKUP($A157,FAG_Daten_2022!$A$1:$FK$206,FAG_Daten_2022!BF$1,FALSE)="","",VLOOKUP($A157,FAG_Daten_2022!$A$1:$FK$206,FAG_Daten_2022!BF$1,FALSE))</f>
        <v/>
      </c>
      <c r="DB157" s="82" t="str">
        <f>IF(VLOOKUP($A157,FAG_Daten_2022!$A$1:$FK$206,FAG_Daten_2022!BG$1,FALSE)="","",VLOOKUP($A157,FAG_Daten_2022!$A$1:$FK$206,FAG_Daten_2022!BG$1,FALSE))</f>
        <v/>
      </c>
      <c r="DC157" s="82" t="str">
        <f>IF(VLOOKUP($A157,FAG_Daten_2022!$A$1:$FK$206,FAG_Daten_2022!BH$1,FALSE)="","",VLOOKUP($A157,FAG_Daten_2022!$A$1:$FK$206,FAG_Daten_2022!BH$1,FALSE))</f>
        <v/>
      </c>
      <c r="DD157" s="82" t="str">
        <f>IF(VLOOKUP($A157,FAG_Daten_2022!$A$1:$FK$206,FAG_Daten_2022!BI$1,FALSE)="","",VLOOKUP($A157,FAG_Daten_2022!$A$1:$FK$206,FAG_Daten_2022!BI$1,FALSE))</f>
        <v/>
      </c>
      <c r="DE157" s="82" t="str">
        <f>IF(VLOOKUP($A157,FAG_Daten_2022!$A$1:$FK$206,FAG_Daten_2022!BJ$1,FALSE)="","",VLOOKUP($A157,FAG_Daten_2022!$A$1:$FK$206,FAG_Daten_2022!BJ$1,FALSE))</f>
        <v/>
      </c>
      <c r="DF157" s="82" t="str">
        <f>IF(VLOOKUP($A157,FAG_Daten_2022!$A$1:$FK$206,FAG_Daten_2022!BK$1,FALSE)="","",VLOOKUP($A157,FAG_Daten_2022!$A$1:$FK$206,FAG_Daten_2022!BK$1,FALSE))</f>
        <v/>
      </c>
      <c r="DG157" s="82" t="str">
        <f>IF(VLOOKUP($A157,FAG_Daten_2022!$A$1:$FK$206,FAG_Daten_2022!BL$1,FALSE)="","",VLOOKUP($A157,FAG_Daten_2022!$A$1:$FK$206,FAG_Daten_2022!BL$1,FALSE))</f>
        <v/>
      </c>
      <c r="DH157" s="82" t="str">
        <f>IF(VLOOKUP($A157,FAG_Daten_2022!$A$1:$FK$206,FAG_Daten_2022!BM$1,FALSE)="","",VLOOKUP($A157,FAG_Daten_2022!$A$1:$FK$206,FAG_Daten_2022!BM$1,FALSE))</f>
        <v/>
      </c>
      <c r="DI157" s="82" t="str">
        <f>IF(VLOOKUP($A157,FAG_Daten_2022!$A$1:$FK$206,FAG_Daten_2022!BN$1,FALSE)="","",VLOOKUP($A157,FAG_Daten_2022!$A$1:$FK$206,FAG_Daten_2022!BN$1,FALSE))</f>
        <v/>
      </c>
      <c r="DJ157" s="82" t="str">
        <f>IF(VLOOKUP($A157,FAG_Daten_2022!$A$1:$FK$206,FAG_Daten_2022!BO$1,FALSE)="","",VLOOKUP($A157,FAG_Daten_2022!$A$1:$FK$206,FAG_Daten_2022!BO$1,FALSE))</f>
        <v/>
      </c>
      <c r="DK157" s="82" t="str">
        <f>IF(VLOOKUP($A157,FAG_Daten_2022!$A$1:$FK$206,FAG_Daten_2022!BP$1,FALSE)="","",VLOOKUP($A157,FAG_Daten_2022!$A$1:$FK$206,FAG_Daten_2022!BP$1,FALSE))</f>
        <v/>
      </c>
      <c r="DL157" s="82" t="str">
        <f>IF(VLOOKUP($A157,FAG_Daten_2022!$A$1:$FK$206,FAG_Daten_2022!BQ$1,FALSE)="","",VLOOKUP($A157,FAG_Daten_2022!$A$1:$FK$206,FAG_Daten_2022!BQ$1,FALSE))</f>
        <v/>
      </c>
      <c r="DM157" s="82" t="str">
        <f>IF(VLOOKUP($A157,FAG_Daten_2022!$A$1:$FK$206,FAG_Daten_2022!BR$1,FALSE)="","",VLOOKUP($A157,FAG_Daten_2022!$A$1:$FK$206,FAG_Daten_2022!BR$1,FALSE))</f>
        <v/>
      </c>
      <c r="DN157" s="82" t="str">
        <f t="shared" si="29"/>
        <v/>
      </c>
      <c r="DO157" s="82" t="str">
        <f t="shared" si="29"/>
        <v/>
      </c>
      <c r="DP157" s="82" t="str">
        <f t="shared" si="29"/>
        <v/>
      </c>
      <c r="DQ157" s="82" t="str">
        <f t="shared" si="29"/>
        <v/>
      </c>
      <c r="DR157" s="82" t="str">
        <f t="shared" si="29"/>
        <v/>
      </c>
      <c r="DS157" s="82" t="str">
        <f t="shared" si="29"/>
        <v/>
      </c>
      <c r="DT157" s="82" t="str">
        <f t="shared" si="41"/>
        <v/>
      </c>
      <c r="DU157" s="82" t="str">
        <f t="shared" si="41"/>
        <v/>
      </c>
      <c r="DV157" s="82" t="str">
        <f t="shared" si="41"/>
        <v/>
      </c>
      <c r="DW157" s="82" t="str">
        <f t="shared" si="32"/>
        <v/>
      </c>
      <c r="DX157" s="82" t="str">
        <f t="shared" si="32"/>
        <v/>
      </c>
      <c r="DY157" s="82" t="str">
        <f t="shared" si="32"/>
        <v/>
      </c>
      <c r="DZ157" s="82">
        <f t="shared" si="36"/>
        <v>0</v>
      </c>
      <c r="EA157" s="82">
        <f t="shared" si="37"/>
        <v>0</v>
      </c>
      <c r="EB157" s="82"/>
      <c r="EC157" s="82"/>
      <c r="ED157" s="82"/>
      <c r="EE157" s="82"/>
      <c r="EF157" s="82"/>
      <c r="EG157" s="82"/>
      <c r="EH157" s="82"/>
      <c r="EI157" s="82"/>
      <c r="EJ157" s="82"/>
      <c r="EL157" s="11"/>
    </row>
    <row r="158" spans="1:143" outlineLevel="1" x14ac:dyDescent="0.2">
      <c r="A158" s="3">
        <v>14</v>
      </c>
      <c r="B158" s="3" t="str">
        <f>VLOOKUP(A158,FAG_Daten_2022!A$1:$FK$206,FAG_Daten_2022!$B$1,FALSE)</f>
        <v>Wettswil a.A.</v>
      </c>
      <c r="C158" s="3" t="str">
        <f>VLOOKUP(A158,FAG_Daten_2022!A$1:$FK$206,FAG_Daten_2022!$C$1,FALSE)</f>
        <v>Politische Gemeinde</v>
      </c>
      <c r="D158" s="3" t="str">
        <f>VLOOKUP(A158,FAG_Daten_2022!A$1:$FK$206,FAG_Daten_2022!$D$1,FALSE)</f>
        <v>Bezirk Affoltern</v>
      </c>
      <c r="E158" s="82">
        <f>VLOOKUP(A158,FAG_Daten_2022!A$1:$FK$206,FAG_Daten_2022!$AT$1,FALSE)</f>
        <v>5017</v>
      </c>
      <c r="F158" s="82">
        <f>VLOOKUP(A158,FAG_Daten_2022!A$1:$FK$206,FAG_Daten_2022!$AV$1,FALSE)</f>
        <v>3770</v>
      </c>
      <c r="G158" s="82">
        <f>VLOOKUP(A158,FAG_Daten_2022!A$1:$FK$206,FAG_Daten_2022!$F$1,FALSE)</f>
        <v>5278</v>
      </c>
      <c r="H158" s="80">
        <f>VLOOKUP(A158,FAG_Daten_2022!A$1:$FK$206,FAG_Daten_2022!$DH$1,FALSE)</f>
        <v>85</v>
      </c>
      <c r="I158" s="82">
        <f>ROUND(IF(E158&lt;FAG_Basisdaten!$C$5*F158,(FAG_Basisdaten!$C$5*F158-E158)*G158*H158/100,0),0)</f>
        <v>0</v>
      </c>
      <c r="J158" s="82">
        <f>VLOOKUP(A158,FAG_Daten_2022!A$1:$FK$206,FAG_Daten_2022!$AT$1,FALSE)</f>
        <v>5017</v>
      </c>
      <c r="K158" s="82">
        <f>VLOOKUP(A158,FAG_Daten_2022!A$1:$FK$206,FAG_Daten_2022!$AV$1,FALSE)</f>
        <v>3770</v>
      </c>
      <c r="L158" s="3">
        <f>VLOOKUP(A158,FAG_Daten_2022!A$1:$FK$206,FAG_Daten_2022!$F$1,FALSE)</f>
        <v>5278</v>
      </c>
      <c r="M158" s="3">
        <f>VLOOKUP(A158,FAG_Daten_2022!A$1:$FK$206,FAG_Daten_2022!DJ$1,FALSE)</f>
        <v>99.67</v>
      </c>
      <c r="N158" s="3">
        <f>VLOOKUP(A158,FAG_Daten_2022!A$1:$FK$206,FAG_Daten_2022!$DK$1,FALSE)</f>
        <v>100.87</v>
      </c>
      <c r="O158" s="82">
        <f>ROUND(IF(J158&gt;K158*FAG_Basisdaten!$C$8,(J158-K158*FAG_Basisdaten!$C$8)*FAG_Basisdaten!$C$9*L158*(M158/N158),0),0)</f>
        <v>3176063</v>
      </c>
      <c r="P158" s="82">
        <f>VLOOKUP(A158,FAG_Daten_2022!A$1:$FK$206,FAG_Daten_2022!$I$1,FALSE)</f>
        <v>1239</v>
      </c>
      <c r="Q158" s="82">
        <f>VLOOKUP(A158,FAG_Daten_2022!A$1:$FK$206,FAG_Daten_2022!$F$1,FALSE)</f>
        <v>5278</v>
      </c>
      <c r="R158" s="82">
        <f>VLOOKUP(A158,FAG_Daten_2022!A$1:$FK$206,FAG_Daten_2022!$K$1,FALSE)</f>
        <v>232131</v>
      </c>
      <c r="S158" s="82">
        <f>VLOOKUP(A158,FAG_Daten_2022!A$1:$FK$206,FAG_Daten_2022!$H$1,FALSE)</f>
        <v>1130451</v>
      </c>
      <c r="T158" s="82">
        <f>VLOOKUP(A158,FAG_Daten_2022!A$1:$FK$206,FAG_Daten_2022!$F$1,FALSE)</f>
        <v>5278</v>
      </c>
      <c r="U158" s="3">
        <f>VLOOKUP(A158,FAG_Daten_2022!A$1:$FK$206,FAG_Daten_2022!$BC$1,FALSE)</f>
        <v>102.3</v>
      </c>
      <c r="V158" s="3">
        <f>VLOOKUP(A158,FAG_Daten_2022!A$1:$FK$206,FAG_Daten_2022!$BD$1,FALSE)</f>
        <v>104.2</v>
      </c>
      <c r="W158" s="118">
        <f>IF((P158/Q158)&gt;(R158/S158)*FAG_Basisdaten!$C$12,((P158/Q158)-(R158/S158)*FAG_Basisdaten!$C$12)*T158*FAG_Basisdaten!$C$13*(U158/V158),0)</f>
        <v>551542.30561124382</v>
      </c>
      <c r="X158" s="3">
        <f>VLOOKUP(A158,FAG_Daten_2022!A$1:$FK$206,FAG_Daten_2022!$DH$1,FALSE)</f>
        <v>85</v>
      </c>
      <c r="Y158" s="3">
        <f>VLOOKUP(A158,FAG_Daten_2022!A$1:$FK$206,FAG_Daten_2022!$DJ$1,FALSE)</f>
        <v>99.67</v>
      </c>
      <c r="Z158" s="82">
        <f>ROUND(W158-W158*MIN(MAX((Y158*FAG_Basisdaten!$C$15-X158)/(Y158*FAG_Basisdaten!$C$14),0),1),0)</f>
        <v>103103</v>
      </c>
      <c r="AA158" s="79">
        <f>VLOOKUP(A158,FAG_Daten_2022!A$1:$FK$206,FAG_Daten_2022!$AW$1,FALSE)</f>
        <v>1440.18</v>
      </c>
      <c r="AB158" s="83">
        <f>VLOOKUP(A158,FAG_Daten_2022!A$1:$FK$206,FAG_Daten_2022!$AZ$1,FALSE)</f>
        <v>9.4999999999999998E-3</v>
      </c>
      <c r="AC158" s="3">
        <f>VLOOKUP(A158,FAG_Daten_2022!A$1:$FK$206,FAG_Daten_2022!$F$1,FALSE)</f>
        <v>5278</v>
      </c>
      <c r="AD158" s="3">
        <f>VLOOKUP(A158,FAG_Daten_2022!A$1:$FK$206,FAG_Daten_2022!$BC$1,FALSE)</f>
        <v>102.3</v>
      </c>
      <c r="AE158" s="3">
        <f>VLOOKUP(A158,FAG_Daten_2022!A$1:$FK$206,FAG_Daten_2022!$BD$1,FALSE)</f>
        <v>104.2</v>
      </c>
      <c r="AF158" s="80">
        <f>IF(OR(AA158&lt;FAG_Basisdaten!$C$18,AB158&gt;FAG_Basisdaten!$C$19),MAX((FAG_Basisdaten!$C$20+FAG_Basisdaten!$C$21*AA158+FAG_Basisdaten!$C$22*AB158*100)*AC158*(AD158/AE158),0),0)</f>
        <v>0</v>
      </c>
      <c r="AG158" s="3">
        <f>VLOOKUP(A158,FAG_Daten_2022!A$1:$FK$206,FAG_Daten_2022!$DH$1,FALSE)</f>
        <v>85</v>
      </c>
      <c r="AH158" s="3">
        <f>VLOOKUP(A158,FAG_Daten_2022!A$1:$FK$206,FAG_Daten_2022!$DJ$1,FALSE)</f>
        <v>99.67</v>
      </c>
      <c r="AI158" s="82">
        <f>ROUND(AF158-AF158*MIN(MAX((AH158*FAG_Basisdaten!$C$24-AG158)/(AH158*FAG_Basisdaten!$C$23),0),1),0)</f>
        <v>0</v>
      </c>
      <c r="AJ158" s="3">
        <f>VLOOKUP(A158,FAG_Daten_2022!$A$1:$FK$206,FAG_Daten_2022!$BC$1,FALSE)</f>
        <v>102.3</v>
      </c>
      <c r="AK158" s="3">
        <f>VLOOKUP(A158,FAG_Daten_2022!$A$1:$FK$206,FAG_Daten_2022!$BD$1,FALSE)</f>
        <v>104.2</v>
      </c>
      <c r="AL158" s="82">
        <v>0</v>
      </c>
      <c r="AM158" s="82">
        <f t="shared" si="33"/>
        <v>-3072960</v>
      </c>
      <c r="AN158" s="115" t="str">
        <f>IF(VLOOKUP($A158,FAG_Daten_2022!$A$1:$FK$206,FAG_Daten_2022!BS$1,FALSE)="","",VLOOKUP($A158,FAG_Daten_2022!$A$1:$FK$206,FAG_Daten_2022!BS$1,FALSE))</f>
        <v>Wettswil a.A.</v>
      </c>
      <c r="AO158" s="115" t="str">
        <f>IF(VLOOKUP($A158,FAG_Daten_2022!$A$1:$FK$206,FAG_Daten_2022!BT$1,FALSE)="","",VLOOKUP($A158,FAG_Daten_2022!$A$1:$FK$206,FAG_Daten_2022!BT$1,FALSE))</f>
        <v/>
      </c>
      <c r="AP158" s="115" t="str">
        <f>IF(VLOOKUP($A158,FAG_Daten_2022!$A$1:$FK$206,FAG_Daten_2022!BU$1,FALSE)="","",VLOOKUP($A158,FAG_Daten_2022!$A$1:$FK$206,FAG_Daten_2022!BU$1,FALSE))</f>
        <v/>
      </c>
      <c r="AQ158" s="115" t="str">
        <f>IF(VLOOKUP($A158,FAG_Daten_2022!$A$1:$FK$206,FAG_Daten_2022!BV$1,FALSE)="","",VLOOKUP($A158,FAG_Daten_2022!$A$1:$FK$206,FAG_Daten_2022!BV$1,FALSE))</f>
        <v/>
      </c>
      <c r="AR158" s="115" t="str">
        <f>IF(VLOOKUP($A158,FAG_Daten_2022!$A$1:$FK$206,FAG_Daten_2022!BW$1,FALSE)="","",VLOOKUP($A158,FAG_Daten_2022!$A$1:$FK$206,FAG_Daten_2022!BW$1,FALSE))</f>
        <v>Bonstetten</v>
      </c>
      <c r="AS158" s="115" t="str">
        <f>IF(VLOOKUP($A158,FAG_Daten_2022!$A$1:$FK$206,FAG_Daten_2022!BX$1,FALSE)="","",VLOOKUP($A158,FAG_Daten_2022!$A$1:$FK$206,FAG_Daten_2022!BX$1,FALSE))</f>
        <v/>
      </c>
      <c r="AT158" s="115" t="str">
        <f>IF(VLOOKUP($A158,FAG_Daten_2022!$A$1:$FK$206,FAG_Daten_2022!BY$1,FALSE)="","",VLOOKUP($A158,FAG_Daten_2022!$A$1:$FK$206,FAG_Daten_2022!BY$1,FALSE))</f>
        <v/>
      </c>
      <c r="AU158" s="115" t="str">
        <f>IF(VLOOKUP($A158,FAG_Daten_2022!$A$1:$FK$206,FAG_Daten_2022!BZ$1,FALSE)="","",VLOOKUP($A158,FAG_Daten_2022!$A$1:$FK$206,FAG_Daten_2022!BZ$1,FALSE))</f>
        <v/>
      </c>
      <c r="AV158" s="115" t="str">
        <f>IF(VLOOKUP($A158,FAG_Daten_2022!$A$1:$FK$206,FAG_Daten_2022!CA$1,FALSE)="","",VLOOKUP($A158,FAG_Daten_2022!$A$1:$FK$206,FAG_Daten_2022!CA$1,FALSE))</f>
        <v/>
      </c>
      <c r="AW158" s="115" t="str">
        <f>IF(VLOOKUP($A158,FAG_Daten_2022!$A$1:$FK$206,FAG_Daten_2022!CB$1,FALSE)="","",VLOOKUP($A158,FAG_Daten_2022!$A$1:$FK$206,FAG_Daten_2022!CB$1,FALSE))</f>
        <v/>
      </c>
      <c r="AX158" s="115" t="str">
        <f>IF(VLOOKUP($A158,FAG_Daten_2022!$A$1:$FK$206,FAG_Daten_2022!CC$1,FALSE)="","",VLOOKUP($A158,FAG_Daten_2022!$A$1:$FK$206,FAG_Daten_2022!CC$1,FALSE))</f>
        <v/>
      </c>
      <c r="AY158" s="115" t="str">
        <f>IF(VLOOKUP($A158,FAG_Daten_2022!$A$1:$FK$206,FAG_Daten_2022!CD$1,FALSE)="","",VLOOKUP($A158,FAG_Daten_2022!$A$1:$FK$206,FAG_Daten_2022!CD$1,FALSE))</f>
        <v/>
      </c>
      <c r="AZ158" s="80">
        <f>VLOOKUP($A158,FAG_Daten_2022!$A$1:$FK$206,FAG_Daten_2022!$DH$1,FALSE)</f>
        <v>85</v>
      </c>
      <c r="BA158" s="80">
        <f>IF(VLOOKUP($A158,FAG_Daten_2022!$A$1:$FK$206,FAG_Daten_2022!M$1,FALSE)="","",VLOOKUP($A158,FAG_Daten_2022!$A$1:$FK$206,FAG_Daten_2022!M$1,FALSE))</f>
        <v>46</v>
      </c>
      <c r="BB158" s="80">
        <f>IF(VLOOKUP($A158,FAG_Daten_2022!$A$1:$FK$206,FAG_Daten_2022!N$1,FALSE)="","",VLOOKUP($A158,FAG_Daten_2022!$A$1:$FK$206,FAG_Daten_2022!N$1,FALSE))</f>
        <v>0</v>
      </c>
      <c r="BC158" s="80">
        <f>IF(VLOOKUP($A158,FAG_Daten_2022!$A$1:$FK$206,FAG_Daten_2022!O$1,FALSE)="","",VLOOKUP($A158,FAG_Daten_2022!$A$1:$FK$206,FAG_Daten_2022!O$1,FALSE))</f>
        <v>0</v>
      </c>
      <c r="BD158" s="80" t="str">
        <f>IF(VLOOKUP($A158,FAG_Daten_2022!$A$1:$FK$206,FAG_Daten_2022!P$1,FALSE)="","",VLOOKUP($A158,FAG_Daten_2022!$A$1:$FK$206,FAG_Daten_2022!P$1,FALSE))</f>
        <v/>
      </c>
      <c r="BE158" s="80">
        <f>IF(VLOOKUP($A158,FAG_Daten_2022!$A$1:$FK$206,FAG_Daten_2022!R$1,FALSE)="","",VLOOKUP($A158,FAG_Daten_2022!$A$1:$FK$206,FAG_Daten_2022!R$1,FALSE))</f>
        <v>16</v>
      </c>
      <c r="BF158" s="80">
        <f>IF(VLOOKUP($A158,FAG_Daten_2022!$A$1:$FK$206,FAG_Daten_2022!S$1,FALSE)="","",VLOOKUP($A158,FAG_Daten_2022!$A$1:$FK$206,FAG_Daten_2022!S$1,FALSE))</f>
        <v>0</v>
      </c>
      <c r="BG158" s="80" t="str">
        <f>IF(VLOOKUP($A158,FAG_Daten_2022!$A$1:$FK$206,FAG_Daten_2022!T$1,FALSE)="","",VLOOKUP($A158,FAG_Daten_2022!$A$1:$FK$206,FAG_Daten_2022!T$1,FALSE))</f>
        <v/>
      </c>
      <c r="BH158" s="80" t="str">
        <f>IF(VLOOKUP($A158,FAG_Daten_2022!$A$1:$FK$206,FAG_Daten_2022!U$1,FALSE)="","",VLOOKUP($A158,FAG_Daten_2022!$A$1:$FK$206,FAG_Daten_2022!U$1,FALSE))</f>
        <v/>
      </c>
      <c r="BI158" s="80">
        <f>IF(VLOOKUP($A158,FAG_Daten_2022!$A$1:$FK$206,FAG_Daten_2022!W$1,FALSE)="","",VLOOKUP($A158,FAG_Daten_2022!$A$1:$FK$206,FAG_Daten_2022!W$1,FALSE))</f>
        <v>0</v>
      </c>
      <c r="BJ158" s="80" t="str">
        <f>IF(VLOOKUP($A158,FAG_Daten_2022!$A$1:$FK$206,FAG_Daten_2022!X$1,FALSE)="","",VLOOKUP($A158,FAG_Daten_2022!$A$1:$FK$206,FAG_Daten_2022!X$1,FALSE))</f>
        <v/>
      </c>
      <c r="BK158" s="80" t="str">
        <f>IF(VLOOKUP($A158,FAG_Daten_2022!$A$1:$FK$206,FAG_Daten_2022!Y$1,FALSE)="","",VLOOKUP($A158,FAG_Daten_2022!$A$1:$FK$206,FAG_Daten_2022!Y$1,FALSE))</f>
        <v/>
      </c>
      <c r="BL158" s="80" t="str">
        <f>IF(VLOOKUP($A158,FAG_Daten_2022!$A$1:$FK$206,FAG_Daten_2022!Z$1,FALSE)="","",VLOOKUP($A158,FAG_Daten_2022!$A$1:$FK$206,FAG_Daten_2022!Z$1,FALSE))</f>
        <v/>
      </c>
      <c r="BM158" s="82">
        <f>IF(VLOOKUP($A158,FAG_Daten_2022!$A$1:$FK$206,FAG_Daten_2022!AG$1,FALSE)="","",VLOOKUP($A158,FAG_Daten_2022!$A$1:$FK$206,FAG_Daten_2022!AG$1,FALSE))</f>
        <v>26479226</v>
      </c>
      <c r="BN158" s="82">
        <f>IF(VLOOKUP($A158,FAG_Daten_2022!$A$1:$FK$206,FAG_Daten_2022!AH$1,FALSE)="","",VLOOKUP($A158,FAG_Daten_2022!$A$1:$FK$206,FAG_Daten_2022!AH$1,FALSE))</f>
        <v>26479226</v>
      </c>
      <c r="BO158" s="82">
        <f>IF(VLOOKUP($A158,FAG_Daten_2022!$A$1:$FK$206,FAG_Daten_2022!AI$1,FALSE)="","",VLOOKUP($A158,FAG_Daten_2022!$A$1:$FK$206,FAG_Daten_2022!AI$1,FALSE))</f>
        <v>0</v>
      </c>
      <c r="BP158" s="113">
        <f>IF(VLOOKUP($A158,FAG_Daten_2022!$A$1:$FK$206,FAG_Daten_2022!AJ$1,FALSE)="","",VLOOKUP($A158,FAG_Daten_2022!$A$1:$FK$206,FAG_Daten_2022!AJ$1,FALSE))</f>
        <v>0</v>
      </c>
      <c r="BQ158" s="82" t="str">
        <f>IF(VLOOKUP($A158,FAG_Daten_2022!$A$1:$FK$206,FAG_Daten_2022!AK$1,FALSE)="","",VLOOKUP($A158,FAG_Daten_2022!$A$1:$FK$206,FAG_Daten_2022!AK$1,FALSE))</f>
        <v/>
      </c>
      <c r="BR158" s="82">
        <f>IF(VLOOKUP($A158,FAG_Daten_2022!$A$1:$FK$206,FAG_Daten_2022!AL$1,FALSE)="","",VLOOKUP($A158,FAG_Daten_2022!$A$1:$FK$206,FAG_Daten_2022!AL$1,FALSE))</f>
        <v>26479226</v>
      </c>
      <c r="BS158" s="82">
        <f>IF(VLOOKUP($A158,FAG_Daten_2022!$A$1:$FK$206,FAG_Daten_2022!AM$1,FALSE)="","",VLOOKUP($A158,FAG_Daten_2022!$A$1:$FK$206,FAG_Daten_2022!AM$1,FALSE))</f>
        <v>0</v>
      </c>
      <c r="BT158" s="82" t="str">
        <f>IF(VLOOKUP($A158,FAG_Daten_2022!$A$1:$FK$206,FAG_Daten_2022!AN$1,FALSE)="","",VLOOKUP($A158,FAG_Daten_2022!$A$1:$FK$206,FAG_Daten_2022!AN$1,FALSE))</f>
        <v/>
      </c>
      <c r="BU158" s="82" t="str">
        <f>IF(VLOOKUP($A158,FAG_Daten_2022!$A$1:$FK$206,FAG_Daten_2022!AO$1,FALSE)="","",VLOOKUP($A158,FAG_Daten_2022!$A$1:$FK$206,FAG_Daten_2022!AO$1,FALSE))</f>
        <v/>
      </c>
      <c r="BV158" s="82">
        <f>IF(VLOOKUP($A158,FAG_Daten_2022!$A$1:$FK$206,FAG_Daten_2022!AP$1,FALSE)="","",VLOOKUP($A158,FAG_Daten_2022!$A$1:$FK$206,FAG_Daten_2022!AP$1,FALSE))</f>
        <v>0</v>
      </c>
      <c r="BW158" s="82" t="str">
        <f>IF(VLOOKUP($A158,FAG_Daten_2022!$A$1:$FK$206,FAG_Daten_2022!AQ$1,FALSE)="","",VLOOKUP($A158,FAG_Daten_2022!$A$1:$FK$206,FAG_Daten_2022!AQ$1,FALSE))</f>
        <v/>
      </c>
      <c r="BX158" s="82" t="str">
        <f>IF(VLOOKUP($A158,FAG_Daten_2022!$A$1:$FK$206,FAG_Daten_2022!AR$1,FALSE)="","",VLOOKUP($A158,FAG_Daten_2022!$A$1:$FK$206,FAG_Daten_2022!AR$1,FALSE))</f>
        <v/>
      </c>
      <c r="BY158" s="82" t="str">
        <f>IF(VLOOKUP($A158,FAG_Daten_2022!$A$1:$FK$206,FAG_Daten_2022!AS$1,FALSE)="","",VLOOKUP($A158,FAG_Daten_2022!$A$1:$FK$206,FAG_Daten_2022!AS$1,FALSE))</f>
        <v/>
      </c>
      <c r="BZ158" s="82">
        <f t="shared" si="38"/>
        <v>0</v>
      </c>
      <c r="CA158" s="82">
        <f t="shared" si="38"/>
        <v>0</v>
      </c>
      <c r="CB158" s="82">
        <f t="shared" si="38"/>
        <v>0</v>
      </c>
      <c r="CC158" s="82" t="str">
        <f t="shared" si="38"/>
        <v/>
      </c>
      <c r="CD158" s="82">
        <f t="shared" si="38"/>
        <v>0</v>
      </c>
      <c r="CE158" s="82">
        <f t="shared" si="38"/>
        <v>0</v>
      </c>
      <c r="CF158" s="82" t="str">
        <f t="shared" si="38"/>
        <v/>
      </c>
      <c r="CG158" s="82" t="str">
        <f t="shared" si="38"/>
        <v/>
      </c>
      <c r="CH158" s="82">
        <f t="shared" si="38"/>
        <v>0</v>
      </c>
      <c r="CI158" s="82" t="str">
        <f t="shared" si="38"/>
        <v/>
      </c>
      <c r="CJ158" s="82" t="str">
        <f t="shared" si="38"/>
        <v/>
      </c>
      <c r="CK158" s="82" t="str">
        <f t="shared" si="38"/>
        <v/>
      </c>
      <c r="CL158" s="82">
        <f t="shared" si="28"/>
        <v>1718811</v>
      </c>
      <c r="CM158" s="82">
        <f t="shared" si="28"/>
        <v>0</v>
      </c>
      <c r="CN158" s="82">
        <f t="shared" si="28"/>
        <v>0</v>
      </c>
      <c r="CO158" s="82" t="str">
        <f t="shared" si="28"/>
        <v/>
      </c>
      <c r="CP158" s="82">
        <f t="shared" si="28"/>
        <v>597847</v>
      </c>
      <c r="CQ158" s="82">
        <f t="shared" si="28"/>
        <v>0</v>
      </c>
      <c r="CR158" s="82" t="str">
        <f t="shared" si="28"/>
        <v/>
      </c>
      <c r="CS158" s="82" t="str">
        <f t="shared" si="40"/>
        <v/>
      </c>
      <c r="CT158" s="82">
        <f t="shared" si="40"/>
        <v>0</v>
      </c>
      <c r="CU158" s="82" t="str">
        <f t="shared" si="31"/>
        <v/>
      </c>
      <c r="CV158" s="82" t="str">
        <f t="shared" si="31"/>
        <v/>
      </c>
      <c r="CW158" s="82" t="str">
        <f t="shared" si="31"/>
        <v/>
      </c>
      <c r="CX158" s="82">
        <f t="shared" si="39"/>
        <v>-2316658</v>
      </c>
      <c r="CY158" s="82">
        <f>VLOOKUP($A158,FAG_Daten_2022!$A$1:$FK$206,FAG_Daten_2022!I$1,FALSE)</f>
        <v>1239</v>
      </c>
      <c r="CZ158" s="82">
        <f>IF(VLOOKUP($A158,FAG_Daten_2022!$A$1:$FK$206,FAG_Daten_2022!BE$1,FALSE)="","",VLOOKUP($A158,FAG_Daten_2022!$A$1:$FK$206,FAG_Daten_2022!BE$1,FALSE))</f>
        <v>563</v>
      </c>
      <c r="DA158" s="82" t="str">
        <f>IF(VLOOKUP($A158,FAG_Daten_2022!$A$1:$FK$206,FAG_Daten_2022!BF$1,FALSE)="","",VLOOKUP($A158,FAG_Daten_2022!$A$1:$FK$206,FAG_Daten_2022!BF$1,FALSE))</f>
        <v/>
      </c>
      <c r="DB158" s="82" t="str">
        <f>IF(VLOOKUP($A158,FAG_Daten_2022!$A$1:$FK$206,FAG_Daten_2022!BG$1,FALSE)="","",VLOOKUP($A158,FAG_Daten_2022!$A$1:$FK$206,FAG_Daten_2022!BG$1,FALSE))</f>
        <v/>
      </c>
      <c r="DC158" s="82" t="str">
        <f>IF(VLOOKUP($A158,FAG_Daten_2022!$A$1:$FK$206,FAG_Daten_2022!BH$1,FALSE)="","",VLOOKUP($A158,FAG_Daten_2022!$A$1:$FK$206,FAG_Daten_2022!BH$1,FALSE))</f>
        <v/>
      </c>
      <c r="DD158" s="82">
        <f>IF(VLOOKUP($A158,FAG_Daten_2022!$A$1:$FK$206,FAG_Daten_2022!BI$1,FALSE)="","",VLOOKUP($A158,FAG_Daten_2022!$A$1:$FK$206,FAG_Daten_2022!BI$1,FALSE))</f>
        <v>113</v>
      </c>
      <c r="DE158" s="82" t="str">
        <f>IF(VLOOKUP($A158,FAG_Daten_2022!$A$1:$FK$206,FAG_Daten_2022!BJ$1,FALSE)="","",VLOOKUP($A158,FAG_Daten_2022!$A$1:$FK$206,FAG_Daten_2022!BJ$1,FALSE))</f>
        <v/>
      </c>
      <c r="DF158" s="82" t="str">
        <f>IF(VLOOKUP($A158,FAG_Daten_2022!$A$1:$FK$206,FAG_Daten_2022!BK$1,FALSE)="","",VLOOKUP($A158,FAG_Daten_2022!$A$1:$FK$206,FAG_Daten_2022!BK$1,FALSE))</f>
        <v/>
      </c>
      <c r="DG158" s="82" t="str">
        <f>IF(VLOOKUP($A158,FAG_Daten_2022!$A$1:$FK$206,FAG_Daten_2022!BL$1,FALSE)="","",VLOOKUP($A158,FAG_Daten_2022!$A$1:$FK$206,FAG_Daten_2022!BL$1,FALSE))</f>
        <v/>
      </c>
      <c r="DH158" s="82" t="str">
        <f>IF(VLOOKUP($A158,FAG_Daten_2022!$A$1:$FK$206,FAG_Daten_2022!BM$1,FALSE)="","",VLOOKUP($A158,FAG_Daten_2022!$A$1:$FK$206,FAG_Daten_2022!BM$1,FALSE))</f>
        <v/>
      </c>
      <c r="DI158" s="82" t="str">
        <f>IF(VLOOKUP($A158,FAG_Daten_2022!$A$1:$FK$206,FAG_Daten_2022!BN$1,FALSE)="","",VLOOKUP($A158,FAG_Daten_2022!$A$1:$FK$206,FAG_Daten_2022!BN$1,FALSE))</f>
        <v/>
      </c>
      <c r="DJ158" s="82" t="str">
        <f>IF(VLOOKUP($A158,FAG_Daten_2022!$A$1:$FK$206,FAG_Daten_2022!BO$1,FALSE)="","",VLOOKUP($A158,FAG_Daten_2022!$A$1:$FK$206,FAG_Daten_2022!BO$1,FALSE))</f>
        <v/>
      </c>
      <c r="DK158" s="82" t="str">
        <f>IF(VLOOKUP($A158,FAG_Daten_2022!$A$1:$FK$206,FAG_Daten_2022!BP$1,FALSE)="","",VLOOKUP($A158,FAG_Daten_2022!$A$1:$FK$206,FAG_Daten_2022!BP$1,FALSE))</f>
        <v/>
      </c>
      <c r="DL158" s="82" t="str">
        <f>IF(VLOOKUP($A158,FAG_Daten_2022!$A$1:$FK$206,FAG_Daten_2022!BQ$1,FALSE)="","",VLOOKUP($A158,FAG_Daten_2022!$A$1:$FK$206,FAG_Daten_2022!BQ$1,FALSE))</f>
        <v/>
      </c>
      <c r="DM158" s="82" t="str">
        <f>IF(VLOOKUP($A158,FAG_Daten_2022!$A$1:$FK$206,FAG_Daten_2022!BR$1,FALSE)="","",VLOOKUP($A158,FAG_Daten_2022!$A$1:$FK$206,FAG_Daten_2022!BR$1,FALSE))</f>
        <v/>
      </c>
      <c r="DN158" s="82">
        <f t="shared" si="29"/>
        <v>46850</v>
      </c>
      <c r="DO158" s="82" t="str">
        <f t="shared" si="29"/>
        <v/>
      </c>
      <c r="DP158" s="82" t="str">
        <f t="shared" si="29"/>
        <v/>
      </c>
      <c r="DQ158" s="82" t="str">
        <f t="shared" si="29"/>
        <v/>
      </c>
      <c r="DR158" s="82">
        <f t="shared" si="29"/>
        <v>9403</v>
      </c>
      <c r="DS158" s="82" t="str">
        <f t="shared" si="29"/>
        <v/>
      </c>
      <c r="DT158" s="82" t="str">
        <f t="shared" si="41"/>
        <v/>
      </c>
      <c r="DU158" s="82" t="str">
        <f t="shared" si="41"/>
        <v/>
      </c>
      <c r="DV158" s="82" t="str">
        <f t="shared" si="41"/>
        <v/>
      </c>
      <c r="DW158" s="82" t="str">
        <f t="shared" si="32"/>
        <v/>
      </c>
      <c r="DX158" s="82" t="str">
        <f t="shared" si="32"/>
        <v/>
      </c>
      <c r="DY158" s="82" t="str">
        <f t="shared" si="32"/>
        <v/>
      </c>
      <c r="DZ158" s="82">
        <f t="shared" si="36"/>
        <v>56253</v>
      </c>
      <c r="EA158" s="82">
        <f t="shared" si="37"/>
        <v>-2260405</v>
      </c>
      <c r="EB158" s="82"/>
      <c r="EC158" s="82"/>
      <c r="ED158" s="82"/>
      <c r="EE158" s="82"/>
      <c r="EF158" s="82"/>
      <c r="EG158" s="82"/>
      <c r="EH158" s="82"/>
      <c r="EI158" s="82"/>
      <c r="EJ158" s="82"/>
      <c r="EL158" s="11"/>
    </row>
    <row r="159" spans="1:143" s="3" customFormat="1" outlineLevel="1" x14ac:dyDescent="0.2">
      <c r="A159" s="3">
        <v>121</v>
      </c>
      <c r="B159" s="3" t="str">
        <f>VLOOKUP(A159,FAG_Daten_2022!A$1:$FK$206,FAG_Daten_2022!$B$1,FALSE)</f>
        <v>Wetzikon</v>
      </c>
      <c r="C159" s="3" t="str">
        <f>VLOOKUP(A159,FAG_Daten_2022!A$1:$FK$206,FAG_Daten_2022!$C$1,FALSE)</f>
        <v>Politische Gemeinde</v>
      </c>
      <c r="D159" s="3" t="str">
        <f>VLOOKUP(A159,FAG_Daten_2022!A$1:$FK$206,FAG_Daten_2022!$D$1,FALSE)</f>
        <v>Bezirk Hinwil</v>
      </c>
      <c r="E159" s="82">
        <f>VLOOKUP(A159,FAG_Daten_2022!A$1:$FK$206,FAG_Daten_2022!$AT$1,FALSE)</f>
        <v>2326</v>
      </c>
      <c r="F159" s="82">
        <f>VLOOKUP(A159,FAG_Daten_2022!A$1:$FK$206,FAG_Daten_2022!$AV$1,FALSE)</f>
        <v>3770</v>
      </c>
      <c r="G159" s="82">
        <f>VLOOKUP(A159,FAG_Daten_2022!A$1:$FK$206,FAG_Daten_2022!$F$1,FALSE)</f>
        <v>25038</v>
      </c>
      <c r="H159" s="80">
        <f>VLOOKUP(A159,FAG_Daten_2022!A$1:$FK$206,FAG_Daten_2022!$DH$1,FALSE)</f>
        <v>119</v>
      </c>
      <c r="I159" s="82">
        <f>ROUND(IF(E159&lt;FAG_Basisdaten!$C$5*F159,(FAG_Basisdaten!$C$5*F159-E159)*G159*H159/100,0),0)</f>
        <v>37407899</v>
      </c>
      <c r="J159" s="82">
        <f>VLOOKUP(A159,FAG_Daten_2022!A$1:$FK$206,FAG_Daten_2022!$AT$1,FALSE)</f>
        <v>2326</v>
      </c>
      <c r="K159" s="82">
        <f>VLOOKUP(A159,FAG_Daten_2022!A$1:$FK$206,FAG_Daten_2022!$AV$1,FALSE)</f>
        <v>3770</v>
      </c>
      <c r="L159" s="3">
        <f>VLOOKUP(A159,FAG_Daten_2022!A$1:$FK$206,FAG_Daten_2022!$F$1,FALSE)</f>
        <v>25038</v>
      </c>
      <c r="M159" s="3">
        <f>VLOOKUP(A159,FAG_Daten_2022!A$1:$FK$206,FAG_Daten_2022!DJ$1,FALSE)</f>
        <v>99.67</v>
      </c>
      <c r="N159" s="3">
        <f>VLOOKUP(A159,FAG_Daten_2022!A$1:$FK$206,FAG_Daten_2022!$DK$1,FALSE)</f>
        <v>100.87</v>
      </c>
      <c r="O159" s="82">
        <f>ROUND(IF(J159&gt;K159*FAG_Basisdaten!$C$8,(J159-K159*FAG_Basisdaten!$C$8)*FAG_Basisdaten!$C$9*L159*(M159/N159),0),0)</f>
        <v>0</v>
      </c>
      <c r="P159" s="82">
        <f>VLOOKUP(A159,FAG_Daten_2022!A$1:$FK$206,FAG_Daten_2022!$I$1,FALSE)</f>
        <v>4984</v>
      </c>
      <c r="Q159" s="82">
        <f>VLOOKUP(A159,FAG_Daten_2022!A$1:$FK$206,FAG_Daten_2022!$F$1,FALSE)</f>
        <v>25038</v>
      </c>
      <c r="R159" s="82">
        <f>VLOOKUP(A159,FAG_Daten_2022!A$1:$FK$206,FAG_Daten_2022!$K$1,FALSE)</f>
        <v>232131</v>
      </c>
      <c r="S159" s="82">
        <f>VLOOKUP(A159,FAG_Daten_2022!A$1:$FK$206,FAG_Daten_2022!$H$1,FALSE)</f>
        <v>1130451</v>
      </c>
      <c r="T159" s="82">
        <f>VLOOKUP(A159,FAG_Daten_2022!A$1:$FK$206,FAG_Daten_2022!$F$1,FALSE)</f>
        <v>25038</v>
      </c>
      <c r="U159" s="3">
        <f>VLOOKUP(A159,FAG_Daten_2022!A$1:$FK$206,FAG_Daten_2022!$BC$1,FALSE)</f>
        <v>102.3</v>
      </c>
      <c r="V159" s="3">
        <f>VLOOKUP(A159,FAG_Daten_2022!A$1:$FK$206,FAG_Daten_2022!$BD$1,FALSE)</f>
        <v>104.2</v>
      </c>
      <c r="W159" s="118">
        <f>IF((P159/Q159)&gt;(R159/S159)*FAG_Basisdaten!$C$12,((P159/Q159)-(R159/S159)*FAG_Basisdaten!$C$12)*T159*FAG_Basisdaten!$C$13*(U159/V159),0)</f>
        <v>0</v>
      </c>
      <c r="X159" s="3">
        <f>VLOOKUP(A159,FAG_Daten_2022!A$1:$FK$206,FAG_Daten_2022!$DH$1,FALSE)</f>
        <v>119</v>
      </c>
      <c r="Y159" s="3">
        <f>VLOOKUP(A159,FAG_Daten_2022!A$1:$FK$206,FAG_Daten_2022!$DJ$1,FALSE)</f>
        <v>99.67</v>
      </c>
      <c r="Z159" s="82">
        <f>ROUND(W159-W159*MIN(MAX((Y159*FAG_Basisdaten!$C$15-X159)/(Y159*FAG_Basisdaten!$C$14),0),1),0)</f>
        <v>0</v>
      </c>
      <c r="AA159" s="79">
        <f>VLOOKUP(A159,FAG_Daten_2022!A$1:$FK$206,FAG_Daten_2022!$AW$1,FALSE)</f>
        <v>1538.97</v>
      </c>
      <c r="AB159" s="83">
        <f>VLOOKUP(A159,FAG_Daten_2022!A$1:$FK$206,FAG_Daten_2022!$AZ$1,FALSE)</f>
        <v>5.4999999999999997E-3</v>
      </c>
      <c r="AC159" s="3">
        <f>VLOOKUP(A159,FAG_Daten_2022!A$1:$FK$206,FAG_Daten_2022!$F$1,FALSE)</f>
        <v>25038</v>
      </c>
      <c r="AD159" s="3">
        <f>VLOOKUP(A159,FAG_Daten_2022!A$1:$FK$206,FAG_Daten_2022!$BC$1,FALSE)</f>
        <v>102.3</v>
      </c>
      <c r="AE159" s="3">
        <f>VLOOKUP(A159,FAG_Daten_2022!A$1:$FK$206,FAG_Daten_2022!$BD$1,FALSE)</f>
        <v>104.2</v>
      </c>
      <c r="AF159" s="80">
        <f>IF(OR(AA159&lt;FAG_Basisdaten!$C$18,AB159&gt;FAG_Basisdaten!$C$19),MAX((FAG_Basisdaten!$C$20+FAG_Basisdaten!$C$21*AA159+FAG_Basisdaten!$C$22*AB159*100)*AC159*(AD159/AE159),0),0)</f>
        <v>0</v>
      </c>
      <c r="AG159" s="3">
        <f>VLOOKUP(A159,FAG_Daten_2022!A$1:$FK$206,FAG_Daten_2022!$DH$1,FALSE)</f>
        <v>119</v>
      </c>
      <c r="AH159" s="3">
        <f>VLOOKUP(A159,FAG_Daten_2022!A$1:$FK$206,FAG_Daten_2022!$DJ$1,FALSE)</f>
        <v>99.67</v>
      </c>
      <c r="AI159" s="82">
        <f>ROUND(AF159-AF159*MIN(MAX((AH159*FAG_Basisdaten!$C$24-AG159)/(AH159*FAG_Basisdaten!$C$23),0),1),0)</f>
        <v>0</v>
      </c>
      <c r="AJ159" s="3">
        <f>VLOOKUP(A159,FAG_Daten_2022!$A$1:$FK$206,FAG_Daten_2022!$BC$1,FALSE)</f>
        <v>102.3</v>
      </c>
      <c r="AK159" s="3">
        <f>VLOOKUP(A159,FAG_Daten_2022!$A$1:$FK$206,FAG_Daten_2022!$BD$1,FALSE)</f>
        <v>104.2</v>
      </c>
      <c r="AL159" s="82">
        <v>0</v>
      </c>
      <c r="AM159" s="82">
        <f t="shared" si="33"/>
        <v>37407899</v>
      </c>
      <c r="AN159" s="115" t="str">
        <f>IF(VLOOKUP($A159,FAG_Daten_2022!$A$1:$FK$206,FAG_Daten_2022!BS$1,FALSE)="","",VLOOKUP($A159,FAG_Daten_2022!$A$1:$FK$206,FAG_Daten_2022!BS$1,FALSE))</f>
        <v/>
      </c>
      <c r="AO159" s="115" t="str">
        <f>IF(VLOOKUP($A159,FAG_Daten_2022!$A$1:$FK$206,FAG_Daten_2022!BT$1,FALSE)="","",VLOOKUP($A159,FAG_Daten_2022!$A$1:$FK$206,FAG_Daten_2022!BT$1,FALSE))</f>
        <v/>
      </c>
      <c r="AP159" s="115" t="str">
        <f>IF(VLOOKUP($A159,FAG_Daten_2022!$A$1:$FK$206,FAG_Daten_2022!BU$1,FALSE)="","",VLOOKUP($A159,FAG_Daten_2022!$A$1:$FK$206,FAG_Daten_2022!BU$1,FALSE))</f>
        <v/>
      </c>
      <c r="AQ159" s="115" t="str">
        <f>IF(VLOOKUP($A159,FAG_Daten_2022!$A$1:$FK$206,FAG_Daten_2022!BV$1,FALSE)="","",VLOOKUP($A159,FAG_Daten_2022!$A$1:$FK$206,FAG_Daten_2022!BV$1,FALSE))</f>
        <v/>
      </c>
      <c r="AR159" s="115" t="str">
        <f>IF(VLOOKUP($A159,FAG_Daten_2022!$A$1:$FK$206,FAG_Daten_2022!BW$1,FALSE)="","",VLOOKUP($A159,FAG_Daten_2022!$A$1:$FK$206,FAG_Daten_2022!BW$1,FALSE))</f>
        <v/>
      </c>
      <c r="AS159" s="115" t="str">
        <f>IF(VLOOKUP($A159,FAG_Daten_2022!$A$1:$FK$206,FAG_Daten_2022!BX$1,FALSE)="","",VLOOKUP($A159,FAG_Daten_2022!$A$1:$FK$206,FAG_Daten_2022!BX$1,FALSE))</f>
        <v/>
      </c>
      <c r="AT159" s="115" t="str">
        <f>IF(VLOOKUP($A159,FAG_Daten_2022!$A$1:$FK$206,FAG_Daten_2022!BY$1,FALSE)="","",VLOOKUP($A159,FAG_Daten_2022!$A$1:$FK$206,FAG_Daten_2022!BY$1,FALSE))</f>
        <v/>
      </c>
      <c r="AU159" s="115" t="str">
        <f>IF(VLOOKUP($A159,FAG_Daten_2022!$A$1:$FK$206,FAG_Daten_2022!BZ$1,FALSE)="","",VLOOKUP($A159,FAG_Daten_2022!$A$1:$FK$206,FAG_Daten_2022!BZ$1,FALSE))</f>
        <v/>
      </c>
      <c r="AV159" s="115" t="str">
        <f>IF(VLOOKUP($A159,FAG_Daten_2022!$A$1:$FK$206,FAG_Daten_2022!CA$1,FALSE)="","",VLOOKUP($A159,FAG_Daten_2022!$A$1:$FK$206,FAG_Daten_2022!CA$1,FALSE))</f>
        <v/>
      </c>
      <c r="AW159" s="115" t="str">
        <f>IF(VLOOKUP($A159,FAG_Daten_2022!$A$1:$FK$206,FAG_Daten_2022!CB$1,FALSE)="","",VLOOKUP($A159,FAG_Daten_2022!$A$1:$FK$206,FAG_Daten_2022!CB$1,FALSE))</f>
        <v/>
      </c>
      <c r="AX159" s="115" t="str">
        <f>IF(VLOOKUP($A159,FAG_Daten_2022!$A$1:$FK$206,FAG_Daten_2022!CC$1,FALSE)="","",VLOOKUP($A159,FAG_Daten_2022!$A$1:$FK$206,FAG_Daten_2022!CC$1,FALSE))</f>
        <v/>
      </c>
      <c r="AY159" s="115" t="str">
        <f>IF(VLOOKUP($A159,FAG_Daten_2022!$A$1:$FK$206,FAG_Daten_2022!CD$1,FALSE)="","",VLOOKUP($A159,FAG_Daten_2022!$A$1:$FK$206,FAG_Daten_2022!CD$1,FALSE))</f>
        <v/>
      </c>
      <c r="AZ159" s="80">
        <f>VLOOKUP($A159,FAG_Daten_2022!$A$1:$FK$206,FAG_Daten_2022!$DH$1,FALSE)</f>
        <v>119</v>
      </c>
      <c r="BA159" s="80">
        <f>IF(VLOOKUP($A159,FAG_Daten_2022!$A$1:$FK$206,FAG_Daten_2022!M$1,FALSE)="","",VLOOKUP($A159,FAG_Daten_2022!$A$1:$FK$206,FAG_Daten_2022!M$1,FALSE))</f>
        <v>0</v>
      </c>
      <c r="BB159" s="80">
        <f>IF(VLOOKUP($A159,FAG_Daten_2022!$A$1:$FK$206,FAG_Daten_2022!N$1,FALSE)="","",VLOOKUP($A159,FAG_Daten_2022!$A$1:$FK$206,FAG_Daten_2022!N$1,FALSE))</f>
        <v>0</v>
      </c>
      <c r="BC159" s="80">
        <f>IF(VLOOKUP($A159,FAG_Daten_2022!$A$1:$FK$206,FAG_Daten_2022!O$1,FALSE)="","",VLOOKUP($A159,FAG_Daten_2022!$A$1:$FK$206,FAG_Daten_2022!O$1,FALSE))</f>
        <v>0</v>
      </c>
      <c r="BD159" s="80" t="str">
        <f>IF(VLOOKUP($A159,FAG_Daten_2022!$A$1:$FK$206,FAG_Daten_2022!P$1,FALSE)="","",VLOOKUP($A159,FAG_Daten_2022!$A$1:$FK$206,FAG_Daten_2022!P$1,FALSE))</f>
        <v/>
      </c>
      <c r="BE159" s="80"/>
      <c r="BF159" s="80">
        <f>IF(VLOOKUP($A159,FAG_Daten_2022!$A$1:$FK$206,FAG_Daten_2022!S$1,FALSE)="","",VLOOKUP($A159,FAG_Daten_2022!$A$1:$FK$206,FAG_Daten_2022!S$1,FALSE))</f>
        <v>0</v>
      </c>
      <c r="BG159" s="80" t="str">
        <f>IF(VLOOKUP($A159,FAG_Daten_2022!$A$1:$FK$206,FAG_Daten_2022!T$1,FALSE)="","",VLOOKUP($A159,FAG_Daten_2022!$A$1:$FK$206,FAG_Daten_2022!T$1,FALSE))</f>
        <v/>
      </c>
      <c r="BH159" s="80" t="str">
        <f>IF(VLOOKUP($A159,FAG_Daten_2022!$A$1:$FK$206,FAG_Daten_2022!U$1,FALSE)="","",VLOOKUP($A159,FAG_Daten_2022!$A$1:$FK$206,FAG_Daten_2022!U$1,FALSE))</f>
        <v/>
      </c>
      <c r="BI159" s="80">
        <f>IF(VLOOKUP($A159,FAG_Daten_2022!$A$1:$FK$206,FAG_Daten_2022!W$1,FALSE)="","",VLOOKUP($A159,FAG_Daten_2022!$A$1:$FK$206,FAG_Daten_2022!W$1,FALSE))</f>
        <v>0</v>
      </c>
      <c r="BJ159" s="80" t="str">
        <f>IF(VLOOKUP($A159,FAG_Daten_2022!$A$1:$FK$206,FAG_Daten_2022!X$1,FALSE)="","",VLOOKUP($A159,FAG_Daten_2022!$A$1:$FK$206,FAG_Daten_2022!X$1,FALSE))</f>
        <v/>
      </c>
      <c r="BK159" s="80" t="str">
        <f>IF(VLOOKUP($A159,FAG_Daten_2022!$A$1:$FK$206,FAG_Daten_2022!Y$1,FALSE)="","",VLOOKUP($A159,FAG_Daten_2022!$A$1:$FK$206,FAG_Daten_2022!Y$1,FALSE))</f>
        <v/>
      </c>
      <c r="BL159" s="80" t="str">
        <f>IF(VLOOKUP($A159,FAG_Daten_2022!$A$1:$FK$206,FAG_Daten_2022!Z$1,FALSE)="","",VLOOKUP($A159,FAG_Daten_2022!$A$1:$FK$206,FAG_Daten_2022!Z$1,FALSE))</f>
        <v/>
      </c>
      <c r="BM159" s="82">
        <f>IF(VLOOKUP($A159,FAG_Daten_2022!$A$1:$FK$206,FAG_Daten_2022!AG$1,FALSE)="","",VLOOKUP($A159,FAG_Daten_2022!$A$1:$FK$206,FAG_Daten_2022!AG$1,FALSE))</f>
        <v>58240696</v>
      </c>
      <c r="BN159" s="82">
        <f>IF(VLOOKUP($A159,FAG_Daten_2022!$A$1:$FK$206,FAG_Daten_2022!AH$1,FALSE)="","",VLOOKUP($A159,FAG_Daten_2022!$A$1:$FK$206,FAG_Daten_2022!AH$1,FALSE))</f>
        <v>0</v>
      </c>
      <c r="BO159" s="82">
        <f>IF(VLOOKUP($A159,FAG_Daten_2022!$A$1:$FK$206,FAG_Daten_2022!AI$1,FALSE)="","",VLOOKUP($A159,FAG_Daten_2022!$A$1:$FK$206,FAG_Daten_2022!AI$1,FALSE))</f>
        <v>0</v>
      </c>
      <c r="BP159" s="113">
        <f>IF(VLOOKUP($A159,FAG_Daten_2022!$A$1:$FK$206,FAG_Daten_2022!AJ$1,FALSE)="","",VLOOKUP($A159,FAG_Daten_2022!$A$1:$FK$206,FAG_Daten_2022!AJ$1,FALSE))</f>
        <v>0</v>
      </c>
      <c r="BQ159" s="82" t="str">
        <f>IF(VLOOKUP($A159,FAG_Daten_2022!$A$1:$FK$206,FAG_Daten_2022!AK$1,FALSE)="","",VLOOKUP($A159,FAG_Daten_2022!$A$1:$FK$206,FAG_Daten_2022!AK$1,FALSE))</f>
        <v/>
      </c>
      <c r="BR159" s="82"/>
      <c r="BS159" s="82">
        <f>IF(VLOOKUP($A159,FAG_Daten_2022!$A$1:$FK$206,FAG_Daten_2022!AM$1,FALSE)="","",VLOOKUP($A159,FAG_Daten_2022!$A$1:$FK$206,FAG_Daten_2022!AM$1,FALSE))</f>
        <v>0</v>
      </c>
      <c r="BT159" s="82" t="str">
        <f>IF(VLOOKUP($A159,FAG_Daten_2022!$A$1:$FK$206,FAG_Daten_2022!AN$1,FALSE)="","",VLOOKUP($A159,FAG_Daten_2022!$A$1:$FK$206,FAG_Daten_2022!AN$1,FALSE))</f>
        <v/>
      </c>
      <c r="BU159" s="82" t="str">
        <f>IF(VLOOKUP($A159,FAG_Daten_2022!$A$1:$FK$206,FAG_Daten_2022!AO$1,FALSE)="","",VLOOKUP($A159,FAG_Daten_2022!$A$1:$FK$206,FAG_Daten_2022!AO$1,FALSE))</f>
        <v/>
      </c>
      <c r="BV159" s="82">
        <f>IF(VLOOKUP($A159,FAG_Daten_2022!$A$1:$FK$206,FAG_Daten_2022!AP$1,FALSE)="","",VLOOKUP($A159,FAG_Daten_2022!$A$1:$FK$206,FAG_Daten_2022!AP$1,FALSE))</f>
        <v>0</v>
      </c>
      <c r="BW159" s="82" t="str">
        <f>IF(VLOOKUP($A159,FAG_Daten_2022!$A$1:$FK$206,FAG_Daten_2022!AQ$1,FALSE)="","",VLOOKUP($A159,FAG_Daten_2022!$A$1:$FK$206,FAG_Daten_2022!AQ$1,FALSE))</f>
        <v/>
      </c>
      <c r="BX159" s="82" t="str">
        <f>IF(VLOOKUP($A159,FAG_Daten_2022!$A$1:$FK$206,FAG_Daten_2022!AR$1,FALSE)="","",VLOOKUP($A159,FAG_Daten_2022!$A$1:$FK$206,FAG_Daten_2022!AR$1,FALSE))</f>
        <v/>
      </c>
      <c r="BY159" s="82" t="str">
        <f>IF(VLOOKUP($A159,FAG_Daten_2022!$A$1:$FK$206,FAG_Daten_2022!AS$1,FALSE)="","",VLOOKUP($A159,FAG_Daten_2022!$A$1:$FK$206,FAG_Daten_2022!AS$1,FALSE))</f>
        <v/>
      </c>
      <c r="BZ159" s="82">
        <f t="shared" si="38"/>
        <v>0</v>
      </c>
      <c r="CA159" s="82">
        <f t="shared" si="38"/>
        <v>0</v>
      </c>
      <c r="CB159" s="82">
        <f t="shared" si="38"/>
        <v>0</v>
      </c>
      <c r="CC159" s="82" t="str">
        <f t="shared" si="38"/>
        <v/>
      </c>
      <c r="CD159" s="82" t="str">
        <f t="shared" si="38"/>
        <v/>
      </c>
      <c r="CE159" s="82">
        <f t="shared" si="38"/>
        <v>0</v>
      </c>
      <c r="CF159" s="82" t="str">
        <f t="shared" si="38"/>
        <v/>
      </c>
      <c r="CG159" s="82" t="str">
        <f t="shared" si="38"/>
        <v/>
      </c>
      <c r="CH159" s="82">
        <f t="shared" si="38"/>
        <v>0</v>
      </c>
      <c r="CI159" s="82" t="str">
        <f t="shared" si="38"/>
        <v/>
      </c>
      <c r="CJ159" s="82" t="str">
        <f t="shared" si="38"/>
        <v/>
      </c>
      <c r="CK159" s="82" t="str">
        <f t="shared" si="38"/>
        <v/>
      </c>
      <c r="CL159" s="82">
        <f t="shared" si="28"/>
        <v>0</v>
      </c>
      <c r="CM159" s="82">
        <f t="shared" si="28"/>
        <v>0</v>
      </c>
      <c r="CN159" s="82">
        <f t="shared" si="28"/>
        <v>0</v>
      </c>
      <c r="CO159" s="82" t="str">
        <f t="shared" si="28"/>
        <v/>
      </c>
      <c r="CP159" s="82" t="str">
        <f t="shared" si="28"/>
        <v/>
      </c>
      <c r="CQ159" s="82">
        <f t="shared" si="28"/>
        <v>0</v>
      </c>
      <c r="CR159" s="82" t="str">
        <f t="shared" si="28"/>
        <v/>
      </c>
      <c r="CS159" s="82" t="str">
        <f t="shared" si="40"/>
        <v/>
      </c>
      <c r="CT159" s="82">
        <f t="shared" si="40"/>
        <v>0</v>
      </c>
      <c r="CU159" s="82" t="str">
        <f t="shared" si="31"/>
        <v/>
      </c>
      <c r="CV159" s="82" t="str">
        <f t="shared" si="31"/>
        <v/>
      </c>
      <c r="CW159" s="82" t="str">
        <f t="shared" si="31"/>
        <v/>
      </c>
      <c r="CX159" s="82">
        <f t="shared" si="39"/>
        <v>0</v>
      </c>
      <c r="CY159" s="82">
        <f>VLOOKUP($A159,FAG_Daten_2022!$A$1:$FK$206,FAG_Daten_2022!I$1,FALSE)</f>
        <v>4984</v>
      </c>
      <c r="CZ159" s="82" t="str">
        <f>IF(VLOOKUP($A159,FAG_Daten_2022!$A$1:$FK$206,FAG_Daten_2022!BE$1,FALSE)="","",VLOOKUP($A159,FAG_Daten_2022!$A$1:$FK$206,FAG_Daten_2022!BE$1,FALSE))</f>
        <v/>
      </c>
      <c r="DA159" s="82" t="str">
        <f>IF(VLOOKUP($A159,FAG_Daten_2022!$A$1:$FK$206,FAG_Daten_2022!BF$1,FALSE)="","",VLOOKUP($A159,FAG_Daten_2022!$A$1:$FK$206,FAG_Daten_2022!BF$1,FALSE))</f>
        <v/>
      </c>
      <c r="DB159" s="82" t="str">
        <f>IF(VLOOKUP($A159,FAG_Daten_2022!$A$1:$FK$206,FAG_Daten_2022!BG$1,FALSE)="","",VLOOKUP($A159,FAG_Daten_2022!$A$1:$FK$206,FAG_Daten_2022!BG$1,FALSE))</f>
        <v/>
      </c>
      <c r="DC159" s="82" t="str">
        <f>IF(VLOOKUP($A159,FAG_Daten_2022!$A$1:$FK$206,FAG_Daten_2022!BH$1,FALSE)="","",VLOOKUP($A159,FAG_Daten_2022!$A$1:$FK$206,FAG_Daten_2022!BH$1,FALSE))</f>
        <v/>
      </c>
      <c r="DD159" s="82"/>
      <c r="DE159" s="82" t="str">
        <f>IF(VLOOKUP($A159,FAG_Daten_2022!$A$1:$FK$206,FAG_Daten_2022!BJ$1,FALSE)="","",VLOOKUP($A159,FAG_Daten_2022!$A$1:$FK$206,FAG_Daten_2022!BJ$1,FALSE))</f>
        <v/>
      </c>
      <c r="DF159" s="82" t="str">
        <f>IF(VLOOKUP($A159,FAG_Daten_2022!$A$1:$FK$206,FAG_Daten_2022!BK$1,FALSE)="","",VLOOKUP($A159,FAG_Daten_2022!$A$1:$FK$206,FAG_Daten_2022!BK$1,FALSE))</f>
        <v/>
      </c>
      <c r="DG159" s="82" t="str">
        <f>IF(VLOOKUP($A159,FAG_Daten_2022!$A$1:$FK$206,FAG_Daten_2022!BL$1,FALSE)="","",VLOOKUP($A159,FAG_Daten_2022!$A$1:$FK$206,FAG_Daten_2022!BL$1,FALSE))</f>
        <v/>
      </c>
      <c r="DH159" s="82" t="str">
        <f>IF(VLOOKUP($A159,FAG_Daten_2022!$A$1:$FK$206,FAG_Daten_2022!BM$1,FALSE)="","",VLOOKUP($A159,FAG_Daten_2022!$A$1:$FK$206,FAG_Daten_2022!BM$1,FALSE))</f>
        <v/>
      </c>
      <c r="DI159" s="82" t="str">
        <f>IF(VLOOKUP($A159,FAG_Daten_2022!$A$1:$FK$206,FAG_Daten_2022!BN$1,FALSE)="","",VLOOKUP($A159,FAG_Daten_2022!$A$1:$FK$206,FAG_Daten_2022!BN$1,FALSE))</f>
        <v/>
      </c>
      <c r="DJ159" s="82" t="str">
        <f>IF(VLOOKUP($A159,FAG_Daten_2022!$A$1:$FK$206,FAG_Daten_2022!BO$1,FALSE)="","",VLOOKUP($A159,FAG_Daten_2022!$A$1:$FK$206,FAG_Daten_2022!BO$1,FALSE))</f>
        <v/>
      </c>
      <c r="DK159" s="82" t="str">
        <f>IF(VLOOKUP($A159,FAG_Daten_2022!$A$1:$FK$206,FAG_Daten_2022!BP$1,FALSE)="","",VLOOKUP($A159,FAG_Daten_2022!$A$1:$FK$206,FAG_Daten_2022!BP$1,FALSE))</f>
        <v/>
      </c>
      <c r="DL159" s="82" t="str">
        <f>IF(VLOOKUP($A159,FAG_Daten_2022!$A$1:$FK$206,FAG_Daten_2022!BQ$1,FALSE)="","",VLOOKUP($A159,FAG_Daten_2022!$A$1:$FK$206,FAG_Daten_2022!BQ$1,FALSE))</f>
        <v/>
      </c>
      <c r="DM159" s="82" t="str">
        <f>IF(VLOOKUP($A159,FAG_Daten_2022!$A$1:$FK$206,FAG_Daten_2022!BR$1,FALSE)="","",VLOOKUP($A159,FAG_Daten_2022!$A$1:$FK$206,FAG_Daten_2022!BR$1,FALSE))</f>
        <v/>
      </c>
      <c r="DN159" s="82" t="str">
        <f t="shared" si="29"/>
        <v/>
      </c>
      <c r="DO159" s="82" t="str">
        <f t="shared" si="29"/>
        <v/>
      </c>
      <c r="DP159" s="82" t="str">
        <f t="shared" si="29"/>
        <v/>
      </c>
      <c r="DQ159" s="82" t="str">
        <f t="shared" si="29"/>
        <v/>
      </c>
      <c r="DR159" s="82" t="str">
        <f t="shared" si="29"/>
        <v/>
      </c>
      <c r="DS159" s="82" t="str">
        <f t="shared" si="29"/>
        <v/>
      </c>
      <c r="DT159" s="82" t="str">
        <f t="shared" si="41"/>
        <v/>
      </c>
      <c r="DU159" s="82" t="str">
        <f t="shared" si="41"/>
        <v/>
      </c>
      <c r="DV159" s="82" t="str">
        <f t="shared" si="41"/>
        <v/>
      </c>
      <c r="DW159" s="82" t="str">
        <f t="shared" si="32"/>
        <v/>
      </c>
      <c r="DX159" s="82" t="str">
        <f t="shared" si="32"/>
        <v/>
      </c>
      <c r="DY159" s="82" t="str">
        <f t="shared" si="32"/>
        <v/>
      </c>
      <c r="DZ159" s="82">
        <f t="shared" si="36"/>
        <v>0</v>
      </c>
      <c r="EA159" s="82">
        <f t="shared" si="37"/>
        <v>0</v>
      </c>
      <c r="EB159" s="82"/>
      <c r="EC159" s="82"/>
      <c r="ED159" s="82"/>
      <c r="EE159" s="82"/>
      <c r="EF159" s="82"/>
      <c r="EG159" s="82"/>
      <c r="EH159" s="82"/>
      <c r="EI159" s="82"/>
      <c r="EJ159" s="82"/>
      <c r="EL159" s="82"/>
    </row>
    <row r="160" spans="1:143" s="153" customFormat="1" outlineLevel="1" x14ac:dyDescent="0.2">
      <c r="A160" s="153">
        <v>298</v>
      </c>
      <c r="B160" s="153" t="str">
        <f>VLOOKUP(A160,FAG_Daten_2022!A$1:$FK$206,FAG_Daten_2022!$B$1,FALSE)</f>
        <v>Wiesendangen</v>
      </c>
      <c r="C160" s="153" t="str">
        <f>VLOOKUP(A160,FAG_Daten_2022!A$1:$FK$206,FAG_Daten_2022!$C$1,FALSE)</f>
        <v>Politische Gemeinde</v>
      </c>
      <c r="D160" s="153" t="str">
        <f>VLOOKUP(A160,FAG_Daten_2022!A$1:$FK$206,FAG_Daten_2022!$D$1,FALSE)</f>
        <v>Bezirk Winterthur</v>
      </c>
      <c r="E160" s="127">
        <f>VLOOKUP(A160,FAG_Daten_2022!A$1:$FK$206,FAG_Daten_2022!$AT$1,FALSE)</f>
        <v>2852</v>
      </c>
      <c r="F160" s="127">
        <f>VLOOKUP(A160,FAG_Daten_2022!A$1:$FK$206,FAG_Daten_2022!$AV$1,FALSE)</f>
        <v>3770</v>
      </c>
      <c r="G160" s="127">
        <f>VLOOKUP(A160,FAG_Daten_2022!A$1:$FK$206,FAG_Daten_2022!$F$1,FALSE)</f>
        <v>6636</v>
      </c>
      <c r="H160" s="154">
        <f>VLOOKUP(A160,FAG_Daten_2022!A$1:$FK$206,FAG_Daten_2022!$DH$1,FALSE)</f>
        <v>90</v>
      </c>
      <c r="I160" s="127">
        <f>ROUND(IF(E160&lt;FAG_Basisdaten!$C$5*F160,(FAG_Basisdaten!$C$5*F160-E160)*G160*H160/100,0),0)</f>
        <v>4356866</v>
      </c>
      <c r="J160" s="127">
        <f>VLOOKUP(A160,FAG_Daten_2022!A$1:$FK$206,FAG_Daten_2022!$AT$1,FALSE)</f>
        <v>2852</v>
      </c>
      <c r="K160" s="127">
        <f>VLOOKUP(A160,FAG_Daten_2022!A$1:$FK$206,FAG_Daten_2022!$AV$1,FALSE)</f>
        <v>3770</v>
      </c>
      <c r="L160" s="153">
        <f>VLOOKUP(A160,FAG_Daten_2022!A$1:$FK$206,FAG_Daten_2022!$F$1,FALSE)</f>
        <v>6636</v>
      </c>
      <c r="M160" s="153">
        <f>VLOOKUP(A160,FAG_Daten_2022!A$1:$FK$206,FAG_Daten_2022!DJ$1,FALSE)</f>
        <v>99.67</v>
      </c>
      <c r="N160" s="153">
        <f>VLOOKUP(A160,FAG_Daten_2022!A$1:$FK$206,FAG_Daten_2022!$DK$1,FALSE)</f>
        <v>100.87</v>
      </c>
      <c r="O160" s="127">
        <f>ROUND(IF(J160&gt;K160*FAG_Basisdaten!$C$8,(J160-K160*FAG_Basisdaten!$C$8)*FAG_Basisdaten!$C$9*L160*(M160/N160),0),0)</f>
        <v>0</v>
      </c>
      <c r="P160" s="127">
        <f>VLOOKUP(A160,FAG_Daten_2022!A$1:$FK$206,FAG_Daten_2022!$I$1,FALSE)</f>
        <v>1394</v>
      </c>
      <c r="Q160" s="127">
        <f>VLOOKUP(A160,FAG_Daten_2022!A$1:$FK$206,FAG_Daten_2022!$F$1,FALSE)</f>
        <v>6636</v>
      </c>
      <c r="R160" s="127">
        <f>VLOOKUP(A160,FAG_Daten_2022!A$1:$FK$206,FAG_Daten_2022!$K$1,FALSE)</f>
        <v>232131</v>
      </c>
      <c r="S160" s="127">
        <f>VLOOKUP(A160,FAG_Daten_2022!A$1:$FK$206,FAG_Daten_2022!$H$1,FALSE)</f>
        <v>1130451</v>
      </c>
      <c r="T160" s="127">
        <f>VLOOKUP(A160,FAG_Daten_2022!A$1:$FK$206,FAG_Daten_2022!$F$1,FALSE)</f>
        <v>6636</v>
      </c>
      <c r="U160" s="153">
        <f>VLOOKUP(A160,FAG_Daten_2022!A$1:$FK$206,FAG_Daten_2022!$BC$1,FALSE)</f>
        <v>102.3</v>
      </c>
      <c r="V160" s="153">
        <f>VLOOKUP(A160,FAG_Daten_2022!A$1:$FK$206,FAG_Daten_2022!$BD$1,FALSE)</f>
        <v>104.2</v>
      </c>
      <c r="W160" s="155">
        <f>IF((P160/Q160)&gt;(R160/S160)*FAG_Basisdaten!$C$12,((P160/Q160)-(R160/S160)*FAG_Basisdaten!$C$12)*T160*FAG_Basisdaten!$C$13*(U160/V160),0)</f>
        <v>0</v>
      </c>
      <c r="X160" s="153">
        <f>VLOOKUP(A160,FAG_Daten_2022!A$1:$FK$206,FAG_Daten_2022!$DH$1,FALSE)</f>
        <v>90</v>
      </c>
      <c r="Y160" s="153">
        <f>VLOOKUP(A160,FAG_Daten_2022!A$1:$FK$206,FAG_Daten_2022!$DJ$1,FALSE)</f>
        <v>99.67</v>
      </c>
      <c r="Z160" s="127">
        <f>ROUND(W160-W160*MIN(MAX((Y160*FAG_Basisdaten!$C$15-X160)/(Y160*FAG_Basisdaten!$C$14),0),1),0)</f>
        <v>0</v>
      </c>
      <c r="AA160" s="156">
        <f>VLOOKUP(A160,FAG_Daten_2022!A$1:$FK$206,FAG_Daten_2022!$AW$1,FALSE)</f>
        <v>346.77</v>
      </c>
      <c r="AB160" s="157">
        <f>VLOOKUP(A160,FAG_Daten_2022!A$1:$FK$206,FAG_Daten_2022!$AZ$1,FALSE)</f>
        <v>2.8E-3</v>
      </c>
      <c r="AC160" s="153">
        <f>VLOOKUP(A160,FAG_Daten_2022!A$1:$FK$206,FAG_Daten_2022!$F$1,FALSE)</f>
        <v>6636</v>
      </c>
      <c r="AD160" s="153">
        <f>VLOOKUP(A160,FAG_Daten_2022!A$1:$FK$206,FAG_Daten_2022!$BC$1,FALSE)</f>
        <v>102.3</v>
      </c>
      <c r="AE160" s="153">
        <f>VLOOKUP(A160,FAG_Daten_2022!A$1:$FK$206,FAG_Daten_2022!$BD$1,FALSE)</f>
        <v>104.2</v>
      </c>
      <c r="AF160" s="154">
        <f>IF(OR(AA160&lt;FAG_Basisdaten!$C$18,AB160&gt;FAG_Basisdaten!$C$19),MAX((FAG_Basisdaten!$C$20+FAG_Basisdaten!$C$21*AA160+FAG_Basisdaten!$C$22*AB160*100)*AC160*(AD160/AE160),0),0)</f>
        <v>0</v>
      </c>
      <c r="AG160" s="153">
        <f>VLOOKUP(A160,FAG_Daten_2022!A$1:$FK$206,FAG_Daten_2022!$DH$1,FALSE)</f>
        <v>90</v>
      </c>
      <c r="AH160" s="153">
        <f>VLOOKUP(A160,FAG_Daten_2022!A$1:$FK$206,FAG_Daten_2022!$DJ$1,FALSE)</f>
        <v>99.67</v>
      </c>
      <c r="AI160" s="127">
        <f>ROUND(AF160-AF160*MIN(MAX((AH160*FAG_Basisdaten!$C$24-AG160)/(AH160*FAG_Basisdaten!$C$23),0),1),0)</f>
        <v>0</v>
      </c>
      <c r="AJ160" s="153">
        <f>VLOOKUP(A160,FAG_Daten_2022!$A$1:$FK$206,FAG_Daten_2022!$BC$1,FALSE)</f>
        <v>102.3</v>
      </c>
      <c r="AK160" s="153">
        <f>VLOOKUP(A160,FAG_Daten_2022!$A$1:$FK$206,FAG_Daten_2022!$BD$1,FALSE)</f>
        <v>104.2</v>
      </c>
      <c r="AL160" s="127">
        <v>0</v>
      </c>
      <c r="AM160" s="127">
        <f t="shared" si="33"/>
        <v>4356866</v>
      </c>
      <c r="AN160" s="158" t="str">
        <f>IF(VLOOKUP($A160,FAG_Daten_2022!$A$1:$FK$206,FAG_Daten_2022!BS$1,FALSE)="","",VLOOKUP($A160,FAG_Daten_2022!$A$1:$FK$206,FAG_Daten_2022!BS$1,FALSE))</f>
        <v/>
      </c>
      <c r="AO160" s="158" t="str">
        <f>IF(VLOOKUP($A160,FAG_Daten_2022!$A$1:$FK$206,FAG_Daten_2022!BT$1,FALSE)="","",VLOOKUP($A160,FAG_Daten_2022!$A$1:$FK$206,FAG_Daten_2022!BT$1,FALSE))</f>
        <v/>
      </c>
      <c r="AP160" s="158" t="str">
        <f>IF(VLOOKUP($A160,FAG_Daten_2022!$A$1:$FK$206,FAG_Daten_2022!BU$1,FALSE)="","",VLOOKUP($A160,FAG_Daten_2022!$A$1:$FK$206,FAG_Daten_2022!BU$1,FALSE))</f>
        <v/>
      </c>
      <c r="AQ160" s="158" t="str">
        <f>IF(VLOOKUP($A160,FAG_Daten_2022!$A$1:$FK$206,FAG_Daten_2022!BV$1,FALSE)="","",VLOOKUP($A160,FAG_Daten_2022!$A$1:$FK$206,FAG_Daten_2022!BV$1,FALSE))</f>
        <v/>
      </c>
      <c r="AR160" s="158" t="str">
        <f>IF(VLOOKUP($A160,FAG_Daten_2022!$A$1:$FK$206,FAG_Daten_2022!BW$1,FALSE)="","",VLOOKUP($A160,FAG_Daten_2022!$A$1:$FK$206,FAG_Daten_2022!BW$1,FALSE))</f>
        <v/>
      </c>
      <c r="AS160" s="158" t="str">
        <f>IF(VLOOKUP($A160,FAG_Daten_2022!$A$1:$FK$206,FAG_Daten_2022!BX$1,FALSE)="","",VLOOKUP($A160,FAG_Daten_2022!$A$1:$FK$206,FAG_Daten_2022!BX$1,FALSE))</f>
        <v/>
      </c>
      <c r="AT160" s="158" t="str">
        <f>IF(VLOOKUP($A160,FAG_Daten_2022!$A$1:$FK$206,FAG_Daten_2022!BY$1,FALSE)="","",VLOOKUP($A160,FAG_Daten_2022!$A$1:$FK$206,FAG_Daten_2022!BY$1,FALSE))</f>
        <v/>
      </c>
      <c r="AU160" s="158" t="str">
        <f>IF(VLOOKUP($A160,FAG_Daten_2022!$A$1:$FK$206,FAG_Daten_2022!BZ$1,FALSE)="","",VLOOKUP($A160,FAG_Daten_2022!$A$1:$FK$206,FAG_Daten_2022!BZ$1,FALSE))</f>
        <v/>
      </c>
      <c r="AV160" s="158" t="str">
        <f>IF(VLOOKUP($A160,FAG_Daten_2022!$A$1:$FK$206,FAG_Daten_2022!CA$1,FALSE)="","",VLOOKUP($A160,FAG_Daten_2022!$A$1:$FK$206,FAG_Daten_2022!CA$1,FALSE))</f>
        <v>Wiesendangen</v>
      </c>
      <c r="AW160" s="158" t="str">
        <f>IF(VLOOKUP($A160,FAG_Daten_2022!$A$1:$FK$206,FAG_Daten_2022!CB$1,FALSE)="","",VLOOKUP($A160,FAG_Daten_2022!$A$1:$FK$206,FAG_Daten_2022!CB$1,FALSE))</f>
        <v/>
      </c>
      <c r="AX160" s="158" t="str">
        <f>IF(VLOOKUP($A160,FAG_Daten_2022!$A$1:$FK$206,FAG_Daten_2022!CC$1,FALSE)="","",VLOOKUP($A160,FAG_Daten_2022!$A$1:$FK$206,FAG_Daten_2022!CC$1,FALSE))</f>
        <v/>
      </c>
      <c r="AY160" s="158" t="str">
        <f>IF(VLOOKUP($A160,FAG_Daten_2022!$A$1:$FK$206,FAG_Daten_2022!CD$1,FALSE)="","",VLOOKUP($A160,FAG_Daten_2022!$A$1:$FK$206,FAG_Daten_2022!CD$1,FALSE))</f>
        <v/>
      </c>
      <c r="AZ160" s="154">
        <f>VLOOKUP($A160,FAG_Daten_2022!$A$1:$FK$206,FAG_Daten_2022!$DH$1,FALSE)</f>
        <v>90</v>
      </c>
      <c r="BA160" s="154">
        <f>IF(VLOOKUP($A160,FAG_Daten_2022!$A$1:$FK$206,FAG_Daten_2022!M$1,FALSE)="","",VLOOKUP($A160,FAG_Daten_2022!$A$1:$FK$206,FAG_Daten_2022!M$1,FALSE))</f>
        <v>0</v>
      </c>
      <c r="BB160" s="154">
        <f>IF(VLOOKUP($A160,FAG_Daten_2022!$A$1:$FK$206,FAG_Daten_2022!N$1,FALSE)="","",VLOOKUP($A160,FAG_Daten_2022!$A$1:$FK$206,FAG_Daten_2022!N$1,FALSE))</f>
        <v>0</v>
      </c>
      <c r="BC160" s="154">
        <f>IF(VLOOKUP($A160,FAG_Daten_2022!$A$1:$FK$206,FAG_Daten_2022!O$1,FALSE)="","",VLOOKUP($A160,FAG_Daten_2022!$A$1:$FK$206,FAG_Daten_2022!O$1,FALSE))</f>
        <v>0</v>
      </c>
      <c r="BD160" s="154" t="str">
        <f>IF(VLOOKUP($A160,FAG_Daten_2022!$A$1:$FK$206,FAG_Daten_2022!P$1,FALSE)="","",VLOOKUP($A160,FAG_Daten_2022!$A$1:$FK$206,FAG_Daten_2022!P$1,FALSE))</f>
        <v/>
      </c>
      <c r="BE160" s="154">
        <f>IF(VLOOKUP($A160,FAG_Daten_2022!$A$1:$FK$206,FAG_Daten_2022!R$1,FALSE)="","",VLOOKUP($A160,FAG_Daten_2022!$A$1:$FK$206,FAG_Daten_2022!R$1,FALSE))</f>
        <v>0</v>
      </c>
      <c r="BF160" s="154">
        <f>IF(VLOOKUP($A160,FAG_Daten_2022!$A$1:$FK$206,FAG_Daten_2022!S$1,FALSE)="","",VLOOKUP($A160,FAG_Daten_2022!$A$1:$FK$206,FAG_Daten_2022!S$1,FALSE))</f>
        <v>0</v>
      </c>
      <c r="BG160" s="154" t="str">
        <f>IF(VLOOKUP($A160,FAG_Daten_2022!$A$1:$FK$206,FAG_Daten_2022!T$1,FALSE)="","",VLOOKUP($A160,FAG_Daten_2022!$A$1:$FK$206,FAG_Daten_2022!T$1,FALSE))</f>
        <v/>
      </c>
      <c r="BH160" s="154" t="str">
        <f>IF(VLOOKUP($A160,FAG_Daten_2022!$A$1:$FK$206,FAG_Daten_2022!U$1,FALSE)="","",VLOOKUP($A160,FAG_Daten_2022!$A$1:$FK$206,FAG_Daten_2022!U$1,FALSE))</f>
        <v/>
      </c>
      <c r="BI160" s="154">
        <f>IF(VLOOKUP($A160,FAG_Daten_2022!$A$1:$FK$206,FAG_Daten_2022!W$1,FALSE)="","",VLOOKUP($A160,FAG_Daten_2022!$A$1:$FK$206,FAG_Daten_2022!W$1,FALSE))</f>
        <v>63</v>
      </c>
      <c r="BJ160" s="154" t="str">
        <f>IF(VLOOKUP($A160,FAG_Daten_2022!$A$1:$FK$206,FAG_Daten_2022!X$1,FALSE)="","",VLOOKUP($A160,FAG_Daten_2022!$A$1:$FK$206,FAG_Daten_2022!X$1,FALSE))</f>
        <v/>
      </c>
      <c r="BK160" s="154" t="str">
        <f>IF(VLOOKUP($A160,FAG_Daten_2022!$A$1:$FK$206,FAG_Daten_2022!Y$1,FALSE)="","",VLOOKUP($A160,FAG_Daten_2022!$A$1:$FK$206,FAG_Daten_2022!Y$1,FALSE))</f>
        <v/>
      </c>
      <c r="BL160" s="154" t="str">
        <f>IF(VLOOKUP($A160,FAG_Daten_2022!$A$1:$FK$206,FAG_Daten_2022!Z$1,FALSE)="","",VLOOKUP($A160,FAG_Daten_2022!$A$1:$FK$206,FAG_Daten_2022!Z$1,FALSE))</f>
        <v/>
      </c>
      <c r="BM160" s="127">
        <f>IF(VLOOKUP($A160,FAG_Daten_2022!$A$1:$FK$206,FAG_Daten_2022!AG$1,FALSE)="","",VLOOKUP($A160,FAG_Daten_2022!$A$1:$FK$206,FAG_Daten_2022!AG$1,FALSE))</f>
        <v>18927395</v>
      </c>
      <c r="BN160" s="127">
        <f>IF(VLOOKUP($A160,FAG_Daten_2022!$A$1:$FK$206,FAG_Daten_2022!AH$1,FALSE)="","",VLOOKUP($A160,FAG_Daten_2022!$A$1:$FK$206,FAG_Daten_2022!AH$1,FALSE))</f>
        <v>0</v>
      </c>
      <c r="BO160" s="127">
        <f>IF(VLOOKUP($A160,FAG_Daten_2022!$A$1:$FK$206,FAG_Daten_2022!AI$1,FALSE)="","",VLOOKUP($A160,FAG_Daten_2022!$A$1:$FK$206,FAG_Daten_2022!AI$1,FALSE))</f>
        <v>0</v>
      </c>
      <c r="BP160" s="159">
        <f>IF(VLOOKUP($A160,FAG_Daten_2022!$A$1:$FK$206,FAG_Daten_2022!AJ$1,FALSE)="","",VLOOKUP($A160,FAG_Daten_2022!$A$1:$FK$206,FAG_Daten_2022!AJ$1,FALSE))</f>
        <v>0</v>
      </c>
      <c r="BQ160" s="127" t="str">
        <f>IF(VLOOKUP($A160,FAG_Daten_2022!$A$1:$FK$206,FAG_Daten_2022!AK$1,FALSE)="","",VLOOKUP($A160,FAG_Daten_2022!$A$1:$FK$206,FAG_Daten_2022!AK$1,FALSE))</f>
        <v/>
      </c>
      <c r="BR160" s="127">
        <f>IF(VLOOKUP($A160,FAG_Daten_2022!$A$1:$FK$206,FAG_Daten_2022!AL$1,FALSE)="","",VLOOKUP($A160,FAG_Daten_2022!$A$1:$FK$206,FAG_Daten_2022!AL$1,FALSE))</f>
        <v>0</v>
      </c>
      <c r="BS160" s="127">
        <f>IF(VLOOKUP($A160,FAG_Daten_2022!$A$1:$FK$206,FAG_Daten_2022!AM$1,FALSE)="","",VLOOKUP($A160,FAG_Daten_2022!$A$1:$FK$206,FAG_Daten_2022!AM$1,FALSE))</f>
        <v>0</v>
      </c>
      <c r="BT160" s="127" t="str">
        <f>IF(VLOOKUP($A160,FAG_Daten_2022!$A$1:$FK$206,FAG_Daten_2022!AN$1,FALSE)="","",VLOOKUP($A160,FAG_Daten_2022!$A$1:$FK$206,FAG_Daten_2022!AN$1,FALSE))</f>
        <v/>
      </c>
      <c r="BU160" s="127" t="str">
        <f>IF(VLOOKUP($A160,FAG_Daten_2022!$A$1:$FK$206,FAG_Daten_2022!AO$1,FALSE)="","",VLOOKUP($A160,FAG_Daten_2022!$A$1:$FK$206,FAG_Daten_2022!AO$1,FALSE))</f>
        <v/>
      </c>
      <c r="BV160" s="127">
        <f>IF(VLOOKUP($A160,FAG_Daten_2022!$A$1:$FK$206,FAG_Daten_2022!AP$1,FALSE)="","",VLOOKUP($A160,FAG_Daten_2022!$A$1:$FK$206,FAG_Daten_2022!AP$1,FALSE))</f>
        <v>18927395</v>
      </c>
      <c r="BW160" s="127" t="str">
        <f>IF(VLOOKUP($A160,FAG_Daten_2022!$A$1:$FK$206,FAG_Daten_2022!AQ$1,FALSE)="","",VLOOKUP($A160,FAG_Daten_2022!$A$1:$FK$206,FAG_Daten_2022!AQ$1,FALSE))</f>
        <v/>
      </c>
      <c r="BX160" s="127" t="str">
        <f>IF(VLOOKUP($A160,FAG_Daten_2022!$A$1:$FK$206,FAG_Daten_2022!AR$1,FALSE)="","",VLOOKUP($A160,FAG_Daten_2022!$A$1:$FK$206,FAG_Daten_2022!AR$1,FALSE))</f>
        <v/>
      </c>
      <c r="BY160" s="127" t="str">
        <f>IF(VLOOKUP($A160,FAG_Daten_2022!$A$1:$FK$206,FAG_Daten_2022!AS$1,FALSE)="","",VLOOKUP($A160,FAG_Daten_2022!$A$1:$FK$206,FAG_Daten_2022!AS$1,FALSE))</f>
        <v/>
      </c>
      <c r="BZ160" s="127">
        <f t="shared" si="38"/>
        <v>0</v>
      </c>
      <c r="CA160" s="127">
        <f t="shared" si="38"/>
        <v>0</v>
      </c>
      <c r="CB160" s="127">
        <f t="shared" si="38"/>
        <v>0</v>
      </c>
      <c r="CC160" s="127" t="str">
        <f t="shared" si="38"/>
        <v/>
      </c>
      <c r="CD160" s="127">
        <f t="shared" si="38"/>
        <v>0</v>
      </c>
      <c r="CE160" s="127">
        <f t="shared" si="38"/>
        <v>0</v>
      </c>
      <c r="CF160" s="127" t="str">
        <f t="shared" si="38"/>
        <v/>
      </c>
      <c r="CG160" s="127" t="str">
        <f t="shared" si="38"/>
        <v/>
      </c>
      <c r="CH160" s="127">
        <f t="shared" si="38"/>
        <v>3049806</v>
      </c>
      <c r="CI160" s="127" t="str">
        <f t="shared" si="38"/>
        <v/>
      </c>
      <c r="CJ160" s="127" t="str">
        <f t="shared" si="38"/>
        <v/>
      </c>
      <c r="CK160" s="127" t="str">
        <f t="shared" si="38"/>
        <v/>
      </c>
      <c r="CL160" s="127">
        <f t="shared" si="28"/>
        <v>0</v>
      </c>
      <c r="CM160" s="127">
        <f t="shared" si="28"/>
        <v>0</v>
      </c>
      <c r="CN160" s="127">
        <f t="shared" si="28"/>
        <v>0</v>
      </c>
      <c r="CO160" s="127" t="str">
        <f t="shared" si="28"/>
        <v/>
      </c>
      <c r="CP160" s="127">
        <f t="shared" si="28"/>
        <v>0</v>
      </c>
      <c r="CQ160" s="127">
        <f t="shared" si="28"/>
        <v>0</v>
      </c>
      <c r="CR160" s="127" t="str">
        <f t="shared" si="28"/>
        <v/>
      </c>
      <c r="CS160" s="127" t="str">
        <f t="shared" si="40"/>
        <v/>
      </c>
      <c r="CT160" s="127">
        <f t="shared" si="40"/>
        <v>0</v>
      </c>
      <c r="CU160" s="127" t="str">
        <f t="shared" si="31"/>
        <v/>
      </c>
      <c r="CV160" s="127" t="str">
        <f t="shared" si="31"/>
        <v/>
      </c>
      <c r="CW160" s="127" t="str">
        <f t="shared" si="31"/>
        <v/>
      </c>
      <c r="CX160" s="127">
        <f t="shared" si="39"/>
        <v>3049806</v>
      </c>
      <c r="CY160" s="127">
        <f>VLOOKUP($A160,FAG_Daten_2022!$A$1:$FK$206,FAG_Daten_2022!I$1,FALSE)</f>
        <v>1394</v>
      </c>
      <c r="CZ160" s="127" t="str">
        <f>IF(VLOOKUP($A160,FAG_Daten_2022!$A$1:$FK$206,FAG_Daten_2022!BE$1,FALSE)="","",VLOOKUP($A160,FAG_Daten_2022!$A$1:$FK$206,FAG_Daten_2022!BE$1,FALSE))</f>
        <v/>
      </c>
      <c r="DA160" s="127" t="str">
        <f>IF(VLOOKUP($A160,FAG_Daten_2022!$A$1:$FK$206,FAG_Daten_2022!BF$1,FALSE)="","",VLOOKUP($A160,FAG_Daten_2022!$A$1:$FK$206,FAG_Daten_2022!BF$1,FALSE))</f>
        <v/>
      </c>
      <c r="DB160" s="127" t="str">
        <f>IF(VLOOKUP($A160,FAG_Daten_2022!$A$1:$FK$206,FAG_Daten_2022!BG$1,FALSE)="","",VLOOKUP($A160,FAG_Daten_2022!$A$1:$FK$206,FAG_Daten_2022!BG$1,FALSE))</f>
        <v/>
      </c>
      <c r="DC160" s="127" t="str">
        <f>IF(VLOOKUP($A160,FAG_Daten_2022!$A$1:$FK$206,FAG_Daten_2022!BH$1,FALSE)="","",VLOOKUP($A160,FAG_Daten_2022!$A$1:$FK$206,FAG_Daten_2022!BH$1,FALSE))</f>
        <v/>
      </c>
      <c r="DD160" s="127" t="str">
        <f>IF(VLOOKUP($A160,FAG_Daten_2022!$A$1:$FK$206,FAG_Daten_2022!BI$1,FALSE)="","",VLOOKUP($A160,FAG_Daten_2022!$A$1:$FK$206,FAG_Daten_2022!BI$1,FALSE))</f>
        <v/>
      </c>
      <c r="DE160" s="127" t="str">
        <f>IF(VLOOKUP($A160,FAG_Daten_2022!$A$1:$FK$206,FAG_Daten_2022!BJ$1,FALSE)="","",VLOOKUP($A160,FAG_Daten_2022!$A$1:$FK$206,FAG_Daten_2022!BJ$1,FALSE))</f>
        <v/>
      </c>
      <c r="DF160" s="127" t="str">
        <f>IF(VLOOKUP($A160,FAG_Daten_2022!$A$1:$FK$206,FAG_Daten_2022!BK$1,FALSE)="","",VLOOKUP($A160,FAG_Daten_2022!$A$1:$FK$206,FAG_Daten_2022!BK$1,FALSE))</f>
        <v/>
      </c>
      <c r="DG160" s="127" t="str">
        <f>IF(VLOOKUP($A160,FAG_Daten_2022!$A$1:$FK$206,FAG_Daten_2022!BL$1,FALSE)="","",VLOOKUP($A160,FAG_Daten_2022!$A$1:$FK$206,FAG_Daten_2022!BL$1,FALSE))</f>
        <v/>
      </c>
      <c r="DH160" s="127">
        <f>IF(VLOOKUP($A160,FAG_Daten_2022!$A$1:$FK$206,FAG_Daten_2022!BM$1,FALSE)="","",VLOOKUP($A160,FAG_Daten_2022!$A$1:$FK$206,FAG_Daten_2022!BM$1,FALSE))</f>
        <v>739</v>
      </c>
      <c r="DI160" s="127" t="str">
        <f>IF(VLOOKUP($A160,FAG_Daten_2022!$A$1:$FK$206,FAG_Daten_2022!BN$1,FALSE)="","",VLOOKUP($A160,FAG_Daten_2022!$A$1:$FK$206,FAG_Daten_2022!BN$1,FALSE))</f>
        <v/>
      </c>
      <c r="DJ160" s="127" t="str">
        <f>IF(VLOOKUP($A160,FAG_Daten_2022!$A$1:$FK$206,FAG_Daten_2022!BO$1,FALSE)="","",VLOOKUP($A160,FAG_Daten_2022!$A$1:$FK$206,FAG_Daten_2022!BO$1,FALSE))</f>
        <v/>
      </c>
      <c r="DK160" s="127" t="str">
        <f>IF(VLOOKUP($A160,FAG_Daten_2022!$A$1:$FK$206,FAG_Daten_2022!BP$1,FALSE)="","",VLOOKUP($A160,FAG_Daten_2022!$A$1:$FK$206,FAG_Daten_2022!BP$1,FALSE))</f>
        <v/>
      </c>
      <c r="DL160" s="127" t="str">
        <f>IF(VLOOKUP($A160,FAG_Daten_2022!$A$1:$FK$206,FAG_Daten_2022!BQ$1,FALSE)="","",VLOOKUP($A160,FAG_Daten_2022!$A$1:$FK$206,FAG_Daten_2022!BQ$1,FALSE))</f>
        <v/>
      </c>
      <c r="DM160" s="127" t="str">
        <f>IF(VLOOKUP($A160,FAG_Daten_2022!$A$1:$FK$206,FAG_Daten_2022!BR$1,FALSE)="","",VLOOKUP($A160,FAG_Daten_2022!$A$1:$FK$206,FAG_Daten_2022!BR$1,FALSE))</f>
        <v/>
      </c>
      <c r="DN160" s="127" t="str">
        <f t="shared" si="29"/>
        <v/>
      </c>
      <c r="DO160" s="127" t="str">
        <f t="shared" si="29"/>
        <v/>
      </c>
      <c r="DP160" s="127" t="str">
        <f t="shared" si="29"/>
        <v/>
      </c>
      <c r="DQ160" s="127" t="str">
        <f t="shared" si="29"/>
        <v/>
      </c>
      <c r="DR160" s="127" t="str">
        <f t="shared" si="29"/>
        <v/>
      </c>
      <c r="DS160" s="127" t="str">
        <f t="shared" si="29"/>
        <v/>
      </c>
      <c r="DT160" s="127" t="str">
        <f t="shared" si="41"/>
        <v/>
      </c>
      <c r="DU160" s="127" t="str">
        <f t="shared" si="41"/>
        <v/>
      </c>
      <c r="DV160" s="127">
        <f t="shared" si="41"/>
        <v>0</v>
      </c>
      <c r="DW160" s="127" t="str">
        <f t="shared" si="32"/>
        <v/>
      </c>
      <c r="DX160" s="127" t="str">
        <f t="shared" si="32"/>
        <v/>
      </c>
      <c r="DY160" s="127" t="str">
        <f t="shared" si="32"/>
        <v/>
      </c>
      <c r="DZ160" s="127">
        <f t="shared" si="36"/>
        <v>0</v>
      </c>
      <c r="EA160" s="127">
        <f t="shared" si="37"/>
        <v>3049806</v>
      </c>
      <c r="EB160" s="127"/>
      <c r="EC160" s="82"/>
      <c r="ED160" s="82"/>
      <c r="EE160" s="82"/>
      <c r="EF160" s="82"/>
      <c r="EG160" s="82"/>
      <c r="EH160" s="82"/>
      <c r="EI160" s="82"/>
      <c r="EJ160" s="82"/>
      <c r="EL160" s="127"/>
    </row>
    <row r="161" spans="1:142" outlineLevel="1" x14ac:dyDescent="0.2">
      <c r="A161" s="3">
        <v>71</v>
      </c>
      <c r="B161" s="3" t="str">
        <f>VLOOKUP(A161,FAG_Daten_2022!A$1:$FK$206,FAG_Daten_2022!$B$1,FALSE)</f>
        <v>Wil</v>
      </c>
      <c r="C161" s="3" t="str">
        <f>VLOOKUP(A161,FAG_Daten_2022!A$1:$FK$206,FAG_Daten_2022!$C$1,FALSE)</f>
        <v>Politische Gemeinde</v>
      </c>
      <c r="D161" s="3" t="str">
        <f>VLOOKUP(A161,FAG_Daten_2022!A$1:$FK$206,FAG_Daten_2022!$D$1,FALSE)</f>
        <v>Bezirk Bülach</v>
      </c>
      <c r="E161" s="82">
        <f>VLOOKUP(A161,FAG_Daten_2022!A$1:$FK$206,FAG_Daten_2022!$AT$1,FALSE)</f>
        <v>2837</v>
      </c>
      <c r="F161" s="82">
        <f>VLOOKUP(A161,FAG_Daten_2022!A$1:$FK$206,FAG_Daten_2022!$AV$1,FALSE)</f>
        <v>3770</v>
      </c>
      <c r="G161" s="82">
        <f>VLOOKUP(A161,FAG_Daten_2022!A$1:$FK$206,FAG_Daten_2022!$F$1,FALSE)</f>
        <v>1487</v>
      </c>
      <c r="H161" s="80">
        <f>VLOOKUP(A161,FAG_Daten_2022!A$1:$FK$206,FAG_Daten_2022!$DH$1,FALSE)</f>
        <v>106</v>
      </c>
      <c r="I161" s="82">
        <f>ROUND(IF(E161&lt;FAG_Basisdaten!$C$5*F161,(FAG_Basisdaten!$C$5*F161-E161)*G161*H161/100,0),0)</f>
        <v>1173496</v>
      </c>
      <c r="J161" s="82">
        <f>VLOOKUP(A161,FAG_Daten_2022!A$1:$FK$206,FAG_Daten_2022!$AT$1,FALSE)</f>
        <v>2837</v>
      </c>
      <c r="K161" s="82">
        <f>VLOOKUP(A161,FAG_Daten_2022!A$1:$FK$206,FAG_Daten_2022!$AV$1,FALSE)</f>
        <v>3770</v>
      </c>
      <c r="L161" s="3">
        <f>VLOOKUP(A161,FAG_Daten_2022!A$1:$FK$206,FAG_Daten_2022!$F$1,FALSE)</f>
        <v>1487</v>
      </c>
      <c r="M161" s="3">
        <f>VLOOKUP(A161,FAG_Daten_2022!A$1:$FK$206,FAG_Daten_2022!DJ$1,FALSE)</f>
        <v>99.67</v>
      </c>
      <c r="N161" s="3">
        <f>VLOOKUP(A161,FAG_Daten_2022!A$1:$FK$206,FAG_Daten_2022!$DK$1,FALSE)</f>
        <v>100.87</v>
      </c>
      <c r="O161" s="82">
        <f>ROUND(IF(J161&gt;K161*FAG_Basisdaten!$C$8,(J161-K161*FAG_Basisdaten!$C$8)*FAG_Basisdaten!$C$9*L161*(M161/N161),0),0)</f>
        <v>0</v>
      </c>
      <c r="P161" s="82">
        <f>VLOOKUP(A161,FAG_Daten_2022!A$1:$FK$206,FAG_Daten_2022!$I$1,FALSE)</f>
        <v>315</v>
      </c>
      <c r="Q161" s="82">
        <f>VLOOKUP(A161,FAG_Daten_2022!A$1:$FK$206,FAG_Daten_2022!$F$1,FALSE)</f>
        <v>1487</v>
      </c>
      <c r="R161" s="82">
        <f>VLOOKUP(A161,FAG_Daten_2022!A$1:$FK$206,FAG_Daten_2022!$K$1,FALSE)</f>
        <v>232131</v>
      </c>
      <c r="S161" s="82">
        <f>VLOOKUP(A161,FAG_Daten_2022!A$1:$FK$206,FAG_Daten_2022!$H$1,FALSE)</f>
        <v>1130451</v>
      </c>
      <c r="T161" s="82">
        <f>VLOOKUP(A161,FAG_Daten_2022!A$1:$FK$206,FAG_Daten_2022!$F$1,FALSE)</f>
        <v>1487</v>
      </c>
      <c r="U161" s="3">
        <f>VLOOKUP(A161,FAG_Daten_2022!A$1:$FK$206,FAG_Daten_2022!$BC$1,FALSE)</f>
        <v>102.3</v>
      </c>
      <c r="V161" s="3">
        <f>VLOOKUP(A161,FAG_Daten_2022!A$1:$FK$206,FAG_Daten_2022!$BD$1,FALSE)</f>
        <v>104.2</v>
      </c>
      <c r="W161" s="118">
        <f>IF((P161/Q161)&gt;(R161/S161)*FAG_Basisdaten!$C$12,((P161/Q161)-(R161/S161)*FAG_Basisdaten!$C$12)*T161*FAG_Basisdaten!$C$13*(U161/V161),0)</f>
        <v>0</v>
      </c>
      <c r="X161" s="3">
        <f>VLOOKUP(A161,FAG_Daten_2022!A$1:$FK$206,FAG_Daten_2022!$DH$1,FALSE)</f>
        <v>106</v>
      </c>
      <c r="Y161" s="3">
        <f>VLOOKUP(A161,FAG_Daten_2022!A$1:$FK$206,FAG_Daten_2022!$DJ$1,FALSE)</f>
        <v>99.67</v>
      </c>
      <c r="Z161" s="82">
        <f>ROUND(W161-W161*MIN(MAX((Y161*FAG_Basisdaten!$C$15-X161)/(Y161*FAG_Basisdaten!$C$14),0),1),0)</f>
        <v>0</v>
      </c>
      <c r="AA161" s="79">
        <f>VLOOKUP(A161,FAG_Daten_2022!A$1:$FK$206,FAG_Daten_2022!$AW$1,FALSE)</f>
        <v>167.63</v>
      </c>
      <c r="AB161" s="83">
        <f>VLOOKUP(A161,FAG_Daten_2022!A$1:$FK$206,FAG_Daten_2022!$AZ$1,FALSE)</f>
        <v>1.2500000000000001E-2</v>
      </c>
      <c r="AC161" s="3">
        <f>VLOOKUP(A161,FAG_Daten_2022!A$1:$FK$206,FAG_Daten_2022!$F$1,FALSE)</f>
        <v>1487</v>
      </c>
      <c r="AD161" s="3">
        <f>VLOOKUP(A161,FAG_Daten_2022!A$1:$FK$206,FAG_Daten_2022!$BC$1,FALSE)</f>
        <v>102.3</v>
      </c>
      <c r="AE161" s="3">
        <f>VLOOKUP(A161,FAG_Daten_2022!A$1:$FK$206,FAG_Daten_2022!$BD$1,FALSE)</f>
        <v>104.2</v>
      </c>
      <c r="AF161" s="80">
        <f>IF(OR(AA161&lt;FAG_Basisdaten!$C$18,AB161&gt;FAG_Basisdaten!$C$19),MAX((FAG_Basisdaten!$C$20+FAG_Basisdaten!$C$21*AA161+FAG_Basisdaten!$C$22*AB161*100)*AC161*(AD161/AE161),0),0)</f>
        <v>0</v>
      </c>
      <c r="AG161" s="3">
        <f>VLOOKUP(A161,FAG_Daten_2022!A$1:$FK$206,FAG_Daten_2022!$DH$1,FALSE)</f>
        <v>106</v>
      </c>
      <c r="AH161" s="3">
        <f>VLOOKUP(A161,FAG_Daten_2022!A$1:$FK$206,FAG_Daten_2022!$DJ$1,FALSE)</f>
        <v>99.67</v>
      </c>
      <c r="AI161" s="82">
        <f>ROUND(AF161-AF161*MIN(MAX((AH161*FAG_Basisdaten!$C$24-AG161)/(AH161*FAG_Basisdaten!$C$23),0),1),0)</f>
        <v>0</v>
      </c>
      <c r="AJ161" s="3">
        <f>VLOOKUP(A161,FAG_Daten_2022!$A$1:$FK$206,FAG_Daten_2022!$BC$1,FALSE)</f>
        <v>102.3</v>
      </c>
      <c r="AK161" s="3">
        <f>VLOOKUP(A161,FAG_Daten_2022!$A$1:$FK$206,FAG_Daten_2022!$BD$1,FALSE)</f>
        <v>104.2</v>
      </c>
      <c r="AL161" s="82">
        <v>0</v>
      </c>
      <c r="AM161" s="82">
        <f t="shared" si="33"/>
        <v>1173496</v>
      </c>
      <c r="AN161" s="115" t="str">
        <f>IF(VLOOKUP($A161,FAG_Daten_2022!$A$1:$FK$206,FAG_Daten_2022!BS$1,FALSE)="","",VLOOKUP($A161,FAG_Daten_2022!$A$1:$FK$206,FAG_Daten_2022!BS$1,FALSE))</f>
        <v/>
      </c>
      <c r="AO161" s="115" t="str">
        <f>IF(VLOOKUP($A161,FAG_Daten_2022!$A$1:$FK$206,FAG_Daten_2022!BT$1,FALSE)="","",VLOOKUP($A161,FAG_Daten_2022!$A$1:$FK$206,FAG_Daten_2022!BT$1,FALSE))</f>
        <v/>
      </c>
      <c r="AP161" s="115" t="str">
        <f>IF(VLOOKUP($A161,FAG_Daten_2022!$A$1:$FK$206,FAG_Daten_2022!BU$1,FALSE)="","",VLOOKUP($A161,FAG_Daten_2022!$A$1:$FK$206,FAG_Daten_2022!BU$1,FALSE))</f>
        <v/>
      </c>
      <c r="AQ161" s="115" t="str">
        <f>IF(VLOOKUP($A161,FAG_Daten_2022!$A$1:$FK$206,FAG_Daten_2022!BV$1,FALSE)="","",VLOOKUP($A161,FAG_Daten_2022!$A$1:$FK$206,FAG_Daten_2022!BV$1,FALSE))</f>
        <v/>
      </c>
      <c r="AR161" s="115" t="str">
        <f>IF(VLOOKUP($A161,FAG_Daten_2022!$A$1:$FK$206,FAG_Daten_2022!BW$1,FALSE)="","",VLOOKUP($A161,FAG_Daten_2022!$A$1:$FK$206,FAG_Daten_2022!BW$1,FALSE))</f>
        <v/>
      </c>
      <c r="AS161" s="115" t="str">
        <f>IF(VLOOKUP($A161,FAG_Daten_2022!$A$1:$FK$206,FAG_Daten_2022!BX$1,FALSE)="","",VLOOKUP($A161,FAG_Daten_2022!$A$1:$FK$206,FAG_Daten_2022!BX$1,FALSE))</f>
        <v/>
      </c>
      <c r="AT161" s="115" t="str">
        <f>IF(VLOOKUP($A161,FAG_Daten_2022!$A$1:$FK$206,FAG_Daten_2022!BY$1,FALSE)="","",VLOOKUP($A161,FAG_Daten_2022!$A$1:$FK$206,FAG_Daten_2022!BY$1,FALSE))</f>
        <v/>
      </c>
      <c r="AU161" s="115" t="str">
        <f>IF(VLOOKUP($A161,FAG_Daten_2022!$A$1:$FK$206,FAG_Daten_2022!BZ$1,FALSE)="","",VLOOKUP($A161,FAG_Daten_2022!$A$1:$FK$206,FAG_Daten_2022!BZ$1,FALSE))</f>
        <v/>
      </c>
      <c r="AV161" s="115" t="str">
        <f>IF(VLOOKUP($A161,FAG_Daten_2022!$A$1:$FK$206,FAG_Daten_2022!CA$1,FALSE)="","",VLOOKUP($A161,FAG_Daten_2022!$A$1:$FK$206,FAG_Daten_2022!CA$1,FALSE))</f>
        <v>Unteres Rafzerfeld</v>
      </c>
      <c r="AW161" s="115" t="str">
        <f>IF(VLOOKUP($A161,FAG_Daten_2022!$A$1:$FK$206,FAG_Daten_2022!CB$1,FALSE)="","",VLOOKUP($A161,FAG_Daten_2022!$A$1:$FK$206,FAG_Daten_2022!CB$1,FALSE))</f>
        <v/>
      </c>
      <c r="AX161" s="115" t="str">
        <f>IF(VLOOKUP($A161,FAG_Daten_2022!$A$1:$FK$206,FAG_Daten_2022!CC$1,FALSE)="","",VLOOKUP($A161,FAG_Daten_2022!$A$1:$FK$206,FAG_Daten_2022!CC$1,FALSE))</f>
        <v/>
      </c>
      <c r="AY161" s="115" t="str">
        <f>IF(VLOOKUP($A161,FAG_Daten_2022!$A$1:$FK$206,FAG_Daten_2022!CD$1,FALSE)="","",VLOOKUP($A161,FAG_Daten_2022!$A$1:$FK$206,FAG_Daten_2022!CD$1,FALSE))</f>
        <v/>
      </c>
      <c r="AZ161" s="80">
        <f>VLOOKUP($A161,FAG_Daten_2022!$A$1:$FK$206,FAG_Daten_2022!$DH$1,FALSE)</f>
        <v>106</v>
      </c>
      <c r="BA161" s="80">
        <f>IF(VLOOKUP($A161,FAG_Daten_2022!$A$1:$FK$206,FAG_Daten_2022!M$1,FALSE)="","",VLOOKUP($A161,FAG_Daten_2022!$A$1:$FK$206,FAG_Daten_2022!M$1,FALSE))</f>
        <v>0</v>
      </c>
      <c r="BB161" s="80">
        <f>IF(VLOOKUP($A161,FAG_Daten_2022!$A$1:$FK$206,FAG_Daten_2022!N$1,FALSE)="","",VLOOKUP($A161,FAG_Daten_2022!$A$1:$FK$206,FAG_Daten_2022!N$1,FALSE))</f>
        <v>0</v>
      </c>
      <c r="BC161" s="80">
        <f>IF(VLOOKUP($A161,FAG_Daten_2022!$A$1:$FK$206,FAG_Daten_2022!O$1,FALSE)="","",VLOOKUP($A161,FAG_Daten_2022!$A$1:$FK$206,FAG_Daten_2022!O$1,FALSE))</f>
        <v>0</v>
      </c>
      <c r="BD161" s="80" t="str">
        <f>IF(VLOOKUP($A161,FAG_Daten_2022!$A$1:$FK$206,FAG_Daten_2022!P$1,FALSE)="","",VLOOKUP($A161,FAG_Daten_2022!$A$1:$FK$206,FAG_Daten_2022!P$1,FALSE))</f>
        <v/>
      </c>
      <c r="BE161" s="80">
        <f>IF(VLOOKUP($A161,FAG_Daten_2022!$A$1:$FK$206,FAG_Daten_2022!R$1,FALSE)="","",VLOOKUP($A161,FAG_Daten_2022!$A$1:$FK$206,FAG_Daten_2022!R$1,FALSE))</f>
        <v>0</v>
      </c>
      <c r="BF161" s="80">
        <f>IF(VLOOKUP($A161,FAG_Daten_2022!$A$1:$FK$206,FAG_Daten_2022!S$1,FALSE)="","",VLOOKUP($A161,FAG_Daten_2022!$A$1:$FK$206,FAG_Daten_2022!S$1,FALSE))</f>
        <v>0</v>
      </c>
      <c r="BG161" s="80" t="str">
        <f>IF(VLOOKUP($A161,FAG_Daten_2022!$A$1:$FK$206,FAG_Daten_2022!T$1,FALSE)="","",VLOOKUP($A161,FAG_Daten_2022!$A$1:$FK$206,FAG_Daten_2022!T$1,FALSE))</f>
        <v/>
      </c>
      <c r="BH161" s="80" t="str">
        <f>IF(VLOOKUP($A161,FAG_Daten_2022!$A$1:$FK$206,FAG_Daten_2022!U$1,FALSE)="","",VLOOKUP($A161,FAG_Daten_2022!$A$1:$FK$206,FAG_Daten_2022!U$1,FALSE))</f>
        <v/>
      </c>
      <c r="BI161" s="80">
        <f>IF(VLOOKUP($A161,FAG_Daten_2022!$A$1:$FK$206,FAG_Daten_2022!W$1,FALSE)="","",VLOOKUP($A161,FAG_Daten_2022!$A$1:$FK$206,FAG_Daten_2022!W$1,FALSE))</f>
        <v>69</v>
      </c>
      <c r="BJ161" s="80" t="str">
        <f>IF(VLOOKUP($A161,FAG_Daten_2022!$A$1:$FK$206,FAG_Daten_2022!X$1,FALSE)="","",VLOOKUP($A161,FAG_Daten_2022!$A$1:$FK$206,FAG_Daten_2022!X$1,FALSE))</f>
        <v/>
      </c>
      <c r="BK161" s="80" t="str">
        <f>IF(VLOOKUP($A161,FAG_Daten_2022!$A$1:$FK$206,FAG_Daten_2022!Y$1,FALSE)="","",VLOOKUP($A161,FAG_Daten_2022!$A$1:$FK$206,FAG_Daten_2022!Y$1,FALSE))</f>
        <v/>
      </c>
      <c r="BL161" s="80" t="str">
        <f>IF(VLOOKUP($A161,FAG_Daten_2022!$A$1:$FK$206,FAG_Daten_2022!Z$1,FALSE)="","",VLOOKUP($A161,FAG_Daten_2022!$A$1:$FK$206,FAG_Daten_2022!Z$1,FALSE))</f>
        <v/>
      </c>
      <c r="BM161" s="82">
        <f>IF(VLOOKUP($A161,FAG_Daten_2022!$A$1:$FK$206,FAG_Daten_2022!AG$1,FALSE)="","",VLOOKUP($A161,FAG_Daten_2022!$A$1:$FK$206,FAG_Daten_2022!AG$1,FALSE))</f>
        <v>4218101</v>
      </c>
      <c r="BN161" s="82">
        <f>IF(VLOOKUP($A161,FAG_Daten_2022!$A$1:$FK$206,FAG_Daten_2022!AH$1,FALSE)="","",VLOOKUP($A161,FAG_Daten_2022!$A$1:$FK$206,FAG_Daten_2022!AH$1,FALSE))</f>
        <v>0</v>
      </c>
      <c r="BO161" s="82">
        <f>IF(VLOOKUP($A161,FAG_Daten_2022!$A$1:$FK$206,FAG_Daten_2022!AI$1,FALSE)="","",VLOOKUP($A161,FAG_Daten_2022!$A$1:$FK$206,FAG_Daten_2022!AI$1,FALSE))</f>
        <v>0</v>
      </c>
      <c r="BP161" s="113">
        <f>IF(VLOOKUP($A161,FAG_Daten_2022!$A$1:$FK$206,FAG_Daten_2022!AJ$1,FALSE)="","",VLOOKUP($A161,FAG_Daten_2022!$A$1:$FK$206,FAG_Daten_2022!AJ$1,FALSE))</f>
        <v>0</v>
      </c>
      <c r="BQ161" s="82" t="str">
        <f>IF(VLOOKUP($A161,FAG_Daten_2022!$A$1:$FK$206,FAG_Daten_2022!AK$1,FALSE)="","",VLOOKUP($A161,FAG_Daten_2022!$A$1:$FK$206,FAG_Daten_2022!AK$1,FALSE))</f>
        <v/>
      </c>
      <c r="BR161" s="82">
        <f>IF(VLOOKUP($A161,FAG_Daten_2022!$A$1:$FK$206,FAG_Daten_2022!AL$1,FALSE)="","",VLOOKUP($A161,FAG_Daten_2022!$A$1:$FK$206,FAG_Daten_2022!AL$1,FALSE))</f>
        <v>0</v>
      </c>
      <c r="BS161" s="82">
        <f>IF(VLOOKUP($A161,FAG_Daten_2022!$A$1:$FK$206,FAG_Daten_2022!AM$1,FALSE)="","",VLOOKUP($A161,FAG_Daten_2022!$A$1:$FK$206,FAG_Daten_2022!AM$1,FALSE))</f>
        <v>0</v>
      </c>
      <c r="BT161" s="82" t="str">
        <f>IF(VLOOKUP($A161,FAG_Daten_2022!$A$1:$FK$206,FAG_Daten_2022!AN$1,FALSE)="","",VLOOKUP($A161,FAG_Daten_2022!$A$1:$FK$206,FAG_Daten_2022!AN$1,FALSE))</f>
        <v/>
      </c>
      <c r="BU161" s="82" t="str">
        <f>IF(VLOOKUP($A161,FAG_Daten_2022!$A$1:$FK$206,FAG_Daten_2022!AO$1,FALSE)="","",VLOOKUP($A161,FAG_Daten_2022!$A$1:$FK$206,FAG_Daten_2022!AO$1,FALSE))</f>
        <v/>
      </c>
      <c r="BV161" s="82">
        <f>IF(VLOOKUP($A161,FAG_Daten_2022!$A$1:$FK$206,FAG_Daten_2022!AP$1,FALSE)="","",VLOOKUP($A161,FAG_Daten_2022!$A$1:$FK$206,FAG_Daten_2022!AP$1,FALSE))</f>
        <v>4218101</v>
      </c>
      <c r="BW161" s="82" t="str">
        <f>IF(VLOOKUP($A161,FAG_Daten_2022!$A$1:$FK$206,FAG_Daten_2022!AQ$1,FALSE)="","",VLOOKUP($A161,FAG_Daten_2022!$A$1:$FK$206,FAG_Daten_2022!AQ$1,FALSE))</f>
        <v/>
      </c>
      <c r="BX161" s="82" t="str">
        <f>IF(VLOOKUP($A161,FAG_Daten_2022!$A$1:$FK$206,FAG_Daten_2022!AR$1,FALSE)="","",VLOOKUP($A161,FAG_Daten_2022!$A$1:$FK$206,FAG_Daten_2022!AR$1,FALSE))</f>
        <v/>
      </c>
      <c r="BY161" s="82" t="str">
        <f>IF(VLOOKUP($A161,FAG_Daten_2022!$A$1:$FK$206,FAG_Daten_2022!AS$1,FALSE)="","",VLOOKUP($A161,FAG_Daten_2022!$A$1:$FK$206,FAG_Daten_2022!AS$1,FALSE))</f>
        <v/>
      </c>
      <c r="BZ161" s="82">
        <f t="shared" si="38"/>
        <v>0</v>
      </c>
      <c r="CA161" s="82">
        <f t="shared" si="38"/>
        <v>0</v>
      </c>
      <c r="CB161" s="82">
        <f t="shared" si="38"/>
        <v>0</v>
      </c>
      <c r="CC161" s="82" t="str">
        <f t="shared" si="38"/>
        <v/>
      </c>
      <c r="CD161" s="82">
        <f t="shared" si="38"/>
        <v>0</v>
      </c>
      <c r="CE161" s="82">
        <f t="shared" si="38"/>
        <v>0</v>
      </c>
      <c r="CF161" s="82" t="str">
        <f t="shared" si="38"/>
        <v/>
      </c>
      <c r="CG161" s="82" t="str">
        <f t="shared" si="38"/>
        <v/>
      </c>
      <c r="CH161" s="82">
        <f t="shared" si="38"/>
        <v>763879</v>
      </c>
      <c r="CI161" s="82" t="str">
        <f t="shared" si="38"/>
        <v/>
      </c>
      <c r="CJ161" s="82" t="str">
        <f t="shared" si="38"/>
        <v/>
      </c>
      <c r="CK161" s="82" t="str">
        <f t="shared" si="38"/>
        <v/>
      </c>
      <c r="CL161" s="82">
        <f t="shared" si="28"/>
        <v>0</v>
      </c>
      <c r="CM161" s="82">
        <f t="shared" si="28"/>
        <v>0</v>
      </c>
      <c r="CN161" s="82">
        <f t="shared" si="28"/>
        <v>0</v>
      </c>
      <c r="CO161" s="82" t="str">
        <f t="shared" si="28"/>
        <v/>
      </c>
      <c r="CP161" s="82">
        <f t="shared" si="28"/>
        <v>0</v>
      </c>
      <c r="CQ161" s="82">
        <f t="shared" si="28"/>
        <v>0</v>
      </c>
      <c r="CR161" s="82" t="str">
        <f t="shared" si="28"/>
        <v/>
      </c>
      <c r="CS161" s="82" t="str">
        <f t="shared" si="40"/>
        <v/>
      </c>
      <c r="CT161" s="82">
        <f t="shared" si="40"/>
        <v>0</v>
      </c>
      <c r="CU161" s="82" t="str">
        <f t="shared" si="31"/>
        <v/>
      </c>
      <c r="CV161" s="82" t="str">
        <f t="shared" si="31"/>
        <v/>
      </c>
      <c r="CW161" s="82" t="str">
        <f t="shared" si="31"/>
        <v/>
      </c>
      <c r="CX161" s="82">
        <f t="shared" si="39"/>
        <v>763879</v>
      </c>
      <c r="CY161" s="82">
        <f>VLOOKUP($A161,FAG_Daten_2022!$A$1:$FK$206,FAG_Daten_2022!I$1,FALSE)</f>
        <v>315</v>
      </c>
      <c r="CZ161" s="82" t="str">
        <f>IF(VLOOKUP($A161,FAG_Daten_2022!$A$1:$FK$206,FAG_Daten_2022!BE$1,FALSE)="","",VLOOKUP($A161,FAG_Daten_2022!$A$1:$FK$206,FAG_Daten_2022!BE$1,FALSE))</f>
        <v/>
      </c>
      <c r="DA161" s="82" t="str">
        <f>IF(VLOOKUP($A161,FAG_Daten_2022!$A$1:$FK$206,FAG_Daten_2022!BF$1,FALSE)="","",VLOOKUP($A161,FAG_Daten_2022!$A$1:$FK$206,FAG_Daten_2022!BF$1,FALSE))</f>
        <v/>
      </c>
      <c r="DB161" s="82" t="str">
        <f>IF(VLOOKUP($A161,FAG_Daten_2022!$A$1:$FK$206,FAG_Daten_2022!BG$1,FALSE)="","",VLOOKUP($A161,FAG_Daten_2022!$A$1:$FK$206,FAG_Daten_2022!BG$1,FALSE))</f>
        <v/>
      </c>
      <c r="DC161" s="82" t="str">
        <f>IF(VLOOKUP($A161,FAG_Daten_2022!$A$1:$FK$206,FAG_Daten_2022!BH$1,FALSE)="","",VLOOKUP($A161,FAG_Daten_2022!$A$1:$FK$206,FAG_Daten_2022!BH$1,FALSE))</f>
        <v/>
      </c>
      <c r="DD161" s="82" t="str">
        <f>IF(VLOOKUP($A161,FAG_Daten_2022!$A$1:$FK$206,FAG_Daten_2022!BI$1,FALSE)="","",VLOOKUP($A161,FAG_Daten_2022!$A$1:$FK$206,FAG_Daten_2022!BI$1,FALSE))</f>
        <v/>
      </c>
      <c r="DE161" s="82" t="str">
        <f>IF(VLOOKUP($A161,FAG_Daten_2022!$A$1:$FK$206,FAG_Daten_2022!BJ$1,FALSE)="","",VLOOKUP($A161,FAG_Daten_2022!$A$1:$FK$206,FAG_Daten_2022!BJ$1,FALSE))</f>
        <v/>
      </c>
      <c r="DF161" s="82" t="str">
        <f>IF(VLOOKUP($A161,FAG_Daten_2022!$A$1:$FK$206,FAG_Daten_2022!BK$1,FALSE)="","",VLOOKUP($A161,FAG_Daten_2022!$A$1:$FK$206,FAG_Daten_2022!BK$1,FALSE))</f>
        <v/>
      </c>
      <c r="DG161" s="82" t="str">
        <f>IF(VLOOKUP($A161,FAG_Daten_2022!$A$1:$FK$206,FAG_Daten_2022!BL$1,FALSE)="","",VLOOKUP($A161,FAG_Daten_2022!$A$1:$FK$206,FAG_Daten_2022!BL$1,FALSE))</f>
        <v/>
      </c>
      <c r="DH161" s="82">
        <f>IF(VLOOKUP($A161,FAG_Daten_2022!$A$1:$FK$206,FAG_Daten_2022!BM$1,FALSE)="","",VLOOKUP($A161,FAG_Daten_2022!$A$1:$FK$206,FAG_Daten_2022!BM$1,FALSE))</f>
        <v>170</v>
      </c>
      <c r="DI161" s="82" t="str">
        <f>IF(VLOOKUP($A161,FAG_Daten_2022!$A$1:$FK$206,FAG_Daten_2022!BN$1,FALSE)="","",VLOOKUP($A161,FAG_Daten_2022!$A$1:$FK$206,FAG_Daten_2022!BN$1,FALSE))</f>
        <v/>
      </c>
      <c r="DJ161" s="82" t="str">
        <f>IF(VLOOKUP($A161,FAG_Daten_2022!$A$1:$FK$206,FAG_Daten_2022!BO$1,FALSE)="","",VLOOKUP($A161,FAG_Daten_2022!$A$1:$FK$206,FAG_Daten_2022!BO$1,FALSE))</f>
        <v/>
      </c>
      <c r="DK161" s="82" t="str">
        <f>IF(VLOOKUP($A161,FAG_Daten_2022!$A$1:$FK$206,FAG_Daten_2022!BP$1,FALSE)="","",VLOOKUP($A161,FAG_Daten_2022!$A$1:$FK$206,FAG_Daten_2022!BP$1,FALSE))</f>
        <v/>
      </c>
      <c r="DL161" s="82" t="str">
        <f>IF(VLOOKUP($A161,FAG_Daten_2022!$A$1:$FK$206,FAG_Daten_2022!BQ$1,FALSE)="","",VLOOKUP($A161,FAG_Daten_2022!$A$1:$FK$206,FAG_Daten_2022!BQ$1,FALSE))</f>
        <v/>
      </c>
      <c r="DM161" s="82" t="str">
        <f>IF(VLOOKUP($A161,FAG_Daten_2022!$A$1:$FK$206,FAG_Daten_2022!BR$1,FALSE)="","",VLOOKUP($A161,FAG_Daten_2022!$A$1:$FK$206,FAG_Daten_2022!BR$1,FALSE))</f>
        <v/>
      </c>
      <c r="DN161" s="82" t="str">
        <f t="shared" si="29"/>
        <v/>
      </c>
      <c r="DO161" s="82" t="str">
        <f t="shared" si="29"/>
        <v/>
      </c>
      <c r="DP161" s="82" t="str">
        <f t="shared" si="29"/>
        <v/>
      </c>
      <c r="DQ161" s="82" t="str">
        <f t="shared" si="29"/>
        <v/>
      </c>
      <c r="DR161" s="82" t="str">
        <f t="shared" si="29"/>
        <v/>
      </c>
      <c r="DS161" s="82" t="str">
        <f t="shared" si="29"/>
        <v/>
      </c>
      <c r="DT161" s="82" t="str">
        <f t="shared" si="41"/>
        <v/>
      </c>
      <c r="DU161" s="82" t="str">
        <f t="shared" si="41"/>
        <v/>
      </c>
      <c r="DV161" s="82">
        <f t="shared" si="41"/>
        <v>0</v>
      </c>
      <c r="DW161" s="82" t="str">
        <f t="shared" si="32"/>
        <v/>
      </c>
      <c r="DX161" s="82" t="str">
        <f t="shared" si="32"/>
        <v/>
      </c>
      <c r="DY161" s="82" t="str">
        <f t="shared" si="32"/>
        <v/>
      </c>
      <c r="DZ161" s="82">
        <f t="shared" si="36"/>
        <v>0</v>
      </c>
      <c r="EA161" s="82">
        <f t="shared" si="37"/>
        <v>763879</v>
      </c>
      <c r="EB161" s="82"/>
      <c r="EC161" s="82"/>
      <c r="ED161" s="82"/>
      <c r="EE161" s="82"/>
      <c r="EF161" s="82"/>
      <c r="EG161" s="82"/>
      <c r="EH161" s="82"/>
      <c r="EI161" s="82"/>
      <c r="EJ161" s="82"/>
      <c r="EL161" s="11"/>
    </row>
    <row r="162" spans="1:142" outlineLevel="1" x14ac:dyDescent="0.2">
      <c r="A162" s="3">
        <v>181</v>
      </c>
      <c r="B162" s="3" t="str">
        <f>VLOOKUP(A162,FAG_Daten_2022!A$1:$FK$206,FAG_Daten_2022!$B$1,FALSE)</f>
        <v>Wila</v>
      </c>
      <c r="C162" s="3" t="str">
        <f>VLOOKUP(A162,FAG_Daten_2022!A$1:$FK$206,FAG_Daten_2022!$C$1,FALSE)</f>
        <v>Politische Gemeinde</v>
      </c>
      <c r="D162" s="3" t="str">
        <f>VLOOKUP(A162,FAG_Daten_2022!A$1:$FK$206,FAG_Daten_2022!$D$1,FALSE)</f>
        <v>Bezirk Pfäffikon</v>
      </c>
      <c r="E162" s="82">
        <f>VLOOKUP(A162,FAG_Daten_2022!A$1:$FK$206,FAG_Daten_2022!$AT$1,FALSE)</f>
        <v>1961</v>
      </c>
      <c r="F162" s="82">
        <f>VLOOKUP(A162,FAG_Daten_2022!A$1:$FK$206,FAG_Daten_2022!$AV$1,FALSE)</f>
        <v>3770</v>
      </c>
      <c r="G162" s="82">
        <f>VLOOKUP(A162,FAG_Daten_2022!A$1:$FK$206,FAG_Daten_2022!$F$1,FALSE)</f>
        <v>1996</v>
      </c>
      <c r="H162" s="80">
        <f>VLOOKUP(A162,FAG_Daten_2022!A$1:$FK$206,FAG_Daten_2022!$DH$1,FALSE)</f>
        <v>130</v>
      </c>
      <c r="I162" s="82">
        <f>ROUND(IF(E162&lt;FAG_Basisdaten!$C$5*F162,(FAG_Basisdaten!$C$5*F162-E162)*G162*H162/100,0),0)</f>
        <v>4204873</v>
      </c>
      <c r="J162" s="82">
        <f>VLOOKUP(A162,FAG_Daten_2022!A$1:$FK$206,FAG_Daten_2022!$AT$1,FALSE)</f>
        <v>1961</v>
      </c>
      <c r="K162" s="82">
        <f>VLOOKUP(A162,FAG_Daten_2022!A$1:$FK$206,FAG_Daten_2022!$AV$1,FALSE)</f>
        <v>3770</v>
      </c>
      <c r="L162" s="3">
        <f>VLOOKUP(A162,FAG_Daten_2022!A$1:$FK$206,FAG_Daten_2022!$F$1,FALSE)</f>
        <v>1996</v>
      </c>
      <c r="M162" s="3">
        <f>VLOOKUP(A162,FAG_Daten_2022!A$1:$FK$206,FAG_Daten_2022!DJ$1,FALSE)</f>
        <v>99.67</v>
      </c>
      <c r="N162" s="3">
        <f>VLOOKUP(A162,FAG_Daten_2022!A$1:$FK$206,FAG_Daten_2022!$DK$1,FALSE)</f>
        <v>100.87</v>
      </c>
      <c r="O162" s="82">
        <f>ROUND(IF(J162&gt;K162*FAG_Basisdaten!$C$8,(J162-K162*FAG_Basisdaten!$C$8)*FAG_Basisdaten!$C$9*L162*(M162/N162),0),0)</f>
        <v>0</v>
      </c>
      <c r="P162" s="82">
        <f>VLOOKUP(A162,FAG_Daten_2022!A$1:$FK$206,FAG_Daten_2022!$I$1,FALSE)</f>
        <v>411</v>
      </c>
      <c r="Q162" s="82">
        <f>VLOOKUP(A162,FAG_Daten_2022!A$1:$FK$206,FAG_Daten_2022!$F$1,FALSE)</f>
        <v>1996</v>
      </c>
      <c r="R162" s="82">
        <f>VLOOKUP(A162,FAG_Daten_2022!A$1:$FK$206,FAG_Daten_2022!$K$1,FALSE)</f>
        <v>232131</v>
      </c>
      <c r="S162" s="82">
        <f>VLOOKUP(A162,FAG_Daten_2022!A$1:$FK$206,FAG_Daten_2022!$H$1,FALSE)</f>
        <v>1130451</v>
      </c>
      <c r="T162" s="82">
        <f>VLOOKUP(A162,FAG_Daten_2022!A$1:$FK$206,FAG_Daten_2022!$F$1,FALSE)</f>
        <v>1996</v>
      </c>
      <c r="U162" s="3">
        <f>VLOOKUP(A162,FAG_Daten_2022!A$1:$FK$206,FAG_Daten_2022!$BC$1,FALSE)</f>
        <v>102.3</v>
      </c>
      <c r="V162" s="3">
        <f>VLOOKUP(A162,FAG_Daten_2022!A$1:$FK$206,FAG_Daten_2022!$BD$1,FALSE)</f>
        <v>104.2</v>
      </c>
      <c r="W162" s="118">
        <f>IF((P162/Q162)&gt;(R162/S162)*FAG_Basisdaten!$C$12,((P162/Q162)-(R162/S162)*FAG_Basisdaten!$C$12)*T162*FAG_Basisdaten!$C$13*(U162/V162),0)</f>
        <v>0</v>
      </c>
      <c r="X162" s="3">
        <f>VLOOKUP(A162,FAG_Daten_2022!A$1:$FK$206,FAG_Daten_2022!$DH$1,FALSE)</f>
        <v>130</v>
      </c>
      <c r="Y162" s="3">
        <f>VLOOKUP(A162,FAG_Daten_2022!A$1:$FK$206,FAG_Daten_2022!$DJ$1,FALSE)</f>
        <v>99.67</v>
      </c>
      <c r="Z162" s="82">
        <f>ROUND(W162-W162*MIN(MAX((Y162*FAG_Basisdaten!$C$15-X162)/(Y162*FAG_Basisdaten!$C$14),0),1),0)</f>
        <v>0</v>
      </c>
      <c r="AA162" s="79">
        <f>VLOOKUP(A162,FAG_Daten_2022!A$1:$FK$206,FAG_Daten_2022!$AW$1,FALSE)</f>
        <v>220.26</v>
      </c>
      <c r="AB162" s="83">
        <f>VLOOKUP(A162,FAG_Daten_2022!A$1:$FK$206,FAG_Daten_2022!$AZ$1,FALSE)</f>
        <v>0.20660000000000001</v>
      </c>
      <c r="AC162" s="3">
        <f>VLOOKUP(A162,FAG_Daten_2022!A$1:$FK$206,FAG_Daten_2022!$F$1,FALSE)</f>
        <v>1996</v>
      </c>
      <c r="AD162" s="3">
        <f>VLOOKUP(A162,FAG_Daten_2022!A$1:$FK$206,FAG_Daten_2022!$BC$1,FALSE)</f>
        <v>102.3</v>
      </c>
      <c r="AE162" s="3">
        <f>VLOOKUP(A162,FAG_Daten_2022!A$1:$FK$206,FAG_Daten_2022!$BD$1,FALSE)</f>
        <v>104.2</v>
      </c>
      <c r="AF162" s="80">
        <f>IF(OR(AA162&lt;FAG_Basisdaten!$C$18,AB162&gt;FAG_Basisdaten!$C$19),MAX((FAG_Basisdaten!$C$20+FAG_Basisdaten!$C$21*AA162+FAG_Basisdaten!$C$22*AB162*100)*AC162*(AD162/AE162),0),0)</f>
        <v>959500.79953934741</v>
      </c>
      <c r="AG162" s="3">
        <f>VLOOKUP(A162,FAG_Daten_2022!A$1:$FK$206,FAG_Daten_2022!$DH$1,FALSE)</f>
        <v>130</v>
      </c>
      <c r="AH162" s="3">
        <f>VLOOKUP(A162,FAG_Daten_2022!A$1:$FK$206,FAG_Daten_2022!$DJ$1,FALSE)</f>
        <v>99.67</v>
      </c>
      <c r="AI162" s="82">
        <f>ROUND(AF162-AF162*MIN(MAX((AH162*FAG_Basisdaten!$C$24-AG162)/(AH162*FAG_Basisdaten!$C$23),0),1),0)</f>
        <v>959501</v>
      </c>
      <c r="AJ162" s="3">
        <f>VLOOKUP(A162,FAG_Daten_2022!$A$1:$FK$206,FAG_Daten_2022!$BC$1,FALSE)</f>
        <v>102.3</v>
      </c>
      <c r="AK162" s="3">
        <f>VLOOKUP(A162,FAG_Daten_2022!$A$1:$FK$206,FAG_Daten_2022!$BD$1,FALSE)</f>
        <v>104.2</v>
      </c>
      <c r="AL162" s="82">
        <v>0</v>
      </c>
      <c r="AM162" s="82">
        <f t="shared" si="33"/>
        <v>5164374</v>
      </c>
      <c r="AN162" s="115" t="str">
        <f>IF(VLOOKUP($A162,FAG_Daten_2022!$A$1:$FK$206,FAG_Daten_2022!BS$1,FALSE)="","",VLOOKUP($A162,FAG_Daten_2022!$A$1:$FK$206,FAG_Daten_2022!BS$1,FALSE))</f>
        <v>Wila</v>
      </c>
      <c r="AO162" s="115" t="str">
        <f>IF(VLOOKUP($A162,FAG_Daten_2022!$A$1:$FK$206,FAG_Daten_2022!BT$1,FALSE)="","",VLOOKUP($A162,FAG_Daten_2022!$A$1:$FK$206,FAG_Daten_2022!BT$1,FALSE))</f>
        <v/>
      </c>
      <c r="AP162" s="115" t="str">
        <f>IF(VLOOKUP($A162,FAG_Daten_2022!$A$1:$FK$206,FAG_Daten_2022!BU$1,FALSE)="","",VLOOKUP($A162,FAG_Daten_2022!$A$1:$FK$206,FAG_Daten_2022!BU$1,FALSE))</f>
        <v/>
      </c>
      <c r="AQ162" s="115" t="str">
        <f>IF(VLOOKUP($A162,FAG_Daten_2022!$A$1:$FK$206,FAG_Daten_2022!BV$1,FALSE)="","",VLOOKUP($A162,FAG_Daten_2022!$A$1:$FK$206,FAG_Daten_2022!BV$1,FALSE))</f>
        <v/>
      </c>
      <c r="AR162" s="115" t="str">
        <f>IF(VLOOKUP($A162,FAG_Daten_2022!$A$1:$FK$206,FAG_Daten_2022!BW$1,FALSE)="","",VLOOKUP($A162,FAG_Daten_2022!$A$1:$FK$206,FAG_Daten_2022!BW$1,FALSE))</f>
        <v>Wila</v>
      </c>
      <c r="AS162" s="115" t="str">
        <f>IF(VLOOKUP($A162,FAG_Daten_2022!$A$1:$FK$206,FAG_Daten_2022!BX$1,FALSE)="","",VLOOKUP($A162,FAG_Daten_2022!$A$1:$FK$206,FAG_Daten_2022!BX$1,FALSE))</f>
        <v/>
      </c>
      <c r="AT162" s="115" t="str">
        <f>IF(VLOOKUP($A162,FAG_Daten_2022!$A$1:$FK$206,FAG_Daten_2022!BY$1,FALSE)="","",VLOOKUP($A162,FAG_Daten_2022!$A$1:$FK$206,FAG_Daten_2022!BY$1,FALSE))</f>
        <v/>
      </c>
      <c r="AU162" s="115" t="str">
        <f>IF(VLOOKUP($A162,FAG_Daten_2022!$A$1:$FK$206,FAG_Daten_2022!BZ$1,FALSE)="","",VLOOKUP($A162,FAG_Daten_2022!$A$1:$FK$206,FAG_Daten_2022!BZ$1,FALSE))</f>
        <v/>
      </c>
      <c r="AV162" s="115" t="str">
        <f>IF(VLOOKUP($A162,FAG_Daten_2022!$A$1:$FK$206,FAG_Daten_2022!CA$1,FALSE)="","",VLOOKUP($A162,FAG_Daten_2022!$A$1:$FK$206,FAG_Daten_2022!CA$1,FALSE))</f>
        <v/>
      </c>
      <c r="AW162" s="115" t="str">
        <f>IF(VLOOKUP($A162,FAG_Daten_2022!$A$1:$FK$206,FAG_Daten_2022!CB$1,FALSE)="","",VLOOKUP($A162,FAG_Daten_2022!$A$1:$FK$206,FAG_Daten_2022!CB$1,FALSE))</f>
        <v/>
      </c>
      <c r="AX162" s="115" t="str">
        <f>IF(VLOOKUP($A162,FAG_Daten_2022!$A$1:$FK$206,FAG_Daten_2022!CC$1,FALSE)="","",VLOOKUP($A162,FAG_Daten_2022!$A$1:$FK$206,FAG_Daten_2022!CC$1,FALSE))</f>
        <v/>
      </c>
      <c r="AY162" s="115" t="str">
        <f>IF(VLOOKUP($A162,FAG_Daten_2022!$A$1:$FK$206,FAG_Daten_2022!CD$1,FALSE)="","",VLOOKUP($A162,FAG_Daten_2022!$A$1:$FK$206,FAG_Daten_2022!CD$1,FALSE))</f>
        <v/>
      </c>
      <c r="AZ162" s="80">
        <f>VLOOKUP($A162,FAG_Daten_2022!$A$1:$FK$206,FAG_Daten_2022!$DH$1,FALSE)</f>
        <v>130</v>
      </c>
      <c r="BA162" s="80">
        <f>IF(VLOOKUP($A162,FAG_Daten_2022!$A$1:$FK$206,FAG_Daten_2022!M$1,FALSE)="","",VLOOKUP($A162,FAG_Daten_2022!$A$1:$FK$206,FAG_Daten_2022!M$1,FALSE))</f>
        <v>41</v>
      </c>
      <c r="BB162" s="80">
        <f>IF(VLOOKUP($A162,FAG_Daten_2022!$A$1:$FK$206,FAG_Daten_2022!N$1,FALSE)="","",VLOOKUP($A162,FAG_Daten_2022!$A$1:$FK$206,FAG_Daten_2022!N$1,FALSE))</f>
        <v>0</v>
      </c>
      <c r="BC162" s="80">
        <f>IF(VLOOKUP($A162,FAG_Daten_2022!$A$1:$FK$206,FAG_Daten_2022!O$1,FALSE)="","",VLOOKUP($A162,FAG_Daten_2022!$A$1:$FK$206,FAG_Daten_2022!O$1,FALSE))</f>
        <v>0</v>
      </c>
      <c r="BD162" s="80" t="str">
        <f>IF(VLOOKUP($A162,FAG_Daten_2022!$A$1:$FK$206,FAG_Daten_2022!P$1,FALSE)="","",VLOOKUP($A162,FAG_Daten_2022!$A$1:$FK$206,FAG_Daten_2022!P$1,FALSE))</f>
        <v/>
      </c>
      <c r="BE162" s="80">
        <f>IF(VLOOKUP($A162,FAG_Daten_2022!$A$1:$FK$206,FAG_Daten_2022!R$1,FALSE)="","",VLOOKUP($A162,FAG_Daten_2022!$A$1:$FK$206,FAG_Daten_2022!R$1,FALSE))</f>
        <v>30</v>
      </c>
      <c r="BF162" s="80">
        <f>IF(VLOOKUP($A162,FAG_Daten_2022!$A$1:$FK$206,FAG_Daten_2022!S$1,FALSE)="","",VLOOKUP($A162,FAG_Daten_2022!$A$1:$FK$206,FAG_Daten_2022!S$1,FALSE))</f>
        <v>0</v>
      </c>
      <c r="BG162" s="80" t="str">
        <f>IF(VLOOKUP($A162,FAG_Daten_2022!$A$1:$FK$206,FAG_Daten_2022!T$1,FALSE)="","",VLOOKUP($A162,FAG_Daten_2022!$A$1:$FK$206,FAG_Daten_2022!T$1,FALSE))</f>
        <v/>
      </c>
      <c r="BH162" s="80" t="str">
        <f>IF(VLOOKUP($A162,FAG_Daten_2022!$A$1:$FK$206,FAG_Daten_2022!U$1,FALSE)="","",VLOOKUP($A162,FAG_Daten_2022!$A$1:$FK$206,FAG_Daten_2022!U$1,FALSE))</f>
        <v/>
      </c>
      <c r="BI162" s="80">
        <f>IF(VLOOKUP($A162,FAG_Daten_2022!$A$1:$FK$206,FAG_Daten_2022!W$1,FALSE)="","",VLOOKUP($A162,FAG_Daten_2022!$A$1:$FK$206,FAG_Daten_2022!W$1,FALSE))</f>
        <v>0</v>
      </c>
      <c r="BJ162" s="80" t="str">
        <f>IF(VLOOKUP($A162,FAG_Daten_2022!$A$1:$FK$206,FAG_Daten_2022!X$1,FALSE)="","",VLOOKUP($A162,FAG_Daten_2022!$A$1:$FK$206,FAG_Daten_2022!X$1,FALSE))</f>
        <v/>
      </c>
      <c r="BK162" s="80" t="str">
        <f>IF(VLOOKUP($A162,FAG_Daten_2022!$A$1:$FK$206,FAG_Daten_2022!Y$1,FALSE)="","",VLOOKUP($A162,FAG_Daten_2022!$A$1:$FK$206,FAG_Daten_2022!Y$1,FALSE))</f>
        <v/>
      </c>
      <c r="BL162" s="80" t="str">
        <f>IF(VLOOKUP($A162,FAG_Daten_2022!$A$1:$FK$206,FAG_Daten_2022!Z$1,FALSE)="","",VLOOKUP($A162,FAG_Daten_2022!$A$1:$FK$206,FAG_Daten_2022!Z$1,FALSE))</f>
        <v/>
      </c>
      <c r="BM162" s="82">
        <f>IF(VLOOKUP($A162,FAG_Daten_2022!$A$1:$FK$206,FAG_Daten_2022!AG$1,FALSE)="","",VLOOKUP($A162,FAG_Daten_2022!$A$1:$FK$206,FAG_Daten_2022!AG$1,FALSE))</f>
        <v>3914793</v>
      </c>
      <c r="BN162" s="82">
        <f>IF(VLOOKUP($A162,FAG_Daten_2022!$A$1:$FK$206,FAG_Daten_2022!AH$1,FALSE)="","",VLOOKUP($A162,FAG_Daten_2022!$A$1:$FK$206,FAG_Daten_2022!AH$1,FALSE))</f>
        <v>3914793</v>
      </c>
      <c r="BO162" s="82">
        <f>IF(VLOOKUP($A162,FAG_Daten_2022!$A$1:$FK$206,FAG_Daten_2022!AI$1,FALSE)="","",VLOOKUP($A162,FAG_Daten_2022!$A$1:$FK$206,FAG_Daten_2022!AI$1,FALSE))</f>
        <v>0</v>
      </c>
      <c r="BP162" s="113">
        <f>IF(VLOOKUP($A162,FAG_Daten_2022!$A$1:$FK$206,FAG_Daten_2022!AJ$1,FALSE)="","",VLOOKUP($A162,FAG_Daten_2022!$A$1:$FK$206,FAG_Daten_2022!AJ$1,FALSE))</f>
        <v>0</v>
      </c>
      <c r="BQ162" s="82" t="str">
        <f>IF(VLOOKUP($A162,FAG_Daten_2022!$A$1:$FK$206,FAG_Daten_2022!AK$1,FALSE)="","",VLOOKUP($A162,FAG_Daten_2022!$A$1:$FK$206,FAG_Daten_2022!AK$1,FALSE))</f>
        <v/>
      </c>
      <c r="BR162" s="82">
        <f>IF(VLOOKUP($A162,FAG_Daten_2022!$A$1:$FK$206,FAG_Daten_2022!AL$1,FALSE)="","",VLOOKUP($A162,FAG_Daten_2022!$A$1:$FK$206,FAG_Daten_2022!AL$1,FALSE))</f>
        <v>3914793</v>
      </c>
      <c r="BS162" s="82">
        <f>IF(VLOOKUP($A162,FAG_Daten_2022!$A$1:$FK$206,FAG_Daten_2022!AM$1,FALSE)="","",VLOOKUP($A162,FAG_Daten_2022!$A$1:$FK$206,FAG_Daten_2022!AM$1,FALSE))</f>
        <v>0</v>
      </c>
      <c r="BT162" s="82" t="str">
        <f>IF(VLOOKUP($A162,FAG_Daten_2022!$A$1:$FK$206,FAG_Daten_2022!AN$1,FALSE)="","",VLOOKUP($A162,FAG_Daten_2022!$A$1:$FK$206,FAG_Daten_2022!AN$1,FALSE))</f>
        <v/>
      </c>
      <c r="BU162" s="82" t="str">
        <f>IF(VLOOKUP($A162,FAG_Daten_2022!$A$1:$FK$206,FAG_Daten_2022!AO$1,FALSE)="","",VLOOKUP($A162,FAG_Daten_2022!$A$1:$FK$206,FAG_Daten_2022!AO$1,FALSE))</f>
        <v/>
      </c>
      <c r="BV162" s="82">
        <f>IF(VLOOKUP($A162,FAG_Daten_2022!$A$1:$FK$206,FAG_Daten_2022!AP$1,FALSE)="","",VLOOKUP($A162,FAG_Daten_2022!$A$1:$FK$206,FAG_Daten_2022!AP$1,FALSE))</f>
        <v>0</v>
      </c>
      <c r="BW162" s="82" t="str">
        <f>IF(VLOOKUP($A162,FAG_Daten_2022!$A$1:$FK$206,FAG_Daten_2022!AQ$1,FALSE)="","",VLOOKUP($A162,FAG_Daten_2022!$A$1:$FK$206,FAG_Daten_2022!AQ$1,FALSE))</f>
        <v/>
      </c>
      <c r="BX162" s="82" t="str">
        <f>IF(VLOOKUP($A162,FAG_Daten_2022!$A$1:$FK$206,FAG_Daten_2022!AR$1,FALSE)="","",VLOOKUP($A162,FAG_Daten_2022!$A$1:$FK$206,FAG_Daten_2022!AR$1,FALSE))</f>
        <v/>
      </c>
      <c r="BY162" s="82" t="str">
        <f>IF(VLOOKUP($A162,FAG_Daten_2022!$A$1:$FK$206,FAG_Daten_2022!AS$1,FALSE)="","",VLOOKUP($A162,FAG_Daten_2022!$A$1:$FK$206,FAG_Daten_2022!AS$1,FALSE))</f>
        <v/>
      </c>
      <c r="BZ162" s="82">
        <f t="shared" si="38"/>
        <v>1326152</v>
      </c>
      <c r="CA162" s="82">
        <f t="shared" si="38"/>
        <v>0</v>
      </c>
      <c r="CB162" s="82">
        <f t="shared" si="38"/>
        <v>0</v>
      </c>
      <c r="CC162" s="82" t="str">
        <f t="shared" si="38"/>
        <v/>
      </c>
      <c r="CD162" s="82">
        <f t="shared" si="38"/>
        <v>970355</v>
      </c>
      <c r="CE162" s="82">
        <f t="shared" si="38"/>
        <v>0</v>
      </c>
      <c r="CF162" s="82" t="str">
        <f t="shared" si="38"/>
        <v/>
      </c>
      <c r="CG162" s="82" t="str">
        <f t="shared" si="38"/>
        <v/>
      </c>
      <c r="CH162" s="82">
        <f t="shared" si="38"/>
        <v>0</v>
      </c>
      <c r="CI162" s="82" t="str">
        <f t="shared" si="38"/>
        <v/>
      </c>
      <c r="CJ162" s="82" t="str">
        <f t="shared" si="38"/>
        <v/>
      </c>
      <c r="CK162" s="82" t="str">
        <f t="shared" si="38"/>
        <v/>
      </c>
      <c r="CL162" s="82">
        <f t="shared" si="28"/>
        <v>0</v>
      </c>
      <c r="CM162" s="82">
        <f t="shared" si="28"/>
        <v>0</v>
      </c>
      <c r="CN162" s="82">
        <f t="shared" si="28"/>
        <v>0</v>
      </c>
      <c r="CO162" s="82" t="str">
        <f t="shared" si="28"/>
        <v/>
      </c>
      <c r="CP162" s="82">
        <f t="shared" si="28"/>
        <v>0</v>
      </c>
      <c r="CQ162" s="82">
        <f t="shared" si="28"/>
        <v>0</v>
      </c>
      <c r="CR162" s="82" t="str">
        <f t="shared" si="28"/>
        <v/>
      </c>
      <c r="CS162" s="82" t="str">
        <f t="shared" si="40"/>
        <v/>
      </c>
      <c r="CT162" s="82">
        <f t="shared" si="40"/>
        <v>0</v>
      </c>
      <c r="CU162" s="82" t="str">
        <f t="shared" si="31"/>
        <v/>
      </c>
      <c r="CV162" s="82" t="str">
        <f t="shared" si="31"/>
        <v/>
      </c>
      <c r="CW162" s="82" t="str">
        <f t="shared" si="31"/>
        <v/>
      </c>
      <c r="CX162" s="82">
        <f t="shared" si="39"/>
        <v>2296507</v>
      </c>
      <c r="CY162" s="82">
        <f>VLOOKUP($A162,FAG_Daten_2022!$A$1:$FK$206,FAG_Daten_2022!I$1,FALSE)</f>
        <v>411</v>
      </c>
      <c r="CZ162" s="82">
        <f>IF(VLOOKUP($A162,FAG_Daten_2022!$A$1:$FK$206,FAG_Daten_2022!BE$1,FALSE)="","",VLOOKUP($A162,FAG_Daten_2022!$A$1:$FK$206,FAG_Daten_2022!BE$1,FALSE))</f>
        <v>157</v>
      </c>
      <c r="DA162" s="82" t="str">
        <f>IF(VLOOKUP($A162,FAG_Daten_2022!$A$1:$FK$206,FAG_Daten_2022!BF$1,FALSE)="","",VLOOKUP($A162,FAG_Daten_2022!$A$1:$FK$206,FAG_Daten_2022!BF$1,FALSE))</f>
        <v/>
      </c>
      <c r="DB162" s="82" t="str">
        <f>IF(VLOOKUP($A162,FAG_Daten_2022!$A$1:$FK$206,FAG_Daten_2022!BG$1,FALSE)="","",VLOOKUP($A162,FAG_Daten_2022!$A$1:$FK$206,FAG_Daten_2022!BG$1,FALSE))</f>
        <v/>
      </c>
      <c r="DC162" s="82" t="str">
        <f>IF(VLOOKUP($A162,FAG_Daten_2022!$A$1:$FK$206,FAG_Daten_2022!BH$1,FALSE)="","",VLOOKUP($A162,FAG_Daten_2022!$A$1:$FK$206,FAG_Daten_2022!BH$1,FALSE))</f>
        <v/>
      </c>
      <c r="DD162" s="82">
        <f>IF(VLOOKUP($A162,FAG_Daten_2022!$A$1:$FK$206,FAG_Daten_2022!BI$1,FALSE)="","",VLOOKUP($A162,FAG_Daten_2022!$A$1:$FK$206,FAG_Daten_2022!BI$1,FALSE))</f>
        <v>58</v>
      </c>
      <c r="DE162" s="82" t="str">
        <f>IF(VLOOKUP($A162,FAG_Daten_2022!$A$1:$FK$206,FAG_Daten_2022!BJ$1,FALSE)="","",VLOOKUP($A162,FAG_Daten_2022!$A$1:$FK$206,FAG_Daten_2022!BJ$1,FALSE))</f>
        <v/>
      </c>
      <c r="DF162" s="82" t="str">
        <f>IF(VLOOKUP($A162,FAG_Daten_2022!$A$1:$FK$206,FAG_Daten_2022!BK$1,FALSE)="","",VLOOKUP($A162,FAG_Daten_2022!$A$1:$FK$206,FAG_Daten_2022!BK$1,FALSE))</f>
        <v/>
      </c>
      <c r="DG162" s="82" t="str">
        <f>IF(VLOOKUP($A162,FAG_Daten_2022!$A$1:$FK$206,FAG_Daten_2022!BL$1,FALSE)="","",VLOOKUP($A162,FAG_Daten_2022!$A$1:$FK$206,FAG_Daten_2022!BL$1,FALSE))</f>
        <v/>
      </c>
      <c r="DH162" s="82" t="str">
        <f>IF(VLOOKUP($A162,FAG_Daten_2022!$A$1:$FK$206,FAG_Daten_2022!BM$1,FALSE)="","",VLOOKUP($A162,FAG_Daten_2022!$A$1:$FK$206,FAG_Daten_2022!BM$1,FALSE))</f>
        <v/>
      </c>
      <c r="DI162" s="82" t="str">
        <f>IF(VLOOKUP($A162,FAG_Daten_2022!$A$1:$FK$206,FAG_Daten_2022!BN$1,FALSE)="","",VLOOKUP($A162,FAG_Daten_2022!$A$1:$FK$206,FAG_Daten_2022!BN$1,FALSE))</f>
        <v/>
      </c>
      <c r="DJ162" s="82" t="str">
        <f>IF(VLOOKUP($A162,FAG_Daten_2022!$A$1:$FK$206,FAG_Daten_2022!BO$1,FALSE)="","",VLOOKUP($A162,FAG_Daten_2022!$A$1:$FK$206,FAG_Daten_2022!BO$1,FALSE))</f>
        <v/>
      </c>
      <c r="DK162" s="82" t="str">
        <f>IF(VLOOKUP($A162,FAG_Daten_2022!$A$1:$FK$206,FAG_Daten_2022!BP$1,FALSE)="","",VLOOKUP($A162,FAG_Daten_2022!$A$1:$FK$206,FAG_Daten_2022!BP$1,FALSE))</f>
        <v/>
      </c>
      <c r="DL162" s="82" t="str">
        <f>IF(VLOOKUP($A162,FAG_Daten_2022!$A$1:$FK$206,FAG_Daten_2022!BQ$1,FALSE)="","",VLOOKUP($A162,FAG_Daten_2022!$A$1:$FK$206,FAG_Daten_2022!BQ$1,FALSE))</f>
        <v/>
      </c>
      <c r="DM162" s="82" t="str">
        <f>IF(VLOOKUP($A162,FAG_Daten_2022!$A$1:$FK$206,FAG_Daten_2022!BR$1,FALSE)="","",VLOOKUP($A162,FAG_Daten_2022!$A$1:$FK$206,FAG_Daten_2022!BR$1,FALSE))</f>
        <v/>
      </c>
      <c r="DN162" s="82">
        <f t="shared" si="29"/>
        <v>0</v>
      </c>
      <c r="DO162" s="82" t="str">
        <f t="shared" si="29"/>
        <v/>
      </c>
      <c r="DP162" s="82" t="str">
        <f t="shared" si="29"/>
        <v/>
      </c>
      <c r="DQ162" s="82" t="str">
        <f t="shared" si="29"/>
        <v/>
      </c>
      <c r="DR162" s="82">
        <f t="shared" si="29"/>
        <v>0</v>
      </c>
      <c r="DS162" s="82" t="str">
        <f t="shared" si="29"/>
        <v/>
      </c>
      <c r="DT162" s="82" t="str">
        <f t="shared" si="41"/>
        <v/>
      </c>
      <c r="DU162" s="82" t="str">
        <f t="shared" si="41"/>
        <v/>
      </c>
      <c r="DV162" s="82" t="str">
        <f t="shared" si="41"/>
        <v/>
      </c>
      <c r="DW162" s="82" t="str">
        <f t="shared" si="32"/>
        <v/>
      </c>
      <c r="DX162" s="82" t="str">
        <f t="shared" si="32"/>
        <v/>
      </c>
      <c r="DY162" s="82" t="str">
        <f t="shared" si="32"/>
        <v/>
      </c>
      <c r="DZ162" s="82">
        <f t="shared" si="36"/>
        <v>0</v>
      </c>
      <c r="EA162" s="82">
        <f t="shared" si="37"/>
        <v>2296507</v>
      </c>
      <c r="EB162" s="82"/>
      <c r="EC162" s="82"/>
      <c r="ED162" s="82"/>
      <c r="EE162" s="82"/>
      <c r="EF162" s="82"/>
      <c r="EG162" s="82"/>
      <c r="EH162" s="82"/>
      <c r="EI162" s="82"/>
      <c r="EJ162" s="82"/>
      <c r="EL162" s="11"/>
    </row>
    <row r="163" spans="1:142" s="3" customFormat="1" outlineLevel="1" x14ac:dyDescent="0.2">
      <c r="A163" s="3">
        <v>182</v>
      </c>
      <c r="B163" s="3" t="str">
        <f>VLOOKUP(A163,FAG_Daten_2022!A$1:$FK$206,FAG_Daten_2022!$B$1,FALSE)</f>
        <v>Wildberg</v>
      </c>
      <c r="C163" s="3" t="str">
        <f>VLOOKUP(A163,FAG_Daten_2022!A$1:$FK$206,FAG_Daten_2022!$C$1,FALSE)</f>
        <v>Politische Gemeinde</v>
      </c>
      <c r="D163" s="3" t="str">
        <f>VLOOKUP(A163,FAG_Daten_2022!A$1:$FK$206,FAG_Daten_2022!$D$1,FALSE)</f>
        <v>Bezirk Pfäffikon</v>
      </c>
      <c r="E163" s="82">
        <f>VLOOKUP(A163,FAG_Daten_2022!A$1:$FK$206,FAG_Daten_2022!$AT$1,FALSE)</f>
        <v>2002</v>
      </c>
      <c r="F163" s="82">
        <f>VLOOKUP(A163,FAG_Daten_2022!A$1:$FK$206,FAG_Daten_2022!$AV$1,FALSE)</f>
        <v>3770</v>
      </c>
      <c r="G163" s="82">
        <f>VLOOKUP(A163,FAG_Daten_2022!A$1:$FK$206,FAG_Daten_2022!$F$1,FALSE)</f>
        <v>1009</v>
      </c>
      <c r="H163" s="80">
        <f>VLOOKUP(A163,FAG_Daten_2022!A$1:$FK$206,FAG_Daten_2022!$DH$1,FALSE)</f>
        <v>127</v>
      </c>
      <c r="I163" s="82">
        <f>ROUND(IF(E163&lt;FAG_Basisdaten!$C$5*F163,(FAG_Basisdaten!$C$5*F163-E163)*G163*H163/100,0),0)</f>
        <v>2024019</v>
      </c>
      <c r="J163" s="82">
        <f>VLOOKUP(A163,FAG_Daten_2022!A$1:$FK$206,FAG_Daten_2022!$AT$1,FALSE)</f>
        <v>2002</v>
      </c>
      <c r="K163" s="82">
        <f>VLOOKUP(A163,FAG_Daten_2022!A$1:$FK$206,FAG_Daten_2022!$AV$1,FALSE)</f>
        <v>3770</v>
      </c>
      <c r="L163" s="3">
        <f>VLOOKUP(A163,FAG_Daten_2022!A$1:$FK$206,FAG_Daten_2022!$F$1,FALSE)</f>
        <v>1009</v>
      </c>
      <c r="M163" s="3">
        <f>VLOOKUP(A163,FAG_Daten_2022!A$1:$FK$206,FAG_Daten_2022!DJ$1,FALSE)</f>
        <v>99.67</v>
      </c>
      <c r="N163" s="3">
        <f>VLOOKUP(A163,FAG_Daten_2022!A$1:$FK$206,FAG_Daten_2022!$DK$1,FALSE)</f>
        <v>100.87</v>
      </c>
      <c r="O163" s="82">
        <f>ROUND(IF(J163&gt;K163*FAG_Basisdaten!$C$8,(J163-K163*FAG_Basisdaten!$C$8)*FAG_Basisdaten!$C$9*L163*(M163/N163),0),0)</f>
        <v>0</v>
      </c>
      <c r="P163" s="82">
        <f>VLOOKUP(A163,FAG_Daten_2022!A$1:$FK$206,FAG_Daten_2022!$I$1,FALSE)</f>
        <v>229</v>
      </c>
      <c r="Q163" s="82">
        <f>VLOOKUP(A163,FAG_Daten_2022!A$1:$FK$206,FAG_Daten_2022!$F$1,FALSE)</f>
        <v>1009</v>
      </c>
      <c r="R163" s="82">
        <f>VLOOKUP(A163,FAG_Daten_2022!A$1:$FK$206,FAG_Daten_2022!$K$1,FALSE)</f>
        <v>232131</v>
      </c>
      <c r="S163" s="82">
        <f>VLOOKUP(A163,FAG_Daten_2022!A$1:$FK$206,FAG_Daten_2022!$H$1,FALSE)</f>
        <v>1130451</v>
      </c>
      <c r="T163" s="82">
        <f>VLOOKUP(A163,FAG_Daten_2022!A$1:$FK$206,FAG_Daten_2022!$F$1,FALSE)</f>
        <v>1009</v>
      </c>
      <c r="U163" s="3">
        <f>VLOOKUP(A163,FAG_Daten_2022!A$1:$FK$206,FAG_Daten_2022!$BC$1,FALSE)</f>
        <v>102.3</v>
      </c>
      <c r="V163" s="3">
        <f>VLOOKUP(A163,FAG_Daten_2022!A$1:$FK$206,FAG_Daten_2022!$BD$1,FALSE)</f>
        <v>104.2</v>
      </c>
      <c r="W163" s="118">
        <f>IF((P163/Q163)&gt;(R163/S163)*FAG_Basisdaten!$C$12,((P163/Q163)-(R163/S163)*FAG_Basisdaten!$C$12)*T163*FAG_Basisdaten!$C$13*(U163/V163),0)</f>
        <v>12829.934379577537</v>
      </c>
      <c r="X163" s="3">
        <f>VLOOKUP(A163,FAG_Daten_2022!A$1:$FK$206,FAG_Daten_2022!$DH$1,FALSE)</f>
        <v>127</v>
      </c>
      <c r="Y163" s="3">
        <f>VLOOKUP(A163,FAG_Daten_2022!A$1:$FK$206,FAG_Daten_2022!$DJ$1,FALSE)</f>
        <v>99.67</v>
      </c>
      <c r="Z163" s="82">
        <f>ROUND(W163-W163*MIN(MAX((Y163*FAG_Basisdaten!$C$15-X163)/(Y163*FAG_Basisdaten!$C$14),0),1),0)</f>
        <v>12228</v>
      </c>
      <c r="AA163" s="79">
        <f>VLOOKUP(A163,FAG_Daten_2022!A$1:$FK$206,FAG_Daten_2022!$AW$1,FALSE)</f>
        <v>96.06</v>
      </c>
      <c r="AB163" s="83">
        <f>VLOOKUP(A163,FAG_Daten_2022!A$1:$FK$206,FAG_Daten_2022!$AZ$1,FALSE)</f>
        <v>4.2200000000000001E-2</v>
      </c>
      <c r="AC163" s="3">
        <f>VLOOKUP(A163,FAG_Daten_2022!A$1:$FK$206,FAG_Daten_2022!$F$1,FALSE)</f>
        <v>1009</v>
      </c>
      <c r="AD163" s="3">
        <f>VLOOKUP(A163,FAG_Daten_2022!A$1:$FK$206,FAG_Daten_2022!$BC$1,FALSE)</f>
        <v>102.3</v>
      </c>
      <c r="AE163" s="3">
        <f>VLOOKUP(A163,FAG_Daten_2022!A$1:$FK$206,FAG_Daten_2022!$BD$1,FALSE)</f>
        <v>104.2</v>
      </c>
      <c r="AF163" s="80">
        <f>IF(OR(AA163&lt;FAG_Basisdaten!$C$18,AB163&gt;FAG_Basisdaten!$C$19),MAX((FAG_Basisdaten!$C$20+FAG_Basisdaten!$C$21*AA163+FAG_Basisdaten!$C$22*AB163*100)*AC163*(AD163/AE163),0),0)</f>
        <v>363788.57838771591</v>
      </c>
      <c r="AG163" s="3">
        <f>VLOOKUP(A163,FAG_Daten_2022!A$1:$FK$206,FAG_Daten_2022!$DH$1,FALSE)</f>
        <v>127</v>
      </c>
      <c r="AH163" s="3">
        <f>VLOOKUP(A163,FAG_Daten_2022!A$1:$FK$206,FAG_Daten_2022!$DJ$1,FALSE)</f>
        <v>99.67</v>
      </c>
      <c r="AI163" s="82">
        <f>ROUND(AF163-AF163*MIN(MAX((AH163*FAG_Basisdaten!$C$24-AG163)/(AH163*FAG_Basisdaten!$C$23),0),1),0)</f>
        <v>346727</v>
      </c>
      <c r="AJ163" s="3">
        <f>VLOOKUP(A163,FAG_Daten_2022!$A$1:$FK$206,FAG_Daten_2022!$BC$1,FALSE)</f>
        <v>102.3</v>
      </c>
      <c r="AK163" s="3">
        <f>VLOOKUP(A163,FAG_Daten_2022!$A$1:$FK$206,FAG_Daten_2022!$BD$1,FALSE)</f>
        <v>104.2</v>
      </c>
      <c r="AL163" s="82">
        <v>0</v>
      </c>
      <c r="AM163" s="82">
        <f t="shared" si="33"/>
        <v>2382974</v>
      </c>
      <c r="AN163" s="115"/>
      <c r="AO163" s="115" t="str">
        <f>IF(VLOOKUP($A163,FAG_Daten_2022!$A$1:$FK$206,FAG_Daten_2022!BT$1,FALSE)="","",VLOOKUP($A163,FAG_Daten_2022!$A$1:$FK$206,FAG_Daten_2022!BT$1,FALSE))</f>
        <v/>
      </c>
      <c r="AP163" s="115" t="str">
        <f>IF(VLOOKUP($A163,FAG_Daten_2022!$A$1:$FK$206,FAG_Daten_2022!BU$1,FALSE)="","",VLOOKUP($A163,FAG_Daten_2022!$A$1:$FK$206,FAG_Daten_2022!BU$1,FALSE))</f>
        <v/>
      </c>
      <c r="AQ163" s="115" t="str">
        <f>IF(VLOOKUP($A163,FAG_Daten_2022!$A$1:$FK$206,FAG_Daten_2022!BV$1,FALSE)="","",VLOOKUP($A163,FAG_Daten_2022!$A$1:$FK$206,FAG_Daten_2022!BV$1,FALSE))</f>
        <v/>
      </c>
      <c r="AR163" s="115" t="str">
        <f>IF(VLOOKUP($A163,FAG_Daten_2022!$A$1:$FK$206,FAG_Daten_2022!BW$1,FALSE)="","",VLOOKUP($A163,FAG_Daten_2022!$A$1:$FK$206,FAG_Daten_2022!BW$1,FALSE))</f>
        <v>Turbenthal-Wildberg</v>
      </c>
      <c r="AS163" s="115" t="str">
        <f>IF(VLOOKUP($A163,FAG_Daten_2022!$A$1:$FK$206,FAG_Daten_2022!BX$1,FALSE)="","",VLOOKUP($A163,FAG_Daten_2022!$A$1:$FK$206,FAG_Daten_2022!BX$1,FALSE))</f>
        <v>Wila</v>
      </c>
      <c r="AT163" s="115" t="str">
        <f>IF(VLOOKUP($A163,FAG_Daten_2022!$A$1:$FK$206,FAG_Daten_2022!BY$1,FALSE)="","",VLOOKUP($A163,FAG_Daten_2022!$A$1:$FK$206,FAG_Daten_2022!BY$1,FALSE))</f>
        <v/>
      </c>
      <c r="AU163" s="115" t="str">
        <f>IF(VLOOKUP($A163,FAG_Daten_2022!$A$1:$FK$206,FAG_Daten_2022!BZ$1,FALSE)="","",VLOOKUP($A163,FAG_Daten_2022!$A$1:$FK$206,FAG_Daten_2022!BZ$1,FALSE))</f>
        <v/>
      </c>
      <c r="AV163" s="115" t="str">
        <f>IF(VLOOKUP($A163,FAG_Daten_2022!$A$1:$FK$206,FAG_Daten_2022!CA$1,FALSE)="","",VLOOKUP($A163,FAG_Daten_2022!$A$1:$FK$206,FAG_Daten_2022!CA$1,FALSE))</f>
        <v/>
      </c>
      <c r="AW163" s="115" t="str">
        <f>IF(VLOOKUP($A163,FAG_Daten_2022!$A$1:$FK$206,FAG_Daten_2022!CB$1,FALSE)="","",VLOOKUP($A163,FAG_Daten_2022!$A$1:$FK$206,FAG_Daten_2022!CB$1,FALSE))</f>
        <v/>
      </c>
      <c r="AX163" s="115" t="str">
        <f>IF(VLOOKUP($A163,FAG_Daten_2022!$A$1:$FK$206,FAG_Daten_2022!CC$1,FALSE)="","",VLOOKUP($A163,FAG_Daten_2022!$A$1:$FK$206,FAG_Daten_2022!CC$1,FALSE))</f>
        <v/>
      </c>
      <c r="AY163" s="115" t="str">
        <f>IF(VLOOKUP($A163,FAG_Daten_2022!$A$1:$FK$206,FAG_Daten_2022!CD$1,FALSE)="","",VLOOKUP($A163,FAG_Daten_2022!$A$1:$FK$206,FAG_Daten_2022!CD$1,FALSE))</f>
        <v/>
      </c>
      <c r="AZ163" s="80">
        <f>VLOOKUP($A163,FAG_Daten_2022!$A$1:$FK$206,FAG_Daten_2022!$DH$1,FALSE)</f>
        <v>127</v>
      </c>
      <c r="BA163" s="80"/>
      <c r="BB163" s="80">
        <f>IF(VLOOKUP($A163,FAG_Daten_2022!$A$1:$FK$206,FAG_Daten_2022!N$1,FALSE)="","",VLOOKUP($A163,FAG_Daten_2022!$A$1:$FK$206,FAG_Daten_2022!N$1,FALSE))</f>
        <v>0</v>
      </c>
      <c r="BC163" s="80">
        <f>IF(VLOOKUP($A163,FAG_Daten_2022!$A$1:$FK$206,FAG_Daten_2022!O$1,FALSE)="","",VLOOKUP($A163,FAG_Daten_2022!$A$1:$FK$206,FAG_Daten_2022!O$1,FALSE))</f>
        <v>0</v>
      </c>
      <c r="BD163" s="80" t="str">
        <f>IF(VLOOKUP($A163,FAG_Daten_2022!$A$1:$FK$206,FAG_Daten_2022!P$1,FALSE)="","",VLOOKUP($A163,FAG_Daten_2022!$A$1:$FK$206,FAG_Daten_2022!P$1,FALSE))</f>
        <v/>
      </c>
      <c r="BE163" s="80">
        <f>IF(VLOOKUP($A163,FAG_Daten_2022!$A$1:$FK$206,FAG_Daten_2022!R$1,FALSE)="","",VLOOKUP($A163,FAG_Daten_2022!$A$1:$FK$206,FAG_Daten_2022!R$1,FALSE))</f>
        <v>22</v>
      </c>
      <c r="BF163" s="80">
        <f>IF(VLOOKUP($A163,FAG_Daten_2022!$A$1:$FK$206,FAG_Daten_2022!S$1,FALSE)="","",VLOOKUP($A163,FAG_Daten_2022!$A$1:$FK$206,FAG_Daten_2022!S$1,FALSE))</f>
        <v>30</v>
      </c>
      <c r="BG163" s="80" t="str">
        <f>IF(VLOOKUP($A163,FAG_Daten_2022!$A$1:$FK$206,FAG_Daten_2022!T$1,FALSE)="","",VLOOKUP($A163,FAG_Daten_2022!$A$1:$FK$206,FAG_Daten_2022!T$1,FALSE))</f>
        <v/>
      </c>
      <c r="BH163" s="80" t="str">
        <f>IF(VLOOKUP($A163,FAG_Daten_2022!$A$1:$FK$206,FAG_Daten_2022!U$1,FALSE)="","",VLOOKUP($A163,FAG_Daten_2022!$A$1:$FK$206,FAG_Daten_2022!U$1,FALSE))</f>
        <v/>
      </c>
      <c r="BI163" s="80">
        <f>IF(VLOOKUP($A163,FAG_Daten_2022!$A$1:$FK$206,FAG_Daten_2022!W$1,FALSE)="","",VLOOKUP($A163,FAG_Daten_2022!$A$1:$FK$206,FAG_Daten_2022!W$1,FALSE))</f>
        <v>0</v>
      </c>
      <c r="BJ163" s="80" t="str">
        <f>IF(VLOOKUP($A163,FAG_Daten_2022!$A$1:$FK$206,FAG_Daten_2022!X$1,FALSE)="","",VLOOKUP($A163,FAG_Daten_2022!$A$1:$FK$206,FAG_Daten_2022!X$1,FALSE))</f>
        <v/>
      </c>
      <c r="BK163" s="80" t="str">
        <f>IF(VLOOKUP($A163,FAG_Daten_2022!$A$1:$FK$206,FAG_Daten_2022!Y$1,FALSE)="","",VLOOKUP($A163,FAG_Daten_2022!$A$1:$FK$206,FAG_Daten_2022!Y$1,FALSE))</f>
        <v/>
      </c>
      <c r="BL163" s="80" t="str">
        <f>IF(VLOOKUP($A163,FAG_Daten_2022!$A$1:$FK$206,FAG_Daten_2022!Z$1,FALSE)="","",VLOOKUP($A163,FAG_Daten_2022!$A$1:$FK$206,FAG_Daten_2022!Z$1,FALSE))</f>
        <v/>
      </c>
      <c r="BM163" s="82">
        <f>IF(VLOOKUP($A163,FAG_Daten_2022!$A$1:$FK$206,FAG_Daten_2022!AG$1,FALSE)="","",VLOOKUP($A163,FAG_Daten_2022!$A$1:$FK$206,FAG_Daten_2022!AG$1,FALSE))</f>
        <v>2019659</v>
      </c>
      <c r="BN163" s="82"/>
      <c r="BO163" s="82">
        <f>IF(VLOOKUP($A163,FAG_Daten_2022!$A$1:$FK$206,FAG_Daten_2022!AI$1,FALSE)="","",VLOOKUP($A163,FAG_Daten_2022!$A$1:$FK$206,FAG_Daten_2022!AI$1,FALSE))</f>
        <v>0</v>
      </c>
      <c r="BP163" s="113">
        <f>IF(VLOOKUP($A163,FAG_Daten_2022!$A$1:$FK$206,FAG_Daten_2022!AJ$1,FALSE)="","",VLOOKUP($A163,FAG_Daten_2022!$A$1:$FK$206,FAG_Daten_2022!AJ$1,FALSE))</f>
        <v>0</v>
      </c>
      <c r="BQ163" s="82" t="str">
        <f>IF(VLOOKUP($A163,FAG_Daten_2022!$A$1:$FK$206,FAG_Daten_2022!AK$1,FALSE)="","",VLOOKUP($A163,FAG_Daten_2022!$A$1:$FK$206,FAG_Daten_2022!AK$1,FALSE))</f>
        <v/>
      </c>
      <c r="BR163" s="82">
        <f>IF(VLOOKUP($A163,FAG_Daten_2022!$A$1:$FK$206,FAG_Daten_2022!AL$1,FALSE)="","",VLOOKUP($A163,FAG_Daten_2022!$A$1:$FK$206,FAG_Daten_2022!AL$1,FALSE))</f>
        <v>1624933</v>
      </c>
      <c r="BS163" s="82">
        <f>IF(VLOOKUP($A163,FAG_Daten_2022!$A$1:$FK$206,FAG_Daten_2022!AM$1,FALSE)="","",VLOOKUP($A163,FAG_Daten_2022!$A$1:$FK$206,FAG_Daten_2022!AM$1,FALSE))</f>
        <v>394726</v>
      </c>
      <c r="BT163" s="82" t="str">
        <f>IF(VLOOKUP($A163,FAG_Daten_2022!$A$1:$FK$206,FAG_Daten_2022!AN$1,FALSE)="","",VLOOKUP($A163,FAG_Daten_2022!$A$1:$FK$206,FAG_Daten_2022!AN$1,FALSE))</f>
        <v/>
      </c>
      <c r="BU163" s="82" t="str">
        <f>IF(VLOOKUP($A163,FAG_Daten_2022!$A$1:$FK$206,FAG_Daten_2022!AO$1,FALSE)="","",VLOOKUP($A163,FAG_Daten_2022!$A$1:$FK$206,FAG_Daten_2022!AO$1,FALSE))</f>
        <v/>
      </c>
      <c r="BV163" s="82">
        <f>IF(VLOOKUP($A163,FAG_Daten_2022!$A$1:$FK$206,FAG_Daten_2022!AP$1,FALSE)="","",VLOOKUP($A163,FAG_Daten_2022!$A$1:$FK$206,FAG_Daten_2022!AP$1,FALSE))</f>
        <v>0</v>
      </c>
      <c r="BW163" s="82" t="str">
        <f>IF(VLOOKUP($A163,FAG_Daten_2022!$A$1:$FK$206,FAG_Daten_2022!AQ$1,FALSE)="","",VLOOKUP($A163,FAG_Daten_2022!$A$1:$FK$206,FAG_Daten_2022!AQ$1,FALSE))</f>
        <v/>
      </c>
      <c r="BX163" s="82" t="str">
        <f>IF(VLOOKUP($A163,FAG_Daten_2022!$A$1:$FK$206,FAG_Daten_2022!AR$1,FALSE)="","",VLOOKUP($A163,FAG_Daten_2022!$A$1:$FK$206,FAG_Daten_2022!AR$1,FALSE))</f>
        <v/>
      </c>
      <c r="BY163" s="82" t="str">
        <f>IF(VLOOKUP($A163,FAG_Daten_2022!$A$1:$FK$206,FAG_Daten_2022!AS$1,FALSE)="","",VLOOKUP($A163,FAG_Daten_2022!$A$1:$FK$206,FAG_Daten_2022!AS$1,FALSE))</f>
        <v/>
      </c>
      <c r="BZ163" s="82" t="str">
        <f t="shared" si="38"/>
        <v/>
      </c>
      <c r="CA163" s="82">
        <f t="shared" si="38"/>
        <v>0</v>
      </c>
      <c r="CB163" s="82">
        <f t="shared" si="38"/>
        <v>0</v>
      </c>
      <c r="CC163" s="82" t="str">
        <f t="shared" si="38"/>
        <v/>
      </c>
      <c r="CD163" s="82">
        <f t="shared" si="38"/>
        <v>282092</v>
      </c>
      <c r="CE163" s="82">
        <f t="shared" si="38"/>
        <v>93444</v>
      </c>
      <c r="CF163" s="82" t="str">
        <f t="shared" si="38"/>
        <v/>
      </c>
      <c r="CG163" s="82" t="str">
        <f t="shared" si="38"/>
        <v/>
      </c>
      <c r="CH163" s="82">
        <f t="shared" si="38"/>
        <v>0</v>
      </c>
      <c r="CI163" s="82" t="str">
        <f t="shared" si="38"/>
        <v/>
      </c>
      <c r="CJ163" s="82" t="str">
        <f t="shared" si="38"/>
        <v/>
      </c>
      <c r="CK163" s="82" t="str">
        <f t="shared" si="38"/>
        <v/>
      </c>
      <c r="CL163" s="82" t="str">
        <f t="shared" si="28"/>
        <v/>
      </c>
      <c r="CM163" s="82">
        <f t="shared" si="28"/>
        <v>0</v>
      </c>
      <c r="CN163" s="82">
        <f t="shared" si="28"/>
        <v>0</v>
      </c>
      <c r="CO163" s="82" t="str">
        <f t="shared" si="28"/>
        <v/>
      </c>
      <c r="CP163" s="82">
        <f t="shared" si="28"/>
        <v>0</v>
      </c>
      <c r="CQ163" s="82">
        <f t="shared" si="28"/>
        <v>0</v>
      </c>
      <c r="CR163" s="82" t="str">
        <f t="shared" si="28"/>
        <v/>
      </c>
      <c r="CS163" s="82" t="str">
        <f t="shared" si="40"/>
        <v/>
      </c>
      <c r="CT163" s="82">
        <f t="shared" si="40"/>
        <v>0</v>
      </c>
      <c r="CU163" s="82" t="str">
        <f t="shared" si="31"/>
        <v/>
      </c>
      <c r="CV163" s="82" t="str">
        <f t="shared" si="31"/>
        <v/>
      </c>
      <c r="CW163" s="82" t="str">
        <f t="shared" si="31"/>
        <v/>
      </c>
      <c r="CX163" s="82">
        <f t="shared" si="39"/>
        <v>375536</v>
      </c>
      <c r="CY163" s="82">
        <f>VLOOKUP($A163,FAG_Daten_2022!$A$1:$FK$206,FAG_Daten_2022!I$1,FALSE)</f>
        <v>229</v>
      </c>
      <c r="CZ163" s="82"/>
      <c r="DA163" s="82" t="str">
        <f>IF(VLOOKUP($A163,FAG_Daten_2022!$A$1:$FK$206,FAG_Daten_2022!BF$1,FALSE)="","",VLOOKUP($A163,FAG_Daten_2022!$A$1:$FK$206,FAG_Daten_2022!BF$1,FALSE))</f>
        <v/>
      </c>
      <c r="DB163" s="82" t="str">
        <f>IF(VLOOKUP($A163,FAG_Daten_2022!$A$1:$FK$206,FAG_Daten_2022!BG$1,FALSE)="","",VLOOKUP($A163,FAG_Daten_2022!$A$1:$FK$206,FAG_Daten_2022!BG$1,FALSE))</f>
        <v/>
      </c>
      <c r="DC163" s="82" t="str">
        <f>IF(VLOOKUP($A163,FAG_Daten_2022!$A$1:$FK$206,FAG_Daten_2022!BH$1,FALSE)="","",VLOOKUP($A163,FAG_Daten_2022!$A$1:$FK$206,FAG_Daten_2022!BH$1,FALSE))</f>
        <v/>
      </c>
      <c r="DD163" s="82">
        <f>IF(VLOOKUP($A163,FAG_Daten_2022!$A$1:$FK$206,FAG_Daten_2022!BI$1,FALSE)="","",VLOOKUP($A163,FAG_Daten_2022!$A$1:$FK$206,FAG_Daten_2022!BI$1,FALSE))</f>
        <v>27</v>
      </c>
      <c r="DE163" s="82">
        <f>IF(VLOOKUP($A163,FAG_Daten_2022!$A$1:$FK$206,FAG_Daten_2022!BJ$1,FALSE)="","",VLOOKUP($A163,FAG_Daten_2022!$A$1:$FK$206,FAG_Daten_2022!BJ$1,FALSE))</f>
        <v>3</v>
      </c>
      <c r="DF163" s="82" t="str">
        <f>IF(VLOOKUP($A163,FAG_Daten_2022!$A$1:$FK$206,FAG_Daten_2022!BK$1,FALSE)="","",VLOOKUP($A163,FAG_Daten_2022!$A$1:$FK$206,FAG_Daten_2022!BK$1,FALSE))</f>
        <v/>
      </c>
      <c r="DG163" s="82" t="str">
        <f>IF(VLOOKUP($A163,FAG_Daten_2022!$A$1:$FK$206,FAG_Daten_2022!BL$1,FALSE)="","",VLOOKUP($A163,FAG_Daten_2022!$A$1:$FK$206,FAG_Daten_2022!BL$1,FALSE))</f>
        <v/>
      </c>
      <c r="DH163" s="82" t="str">
        <f>IF(VLOOKUP($A163,FAG_Daten_2022!$A$1:$FK$206,FAG_Daten_2022!BM$1,FALSE)="","",VLOOKUP($A163,FAG_Daten_2022!$A$1:$FK$206,FAG_Daten_2022!BM$1,FALSE))</f>
        <v/>
      </c>
      <c r="DI163" s="82" t="str">
        <f>IF(VLOOKUP($A163,FAG_Daten_2022!$A$1:$FK$206,FAG_Daten_2022!BN$1,FALSE)="","",VLOOKUP($A163,FAG_Daten_2022!$A$1:$FK$206,FAG_Daten_2022!BN$1,FALSE))</f>
        <v/>
      </c>
      <c r="DJ163" s="82" t="str">
        <f>IF(VLOOKUP($A163,FAG_Daten_2022!$A$1:$FK$206,FAG_Daten_2022!BO$1,FALSE)="","",VLOOKUP($A163,FAG_Daten_2022!$A$1:$FK$206,FAG_Daten_2022!BO$1,FALSE))</f>
        <v/>
      </c>
      <c r="DK163" s="82" t="str">
        <f>IF(VLOOKUP($A163,FAG_Daten_2022!$A$1:$FK$206,FAG_Daten_2022!BP$1,FALSE)="","",VLOOKUP($A163,FAG_Daten_2022!$A$1:$FK$206,FAG_Daten_2022!BP$1,FALSE))</f>
        <v/>
      </c>
      <c r="DL163" s="82" t="str">
        <f>IF(VLOOKUP($A163,FAG_Daten_2022!$A$1:$FK$206,FAG_Daten_2022!BQ$1,FALSE)="","",VLOOKUP($A163,FAG_Daten_2022!$A$1:$FK$206,FAG_Daten_2022!BQ$1,FALSE))</f>
        <v/>
      </c>
      <c r="DM163" s="82" t="str">
        <f>IF(VLOOKUP($A163,FAG_Daten_2022!$A$1:$FK$206,FAG_Daten_2022!BR$1,FALSE)="","",VLOOKUP($A163,FAG_Daten_2022!$A$1:$FK$206,FAG_Daten_2022!BR$1,FALSE))</f>
        <v/>
      </c>
      <c r="DN163" s="82" t="str">
        <f t="shared" si="29"/>
        <v/>
      </c>
      <c r="DO163" s="82" t="str">
        <f t="shared" si="29"/>
        <v/>
      </c>
      <c r="DP163" s="82" t="str">
        <f t="shared" si="29"/>
        <v/>
      </c>
      <c r="DQ163" s="82" t="str">
        <f t="shared" si="29"/>
        <v/>
      </c>
      <c r="DR163" s="82">
        <f t="shared" si="29"/>
        <v>1442</v>
      </c>
      <c r="DS163" s="82">
        <f t="shared" si="29"/>
        <v>160</v>
      </c>
      <c r="DT163" s="82" t="str">
        <f t="shared" si="41"/>
        <v/>
      </c>
      <c r="DU163" s="82" t="str">
        <f t="shared" si="41"/>
        <v/>
      </c>
      <c r="DV163" s="82" t="str">
        <f t="shared" si="41"/>
        <v/>
      </c>
      <c r="DW163" s="82" t="str">
        <f t="shared" si="32"/>
        <v/>
      </c>
      <c r="DX163" s="82" t="str">
        <f t="shared" si="32"/>
        <v/>
      </c>
      <c r="DY163" s="82" t="str">
        <f t="shared" si="32"/>
        <v/>
      </c>
      <c r="DZ163" s="82">
        <f t="shared" si="36"/>
        <v>1602</v>
      </c>
      <c r="EA163" s="82">
        <f t="shared" si="37"/>
        <v>377138</v>
      </c>
      <c r="EB163" s="82"/>
      <c r="EC163" s="82"/>
      <c r="ED163" s="82"/>
      <c r="EE163" s="82"/>
      <c r="EF163" s="82"/>
      <c r="EG163" s="82"/>
      <c r="EH163" s="82"/>
      <c r="EI163" s="82"/>
      <c r="EJ163" s="82"/>
      <c r="EL163" s="82"/>
    </row>
    <row r="164" spans="1:142" outlineLevel="1" x14ac:dyDescent="0.2">
      <c r="A164" s="152">
        <v>72</v>
      </c>
      <c r="B164" s="152" t="str">
        <f>VLOOKUP(A164,FAG_Daten_2022!A$1:$FK$206,FAG_Daten_2022!$B$1,FALSE)</f>
        <v>Winkel</v>
      </c>
      <c r="C164" s="152" t="str">
        <f>VLOOKUP(A164,FAG_Daten_2022!A$1:$FK$206,FAG_Daten_2022!$C$1,FALSE)</f>
        <v>Politische Gemeinde</v>
      </c>
      <c r="D164" s="152" t="str">
        <f>VLOOKUP(A164,FAG_Daten_2022!A$1:$FK$206,FAG_Daten_2022!$D$1,FALSE)</f>
        <v>Bezirk Bülach</v>
      </c>
      <c r="E164" s="82">
        <f>VLOOKUP(A164,FAG_Daten_2022!A$1:$FK$206,FAG_Daten_2022!$AT$1,FALSE)</f>
        <v>5597</v>
      </c>
      <c r="F164" s="82">
        <f>VLOOKUP(A164,FAG_Daten_2022!A$1:$FK$206,FAG_Daten_2022!$AV$1,FALSE)</f>
        <v>3770</v>
      </c>
      <c r="G164" s="82">
        <f>VLOOKUP(A164,FAG_Daten_2022!A$1:$FK$206,FAG_Daten_2022!$F$1,FALSE)</f>
        <v>4649</v>
      </c>
      <c r="H164" s="80">
        <f>VLOOKUP(A164,FAG_Daten_2022!A$1:$FK$206,FAG_Daten_2022!$DH$1,FALSE)</f>
        <v>76</v>
      </c>
      <c r="I164" s="82">
        <f>ROUND(IF(E164&lt;FAG_Basisdaten!$C$5*F164,(FAG_Basisdaten!$C$5*F164-E164)*G164*H164/100,0),0)</f>
        <v>0</v>
      </c>
      <c r="J164" s="82">
        <f>VLOOKUP(A164,FAG_Daten_2022!A$1:$FK$206,FAG_Daten_2022!$AT$1,FALSE)</f>
        <v>5597</v>
      </c>
      <c r="K164" s="82">
        <f>VLOOKUP(A164,FAG_Daten_2022!A$1:$FK$206,FAG_Daten_2022!$AV$1,FALSE)</f>
        <v>3770</v>
      </c>
      <c r="L164" s="3">
        <f>VLOOKUP(A164,FAG_Daten_2022!A$1:$FK$206,FAG_Daten_2022!$F$1,FALSE)</f>
        <v>4649</v>
      </c>
      <c r="M164" s="3">
        <f>VLOOKUP(A164,FAG_Daten_2022!A$1:$FK$206,FAG_Daten_2022!DJ$1,FALSE)</f>
        <v>99.67</v>
      </c>
      <c r="N164" s="3">
        <f>VLOOKUP(A164,FAG_Daten_2022!A$1:$FK$206,FAG_Daten_2022!$DK$1,FALSE)</f>
        <v>100.87</v>
      </c>
      <c r="O164" s="82">
        <f>ROUND(IF(J164&gt;K164*FAG_Basisdaten!$C$8,(J164-K164*FAG_Basisdaten!$C$8)*FAG_Basisdaten!$C$9*L164*(M164/N164),0),0)</f>
        <v>4662599</v>
      </c>
      <c r="P164" s="82">
        <f>VLOOKUP(A164,FAG_Daten_2022!A$1:$FK$206,FAG_Daten_2022!$I$1,FALSE)</f>
        <v>825</v>
      </c>
      <c r="Q164" s="82">
        <f>VLOOKUP(A164,FAG_Daten_2022!A$1:$FK$206,FAG_Daten_2022!$F$1,FALSE)</f>
        <v>4649</v>
      </c>
      <c r="R164" s="82">
        <f>VLOOKUP(A164,FAG_Daten_2022!A$1:$FK$206,FAG_Daten_2022!$K$1,FALSE)</f>
        <v>232131</v>
      </c>
      <c r="S164" s="82">
        <f>VLOOKUP(A164,FAG_Daten_2022!A$1:$FK$206,FAG_Daten_2022!$H$1,FALSE)</f>
        <v>1130451</v>
      </c>
      <c r="T164" s="82">
        <f>VLOOKUP(A164,FAG_Daten_2022!A$1:$FK$206,FAG_Daten_2022!$F$1,FALSE)</f>
        <v>4649</v>
      </c>
      <c r="U164" s="3">
        <f>VLOOKUP(A164,FAG_Daten_2022!A$1:$FK$206,FAG_Daten_2022!$BC$1,FALSE)</f>
        <v>102.3</v>
      </c>
      <c r="V164" s="3">
        <f>VLOOKUP(A164,FAG_Daten_2022!A$1:$FK$206,FAG_Daten_2022!$BD$1,FALSE)</f>
        <v>104.2</v>
      </c>
      <c r="W164" s="118">
        <f>IF((P164/Q164)&gt;(R164/S164)*FAG_Basisdaten!$C$12,((P164/Q164)-(R164/S164)*FAG_Basisdaten!$C$12)*T164*FAG_Basisdaten!$C$13*(U164/V164),0)</f>
        <v>0</v>
      </c>
      <c r="X164" s="3">
        <f>VLOOKUP(A164,FAG_Daten_2022!A$1:$FK$206,FAG_Daten_2022!$DH$1,FALSE)</f>
        <v>76</v>
      </c>
      <c r="Y164" s="3">
        <f>VLOOKUP(A164,FAG_Daten_2022!A$1:$FK$206,FAG_Daten_2022!$DJ$1,FALSE)</f>
        <v>99.67</v>
      </c>
      <c r="Z164" s="82">
        <f>ROUND(W164-W164*MIN(MAX((Y164*FAG_Basisdaten!$C$15-X164)/(Y164*FAG_Basisdaten!$C$14),0),1),0)</f>
        <v>0</v>
      </c>
      <c r="AA164" s="79">
        <f>VLOOKUP(A164,FAG_Daten_2022!A$1:$FK$206,FAG_Daten_2022!$AW$1,FALSE)</f>
        <v>574.52</v>
      </c>
      <c r="AB164" s="83">
        <f>VLOOKUP(A164,FAG_Daten_2022!A$1:$FK$206,FAG_Daten_2022!$AZ$1,FALSE)</f>
        <v>2.0999999999999999E-3</v>
      </c>
      <c r="AC164" s="3">
        <f>VLOOKUP(A164,FAG_Daten_2022!A$1:$FK$206,FAG_Daten_2022!$F$1,FALSE)</f>
        <v>4649</v>
      </c>
      <c r="AD164" s="3">
        <f>VLOOKUP(A164,FAG_Daten_2022!A$1:$FK$206,FAG_Daten_2022!$BC$1,FALSE)</f>
        <v>102.3</v>
      </c>
      <c r="AE164" s="3">
        <f>VLOOKUP(A164,FAG_Daten_2022!A$1:$FK$206,FAG_Daten_2022!$BD$1,FALSE)</f>
        <v>104.2</v>
      </c>
      <c r="AF164" s="80">
        <f>IF(OR(AA164&lt;FAG_Basisdaten!$C$18,AB164&gt;FAG_Basisdaten!$C$19),MAX((FAG_Basisdaten!$C$20+FAG_Basisdaten!$C$21*AA164+FAG_Basisdaten!$C$22*AB164*100)*AC164*(AD164/AE164),0),0)</f>
        <v>0</v>
      </c>
      <c r="AG164" s="3">
        <f>VLOOKUP(A164,FAG_Daten_2022!A$1:$FK$206,FAG_Daten_2022!$DH$1,FALSE)</f>
        <v>76</v>
      </c>
      <c r="AH164" s="3">
        <f>VLOOKUP(A164,FAG_Daten_2022!A$1:$FK$206,FAG_Daten_2022!$DJ$1,FALSE)</f>
        <v>99.67</v>
      </c>
      <c r="AI164" s="82">
        <f>ROUND(AF164-AF164*MIN(MAX((AH164*FAG_Basisdaten!$C$24-AG164)/(AH164*FAG_Basisdaten!$C$23),0),1),0)</f>
        <v>0</v>
      </c>
      <c r="AJ164" s="3">
        <f>VLOOKUP(A164,FAG_Daten_2022!$A$1:$FK$206,FAG_Daten_2022!$BC$1,FALSE)</f>
        <v>102.3</v>
      </c>
      <c r="AK164" s="3">
        <f>VLOOKUP(A164,FAG_Daten_2022!$A$1:$FK$206,FAG_Daten_2022!$BD$1,FALSE)</f>
        <v>104.2</v>
      </c>
      <c r="AL164" s="82">
        <v>0</v>
      </c>
      <c r="AM164" s="82">
        <f t="shared" si="33"/>
        <v>-4662599</v>
      </c>
      <c r="AN164" s="302"/>
      <c r="AO164" s="115" t="str">
        <f>IF(VLOOKUP($A164,FAG_Daten_2022!$A$1:$FK$206,FAG_Daten_2022!BT$1,FALSE)="","",VLOOKUP($A164,FAG_Daten_2022!$A$1:$FK$206,FAG_Daten_2022!BT$1,FALSE))</f>
        <v/>
      </c>
      <c r="AP164" s="115" t="str">
        <f>IF(VLOOKUP($A164,FAG_Daten_2022!$A$1:$FK$206,FAG_Daten_2022!BU$1,FALSE)="","",VLOOKUP($A164,FAG_Daten_2022!$A$1:$FK$206,FAG_Daten_2022!BU$1,FALSE))</f>
        <v/>
      </c>
      <c r="AQ164" s="115" t="str">
        <f>IF(VLOOKUP($A164,FAG_Daten_2022!$A$1:$FK$206,FAG_Daten_2022!BV$1,FALSE)="","",VLOOKUP($A164,FAG_Daten_2022!$A$1:$FK$206,FAG_Daten_2022!BV$1,FALSE))</f>
        <v/>
      </c>
      <c r="AR164" s="115" t="str">
        <f>IF(VLOOKUP($A164,FAG_Daten_2022!$A$1:$FK$206,FAG_Daten_2022!BW$1,FALSE)="","",VLOOKUP($A164,FAG_Daten_2022!$A$1:$FK$206,FAG_Daten_2022!BW$1,FALSE))</f>
        <v>Bülach</v>
      </c>
      <c r="AS164" s="115" t="str">
        <f>IF(VLOOKUP($A164,FAG_Daten_2022!$A$1:$FK$206,FAG_Daten_2022!BX$1,FALSE)="","",VLOOKUP($A164,FAG_Daten_2022!$A$1:$FK$206,FAG_Daten_2022!BX$1,FALSE))</f>
        <v/>
      </c>
      <c r="AT164" s="115" t="str">
        <f>IF(VLOOKUP($A164,FAG_Daten_2022!$A$1:$FK$206,FAG_Daten_2022!BY$1,FALSE)="","",VLOOKUP($A164,FAG_Daten_2022!$A$1:$FK$206,FAG_Daten_2022!BY$1,FALSE))</f>
        <v/>
      </c>
      <c r="AU164" s="115" t="str">
        <f>IF(VLOOKUP($A164,FAG_Daten_2022!$A$1:$FK$206,FAG_Daten_2022!BZ$1,FALSE)="","",VLOOKUP($A164,FAG_Daten_2022!$A$1:$FK$206,FAG_Daten_2022!BZ$1,FALSE))</f>
        <v/>
      </c>
      <c r="AV164" s="115" t="str">
        <f>IF(VLOOKUP($A164,FAG_Daten_2022!$A$1:$FK$206,FAG_Daten_2022!CA$1,FALSE)="","",VLOOKUP($A164,FAG_Daten_2022!$A$1:$FK$206,FAG_Daten_2022!CA$1,FALSE))</f>
        <v/>
      </c>
      <c r="AW164" s="115" t="str">
        <f>IF(VLOOKUP($A164,FAG_Daten_2022!$A$1:$FK$206,FAG_Daten_2022!CB$1,FALSE)="","",VLOOKUP($A164,FAG_Daten_2022!$A$1:$FK$206,FAG_Daten_2022!CB$1,FALSE))</f>
        <v/>
      </c>
      <c r="AX164" s="115" t="str">
        <f>IF(VLOOKUP($A164,FAG_Daten_2022!$A$1:$FK$206,FAG_Daten_2022!CC$1,FALSE)="","",VLOOKUP($A164,FAG_Daten_2022!$A$1:$FK$206,FAG_Daten_2022!CC$1,FALSE))</f>
        <v/>
      </c>
      <c r="AY164" s="115" t="str">
        <f>IF(VLOOKUP($A164,FAG_Daten_2022!$A$1:$FK$206,FAG_Daten_2022!CD$1,FALSE)="","",VLOOKUP($A164,FAG_Daten_2022!$A$1:$FK$206,FAG_Daten_2022!CD$1,FALSE))</f>
        <v/>
      </c>
      <c r="AZ164" s="80">
        <f>VLOOKUP($A164,FAG_Daten_2022!$A$1:$FK$206,FAG_Daten_2022!$DH$1,FALSE)</f>
        <v>76</v>
      </c>
      <c r="BA164" s="244"/>
      <c r="BB164" s="80">
        <f>IF(VLOOKUP($A164,FAG_Daten_2022!$A$1:$FK$206,FAG_Daten_2022!N$1,FALSE)="","",VLOOKUP($A164,FAG_Daten_2022!$A$1:$FK$206,FAG_Daten_2022!N$1,FALSE))</f>
        <v>0</v>
      </c>
      <c r="BC164" s="80">
        <f>IF(VLOOKUP($A164,FAG_Daten_2022!$A$1:$FK$206,FAG_Daten_2022!O$1,FALSE)="","",VLOOKUP($A164,FAG_Daten_2022!$A$1:$FK$206,FAG_Daten_2022!O$1,FALSE))</f>
        <v>0</v>
      </c>
      <c r="BD164" s="80" t="str">
        <f>IF(VLOOKUP($A164,FAG_Daten_2022!$A$1:$FK$206,FAG_Daten_2022!P$1,FALSE)="","",VLOOKUP($A164,FAG_Daten_2022!$A$1:$FK$206,FAG_Daten_2022!P$1,FALSE))</f>
        <v/>
      </c>
      <c r="BE164" s="80">
        <f>IF(VLOOKUP($A164,FAG_Daten_2022!$A$1:$FK$206,FAG_Daten_2022!R$1,FALSE)="","",VLOOKUP($A164,FAG_Daten_2022!$A$1:$FK$206,FAG_Daten_2022!R$1,FALSE))</f>
        <v>18</v>
      </c>
      <c r="BF164" s="80">
        <f>IF(VLOOKUP($A164,FAG_Daten_2022!$A$1:$FK$206,FAG_Daten_2022!S$1,FALSE)="","",VLOOKUP($A164,FAG_Daten_2022!$A$1:$FK$206,FAG_Daten_2022!S$1,FALSE))</f>
        <v>0</v>
      </c>
      <c r="BG164" s="80" t="str">
        <f>IF(VLOOKUP($A164,FAG_Daten_2022!$A$1:$FK$206,FAG_Daten_2022!T$1,FALSE)="","",VLOOKUP($A164,FAG_Daten_2022!$A$1:$FK$206,FAG_Daten_2022!T$1,FALSE))</f>
        <v/>
      </c>
      <c r="BH164" s="80" t="str">
        <f>IF(VLOOKUP($A164,FAG_Daten_2022!$A$1:$FK$206,FAG_Daten_2022!U$1,FALSE)="","",VLOOKUP($A164,FAG_Daten_2022!$A$1:$FK$206,FAG_Daten_2022!U$1,FALSE))</f>
        <v/>
      </c>
      <c r="BI164" s="80">
        <f>IF(VLOOKUP($A164,FAG_Daten_2022!$A$1:$FK$206,FAG_Daten_2022!W$1,FALSE)="","",VLOOKUP($A164,FAG_Daten_2022!$A$1:$FK$206,FAG_Daten_2022!W$1,FALSE))</f>
        <v>0</v>
      </c>
      <c r="BJ164" s="80" t="str">
        <f>IF(VLOOKUP($A164,FAG_Daten_2022!$A$1:$FK$206,FAG_Daten_2022!X$1,FALSE)="","",VLOOKUP($A164,FAG_Daten_2022!$A$1:$FK$206,FAG_Daten_2022!X$1,FALSE))</f>
        <v/>
      </c>
      <c r="BK164" s="80" t="str">
        <f>IF(VLOOKUP($A164,FAG_Daten_2022!$A$1:$FK$206,FAG_Daten_2022!Y$1,FALSE)="","",VLOOKUP($A164,FAG_Daten_2022!$A$1:$FK$206,FAG_Daten_2022!Y$1,FALSE))</f>
        <v/>
      </c>
      <c r="BL164" s="80" t="str">
        <f>IF(VLOOKUP($A164,FAG_Daten_2022!$A$1:$FK$206,FAG_Daten_2022!Z$1,FALSE)="","",VLOOKUP($A164,FAG_Daten_2022!$A$1:$FK$206,FAG_Daten_2022!Z$1,FALSE))</f>
        <v/>
      </c>
      <c r="BM164" s="82">
        <f>IF(VLOOKUP($A164,FAG_Daten_2022!$A$1:$FK$206,FAG_Daten_2022!AG$1,FALSE)="","",VLOOKUP($A164,FAG_Daten_2022!$A$1:$FK$206,FAG_Daten_2022!AG$1,FALSE))</f>
        <v>26019880</v>
      </c>
      <c r="BN164" s="240"/>
      <c r="BO164" s="82">
        <f>IF(VLOOKUP($A164,FAG_Daten_2022!$A$1:$FK$206,FAG_Daten_2022!AI$1,FALSE)="","",VLOOKUP($A164,FAG_Daten_2022!$A$1:$FK$206,FAG_Daten_2022!AI$1,FALSE))</f>
        <v>0</v>
      </c>
      <c r="BP164" s="113">
        <f>IF(VLOOKUP($A164,FAG_Daten_2022!$A$1:$FK$206,FAG_Daten_2022!AJ$1,FALSE)="","",VLOOKUP($A164,FAG_Daten_2022!$A$1:$FK$206,FAG_Daten_2022!AJ$1,FALSE))</f>
        <v>0</v>
      </c>
      <c r="BQ164" s="82" t="str">
        <f>IF(VLOOKUP($A164,FAG_Daten_2022!$A$1:$FK$206,FAG_Daten_2022!AK$1,FALSE)="","",VLOOKUP($A164,FAG_Daten_2022!$A$1:$FK$206,FAG_Daten_2022!AK$1,FALSE))</f>
        <v/>
      </c>
      <c r="BR164" s="82">
        <f>IF(VLOOKUP($A164,FAG_Daten_2022!$A$1:$FK$206,FAG_Daten_2022!AL$1,FALSE)="","",VLOOKUP($A164,FAG_Daten_2022!$A$1:$FK$206,FAG_Daten_2022!AL$1,FALSE))</f>
        <v>26019880</v>
      </c>
      <c r="BS164" s="82">
        <f>IF(VLOOKUP($A164,FAG_Daten_2022!$A$1:$FK$206,FAG_Daten_2022!AM$1,FALSE)="","",VLOOKUP($A164,FAG_Daten_2022!$A$1:$FK$206,FAG_Daten_2022!AM$1,FALSE))</f>
        <v>0</v>
      </c>
      <c r="BT164" s="82" t="str">
        <f>IF(VLOOKUP($A164,FAG_Daten_2022!$A$1:$FK$206,FAG_Daten_2022!AN$1,FALSE)="","",VLOOKUP($A164,FAG_Daten_2022!$A$1:$FK$206,FAG_Daten_2022!AN$1,FALSE))</f>
        <v/>
      </c>
      <c r="BU164" s="82" t="str">
        <f>IF(VLOOKUP($A164,FAG_Daten_2022!$A$1:$FK$206,FAG_Daten_2022!AO$1,FALSE)="","",VLOOKUP($A164,FAG_Daten_2022!$A$1:$FK$206,FAG_Daten_2022!AO$1,FALSE))</f>
        <v/>
      </c>
      <c r="BV164" s="82">
        <f>IF(VLOOKUP($A164,FAG_Daten_2022!$A$1:$FK$206,FAG_Daten_2022!AP$1,FALSE)="","",VLOOKUP($A164,FAG_Daten_2022!$A$1:$FK$206,FAG_Daten_2022!AP$1,FALSE))</f>
        <v>0</v>
      </c>
      <c r="BW164" s="82" t="str">
        <f>IF(VLOOKUP($A164,FAG_Daten_2022!$A$1:$FK$206,FAG_Daten_2022!AQ$1,FALSE)="","",VLOOKUP($A164,FAG_Daten_2022!$A$1:$FK$206,FAG_Daten_2022!AQ$1,FALSE))</f>
        <v/>
      </c>
      <c r="BX164" s="82" t="str">
        <f>IF(VLOOKUP($A164,FAG_Daten_2022!$A$1:$FK$206,FAG_Daten_2022!AR$1,FALSE)="","",VLOOKUP($A164,FAG_Daten_2022!$A$1:$FK$206,FAG_Daten_2022!AR$1,FALSE))</f>
        <v/>
      </c>
      <c r="BY164" s="82" t="str">
        <f>IF(VLOOKUP($A164,FAG_Daten_2022!$A$1:$FK$206,FAG_Daten_2022!AS$1,FALSE)="","",VLOOKUP($A164,FAG_Daten_2022!$A$1:$FK$206,FAG_Daten_2022!AS$1,FALSE))</f>
        <v/>
      </c>
      <c r="BZ164" s="82" t="str">
        <f t="shared" si="38"/>
        <v/>
      </c>
      <c r="CA164" s="82">
        <f t="shared" si="38"/>
        <v>0</v>
      </c>
      <c r="CB164" s="82">
        <f t="shared" si="38"/>
        <v>0</v>
      </c>
      <c r="CC164" s="82" t="str">
        <f t="shared" si="38"/>
        <v/>
      </c>
      <c r="CD164" s="82">
        <f t="shared" si="38"/>
        <v>0</v>
      </c>
      <c r="CE164" s="82">
        <f t="shared" si="38"/>
        <v>0</v>
      </c>
      <c r="CF164" s="82" t="str">
        <f t="shared" si="38"/>
        <v/>
      </c>
      <c r="CG164" s="82" t="str">
        <f t="shared" si="38"/>
        <v/>
      </c>
      <c r="CH164" s="82">
        <f t="shared" si="38"/>
        <v>0</v>
      </c>
      <c r="CI164" s="82" t="str">
        <f t="shared" si="38"/>
        <v/>
      </c>
      <c r="CJ164" s="82" t="str">
        <f t="shared" si="38"/>
        <v/>
      </c>
      <c r="CK164" s="82" t="str">
        <f t="shared" si="38"/>
        <v/>
      </c>
      <c r="CL164" s="82" t="str">
        <f t="shared" si="28"/>
        <v/>
      </c>
      <c r="CM164" s="82">
        <f t="shared" si="28"/>
        <v>0</v>
      </c>
      <c r="CN164" s="82">
        <f t="shared" si="28"/>
        <v>0</v>
      </c>
      <c r="CO164" s="82" t="str">
        <f t="shared" si="28"/>
        <v/>
      </c>
      <c r="CP164" s="82">
        <f t="shared" si="28"/>
        <v>1104300</v>
      </c>
      <c r="CQ164" s="82">
        <f t="shared" si="28"/>
        <v>0</v>
      </c>
      <c r="CR164" s="82" t="str">
        <f t="shared" si="28"/>
        <v/>
      </c>
      <c r="CS164" s="82" t="str">
        <f t="shared" si="40"/>
        <v/>
      </c>
      <c r="CT164" s="82">
        <f t="shared" si="40"/>
        <v>0</v>
      </c>
      <c r="CU164" s="82" t="str">
        <f t="shared" si="31"/>
        <v/>
      </c>
      <c r="CV164" s="82" t="str">
        <f t="shared" si="31"/>
        <v/>
      </c>
      <c r="CW164" s="82" t="str">
        <f t="shared" si="31"/>
        <v/>
      </c>
      <c r="CX164" s="82">
        <f t="shared" si="39"/>
        <v>-1104300</v>
      </c>
      <c r="CY164" s="82">
        <f>VLOOKUP($A164,FAG_Daten_2022!$A$1:$FK$206,FAG_Daten_2022!I$1,FALSE)</f>
        <v>825</v>
      </c>
      <c r="CZ164" s="240"/>
      <c r="DA164" s="82" t="str">
        <f>IF(VLOOKUP($A164,FAG_Daten_2022!$A$1:$FK$206,FAG_Daten_2022!BF$1,FALSE)="","",VLOOKUP($A164,FAG_Daten_2022!$A$1:$FK$206,FAG_Daten_2022!BF$1,FALSE))</f>
        <v/>
      </c>
      <c r="DB164" s="82" t="str">
        <f>IF(VLOOKUP($A164,FAG_Daten_2022!$A$1:$FK$206,FAG_Daten_2022!BG$1,FALSE)="","",VLOOKUP($A164,FAG_Daten_2022!$A$1:$FK$206,FAG_Daten_2022!BG$1,FALSE))</f>
        <v/>
      </c>
      <c r="DC164" s="82" t="str">
        <f>IF(VLOOKUP($A164,FAG_Daten_2022!$A$1:$FK$206,FAG_Daten_2022!BH$1,FALSE)="","",VLOOKUP($A164,FAG_Daten_2022!$A$1:$FK$206,FAG_Daten_2022!BH$1,FALSE))</f>
        <v/>
      </c>
      <c r="DD164" s="82">
        <f>IF(VLOOKUP($A164,FAG_Daten_2022!$A$1:$FK$206,FAG_Daten_2022!BI$1,FALSE)="","",VLOOKUP($A164,FAG_Daten_2022!$A$1:$FK$206,FAG_Daten_2022!BI$1,FALSE))</f>
        <v>68</v>
      </c>
      <c r="DE164" s="82" t="str">
        <f>IF(VLOOKUP($A164,FAG_Daten_2022!$A$1:$FK$206,FAG_Daten_2022!BJ$1,FALSE)="","",VLOOKUP($A164,FAG_Daten_2022!$A$1:$FK$206,FAG_Daten_2022!BJ$1,FALSE))</f>
        <v/>
      </c>
      <c r="DF164" s="82" t="str">
        <f>IF(VLOOKUP($A164,FAG_Daten_2022!$A$1:$FK$206,FAG_Daten_2022!BK$1,FALSE)="","",VLOOKUP($A164,FAG_Daten_2022!$A$1:$FK$206,FAG_Daten_2022!BK$1,FALSE))</f>
        <v/>
      </c>
      <c r="DG164" s="82" t="str">
        <f>IF(VLOOKUP($A164,FAG_Daten_2022!$A$1:$FK$206,FAG_Daten_2022!BL$1,FALSE)="","",VLOOKUP($A164,FAG_Daten_2022!$A$1:$FK$206,FAG_Daten_2022!BL$1,FALSE))</f>
        <v/>
      </c>
      <c r="DH164" s="82" t="str">
        <f>IF(VLOOKUP($A164,FAG_Daten_2022!$A$1:$FK$206,FAG_Daten_2022!BM$1,FALSE)="","",VLOOKUP($A164,FAG_Daten_2022!$A$1:$FK$206,FAG_Daten_2022!BM$1,FALSE))</f>
        <v/>
      </c>
      <c r="DI164" s="82" t="str">
        <f>IF(VLOOKUP($A164,FAG_Daten_2022!$A$1:$FK$206,FAG_Daten_2022!BN$1,FALSE)="","",VLOOKUP($A164,FAG_Daten_2022!$A$1:$FK$206,FAG_Daten_2022!BN$1,FALSE))</f>
        <v/>
      </c>
      <c r="DJ164" s="82" t="str">
        <f>IF(VLOOKUP($A164,FAG_Daten_2022!$A$1:$FK$206,FAG_Daten_2022!BO$1,FALSE)="","",VLOOKUP($A164,FAG_Daten_2022!$A$1:$FK$206,FAG_Daten_2022!BO$1,FALSE))</f>
        <v/>
      </c>
      <c r="DK164" s="82" t="str">
        <f>IF(VLOOKUP($A164,FAG_Daten_2022!$A$1:$FK$206,FAG_Daten_2022!BP$1,FALSE)="","",VLOOKUP($A164,FAG_Daten_2022!$A$1:$FK$206,FAG_Daten_2022!BP$1,FALSE))</f>
        <v/>
      </c>
      <c r="DL164" s="82" t="str">
        <f>IF(VLOOKUP($A164,FAG_Daten_2022!$A$1:$FK$206,FAG_Daten_2022!BQ$1,FALSE)="","",VLOOKUP($A164,FAG_Daten_2022!$A$1:$FK$206,FAG_Daten_2022!BQ$1,FALSE))</f>
        <v/>
      </c>
      <c r="DM164" s="82" t="str">
        <f>IF(VLOOKUP($A164,FAG_Daten_2022!$A$1:$FK$206,FAG_Daten_2022!BR$1,FALSE)="","",VLOOKUP($A164,FAG_Daten_2022!$A$1:$FK$206,FAG_Daten_2022!BR$1,FALSE))</f>
        <v/>
      </c>
      <c r="DN164" s="82" t="str">
        <f t="shared" si="29"/>
        <v/>
      </c>
      <c r="DO164" s="82" t="str">
        <f t="shared" si="29"/>
        <v/>
      </c>
      <c r="DP164" s="82" t="str">
        <f t="shared" si="29"/>
        <v/>
      </c>
      <c r="DQ164" s="82" t="str">
        <f t="shared" si="29"/>
        <v/>
      </c>
      <c r="DR164" s="82">
        <f t="shared" si="29"/>
        <v>0</v>
      </c>
      <c r="DS164" s="82" t="str">
        <f t="shared" si="29"/>
        <v/>
      </c>
      <c r="DT164" s="82" t="str">
        <f t="shared" si="41"/>
        <v/>
      </c>
      <c r="DU164" s="82" t="str">
        <f t="shared" si="41"/>
        <v/>
      </c>
      <c r="DV164" s="82" t="str">
        <f t="shared" si="41"/>
        <v/>
      </c>
      <c r="DW164" s="82" t="str">
        <f t="shared" si="32"/>
        <v/>
      </c>
      <c r="DX164" s="82" t="str">
        <f t="shared" si="32"/>
        <v/>
      </c>
      <c r="DY164" s="82" t="str">
        <f t="shared" si="32"/>
        <v/>
      </c>
      <c r="DZ164" s="82">
        <f t="shared" si="36"/>
        <v>0</v>
      </c>
      <c r="EA164" s="82">
        <f t="shared" si="37"/>
        <v>-1104300</v>
      </c>
      <c r="EB164" s="82"/>
      <c r="EC164" s="82"/>
      <c r="ED164" s="82"/>
      <c r="EE164" s="82"/>
      <c r="EF164" s="82"/>
      <c r="EG164" s="82"/>
      <c r="EH164" s="82"/>
      <c r="EI164" s="82"/>
      <c r="EJ164" s="82"/>
      <c r="EL164" s="11"/>
    </row>
    <row r="165" spans="1:142" outlineLevel="1" x14ac:dyDescent="0.2">
      <c r="A165" s="1">
        <v>230</v>
      </c>
      <c r="B165" s="3" t="str">
        <f>VLOOKUP(A165,FAG_Daten_2022!A$1:$FK$206,FAG_Daten_2022!$B$1,FALSE)</f>
        <v>Winterthur</v>
      </c>
      <c r="C165" s="3" t="str">
        <f>VLOOKUP(A165,FAG_Daten_2022!A$1:$FK$206,FAG_Daten_2022!$C$1,FALSE)</f>
        <v>Stadt</v>
      </c>
      <c r="D165" s="3" t="str">
        <f>VLOOKUP(A165,FAG_Daten_2022!A$1:$FK$206,FAG_Daten_2022!$D$1,FALSE)</f>
        <v>Bezirk Winterthur</v>
      </c>
      <c r="E165" s="82">
        <f>VLOOKUP(A165,FAG_Daten_2022!A$1:$FK$206,FAG_Daten_2022!$AT$1,FALSE)</f>
        <v>2647</v>
      </c>
      <c r="F165" s="82">
        <f>VLOOKUP(A165,FAG_Daten_2022!A$1:$FK$206,FAG_Daten_2022!$AV$1,FALSE)</f>
        <v>3770</v>
      </c>
      <c r="G165" s="82">
        <f>VLOOKUP(A165,FAG_Daten_2022!A$1:$FK$206,FAG_Daten_2022!$F$1,FALSE)</f>
        <v>114087</v>
      </c>
      <c r="H165" s="80">
        <f>VLOOKUP(A165,FAG_Daten_2022!A$1:$FK$206,FAG_Daten_2022!$DH$1,FALSE)</f>
        <v>122</v>
      </c>
      <c r="I165" s="82">
        <f>ROUND(IF(E165&lt;FAG_Basisdaten!$C$5*F165,(FAG_Basisdaten!$C$5*F165-E165)*G165*H165/100,0),0)</f>
        <v>130069448</v>
      </c>
      <c r="J165" s="82">
        <f>VLOOKUP(A165,FAG_Daten_2022!A$1:$FK$206,FAG_Daten_2022!$AT$1,FALSE)</f>
        <v>2647</v>
      </c>
      <c r="K165" s="82">
        <f>VLOOKUP(A165,FAG_Daten_2022!A$1:$FK$206,FAG_Daten_2022!$AV$1,FALSE)</f>
        <v>3770</v>
      </c>
      <c r="L165" s="3">
        <f>VLOOKUP(A165,FAG_Daten_2022!A$1:$FK$206,FAG_Daten_2022!$F$1,FALSE)</f>
        <v>114087</v>
      </c>
      <c r="M165" s="3">
        <f>VLOOKUP(A165,FAG_Daten_2022!A$1:$FK$206,FAG_Daten_2022!DJ$1,FALSE)</f>
        <v>99.67</v>
      </c>
      <c r="N165" s="3">
        <f>VLOOKUP(A165,FAG_Daten_2022!A$1:$FK$206,FAG_Daten_2022!$DK$1,FALSE)</f>
        <v>100.87</v>
      </c>
      <c r="O165" s="82">
        <f>ROUND(IF(J165&gt;K165*FAG_Basisdaten!$C$8,(J165-K165*FAG_Basisdaten!$C$8)*FAG_Basisdaten!$C$9*L165*(M165/N165),0),0)</f>
        <v>0</v>
      </c>
      <c r="P165" s="82">
        <f>VLOOKUP(A165,FAG_Daten_2022!A$1:$FK$206,FAG_Daten_2022!$I$1,FALSE)</f>
        <v>22771</v>
      </c>
      <c r="Q165" s="82">
        <f>VLOOKUP(A165,FAG_Daten_2022!A$1:$FK$206,FAG_Daten_2022!$F$1,FALSE)</f>
        <v>114087</v>
      </c>
      <c r="R165" s="82">
        <f>VLOOKUP(A165,FAG_Daten_2022!A$1:$FK$206,FAG_Daten_2022!$K$1,FALSE)</f>
        <v>232131</v>
      </c>
      <c r="S165" s="82">
        <f>VLOOKUP(A165,FAG_Daten_2022!A$1:$FK$206,FAG_Daten_2022!$H$1,FALSE)</f>
        <v>1130451</v>
      </c>
      <c r="T165" s="82">
        <f>VLOOKUP(A165,FAG_Daten_2022!A$1:$FK$206,FAG_Daten_2022!$F$1,FALSE)</f>
        <v>114087</v>
      </c>
      <c r="U165" s="3">
        <f>VLOOKUP(A165,FAG_Daten_2022!A$1:$FK$206,FAG_Daten_2022!$BC$1,FALSE)</f>
        <v>102.3</v>
      </c>
      <c r="V165" s="3">
        <f>VLOOKUP(A165,FAG_Daten_2022!A$1:$FK$206,FAG_Daten_2022!$BD$1,FALSE)</f>
        <v>104.2</v>
      </c>
      <c r="W165" s="118">
        <f>IF((P165/Q165)&gt;(R165/S165)*FAG_Basisdaten!$C$12,((P165/Q165)-(R165/S165)*FAG_Basisdaten!$C$12)*T165*FAG_Basisdaten!$C$13*(U165/V165),0)</f>
        <v>0</v>
      </c>
      <c r="X165" s="3">
        <f>VLOOKUP(A165,FAG_Daten_2022!A$1:$FK$206,FAG_Daten_2022!$DH$1,FALSE)</f>
        <v>122</v>
      </c>
      <c r="Y165" s="3">
        <f>VLOOKUP(A165,FAG_Daten_2022!A$1:$FK$206,FAG_Daten_2022!$DJ$1,FALSE)</f>
        <v>99.67</v>
      </c>
      <c r="Z165" s="82">
        <f>ROUND(W165-W165*MIN(MAX((Y165*FAG_Basisdaten!$C$15-X165)/(Y165*FAG_Basisdaten!$C$14),0),1),0)</f>
        <v>0</v>
      </c>
      <c r="AA165" s="79">
        <f>VLOOKUP(A165,FAG_Daten_2022!A$1:$FK$206,FAG_Daten_2022!$AW$1,FALSE)</f>
        <v>1687.62</v>
      </c>
      <c r="AB165" s="83">
        <f>VLOOKUP(A165,FAG_Daten_2022!A$1:$FK$206,FAG_Daten_2022!$AZ$1,FALSE)</f>
        <v>4.6199999999999998E-2</v>
      </c>
      <c r="AC165" s="3">
        <f>VLOOKUP(A165,FAG_Daten_2022!A$1:$FK$206,FAG_Daten_2022!$F$1,FALSE)</f>
        <v>114087</v>
      </c>
      <c r="AD165" s="3">
        <f>VLOOKUP(A165,FAG_Daten_2022!A$1:$FK$206,FAG_Daten_2022!$BC$1,FALSE)</f>
        <v>102.3</v>
      </c>
      <c r="AE165" s="3">
        <f>VLOOKUP(A165,FAG_Daten_2022!A$1:$FK$206,FAG_Daten_2022!$BD$1,FALSE)</f>
        <v>104.2</v>
      </c>
      <c r="AF165" s="80">
        <f>IF(OR(AA165&lt;FAG_Basisdaten!$C$18,AB165&gt;FAG_Basisdaten!$C$19),MAX((FAG_Basisdaten!$C$20+FAG_Basisdaten!$C$21*AA165+FAG_Basisdaten!$C$22*AB165*100)*AC165*(AD165/AE165),0),0)</f>
        <v>0</v>
      </c>
      <c r="AG165" s="3">
        <f>VLOOKUP(A165,FAG_Daten_2022!A$1:$FK$206,FAG_Daten_2022!$DH$1,FALSE)</f>
        <v>122</v>
      </c>
      <c r="AH165" s="3">
        <f>VLOOKUP(A165,FAG_Daten_2022!A$1:$FK$206,FAG_Daten_2022!$DJ$1,FALSE)</f>
        <v>99.67</v>
      </c>
      <c r="AI165" s="82">
        <f>ROUND(AF165-AF165*MIN(MAX((AH165*FAG_Basisdaten!$C$24-AG165)/(AH165*FAG_Basisdaten!$C$23),0),1),0)</f>
        <v>0</v>
      </c>
      <c r="AJ165" s="3">
        <f>VLOOKUP(A165,FAG_Daten_2022!$A$1:$FK$206,FAG_Daten_2022!$BC$1,FALSE)</f>
        <v>102.3</v>
      </c>
      <c r="AK165" s="3">
        <f>VLOOKUP(A165,FAG_Daten_2022!$A$1:$FK$206,FAG_Daten_2022!$BD$1,FALSE)</f>
        <v>104.2</v>
      </c>
      <c r="AL165" s="82">
        <f>ROUND(FAG_Basisdaten!$C$28*(FAG_Zusammenfassung_2022!AJ162/FAG_Zusammenfassung_2022!AK162),0)</f>
        <v>84431862</v>
      </c>
      <c r="AM165" s="82">
        <f t="shared" si="33"/>
        <v>214501310</v>
      </c>
      <c r="AN165" s="115" t="str">
        <f>IF(VLOOKUP($A165,FAG_Daten_2022!$A$1:$FK$206,FAG_Daten_2022!BS$1,FALSE)="","",VLOOKUP($A165,FAG_Daten_2022!$A$1:$FK$206,FAG_Daten_2022!BS$1,FALSE))</f>
        <v/>
      </c>
      <c r="AO165" s="115" t="str">
        <f>IF(VLOOKUP($A165,FAG_Daten_2022!$A$1:$FK$206,FAG_Daten_2022!BT$1,FALSE)="","",VLOOKUP($A165,FAG_Daten_2022!$A$1:$FK$206,FAG_Daten_2022!BT$1,FALSE))</f>
        <v/>
      </c>
      <c r="AP165" s="115" t="str">
        <f>IF(VLOOKUP($A165,FAG_Daten_2022!$A$1:$FK$206,FAG_Daten_2022!BU$1,FALSE)="","",VLOOKUP($A165,FAG_Daten_2022!$A$1:$FK$206,FAG_Daten_2022!BU$1,FALSE))</f>
        <v/>
      </c>
      <c r="AQ165" s="115" t="str">
        <f>IF(VLOOKUP($A165,FAG_Daten_2022!$A$1:$FK$206,FAG_Daten_2022!BV$1,FALSE)="","",VLOOKUP($A165,FAG_Daten_2022!$A$1:$FK$206,FAG_Daten_2022!BV$1,FALSE))</f>
        <v/>
      </c>
      <c r="AR165" s="115" t="str">
        <f>IF(VLOOKUP($A165,FAG_Daten_2022!$A$1:$FK$206,FAG_Daten_2022!BW$1,FALSE)="","",VLOOKUP($A165,FAG_Daten_2022!$A$1:$FK$206,FAG_Daten_2022!BW$1,FALSE))</f>
        <v/>
      </c>
      <c r="AS165" s="115" t="str">
        <f>IF(VLOOKUP($A165,FAG_Daten_2022!$A$1:$FK$206,FAG_Daten_2022!BX$1,FALSE)="","",VLOOKUP($A165,FAG_Daten_2022!$A$1:$FK$206,FAG_Daten_2022!BX$1,FALSE))</f>
        <v/>
      </c>
      <c r="AT165" s="115" t="str">
        <f>IF(VLOOKUP($A165,FAG_Daten_2022!$A$1:$FK$206,FAG_Daten_2022!BY$1,FALSE)="","",VLOOKUP($A165,FAG_Daten_2022!$A$1:$FK$206,FAG_Daten_2022!BY$1,FALSE))</f>
        <v/>
      </c>
      <c r="AU165" s="115" t="str">
        <f>IF(VLOOKUP($A165,FAG_Daten_2022!$A$1:$FK$206,FAG_Daten_2022!BZ$1,FALSE)="","",VLOOKUP($A165,FAG_Daten_2022!$A$1:$FK$206,FAG_Daten_2022!BZ$1,FALSE))</f>
        <v/>
      </c>
      <c r="AV165" s="115" t="str">
        <f>IF(VLOOKUP($A165,FAG_Daten_2022!$A$1:$FK$206,FAG_Daten_2022!CA$1,FALSE)="","",VLOOKUP($A165,FAG_Daten_2022!$A$1:$FK$206,FAG_Daten_2022!CA$1,FALSE))</f>
        <v/>
      </c>
      <c r="AW165" s="115" t="str">
        <f>IF(VLOOKUP($A165,FAG_Daten_2022!$A$1:$FK$206,FAG_Daten_2022!CB$1,FALSE)="","",VLOOKUP($A165,FAG_Daten_2022!$A$1:$FK$206,FAG_Daten_2022!CB$1,FALSE))</f>
        <v/>
      </c>
      <c r="AX165" s="115" t="str">
        <f>IF(VLOOKUP($A165,FAG_Daten_2022!$A$1:$FK$206,FAG_Daten_2022!CC$1,FALSE)="","",VLOOKUP($A165,FAG_Daten_2022!$A$1:$FK$206,FAG_Daten_2022!CC$1,FALSE))</f>
        <v/>
      </c>
      <c r="AY165" s="115" t="str">
        <f>IF(VLOOKUP($A165,FAG_Daten_2022!$A$1:$FK$206,FAG_Daten_2022!CD$1,FALSE)="","",VLOOKUP($A165,FAG_Daten_2022!$A$1:$FK$206,FAG_Daten_2022!CD$1,FALSE))</f>
        <v/>
      </c>
      <c r="AZ165" s="80">
        <f>VLOOKUP($A165,FAG_Daten_2022!$A$1:$FK$206,FAG_Daten_2022!$DH$1,FALSE)</f>
        <v>122</v>
      </c>
      <c r="BA165" s="80">
        <f>IF(VLOOKUP($A165,FAG_Daten_2022!$A$1:$FK$206,FAG_Daten_2022!M$1,FALSE)="","",VLOOKUP($A165,FAG_Daten_2022!$A$1:$FK$206,FAG_Daten_2022!M$1,FALSE))</f>
        <v>0</v>
      </c>
      <c r="BB165" s="80">
        <f>IF(VLOOKUP($A165,FAG_Daten_2022!$A$1:$FK$206,FAG_Daten_2022!N$1,FALSE)="","",VLOOKUP($A165,FAG_Daten_2022!$A$1:$FK$206,FAG_Daten_2022!N$1,FALSE))</f>
        <v>0</v>
      </c>
      <c r="BC165" s="80">
        <f>IF(VLOOKUP($A165,FAG_Daten_2022!$A$1:$FK$206,FAG_Daten_2022!O$1,FALSE)="","",VLOOKUP($A165,FAG_Daten_2022!$A$1:$FK$206,FAG_Daten_2022!O$1,FALSE))</f>
        <v>0</v>
      </c>
      <c r="BD165" s="80" t="str">
        <f>IF(VLOOKUP($A165,FAG_Daten_2022!$A$1:$FK$206,FAG_Daten_2022!P$1,FALSE)="","",VLOOKUP($A165,FAG_Daten_2022!$A$1:$FK$206,FAG_Daten_2022!P$1,FALSE))</f>
        <v/>
      </c>
      <c r="BE165" s="80">
        <f>IF(VLOOKUP($A165,FAG_Daten_2022!$A$1:$FK$206,FAG_Daten_2022!R$1,FALSE)="","",VLOOKUP($A165,FAG_Daten_2022!$A$1:$FK$206,FAG_Daten_2022!R$1,FALSE))</f>
        <v>0</v>
      </c>
      <c r="BF165" s="80">
        <f>IF(VLOOKUP($A165,FAG_Daten_2022!$A$1:$FK$206,FAG_Daten_2022!S$1,FALSE)="","",VLOOKUP($A165,FAG_Daten_2022!$A$1:$FK$206,FAG_Daten_2022!S$1,FALSE))</f>
        <v>0</v>
      </c>
      <c r="BG165" s="80" t="str">
        <f>IF(VLOOKUP($A165,FAG_Daten_2022!$A$1:$FK$206,FAG_Daten_2022!T$1,FALSE)="","",VLOOKUP($A165,FAG_Daten_2022!$A$1:$FK$206,FAG_Daten_2022!T$1,FALSE))</f>
        <v/>
      </c>
      <c r="BH165" s="80" t="str">
        <f>IF(VLOOKUP($A165,FAG_Daten_2022!$A$1:$FK$206,FAG_Daten_2022!U$1,FALSE)="","",VLOOKUP($A165,FAG_Daten_2022!$A$1:$FK$206,FAG_Daten_2022!U$1,FALSE))</f>
        <v/>
      </c>
      <c r="BI165" s="80">
        <f>IF(VLOOKUP($A165,FAG_Daten_2022!$A$1:$FK$206,FAG_Daten_2022!W$1,FALSE)="","",VLOOKUP($A165,FAG_Daten_2022!$A$1:$FK$206,FAG_Daten_2022!W$1,FALSE))</f>
        <v>0</v>
      </c>
      <c r="BJ165" s="80" t="str">
        <f>IF(VLOOKUP($A165,FAG_Daten_2022!$A$1:$FK$206,FAG_Daten_2022!X$1,FALSE)="","",VLOOKUP($A165,FAG_Daten_2022!$A$1:$FK$206,FAG_Daten_2022!X$1,FALSE))</f>
        <v/>
      </c>
      <c r="BK165" s="80" t="str">
        <f>IF(VLOOKUP($A165,FAG_Daten_2022!$A$1:$FK$206,FAG_Daten_2022!Y$1,FALSE)="","",VLOOKUP($A165,FAG_Daten_2022!$A$1:$FK$206,FAG_Daten_2022!Y$1,FALSE))</f>
        <v/>
      </c>
      <c r="BL165" s="80" t="str">
        <f>IF(VLOOKUP($A165,FAG_Daten_2022!$A$1:$FK$206,FAG_Daten_2022!Z$1,FALSE)="","",VLOOKUP($A165,FAG_Daten_2022!$A$1:$FK$206,FAG_Daten_2022!Z$1,FALSE))</f>
        <v/>
      </c>
      <c r="BM165" s="82">
        <f>IF(VLOOKUP($A165,FAG_Daten_2022!$A$1:$FK$206,FAG_Daten_2022!AG$1,FALSE)="","",VLOOKUP($A165,FAG_Daten_2022!$A$1:$FK$206,FAG_Daten_2022!AG$1,FALSE))</f>
        <v>302027800</v>
      </c>
      <c r="BN165" s="82">
        <f>IF(VLOOKUP($A165,FAG_Daten_2022!$A$1:$FK$206,FAG_Daten_2022!AH$1,FALSE)="","",VLOOKUP($A165,FAG_Daten_2022!$A$1:$FK$206,FAG_Daten_2022!AH$1,FALSE))</f>
        <v>0</v>
      </c>
      <c r="BO165" s="82">
        <f>IF(VLOOKUP($A165,FAG_Daten_2022!$A$1:$FK$206,FAG_Daten_2022!AI$1,FALSE)="","",VLOOKUP($A165,FAG_Daten_2022!$A$1:$FK$206,FAG_Daten_2022!AI$1,FALSE))</f>
        <v>0</v>
      </c>
      <c r="BP165" s="113">
        <f>IF(VLOOKUP($A165,FAG_Daten_2022!$A$1:$FK$206,FAG_Daten_2022!AJ$1,FALSE)="","",VLOOKUP($A165,FAG_Daten_2022!$A$1:$FK$206,FAG_Daten_2022!AJ$1,FALSE))</f>
        <v>0</v>
      </c>
      <c r="BQ165" s="82" t="str">
        <f>IF(VLOOKUP($A165,FAG_Daten_2022!$A$1:$FK$206,FAG_Daten_2022!AK$1,FALSE)="","",VLOOKUP($A165,FAG_Daten_2022!$A$1:$FK$206,FAG_Daten_2022!AK$1,FALSE))</f>
        <v/>
      </c>
      <c r="BR165" s="82">
        <f>IF(VLOOKUP($A165,FAG_Daten_2022!$A$1:$FK$206,FAG_Daten_2022!AL$1,FALSE)="","",VLOOKUP($A165,FAG_Daten_2022!$A$1:$FK$206,FAG_Daten_2022!AL$1,FALSE))</f>
        <v>0</v>
      </c>
      <c r="BS165" s="82">
        <f>IF(VLOOKUP($A165,FAG_Daten_2022!$A$1:$FK$206,FAG_Daten_2022!AM$1,FALSE)="","",VLOOKUP($A165,FAG_Daten_2022!$A$1:$FK$206,FAG_Daten_2022!AM$1,FALSE))</f>
        <v>0</v>
      </c>
      <c r="BT165" s="82" t="str">
        <f>IF(VLOOKUP($A165,FAG_Daten_2022!$A$1:$FK$206,FAG_Daten_2022!AN$1,FALSE)="","",VLOOKUP($A165,FAG_Daten_2022!$A$1:$FK$206,FAG_Daten_2022!AN$1,FALSE))</f>
        <v/>
      </c>
      <c r="BU165" s="82" t="str">
        <f>IF(VLOOKUP($A165,FAG_Daten_2022!$A$1:$FK$206,FAG_Daten_2022!AO$1,FALSE)="","",VLOOKUP($A165,FAG_Daten_2022!$A$1:$FK$206,FAG_Daten_2022!AO$1,FALSE))</f>
        <v/>
      </c>
      <c r="BV165" s="82">
        <f>IF(VLOOKUP($A165,FAG_Daten_2022!$A$1:$FK$206,FAG_Daten_2022!AP$1,FALSE)="","",VLOOKUP($A165,FAG_Daten_2022!$A$1:$FK$206,FAG_Daten_2022!AP$1,FALSE))</f>
        <v>0</v>
      </c>
      <c r="BW165" s="82" t="str">
        <f>IF(VLOOKUP($A165,FAG_Daten_2022!$A$1:$FK$206,FAG_Daten_2022!AQ$1,FALSE)="","",VLOOKUP($A165,FAG_Daten_2022!$A$1:$FK$206,FAG_Daten_2022!AQ$1,FALSE))</f>
        <v/>
      </c>
      <c r="BX165" s="82" t="str">
        <f>IF(VLOOKUP($A165,FAG_Daten_2022!$A$1:$FK$206,FAG_Daten_2022!AR$1,FALSE)="","",VLOOKUP($A165,FAG_Daten_2022!$A$1:$FK$206,FAG_Daten_2022!AR$1,FALSE))</f>
        <v/>
      </c>
      <c r="BY165" s="82" t="str">
        <f>IF(VLOOKUP($A165,FAG_Daten_2022!$A$1:$FK$206,FAG_Daten_2022!AS$1,FALSE)="","",VLOOKUP($A165,FAG_Daten_2022!$A$1:$FK$206,FAG_Daten_2022!AS$1,FALSE))</f>
        <v/>
      </c>
      <c r="BZ165" s="82">
        <f t="shared" si="38"/>
        <v>0</v>
      </c>
      <c r="CA165" s="82">
        <f t="shared" si="38"/>
        <v>0</v>
      </c>
      <c r="CB165" s="82">
        <f t="shared" si="38"/>
        <v>0</v>
      </c>
      <c r="CC165" s="82" t="str">
        <f t="shared" si="38"/>
        <v/>
      </c>
      <c r="CD165" s="82">
        <f t="shared" si="38"/>
        <v>0</v>
      </c>
      <c r="CE165" s="82">
        <f t="shared" si="38"/>
        <v>0</v>
      </c>
      <c r="CF165" s="82" t="str">
        <f t="shared" si="38"/>
        <v/>
      </c>
      <c r="CG165" s="82" t="str">
        <f t="shared" si="38"/>
        <v/>
      </c>
      <c r="CH165" s="82">
        <f t="shared" si="38"/>
        <v>0</v>
      </c>
      <c r="CI165" s="82" t="str">
        <f t="shared" si="38"/>
        <v/>
      </c>
      <c r="CJ165" s="82" t="str">
        <f t="shared" si="38"/>
        <v/>
      </c>
      <c r="CK165" s="82" t="str">
        <f t="shared" si="38"/>
        <v/>
      </c>
      <c r="CL165" s="82">
        <f t="shared" si="28"/>
        <v>0</v>
      </c>
      <c r="CM165" s="82">
        <f t="shared" si="28"/>
        <v>0</v>
      </c>
      <c r="CN165" s="82">
        <f t="shared" si="28"/>
        <v>0</v>
      </c>
      <c r="CO165" s="82" t="str">
        <f t="shared" si="28"/>
        <v/>
      </c>
      <c r="CP165" s="82">
        <f t="shared" si="28"/>
        <v>0</v>
      </c>
      <c r="CQ165" s="82">
        <f t="shared" si="28"/>
        <v>0</v>
      </c>
      <c r="CR165" s="82" t="str">
        <f t="shared" si="28"/>
        <v/>
      </c>
      <c r="CS165" s="82" t="str">
        <f t="shared" si="40"/>
        <v/>
      </c>
      <c r="CT165" s="82">
        <f t="shared" si="40"/>
        <v>0</v>
      </c>
      <c r="CU165" s="82" t="str">
        <f t="shared" si="31"/>
        <v/>
      </c>
      <c r="CV165" s="82" t="str">
        <f t="shared" si="31"/>
        <v/>
      </c>
      <c r="CW165" s="82" t="str">
        <f t="shared" si="31"/>
        <v/>
      </c>
      <c r="CX165" s="82">
        <f t="shared" si="39"/>
        <v>0</v>
      </c>
      <c r="CY165" s="82">
        <f>VLOOKUP($A165,FAG_Daten_2022!$A$1:$FK$206,FAG_Daten_2022!I$1,FALSE)</f>
        <v>22771</v>
      </c>
      <c r="CZ165" s="82" t="str">
        <f>IF(VLOOKUP($A165,FAG_Daten_2022!$A$1:$FK$206,FAG_Daten_2022!BE$1,FALSE)="","",VLOOKUP($A165,FAG_Daten_2022!$A$1:$FK$206,FAG_Daten_2022!BE$1,FALSE))</f>
        <v/>
      </c>
      <c r="DA165" s="82" t="str">
        <f>IF(VLOOKUP($A165,FAG_Daten_2022!$A$1:$FK$206,FAG_Daten_2022!BF$1,FALSE)="","",VLOOKUP($A165,FAG_Daten_2022!$A$1:$FK$206,FAG_Daten_2022!BF$1,FALSE))</f>
        <v/>
      </c>
      <c r="DB165" s="82" t="str">
        <f>IF(VLOOKUP($A165,FAG_Daten_2022!$A$1:$FK$206,FAG_Daten_2022!BG$1,FALSE)="","",VLOOKUP($A165,FAG_Daten_2022!$A$1:$FK$206,FAG_Daten_2022!BG$1,FALSE))</f>
        <v/>
      </c>
      <c r="DC165" s="82" t="str">
        <f>IF(VLOOKUP($A165,FAG_Daten_2022!$A$1:$FK$206,FAG_Daten_2022!BH$1,FALSE)="","",VLOOKUP($A165,FAG_Daten_2022!$A$1:$FK$206,FAG_Daten_2022!BH$1,FALSE))</f>
        <v/>
      </c>
      <c r="DD165" s="82" t="str">
        <f>IF(VLOOKUP($A165,FAG_Daten_2022!$A$1:$FK$206,FAG_Daten_2022!BI$1,FALSE)="","",VLOOKUP($A165,FAG_Daten_2022!$A$1:$FK$206,FAG_Daten_2022!BI$1,FALSE))</f>
        <v/>
      </c>
      <c r="DE165" s="82" t="str">
        <f>IF(VLOOKUP($A165,FAG_Daten_2022!$A$1:$FK$206,FAG_Daten_2022!BJ$1,FALSE)="","",VLOOKUP($A165,FAG_Daten_2022!$A$1:$FK$206,FAG_Daten_2022!BJ$1,FALSE))</f>
        <v/>
      </c>
      <c r="DF165" s="82" t="str">
        <f>IF(VLOOKUP($A165,FAG_Daten_2022!$A$1:$FK$206,FAG_Daten_2022!BK$1,FALSE)="","",VLOOKUP($A165,FAG_Daten_2022!$A$1:$FK$206,FAG_Daten_2022!BK$1,FALSE))</f>
        <v/>
      </c>
      <c r="DG165" s="82" t="str">
        <f>IF(VLOOKUP($A165,FAG_Daten_2022!$A$1:$FK$206,FAG_Daten_2022!BL$1,FALSE)="","",VLOOKUP($A165,FAG_Daten_2022!$A$1:$FK$206,FAG_Daten_2022!BL$1,FALSE))</f>
        <v/>
      </c>
      <c r="DH165" s="82" t="str">
        <f>IF(VLOOKUP($A165,FAG_Daten_2022!$A$1:$FK$206,FAG_Daten_2022!BM$1,FALSE)="","",VLOOKUP($A165,FAG_Daten_2022!$A$1:$FK$206,FAG_Daten_2022!BM$1,FALSE))</f>
        <v/>
      </c>
      <c r="DI165" s="82" t="str">
        <f>IF(VLOOKUP($A165,FAG_Daten_2022!$A$1:$FK$206,FAG_Daten_2022!BN$1,FALSE)="","",VLOOKUP($A165,FAG_Daten_2022!$A$1:$FK$206,FAG_Daten_2022!BN$1,FALSE))</f>
        <v/>
      </c>
      <c r="DJ165" s="82" t="str">
        <f>IF(VLOOKUP($A165,FAG_Daten_2022!$A$1:$FK$206,FAG_Daten_2022!BO$1,FALSE)="","",VLOOKUP($A165,FAG_Daten_2022!$A$1:$FK$206,FAG_Daten_2022!BO$1,FALSE))</f>
        <v/>
      </c>
      <c r="DK165" s="82" t="str">
        <f>IF(VLOOKUP($A165,FAG_Daten_2022!$A$1:$FK$206,FAG_Daten_2022!BP$1,FALSE)="","",VLOOKUP($A165,FAG_Daten_2022!$A$1:$FK$206,FAG_Daten_2022!BP$1,FALSE))</f>
        <v/>
      </c>
      <c r="DL165" s="82" t="str">
        <f>IF(VLOOKUP($A165,FAG_Daten_2022!$A$1:$FK$206,FAG_Daten_2022!BQ$1,FALSE)="","",VLOOKUP($A165,FAG_Daten_2022!$A$1:$FK$206,FAG_Daten_2022!BQ$1,FALSE))</f>
        <v/>
      </c>
      <c r="DM165" s="82" t="str">
        <f>IF(VLOOKUP($A165,FAG_Daten_2022!$A$1:$FK$206,FAG_Daten_2022!BR$1,FALSE)="","",VLOOKUP($A165,FAG_Daten_2022!$A$1:$FK$206,FAG_Daten_2022!BR$1,FALSE))</f>
        <v/>
      </c>
      <c r="DN165" s="82" t="str">
        <f t="shared" si="29"/>
        <v/>
      </c>
      <c r="DO165" s="82" t="str">
        <f t="shared" si="29"/>
        <v/>
      </c>
      <c r="DP165" s="82" t="str">
        <f t="shared" si="29"/>
        <v/>
      </c>
      <c r="DQ165" s="82" t="str">
        <f t="shared" si="29"/>
        <v/>
      </c>
      <c r="DR165" s="82" t="str">
        <f t="shared" si="29"/>
        <v/>
      </c>
      <c r="DS165" s="82" t="str">
        <f t="shared" si="29"/>
        <v/>
      </c>
      <c r="DT165" s="82" t="str">
        <f t="shared" si="41"/>
        <v/>
      </c>
      <c r="DU165" s="82" t="str">
        <f t="shared" si="41"/>
        <v/>
      </c>
      <c r="DV165" s="82" t="str">
        <f t="shared" si="41"/>
        <v/>
      </c>
      <c r="DW165" s="82" t="str">
        <f t="shared" si="32"/>
        <v/>
      </c>
      <c r="DX165" s="82" t="str">
        <f t="shared" si="32"/>
        <v/>
      </c>
      <c r="DY165" s="82" t="str">
        <f t="shared" si="32"/>
        <v/>
      </c>
      <c r="DZ165" s="82">
        <f t="shared" si="36"/>
        <v>0</v>
      </c>
      <c r="EA165" s="82">
        <f t="shared" si="37"/>
        <v>0</v>
      </c>
      <c r="EB165" s="82"/>
      <c r="EC165" s="82"/>
      <c r="ED165" s="82"/>
      <c r="EE165" s="82"/>
      <c r="EF165" s="82"/>
      <c r="EG165" s="82"/>
      <c r="EH165" s="82"/>
      <c r="EI165" s="82"/>
      <c r="EJ165" s="82"/>
      <c r="EL165" s="11"/>
    </row>
    <row r="166" spans="1:142" outlineLevel="1" x14ac:dyDescent="0.2">
      <c r="A166" s="1">
        <v>231</v>
      </c>
      <c r="B166" s="3" t="str">
        <f>VLOOKUP(A166,FAG_Daten_2022!A$1:$FK$206,FAG_Daten_2022!$B$1,FALSE)</f>
        <v>Zell</v>
      </c>
      <c r="C166" s="3" t="str">
        <f>VLOOKUP(A166,FAG_Daten_2022!A$1:$FK$206,FAG_Daten_2022!$C$1,FALSE)</f>
        <v>Politische Gemeinde</v>
      </c>
      <c r="D166" s="3" t="str">
        <f>VLOOKUP(A166,FAG_Daten_2022!A$1:$FK$206,FAG_Daten_2022!$D$1,FALSE)</f>
        <v>Bezirk Winterthur</v>
      </c>
      <c r="E166" s="82">
        <f>VLOOKUP(A166,FAG_Daten_2022!A$1:$FK$206,FAG_Daten_2022!$AT$1,FALSE)</f>
        <v>1839</v>
      </c>
      <c r="F166" s="82">
        <f>VLOOKUP(A166,FAG_Daten_2022!A$1:$FK$206,FAG_Daten_2022!$AV$1,FALSE)</f>
        <v>3770</v>
      </c>
      <c r="G166" s="82">
        <f>VLOOKUP(A166,FAG_Daten_2022!A$1:$FK$206,FAG_Daten_2022!$F$1,FALSE)</f>
        <v>6422</v>
      </c>
      <c r="H166" s="80">
        <f>VLOOKUP(A166,FAG_Daten_2022!A$1:$FK$206,FAG_Daten_2022!$DH$1,FALSE)</f>
        <v>118</v>
      </c>
      <c r="I166" s="82">
        <f>ROUND(IF(E166&lt;FAG_Basisdaten!$C$5*F166,(FAG_Basisdaten!$C$5*F166-E166)*G166*H166/100,0),0)</f>
        <v>13204595</v>
      </c>
      <c r="J166" s="82">
        <f>VLOOKUP(A166,FAG_Daten_2022!A$1:$FK$206,FAG_Daten_2022!$AT$1,FALSE)</f>
        <v>1839</v>
      </c>
      <c r="K166" s="82">
        <f>VLOOKUP(A166,FAG_Daten_2022!A$1:$FK$206,FAG_Daten_2022!$AV$1,FALSE)</f>
        <v>3770</v>
      </c>
      <c r="L166" s="3">
        <f>VLOOKUP(A166,FAG_Daten_2022!A$1:$FK$206,FAG_Daten_2022!$F$1,FALSE)</f>
        <v>6422</v>
      </c>
      <c r="M166" s="3">
        <f>VLOOKUP(A166,FAG_Daten_2022!A$1:$FK$206,FAG_Daten_2022!DJ$1,FALSE)</f>
        <v>99.67</v>
      </c>
      <c r="N166" s="3">
        <f>VLOOKUP(A166,FAG_Daten_2022!A$1:$FK$206,FAG_Daten_2022!$DK$1,FALSE)</f>
        <v>100.87</v>
      </c>
      <c r="O166" s="82">
        <f>ROUND(IF(J166&gt;K166*FAG_Basisdaten!$C$8,(J166-K166*FAG_Basisdaten!$C$8)*FAG_Basisdaten!$C$9*L166*(M166/N166),0),0)</f>
        <v>0</v>
      </c>
      <c r="P166" s="82">
        <f>VLOOKUP(A166,FAG_Daten_2022!A$1:$FK$206,FAG_Daten_2022!$I$1,FALSE)</f>
        <v>1380</v>
      </c>
      <c r="Q166" s="82">
        <f>VLOOKUP(A166,FAG_Daten_2022!A$1:$FK$206,FAG_Daten_2022!$F$1,FALSE)</f>
        <v>6422</v>
      </c>
      <c r="R166" s="82">
        <f>VLOOKUP(A166,FAG_Daten_2022!A$1:$FK$206,FAG_Daten_2022!$K$1,FALSE)</f>
        <v>232131</v>
      </c>
      <c r="S166" s="82">
        <f>VLOOKUP(A166,FAG_Daten_2022!A$1:$FK$206,FAG_Daten_2022!$H$1,FALSE)</f>
        <v>1130451</v>
      </c>
      <c r="T166" s="82">
        <f>VLOOKUP(A166,FAG_Daten_2022!A$1:$FK$206,FAG_Daten_2022!$F$1,FALSE)</f>
        <v>6422</v>
      </c>
      <c r="U166" s="3">
        <f>VLOOKUP(A166,FAG_Daten_2022!A$1:$FK$206,FAG_Daten_2022!$BC$1,FALSE)</f>
        <v>102.3</v>
      </c>
      <c r="V166" s="3">
        <f>VLOOKUP(A166,FAG_Daten_2022!A$1:$FK$206,FAG_Daten_2022!$BD$1,FALSE)</f>
        <v>104.2</v>
      </c>
      <c r="W166" s="118">
        <f>IF((P166/Q166)&gt;(R166/S166)*FAG_Basisdaten!$C$12,((P166/Q166)-(R166/S166)*FAG_Basisdaten!$C$12)*T166*FAG_Basisdaten!$C$13*(U166/V166),0)</f>
        <v>0</v>
      </c>
      <c r="X166" s="3">
        <f>VLOOKUP(A166,FAG_Daten_2022!A$1:$FK$206,FAG_Daten_2022!$DH$1,FALSE)</f>
        <v>118</v>
      </c>
      <c r="Y166" s="3">
        <f>VLOOKUP(A166,FAG_Daten_2022!A$1:$FK$206,FAG_Daten_2022!$DJ$1,FALSE)</f>
        <v>99.67</v>
      </c>
      <c r="Z166" s="82">
        <f>ROUND(W166-W166*MIN(MAX((Y166*FAG_Basisdaten!$C$15-X166)/(Y166*FAG_Basisdaten!$C$14),0),1),0)</f>
        <v>0</v>
      </c>
      <c r="AA166" s="79">
        <f>VLOOKUP(A166,FAG_Daten_2022!A$1:$FK$206,FAG_Daten_2022!$AW$1,FALSE)</f>
        <v>503.58</v>
      </c>
      <c r="AB166" s="83">
        <f>VLOOKUP(A166,FAG_Daten_2022!A$1:$FK$206,FAG_Daten_2022!$AZ$1,FALSE)</f>
        <v>0.1134</v>
      </c>
      <c r="AC166" s="3">
        <f>VLOOKUP(A166,FAG_Daten_2022!A$1:$FK$206,FAG_Daten_2022!$F$1,FALSE)</f>
        <v>6422</v>
      </c>
      <c r="AD166" s="3">
        <f>VLOOKUP(A166,FAG_Daten_2022!A$1:$FK$206,FAG_Daten_2022!$BC$1,FALSE)</f>
        <v>102.3</v>
      </c>
      <c r="AE166" s="3">
        <f>VLOOKUP(A166,FAG_Daten_2022!A$1:$FK$206,FAG_Daten_2022!$BD$1,FALSE)</f>
        <v>104.2</v>
      </c>
      <c r="AF166" s="80">
        <f>IF(OR(AA166&lt;FAG_Basisdaten!$C$18,AB166&gt;FAG_Basisdaten!$C$19),MAX((FAG_Basisdaten!$C$20+FAG_Basisdaten!$C$21*AA166+FAG_Basisdaten!$C$22*AB166*100)*AC166*(AD166/AE166),0),0)</f>
        <v>0</v>
      </c>
      <c r="AG166" s="3">
        <f>VLOOKUP(A166,FAG_Daten_2022!A$1:$FK$206,FAG_Daten_2022!$DH$1,FALSE)</f>
        <v>118</v>
      </c>
      <c r="AH166" s="3">
        <f>VLOOKUP(A166,FAG_Daten_2022!A$1:$FK$206,FAG_Daten_2022!$DJ$1,FALSE)</f>
        <v>99.67</v>
      </c>
      <c r="AI166" s="82">
        <f>ROUND(AF166-AF166*MIN(MAX((AH166*FAG_Basisdaten!$C$24-AG166)/(AH166*FAG_Basisdaten!$C$23),0),1),0)</f>
        <v>0</v>
      </c>
      <c r="AJ166" s="3">
        <f>VLOOKUP(A166,FAG_Daten_2022!$A$1:$FK$206,FAG_Daten_2022!$BC$1,FALSE)</f>
        <v>102.3</v>
      </c>
      <c r="AK166" s="3">
        <f>VLOOKUP(A166,FAG_Daten_2022!$A$1:$FK$206,FAG_Daten_2022!$BD$1,FALSE)</f>
        <v>104.2</v>
      </c>
      <c r="AL166" s="82">
        <v>0</v>
      </c>
      <c r="AM166" s="82">
        <f t="shared" si="33"/>
        <v>13204595</v>
      </c>
      <c r="AN166" s="115" t="str">
        <f>IF(VLOOKUP($A166,FAG_Daten_2022!$A$1:$FK$206,FAG_Daten_2022!BS$1,FALSE)="","",VLOOKUP($A166,FAG_Daten_2022!$A$1:$FK$206,FAG_Daten_2022!BS$1,FALSE))</f>
        <v/>
      </c>
      <c r="AO166" s="115" t="str">
        <f>IF(VLOOKUP($A166,FAG_Daten_2022!$A$1:$FK$206,FAG_Daten_2022!BT$1,FALSE)="","",VLOOKUP($A166,FAG_Daten_2022!$A$1:$FK$206,FAG_Daten_2022!BT$1,FALSE))</f>
        <v/>
      </c>
      <c r="AP166" s="115" t="str">
        <f>IF(VLOOKUP($A166,FAG_Daten_2022!$A$1:$FK$206,FAG_Daten_2022!BU$1,FALSE)="","",VLOOKUP($A166,FAG_Daten_2022!$A$1:$FK$206,FAG_Daten_2022!BU$1,FALSE))</f>
        <v/>
      </c>
      <c r="AQ166" s="115" t="str">
        <f>IF(VLOOKUP($A166,FAG_Daten_2022!$A$1:$FK$206,FAG_Daten_2022!BV$1,FALSE)="","",VLOOKUP($A166,FAG_Daten_2022!$A$1:$FK$206,FAG_Daten_2022!BV$1,FALSE))</f>
        <v/>
      </c>
      <c r="AR166" s="115" t="str">
        <f>IF(VLOOKUP($A166,FAG_Daten_2022!$A$1:$FK$206,FAG_Daten_2022!BW$1,FALSE)="","",VLOOKUP($A166,FAG_Daten_2022!$A$1:$FK$206,FAG_Daten_2022!BW$1,FALSE))</f>
        <v/>
      </c>
      <c r="AS166" s="115" t="str">
        <f>IF(VLOOKUP($A166,FAG_Daten_2022!$A$1:$FK$206,FAG_Daten_2022!BX$1,FALSE)="","",VLOOKUP($A166,FAG_Daten_2022!$A$1:$FK$206,FAG_Daten_2022!BX$1,FALSE))</f>
        <v/>
      </c>
      <c r="AT166" s="115" t="str">
        <f>IF(VLOOKUP($A166,FAG_Daten_2022!$A$1:$FK$206,FAG_Daten_2022!BY$1,FALSE)="","",VLOOKUP($A166,FAG_Daten_2022!$A$1:$FK$206,FAG_Daten_2022!BY$1,FALSE))</f>
        <v/>
      </c>
      <c r="AU166" s="115" t="str">
        <f>IF(VLOOKUP($A166,FAG_Daten_2022!$A$1:$FK$206,FAG_Daten_2022!BZ$1,FALSE)="","",VLOOKUP($A166,FAG_Daten_2022!$A$1:$FK$206,FAG_Daten_2022!BZ$1,FALSE))</f>
        <v/>
      </c>
      <c r="AV166" s="115" t="str">
        <f>IF(VLOOKUP($A166,FAG_Daten_2022!$A$1:$FK$206,FAG_Daten_2022!CA$1,FALSE)="","",VLOOKUP($A166,FAG_Daten_2022!$A$1:$FK$206,FAG_Daten_2022!CA$1,FALSE))</f>
        <v/>
      </c>
      <c r="AW166" s="115" t="str">
        <f>IF(VLOOKUP($A166,FAG_Daten_2022!$A$1:$FK$206,FAG_Daten_2022!CB$1,FALSE)="","",VLOOKUP($A166,FAG_Daten_2022!$A$1:$FK$206,FAG_Daten_2022!CB$1,FALSE))</f>
        <v/>
      </c>
      <c r="AX166" s="115" t="str">
        <f>IF(VLOOKUP($A166,FAG_Daten_2022!$A$1:$FK$206,FAG_Daten_2022!CC$1,FALSE)="","",VLOOKUP($A166,FAG_Daten_2022!$A$1:$FK$206,FAG_Daten_2022!CC$1,FALSE))</f>
        <v/>
      </c>
      <c r="AY166" s="115" t="str">
        <f>IF(VLOOKUP($A166,FAG_Daten_2022!$A$1:$FK$206,FAG_Daten_2022!CD$1,FALSE)="","",VLOOKUP($A166,FAG_Daten_2022!$A$1:$FK$206,FAG_Daten_2022!CD$1,FALSE))</f>
        <v/>
      </c>
      <c r="AZ166" s="80">
        <f>VLOOKUP($A166,FAG_Daten_2022!$A$1:$FK$206,FAG_Daten_2022!$DH$1,FALSE)</f>
        <v>118</v>
      </c>
      <c r="BA166" s="80">
        <f>IF(VLOOKUP($A166,FAG_Daten_2022!$A$1:$FK$206,FAG_Daten_2022!M$1,FALSE)="","",VLOOKUP($A166,FAG_Daten_2022!$A$1:$FK$206,FAG_Daten_2022!M$1,FALSE))</f>
        <v>0</v>
      </c>
      <c r="BB166" s="80">
        <f>IF(VLOOKUP($A166,FAG_Daten_2022!$A$1:$FK$206,FAG_Daten_2022!N$1,FALSE)="","",VLOOKUP($A166,FAG_Daten_2022!$A$1:$FK$206,FAG_Daten_2022!N$1,FALSE))</f>
        <v>0</v>
      </c>
      <c r="BC166" s="80">
        <f>IF(VLOOKUP($A166,FAG_Daten_2022!$A$1:$FK$206,FAG_Daten_2022!O$1,FALSE)="","",VLOOKUP($A166,FAG_Daten_2022!$A$1:$FK$206,FAG_Daten_2022!O$1,FALSE))</f>
        <v>0</v>
      </c>
      <c r="BD166" s="80" t="str">
        <f>IF(VLOOKUP($A166,FAG_Daten_2022!$A$1:$FK$206,FAG_Daten_2022!P$1,FALSE)="","",VLOOKUP($A166,FAG_Daten_2022!$A$1:$FK$206,FAG_Daten_2022!P$1,FALSE))</f>
        <v/>
      </c>
      <c r="BE166" s="80">
        <f>IF(VLOOKUP($A166,FAG_Daten_2022!$A$1:$FK$206,FAG_Daten_2022!R$1,FALSE)="","",VLOOKUP($A166,FAG_Daten_2022!$A$1:$FK$206,FAG_Daten_2022!R$1,FALSE))</f>
        <v>0</v>
      </c>
      <c r="BF166" s="80">
        <f>IF(VLOOKUP($A166,FAG_Daten_2022!$A$1:$FK$206,FAG_Daten_2022!S$1,FALSE)="","",VLOOKUP($A166,FAG_Daten_2022!$A$1:$FK$206,FAG_Daten_2022!S$1,FALSE))</f>
        <v>0</v>
      </c>
      <c r="BG166" s="80" t="str">
        <f>IF(VLOOKUP($A166,FAG_Daten_2022!$A$1:$FK$206,FAG_Daten_2022!T$1,FALSE)="","",VLOOKUP($A166,FAG_Daten_2022!$A$1:$FK$206,FAG_Daten_2022!T$1,FALSE))</f>
        <v/>
      </c>
      <c r="BH166" s="80" t="str">
        <f>IF(VLOOKUP($A166,FAG_Daten_2022!$A$1:$FK$206,FAG_Daten_2022!U$1,FALSE)="","",VLOOKUP($A166,FAG_Daten_2022!$A$1:$FK$206,FAG_Daten_2022!U$1,FALSE))</f>
        <v/>
      </c>
      <c r="BI166" s="80">
        <f>IF(VLOOKUP($A166,FAG_Daten_2022!$A$1:$FK$206,FAG_Daten_2022!W$1,FALSE)="","",VLOOKUP($A166,FAG_Daten_2022!$A$1:$FK$206,FAG_Daten_2022!W$1,FALSE))</f>
        <v>0</v>
      </c>
      <c r="BJ166" s="80" t="str">
        <f>IF(VLOOKUP($A166,FAG_Daten_2022!$A$1:$FK$206,FAG_Daten_2022!X$1,FALSE)="","",VLOOKUP($A166,FAG_Daten_2022!$A$1:$FK$206,FAG_Daten_2022!X$1,FALSE))</f>
        <v/>
      </c>
      <c r="BK166" s="80" t="str">
        <f>IF(VLOOKUP($A166,FAG_Daten_2022!$A$1:$FK$206,FAG_Daten_2022!Y$1,FALSE)="","",VLOOKUP($A166,FAG_Daten_2022!$A$1:$FK$206,FAG_Daten_2022!Y$1,FALSE))</f>
        <v/>
      </c>
      <c r="BL166" s="80" t="str">
        <f>IF(VLOOKUP($A166,FAG_Daten_2022!$A$1:$FK$206,FAG_Daten_2022!Z$1,FALSE)="","",VLOOKUP($A166,FAG_Daten_2022!$A$1:$FK$206,FAG_Daten_2022!Z$1,FALSE))</f>
        <v/>
      </c>
      <c r="BM166" s="82">
        <f>IF(VLOOKUP($A166,FAG_Daten_2022!$A$1:$FK$206,FAG_Daten_2022!AG$1,FALSE)="","",VLOOKUP($A166,FAG_Daten_2022!$A$1:$FK$206,FAG_Daten_2022!AG$1,FALSE))</f>
        <v>11811134</v>
      </c>
      <c r="BN166" s="82">
        <f>IF(VLOOKUP($A166,FAG_Daten_2022!$A$1:$FK$206,FAG_Daten_2022!AH$1,FALSE)="","",VLOOKUP($A166,FAG_Daten_2022!$A$1:$FK$206,FAG_Daten_2022!AH$1,FALSE))</f>
        <v>0</v>
      </c>
      <c r="BO166" s="82">
        <f>IF(VLOOKUP($A166,FAG_Daten_2022!$A$1:$FK$206,FAG_Daten_2022!AI$1,FALSE)="","",VLOOKUP($A166,FAG_Daten_2022!$A$1:$FK$206,FAG_Daten_2022!AI$1,FALSE))</f>
        <v>0</v>
      </c>
      <c r="BP166" s="113">
        <f>IF(VLOOKUP($A166,FAG_Daten_2022!$A$1:$FK$206,FAG_Daten_2022!AJ$1,FALSE)="","",VLOOKUP($A166,FAG_Daten_2022!$A$1:$FK$206,FAG_Daten_2022!AJ$1,FALSE))</f>
        <v>0</v>
      </c>
      <c r="BQ166" s="82" t="str">
        <f>IF(VLOOKUP($A166,FAG_Daten_2022!$A$1:$FK$206,FAG_Daten_2022!AK$1,FALSE)="","",VLOOKUP($A166,FAG_Daten_2022!$A$1:$FK$206,FAG_Daten_2022!AK$1,FALSE))</f>
        <v/>
      </c>
      <c r="BR166" s="82">
        <f>IF(VLOOKUP($A166,FAG_Daten_2022!$A$1:$FK$206,FAG_Daten_2022!AL$1,FALSE)="","",VLOOKUP($A166,FAG_Daten_2022!$A$1:$FK$206,FAG_Daten_2022!AL$1,FALSE))</f>
        <v>0</v>
      </c>
      <c r="BS166" s="82">
        <f>IF(VLOOKUP($A166,FAG_Daten_2022!$A$1:$FK$206,FAG_Daten_2022!AM$1,FALSE)="","",VLOOKUP($A166,FAG_Daten_2022!$A$1:$FK$206,FAG_Daten_2022!AM$1,FALSE))</f>
        <v>0</v>
      </c>
      <c r="BT166" s="82" t="str">
        <f>IF(VLOOKUP($A166,FAG_Daten_2022!$A$1:$FK$206,FAG_Daten_2022!AN$1,FALSE)="","",VLOOKUP($A166,FAG_Daten_2022!$A$1:$FK$206,FAG_Daten_2022!AN$1,FALSE))</f>
        <v/>
      </c>
      <c r="BU166" s="82" t="str">
        <f>IF(VLOOKUP($A166,FAG_Daten_2022!$A$1:$FK$206,FAG_Daten_2022!AO$1,FALSE)="","",VLOOKUP($A166,FAG_Daten_2022!$A$1:$FK$206,FAG_Daten_2022!AO$1,FALSE))</f>
        <v/>
      </c>
      <c r="BV166" s="82">
        <f>IF(VLOOKUP($A166,FAG_Daten_2022!$A$1:$FK$206,FAG_Daten_2022!AP$1,FALSE)="","",VLOOKUP($A166,FAG_Daten_2022!$A$1:$FK$206,FAG_Daten_2022!AP$1,FALSE))</f>
        <v>0</v>
      </c>
      <c r="BW166" s="82" t="str">
        <f>IF(VLOOKUP($A166,FAG_Daten_2022!$A$1:$FK$206,FAG_Daten_2022!AQ$1,FALSE)="","",VLOOKUP($A166,FAG_Daten_2022!$A$1:$FK$206,FAG_Daten_2022!AQ$1,FALSE))</f>
        <v/>
      </c>
      <c r="BX166" s="82" t="str">
        <f>IF(VLOOKUP($A166,FAG_Daten_2022!$A$1:$FK$206,FAG_Daten_2022!AR$1,FALSE)="","",VLOOKUP($A166,FAG_Daten_2022!$A$1:$FK$206,FAG_Daten_2022!AR$1,FALSE))</f>
        <v/>
      </c>
      <c r="BY166" s="82" t="str">
        <f>IF(VLOOKUP($A166,FAG_Daten_2022!$A$1:$FK$206,FAG_Daten_2022!AS$1,FALSE)="","",VLOOKUP($A166,FAG_Daten_2022!$A$1:$FK$206,FAG_Daten_2022!AS$1,FALSE))</f>
        <v/>
      </c>
      <c r="BZ166" s="82">
        <f t="shared" si="38"/>
        <v>0</v>
      </c>
      <c r="CA166" s="82">
        <f t="shared" si="38"/>
        <v>0</v>
      </c>
      <c r="CB166" s="82">
        <f t="shared" si="38"/>
        <v>0</v>
      </c>
      <c r="CC166" s="82" t="str">
        <f t="shared" si="38"/>
        <v/>
      </c>
      <c r="CD166" s="82">
        <f t="shared" si="38"/>
        <v>0</v>
      </c>
      <c r="CE166" s="82">
        <f t="shared" si="38"/>
        <v>0</v>
      </c>
      <c r="CF166" s="82" t="str">
        <f t="shared" si="38"/>
        <v/>
      </c>
      <c r="CG166" s="82" t="str">
        <f t="shared" si="38"/>
        <v/>
      </c>
      <c r="CH166" s="82">
        <f t="shared" si="38"/>
        <v>0</v>
      </c>
      <c r="CI166" s="82" t="str">
        <f t="shared" si="38"/>
        <v/>
      </c>
      <c r="CJ166" s="82" t="str">
        <f t="shared" si="38"/>
        <v/>
      </c>
      <c r="CK166" s="82" t="str">
        <f t="shared" si="38"/>
        <v/>
      </c>
      <c r="CL166" s="82">
        <f t="shared" ref="CL166:CR169" si="42">IF(BN166="","",ROUND(((BA166/100)*BN166)/(($AZ166/100)*$BM166)*$O166,0))</f>
        <v>0</v>
      </c>
      <c r="CM166" s="82">
        <f t="shared" si="42"/>
        <v>0</v>
      </c>
      <c r="CN166" s="82">
        <f t="shared" si="42"/>
        <v>0</v>
      </c>
      <c r="CO166" s="82" t="str">
        <f t="shared" si="42"/>
        <v/>
      </c>
      <c r="CP166" s="82">
        <f t="shared" si="42"/>
        <v>0</v>
      </c>
      <c r="CQ166" s="82">
        <f t="shared" si="42"/>
        <v>0</v>
      </c>
      <c r="CR166" s="82" t="str">
        <f t="shared" si="42"/>
        <v/>
      </c>
      <c r="CS166" s="82" t="str">
        <f t="shared" si="40"/>
        <v/>
      </c>
      <c r="CT166" s="82">
        <f t="shared" si="40"/>
        <v>0</v>
      </c>
      <c r="CU166" s="82" t="str">
        <f t="shared" si="31"/>
        <v/>
      </c>
      <c r="CV166" s="82" t="str">
        <f t="shared" si="31"/>
        <v/>
      </c>
      <c r="CW166" s="82" t="str">
        <f t="shared" si="31"/>
        <v/>
      </c>
      <c r="CX166" s="82">
        <f t="shared" si="39"/>
        <v>0</v>
      </c>
      <c r="CY166" s="82">
        <f>VLOOKUP($A166,FAG_Daten_2022!$A$1:$FK$206,FAG_Daten_2022!I$1,FALSE)</f>
        <v>1380</v>
      </c>
      <c r="CZ166" s="82" t="str">
        <f>IF(VLOOKUP($A166,FAG_Daten_2022!$A$1:$FK$206,FAG_Daten_2022!BE$1,FALSE)="","",VLOOKUP($A166,FAG_Daten_2022!$A$1:$FK$206,FAG_Daten_2022!BE$1,FALSE))</f>
        <v/>
      </c>
      <c r="DA166" s="82" t="str">
        <f>IF(VLOOKUP($A166,FAG_Daten_2022!$A$1:$FK$206,FAG_Daten_2022!BF$1,FALSE)="","",VLOOKUP($A166,FAG_Daten_2022!$A$1:$FK$206,FAG_Daten_2022!BF$1,FALSE))</f>
        <v/>
      </c>
      <c r="DB166" s="82" t="str">
        <f>IF(VLOOKUP($A166,FAG_Daten_2022!$A$1:$FK$206,FAG_Daten_2022!BG$1,FALSE)="","",VLOOKUP($A166,FAG_Daten_2022!$A$1:$FK$206,FAG_Daten_2022!BG$1,FALSE))</f>
        <v/>
      </c>
      <c r="DC166" s="82" t="str">
        <f>IF(VLOOKUP($A166,FAG_Daten_2022!$A$1:$FK$206,FAG_Daten_2022!BH$1,FALSE)="","",VLOOKUP($A166,FAG_Daten_2022!$A$1:$FK$206,FAG_Daten_2022!BH$1,FALSE))</f>
        <v/>
      </c>
      <c r="DD166" s="82" t="str">
        <f>IF(VLOOKUP($A166,FAG_Daten_2022!$A$1:$FK$206,FAG_Daten_2022!BI$1,FALSE)="","",VLOOKUP($A166,FAG_Daten_2022!$A$1:$FK$206,FAG_Daten_2022!BI$1,FALSE))</f>
        <v/>
      </c>
      <c r="DE166" s="82" t="str">
        <f>IF(VLOOKUP($A166,FAG_Daten_2022!$A$1:$FK$206,FAG_Daten_2022!BJ$1,FALSE)="","",VLOOKUP($A166,FAG_Daten_2022!$A$1:$FK$206,FAG_Daten_2022!BJ$1,FALSE))</f>
        <v/>
      </c>
      <c r="DF166" s="82" t="str">
        <f>IF(VLOOKUP($A166,FAG_Daten_2022!$A$1:$FK$206,FAG_Daten_2022!BK$1,FALSE)="","",VLOOKUP($A166,FAG_Daten_2022!$A$1:$FK$206,FAG_Daten_2022!BK$1,FALSE))</f>
        <v/>
      </c>
      <c r="DG166" s="82" t="str">
        <f>IF(VLOOKUP($A166,FAG_Daten_2022!$A$1:$FK$206,FAG_Daten_2022!BL$1,FALSE)="","",VLOOKUP($A166,FAG_Daten_2022!$A$1:$FK$206,FAG_Daten_2022!BL$1,FALSE))</f>
        <v/>
      </c>
      <c r="DH166" s="82" t="str">
        <f>IF(VLOOKUP($A166,FAG_Daten_2022!$A$1:$FK$206,FAG_Daten_2022!BM$1,FALSE)="","",VLOOKUP($A166,FAG_Daten_2022!$A$1:$FK$206,FAG_Daten_2022!BM$1,FALSE))</f>
        <v/>
      </c>
      <c r="DI166" s="82" t="str">
        <f>IF(VLOOKUP($A166,FAG_Daten_2022!$A$1:$FK$206,FAG_Daten_2022!BN$1,FALSE)="","",VLOOKUP($A166,FAG_Daten_2022!$A$1:$FK$206,FAG_Daten_2022!BN$1,FALSE))</f>
        <v/>
      </c>
      <c r="DJ166" s="82" t="str">
        <f>IF(VLOOKUP($A166,FAG_Daten_2022!$A$1:$FK$206,FAG_Daten_2022!BO$1,FALSE)="","",VLOOKUP($A166,FAG_Daten_2022!$A$1:$FK$206,FAG_Daten_2022!BO$1,FALSE))</f>
        <v/>
      </c>
      <c r="DK166" s="82" t="str">
        <f>IF(VLOOKUP($A166,FAG_Daten_2022!$A$1:$FK$206,FAG_Daten_2022!BP$1,FALSE)="","",VLOOKUP($A166,FAG_Daten_2022!$A$1:$FK$206,FAG_Daten_2022!BP$1,FALSE))</f>
        <v/>
      </c>
      <c r="DL166" s="82" t="str">
        <f>IF(VLOOKUP($A166,FAG_Daten_2022!$A$1:$FK$206,FAG_Daten_2022!BQ$1,FALSE)="","",VLOOKUP($A166,FAG_Daten_2022!$A$1:$FK$206,FAG_Daten_2022!BQ$1,FALSE))</f>
        <v/>
      </c>
      <c r="DM166" s="82" t="str">
        <f>IF(VLOOKUP($A166,FAG_Daten_2022!$A$1:$FK$206,FAG_Daten_2022!BR$1,FALSE)="","",VLOOKUP($A166,FAG_Daten_2022!$A$1:$FK$206,FAG_Daten_2022!BR$1,FALSE))</f>
        <v/>
      </c>
      <c r="DN166" s="82" t="str">
        <f t="shared" ref="DN166:DS169" si="43">IF(CZ166="","",ROUND($Z166*(CZ166/$CY166),0))</f>
        <v/>
      </c>
      <c r="DO166" s="82" t="str">
        <f t="shared" si="43"/>
        <v/>
      </c>
      <c r="DP166" s="82" t="str">
        <f t="shared" si="43"/>
        <v/>
      </c>
      <c r="DQ166" s="82" t="str">
        <f t="shared" si="43"/>
        <v/>
      </c>
      <c r="DR166" s="82" t="str">
        <f t="shared" si="43"/>
        <v/>
      </c>
      <c r="DS166" s="82" t="str">
        <f t="shared" si="43"/>
        <v/>
      </c>
      <c r="DT166" s="82" t="str">
        <f t="shared" si="41"/>
        <v/>
      </c>
      <c r="DU166" s="82" t="str">
        <f t="shared" si="41"/>
        <v/>
      </c>
      <c r="DV166" s="82" t="str">
        <f t="shared" si="41"/>
        <v/>
      </c>
      <c r="DW166" s="82" t="str">
        <f t="shared" si="32"/>
        <v/>
      </c>
      <c r="DX166" s="82" t="str">
        <f t="shared" si="32"/>
        <v/>
      </c>
      <c r="DY166" s="82" t="str">
        <f t="shared" si="32"/>
        <v/>
      </c>
      <c r="DZ166" s="82">
        <f t="shared" si="36"/>
        <v>0</v>
      </c>
      <c r="EA166" s="82">
        <f t="shared" si="37"/>
        <v>0</v>
      </c>
      <c r="EB166" s="82"/>
      <c r="EC166" s="82"/>
      <c r="ED166" s="82"/>
      <c r="EE166" s="82"/>
      <c r="EF166" s="82"/>
      <c r="EG166" s="82"/>
      <c r="EH166" s="82"/>
      <c r="EI166" s="82"/>
      <c r="EJ166" s="82"/>
      <c r="EL166" s="11"/>
    </row>
    <row r="167" spans="1:142" s="3" customFormat="1" outlineLevel="1" x14ac:dyDescent="0.2">
      <c r="A167" s="3">
        <v>161</v>
      </c>
      <c r="B167" s="3" t="str">
        <f>VLOOKUP(A167,FAG_Daten_2022!A$1:$FK$206,FAG_Daten_2022!$B$1,FALSE)</f>
        <v>Zollikon</v>
      </c>
      <c r="C167" s="3" t="str">
        <f>VLOOKUP(A167,FAG_Daten_2022!A$1:$FK$206,FAG_Daten_2022!$C$1,FALSE)</f>
        <v>Politische Gemeinde</v>
      </c>
      <c r="D167" s="3" t="str">
        <f>VLOOKUP(A167,FAG_Daten_2022!A$1:$FK$206,FAG_Daten_2022!$D$1,FALSE)</f>
        <v>Bezirk Meilen</v>
      </c>
      <c r="E167" s="82">
        <f>VLOOKUP(A167,FAG_Daten_2022!A$1:$FK$206,FAG_Daten_2022!$AT$1,FALSE)</f>
        <v>11024</v>
      </c>
      <c r="F167" s="82">
        <f>VLOOKUP(A167,FAG_Daten_2022!A$1:$FK$206,FAG_Daten_2022!$AV$1,FALSE)</f>
        <v>3770</v>
      </c>
      <c r="G167" s="82">
        <f>VLOOKUP(A167,FAG_Daten_2022!A$1:$FK$206,FAG_Daten_2022!$F$1,FALSE)</f>
        <v>13293</v>
      </c>
      <c r="H167" s="80">
        <f>VLOOKUP(A167,FAG_Daten_2022!A$1:$FK$206,FAG_Daten_2022!$DH$1,FALSE)</f>
        <v>85</v>
      </c>
      <c r="I167" s="82">
        <f>ROUND(IF(E167&lt;FAG_Basisdaten!$C$5*F167,(FAG_Basisdaten!$C$5*F167-E167)*G167*H167/100,0),0)</f>
        <v>0</v>
      </c>
      <c r="J167" s="82">
        <f>VLOOKUP(A167,FAG_Daten_2022!A$1:$FK$206,FAG_Daten_2022!$AT$1,FALSE)</f>
        <v>11024</v>
      </c>
      <c r="K167" s="82">
        <f>VLOOKUP(A167,FAG_Daten_2022!A$1:$FK$206,FAG_Daten_2022!$AV$1,FALSE)</f>
        <v>3770</v>
      </c>
      <c r="L167" s="3">
        <f>VLOOKUP(A167,FAG_Daten_2022!A$1:$FK$206,FAG_Daten_2022!$F$1,FALSE)</f>
        <v>13293</v>
      </c>
      <c r="M167" s="3">
        <f>VLOOKUP(A167,FAG_Daten_2022!A$1:$FK$206,FAG_Daten_2022!DJ$1,FALSE)</f>
        <v>99.67</v>
      </c>
      <c r="N167" s="3">
        <f>VLOOKUP(A167,FAG_Daten_2022!A$1:$FK$206,FAG_Daten_2022!$DK$1,FALSE)</f>
        <v>100.87</v>
      </c>
      <c r="O167" s="82">
        <f>ROUND(IF(J167&gt;K167*FAG_Basisdaten!$C$8,(J167-K167*FAG_Basisdaten!$C$8)*FAG_Basisdaten!$C$9*L167*(M167/N167),0),0)</f>
        <v>63229902</v>
      </c>
      <c r="P167" s="82">
        <f>VLOOKUP(A167,FAG_Daten_2022!A$1:$FK$206,FAG_Daten_2022!$I$1,FALSE)</f>
        <v>2755</v>
      </c>
      <c r="Q167" s="82">
        <f>VLOOKUP(A167,FAG_Daten_2022!A$1:$FK$206,FAG_Daten_2022!$F$1,FALSE)</f>
        <v>13293</v>
      </c>
      <c r="R167" s="82">
        <f>VLOOKUP(A167,FAG_Daten_2022!A$1:$FK$206,FAG_Daten_2022!$K$1,FALSE)</f>
        <v>232131</v>
      </c>
      <c r="S167" s="82">
        <f>VLOOKUP(A167,FAG_Daten_2022!A$1:$FK$206,FAG_Daten_2022!$H$1,FALSE)</f>
        <v>1130451</v>
      </c>
      <c r="T167" s="82">
        <f>VLOOKUP(A167,FAG_Daten_2022!A$1:$FK$206,FAG_Daten_2022!$F$1,FALSE)</f>
        <v>13293</v>
      </c>
      <c r="U167" s="3">
        <f>VLOOKUP(A167,FAG_Daten_2022!A$1:$FK$206,FAG_Daten_2022!$BC$1,FALSE)</f>
        <v>102.3</v>
      </c>
      <c r="V167" s="3">
        <f>VLOOKUP(A167,FAG_Daten_2022!A$1:$FK$206,FAG_Daten_2022!$BD$1,FALSE)</f>
        <v>104.2</v>
      </c>
      <c r="W167" s="118">
        <f>IF((P167/Q167)&gt;(R167/S167)*FAG_Basisdaten!$C$12,((P167/Q167)-(R167/S167)*FAG_Basisdaten!$C$12)*T167*FAG_Basisdaten!$C$13*(U167/V167),0)</f>
        <v>0</v>
      </c>
      <c r="X167" s="3">
        <f>VLOOKUP(A167,FAG_Daten_2022!A$1:$FK$206,FAG_Daten_2022!$DH$1,FALSE)</f>
        <v>85</v>
      </c>
      <c r="Y167" s="3">
        <f>VLOOKUP(A167,FAG_Daten_2022!A$1:$FK$206,FAG_Daten_2022!$DJ$1,FALSE)</f>
        <v>99.67</v>
      </c>
      <c r="Z167" s="82">
        <f>ROUND(W167-W167*MIN(MAX((Y167*FAG_Basisdaten!$C$15-X167)/(Y167*FAG_Basisdaten!$C$14),0),1),0)</f>
        <v>0</v>
      </c>
      <c r="AA167" s="79">
        <f>VLOOKUP(A167,FAG_Daten_2022!A$1:$FK$206,FAG_Daten_2022!$AW$1,FALSE)</f>
        <v>1700.64</v>
      </c>
      <c r="AB167" s="83">
        <f>VLOOKUP(A167,FAG_Daten_2022!A$1:$FK$206,FAG_Daten_2022!$AZ$1,FALSE)</f>
        <v>2.9999999999999997E-4</v>
      </c>
      <c r="AC167" s="3">
        <f>VLOOKUP(A167,FAG_Daten_2022!A$1:$FK$206,FAG_Daten_2022!$F$1,FALSE)</f>
        <v>13293</v>
      </c>
      <c r="AD167" s="3">
        <f>VLOOKUP(A167,FAG_Daten_2022!A$1:$FK$206,FAG_Daten_2022!$BC$1,FALSE)</f>
        <v>102.3</v>
      </c>
      <c r="AE167" s="3">
        <f>VLOOKUP(A167,FAG_Daten_2022!A$1:$FK$206,FAG_Daten_2022!$BD$1,FALSE)</f>
        <v>104.2</v>
      </c>
      <c r="AF167" s="80">
        <f>IF(OR(AA167&lt;FAG_Basisdaten!$C$18,AB167&gt;FAG_Basisdaten!$C$19),MAX((FAG_Basisdaten!$C$20+FAG_Basisdaten!$C$21*AA167+FAG_Basisdaten!$C$22*AB167*100)*AC167*(AD167/AE167),0),0)</f>
        <v>0</v>
      </c>
      <c r="AG167" s="3">
        <f>VLOOKUP(A167,FAG_Daten_2022!A$1:$FK$206,FAG_Daten_2022!$DH$1,FALSE)</f>
        <v>85</v>
      </c>
      <c r="AH167" s="3">
        <f>VLOOKUP(A167,FAG_Daten_2022!A$1:$FK$206,FAG_Daten_2022!$DJ$1,FALSE)</f>
        <v>99.67</v>
      </c>
      <c r="AI167" s="82">
        <f>ROUND(AF167-AF167*MIN(MAX((AH167*FAG_Basisdaten!$C$24-AG167)/(AH167*FAG_Basisdaten!$C$23),0),1),0)</f>
        <v>0</v>
      </c>
      <c r="AJ167" s="3">
        <f>VLOOKUP(A167,FAG_Daten_2022!$A$1:$FK$206,FAG_Daten_2022!$BC$1,FALSE)</f>
        <v>102.3</v>
      </c>
      <c r="AK167" s="3">
        <f>VLOOKUP(A167,FAG_Daten_2022!$A$1:$FK$206,FAG_Daten_2022!$BD$1,FALSE)</f>
        <v>104.2</v>
      </c>
      <c r="AL167" s="82">
        <v>0</v>
      </c>
      <c r="AM167" s="82">
        <f t="shared" si="33"/>
        <v>-63229902</v>
      </c>
      <c r="AN167" s="115" t="str">
        <f>IF(VLOOKUP($A167,FAG_Daten_2022!$A$1:$FK$206,FAG_Daten_2022!BS$1,FALSE)="","",VLOOKUP($A167,FAG_Daten_2022!$A$1:$FK$206,FAG_Daten_2022!BS$1,FALSE))</f>
        <v/>
      </c>
      <c r="AO167" s="115" t="str">
        <f>IF(VLOOKUP($A167,FAG_Daten_2022!$A$1:$FK$206,FAG_Daten_2022!BT$1,FALSE)="","",VLOOKUP($A167,FAG_Daten_2022!$A$1:$FK$206,FAG_Daten_2022!BT$1,FALSE))</f>
        <v/>
      </c>
      <c r="AP167" s="115" t="str">
        <f>IF(VLOOKUP($A167,FAG_Daten_2022!$A$1:$FK$206,FAG_Daten_2022!BU$1,FALSE)="","",VLOOKUP($A167,FAG_Daten_2022!$A$1:$FK$206,FAG_Daten_2022!BU$1,FALSE))</f>
        <v/>
      </c>
      <c r="AQ167" s="115" t="str">
        <f>IF(VLOOKUP($A167,FAG_Daten_2022!$A$1:$FK$206,FAG_Daten_2022!BV$1,FALSE)="","",VLOOKUP($A167,FAG_Daten_2022!$A$1:$FK$206,FAG_Daten_2022!BV$1,FALSE))</f>
        <v/>
      </c>
      <c r="AR167" s="115" t="str">
        <f>IF(VLOOKUP($A167,FAG_Daten_2022!$A$1:$FK$206,FAG_Daten_2022!BW$1,FALSE)="","",VLOOKUP($A167,FAG_Daten_2022!$A$1:$FK$206,FAG_Daten_2022!BW$1,FALSE))</f>
        <v/>
      </c>
      <c r="AS167" s="115" t="str">
        <f>IF(VLOOKUP($A167,FAG_Daten_2022!$A$1:$FK$206,FAG_Daten_2022!BX$1,FALSE)="","",VLOOKUP($A167,FAG_Daten_2022!$A$1:$FK$206,FAG_Daten_2022!BX$1,FALSE))</f>
        <v/>
      </c>
      <c r="AT167" s="115" t="str">
        <f>IF(VLOOKUP($A167,FAG_Daten_2022!$A$1:$FK$206,FAG_Daten_2022!BY$1,FALSE)="","",VLOOKUP($A167,FAG_Daten_2022!$A$1:$FK$206,FAG_Daten_2022!BY$1,FALSE))</f>
        <v/>
      </c>
      <c r="AU167" s="115" t="str">
        <f>IF(VLOOKUP($A167,FAG_Daten_2022!$A$1:$FK$206,FAG_Daten_2022!BZ$1,FALSE)="","",VLOOKUP($A167,FAG_Daten_2022!$A$1:$FK$206,FAG_Daten_2022!BZ$1,FALSE))</f>
        <v/>
      </c>
      <c r="AV167" s="115" t="str">
        <f>IF(VLOOKUP($A167,FAG_Daten_2022!$A$1:$FK$206,FAG_Daten_2022!CA$1,FALSE)="","",VLOOKUP($A167,FAG_Daten_2022!$A$1:$FK$206,FAG_Daten_2022!CA$1,FALSE))</f>
        <v/>
      </c>
      <c r="AW167" s="115" t="str">
        <f>IF(VLOOKUP($A167,FAG_Daten_2022!$A$1:$FK$206,FAG_Daten_2022!CB$1,FALSE)="","",VLOOKUP($A167,FAG_Daten_2022!$A$1:$FK$206,FAG_Daten_2022!CB$1,FALSE))</f>
        <v/>
      </c>
      <c r="AX167" s="115" t="str">
        <f>IF(VLOOKUP($A167,FAG_Daten_2022!$A$1:$FK$206,FAG_Daten_2022!CC$1,FALSE)="","",VLOOKUP($A167,FAG_Daten_2022!$A$1:$FK$206,FAG_Daten_2022!CC$1,FALSE))</f>
        <v/>
      </c>
      <c r="AY167" s="115" t="str">
        <f>IF(VLOOKUP($A167,FAG_Daten_2022!$A$1:$FK$206,FAG_Daten_2022!CD$1,FALSE)="","",VLOOKUP($A167,FAG_Daten_2022!$A$1:$FK$206,FAG_Daten_2022!CD$1,FALSE))</f>
        <v/>
      </c>
      <c r="AZ167" s="80">
        <f>VLOOKUP($A167,FAG_Daten_2022!$A$1:$FK$206,FAG_Daten_2022!$DH$1,FALSE)</f>
        <v>85</v>
      </c>
      <c r="BA167" s="80">
        <f>IF(VLOOKUP($A167,FAG_Daten_2022!$A$1:$FK$206,FAG_Daten_2022!M$1,FALSE)="","",VLOOKUP($A167,FAG_Daten_2022!$A$1:$FK$206,FAG_Daten_2022!M$1,FALSE))</f>
        <v>0</v>
      </c>
      <c r="BB167" s="80">
        <f>IF(VLOOKUP($A167,FAG_Daten_2022!$A$1:$FK$206,FAG_Daten_2022!N$1,FALSE)="","",VLOOKUP($A167,FAG_Daten_2022!$A$1:$FK$206,FAG_Daten_2022!N$1,FALSE))</f>
        <v>0</v>
      </c>
      <c r="BC167" s="80">
        <f>IF(VLOOKUP($A167,FAG_Daten_2022!$A$1:$FK$206,FAG_Daten_2022!O$1,FALSE)="","",VLOOKUP($A167,FAG_Daten_2022!$A$1:$FK$206,FAG_Daten_2022!O$1,FALSE))</f>
        <v>0</v>
      </c>
      <c r="BD167" s="80" t="str">
        <f>IF(VLOOKUP($A167,FAG_Daten_2022!$A$1:$FK$206,FAG_Daten_2022!P$1,FALSE)="","",VLOOKUP($A167,FAG_Daten_2022!$A$1:$FK$206,FAG_Daten_2022!P$1,FALSE))</f>
        <v/>
      </c>
      <c r="BE167" s="80">
        <f>IF(VLOOKUP($A167,FAG_Daten_2022!$A$1:$FK$206,FAG_Daten_2022!R$1,FALSE)="","",VLOOKUP($A167,FAG_Daten_2022!$A$1:$FK$206,FAG_Daten_2022!R$1,FALSE))</f>
        <v>0</v>
      </c>
      <c r="BF167" s="80">
        <f>IF(VLOOKUP($A167,FAG_Daten_2022!$A$1:$FK$206,FAG_Daten_2022!S$1,FALSE)="","",VLOOKUP($A167,FAG_Daten_2022!$A$1:$FK$206,FAG_Daten_2022!S$1,FALSE))</f>
        <v>0</v>
      </c>
      <c r="BG167" s="80" t="str">
        <f>IF(VLOOKUP($A167,FAG_Daten_2022!$A$1:$FK$206,FAG_Daten_2022!T$1,FALSE)="","",VLOOKUP($A167,FAG_Daten_2022!$A$1:$FK$206,FAG_Daten_2022!T$1,FALSE))</f>
        <v/>
      </c>
      <c r="BH167" s="80" t="str">
        <f>IF(VLOOKUP($A167,FAG_Daten_2022!$A$1:$FK$206,FAG_Daten_2022!U$1,FALSE)="","",VLOOKUP($A167,FAG_Daten_2022!$A$1:$FK$206,FAG_Daten_2022!U$1,FALSE))</f>
        <v/>
      </c>
      <c r="BI167" s="80">
        <f>IF(VLOOKUP($A167,FAG_Daten_2022!$A$1:$FK$206,FAG_Daten_2022!W$1,FALSE)="","",VLOOKUP($A167,FAG_Daten_2022!$A$1:$FK$206,FAG_Daten_2022!W$1,FALSE))</f>
        <v>0</v>
      </c>
      <c r="BJ167" s="80" t="str">
        <f>IF(VLOOKUP($A167,FAG_Daten_2022!$A$1:$FK$206,FAG_Daten_2022!X$1,FALSE)="","",VLOOKUP($A167,FAG_Daten_2022!$A$1:$FK$206,FAG_Daten_2022!X$1,FALSE))</f>
        <v/>
      </c>
      <c r="BK167" s="80" t="str">
        <f>IF(VLOOKUP($A167,FAG_Daten_2022!$A$1:$FK$206,FAG_Daten_2022!Y$1,FALSE)="","",VLOOKUP($A167,FAG_Daten_2022!$A$1:$FK$206,FAG_Daten_2022!Y$1,FALSE))</f>
        <v/>
      </c>
      <c r="BL167" s="80" t="str">
        <f>IF(VLOOKUP($A167,FAG_Daten_2022!$A$1:$FK$206,FAG_Daten_2022!Z$1,FALSE)="","",VLOOKUP($A167,FAG_Daten_2022!$A$1:$FK$206,FAG_Daten_2022!Z$1,FALSE))</f>
        <v/>
      </c>
      <c r="BM167" s="82">
        <f>IF(VLOOKUP($A167,FAG_Daten_2022!$A$1:$FK$206,FAG_Daten_2022!AG$1,FALSE)="","",VLOOKUP($A167,FAG_Daten_2022!$A$1:$FK$206,FAG_Daten_2022!AG$1,FALSE))</f>
        <v>146537098</v>
      </c>
      <c r="BN167" s="82">
        <f>IF(VLOOKUP($A167,FAG_Daten_2022!$A$1:$FK$206,FAG_Daten_2022!AH$1,FALSE)="","",VLOOKUP($A167,FAG_Daten_2022!$A$1:$FK$206,FAG_Daten_2022!AH$1,FALSE))</f>
        <v>0</v>
      </c>
      <c r="BO167" s="82">
        <f>IF(VLOOKUP($A167,FAG_Daten_2022!$A$1:$FK$206,FAG_Daten_2022!AI$1,FALSE)="","",VLOOKUP($A167,FAG_Daten_2022!$A$1:$FK$206,FAG_Daten_2022!AI$1,FALSE))</f>
        <v>0</v>
      </c>
      <c r="BP167" s="113">
        <f>IF(VLOOKUP($A167,FAG_Daten_2022!$A$1:$FK$206,FAG_Daten_2022!AJ$1,FALSE)="","",VLOOKUP($A167,FAG_Daten_2022!$A$1:$FK$206,FAG_Daten_2022!AJ$1,FALSE))</f>
        <v>0</v>
      </c>
      <c r="BQ167" s="82" t="str">
        <f>IF(VLOOKUP($A167,FAG_Daten_2022!$A$1:$FK$206,FAG_Daten_2022!AK$1,FALSE)="","",VLOOKUP($A167,FAG_Daten_2022!$A$1:$FK$206,FAG_Daten_2022!AK$1,FALSE))</f>
        <v/>
      </c>
      <c r="BR167" s="82">
        <f>IF(VLOOKUP($A167,FAG_Daten_2022!$A$1:$FK$206,FAG_Daten_2022!AL$1,FALSE)="","",VLOOKUP($A167,FAG_Daten_2022!$A$1:$FK$206,FAG_Daten_2022!AL$1,FALSE))</f>
        <v>0</v>
      </c>
      <c r="BS167" s="82">
        <f>IF(VLOOKUP($A167,FAG_Daten_2022!$A$1:$FK$206,FAG_Daten_2022!AM$1,FALSE)="","",VLOOKUP($A167,FAG_Daten_2022!$A$1:$FK$206,FAG_Daten_2022!AM$1,FALSE))</f>
        <v>0</v>
      </c>
      <c r="BT167" s="82" t="str">
        <f>IF(VLOOKUP($A167,FAG_Daten_2022!$A$1:$FK$206,FAG_Daten_2022!AN$1,FALSE)="","",VLOOKUP($A167,FAG_Daten_2022!$A$1:$FK$206,FAG_Daten_2022!AN$1,FALSE))</f>
        <v/>
      </c>
      <c r="BU167" s="82" t="str">
        <f>IF(VLOOKUP($A167,FAG_Daten_2022!$A$1:$FK$206,FAG_Daten_2022!AO$1,FALSE)="","",VLOOKUP($A167,FAG_Daten_2022!$A$1:$FK$206,FAG_Daten_2022!AO$1,FALSE))</f>
        <v/>
      </c>
      <c r="BV167" s="82">
        <f>IF(VLOOKUP($A167,FAG_Daten_2022!$A$1:$FK$206,FAG_Daten_2022!AP$1,FALSE)="","",VLOOKUP($A167,FAG_Daten_2022!$A$1:$FK$206,FAG_Daten_2022!AP$1,FALSE))</f>
        <v>0</v>
      </c>
      <c r="BW167" s="82" t="str">
        <f>IF(VLOOKUP($A167,FAG_Daten_2022!$A$1:$FK$206,FAG_Daten_2022!AQ$1,FALSE)="","",VLOOKUP($A167,FAG_Daten_2022!$A$1:$FK$206,FAG_Daten_2022!AQ$1,FALSE))</f>
        <v/>
      </c>
      <c r="BX167" s="82" t="str">
        <f>IF(VLOOKUP($A167,FAG_Daten_2022!$A$1:$FK$206,FAG_Daten_2022!AR$1,FALSE)="","",VLOOKUP($A167,FAG_Daten_2022!$A$1:$FK$206,FAG_Daten_2022!AR$1,FALSE))</f>
        <v/>
      </c>
      <c r="BY167" s="82" t="str">
        <f>IF(VLOOKUP($A167,FAG_Daten_2022!$A$1:$FK$206,FAG_Daten_2022!AS$1,FALSE)="","",VLOOKUP($A167,FAG_Daten_2022!$A$1:$FK$206,FAG_Daten_2022!AS$1,FALSE))</f>
        <v/>
      </c>
      <c r="BZ167" s="82">
        <f t="shared" si="38"/>
        <v>0</v>
      </c>
      <c r="CA167" s="82">
        <f t="shared" si="38"/>
        <v>0</v>
      </c>
      <c r="CB167" s="82">
        <f t="shared" si="38"/>
        <v>0</v>
      </c>
      <c r="CC167" s="82" t="str">
        <f t="shared" si="38"/>
        <v/>
      </c>
      <c r="CD167" s="82">
        <f t="shared" si="38"/>
        <v>0</v>
      </c>
      <c r="CE167" s="82">
        <f t="shared" si="38"/>
        <v>0</v>
      </c>
      <c r="CF167" s="82" t="str">
        <f t="shared" si="38"/>
        <v/>
      </c>
      <c r="CG167" s="82" t="str">
        <f t="shared" si="38"/>
        <v/>
      </c>
      <c r="CH167" s="82">
        <f t="shared" si="38"/>
        <v>0</v>
      </c>
      <c r="CI167" s="82" t="str">
        <f t="shared" si="38"/>
        <v/>
      </c>
      <c r="CJ167" s="82" t="str">
        <f t="shared" si="38"/>
        <v/>
      </c>
      <c r="CK167" s="82" t="str">
        <f t="shared" si="38"/>
        <v/>
      </c>
      <c r="CL167" s="82">
        <f t="shared" si="42"/>
        <v>0</v>
      </c>
      <c r="CM167" s="82">
        <f t="shared" si="42"/>
        <v>0</v>
      </c>
      <c r="CN167" s="82">
        <f t="shared" si="42"/>
        <v>0</v>
      </c>
      <c r="CO167" s="82" t="str">
        <f t="shared" si="42"/>
        <v/>
      </c>
      <c r="CP167" s="82">
        <f t="shared" si="42"/>
        <v>0</v>
      </c>
      <c r="CQ167" s="82">
        <f t="shared" si="42"/>
        <v>0</v>
      </c>
      <c r="CR167" s="82" t="str">
        <f t="shared" si="42"/>
        <v/>
      </c>
      <c r="CS167" s="82" t="str">
        <f t="shared" si="40"/>
        <v/>
      </c>
      <c r="CT167" s="82">
        <f t="shared" si="40"/>
        <v>0</v>
      </c>
      <c r="CU167" s="82" t="str">
        <f t="shared" si="31"/>
        <v/>
      </c>
      <c r="CV167" s="82" t="str">
        <f t="shared" si="31"/>
        <v/>
      </c>
      <c r="CW167" s="82" t="str">
        <f t="shared" si="31"/>
        <v/>
      </c>
      <c r="CX167" s="82">
        <f t="shared" si="39"/>
        <v>0</v>
      </c>
      <c r="CY167" s="82">
        <f>VLOOKUP($A167,FAG_Daten_2022!$A$1:$FK$206,FAG_Daten_2022!I$1,FALSE)</f>
        <v>2755</v>
      </c>
      <c r="CZ167" s="82" t="str">
        <f>IF(VLOOKUP($A167,FAG_Daten_2022!$A$1:$FK$206,FAG_Daten_2022!BE$1,FALSE)="","",VLOOKUP($A167,FAG_Daten_2022!$A$1:$FK$206,FAG_Daten_2022!BE$1,FALSE))</f>
        <v/>
      </c>
      <c r="DA167" s="82" t="str">
        <f>IF(VLOOKUP($A167,FAG_Daten_2022!$A$1:$FK$206,FAG_Daten_2022!BF$1,FALSE)="","",VLOOKUP($A167,FAG_Daten_2022!$A$1:$FK$206,FAG_Daten_2022!BF$1,FALSE))</f>
        <v/>
      </c>
      <c r="DB167" s="82" t="str">
        <f>IF(VLOOKUP($A167,FAG_Daten_2022!$A$1:$FK$206,FAG_Daten_2022!BG$1,FALSE)="","",VLOOKUP($A167,FAG_Daten_2022!$A$1:$FK$206,FAG_Daten_2022!BG$1,FALSE))</f>
        <v/>
      </c>
      <c r="DC167" s="82" t="str">
        <f>IF(VLOOKUP($A167,FAG_Daten_2022!$A$1:$FK$206,FAG_Daten_2022!BH$1,FALSE)="","",VLOOKUP($A167,FAG_Daten_2022!$A$1:$FK$206,FAG_Daten_2022!BH$1,FALSE))</f>
        <v/>
      </c>
      <c r="DD167" s="82" t="str">
        <f>IF(VLOOKUP($A167,FAG_Daten_2022!$A$1:$FK$206,FAG_Daten_2022!BI$1,FALSE)="","",VLOOKUP($A167,FAG_Daten_2022!$A$1:$FK$206,FAG_Daten_2022!BI$1,FALSE))</f>
        <v/>
      </c>
      <c r="DE167" s="82" t="str">
        <f>IF(VLOOKUP($A167,FAG_Daten_2022!$A$1:$FK$206,FAG_Daten_2022!BJ$1,FALSE)="","",VLOOKUP($A167,FAG_Daten_2022!$A$1:$FK$206,FAG_Daten_2022!BJ$1,FALSE))</f>
        <v/>
      </c>
      <c r="DF167" s="82" t="str">
        <f>IF(VLOOKUP($A167,FAG_Daten_2022!$A$1:$FK$206,FAG_Daten_2022!BK$1,FALSE)="","",VLOOKUP($A167,FAG_Daten_2022!$A$1:$FK$206,FAG_Daten_2022!BK$1,FALSE))</f>
        <v/>
      </c>
      <c r="DG167" s="82" t="str">
        <f>IF(VLOOKUP($A167,FAG_Daten_2022!$A$1:$FK$206,FAG_Daten_2022!BL$1,FALSE)="","",VLOOKUP($A167,FAG_Daten_2022!$A$1:$FK$206,FAG_Daten_2022!BL$1,FALSE))</f>
        <v/>
      </c>
      <c r="DH167" s="82" t="str">
        <f>IF(VLOOKUP($A167,FAG_Daten_2022!$A$1:$FK$206,FAG_Daten_2022!BM$1,FALSE)="","",VLOOKUP($A167,FAG_Daten_2022!$A$1:$FK$206,FAG_Daten_2022!BM$1,FALSE))</f>
        <v/>
      </c>
      <c r="DI167" s="82" t="str">
        <f>IF(VLOOKUP($A167,FAG_Daten_2022!$A$1:$FK$206,FAG_Daten_2022!BN$1,FALSE)="","",VLOOKUP($A167,FAG_Daten_2022!$A$1:$FK$206,FAG_Daten_2022!BN$1,FALSE))</f>
        <v/>
      </c>
      <c r="DJ167" s="82" t="str">
        <f>IF(VLOOKUP($A167,FAG_Daten_2022!$A$1:$FK$206,FAG_Daten_2022!BO$1,FALSE)="","",VLOOKUP($A167,FAG_Daten_2022!$A$1:$FK$206,FAG_Daten_2022!BO$1,FALSE))</f>
        <v/>
      </c>
      <c r="DK167" s="82" t="str">
        <f>IF(VLOOKUP($A167,FAG_Daten_2022!$A$1:$FK$206,FAG_Daten_2022!BP$1,FALSE)="","",VLOOKUP($A167,FAG_Daten_2022!$A$1:$FK$206,FAG_Daten_2022!BP$1,FALSE))</f>
        <v/>
      </c>
      <c r="DL167" s="82" t="str">
        <f>IF(VLOOKUP($A167,FAG_Daten_2022!$A$1:$FK$206,FAG_Daten_2022!BQ$1,FALSE)="","",VLOOKUP($A167,FAG_Daten_2022!$A$1:$FK$206,FAG_Daten_2022!BQ$1,FALSE))</f>
        <v/>
      </c>
      <c r="DM167" s="82" t="str">
        <f>IF(VLOOKUP($A167,FAG_Daten_2022!$A$1:$FK$206,FAG_Daten_2022!BR$1,FALSE)="","",VLOOKUP($A167,FAG_Daten_2022!$A$1:$FK$206,FAG_Daten_2022!BR$1,FALSE))</f>
        <v/>
      </c>
      <c r="DN167" s="82" t="str">
        <f t="shared" si="43"/>
        <v/>
      </c>
      <c r="DO167" s="82" t="str">
        <f t="shared" si="43"/>
        <v/>
      </c>
      <c r="DP167" s="82" t="str">
        <f t="shared" si="43"/>
        <v/>
      </c>
      <c r="DQ167" s="82" t="str">
        <f t="shared" si="43"/>
        <v/>
      </c>
      <c r="DR167" s="82" t="str">
        <f t="shared" si="43"/>
        <v/>
      </c>
      <c r="DS167" s="82" t="str">
        <f t="shared" si="43"/>
        <v/>
      </c>
      <c r="DT167" s="82" t="str">
        <f t="shared" si="41"/>
        <v/>
      </c>
      <c r="DU167" s="82" t="str">
        <f t="shared" si="41"/>
        <v/>
      </c>
      <c r="DV167" s="82" t="str">
        <f t="shared" si="41"/>
        <v/>
      </c>
      <c r="DW167" s="82" t="str">
        <f t="shared" si="32"/>
        <v/>
      </c>
      <c r="DX167" s="82" t="str">
        <f t="shared" si="32"/>
        <v/>
      </c>
      <c r="DY167" s="82" t="str">
        <f t="shared" si="32"/>
        <v/>
      </c>
      <c r="DZ167" s="82">
        <f t="shared" si="36"/>
        <v>0</v>
      </c>
      <c r="EA167" s="82">
        <f t="shared" si="37"/>
        <v>0</v>
      </c>
      <c r="EB167" s="82"/>
      <c r="EC167" s="82"/>
      <c r="ED167" s="82"/>
      <c r="EE167" s="82"/>
      <c r="EF167" s="82"/>
      <c r="EG167" s="82"/>
      <c r="EH167" s="82"/>
      <c r="EI167" s="82"/>
      <c r="EJ167" s="82"/>
      <c r="EL167" s="82"/>
    </row>
    <row r="168" spans="1:142" s="3" customFormat="1" outlineLevel="1" x14ac:dyDescent="0.2">
      <c r="A168" s="3">
        <v>160</v>
      </c>
      <c r="B168" s="3" t="str">
        <f>VLOOKUP(A168,FAG_Daten_2022!A$1:$FK$206,FAG_Daten_2022!$B$1,FALSE)</f>
        <v>Zumikon</v>
      </c>
      <c r="C168" s="3" t="str">
        <f>VLOOKUP(A168,FAG_Daten_2022!A$1:$FK$206,FAG_Daten_2022!$C$1,FALSE)</f>
        <v>Politische Gemeinde</v>
      </c>
      <c r="D168" s="3" t="str">
        <f>VLOOKUP(A168,FAG_Daten_2022!A$1:$FK$206,FAG_Daten_2022!$D$1,FALSE)</f>
        <v>Bezirk Meilen</v>
      </c>
      <c r="E168" s="82">
        <f>VLOOKUP(A168,FAG_Daten_2022!A$1:$FK$206,FAG_Daten_2022!$AT$1,FALSE)</f>
        <v>11381</v>
      </c>
      <c r="F168" s="82">
        <f>VLOOKUP(A168,FAG_Daten_2022!A$1:$FK$206,FAG_Daten_2022!$AV$1,FALSE)</f>
        <v>3770</v>
      </c>
      <c r="G168" s="82">
        <f>VLOOKUP(A168,FAG_Daten_2022!A$1:$FK$206,FAG_Daten_2022!$F$1,FALSE)</f>
        <v>5573</v>
      </c>
      <c r="H168" s="80">
        <f>VLOOKUP(A168,FAG_Daten_2022!A$1:$FK$206,FAG_Daten_2022!$DH$1,FALSE)</f>
        <v>85</v>
      </c>
      <c r="I168" s="82">
        <f>ROUND(IF(E168&lt;FAG_Basisdaten!$C$5*F168,(FAG_Basisdaten!$C$5*F168-E168)*G168*H168/100,0),0)</f>
        <v>0</v>
      </c>
      <c r="J168" s="82">
        <f>VLOOKUP(A168,FAG_Daten_2022!A$1:$FK$206,FAG_Daten_2022!$AT$1,FALSE)</f>
        <v>11381</v>
      </c>
      <c r="K168" s="82">
        <f>VLOOKUP(A168,FAG_Daten_2022!A$1:$FK$206,FAG_Daten_2022!$AV$1,FALSE)</f>
        <v>3770</v>
      </c>
      <c r="L168" s="3">
        <f>VLOOKUP(A168,FAG_Daten_2022!A$1:$FK$206,FAG_Daten_2022!$F$1,FALSE)</f>
        <v>5573</v>
      </c>
      <c r="M168" s="3">
        <f>VLOOKUP(A168,FAG_Daten_2022!A$1:$FK$206,FAG_Daten_2022!DJ$1,FALSE)</f>
        <v>99.67</v>
      </c>
      <c r="N168" s="3">
        <f>VLOOKUP(A168,FAG_Daten_2022!A$1:$FK$206,FAG_Daten_2022!$DK$1,FALSE)</f>
        <v>100.87</v>
      </c>
      <c r="O168" s="82">
        <f>ROUND(IF(J168&gt;K168*FAG_Basisdaten!$C$8,(J168-K168*FAG_Basisdaten!$C$8)*FAG_Basisdaten!$C$9*L168*(M168/N168),0),0)</f>
        <v>27884832</v>
      </c>
      <c r="P168" s="82">
        <f>VLOOKUP(A168,FAG_Daten_2022!A$1:$FK$206,FAG_Daten_2022!$I$1,FALSE)</f>
        <v>1234</v>
      </c>
      <c r="Q168" s="82">
        <f>VLOOKUP(A168,FAG_Daten_2022!A$1:$FK$206,FAG_Daten_2022!$F$1,FALSE)</f>
        <v>5573</v>
      </c>
      <c r="R168" s="82">
        <f>VLOOKUP(A168,FAG_Daten_2022!A$1:$FK$206,FAG_Daten_2022!$K$1,FALSE)</f>
        <v>232131</v>
      </c>
      <c r="S168" s="82">
        <f>VLOOKUP(A168,FAG_Daten_2022!A$1:$FK$206,FAG_Daten_2022!$H$1,FALSE)</f>
        <v>1130451</v>
      </c>
      <c r="T168" s="82">
        <f>VLOOKUP(A168,FAG_Daten_2022!A$1:$FK$206,FAG_Daten_2022!$F$1,FALSE)</f>
        <v>5573</v>
      </c>
      <c r="U168" s="3">
        <f>VLOOKUP(A168,FAG_Daten_2022!A$1:$FK$206,FAG_Daten_2022!$BC$1,FALSE)</f>
        <v>102.3</v>
      </c>
      <c r="V168" s="3">
        <f>VLOOKUP(A168,FAG_Daten_2022!A$1:$FK$206,FAG_Daten_2022!$BD$1,FALSE)</f>
        <v>104.2</v>
      </c>
      <c r="W168" s="118">
        <f>IF((P168/Q168)&gt;(R168/S168)*FAG_Basisdaten!$C$12,((P168/Q168)-(R168/S168)*FAG_Basisdaten!$C$12)*T168*FAG_Basisdaten!$C$13*(U168/V168),0)</f>
        <v>0</v>
      </c>
      <c r="X168" s="3">
        <f>VLOOKUP(A168,FAG_Daten_2022!A$1:$FK$206,FAG_Daten_2022!$DH$1,FALSE)</f>
        <v>85</v>
      </c>
      <c r="Y168" s="3">
        <f>VLOOKUP(A168,FAG_Daten_2022!A$1:$FK$206,FAG_Daten_2022!$DJ$1,FALSE)</f>
        <v>99.67</v>
      </c>
      <c r="Z168" s="82">
        <f>ROUND(W168-W168*MIN(MAX((Y168*FAG_Basisdaten!$C$15-X168)/(Y168*FAG_Basisdaten!$C$14),0),1),0)</f>
        <v>0</v>
      </c>
      <c r="AA168" s="79">
        <f>VLOOKUP(A168,FAG_Daten_2022!A$1:$FK$206,FAG_Daten_2022!$AW$1,FALSE)</f>
        <v>1020.16</v>
      </c>
      <c r="AB168" s="83">
        <f>VLOOKUP(A168,FAG_Daten_2022!A$1:$FK$206,FAG_Daten_2022!$AZ$1,FALSE)</f>
        <v>1.8E-3</v>
      </c>
      <c r="AC168" s="3">
        <f>VLOOKUP(A168,FAG_Daten_2022!A$1:$FK$206,FAG_Daten_2022!$F$1,FALSE)</f>
        <v>5573</v>
      </c>
      <c r="AD168" s="3">
        <f>VLOOKUP(A168,FAG_Daten_2022!A$1:$FK$206,FAG_Daten_2022!$BC$1,FALSE)</f>
        <v>102.3</v>
      </c>
      <c r="AE168" s="3">
        <f>VLOOKUP(A168,FAG_Daten_2022!A$1:$FK$206,FAG_Daten_2022!$BD$1,FALSE)</f>
        <v>104.2</v>
      </c>
      <c r="AF168" s="80">
        <f>IF(OR(AA168&lt;FAG_Basisdaten!$C$18,AB168&gt;FAG_Basisdaten!$C$19),MAX((FAG_Basisdaten!$C$20+FAG_Basisdaten!$C$21*AA168+FAG_Basisdaten!$C$22*AB168*100)*AC168*(AD168/AE168),0),0)</f>
        <v>0</v>
      </c>
      <c r="AG168" s="3">
        <f>VLOOKUP(A168,FAG_Daten_2022!A$1:$FK$206,FAG_Daten_2022!$DH$1,FALSE)</f>
        <v>85</v>
      </c>
      <c r="AH168" s="3">
        <f>VLOOKUP(A168,FAG_Daten_2022!A$1:$FK$206,FAG_Daten_2022!$DJ$1,FALSE)</f>
        <v>99.67</v>
      </c>
      <c r="AI168" s="82">
        <f>ROUND(AF168-AF168*MIN(MAX((AH168*FAG_Basisdaten!$C$24-AG168)/(AH168*FAG_Basisdaten!$C$23),0),1),0)</f>
        <v>0</v>
      </c>
      <c r="AJ168" s="3">
        <f>VLOOKUP(A168,FAG_Daten_2022!$A$1:$FK$206,FAG_Daten_2022!$BC$1,FALSE)</f>
        <v>102.3</v>
      </c>
      <c r="AK168" s="3">
        <f>VLOOKUP(A168,FAG_Daten_2022!$A$1:$FK$206,FAG_Daten_2022!$BD$1,FALSE)</f>
        <v>104.2</v>
      </c>
      <c r="AL168" s="82">
        <v>0</v>
      </c>
      <c r="AM168" s="82">
        <f t="shared" si="33"/>
        <v>-27884832</v>
      </c>
      <c r="AN168" s="115" t="str">
        <f>IF(VLOOKUP($A168,FAG_Daten_2022!$A$1:$FK$206,FAG_Daten_2022!BS$1,FALSE)="","",VLOOKUP($A168,FAG_Daten_2022!$A$1:$FK$206,FAG_Daten_2022!BS$1,FALSE))</f>
        <v/>
      </c>
      <c r="AO168" s="115" t="str">
        <f>IF(VLOOKUP($A168,FAG_Daten_2022!$A$1:$FK$206,FAG_Daten_2022!BT$1,FALSE)="","",VLOOKUP($A168,FAG_Daten_2022!$A$1:$FK$206,FAG_Daten_2022!BT$1,FALSE))</f>
        <v/>
      </c>
      <c r="AP168" s="115" t="str">
        <f>IF(VLOOKUP($A168,FAG_Daten_2022!$A$1:$FK$206,FAG_Daten_2022!BU$1,FALSE)="","",VLOOKUP($A168,FAG_Daten_2022!$A$1:$FK$206,FAG_Daten_2022!BU$1,FALSE))</f>
        <v/>
      </c>
      <c r="AQ168" s="115" t="str">
        <f>IF(VLOOKUP($A168,FAG_Daten_2022!$A$1:$FK$206,FAG_Daten_2022!BV$1,FALSE)="","",VLOOKUP($A168,FAG_Daten_2022!$A$1:$FK$206,FAG_Daten_2022!BV$1,FALSE))</f>
        <v/>
      </c>
      <c r="AR168" s="115" t="str">
        <f>IF(VLOOKUP($A168,FAG_Daten_2022!$A$1:$FK$206,FAG_Daten_2022!BW$1,FALSE)="","",VLOOKUP($A168,FAG_Daten_2022!$A$1:$FK$206,FAG_Daten_2022!BW$1,FALSE))</f>
        <v/>
      </c>
      <c r="AS168" s="115" t="str">
        <f>IF(VLOOKUP($A168,FAG_Daten_2022!$A$1:$FK$206,FAG_Daten_2022!BX$1,FALSE)="","",VLOOKUP($A168,FAG_Daten_2022!$A$1:$FK$206,FAG_Daten_2022!BX$1,FALSE))</f>
        <v/>
      </c>
      <c r="AT168" s="115" t="str">
        <f>IF(VLOOKUP($A168,FAG_Daten_2022!$A$1:$FK$206,FAG_Daten_2022!BY$1,FALSE)="","",VLOOKUP($A168,FAG_Daten_2022!$A$1:$FK$206,FAG_Daten_2022!BY$1,FALSE))</f>
        <v/>
      </c>
      <c r="AU168" s="115" t="str">
        <f>IF(VLOOKUP($A168,FAG_Daten_2022!$A$1:$FK$206,FAG_Daten_2022!BZ$1,FALSE)="","",VLOOKUP($A168,FAG_Daten_2022!$A$1:$FK$206,FAG_Daten_2022!BZ$1,FALSE))</f>
        <v/>
      </c>
      <c r="AV168" s="115" t="str">
        <f>IF(VLOOKUP($A168,FAG_Daten_2022!$A$1:$FK$206,FAG_Daten_2022!CA$1,FALSE)="","",VLOOKUP($A168,FAG_Daten_2022!$A$1:$FK$206,FAG_Daten_2022!CA$1,FALSE))</f>
        <v/>
      </c>
      <c r="AW168" s="115" t="str">
        <f>IF(VLOOKUP($A168,FAG_Daten_2022!$A$1:$FK$206,FAG_Daten_2022!CB$1,FALSE)="","",VLOOKUP($A168,FAG_Daten_2022!$A$1:$FK$206,FAG_Daten_2022!CB$1,FALSE))</f>
        <v/>
      </c>
      <c r="AX168" s="115" t="str">
        <f>IF(VLOOKUP($A168,FAG_Daten_2022!$A$1:$FK$206,FAG_Daten_2022!CC$1,FALSE)="","",VLOOKUP($A168,FAG_Daten_2022!$A$1:$FK$206,FAG_Daten_2022!CC$1,FALSE))</f>
        <v/>
      </c>
      <c r="AY168" s="115" t="str">
        <f>IF(VLOOKUP($A168,FAG_Daten_2022!$A$1:$FK$206,FAG_Daten_2022!CD$1,FALSE)="","",VLOOKUP($A168,FAG_Daten_2022!$A$1:$FK$206,FAG_Daten_2022!CD$1,FALSE))</f>
        <v/>
      </c>
      <c r="AZ168" s="80">
        <f>VLOOKUP($A168,FAG_Daten_2022!$A$1:$FK$206,FAG_Daten_2022!$DH$1,FALSE)</f>
        <v>85</v>
      </c>
      <c r="BA168" s="80">
        <f>IF(VLOOKUP($A168,FAG_Daten_2022!$A$1:$FK$206,FAG_Daten_2022!M$1,FALSE)="","",VLOOKUP($A168,FAG_Daten_2022!$A$1:$FK$206,FAG_Daten_2022!M$1,FALSE))</f>
        <v>0</v>
      </c>
      <c r="BB168" s="80">
        <f>IF(VLOOKUP($A168,FAG_Daten_2022!$A$1:$FK$206,FAG_Daten_2022!N$1,FALSE)="","",VLOOKUP($A168,FAG_Daten_2022!$A$1:$FK$206,FAG_Daten_2022!N$1,FALSE))</f>
        <v>0</v>
      </c>
      <c r="BC168" s="80">
        <f>IF(VLOOKUP($A168,FAG_Daten_2022!$A$1:$FK$206,FAG_Daten_2022!O$1,FALSE)="","",VLOOKUP($A168,FAG_Daten_2022!$A$1:$FK$206,FAG_Daten_2022!O$1,FALSE))</f>
        <v>0</v>
      </c>
      <c r="BD168" s="80" t="str">
        <f>IF(VLOOKUP($A168,FAG_Daten_2022!$A$1:$FK$206,FAG_Daten_2022!P$1,FALSE)="","",VLOOKUP($A168,FAG_Daten_2022!$A$1:$FK$206,FAG_Daten_2022!P$1,FALSE))</f>
        <v/>
      </c>
      <c r="BE168" s="80">
        <f>IF(VLOOKUP($A168,FAG_Daten_2022!$A$1:$FK$206,FAG_Daten_2022!R$1,FALSE)="","",VLOOKUP($A168,FAG_Daten_2022!$A$1:$FK$206,FAG_Daten_2022!R$1,FALSE))</f>
        <v>0</v>
      </c>
      <c r="BF168" s="80">
        <f>IF(VLOOKUP($A168,FAG_Daten_2022!$A$1:$FK$206,FAG_Daten_2022!S$1,FALSE)="","",VLOOKUP($A168,FAG_Daten_2022!$A$1:$FK$206,FAG_Daten_2022!S$1,FALSE))</f>
        <v>0</v>
      </c>
      <c r="BG168" s="80" t="str">
        <f>IF(VLOOKUP($A168,FAG_Daten_2022!$A$1:$FK$206,FAG_Daten_2022!T$1,FALSE)="","",VLOOKUP($A168,FAG_Daten_2022!$A$1:$FK$206,FAG_Daten_2022!T$1,FALSE))</f>
        <v/>
      </c>
      <c r="BH168" s="80" t="str">
        <f>IF(VLOOKUP($A168,FAG_Daten_2022!$A$1:$FK$206,FAG_Daten_2022!U$1,FALSE)="","",VLOOKUP($A168,FAG_Daten_2022!$A$1:$FK$206,FAG_Daten_2022!U$1,FALSE))</f>
        <v/>
      </c>
      <c r="BI168" s="80">
        <f>IF(VLOOKUP($A168,FAG_Daten_2022!$A$1:$FK$206,FAG_Daten_2022!W$1,FALSE)="","",VLOOKUP($A168,FAG_Daten_2022!$A$1:$FK$206,FAG_Daten_2022!W$1,FALSE))</f>
        <v>0</v>
      </c>
      <c r="BJ168" s="80" t="str">
        <f>IF(VLOOKUP($A168,FAG_Daten_2022!$A$1:$FK$206,FAG_Daten_2022!X$1,FALSE)="","",VLOOKUP($A168,FAG_Daten_2022!$A$1:$FK$206,FAG_Daten_2022!X$1,FALSE))</f>
        <v/>
      </c>
      <c r="BK168" s="80" t="str">
        <f>IF(VLOOKUP($A168,FAG_Daten_2022!$A$1:$FK$206,FAG_Daten_2022!Y$1,FALSE)="","",VLOOKUP($A168,FAG_Daten_2022!$A$1:$FK$206,FAG_Daten_2022!Y$1,FALSE))</f>
        <v/>
      </c>
      <c r="BL168" s="80" t="str">
        <f>IF(VLOOKUP($A168,FAG_Daten_2022!$A$1:$FK$206,FAG_Daten_2022!Z$1,FALSE)="","",VLOOKUP($A168,FAG_Daten_2022!$A$1:$FK$206,FAG_Daten_2022!Z$1,FALSE))</f>
        <v/>
      </c>
      <c r="BM168" s="82">
        <f>IF(VLOOKUP($A168,FAG_Daten_2022!$A$1:$FK$206,FAG_Daten_2022!AG$1,FALSE)="","",VLOOKUP($A168,FAG_Daten_2022!$A$1:$FK$206,FAG_Daten_2022!AG$1,FALSE))</f>
        <v>63425968</v>
      </c>
      <c r="BN168" s="82">
        <f>IF(VLOOKUP($A168,FAG_Daten_2022!$A$1:$FK$206,FAG_Daten_2022!AH$1,FALSE)="","",VLOOKUP($A168,FAG_Daten_2022!$A$1:$FK$206,FAG_Daten_2022!AH$1,FALSE))</f>
        <v>0</v>
      </c>
      <c r="BO168" s="82">
        <f>IF(VLOOKUP($A168,FAG_Daten_2022!$A$1:$FK$206,FAG_Daten_2022!AI$1,FALSE)="","",VLOOKUP($A168,FAG_Daten_2022!$A$1:$FK$206,FAG_Daten_2022!AI$1,FALSE))</f>
        <v>0</v>
      </c>
      <c r="BP168" s="113">
        <f>IF(VLOOKUP($A168,FAG_Daten_2022!$A$1:$FK$206,FAG_Daten_2022!AJ$1,FALSE)="","",VLOOKUP($A168,FAG_Daten_2022!$A$1:$FK$206,FAG_Daten_2022!AJ$1,FALSE))</f>
        <v>0</v>
      </c>
      <c r="BQ168" s="82" t="str">
        <f>IF(VLOOKUP($A168,FAG_Daten_2022!$A$1:$FK$206,FAG_Daten_2022!AK$1,FALSE)="","",VLOOKUP($A168,FAG_Daten_2022!$A$1:$FK$206,FAG_Daten_2022!AK$1,FALSE))</f>
        <v/>
      </c>
      <c r="BR168" s="82">
        <f>IF(VLOOKUP($A168,FAG_Daten_2022!$A$1:$FK$206,FAG_Daten_2022!AL$1,FALSE)="","",VLOOKUP($A168,FAG_Daten_2022!$A$1:$FK$206,FAG_Daten_2022!AL$1,FALSE))</f>
        <v>0</v>
      </c>
      <c r="BS168" s="82">
        <f>IF(VLOOKUP($A168,FAG_Daten_2022!$A$1:$FK$206,FAG_Daten_2022!AM$1,FALSE)="","",VLOOKUP($A168,FAG_Daten_2022!$A$1:$FK$206,FAG_Daten_2022!AM$1,FALSE))</f>
        <v>0</v>
      </c>
      <c r="BT168" s="82" t="str">
        <f>IF(VLOOKUP($A168,FAG_Daten_2022!$A$1:$FK$206,FAG_Daten_2022!AN$1,FALSE)="","",VLOOKUP($A168,FAG_Daten_2022!$A$1:$FK$206,FAG_Daten_2022!AN$1,FALSE))</f>
        <v/>
      </c>
      <c r="BU168" s="82" t="str">
        <f>IF(VLOOKUP($A168,FAG_Daten_2022!$A$1:$FK$206,FAG_Daten_2022!AO$1,FALSE)="","",VLOOKUP($A168,FAG_Daten_2022!$A$1:$FK$206,FAG_Daten_2022!AO$1,FALSE))</f>
        <v/>
      </c>
      <c r="BV168" s="82">
        <f>IF(VLOOKUP($A168,FAG_Daten_2022!$A$1:$FK$206,FAG_Daten_2022!AP$1,FALSE)="","",VLOOKUP($A168,FAG_Daten_2022!$A$1:$FK$206,FAG_Daten_2022!AP$1,FALSE))</f>
        <v>0</v>
      </c>
      <c r="BW168" s="82" t="str">
        <f>IF(VLOOKUP($A168,FAG_Daten_2022!$A$1:$FK$206,FAG_Daten_2022!AQ$1,FALSE)="","",VLOOKUP($A168,FAG_Daten_2022!$A$1:$FK$206,FAG_Daten_2022!AQ$1,FALSE))</f>
        <v/>
      </c>
      <c r="BX168" s="82" t="str">
        <f>IF(VLOOKUP($A168,FAG_Daten_2022!$A$1:$FK$206,FAG_Daten_2022!AR$1,FALSE)="","",VLOOKUP($A168,FAG_Daten_2022!$A$1:$FK$206,FAG_Daten_2022!AR$1,FALSE))</f>
        <v/>
      </c>
      <c r="BY168" s="82" t="str">
        <f>IF(VLOOKUP($A168,FAG_Daten_2022!$A$1:$FK$206,FAG_Daten_2022!AS$1,FALSE)="","",VLOOKUP($A168,FAG_Daten_2022!$A$1:$FK$206,FAG_Daten_2022!AS$1,FALSE))</f>
        <v/>
      </c>
      <c r="BZ168" s="82">
        <f t="shared" si="38"/>
        <v>0</v>
      </c>
      <c r="CA168" s="82">
        <f t="shared" si="38"/>
        <v>0</v>
      </c>
      <c r="CB168" s="82">
        <f t="shared" si="38"/>
        <v>0</v>
      </c>
      <c r="CC168" s="82" t="str">
        <f t="shared" si="38"/>
        <v/>
      </c>
      <c r="CD168" s="82">
        <f t="shared" si="38"/>
        <v>0</v>
      </c>
      <c r="CE168" s="82">
        <f t="shared" si="38"/>
        <v>0</v>
      </c>
      <c r="CF168" s="82" t="str">
        <f t="shared" si="38"/>
        <v/>
      </c>
      <c r="CG168" s="82" t="str">
        <f t="shared" si="38"/>
        <v/>
      </c>
      <c r="CH168" s="82">
        <f t="shared" si="38"/>
        <v>0</v>
      </c>
      <c r="CI168" s="82" t="str">
        <f t="shared" si="38"/>
        <v/>
      </c>
      <c r="CJ168" s="82" t="str">
        <f t="shared" si="38"/>
        <v/>
      </c>
      <c r="CK168" s="82" t="str">
        <f t="shared" si="38"/>
        <v/>
      </c>
      <c r="CL168" s="82">
        <f t="shared" si="42"/>
        <v>0</v>
      </c>
      <c r="CM168" s="82">
        <f t="shared" si="42"/>
        <v>0</v>
      </c>
      <c r="CN168" s="82">
        <f t="shared" si="42"/>
        <v>0</v>
      </c>
      <c r="CO168" s="82" t="str">
        <f t="shared" si="42"/>
        <v/>
      </c>
      <c r="CP168" s="82">
        <f t="shared" si="42"/>
        <v>0</v>
      </c>
      <c r="CQ168" s="82">
        <f t="shared" si="42"/>
        <v>0</v>
      </c>
      <c r="CR168" s="82" t="str">
        <f t="shared" si="42"/>
        <v/>
      </c>
      <c r="CS168" s="82" t="str">
        <f t="shared" si="40"/>
        <v/>
      </c>
      <c r="CT168" s="82">
        <f t="shared" si="40"/>
        <v>0</v>
      </c>
      <c r="CU168" s="82" t="str">
        <f t="shared" si="31"/>
        <v/>
      </c>
      <c r="CV168" s="82" t="str">
        <f t="shared" si="31"/>
        <v/>
      </c>
      <c r="CW168" s="82" t="str">
        <f t="shared" si="31"/>
        <v/>
      </c>
      <c r="CX168" s="82">
        <f t="shared" si="39"/>
        <v>0</v>
      </c>
      <c r="CY168" s="82">
        <f>VLOOKUP($A168,FAG_Daten_2022!$A$1:$FK$206,FAG_Daten_2022!I$1,FALSE)</f>
        <v>1234</v>
      </c>
      <c r="CZ168" s="82" t="str">
        <f>IF(VLOOKUP($A168,FAG_Daten_2022!$A$1:$FK$206,FAG_Daten_2022!BE$1,FALSE)="","",VLOOKUP($A168,FAG_Daten_2022!$A$1:$FK$206,FAG_Daten_2022!BE$1,FALSE))</f>
        <v/>
      </c>
      <c r="DA168" s="82" t="str">
        <f>IF(VLOOKUP($A168,FAG_Daten_2022!$A$1:$FK$206,FAG_Daten_2022!BF$1,FALSE)="","",VLOOKUP($A168,FAG_Daten_2022!$A$1:$FK$206,FAG_Daten_2022!BF$1,FALSE))</f>
        <v/>
      </c>
      <c r="DB168" s="82" t="str">
        <f>IF(VLOOKUP($A168,FAG_Daten_2022!$A$1:$FK$206,FAG_Daten_2022!BG$1,FALSE)="","",VLOOKUP($A168,FAG_Daten_2022!$A$1:$FK$206,FAG_Daten_2022!BG$1,FALSE))</f>
        <v/>
      </c>
      <c r="DC168" s="82" t="str">
        <f>IF(VLOOKUP($A168,FAG_Daten_2022!$A$1:$FK$206,FAG_Daten_2022!BH$1,FALSE)="","",VLOOKUP($A168,FAG_Daten_2022!$A$1:$FK$206,FAG_Daten_2022!BH$1,FALSE))</f>
        <v/>
      </c>
      <c r="DD168" s="82" t="str">
        <f>IF(VLOOKUP($A168,FAG_Daten_2022!$A$1:$FK$206,FAG_Daten_2022!BI$1,FALSE)="","",VLOOKUP($A168,FAG_Daten_2022!$A$1:$FK$206,FAG_Daten_2022!BI$1,FALSE))</f>
        <v/>
      </c>
      <c r="DE168" s="82" t="str">
        <f>IF(VLOOKUP($A168,FAG_Daten_2022!$A$1:$FK$206,FAG_Daten_2022!BJ$1,FALSE)="","",VLOOKUP($A168,FAG_Daten_2022!$A$1:$FK$206,FAG_Daten_2022!BJ$1,FALSE))</f>
        <v/>
      </c>
      <c r="DF168" s="82" t="str">
        <f>IF(VLOOKUP($A168,FAG_Daten_2022!$A$1:$FK$206,FAG_Daten_2022!BK$1,FALSE)="","",VLOOKUP($A168,FAG_Daten_2022!$A$1:$FK$206,FAG_Daten_2022!BK$1,FALSE))</f>
        <v/>
      </c>
      <c r="DG168" s="82" t="str">
        <f>IF(VLOOKUP($A168,FAG_Daten_2022!$A$1:$FK$206,FAG_Daten_2022!BL$1,FALSE)="","",VLOOKUP($A168,FAG_Daten_2022!$A$1:$FK$206,FAG_Daten_2022!BL$1,FALSE))</f>
        <v/>
      </c>
      <c r="DH168" s="82" t="str">
        <f>IF(VLOOKUP($A168,FAG_Daten_2022!$A$1:$FK$206,FAG_Daten_2022!BM$1,FALSE)="","",VLOOKUP($A168,FAG_Daten_2022!$A$1:$FK$206,FAG_Daten_2022!BM$1,FALSE))</f>
        <v/>
      </c>
      <c r="DI168" s="82" t="str">
        <f>IF(VLOOKUP($A168,FAG_Daten_2022!$A$1:$FK$206,FAG_Daten_2022!BN$1,FALSE)="","",VLOOKUP($A168,FAG_Daten_2022!$A$1:$FK$206,FAG_Daten_2022!BN$1,FALSE))</f>
        <v/>
      </c>
      <c r="DJ168" s="82" t="str">
        <f>IF(VLOOKUP($A168,FAG_Daten_2022!$A$1:$FK$206,FAG_Daten_2022!BO$1,FALSE)="","",VLOOKUP($A168,FAG_Daten_2022!$A$1:$FK$206,FAG_Daten_2022!BO$1,FALSE))</f>
        <v/>
      </c>
      <c r="DK168" s="82" t="str">
        <f>IF(VLOOKUP($A168,FAG_Daten_2022!$A$1:$FK$206,FAG_Daten_2022!BP$1,FALSE)="","",VLOOKUP($A168,FAG_Daten_2022!$A$1:$FK$206,FAG_Daten_2022!BP$1,FALSE))</f>
        <v/>
      </c>
      <c r="DL168" s="82" t="str">
        <f>IF(VLOOKUP($A168,FAG_Daten_2022!$A$1:$FK$206,FAG_Daten_2022!BQ$1,FALSE)="","",VLOOKUP($A168,FAG_Daten_2022!$A$1:$FK$206,FAG_Daten_2022!BQ$1,FALSE))</f>
        <v/>
      </c>
      <c r="DM168" s="82" t="str">
        <f>IF(VLOOKUP($A168,FAG_Daten_2022!$A$1:$FK$206,FAG_Daten_2022!BR$1,FALSE)="","",VLOOKUP($A168,FAG_Daten_2022!$A$1:$FK$206,FAG_Daten_2022!BR$1,FALSE))</f>
        <v/>
      </c>
      <c r="DN168" s="82" t="str">
        <f t="shared" si="43"/>
        <v/>
      </c>
      <c r="DO168" s="82" t="str">
        <f t="shared" si="43"/>
        <v/>
      </c>
      <c r="DP168" s="82" t="str">
        <f t="shared" si="43"/>
        <v/>
      </c>
      <c r="DQ168" s="82" t="str">
        <f t="shared" si="43"/>
        <v/>
      </c>
      <c r="DR168" s="82" t="str">
        <f t="shared" si="43"/>
        <v/>
      </c>
      <c r="DS168" s="82" t="str">
        <f t="shared" si="43"/>
        <v/>
      </c>
      <c r="DT168" s="82" t="str">
        <f t="shared" si="41"/>
        <v/>
      </c>
      <c r="DU168" s="82" t="str">
        <f t="shared" si="41"/>
        <v/>
      </c>
      <c r="DV168" s="82" t="str">
        <f t="shared" si="41"/>
        <v/>
      </c>
      <c r="DW168" s="82" t="str">
        <f t="shared" si="32"/>
        <v/>
      </c>
      <c r="DX168" s="82" t="str">
        <f t="shared" si="32"/>
        <v/>
      </c>
      <c r="DY168" s="82" t="str">
        <f t="shared" si="32"/>
        <v/>
      </c>
      <c r="DZ168" s="82">
        <f t="shared" si="36"/>
        <v>0</v>
      </c>
      <c r="EA168" s="82">
        <f t="shared" si="37"/>
        <v>0</v>
      </c>
      <c r="EB168" s="82"/>
      <c r="EC168" s="82"/>
      <c r="ED168" s="82"/>
      <c r="EE168" s="82"/>
      <c r="EF168" s="82"/>
      <c r="EG168" s="82"/>
      <c r="EH168" s="82"/>
      <c r="EI168" s="82"/>
      <c r="EJ168" s="82"/>
      <c r="EL168" s="82"/>
    </row>
    <row r="169" spans="1:142" outlineLevel="1" x14ac:dyDescent="0.2">
      <c r="A169" s="1">
        <v>261</v>
      </c>
      <c r="B169" s="3" t="str">
        <f>VLOOKUP(A169,FAG_Daten_2022!A$1:$FK$206,FAG_Daten_2022!$B$1,FALSE)</f>
        <v>Zürich</v>
      </c>
      <c r="C169" s="3" t="str">
        <f>VLOOKUP(A169,FAG_Daten_2022!A$1:$FK$206,FAG_Daten_2022!$C$1,FALSE)</f>
        <v>Stadt</v>
      </c>
      <c r="D169" s="3" t="str">
        <f>VLOOKUP(A169,FAG_Daten_2022!A$1:$FK$206,FAG_Daten_2022!$D$1,FALSE)</f>
        <v>Bezirk Zürich</v>
      </c>
      <c r="E169" s="82">
        <f>VLOOKUP(A169,FAG_Daten_2022!A$1:$FK$206,FAG_Daten_2022!$AT$1,FALSE)</f>
        <v>5348</v>
      </c>
      <c r="F169" s="82">
        <f>VLOOKUP(A169,FAG_Daten_2022!A$1:$FK$206,FAG_Daten_2022!$AV$1,FALSE)</f>
        <v>3770</v>
      </c>
      <c r="G169" s="82">
        <f>VLOOKUP(A169,FAG_Daten_2022!A$1:$FK$206,FAG_Daten_2022!$F$1,FALSE)</f>
        <v>420891</v>
      </c>
      <c r="H169" s="80">
        <f>VLOOKUP(A169,FAG_Daten_2022!A$1:$FK$206,FAG_Daten_2022!$DH$1,FALSE)</f>
        <v>119</v>
      </c>
      <c r="I169" s="82">
        <f>ROUND(IF(E169&lt;FAG_Basisdaten!$C$5*F169,(FAG_Basisdaten!$C$5*F169-E169)*G169*H169/100,0),0)</f>
        <v>0</v>
      </c>
      <c r="J169" s="82">
        <f>VLOOKUP(A169,FAG_Daten_2022!A$1:$FK$206,FAG_Daten_2022!$AT$1,FALSE)</f>
        <v>5348</v>
      </c>
      <c r="K169" s="82">
        <f>VLOOKUP(A169,FAG_Daten_2022!A$1:$FK$206,FAG_Daten_2022!$AV$1,FALSE)</f>
        <v>3770</v>
      </c>
      <c r="L169" s="3">
        <f>VLOOKUP(A169,FAG_Daten_2022!A$1:$FK$206,FAG_Daten_2022!$F$1,FALSE)</f>
        <v>420891</v>
      </c>
      <c r="M169" s="3">
        <f>VLOOKUP(A169,FAG_Daten_2022!A$1:$FK$206,FAG_Daten_2022!DJ$1,FALSE)</f>
        <v>99.67</v>
      </c>
      <c r="N169" s="3">
        <f>VLOOKUP(A169,FAG_Daten_2022!A$1:$FK$206,FAG_Daten_2022!$DK$1,FALSE)</f>
        <v>100.87</v>
      </c>
      <c r="O169" s="82">
        <f>ROUND(IF(J169&gt;K169*FAG_Basisdaten!$C$8,(J169-K169*FAG_Basisdaten!$C$8)*FAG_Basisdaten!$C$9*L169*(M169/N169),0),0)</f>
        <v>349633570</v>
      </c>
      <c r="P169" s="82">
        <f>VLOOKUP(A169,FAG_Daten_2022!A$1:$FK$206,FAG_Daten_2022!$I$1,FALSE)</f>
        <v>74084</v>
      </c>
      <c r="Q169" s="82">
        <f>VLOOKUP(A169,FAG_Daten_2022!A$1:$FK$206,FAG_Daten_2022!$F$1,FALSE)</f>
        <v>420891</v>
      </c>
      <c r="R169" s="82">
        <f>VLOOKUP(A169,FAG_Daten_2022!A$1:$FK$206,FAG_Daten_2022!$K$1,FALSE)</f>
        <v>232131</v>
      </c>
      <c r="S169" s="82">
        <f>VLOOKUP(A169,FAG_Daten_2022!A$1:$FK$206,FAG_Daten_2022!$H$1,FALSE)</f>
        <v>1130451</v>
      </c>
      <c r="T169" s="82">
        <f>VLOOKUP(A169,FAG_Daten_2022!A$1:$FK$206,FAG_Daten_2022!$F$1,FALSE)</f>
        <v>420891</v>
      </c>
      <c r="U169" s="3">
        <f>VLOOKUP(A169,FAG_Daten_2022!A$1:$FK$206,FAG_Daten_2022!$BC$1,FALSE)</f>
        <v>102.3</v>
      </c>
      <c r="V169" s="3">
        <f>VLOOKUP(A169,FAG_Daten_2022!A$1:$FK$206,FAG_Daten_2022!$BD$1,FALSE)</f>
        <v>104.2</v>
      </c>
      <c r="W169" s="118">
        <f>IF((P169/Q169)&gt;(R169/S169)*FAG_Basisdaten!$C$12,((P169/Q169)-(R169/S169)*FAG_Basisdaten!$C$12)*T169*FAG_Basisdaten!$C$13*(U169/V169),0)</f>
        <v>0</v>
      </c>
      <c r="X169" s="3">
        <f>VLOOKUP(A169,FAG_Daten_2022!A$1:$FK$206,FAG_Daten_2022!$DH$1,FALSE)</f>
        <v>119</v>
      </c>
      <c r="Y169" s="3">
        <f>VLOOKUP(A169,FAG_Daten_2022!A$1:$FK$206,FAG_Daten_2022!$DJ$1,FALSE)</f>
        <v>99.67</v>
      </c>
      <c r="Z169" s="82">
        <f>ROUND(W169-W169*MIN(MAX((Y169*FAG_Basisdaten!$C$15-X169)/(Y169*FAG_Basisdaten!$C$14),0),1),0)</f>
        <v>0</v>
      </c>
      <c r="AA169" s="79">
        <f>VLOOKUP(A169,FAG_Daten_2022!A$1:$FK$206,FAG_Daten_2022!$AW$1,FALSE)</f>
        <v>4850.25</v>
      </c>
      <c r="AB169" s="83">
        <f>VLOOKUP(A169,FAG_Daten_2022!A$1:$FK$206,FAG_Daten_2022!$AZ$1,FALSE)</f>
        <v>3.2000000000000001E-2</v>
      </c>
      <c r="AC169" s="3">
        <f>VLOOKUP(A169,FAG_Daten_2022!A$1:$FK$206,FAG_Daten_2022!$F$1,FALSE)</f>
        <v>420891</v>
      </c>
      <c r="AD169" s="3">
        <f>VLOOKUP(A169,FAG_Daten_2022!A$1:$FK$206,FAG_Daten_2022!$BC$1,FALSE)</f>
        <v>102.3</v>
      </c>
      <c r="AE169" s="3">
        <f>VLOOKUP(A169,FAG_Daten_2022!A$1:$FK$206,FAG_Daten_2022!$BD$1,FALSE)</f>
        <v>104.2</v>
      </c>
      <c r="AF169" s="80">
        <f>IF(OR(AA169&lt;FAG_Basisdaten!$C$18,AB169&gt;FAG_Basisdaten!$C$19),MAX((FAG_Basisdaten!$C$20+FAG_Basisdaten!$C$21*AA169+FAG_Basisdaten!$C$22*AB169*100)*AC169*(AD169/AE169),0),0)</f>
        <v>0</v>
      </c>
      <c r="AG169" s="3">
        <f>VLOOKUP(A169,FAG_Daten_2022!A$1:$FK$206,FAG_Daten_2022!$DH$1,FALSE)</f>
        <v>119</v>
      </c>
      <c r="AH169" s="3">
        <f>VLOOKUP(A169,FAG_Daten_2022!A$1:$FK$206,FAG_Daten_2022!$DJ$1,FALSE)</f>
        <v>99.67</v>
      </c>
      <c r="AI169" s="82">
        <f>ROUND(AF169-AF169*MIN(MAX((AH169*FAG_Basisdaten!$C$24-AG169)/(AH169*FAG_Basisdaten!$C$23),0),1),0)</f>
        <v>0</v>
      </c>
      <c r="AJ169" s="3">
        <f>VLOOKUP(A169,FAG_Daten_2022!$A$1:$FK$206,FAG_Daten_2022!$BC$1,FALSE)</f>
        <v>102.3</v>
      </c>
      <c r="AK169" s="3">
        <f>VLOOKUP(A169,FAG_Daten_2022!$A$1:$FK$206,FAG_Daten_2022!$BD$1,FALSE)</f>
        <v>104.2</v>
      </c>
      <c r="AL169" s="82">
        <f>ROUND(FAG_Basisdaten!$C$27*(FAG_Zusammenfassung_2022!AJ166/FAG_Zusammenfassung_2022!AK166),0)</f>
        <v>404683877</v>
      </c>
      <c r="AM169" s="82">
        <f t="shared" si="33"/>
        <v>55050307</v>
      </c>
      <c r="AN169" s="115" t="str">
        <f>IF(VLOOKUP($A169,FAG_Daten_2022!$A$1:$FK$206,FAG_Daten_2022!BS$1,FALSE)="","",VLOOKUP($A169,FAG_Daten_2022!$A$1:$FK$206,FAG_Daten_2022!BS$1,FALSE))</f>
        <v/>
      </c>
      <c r="AO169" s="115" t="str">
        <f>IF(VLOOKUP($A169,FAG_Daten_2022!$A$1:$FK$206,FAG_Daten_2022!BT$1,FALSE)="","",VLOOKUP($A169,FAG_Daten_2022!$A$1:$FK$206,FAG_Daten_2022!BT$1,FALSE))</f>
        <v/>
      </c>
      <c r="AP169" s="115" t="str">
        <f>IF(VLOOKUP($A169,FAG_Daten_2022!$A$1:$FK$206,FAG_Daten_2022!BU$1,FALSE)="","",VLOOKUP($A169,FAG_Daten_2022!$A$1:$FK$206,FAG_Daten_2022!BU$1,FALSE))</f>
        <v/>
      </c>
      <c r="AQ169" s="115" t="str">
        <f>IF(VLOOKUP($A169,FAG_Daten_2022!$A$1:$FK$206,FAG_Daten_2022!BV$1,FALSE)="","",VLOOKUP($A169,FAG_Daten_2022!$A$1:$FK$206,FAG_Daten_2022!BV$1,FALSE))</f>
        <v/>
      </c>
      <c r="AR169" s="115" t="str">
        <f>IF(VLOOKUP($A169,FAG_Daten_2022!$A$1:$FK$206,FAG_Daten_2022!BW$1,FALSE)="","",VLOOKUP($A169,FAG_Daten_2022!$A$1:$FK$206,FAG_Daten_2022!BW$1,FALSE))</f>
        <v/>
      </c>
      <c r="AS169" s="115" t="str">
        <f>IF(VLOOKUP($A169,FAG_Daten_2022!$A$1:$FK$206,FAG_Daten_2022!BX$1,FALSE)="","",VLOOKUP($A169,FAG_Daten_2022!$A$1:$FK$206,FAG_Daten_2022!BX$1,FALSE))</f>
        <v/>
      </c>
      <c r="AT169" s="115" t="str">
        <f>IF(VLOOKUP($A169,FAG_Daten_2022!$A$1:$FK$206,FAG_Daten_2022!BY$1,FALSE)="","",VLOOKUP($A169,FAG_Daten_2022!$A$1:$FK$206,FAG_Daten_2022!BY$1,FALSE))</f>
        <v/>
      </c>
      <c r="AU169" s="115" t="str">
        <f>IF(VLOOKUP($A169,FAG_Daten_2022!$A$1:$FK$206,FAG_Daten_2022!BZ$1,FALSE)="","",VLOOKUP($A169,FAG_Daten_2022!$A$1:$FK$206,FAG_Daten_2022!BZ$1,FALSE))</f>
        <v/>
      </c>
      <c r="AV169" s="115" t="str">
        <f>IF(VLOOKUP($A169,FAG_Daten_2022!$A$1:$FK$206,FAG_Daten_2022!CA$1,FALSE)="","",VLOOKUP($A169,FAG_Daten_2022!$A$1:$FK$206,FAG_Daten_2022!CA$1,FALSE))</f>
        <v/>
      </c>
      <c r="AW169" s="115" t="str">
        <f>IF(VLOOKUP($A169,FAG_Daten_2022!$A$1:$FK$206,FAG_Daten_2022!CB$1,FALSE)="","",VLOOKUP($A169,FAG_Daten_2022!$A$1:$FK$206,FAG_Daten_2022!CB$1,FALSE))</f>
        <v/>
      </c>
      <c r="AX169" s="115" t="str">
        <f>IF(VLOOKUP($A169,FAG_Daten_2022!$A$1:$FK$206,FAG_Daten_2022!CC$1,FALSE)="","",VLOOKUP($A169,FAG_Daten_2022!$A$1:$FK$206,FAG_Daten_2022!CC$1,FALSE))</f>
        <v/>
      </c>
      <c r="AY169" s="115" t="str">
        <f>IF(VLOOKUP($A169,FAG_Daten_2022!$A$1:$FK$206,FAG_Daten_2022!CD$1,FALSE)="","",VLOOKUP($A169,FAG_Daten_2022!$A$1:$FK$206,FAG_Daten_2022!CD$1,FALSE))</f>
        <v/>
      </c>
      <c r="AZ169" s="80">
        <f>VLOOKUP($A169,FAG_Daten_2022!$A$1:$FK$206,FAG_Daten_2022!$DH$1,FALSE)</f>
        <v>119</v>
      </c>
      <c r="BA169" s="80">
        <f>IF(VLOOKUP($A169,FAG_Daten_2022!$A$1:$FK$206,FAG_Daten_2022!M$1,FALSE)="","",VLOOKUP($A169,FAG_Daten_2022!$A$1:$FK$206,FAG_Daten_2022!M$1,FALSE))</f>
        <v>0</v>
      </c>
      <c r="BB169" s="80">
        <f>IF(VLOOKUP($A169,FAG_Daten_2022!$A$1:$FK$206,FAG_Daten_2022!N$1,FALSE)="","",VLOOKUP($A169,FAG_Daten_2022!$A$1:$FK$206,FAG_Daten_2022!N$1,FALSE))</f>
        <v>0</v>
      </c>
      <c r="BC169" s="80">
        <f>IF(VLOOKUP($A169,FAG_Daten_2022!$A$1:$FK$206,FAG_Daten_2022!O$1,FALSE)="","",VLOOKUP($A169,FAG_Daten_2022!$A$1:$FK$206,FAG_Daten_2022!O$1,FALSE))</f>
        <v>0</v>
      </c>
      <c r="BD169" s="80" t="str">
        <f>IF(VLOOKUP($A169,FAG_Daten_2022!$A$1:$FK$206,FAG_Daten_2022!P$1,FALSE)="","",VLOOKUP($A169,FAG_Daten_2022!$A$1:$FK$206,FAG_Daten_2022!P$1,FALSE))</f>
        <v/>
      </c>
      <c r="BE169" s="80">
        <f>IF(VLOOKUP($A169,FAG_Daten_2022!$A$1:$FK$206,FAG_Daten_2022!R$1,FALSE)="","",VLOOKUP($A169,FAG_Daten_2022!$A$1:$FK$206,FAG_Daten_2022!R$1,FALSE))</f>
        <v>0</v>
      </c>
      <c r="BF169" s="80">
        <f>IF(VLOOKUP($A169,FAG_Daten_2022!$A$1:$FK$206,FAG_Daten_2022!S$1,FALSE)="","",VLOOKUP($A169,FAG_Daten_2022!$A$1:$FK$206,FAG_Daten_2022!S$1,FALSE))</f>
        <v>0</v>
      </c>
      <c r="BG169" s="80" t="str">
        <f>IF(VLOOKUP($A169,FAG_Daten_2022!$A$1:$FK$206,FAG_Daten_2022!T$1,FALSE)="","",VLOOKUP($A169,FAG_Daten_2022!$A$1:$FK$206,FAG_Daten_2022!T$1,FALSE))</f>
        <v/>
      </c>
      <c r="BH169" s="80" t="str">
        <f>IF(VLOOKUP($A169,FAG_Daten_2022!$A$1:$FK$206,FAG_Daten_2022!U$1,FALSE)="","",VLOOKUP($A169,FAG_Daten_2022!$A$1:$FK$206,FAG_Daten_2022!U$1,FALSE))</f>
        <v/>
      </c>
      <c r="BI169" s="80">
        <f>IF(VLOOKUP($A169,FAG_Daten_2022!$A$1:$FK$206,FAG_Daten_2022!W$1,FALSE)="","",VLOOKUP($A169,FAG_Daten_2022!$A$1:$FK$206,FAG_Daten_2022!W$1,FALSE))</f>
        <v>0</v>
      </c>
      <c r="BJ169" s="80" t="str">
        <f>IF(VLOOKUP($A169,FAG_Daten_2022!$A$1:$FK$206,FAG_Daten_2022!X$1,FALSE)="","",VLOOKUP($A169,FAG_Daten_2022!$A$1:$FK$206,FAG_Daten_2022!X$1,FALSE))</f>
        <v/>
      </c>
      <c r="BK169" s="80" t="str">
        <f>IF(VLOOKUP($A169,FAG_Daten_2022!$A$1:$FK$206,FAG_Daten_2022!Y$1,FALSE)="","",VLOOKUP($A169,FAG_Daten_2022!$A$1:$FK$206,FAG_Daten_2022!Y$1,FALSE))</f>
        <v/>
      </c>
      <c r="BL169" s="80" t="str">
        <f>IF(VLOOKUP($A169,FAG_Daten_2022!$A$1:$FK$206,FAG_Daten_2022!Z$1,FALSE)="","",VLOOKUP($A169,FAG_Daten_2022!$A$1:$FK$206,FAG_Daten_2022!Z$1,FALSE))</f>
        <v/>
      </c>
      <c r="BM169" s="82">
        <f>IF(VLOOKUP($A169,FAG_Daten_2022!$A$1:$FK$206,FAG_Daten_2022!AG$1,FALSE)="","",VLOOKUP($A169,FAG_Daten_2022!$A$1:$FK$206,FAG_Daten_2022!AG$1,FALSE))</f>
        <v>2250884130</v>
      </c>
      <c r="BN169" s="82">
        <f>IF(VLOOKUP($A169,FAG_Daten_2022!$A$1:$FK$206,FAG_Daten_2022!AH$1,FALSE)="","",VLOOKUP($A169,FAG_Daten_2022!$A$1:$FK$206,FAG_Daten_2022!AH$1,FALSE))</f>
        <v>0</v>
      </c>
      <c r="BO169" s="82">
        <f>IF(VLOOKUP($A169,FAG_Daten_2022!$A$1:$FK$206,FAG_Daten_2022!AI$1,FALSE)="","",VLOOKUP($A169,FAG_Daten_2022!$A$1:$FK$206,FAG_Daten_2022!AI$1,FALSE))</f>
        <v>0</v>
      </c>
      <c r="BP169" s="113">
        <f>IF(VLOOKUP($A169,FAG_Daten_2022!$A$1:$FK$206,FAG_Daten_2022!AJ$1,FALSE)="","",VLOOKUP($A169,FAG_Daten_2022!$A$1:$FK$206,FAG_Daten_2022!AJ$1,FALSE))</f>
        <v>0</v>
      </c>
      <c r="BQ169" s="82" t="str">
        <f>IF(VLOOKUP($A169,FAG_Daten_2022!$A$1:$FK$206,FAG_Daten_2022!AK$1,FALSE)="","",VLOOKUP($A169,FAG_Daten_2022!$A$1:$FK$206,FAG_Daten_2022!AK$1,FALSE))</f>
        <v/>
      </c>
      <c r="BR169" s="82">
        <f>IF(VLOOKUP($A169,FAG_Daten_2022!$A$1:$FK$206,FAG_Daten_2022!AL$1,FALSE)="","",VLOOKUP($A169,FAG_Daten_2022!$A$1:$FK$206,FAG_Daten_2022!AL$1,FALSE))</f>
        <v>0</v>
      </c>
      <c r="BS169" s="82">
        <f>IF(VLOOKUP($A169,FAG_Daten_2022!$A$1:$FK$206,FAG_Daten_2022!AM$1,FALSE)="","",VLOOKUP($A169,FAG_Daten_2022!$A$1:$FK$206,FAG_Daten_2022!AM$1,FALSE))</f>
        <v>0</v>
      </c>
      <c r="BT169" s="82" t="str">
        <f>IF(VLOOKUP($A169,FAG_Daten_2022!$A$1:$FK$206,FAG_Daten_2022!AN$1,FALSE)="","",VLOOKUP($A169,FAG_Daten_2022!$A$1:$FK$206,FAG_Daten_2022!AN$1,FALSE))</f>
        <v/>
      </c>
      <c r="BU169" s="82" t="str">
        <f>IF(VLOOKUP($A169,FAG_Daten_2022!$A$1:$FK$206,FAG_Daten_2022!AO$1,FALSE)="","",VLOOKUP($A169,FAG_Daten_2022!$A$1:$FK$206,FAG_Daten_2022!AO$1,FALSE))</f>
        <v/>
      </c>
      <c r="BV169" s="82">
        <f>IF(VLOOKUP($A169,FAG_Daten_2022!$A$1:$FK$206,FAG_Daten_2022!AP$1,FALSE)="","",VLOOKUP($A169,FAG_Daten_2022!$A$1:$FK$206,FAG_Daten_2022!AP$1,FALSE))</f>
        <v>0</v>
      </c>
      <c r="BW169" s="82" t="str">
        <f>IF(VLOOKUP($A169,FAG_Daten_2022!$A$1:$FK$206,FAG_Daten_2022!AQ$1,FALSE)="","",VLOOKUP($A169,FAG_Daten_2022!$A$1:$FK$206,FAG_Daten_2022!AQ$1,FALSE))</f>
        <v/>
      </c>
      <c r="BX169" s="82" t="str">
        <f>IF(VLOOKUP($A169,FAG_Daten_2022!$A$1:$FK$206,FAG_Daten_2022!AR$1,FALSE)="","",VLOOKUP($A169,FAG_Daten_2022!$A$1:$FK$206,FAG_Daten_2022!AR$1,FALSE))</f>
        <v/>
      </c>
      <c r="BY169" s="82" t="str">
        <f>IF(VLOOKUP($A169,FAG_Daten_2022!$A$1:$FK$206,FAG_Daten_2022!AS$1,FALSE)="","",VLOOKUP($A169,FAG_Daten_2022!$A$1:$FK$206,FAG_Daten_2022!AS$1,FALSE))</f>
        <v/>
      </c>
      <c r="BZ169" s="82">
        <f t="shared" si="38"/>
        <v>0</v>
      </c>
      <c r="CA169" s="82">
        <f t="shared" si="38"/>
        <v>0</v>
      </c>
      <c r="CB169" s="82">
        <f t="shared" si="38"/>
        <v>0</v>
      </c>
      <c r="CC169" s="82" t="str">
        <f t="shared" si="38"/>
        <v/>
      </c>
      <c r="CD169" s="82">
        <f t="shared" si="38"/>
        <v>0</v>
      </c>
      <c r="CE169" s="82">
        <f t="shared" si="38"/>
        <v>0</v>
      </c>
      <c r="CF169" s="82" t="str">
        <f t="shared" si="38"/>
        <v/>
      </c>
      <c r="CG169" s="82" t="str">
        <f t="shared" si="38"/>
        <v/>
      </c>
      <c r="CH169" s="82">
        <f t="shared" si="38"/>
        <v>0</v>
      </c>
      <c r="CI169" s="82" t="str">
        <f t="shared" si="38"/>
        <v/>
      </c>
      <c r="CJ169" s="82" t="str">
        <f t="shared" si="38"/>
        <v/>
      </c>
      <c r="CK169" s="82" t="str">
        <f t="shared" si="38"/>
        <v/>
      </c>
      <c r="CL169" s="82">
        <f t="shared" si="42"/>
        <v>0</v>
      </c>
      <c r="CM169" s="82">
        <f t="shared" si="42"/>
        <v>0</v>
      </c>
      <c r="CN169" s="82">
        <f t="shared" si="42"/>
        <v>0</v>
      </c>
      <c r="CO169" s="82" t="str">
        <f t="shared" si="42"/>
        <v/>
      </c>
      <c r="CP169" s="82">
        <f t="shared" si="42"/>
        <v>0</v>
      </c>
      <c r="CQ169" s="82">
        <f t="shared" si="42"/>
        <v>0</v>
      </c>
      <c r="CR169" s="82" t="str">
        <f t="shared" si="42"/>
        <v/>
      </c>
      <c r="CS169" s="82" t="str">
        <f t="shared" si="40"/>
        <v/>
      </c>
      <c r="CT169" s="82">
        <f t="shared" si="40"/>
        <v>0</v>
      </c>
      <c r="CU169" s="82" t="str">
        <f t="shared" si="31"/>
        <v/>
      </c>
      <c r="CV169" s="82" t="str">
        <f t="shared" si="31"/>
        <v/>
      </c>
      <c r="CW169" s="82" t="str">
        <f t="shared" si="31"/>
        <v/>
      </c>
      <c r="CX169" s="82">
        <f t="shared" si="39"/>
        <v>0</v>
      </c>
      <c r="CY169" s="82">
        <f>VLOOKUP($A169,FAG_Daten_2022!$A$1:$FK$206,FAG_Daten_2022!I$1,FALSE)</f>
        <v>74084</v>
      </c>
      <c r="CZ169" s="82" t="str">
        <f>IF(VLOOKUP($A169,FAG_Daten_2022!$A$1:$FK$206,FAG_Daten_2022!BE$1,FALSE)="","",VLOOKUP($A169,FAG_Daten_2022!$A$1:$FK$206,FAG_Daten_2022!BE$1,FALSE))</f>
        <v/>
      </c>
      <c r="DA169" s="82" t="str">
        <f>IF(VLOOKUP($A169,FAG_Daten_2022!$A$1:$FK$206,FAG_Daten_2022!BF$1,FALSE)="","",VLOOKUP($A169,FAG_Daten_2022!$A$1:$FK$206,FAG_Daten_2022!BF$1,FALSE))</f>
        <v/>
      </c>
      <c r="DB169" s="82" t="str">
        <f>IF(VLOOKUP($A169,FAG_Daten_2022!$A$1:$FK$206,FAG_Daten_2022!BG$1,FALSE)="","",VLOOKUP($A169,FAG_Daten_2022!$A$1:$FK$206,FAG_Daten_2022!BG$1,FALSE))</f>
        <v/>
      </c>
      <c r="DC169" s="82" t="str">
        <f>IF(VLOOKUP($A169,FAG_Daten_2022!$A$1:$FK$206,FAG_Daten_2022!BH$1,FALSE)="","",VLOOKUP($A169,FAG_Daten_2022!$A$1:$FK$206,FAG_Daten_2022!BH$1,FALSE))</f>
        <v/>
      </c>
      <c r="DD169" s="82" t="str">
        <f>IF(VLOOKUP($A169,FAG_Daten_2022!$A$1:$FK$206,FAG_Daten_2022!BI$1,FALSE)="","",VLOOKUP($A169,FAG_Daten_2022!$A$1:$FK$206,FAG_Daten_2022!BI$1,FALSE))</f>
        <v/>
      </c>
      <c r="DE169" s="82" t="str">
        <f>IF(VLOOKUP($A169,FAG_Daten_2022!$A$1:$FK$206,FAG_Daten_2022!BJ$1,FALSE)="","",VLOOKUP($A169,FAG_Daten_2022!$A$1:$FK$206,FAG_Daten_2022!BJ$1,FALSE))</f>
        <v/>
      </c>
      <c r="DF169" s="82" t="str">
        <f>IF(VLOOKUP($A169,FAG_Daten_2022!$A$1:$FK$206,FAG_Daten_2022!BK$1,FALSE)="","",VLOOKUP($A169,FAG_Daten_2022!$A$1:$FK$206,FAG_Daten_2022!BK$1,FALSE))</f>
        <v/>
      </c>
      <c r="DG169" s="82" t="str">
        <f>IF(VLOOKUP($A169,FAG_Daten_2022!$A$1:$FK$206,FAG_Daten_2022!BL$1,FALSE)="","",VLOOKUP($A169,FAG_Daten_2022!$A$1:$FK$206,FAG_Daten_2022!BL$1,FALSE))</f>
        <v/>
      </c>
      <c r="DH169" s="82" t="str">
        <f>IF(VLOOKUP($A169,FAG_Daten_2022!$A$1:$FK$206,FAG_Daten_2022!BM$1,FALSE)="","",VLOOKUP($A169,FAG_Daten_2022!$A$1:$FK$206,FAG_Daten_2022!BM$1,FALSE))</f>
        <v/>
      </c>
      <c r="DI169" s="82" t="str">
        <f>IF(VLOOKUP($A169,FAG_Daten_2022!$A$1:$FK$206,FAG_Daten_2022!BN$1,FALSE)="","",VLOOKUP($A169,FAG_Daten_2022!$A$1:$FK$206,FAG_Daten_2022!BN$1,FALSE))</f>
        <v/>
      </c>
      <c r="DJ169" s="82" t="str">
        <f>IF(VLOOKUP($A169,FAG_Daten_2022!$A$1:$FK$206,FAG_Daten_2022!BO$1,FALSE)="","",VLOOKUP($A169,FAG_Daten_2022!$A$1:$FK$206,FAG_Daten_2022!BO$1,FALSE))</f>
        <v/>
      </c>
      <c r="DK169" s="82" t="str">
        <f>IF(VLOOKUP($A169,FAG_Daten_2022!$A$1:$FK$206,FAG_Daten_2022!BP$1,FALSE)="","",VLOOKUP($A169,FAG_Daten_2022!$A$1:$FK$206,FAG_Daten_2022!BP$1,FALSE))</f>
        <v/>
      </c>
      <c r="DL169" s="82" t="str">
        <f>IF(VLOOKUP($A169,FAG_Daten_2022!$A$1:$FK$206,FAG_Daten_2022!BQ$1,FALSE)="","",VLOOKUP($A169,FAG_Daten_2022!$A$1:$FK$206,FAG_Daten_2022!BQ$1,FALSE))</f>
        <v/>
      </c>
      <c r="DM169" s="82" t="str">
        <f>IF(VLOOKUP($A169,FAG_Daten_2022!$A$1:$FK$206,FAG_Daten_2022!BR$1,FALSE)="","",VLOOKUP($A169,FAG_Daten_2022!$A$1:$FK$206,FAG_Daten_2022!BR$1,FALSE))</f>
        <v/>
      </c>
      <c r="DN169" s="82" t="str">
        <f t="shared" si="43"/>
        <v/>
      </c>
      <c r="DO169" s="82" t="str">
        <f t="shared" si="43"/>
        <v/>
      </c>
      <c r="DP169" s="82" t="str">
        <f t="shared" si="43"/>
        <v/>
      </c>
      <c r="DQ169" s="82" t="str">
        <f t="shared" si="43"/>
        <v/>
      </c>
      <c r="DR169" s="82" t="str">
        <f t="shared" si="43"/>
        <v/>
      </c>
      <c r="DS169" s="82" t="str">
        <f t="shared" si="43"/>
        <v/>
      </c>
      <c r="DT169" s="82" t="str">
        <f t="shared" si="41"/>
        <v/>
      </c>
      <c r="DU169" s="82" t="str">
        <f t="shared" si="41"/>
        <v/>
      </c>
      <c r="DV169" s="82" t="str">
        <f t="shared" si="41"/>
        <v/>
      </c>
      <c r="DW169" s="82" t="str">
        <f t="shared" si="32"/>
        <v/>
      </c>
      <c r="DX169" s="82" t="str">
        <f t="shared" si="32"/>
        <v/>
      </c>
      <c r="DY169" s="82" t="str">
        <f t="shared" si="32"/>
        <v/>
      </c>
      <c r="DZ169" s="82">
        <f t="shared" si="36"/>
        <v>0</v>
      </c>
      <c r="EA169" s="82">
        <f t="shared" si="37"/>
        <v>0</v>
      </c>
      <c r="EB169" s="82"/>
      <c r="EC169" s="82"/>
      <c r="ED169" s="82"/>
      <c r="EE169" s="82"/>
      <c r="EF169" s="82"/>
      <c r="EG169" s="82"/>
      <c r="EH169" s="82"/>
      <c r="EI169" s="82"/>
      <c r="EJ169" s="82"/>
      <c r="EL169" s="11"/>
    </row>
    <row r="170" spans="1:142" x14ac:dyDescent="0.2">
      <c r="A170" s="96"/>
      <c r="B170" s="96" t="s">
        <v>236</v>
      </c>
      <c r="C170" s="96"/>
      <c r="D170" s="96"/>
      <c r="E170" s="97"/>
      <c r="F170" s="97"/>
      <c r="G170" s="97"/>
      <c r="H170" s="97"/>
      <c r="I170" s="97">
        <f>SUM(I8:I169)</f>
        <v>795173782</v>
      </c>
      <c r="J170" s="97"/>
      <c r="K170" s="97"/>
      <c r="L170" s="97"/>
      <c r="M170" s="97"/>
      <c r="N170" s="97"/>
      <c r="O170" s="97">
        <f>SUM(O8:O169)</f>
        <v>880265500</v>
      </c>
      <c r="P170" s="97"/>
      <c r="Q170" s="97"/>
      <c r="R170" s="97"/>
      <c r="S170" s="97"/>
      <c r="T170" s="97"/>
      <c r="U170" s="97"/>
      <c r="V170" s="97"/>
      <c r="W170" s="97">
        <f>SUM(W8:W169)</f>
        <v>8096609.4420678029</v>
      </c>
      <c r="X170" s="98"/>
      <c r="Y170" s="98"/>
      <c r="Z170" s="97">
        <f>SUM(Z8:Z169)</f>
        <v>5185370</v>
      </c>
      <c r="AA170" s="97"/>
      <c r="AB170" s="97"/>
      <c r="AC170" s="97"/>
      <c r="AD170" s="97"/>
      <c r="AE170" s="97"/>
      <c r="AF170" s="97">
        <f>SUM(AF8:AF169)</f>
        <v>27074850.116228409</v>
      </c>
      <c r="AG170" s="97"/>
      <c r="AH170" s="97"/>
      <c r="AI170" s="97">
        <f>SUM(AI8:AI169)</f>
        <v>20396898</v>
      </c>
      <c r="AJ170" s="97"/>
      <c r="AK170" s="97"/>
      <c r="AL170" s="98">
        <f>SUM(AL8:AL169)</f>
        <v>489115739</v>
      </c>
      <c r="AM170" s="97">
        <f>SUM(AM8:AM169)</f>
        <v>429606289</v>
      </c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117"/>
      <c r="BB170" s="117"/>
      <c r="BC170" s="117"/>
      <c r="BD170" s="117"/>
      <c r="BE170" s="97"/>
      <c r="BF170" s="97"/>
      <c r="BG170" s="97"/>
      <c r="BH170" s="97"/>
      <c r="BI170" s="97"/>
      <c r="BJ170" s="97"/>
      <c r="BK170" s="97"/>
      <c r="BL170" s="97"/>
      <c r="BM170" s="97">
        <f t="shared" ref="BM170:DX170" si="44">SUM(BM8:BM169)</f>
        <v>6512196908</v>
      </c>
      <c r="BN170" s="97">
        <f t="shared" si="44"/>
        <v>267336639</v>
      </c>
      <c r="BO170" s="97">
        <f t="shared" si="44"/>
        <v>639419</v>
      </c>
      <c r="BP170" s="97">
        <f t="shared" si="44"/>
        <v>0</v>
      </c>
      <c r="BQ170" s="97">
        <f t="shared" si="44"/>
        <v>0</v>
      </c>
      <c r="BR170" s="97">
        <f t="shared" si="44"/>
        <v>1075497139</v>
      </c>
      <c r="BS170" s="97">
        <f t="shared" si="44"/>
        <v>18398371</v>
      </c>
      <c r="BT170" s="97">
        <f t="shared" si="44"/>
        <v>0</v>
      </c>
      <c r="BU170" s="97">
        <f t="shared" si="44"/>
        <v>0</v>
      </c>
      <c r="BV170" s="97">
        <f t="shared" si="44"/>
        <v>369564811</v>
      </c>
      <c r="BW170" s="97">
        <f t="shared" si="44"/>
        <v>0</v>
      </c>
      <c r="BX170" s="97">
        <f t="shared" si="44"/>
        <v>0</v>
      </c>
      <c r="BY170" s="97">
        <f t="shared" si="44"/>
        <v>0</v>
      </c>
      <c r="BZ170" s="97">
        <f t="shared" si="44"/>
        <v>31904698</v>
      </c>
      <c r="CA170" s="97">
        <f t="shared" si="44"/>
        <v>183905</v>
      </c>
      <c r="CB170" s="97">
        <f t="shared" si="44"/>
        <v>0</v>
      </c>
      <c r="CC170" s="97">
        <f t="shared" si="44"/>
        <v>0</v>
      </c>
      <c r="CD170" s="97">
        <f t="shared" si="44"/>
        <v>49027494</v>
      </c>
      <c r="CE170" s="97">
        <f t="shared" si="44"/>
        <v>1220862</v>
      </c>
      <c r="CF170" s="97">
        <f t="shared" si="44"/>
        <v>0</v>
      </c>
      <c r="CG170" s="97">
        <f t="shared" si="44"/>
        <v>0</v>
      </c>
      <c r="CH170" s="97">
        <f t="shared" si="44"/>
        <v>31871296</v>
      </c>
      <c r="CI170" s="97">
        <f t="shared" si="44"/>
        <v>0</v>
      </c>
      <c r="CJ170" s="97">
        <f t="shared" si="44"/>
        <v>0</v>
      </c>
      <c r="CK170" s="97">
        <f t="shared" si="44"/>
        <v>0</v>
      </c>
      <c r="CL170" s="97">
        <f t="shared" si="44"/>
        <v>1718811</v>
      </c>
      <c r="CM170" s="97">
        <f t="shared" si="44"/>
        <v>0</v>
      </c>
      <c r="CN170" s="97">
        <f t="shared" si="44"/>
        <v>0</v>
      </c>
      <c r="CO170" s="97">
        <f t="shared" si="44"/>
        <v>0</v>
      </c>
      <c r="CP170" s="97">
        <f t="shared" si="44"/>
        <v>3095475</v>
      </c>
      <c r="CQ170" s="97">
        <f t="shared" si="44"/>
        <v>0</v>
      </c>
      <c r="CR170" s="97">
        <f t="shared" si="44"/>
        <v>0</v>
      </c>
      <c r="CS170" s="97">
        <f t="shared" si="44"/>
        <v>0</v>
      </c>
      <c r="CT170" s="97">
        <f t="shared" si="44"/>
        <v>17068489</v>
      </c>
      <c r="CU170" s="97">
        <f t="shared" si="44"/>
        <v>0</v>
      </c>
      <c r="CV170" s="97">
        <f t="shared" si="44"/>
        <v>0</v>
      </c>
      <c r="CW170" s="97">
        <f t="shared" si="44"/>
        <v>0</v>
      </c>
      <c r="CX170" s="97">
        <f t="shared" si="44"/>
        <v>92325480</v>
      </c>
      <c r="CY170" s="97">
        <f t="shared" si="44"/>
        <v>306215</v>
      </c>
      <c r="CZ170" s="97">
        <f t="shared" si="44"/>
        <v>8021</v>
      </c>
      <c r="DA170" s="97">
        <f t="shared" si="44"/>
        <v>26</v>
      </c>
      <c r="DB170" s="97">
        <f t="shared" si="44"/>
        <v>0</v>
      </c>
      <c r="DC170" s="97">
        <f t="shared" si="44"/>
        <v>0</v>
      </c>
      <c r="DD170" s="97">
        <f t="shared" si="44"/>
        <v>8847</v>
      </c>
      <c r="DE170" s="97">
        <f t="shared" si="44"/>
        <v>120</v>
      </c>
      <c r="DF170" s="97">
        <f t="shared" si="44"/>
        <v>0</v>
      </c>
      <c r="DG170" s="97">
        <f t="shared" si="44"/>
        <v>0</v>
      </c>
      <c r="DH170" s="97">
        <f t="shared" si="44"/>
        <v>11117</v>
      </c>
      <c r="DI170" s="97">
        <f t="shared" si="44"/>
        <v>0</v>
      </c>
      <c r="DJ170" s="97">
        <f t="shared" si="44"/>
        <v>0</v>
      </c>
      <c r="DK170" s="97">
        <f t="shared" si="44"/>
        <v>0</v>
      </c>
      <c r="DL170" s="97">
        <f t="shared" si="44"/>
        <v>0</v>
      </c>
      <c r="DM170" s="97">
        <f t="shared" si="44"/>
        <v>0</v>
      </c>
      <c r="DN170" s="97">
        <f t="shared" si="44"/>
        <v>310648</v>
      </c>
      <c r="DO170" s="97">
        <f t="shared" si="44"/>
        <v>366</v>
      </c>
      <c r="DP170" s="97">
        <f t="shared" si="44"/>
        <v>0</v>
      </c>
      <c r="DQ170" s="97">
        <f t="shared" si="44"/>
        <v>0</v>
      </c>
      <c r="DR170" s="97">
        <f t="shared" si="44"/>
        <v>420173</v>
      </c>
      <c r="DS170" s="97">
        <f t="shared" si="44"/>
        <v>160</v>
      </c>
      <c r="DT170" s="97">
        <f t="shared" si="44"/>
        <v>0</v>
      </c>
      <c r="DU170" s="97">
        <f t="shared" si="44"/>
        <v>0</v>
      </c>
      <c r="DV170" s="97">
        <f t="shared" si="44"/>
        <v>521589</v>
      </c>
      <c r="DW170" s="97">
        <f t="shared" si="44"/>
        <v>0</v>
      </c>
      <c r="DX170" s="97">
        <f t="shared" si="44"/>
        <v>0</v>
      </c>
      <c r="DY170" s="97">
        <f t="shared" ref="DY170:EA170" si="45">SUM(DY8:DY169)</f>
        <v>0</v>
      </c>
      <c r="DZ170" s="97">
        <f t="shared" si="45"/>
        <v>1252936</v>
      </c>
      <c r="EA170" s="98">
        <f t="shared" si="45"/>
        <v>93578416</v>
      </c>
      <c r="EB170" s="97"/>
      <c r="EC170" s="97"/>
      <c r="ED170" s="121"/>
      <c r="EE170" s="121"/>
      <c r="EF170" s="121"/>
      <c r="EG170" s="121"/>
      <c r="EH170" s="121"/>
      <c r="EI170" s="121"/>
      <c r="EJ170" s="121"/>
    </row>
    <row r="171" spans="1:142" x14ac:dyDescent="0.2">
      <c r="I171" s="3"/>
      <c r="W171" s="3"/>
      <c r="AB171" s="3"/>
      <c r="AF171" s="3"/>
      <c r="AZ171" s="80"/>
      <c r="BA171" s="80"/>
      <c r="BB171" s="80"/>
      <c r="BC171" s="80"/>
      <c r="BD171" s="80"/>
    </row>
    <row r="172" spans="1:142" x14ac:dyDescent="0.2">
      <c r="A172" s="2" t="s">
        <v>333</v>
      </c>
      <c r="B172" s="3" t="s">
        <v>334</v>
      </c>
      <c r="C172" s="3"/>
      <c r="D172" s="3"/>
      <c r="AM172" s="11"/>
      <c r="BA172" s="80"/>
      <c r="BB172" s="80"/>
      <c r="BC172" s="80"/>
      <c r="BD172" s="80"/>
      <c r="BZ172" s="11"/>
      <c r="CC172" s="11"/>
      <c r="CG172" s="11"/>
      <c r="CI172" s="11"/>
      <c r="CK172" s="11"/>
      <c r="CW172" s="11"/>
    </row>
    <row r="173" spans="1:142" x14ac:dyDescent="0.2">
      <c r="B173" s="147" t="s">
        <v>410</v>
      </c>
      <c r="C173" s="147"/>
      <c r="D173" s="147"/>
      <c r="BA173" s="80"/>
      <c r="BB173" s="80"/>
      <c r="BC173" s="80"/>
      <c r="BD173" s="80"/>
      <c r="BZ173" s="11"/>
      <c r="CL173" s="11"/>
    </row>
    <row r="174" spans="1:142" x14ac:dyDescent="0.2">
      <c r="B174" s="148" t="s">
        <v>411</v>
      </c>
      <c r="C174" s="148"/>
      <c r="D174" s="148"/>
      <c r="BA174" s="80"/>
      <c r="BB174" s="80"/>
      <c r="BC174" s="80"/>
      <c r="BD174" s="80"/>
      <c r="BZ174" s="11"/>
    </row>
    <row r="175" spans="1:142" x14ac:dyDescent="0.2">
      <c r="B175" s="151" t="s">
        <v>412</v>
      </c>
      <c r="C175" s="152"/>
      <c r="D175" s="152"/>
      <c r="BA175" s="80"/>
      <c r="BB175" s="80"/>
      <c r="BC175" s="80"/>
      <c r="BD175" s="80"/>
      <c r="BZ175" s="11"/>
    </row>
    <row r="176" spans="1:142" x14ac:dyDescent="0.2">
      <c r="B176" s="150" t="s">
        <v>413</v>
      </c>
      <c r="C176" s="150"/>
      <c r="D176" s="150"/>
      <c r="BA176" s="80"/>
      <c r="BB176" s="80"/>
      <c r="BC176" s="80"/>
      <c r="BD176" s="80"/>
    </row>
    <row r="177" spans="2:56" x14ac:dyDescent="0.2">
      <c r="B177" s="314" t="s">
        <v>458</v>
      </c>
      <c r="C177" s="314"/>
      <c r="D177" s="314"/>
      <c r="BA177" s="80"/>
      <c r="BB177" s="80"/>
      <c r="BC177" s="80"/>
      <c r="BD177" s="80"/>
    </row>
    <row r="178" spans="2:56" x14ac:dyDescent="0.2">
      <c r="BA178" s="80"/>
      <c r="BB178" s="80"/>
      <c r="BC178" s="80"/>
      <c r="BD178" s="80"/>
    </row>
    <row r="179" spans="2:56" x14ac:dyDescent="0.2">
      <c r="I179" s="11"/>
      <c r="BA179" s="80"/>
      <c r="BB179" s="80"/>
      <c r="BC179" s="80"/>
      <c r="BD179" s="80"/>
    </row>
    <row r="180" spans="2:56" x14ac:dyDescent="0.2">
      <c r="BA180" s="80"/>
      <c r="BB180" s="80"/>
      <c r="BC180" s="80"/>
      <c r="BD180" s="80"/>
    </row>
    <row r="181" spans="2:56" x14ac:dyDescent="0.2">
      <c r="AZ181" s="5"/>
      <c r="BA181" s="80"/>
      <c r="BB181" s="80"/>
      <c r="BC181" s="80"/>
      <c r="BD181" s="80"/>
    </row>
    <row r="182" spans="2:56" x14ac:dyDescent="0.2">
      <c r="AZ182" s="5"/>
      <c r="BA182" s="80"/>
      <c r="BB182" s="80"/>
      <c r="BC182" s="80"/>
      <c r="BD182" s="80"/>
    </row>
    <row r="183" spans="2:56" x14ac:dyDescent="0.2">
      <c r="AZ183" s="5"/>
      <c r="BA183" s="80"/>
      <c r="BB183" s="80"/>
      <c r="BC183" s="80"/>
      <c r="BD183" s="80"/>
    </row>
    <row r="184" spans="2:56" x14ac:dyDescent="0.2">
      <c r="AZ184" s="5"/>
      <c r="BA184" s="80"/>
      <c r="BB184" s="80"/>
      <c r="BC184" s="80"/>
      <c r="BD184" s="80"/>
    </row>
    <row r="185" spans="2:56" x14ac:dyDescent="0.2">
      <c r="AZ185" s="5"/>
      <c r="BA185" s="80"/>
      <c r="BB185" s="80"/>
      <c r="BC185" s="80"/>
      <c r="BD185" s="80"/>
    </row>
    <row r="186" spans="2:56" x14ac:dyDescent="0.2">
      <c r="BA186" s="80"/>
      <c r="BB186" s="80"/>
      <c r="BC186" s="80"/>
      <c r="BD186" s="80"/>
    </row>
    <row r="187" spans="2:56" x14ac:dyDescent="0.2">
      <c r="BA187" s="80"/>
      <c r="BB187" s="80"/>
      <c r="BC187" s="80"/>
      <c r="BD187" s="80"/>
    </row>
    <row r="188" spans="2:56" x14ac:dyDescent="0.2">
      <c r="BA188" s="80"/>
      <c r="BB188" s="80"/>
      <c r="BC188" s="80"/>
      <c r="BD188" s="80"/>
    </row>
    <row r="189" spans="2:56" x14ac:dyDescent="0.2">
      <c r="BA189" s="80"/>
      <c r="BB189" s="80"/>
      <c r="BC189" s="80"/>
      <c r="BD189" s="80"/>
    </row>
    <row r="190" spans="2:56" x14ac:dyDescent="0.2">
      <c r="BA190" s="80"/>
      <c r="BB190" s="80"/>
      <c r="BC190" s="80"/>
      <c r="BD190" s="80"/>
    </row>
    <row r="191" spans="2:56" x14ac:dyDescent="0.2">
      <c r="BA191" s="80"/>
      <c r="BB191" s="80"/>
      <c r="BC191" s="80"/>
      <c r="BD191" s="80"/>
    </row>
    <row r="192" spans="2:56" x14ac:dyDescent="0.2">
      <c r="BA192" s="80"/>
      <c r="BB192" s="80"/>
      <c r="BC192" s="80"/>
      <c r="BD192" s="80"/>
    </row>
    <row r="193" spans="53:56" x14ac:dyDescent="0.2">
      <c r="BA193" s="80"/>
      <c r="BB193" s="80"/>
      <c r="BC193" s="80"/>
      <c r="BD193" s="80"/>
    </row>
    <row r="194" spans="53:56" x14ac:dyDescent="0.2">
      <c r="BA194" s="80"/>
      <c r="BB194" s="80"/>
      <c r="BC194" s="80"/>
      <c r="BD194" s="80"/>
    </row>
    <row r="195" spans="53:56" x14ac:dyDescent="0.2">
      <c r="BA195" s="80"/>
      <c r="BB195" s="80"/>
      <c r="BC195" s="80"/>
      <c r="BD195" s="80"/>
    </row>
    <row r="196" spans="53:56" x14ac:dyDescent="0.2">
      <c r="BA196" s="80"/>
      <c r="BB196" s="80"/>
      <c r="BC196" s="80"/>
      <c r="BD196" s="80"/>
    </row>
    <row r="197" spans="53:56" x14ac:dyDescent="0.2">
      <c r="BA197" s="80"/>
      <c r="BB197" s="80"/>
      <c r="BC197" s="80"/>
      <c r="BD197" s="80"/>
    </row>
    <row r="198" spans="53:56" x14ac:dyDescent="0.2">
      <c r="BA198" s="80"/>
      <c r="BB198" s="80"/>
      <c r="BC198" s="80"/>
      <c r="BD198" s="80"/>
    </row>
    <row r="199" spans="53:56" x14ac:dyDescent="0.2">
      <c r="BA199" s="80"/>
      <c r="BB199" s="80"/>
      <c r="BC199" s="80"/>
      <c r="BD199" s="80"/>
    </row>
    <row r="200" spans="53:56" x14ac:dyDescent="0.2">
      <c r="BA200" s="80"/>
      <c r="BB200" s="80"/>
      <c r="BC200" s="80"/>
      <c r="BD200" s="80"/>
    </row>
    <row r="201" spans="53:56" x14ac:dyDescent="0.2">
      <c r="BA201" s="80"/>
      <c r="BB201" s="80"/>
      <c r="BC201" s="80"/>
      <c r="BD201" s="80"/>
    </row>
    <row r="202" spans="53:56" x14ac:dyDescent="0.2">
      <c r="BA202" s="80"/>
      <c r="BB202" s="80"/>
      <c r="BC202" s="80"/>
      <c r="BD202" s="80"/>
    </row>
    <row r="203" spans="53:56" x14ac:dyDescent="0.2">
      <c r="BA203" s="80"/>
      <c r="BB203" s="80"/>
      <c r="BC203" s="80"/>
      <c r="BD203" s="80"/>
    </row>
    <row r="204" spans="53:56" x14ac:dyDescent="0.2">
      <c r="BA204" s="80"/>
      <c r="BB204" s="80"/>
      <c r="BC204" s="80"/>
      <c r="BD204" s="80"/>
    </row>
    <row r="205" spans="53:56" x14ac:dyDescent="0.2">
      <c r="BA205" s="80"/>
      <c r="BB205" s="80"/>
      <c r="BC205" s="80"/>
      <c r="BD205" s="80"/>
    </row>
    <row r="206" spans="53:56" x14ac:dyDescent="0.2">
      <c r="BA206" s="80"/>
      <c r="BB206" s="80"/>
      <c r="BC206" s="80"/>
      <c r="BD206" s="80"/>
    </row>
    <row r="207" spans="53:56" x14ac:dyDescent="0.2">
      <c r="BA207" s="80"/>
      <c r="BB207" s="80"/>
      <c r="BC207" s="80"/>
      <c r="BD207" s="80"/>
    </row>
    <row r="208" spans="53:56" x14ac:dyDescent="0.2">
      <c r="BA208" s="80"/>
      <c r="BB208" s="80"/>
      <c r="BC208" s="80"/>
      <c r="BD208" s="80"/>
    </row>
    <row r="209" spans="53:56" x14ac:dyDescent="0.2">
      <c r="BA209" s="80"/>
      <c r="BB209" s="80"/>
      <c r="BC209" s="80"/>
      <c r="BD209" s="80"/>
    </row>
    <row r="210" spans="53:56" x14ac:dyDescent="0.2">
      <c r="BA210" s="80"/>
      <c r="BB210" s="80"/>
      <c r="BC210" s="80"/>
      <c r="BD210" s="80"/>
    </row>
    <row r="211" spans="53:56" x14ac:dyDescent="0.2">
      <c r="BA211" s="80"/>
      <c r="BB211" s="80"/>
      <c r="BC211" s="80"/>
      <c r="BD211" s="80"/>
    </row>
    <row r="212" spans="53:56" x14ac:dyDescent="0.2">
      <c r="BA212" s="80"/>
      <c r="BB212" s="80"/>
      <c r="BC212" s="80"/>
      <c r="BD212" s="80"/>
    </row>
    <row r="213" spans="53:56" x14ac:dyDescent="0.2">
      <c r="BA213" s="80"/>
      <c r="BB213" s="80"/>
      <c r="BC213" s="80"/>
      <c r="BD213" s="80"/>
    </row>
    <row r="214" spans="53:56" x14ac:dyDescent="0.2">
      <c r="BA214" s="80"/>
      <c r="BB214" s="80"/>
      <c r="BC214" s="80"/>
      <c r="BD214" s="80"/>
    </row>
    <row r="215" spans="53:56" x14ac:dyDescent="0.2">
      <c r="BA215" s="80"/>
      <c r="BB215" s="80"/>
      <c r="BC215" s="80"/>
      <c r="BD215" s="80"/>
    </row>
    <row r="216" spans="53:56" x14ac:dyDescent="0.2">
      <c r="BA216" s="80"/>
      <c r="BB216" s="80"/>
      <c r="BC216" s="80"/>
      <c r="BD216" s="80"/>
    </row>
    <row r="217" spans="53:56" x14ac:dyDescent="0.2">
      <c r="BA217" s="80"/>
      <c r="BB217" s="80"/>
      <c r="BC217" s="80"/>
      <c r="BD217" s="80"/>
    </row>
    <row r="218" spans="53:56" x14ac:dyDescent="0.2">
      <c r="BA218" s="80"/>
      <c r="BB218" s="80"/>
      <c r="BC218" s="80"/>
      <c r="BD218" s="80"/>
    </row>
    <row r="219" spans="53:56" x14ac:dyDescent="0.2">
      <c r="BA219" s="80"/>
      <c r="BB219" s="80"/>
      <c r="BC219" s="80"/>
      <c r="BD219" s="80"/>
    </row>
    <row r="220" spans="53:56" x14ac:dyDescent="0.2">
      <c r="BA220" s="80"/>
      <c r="BB220" s="80"/>
      <c r="BC220" s="80"/>
      <c r="BD220" s="80"/>
    </row>
    <row r="221" spans="53:56" x14ac:dyDescent="0.2">
      <c r="BA221" s="80"/>
      <c r="BB221" s="80"/>
      <c r="BC221" s="80"/>
      <c r="BD221" s="80"/>
    </row>
    <row r="222" spans="53:56" x14ac:dyDescent="0.2">
      <c r="BA222" s="80"/>
      <c r="BB222" s="80"/>
      <c r="BC222" s="80"/>
      <c r="BD222" s="80"/>
    </row>
    <row r="223" spans="53:56" x14ac:dyDescent="0.2">
      <c r="BA223" s="80"/>
      <c r="BB223" s="80"/>
      <c r="BC223" s="80"/>
      <c r="BD223" s="80"/>
    </row>
    <row r="224" spans="53:56" x14ac:dyDescent="0.2">
      <c r="BA224" s="80"/>
      <c r="BB224" s="80"/>
      <c r="BC224" s="80"/>
      <c r="BD224" s="80"/>
    </row>
    <row r="225" spans="53:56" x14ac:dyDescent="0.2">
      <c r="BA225" s="80"/>
      <c r="BB225" s="80"/>
      <c r="BC225" s="80"/>
      <c r="BD225" s="80"/>
    </row>
    <row r="226" spans="53:56" x14ac:dyDescent="0.2">
      <c r="BA226" s="80"/>
      <c r="BB226" s="80"/>
      <c r="BC226" s="80"/>
      <c r="BD226" s="80"/>
    </row>
    <row r="227" spans="53:56" x14ac:dyDescent="0.2">
      <c r="BA227" s="80"/>
      <c r="BB227" s="80"/>
      <c r="BC227" s="80"/>
      <c r="BD227" s="80"/>
    </row>
    <row r="228" spans="53:56" x14ac:dyDescent="0.2">
      <c r="BA228" s="80"/>
      <c r="BB228" s="80"/>
      <c r="BC228" s="80"/>
      <c r="BD228" s="80"/>
    </row>
    <row r="229" spans="53:56" x14ac:dyDescent="0.2">
      <c r="BA229" s="80"/>
      <c r="BB229" s="80"/>
      <c r="BC229" s="80"/>
      <c r="BD229" s="80"/>
    </row>
    <row r="230" spans="53:56" x14ac:dyDescent="0.2">
      <c r="BA230" s="80"/>
      <c r="BB230" s="80"/>
      <c r="BC230" s="80"/>
      <c r="BD230" s="80"/>
    </row>
    <row r="231" spans="53:56" x14ac:dyDescent="0.2">
      <c r="BA231" s="80"/>
      <c r="BB231" s="80"/>
      <c r="BC231" s="80"/>
      <c r="BD231" s="80"/>
    </row>
    <row r="232" spans="53:56" x14ac:dyDescent="0.2">
      <c r="BA232" s="80"/>
      <c r="BB232" s="80"/>
      <c r="BC232" s="80"/>
      <c r="BD232" s="80"/>
    </row>
    <row r="233" spans="53:56" x14ac:dyDescent="0.2">
      <c r="BA233" s="80"/>
      <c r="BB233" s="80"/>
      <c r="BC233" s="80"/>
      <c r="BD233" s="80"/>
    </row>
    <row r="234" spans="53:56" x14ac:dyDescent="0.2">
      <c r="BA234" s="80"/>
      <c r="BB234" s="80"/>
      <c r="BC234" s="80"/>
      <c r="BD234" s="80"/>
    </row>
    <row r="235" spans="53:56" x14ac:dyDescent="0.2">
      <c r="BA235" s="80"/>
      <c r="BB235" s="80"/>
      <c r="BC235" s="80"/>
      <c r="BD235" s="80"/>
    </row>
    <row r="236" spans="53:56" x14ac:dyDescent="0.2">
      <c r="BA236" s="80"/>
      <c r="BB236" s="80"/>
      <c r="BC236" s="80"/>
      <c r="BD236" s="80"/>
    </row>
    <row r="237" spans="53:56" x14ac:dyDescent="0.2">
      <c r="BA237" s="80"/>
      <c r="BB237" s="80"/>
      <c r="BC237" s="80"/>
      <c r="BD237" s="80"/>
    </row>
    <row r="238" spans="53:56" x14ac:dyDescent="0.2">
      <c r="BA238" s="80"/>
      <c r="BB238" s="80"/>
      <c r="BC238" s="80"/>
      <c r="BD238" s="80"/>
    </row>
    <row r="239" spans="53:56" x14ac:dyDescent="0.2">
      <c r="BA239" s="80"/>
      <c r="BB239" s="80"/>
      <c r="BC239" s="80"/>
      <c r="BD239" s="80"/>
    </row>
    <row r="240" spans="53:56" x14ac:dyDescent="0.2">
      <c r="BA240" s="80"/>
      <c r="BB240" s="80"/>
      <c r="BC240" s="80"/>
      <c r="BD240" s="80"/>
    </row>
    <row r="241" spans="53:56" x14ac:dyDescent="0.2">
      <c r="BA241" s="80"/>
      <c r="BB241" s="80"/>
      <c r="BC241" s="80"/>
      <c r="BD241" s="80"/>
    </row>
    <row r="242" spans="53:56" x14ac:dyDescent="0.2">
      <c r="BA242" s="80"/>
      <c r="BB242" s="80"/>
      <c r="BC242" s="80"/>
      <c r="BD242" s="80"/>
    </row>
    <row r="243" spans="53:56" x14ac:dyDescent="0.2">
      <c r="BA243" s="80"/>
      <c r="BB243" s="80"/>
      <c r="BC243" s="80"/>
      <c r="BD243" s="80"/>
    </row>
    <row r="244" spans="53:56" x14ac:dyDescent="0.2">
      <c r="BA244" s="80"/>
      <c r="BB244" s="80"/>
      <c r="BC244" s="80"/>
      <c r="BD244" s="80"/>
    </row>
    <row r="245" spans="53:56" x14ac:dyDescent="0.2">
      <c r="BA245" s="80"/>
      <c r="BB245" s="80"/>
      <c r="BC245" s="80"/>
      <c r="BD245" s="80"/>
    </row>
    <row r="246" spans="53:56" x14ac:dyDescent="0.2">
      <c r="BA246" s="80"/>
      <c r="BB246" s="80"/>
      <c r="BC246" s="80"/>
      <c r="BD246" s="80"/>
    </row>
    <row r="247" spans="53:56" x14ac:dyDescent="0.2">
      <c r="BA247" s="80"/>
      <c r="BB247" s="80"/>
      <c r="BC247" s="80"/>
      <c r="BD247" s="80"/>
    </row>
    <row r="248" spans="53:56" x14ac:dyDescent="0.2">
      <c r="BA248" s="80"/>
      <c r="BB248" s="80"/>
      <c r="BC248" s="80"/>
      <c r="BD248" s="80"/>
    </row>
    <row r="249" spans="53:56" x14ac:dyDescent="0.2">
      <c r="BA249" s="80"/>
      <c r="BB249" s="80"/>
      <c r="BC249" s="80"/>
      <c r="BD249" s="80"/>
    </row>
    <row r="250" spans="53:56" x14ac:dyDescent="0.2">
      <c r="BA250" s="80"/>
      <c r="BB250" s="80"/>
      <c r="BC250" s="80"/>
      <c r="BD250" s="80"/>
    </row>
    <row r="251" spans="53:56" x14ac:dyDescent="0.2">
      <c r="BA251" s="80"/>
      <c r="BB251" s="80"/>
      <c r="BC251" s="80"/>
      <c r="BD251" s="80"/>
    </row>
    <row r="252" spans="53:56" x14ac:dyDescent="0.2">
      <c r="BA252" s="80"/>
      <c r="BB252" s="80"/>
      <c r="BC252" s="80"/>
      <c r="BD252" s="80"/>
    </row>
    <row r="253" spans="53:56" x14ac:dyDescent="0.2">
      <c r="BA253" s="80"/>
      <c r="BB253" s="80"/>
      <c r="BC253" s="80"/>
      <c r="BD253" s="80"/>
    </row>
    <row r="254" spans="53:56" x14ac:dyDescent="0.2">
      <c r="BA254" s="80"/>
      <c r="BB254" s="80"/>
      <c r="BC254" s="80"/>
      <c r="BD254" s="80"/>
    </row>
    <row r="255" spans="53:56" x14ac:dyDescent="0.2">
      <c r="BA255" s="80"/>
      <c r="BB255" s="80"/>
      <c r="BC255" s="80"/>
      <c r="BD255" s="80"/>
    </row>
    <row r="256" spans="53:56" x14ac:dyDescent="0.2">
      <c r="BA256" s="80"/>
      <c r="BB256" s="80"/>
      <c r="BC256" s="80"/>
      <c r="BD256" s="80"/>
    </row>
    <row r="257" spans="53:56" x14ac:dyDescent="0.2">
      <c r="BA257" s="80"/>
      <c r="BB257" s="80"/>
      <c r="BC257" s="80"/>
      <c r="BD257" s="80"/>
    </row>
    <row r="258" spans="53:56" x14ac:dyDescent="0.2">
      <c r="BA258" s="80"/>
      <c r="BB258" s="80"/>
      <c r="BC258" s="80"/>
      <c r="BD258" s="80"/>
    </row>
    <row r="259" spans="53:56" x14ac:dyDescent="0.2">
      <c r="BA259" s="80"/>
      <c r="BB259" s="80"/>
      <c r="BC259" s="80"/>
      <c r="BD259" s="80"/>
    </row>
    <row r="260" spans="53:56" x14ac:dyDescent="0.2">
      <c r="BA260" s="80"/>
      <c r="BB260" s="80"/>
      <c r="BC260" s="80"/>
      <c r="BD260" s="80"/>
    </row>
    <row r="261" spans="53:56" x14ac:dyDescent="0.2">
      <c r="BA261" s="80"/>
      <c r="BB261" s="80"/>
      <c r="BC261" s="80"/>
      <c r="BD261" s="80"/>
    </row>
    <row r="262" spans="53:56" x14ac:dyDescent="0.2">
      <c r="BA262" s="80"/>
      <c r="BB262" s="80"/>
      <c r="BC262" s="80"/>
      <c r="BD262" s="80"/>
    </row>
    <row r="263" spans="53:56" x14ac:dyDescent="0.2">
      <c r="BA263" s="80"/>
      <c r="BB263" s="80"/>
      <c r="BC263" s="80"/>
      <c r="BD263" s="80"/>
    </row>
    <row r="264" spans="53:56" x14ac:dyDescent="0.2">
      <c r="BA264" s="80"/>
      <c r="BB264" s="80"/>
      <c r="BC264" s="80"/>
      <c r="BD264" s="80"/>
    </row>
    <row r="265" spans="53:56" x14ac:dyDescent="0.2">
      <c r="BA265" s="80"/>
      <c r="BB265" s="80"/>
      <c r="BC265" s="80"/>
      <c r="BD265" s="80"/>
    </row>
    <row r="266" spans="53:56" x14ac:dyDescent="0.2">
      <c r="BA266" s="80"/>
      <c r="BB266" s="80"/>
      <c r="BC266" s="80"/>
      <c r="BD266" s="80"/>
    </row>
    <row r="267" spans="53:56" x14ac:dyDescent="0.2">
      <c r="BA267" s="80"/>
      <c r="BB267" s="80"/>
      <c r="BC267" s="80"/>
      <c r="BD267" s="80"/>
    </row>
    <row r="268" spans="53:56" x14ac:dyDescent="0.2">
      <c r="BA268" s="80"/>
      <c r="BB268" s="80"/>
      <c r="BC268" s="80"/>
      <c r="BD268" s="80"/>
    </row>
    <row r="269" spans="53:56" x14ac:dyDescent="0.2">
      <c r="BA269" s="80"/>
      <c r="BB269" s="80"/>
      <c r="BC269" s="80"/>
      <c r="BD269" s="80"/>
    </row>
    <row r="270" spans="53:56" x14ac:dyDescent="0.2">
      <c r="BA270" s="80"/>
      <c r="BB270" s="80"/>
      <c r="BC270" s="80"/>
      <c r="BD270" s="80"/>
    </row>
    <row r="271" spans="53:56" x14ac:dyDescent="0.2">
      <c r="BA271" s="80"/>
      <c r="BB271" s="80"/>
      <c r="BC271" s="80"/>
      <c r="BD271" s="80"/>
    </row>
    <row r="272" spans="53:56" x14ac:dyDescent="0.2">
      <c r="BA272" s="80"/>
      <c r="BB272" s="80"/>
      <c r="BC272" s="80"/>
      <c r="BD272" s="80"/>
    </row>
    <row r="273" spans="53:56" x14ac:dyDescent="0.2">
      <c r="BA273" s="80"/>
      <c r="BB273" s="80"/>
      <c r="BC273" s="80"/>
      <c r="BD273" s="80"/>
    </row>
    <row r="274" spans="53:56" x14ac:dyDescent="0.2">
      <c r="BA274" s="80"/>
      <c r="BB274" s="80"/>
      <c r="BC274" s="80"/>
      <c r="BD274" s="80"/>
    </row>
    <row r="275" spans="53:56" x14ac:dyDescent="0.2">
      <c r="BA275" s="80"/>
      <c r="BB275" s="80"/>
      <c r="BC275" s="80"/>
      <c r="BD275" s="80"/>
    </row>
    <row r="276" spans="53:56" x14ac:dyDescent="0.2">
      <c r="BA276" s="80"/>
      <c r="BB276" s="80"/>
      <c r="BC276" s="80"/>
      <c r="BD276" s="80"/>
    </row>
    <row r="277" spans="53:56" x14ac:dyDescent="0.2">
      <c r="BA277" s="80"/>
      <c r="BB277" s="80"/>
      <c r="BC277" s="80"/>
      <c r="BD277" s="80"/>
    </row>
    <row r="278" spans="53:56" x14ac:dyDescent="0.2">
      <c r="BA278" s="80"/>
      <c r="BB278" s="80"/>
      <c r="BC278" s="80"/>
      <c r="BD278" s="80"/>
    </row>
    <row r="279" spans="53:56" x14ac:dyDescent="0.2">
      <c r="BA279" s="80"/>
      <c r="BB279" s="80"/>
      <c r="BC279" s="80"/>
      <c r="BD279" s="80"/>
    </row>
    <row r="280" spans="53:56" x14ac:dyDescent="0.2">
      <c r="BA280" s="80"/>
      <c r="BB280" s="80"/>
      <c r="BC280" s="80"/>
      <c r="BD280" s="80"/>
    </row>
    <row r="281" spans="53:56" x14ac:dyDescent="0.2">
      <c r="BA281" s="80"/>
      <c r="BB281" s="80"/>
      <c r="BC281" s="80"/>
      <c r="BD281" s="80"/>
    </row>
    <row r="282" spans="53:56" x14ac:dyDescent="0.2">
      <c r="BA282" s="80"/>
      <c r="BB282" s="80"/>
      <c r="BC282" s="80"/>
      <c r="BD282" s="80"/>
    </row>
    <row r="283" spans="53:56" x14ac:dyDescent="0.2">
      <c r="BA283" s="80"/>
      <c r="BB283" s="80"/>
      <c r="BC283" s="80"/>
      <c r="BD283" s="80"/>
    </row>
    <row r="284" spans="53:56" x14ac:dyDescent="0.2">
      <c r="BA284" s="80"/>
      <c r="BB284" s="80"/>
      <c r="BC284" s="80"/>
      <c r="BD284" s="80"/>
    </row>
    <row r="285" spans="53:56" x14ac:dyDescent="0.2">
      <c r="BA285" s="80"/>
      <c r="BB285" s="80"/>
      <c r="BC285" s="80"/>
      <c r="BD285" s="80"/>
    </row>
    <row r="286" spans="53:56" x14ac:dyDescent="0.2">
      <c r="BA286" s="80"/>
      <c r="BB286" s="80"/>
      <c r="BC286" s="80"/>
      <c r="BD286" s="80"/>
    </row>
    <row r="287" spans="53:56" x14ac:dyDescent="0.2">
      <c r="BA287" s="80"/>
      <c r="BB287" s="80"/>
      <c r="BC287" s="80"/>
      <c r="BD287" s="80"/>
    </row>
    <row r="288" spans="53:56" x14ac:dyDescent="0.2">
      <c r="BA288" s="80"/>
      <c r="BB288" s="80"/>
      <c r="BC288" s="80"/>
      <c r="BD288" s="80"/>
    </row>
    <row r="289" spans="53:56" x14ac:dyDescent="0.2">
      <c r="BA289" s="80"/>
      <c r="BB289" s="80"/>
      <c r="BC289" s="80"/>
      <c r="BD289" s="80"/>
    </row>
    <row r="290" spans="53:56" x14ac:dyDescent="0.2">
      <c r="BA290" s="80"/>
      <c r="BB290" s="80"/>
      <c r="BC290" s="80"/>
      <c r="BD290" s="80"/>
    </row>
    <row r="291" spans="53:56" x14ac:dyDescent="0.2">
      <c r="BA291" s="80"/>
      <c r="BB291" s="80"/>
      <c r="BC291" s="80"/>
      <c r="BD291" s="80"/>
    </row>
    <row r="292" spans="53:56" x14ac:dyDescent="0.2">
      <c r="BA292" s="80"/>
      <c r="BB292" s="80"/>
      <c r="BC292" s="80"/>
      <c r="BD292" s="80"/>
    </row>
    <row r="293" spans="53:56" x14ac:dyDescent="0.2">
      <c r="BA293" s="80"/>
      <c r="BB293" s="80"/>
      <c r="BC293" s="80"/>
      <c r="BD293" s="80"/>
    </row>
    <row r="294" spans="53:56" x14ac:dyDescent="0.2">
      <c r="BA294" s="80"/>
      <c r="BB294" s="80"/>
      <c r="BC294" s="80"/>
      <c r="BD294" s="80"/>
    </row>
    <row r="295" spans="53:56" x14ac:dyDescent="0.2">
      <c r="BA295" s="80"/>
      <c r="BB295" s="80"/>
      <c r="BC295" s="80"/>
      <c r="BD295" s="80"/>
    </row>
    <row r="296" spans="53:56" x14ac:dyDescent="0.2">
      <c r="BA296" s="80"/>
      <c r="BB296" s="80"/>
      <c r="BC296" s="80"/>
      <c r="BD296" s="80"/>
    </row>
    <row r="297" spans="53:56" x14ac:dyDescent="0.2">
      <c r="BA297" s="80"/>
      <c r="BB297" s="80"/>
      <c r="BC297" s="80"/>
      <c r="BD297" s="80"/>
    </row>
    <row r="298" spans="53:56" x14ac:dyDescent="0.2">
      <c r="BA298" s="80"/>
      <c r="BB298" s="80"/>
      <c r="BC298" s="80"/>
      <c r="BD298" s="80"/>
    </row>
    <row r="299" spans="53:56" x14ac:dyDescent="0.2">
      <c r="BA299" s="80"/>
      <c r="BB299" s="80"/>
      <c r="BC299" s="80"/>
      <c r="BD299" s="80"/>
    </row>
    <row r="300" spans="53:56" x14ac:dyDescent="0.2">
      <c r="BA300" s="80"/>
      <c r="BB300" s="80"/>
      <c r="BC300" s="80"/>
      <c r="BD300" s="80"/>
    </row>
    <row r="301" spans="53:56" x14ac:dyDescent="0.2">
      <c r="BA301" s="80"/>
      <c r="BB301" s="80"/>
      <c r="BC301" s="80"/>
      <c r="BD301" s="80"/>
    </row>
    <row r="302" spans="53:56" x14ac:dyDescent="0.2">
      <c r="BA302" s="80"/>
      <c r="BB302" s="80"/>
      <c r="BC302" s="80"/>
      <c r="BD302" s="80"/>
    </row>
    <row r="303" spans="53:56" x14ac:dyDescent="0.2">
      <c r="BA303" s="80"/>
      <c r="BB303" s="80"/>
      <c r="BC303" s="80"/>
      <c r="BD303" s="80"/>
    </row>
  </sheetData>
  <sheetProtection algorithmName="SHA-512" hashValue="tY3EpAO+wIUeoIDwxEidV8gGNVHriVfNUF385IqMhfL1ePcu9Tql6xNRsFqwJkFqSbcEr5DyAcYk57iYWz2cDA==" saltValue="509Mdoo3rM0xi+ZGLPLIFg==" spinCount="100000" sheet="1" selectLockedCells="1"/>
  <pageMargins left="0.19685039370078741" right="0.19685039370078741" top="0.39370078740157483" bottom="0.39370078740157483" header="0.31496062992125984" footer="0.31496062992125984"/>
  <pageSetup paperSize="9" scale="48" fitToHeight="0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EM303"/>
  <sheetViews>
    <sheetView zoomScale="80" zoomScaleNormal="80" workbookViewId="0">
      <pane xSplit="4" ySplit="7" topLeftCell="E8" activePane="bottomRight" state="frozen"/>
      <selection sqref="A1:XFD1048576"/>
      <selection pane="topRight" sqref="A1:XFD1048576"/>
      <selection pane="bottomLeft" sqref="A1:XFD1048576"/>
      <selection pane="bottomRight" activeCell="A2" sqref="A2"/>
    </sheetView>
  </sheetViews>
  <sheetFormatPr baseColWidth="10" defaultColWidth="25.7109375" defaultRowHeight="12.75" outlineLevelRow="1" outlineLevelCol="1" x14ac:dyDescent="0.2"/>
  <cols>
    <col min="1" max="1" width="10.28515625" style="1" customWidth="1"/>
    <col min="2" max="2" width="17.140625" style="1" customWidth="1"/>
    <col min="3" max="3" width="19.7109375" style="1" customWidth="1"/>
    <col min="4" max="4" width="14.7109375" style="1" customWidth="1"/>
    <col min="5" max="8" width="23.28515625" style="1" customWidth="1" outlineLevel="1"/>
    <col min="9" max="9" width="25.7109375" style="1" customWidth="1"/>
    <col min="10" max="14" width="20" style="1" customWidth="1" outlineLevel="1"/>
    <col min="15" max="15" width="25.7109375" style="1" customWidth="1"/>
    <col min="16" max="25" width="21.5703125" style="1" customWidth="1" outlineLevel="1"/>
    <col min="26" max="26" width="25.7109375" style="3" customWidth="1"/>
    <col min="27" max="27" width="21.7109375" style="1" customWidth="1" outlineLevel="1"/>
    <col min="28" max="28" width="16.28515625" style="1" customWidth="1" outlineLevel="1"/>
    <col min="29" max="29" width="22.42578125" style="1" customWidth="1" outlineLevel="1"/>
    <col min="30" max="30" width="20.5703125" style="1" customWidth="1" outlineLevel="1"/>
    <col min="31" max="31" width="26.42578125" style="1" customWidth="1" outlineLevel="1"/>
    <col min="32" max="32" width="24.140625" style="1" customWidth="1" outlineLevel="1"/>
    <col min="33" max="33" width="19.140625" style="1" customWidth="1" outlineLevel="1"/>
    <col min="34" max="34" width="18.42578125" style="1" customWidth="1" outlineLevel="1"/>
    <col min="35" max="35" width="25.7109375" style="1" customWidth="1"/>
    <col min="36" max="37" width="19.42578125" style="1" customWidth="1" outlineLevel="1"/>
    <col min="38" max="38" width="26.85546875" style="3" customWidth="1"/>
    <col min="39" max="39" width="25.7109375" style="1" customWidth="1"/>
    <col min="40" max="51" width="24.5703125" style="1" customWidth="1" outlineLevel="1"/>
    <col min="52" max="52" width="17.140625" style="1" customWidth="1" outlineLevel="1"/>
    <col min="53" max="65" width="24.7109375" style="1" customWidth="1" outlineLevel="1"/>
    <col min="66" max="77" width="23.140625" style="1" customWidth="1" outlineLevel="1"/>
    <col min="78" max="101" width="16" style="1" customWidth="1" outlineLevel="1"/>
    <col min="102" max="102" width="27.140625" style="1" customWidth="1"/>
    <col min="103" max="117" width="25" style="1" customWidth="1" outlineLevel="1"/>
    <col min="118" max="129" width="26.85546875" style="1" customWidth="1" outlineLevel="1"/>
    <col min="130" max="131" width="25.7109375" style="1" customWidth="1"/>
    <col min="132" max="132" width="2.85546875" style="1" customWidth="1"/>
    <col min="133" max="137" width="25.7109375" style="1" customWidth="1"/>
    <col min="138" max="16384" width="25.7109375" style="1"/>
  </cols>
  <sheetData>
    <row r="1" spans="1:143" s="93" customFormat="1" hidden="1" x14ac:dyDescent="0.2">
      <c r="B1" s="93">
        <v>2</v>
      </c>
      <c r="C1" s="93">
        <v>3</v>
      </c>
      <c r="D1" s="93">
        <v>4</v>
      </c>
      <c r="E1" s="93">
        <v>5</v>
      </c>
      <c r="F1" s="93">
        <v>6</v>
      </c>
      <c r="G1" s="93">
        <v>7</v>
      </c>
      <c r="H1" s="93">
        <v>8</v>
      </c>
      <c r="I1" s="93">
        <v>9</v>
      </c>
      <c r="J1" s="93">
        <v>10</v>
      </c>
      <c r="K1" s="93">
        <v>11</v>
      </c>
      <c r="L1" s="93">
        <v>12</v>
      </c>
      <c r="M1" s="93">
        <v>13</v>
      </c>
      <c r="N1" s="93">
        <v>14</v>
      </c>
      <c r="O1" s="93">
        <v>15</v>
      </c>
      <c r="P1" s="93">
        <v>16</v>
      </c>
      <c r="Q1" s="93">
        <v>17</v>
      </c>
      <c r="R1" s="93">
        <v>18</v>
      </c>
      <c r="S1" s="93">
        <v>19</v>
      </c>
      <c r="T1" s="93">
        <v>20</v>
      </c>
      <c r="U1" s="93">
        <v>21</v>
      </c>
      <c r="V1" s="93">
        <v>22</v>
      </c>
      <c r="W1" s="93">
        <v>23</v>
      </c>
      <c r="X1" s="93">
        <v>24</v>
      </c>
      <c r="Y1" s="93">
        <v>25</v>
      </c>
      <c r="Z1" s="94">
        <v>26</v>
      </c>
      <c r="AA1" s="93">
        <v>27</v>
      </c>
      <c r="AB1" s="93">
        <v>28</v>
      </c>
      <c r="AC1" s="93">
        <v>29</v>
      </c>
      <c r="AD1" s="93">
        <v>30</v>
      </c>
      <c r="AE1" s="93">
        <v>31</v>
      </c>
      <c r="AF1" s="93">
        <v>32</v>
      </c>
      <c r="AG1" s="93">
        <v>33</v>
      </c>
      <c r="AH1" s="93">
        <v>34</v>
      </c>
      <c r="AI1" s="93">
        <v>35</v>
      </c>
      <c r="AJ1" s="93">
        <v>36</v>
      </c>
      <c r="AK1" s="93">
        <v>37</v>
      </c>
      <c r="AL1" s="94">
        <v>38</v>
      </c>
      <c r="AM1" s="93">
        <v>39</v>
      </c>
      <c r="AN1" s="94">
        <v>40</v>
      </c>
      <c r="AO1" s="94">
        <v>41</v>
      </c>
      <c r="AP1" s="94">
        <v>42</v>
      </c>
      <c r="AQ1" s="94">
        <v>43</v>
      </c>
      <c r="AR1" s="94">
        <v>44</v>
      </c>
      <c r="AS1" s="94">
        <v>45</v>
      </c>
      <c r="AT1" s="94">
        <v>46</v>
      </c>
      <c r="AU1" s="94">
        <v>47</v>
      </c>
      <c r="AV1" s="94">
        <v>48</v>
      </c>
      <c r="AW1" s="94">
        <v>49</v>
      </c>
      <c r="AX1" s="94">
        <v>50</v>
      </c>
      <c r="AY1" s="94">
        <v>51</v>
      </c>
      <c r="AZ1" s="94">
        <v>52</v>
      </c>
      <c r="BA1" s="94">
        <v>53</v>
      </c>
      <c r="BB1" s="94">
        <v>54</v>
      </c>
      <c r="BC1" s="94">
        <v>55</v>
      </c>
      <c r="BD1" s="94">
        <v>56</v>
      </c>
      <c r="BE1" s="94">
        <v>57</v>
      </c>
      <c r="BF1" s="94">
        <v>58</v>
      </c>
      <c r="BG1" s="94">
        <v>59</v>
      </c>
      <c r="BH1" s="94">
        <v>60</v>
      </c>
      <c r="BI1" s="94">
        <v>61</v>
      </c>
      <c r="BJ1" s="94">
        <v>62</v>
      </c>
      <c r="BK1" s="94">
        <v>63</v>
      </c>
      <c r="BL1" s="94">
        <v>64</v>
      </c>
      <c r="BM1" s="94">
        <v>65</v>
      </c>
      <c r="BN1" s="94">
        <v>66</v>
      </c>
      <c r="BO1" s="94">
        <v>67</v>
      </c>
      <c r="BP1" s="94">
        <v>68</v>
      </c>
      <c r="BQ1" s="94">
        <v>69</v>
      </c>
      <c r="BR1" s="94">
        <v>70</v>
      </c>
      <c r="BS1" s="94">
        <v>71</v>
      </c>
      <c r="BT1" s="94">
        <v>72</v>
      </c>
      <c r="BU1" s="94">
        <v>73</v>
      </c>
      <c r="BV1" s="94">
        <v>74</v>
      </c>
      <c r="BW1" s="94">
        <v>75</v>
      </c>
      <c r="BX1" s="94">
        <v>76</v>
      </c>
      <c r="BY1" s="94">
        <v>77</v>
      </c>
      <c r="BZ1" s="94">
        <v>78</v>
      </c>
      <c r="CA1" s="94">
        <v>79</v>
      </c>
      <c r="CB1" s="94">
        <v>80</v>
      </c>
      <c r="CC1" s="94">
        <v>81</v>
      </c>
      <c r="CD1" s="94">
        <v>82</v>
      </c>
      <c r="CE1" s="94">
        <v>83</v>
      </c>
      <c r="CF1" s="94">
        <v>84</v>
      </c>
      <c r="CG1" s="94">
        <v>85</v>
      </c>
      <c r="CH1" s="94">
        <v>86</v>
      </c>
      <c r="CI1" s="94">
        <v>87</v>
      </c>
      <c r="CJ1" s="94">
        <v>88</v>
      </c>
      <c r="CK1" s="94">
        <v>89</v>
      </c>
      <c r="CL1" s="94">
        <v>90</v>
      </c>
      <c r="CM1" s="94">
        <v>91</v>
      </c>
      <c r="CN1" s="94">
        <v>92</v>
      </c>
      <c r="CO1" s="94">
        <v>93</v>
      </c>
      <c r="CP1" s="94">
        <v>94</v>
      </c>
      <c r="CQ1" s="94">
        <v>95</v>
      </c>
      <c r="CR1" s="94">
        <v>96</v>
      </c>
      <c r="CS1" s="94">
        <v>97</v>
      </c>
      <c r="CT1" s="94">
        <v>98</v>
      </c>
      <c r="CU1" s="94">
        <v>99</v>
      </c>
      <c r="CV1" s="94">
        <v>100</v>
      </c>
      <c r="CW1" s="94">
        <v>101</v>
      </c>
      <c r="CX1" s="94">
        <v>102</v>
      </c>
      <c r="CY1" s="94">
        <v>103</v>
      </c>
      <c r="CZ1" s="94">
        <v>104</v>
      </c>
      <c r="DA1" s="94">
        <v>105</v>
      </c>
      <c r="DB1" s="94">
        <v>106</v>
      </c>
      <c r="DC1" s="94">
        <v>107</v>
      </c>
      <c r="DD1" s="94">
        <v>108</v>
      </c>
      <c r="DE1" s="94">
        <v>109</v>
      </c>
      <c r="DF1" s="94">
        <v>110</v>
      </c>
      <c r="DG1" s="94">
        <v>111</v>
      </c>
      <c r="DH1" s="94">
        <v>112</v>
      </c>
      <c r="DI1" s="94">
        <v>113</v>
      </c>
      <c r="DJ1" s="94">
        <v>114</v>
      </c>
      <c r="DK1" s="94">
        <v>115</v>
      </c>
      <c r="DL1" s="94">
        <v>116</v>
      </c>
      <c r="DM1" s="94">
        <v>117</v>
      </c>
      <c r="DN1" s="94">
        <v>118</v>
      </c>
      <c r="DO1" s="94">
        <v>119</v>
      </c>
      <c r="DP1" s="94">
        <v>120</v>
      </c>
      <c r="DQ1" s="94">
        <v>121</v>
      </c>
      <c r="DR1" s="94">
        <v>122</v>
      </c>
      <c r="DS1" s="94">
        <v>123</v>
      </c>
      <c r="DT1" s="94">
        <v>124</v>
      </c>
      <c r="DU1" s="94">
        <v>125</v>
      </c>
      <c r="DV1" s="94">
        <v>126</v>
      </c>
      <c r="DW1" s="94">
        <v>127</v>
      </c>
      <c r="DX1" s="94">
        <v>128</v>
      </c>
      <c r="DY1" s="94">
        <v>129</v>
      </c>
      <c r="DZ1" s="94">
        <v>130</v>
      </c>
      <c r="EA1" s="94">
        <v>131</v>
      </c>
      <c r="EB1" s="94">
        <v>132</v>
      </c>
      <c r="EC1" s="94">
        <v>133</v>
      </c>
      <c r="ED1" s="94">
        <v>134</v>
      </c>
      <c r="EE1" s="94">
        <v>135</v>
      </c>
      <c r="EF1" s="94">
        <v>136</v>
      </c>
      <c r="EG1" s="94">
        <v>137</v>
      </c>
      <c r="EH1" s="94">
        <v>138</v>
      </c>
      <c r="EI1" s="94">
        <v>139</v>
      </c>
      <c r="EJ1" s="94">
        <v>140</v>
      </c>
    </row>
    <row r="2" spans="1:143" x14ac:dyDescent="0.2">
      <c r="A2" s="2" t="s">
        <v>255</v>
      </c>
      <c r="B2" s="107"/>
      <c r="C2" s="107">
        <f>FAG_Daten_2022!C2</f>
        <v>2022</v>
      </c>
      <c r="D2" s="107"/>
      <c r="E2" s="3"/>
      <c r="F2" s="3"/>
      <c r="G2" s="3"/>
      <c r="H2" s="3"/>
      <c r="I2" s="93"/>
      <c r="J2" s="3"/>
      <c r="K2" s="3"/>
      <c r="L2" s="3"/>
      <c r="M2" s="3"/>
      <c r="N2" s="3"/>
      <c r="O2" s="93"/>
      <c r="P2" s="3"/>
      <c r="Q2" s="3"/>
      <c r="R2" s="3"/>
      <c r="S2" s="3"/>
      <c r="T2" s="3"/>
      <c r="U2" s="3"/>
      <c r="V2" s="3"/>
      <c r="W2" s="3"/>
      <c r="X2" s="3"/>
      <c r="Y2" s="3"/>
      <c r="Z2" s="93"/>
      <c r="AA2" s="3"/>
      <c r="AB2" s="3"/>
      <c r="AC2" s="3"/>
      <c r="AD2" s="3"/>
      <c r="AE2" s="3"/>
      <c r="AF2" s="3"/>
      <c r="AG2" s="3"/>
      <c r="AH2" s="3"/>
      <c r="AI2" s="93"/>
      <c r="AJ2" s="3"/>
      <c r="AK2" s="3"/>
      <c r="AL2" s="94"/>
      <c r="AM2" s="9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3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94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94"/>
      <c r="EA2" s="3"/>
      <c r="EB2" s="3"/>
      <c r="EC2" s="3"/>
    </row>
    <row r="3" spans="1:143" x14ac:dyDescent="0.2">
      <c r="A3" s="2"/>
      <c r="E3" s="3"/>
      <c r="F3" s="3"/>
      <c r="G3" s="3"/>
      <c r="H3" s="3"/>
      <c r="I3" s="93"/>
      <c r="J3" s="3"/>
      <c r="K3" s="3"/>
      <c r="L3" s="3"/>
      <c r="M3" s="3"/>
      <c r="N3" s="3"/>
      <c r="O3" s="93"/>
      <c r="P3" s="3"/>
      <c r="Q3" s="3"/>
      <c r="R3" s="3"/>
      <c r="S3" s="3"/>
      <c r="T3" s="3"/>
      <c r="U3" s="3"/>
      <c r="V3" s="3"/>
      <c r="W3" s="3"/>
      <c r="X3" s="3"/>
      <c r="Y3" s="3"/>
      <c r="Z3" s="93"/>
      <c r="AA3" s="3"/>
      <c r="AB3" s="3"/>
      <c r="AC3" s="3"/>
      <c r="AD3" s="3"/>
      <c r="AE3" s="3"/>
      <c r="AF3" s="3"/>
      <c r="AG3" s="3"/>
      <c r="AH3" s="3"/>
      <c r="AI3" s="93"/>
      <c r="AJ3" s="3"/>
      <c r="AK3" s="3"/>
      <c r="AL3" s="94"/>
      <c r="AM3" s="9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3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94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94"/>
      <c r="EA3" s="3"/>
      <c r="EB3" s="3"/>
      <c r="EC3" s="3"/>
    </row>
    <row r="4" spans="1:143" x14ac:dyDescent="0.2">
      <c r="A4" s="6" t="str">
        <f>VLOOKUP(FAG_Planungstool_2022!L26,FAG_Planungstool_Basisdaten!$D$4:$E$7,2,FALSE)</f>
        <v>provisorische Daten</v>
      </c>
      <c r="B4" s="6"/>
      <c r="C4" s="6"/>
      <c r="D4" s="6"/>
      <c r="E4" s="3"/>
      <c r="F4" s="3"/>
      <c r="G4" s="3"/>
      <c r="H4" s="3"/>
      <c r="I4" s="3"/>
      <c r="J4" s="3"/>
      <c r="K4" s="3"/>
      <c r="L4" s="3"/>
      <c r="M4" s="3"/>
      <c r="N4" s="76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AA4" s="76"/>
      <c r="AB4" s="76"/>
      <c r="AC4" s="3"/>
      <c r="AD4" s="3"/>
      <c r="AE4" s="3"/>
      <c r="AF4" s="3"/>
      <c r="AG4" s="3"/>
      <c r="AH4" s="3"/>
      <c r="AI4" s="3"/>
      <c r="AJ4" s="3"/>
      <c r="AK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</row>
    <row r="5" spans="1:143" s="3" customFormat="1" ht="66.75" customHeight="1" x14ac:dyDescent="0.2">
      <c r="A5" s="109" t="s">
        <v>341</v>
      </c>
      <c r="B5" s="74"/>
      <c r="C5" s="74"/>
      <c r="D5" s="74" t="s">
        <v>166</v>
      </c>
      <c r="E5" s="75" t="str">
        <f>VLOOKUP(A5,FAG_Daten_2022!A$1:$FK$206,FAG_Daten_2022!$AT$1,FALSE)</f>
        <v>Relative Steuerkraft politische Gemeinde</v>
      </c>
      <c r="F5" s="75" t="str">
        <f>VLOOKUP(A5,FAG_Daten_2022!A$1:$FK$206,FAG_Daten_2022!$AV$1,FALSE)</f>
        <v>Relative Steuerkraft Kantonsmittel ohne Zürich</v>
      </c>
      <c r="G5" s="75" t="str">
        <f>VLOOKUP(A5,FAG_Daten_2022!A$1:$FK$206,FAG_Daten_2022!$F$1,FALSE)</f>
        <v>Zahl Einwohnerinnen und Einwohner politische Gemeinde</v>
      </c>
      <c r="H5" s="75" t="str">
        <f>VLOOKUP(A5,FAG_Daten_2022!A$1:$FK$206,FAG_Daten_2022!$DH$1,FALSE)</f>
        <v>Bezogener Gesamtsteuerfuss</v>
      </c>
      <c r="I5" s="95" t="s">
        <v>232</v>
      </c>
      <c r="J5" s="75" t="str">
        <f>VLOOKUP(A5,FAG_Daten_2022!A$1:$FK$206,FAG_Daten_2022!$AT$1,FALSE)</f>
        <v>Relative Steuerkraft politische Gemeinde</v>
      </c>
      <c r="K5" s="75" t="str">
        <f>VLOOKUP(A5,FAG_Daten_2022!A$1:$FK$206,FAG_Daten_2022!$AV$1,FALSE)</f>
        <v>Relative Steuerkraft Kantonsmittel ohne Zürich</v>
      </c>
      <c r="L5" s="75" t="str">
        <f>VLOOKUP(A5,FAG_Daten_2022!A$1:$FK$206,FAG_Daten_2022!$F$1,FALSE)</f>
        <v>Zahl Einwohnerinnen und Einwohner politische Gemeinde</v>
      </c>
      <c r="M5" s="75" t="str">
        <f>VLOOKUP(A5,FAG_Daten_2022!A$1:$FK$206,FAG_Daten_2022!DJ$1,FALSE)</f>
        <v>Bezogener Gesamtsteuerfuss Kantonsmittel ohne Zürich</v>
      </c>
      <c r="N5" s="75" t="str">
        <f>VLOOKUP(A5,FAG_Daten_2022!A$1:$FK$206,FAG_Daten_2022!$DK$1,FALSE)</f>
        <v>Bezogener Gesamtsteuerfuss Kantonmittel ohne Zürich zwei Jahre vor Inkraftsetzung FAG</v>
      </c>
      <c r="O5" s="95" t="s">
        <v>233</v>
      </c>
      <c r="P5" s="75" t="str">
        <f>VLOOKUP(A5,FAG_Daten_2022!A$1:$FK$206,FAG_Daten_2022!$I$1,FALSE)</f>
        <v>Zahl Einwohnerinnen und Einwohner unter 20 Jahren politische Gemeinde</v>
      </c>
      <c r="Q5" s="75" t="str">
        <f>VLOOKUP(A5,FAG_Daten_2022!A$1:$FK$206,FAG_Daten_2022!$F$1,FALSE)</f>
        <v>Zahl Einwohnerinnen und Einwohner politische Gemeinde</v>
      </c>
      <c r="R5" s="75" t="str">
        <f>VLOOKUP(A5,FAG_Daten_2022!A$1:$FK$206,FAG_Daten_2022!$K$1,FALSE)</f>
        <v>Einwohnerinnen und Einwohner unter 20 Jahren Kanton ohne Stadt Zürich</v>
      </c>
      <c r="S5" s="75" t="str">
        <f>VLOOKUP(A5,FAG_Daten_2022!A$1:$FK$206,FAG_Daten_2022!$H$1,FALSE)</f>
        <v>Einwohnerinnen und Einwohner Kanton ohne Stadt Zürich</v>
      </c>
      <c r="T5" s="75" t="str">
        <f>VLOOKUP(A5,FAG_Daten_2022!A$1:$FK$206,FAG_Daten_2022!$F$1,FALSE)</f>
        <v>Zahl Einwohnerinnen und Einwohner politische Gemeinde</v>
      </c>
      <c r="U5" s="75" t="str">
        <f>VLOOKUP(A5,FAG_Daten_2022!A$1:$FK$206,FAG_Daten_2022!$BC$1,FALSE)</f>
        <v>Landesindex der Konsumentenpreise (Basis 2005)</v>
      </c>
      <c r="V5" s="75" t="str">
        <f>VLOOKUP(A5,FAG_Daten_2022!A$1:$FK$206,FAG_Daten_2022!$BD$1,FALSE)</f>
        <v>Landesindex der Konsumentenpreise zwei Jahre vor Inkraftsetzung FAG (Basis 2005)</v>
      </c>
      <c r="W5" s="75" t="s">
        <v>234</v>
      </c>
      <c r="X5" s="75" t="str">
        <f>VLOOKUP(A5,FAG_Daten_2022!A$1:$FK$206,FAG_Daten_2022!$DH$1,FALSE)</f>
        <v>Bezogener Gesamtsteuerfuss</v>
      </c>
      <c r="Y5" s="75" t="str">
        <f>VLOOKUP(A5,FAG_Daten_2022!A$1:$FK$206,FAG_Daten_2022!$DJ$1,FALSE)</f>
        <v>Bezogener Gesamtsteuerfuss Kantonsmittel ohne Zürich</v>
      </c>
      <c r="Z5" s="95" t="s">
        <v>242</v>
      </c>
      <c r="AA5" s="75" t="str">
        <f>VLOOKUP(A5,FAG_Daten_2022!A$1:$FK$206,FAG_Daten_2022!$AW$1,FALSE)</f>
        <v>Bevölkerungsdichte politische Gemeinde</v>
      </c>
      <c r="AB5" s="75" t="str">
        <f>VLOOKUP(A5,FAG_Daten_2022!A$1:$FK$206,FAG_Daten_2022!$AZ$1,FALSE)</f>
        <v>Steigungsindex politische Gemeinde</v>
      </c>
      <c r="AC5" s="75" t="str">
        <f>VLOOKUP(A5,FAG_Daten_2022!A$1:$FK$206,FAG_Daten_2022!$F$1,FALSE)</f>
        <v>Zahl Einwohnerinnen und Einwohner politische Gemeinde</v>
      </c>
      <c r="AD5" s="75" t="str">
        <f>VLOOKUP(A5,FAG_Daten_2022!A$1:$FK$206,FAG_Daten_2022!$BC$1,FALSE)</f>
        <v>Landesindex der Konsumentenpreise (Basis 2005)</v>
      </c>
      <c r="AE5" s="75" t="str">
        <f>VLOOKUP(A5,FAG_Daten_2022!A$1:$FK$206,FAG_Daten_2022!$BD$1,FALSE)</f>
        <v>Landesindex der Konsumentenpreise zwei Jahre vor Inkraftsetzung FAG (Basis 2005)</v>
      </c>
      <c r="AF5" s="75" t="s">
        <v>281</v>
      </c>
      <c r="AG5" s="75" t="str">
        <f>VLOOKUP(A5,FAG_Daten_2022!A$1:$FK$206,FAG_Daten_2022!$DH$1,FALSE)</f>
        <v>Bezogener Gesamtsteuerfuss</v>
      </c>
      <c r="AH5" s="75" t="str">
        <f>VLOOKUP(A5,FAG_Daten_2022!A$1:$FK$206,FAG_Daten_2022!$DJ$1,FALSE)</f>
        <v>Bezogener Gesamtsteuerfuss Kantonsmittel ohne Zürich</v>
      </c>
      <c r="AI5" s="95" t="s">
        <v>238</v>
      </c>
      <c r="AJ5" s="75" t="str">
        <f>VLOOKUP(A5,FAG_Daten_2022!$A$1:$FK$206,FAG_Daten_2022!$BC$1,FALSE)</f>
        <v>Landesindex der Konsumentenpreise (Basis 2005)</v>
      </c>
      <c r="AK5" s="75" t="str">
        <f>VLOOKUP(A5,FAG_Daten_2022!$A$1:$FK$206,FAG_Daten_2022!$BD$1,FALSE)</f>
        <v>Landesindex der Konsumentenpreise zwei Jahre vor Inkraftsetzung FAG (Basis 2005)</v>
      </c>
      <c r="AL5" s="95" t="s">
        <v>235</v>
      </c>
      <c r="AM5" s="95" t="s">
        <v>237</v>
      </c>
      <c r="AN5" s="75" t="str">
        <f>IF(VLOOKUP($A5,FAG_Daten_2022!$A$1:$FK$206,FAG_Daten_2022!BS$1,FALSE)="","",VLOOKUP($A5,FAG_Daten_2022!$A$1:$FK$206,FAG_Daten_2022!BS$1,FALSE))</f>
        <v>Bezeichnung Primarschul-gemeinde A</v>
      </c>
      <c r="AO5" s="75" t="str">
        <f>IF(VLOOKUP($A5,FAG_Daten_2022!$A$1:$FK$206,FAG_Daten_2022!BT$1,FALSE)="","",VLOOKUP($A5,FAG_Daten_2022!$A$1:$FK$206,FAG_Daten_2022!BT$1,FALSE))</f>
        <v>Bezeichnung Primarschul-gemeinde B</v>
      </c>
      <c r="AP5" s="75" t="str">
        <f>IF(VLOOKUP($A5,FAG_Daten_2022!$A$1:$FK$206,FAG_Daten_2022!BU$1,FALSE)="","",VLOOKUP($A5,FAG_Daten_2022!$A$1:$FK$206,FAG_Daten_2022!BU$1,FALSE))</f>
        <v>Bezeichnung Primarschul-gemeinde C</v>
      </c>
      <c r="AQ5" s="75" t="str">
        <f>IF(VLOOKUP($A5,FAG_Daten_2022!$A$1:$FK$206,FAG_Daten_2022!BV$1,FALSE)="","",VLOOKUP($A5,FAG_Daten_2022!$A$1:$FK$206,FAG_Daten_2022!BV$1,FALSE))</f>
        <v>Bezeichnung Primarschul-gemeinde D</v>
      </c>
      <c r="AR5" s="75" t="str">
        <f>IF(VLOOKUP($A5,FAG_Daten_2022!$A$1:$FK$206,FAG_Daten_2022!BW$1,FALSE)="","",VLOOKUP($A5,FAG_Daten_2022!$A$1:$FK$206,FAG_Daten_2022!BW$1,FALSE))</f>
        <v>Bezeichnung Sekundarschu-lgemeinde A</v>
      </c>
      <c r="AS5" s="75" t="str">
        <f>IF(VLOOKUP($A5,FAG_Daten_2022!$A$1:$FK$206,FAG_Daten_2022!BX$1,FALSE)="","",VLOOKUP($A5,FAG_Daten_2022!$A$1:$FK$206,FAG_Daten_2022!BX$1,FALSE))</f>
        <v>Bezeichnung Sekundarschul-gemeinde B</v>
      </c>
      <c r="AT5" s="75" t="str">
        <f>IF(VLOOKUP($A5,FAG_Daten_2022!$A$1:$FK$206,FAG_Daten_2022!BY$1,FALSE)="","",VLOOKUP($A5,FAG_Daten_2022!$A$1:$FK$206,FAG_Daten_2022!BY$1,FALSE))</f>
        <v>Bezeichnung Sekundarschul-gemeinde C</v>
      </c>
      <c r="AU5" s="75" t="str">
        <f>IF(VLOOKUP($A5,FAG_Daten_2022!$A$1:$FK$206,FAG_Daten_2022!BZ$1,FALSE)="","",VLOOKUP($A5,FAG_Daten_2022!$A$1:$FK$206,FAG_Daten_2022!BZ$1,FALSE))</f>
        <v>Bezeichnung Sekundarschul-gemeinde D</v>
      </c>
      <c r="AV5" s="75" t="str">
        <f>IF(VLOOKUP($A5,FAG_Daten_2022!$A$1:$FK$206,FAG_Daten_2022!CA$1,FALSE)="","",VLOOKUP($A5,FAG_Daten_2022!$A$1:$FK$206,FAG_Daten_2022!CA$1,FALSE))</f>
        <v>Bezeichnung Schulgemeinde A</v>
      </c>
      <c r="AW5" s="75" t="str">
        <f>IF(VLOOKUP($A5,FAG_Daten_2022!$A$1:$FK$206,FAG_Daten_2022!CB$1,FALSE)="","",VLOOKUP($A5,FAG_Daten_2022!$A$1:$FK$206,FAG_Daten_2022!CB$1,FALSE))</f>
        <v>Bezeichnung Schulgemeinde B</v>
      </c>
      <c r="AX5" s="75" t="str">
        <f>IF(VLOOKUP($A5,FAG_Daten_2022!$A$1:$FK$206,FAG_Daten_2022!CC$1,FALSE)="","",VLOOKUP($A5,FAG_Daten_2022!$A$1:$FK$206,FAG_Daten_2022!CC$1,FALSE))</f>
        <v>Bezeichnung Schulgemeinde C</v>
      </c>
      <c r="AY5" s="75" t="str">
        <f>IF(VLOOKUP($A5,FAG_Daten_2022!$A$1:$FK$206,FAG_Daten_2022!CD$1,FALSE)="","",VLOOKUP($A5,FAG_Daten_2022!$A$1:$FK$206,FAG_Daten_2022!CD$1,FALSE))</f>
        <v>Bezeichnung Schulgemeinde D</v>
      </c>
      <c r="AZ5" s="75" t="str">
        <f>VLOOKUP($A5,FAG_Daten_2022!$A$1:$FK$206,FAG_Daten_2022!$DH$1,FALSE)</f>
        <v>Bezogener Gesamtsteuerfuss</v>
      </c>
      <c r="BA5" s="75" t="str">
        <f>IF(VLOOKUP($A5,FAG_Daten_2022!$A$1:$FK$206,FAG_Daten_2022!M$1,FALSE)="","",VLOOKUP($A5,FAG_Daten_2022!$A$1:$FK$206,FAG_Daten_2022!M$1,FALSE))</f>
        <v>Beschl. Steuerfuss Primarschul-gemeinde A</v>
      </c>
      <c r="BB5" s="75" t="str">
        <f>IF(VLOOKUP($A5,FAG_Daten_2022!$A$1:$FK$206,FAG_Daten_2022!N$1,FALSE)="","",VLOOKUP($A5,FAG_Daten_2022!$A$1:$FK$206,FAG_Daten_2022!N$1,FALSE))</f>
        <v>Beschl. Steuerfuss Primarschul-gemeinde B</v>
      </c>
      <c r="BC5" s="75" t="str">
        <f>IF(VLOOKUP($A5,FAG_Daten_2022!$A$1:$FK$206,FAG_Daten_2022!O$1,FALSE)="","",VLOOKUP($A5,FAG_Daten_2022!$A$1:$FK$206,FAG_Daten_2022!O$1,FALSE))</f>
        <v>Beschl. Steuerfuss Primarschul-gemeinde C</v>
      </c>
      <c r="BD5" s="75" t="str">
        <f>IF(VLOOKUP($A5,FAG_Daten_2022!$A$1:$FK$206,FAG_Daten_2022!P$1,FALSE)="","",VLOOKUP($A5,FAG_Daten_2022!$A$1:$FK$206,FAG_Daten_2022!P$1,FALSE))</f>
        <v>Beschl. Steuerfuss Primarschul-gemeinde D</v>
      </c>
      <c r="BE5" s="75" t="str">
        <f>IF(VLOOKUP($A5,FAG_Daten_2022!$A$1:$FK$206,FAG_Daten_2022!R$1,FALSE)="","",VLOOKUP($A5,FAG_Daten_2022!$A$1:$FK$206,FAG_Daten_2022!R$1,FALSE))</f>
        <v>Beschl. Steuerfuss Sekundarschul-gemeinde A</v>
      </c>
      <c r="BF5" s="75" t="str">
        <f>IF(VLOOKUP($A5,FAG_Daten_2022!$A$1:$FK$206,FAG_Daten_2022!S$1,FALSE)="","",VLOOKUP($A5,FAG_Daten_2022!$A$1:$FK$206,FAG_Daten_2022!S$1,FALSE))</f>
        <v>Beschl. Steuerfuss Sekundarschul-gemeinde B</v>
      </c>
      <c r="BG5" s="75" t="str">
        <f>IF(VLOOKUP($A5,FAG_Daten_2022!$A$1:$FK$206,FAG_Daten_2022!T$1,FALSE)="","",VLOOKUP($A5,FAG_Daten_2022!$A$1:$FK$206,FAG_Daten_2022!T$1,FALSE))</f>
        <v>Beschl. Steuerfuss Sekundarschul-gemeinde C</v>
      </c>
      <c r="BH5" s="75" t="str">
        <f>IF(VLOOKUP($A5,FAG_Daten_2022!$A$1:$FK$206,FAG_Daten_2022!U$1,FALSE)="","",VLOOKUP($A5,FAG_Daten_2022!$A$1:$FK$206,FAG_Daten_2022!U$1,FALSE))</f>
        <v>Beschl. Steuerfuss Sekundarschul-gemeinde D</v>
      </c>
      <c r="BI5" s="75" t="str">
        <f>IF(VLOOKUP($A5,FAG_Daten_2022!$A$1:$FK$206,FAG_Daten_2022!W$1,FALSE)="","",VLOOKUP($A5,FAG_Daten_2022!$A$1:$FK$206,FAG_Daten_2022!W$1,FALSE))</f>
        <v>Beschl. Steuerfuss Schulgemeinde A</v>
      </c>
      <c r="BJ5" s="75" t="str">
        <f>IF(VLOOKUP($A5,FAG_Daten_2022!$A$1:$FK$206,FAG_Daten_2022!X$1,FALSE)="","",VLOOKUP($A5,FAG_Daten_2022!$A$1:$FK$206,FAG_Daten_2022!X$1,FALSE))</f>
        <v>Beschl. Steuerfuss Schulgemeinde B</v>
      </c>
      <c r="BK5" s="75" t="str">
        <f>IF(VLOOKUP($A5,FAG_Daten_2022!$A$1:$FK$206,FAG_Daten_2022!Y$1,FALSE)="","",VLOOKUP($A5,FAG_Daten_2022!$A$1:$FK$206,FAG_Daten_2022!Y$1,FALSE))</f>
        <v>Beschl. Steuerfuss Schulgemeinde C</v>
      </c>
      <c r="BL5" s="75" t="str">
        <f>IF(VLOOKUP($A5,FAG_Daten_2022!$A$1:$FK$206,FAG_Daten_2022!Z$1,FALSE)="","",VLOOKUP($A5,FAG_Daten_2022!$A$1:$FK$206,FAG_Daten_2022!Z$1,FALSE))</f>
        <v>Beschl. Steuerfuss Schulgemeinde D</v>
      </c>
      <c r="BM5" s="75" t="str">
        <f>IF(VLOOKUP($A5,FAG_Daten_2022!$A$1:$FK$206,FAG_Daten_2022!AG$1,FALSE)="","",VLOOKUP($A5,FAG_Daten_2022!$A$1:$FK$206,FAG_Daten_2022!AG$1,FALSE))</f>
        <v>Absolute Steuerkraft politische Gemeinde</v>
      </c>
      <c r="BN5" s="75" t="str">
        <f>IF(VLOOKUP($A5,FAG_Daten_2022!$A$1:$FK$206,FAG_Daten_2022!AH$1,FALSE)="","",VLOOKUP($A5,FAG_Daten_2022!$A$1:$FK$206,FAG_Daten_2022!AH$1,FALSE))</f>
        <v>Absolute Steuerkraft Primarschulgemeinde A auf Gebiet der politischen Gemeinde</v>
      </c>
      <c r="BO5" s="75" t="str">
        <f>IF(VLOOKUP($A5,FAG_Daten_2022!$A$1:$FK$206,FAG_Daten_2022!AI$1,FALSE)="","",VLOOKUP($A5,FAG_Daten_2022!$A$1:$FK$206,FAG_Daten_2022!AI$1,FALSE))</f>
        <v>Absolute Steuerkraft Primarschulgemeinde B auf Gebiet der politischen Gemeinde</v>
      </c>
      <c r="BP5" s="75" t="str">
        <f>IF(VLOOKUP($A5,FAG_Daten_2022!$A$1:$FK$206,FAG_Daten_2022!AJ$1,FALSE)="","",VLOOKUP($A5,FAG_Daten_2022!$A$1:$FK$206,FAG_Daten_2022!AJ$1,FALSE))</f>
        <v>Absolute Steuerkraft Primarschulgemeinde C auf Gebiet der politischen Gemeinde</v>
      </c>
      <c r="BQ5" s="75" t="str">
        <f>IF(VLOOKUP($A5,FAG_Daten_2022!$A$1:$FK$206,FAG_Daten_2022!AK$1,FALSE)="","",VLOOKUP($A5,FAG_Daten_2022!$A$1:$FK$206,FAG_Daten_2022!AK$1,FALSE))</f>
        <v>Absolute Steuerkraft Primarschulgemeinde D auf Gebiet der politischen Gemeinde</v>
      </c>
      <c r="BR5" s="75" t="str">
        <f>IF(VLOOKUP($A5,FAG_Daten_2022!$A$1:$FK$206,FAG_Daten_2022!AL$1,FALSE)="","",VLOOKUP($A5,FAG_Daten_2022!$A$1:$FK$206,FAG_Daten_2022!AL$1,FALSE))</f>
        <v>Absolute Steuerkraft Sekundarschulgemeinde A auf Gebiet der politischen Gemeinde</v>
      </c>
      <c r="BS5" s="75" t="str">
        <f>IF(VLOOKUP($A5,FAG_Daten_2022!$A$1:$FK$206,FAG_Daten_2022!AM$1,FALSE)="","",VLOOKUP($A5,FAG_Daten_2022!$A$1:$FK$206,FAG_Daten_2022!AM$1,FALSE))</f>
        <v>Absolute Steuerkraft Sekundarschulgemeinde B auf Gebiet der politischen Gemeinde</v>
      </c>
      <c r="BT5" s="75" t="str">
        <f>IF(VLOOKUP($A5,FAG_Daten_2022!$A$1:$FK$206,FAG_Daten_2022!AN$1,FALSE)="","",VLOOKUP($A5,FAG_Daten_2022!$A$1:$FK$206,FAG_Daten_2022!AN$1,FALSE))</f>
        <v>Absolute Steuerkraft Sekundarschulgemeinde C auf Gebiet der politischen Gemeinde</v>
      </c>
      <c r="BU5" s="75" t="str">
        <f>IF(VLOOKUP($A5,FAG_Daten_2022!$A$1:$FK$206,FAG_Daten_2022!AO$1,FALSE)="","",VLOOKUP($A5,FAG_Daten_2022!$A$1:$FK$206,FAG_Daten_2022!AO$1,FALSE))</f>
        <v>Absolute Steuerkraft Sekundarschulgemeinde D auf Gebiet der politischen Gemeinde</v>
      </c>
      <c r="BV5" s="75" t="str">
        <f>IF(VLOOKUP($A5,FAG_Daten_2022!$A$1:$FK$206,FAG_Daten_2022!AP$1,FALSE)="","",VLOOKUP($A5,FAG_Daten_2022!$A$1:$FK$206,FAG_Daten_2022!AP$1,FALSE))</f>
        <v>Absolute Steuerkraft Schulgemeinde A auf Gebiet der politischen Gemeinde</v>
      </c>
      <c r="BW5" s="75" t="str">
        <f>IF(VLOOKUP($A5,FAG_Daten_2022!$A$1:$FK$206,FAG_Daten_2022!AQ$1,FALSE)="","",VLOOKUP($A5,FAG_Daten_2022!$A$1:$FK$206,FAG_Daten_2022!AQ$1,FALSE))</f>
        <v>Absolute Steuerkraft Schulgemeinde B auf Gebiet der politischen Gemeinde</v>
      </c>
      <c r="BX5" s="75" t="str">
        <f>IF(VLOOKUP($A5,FAG_Daten_2022!$A$1:$FK$206,FAG_Daten_2022!AR$1,FALSE)="","",VLOOKUP($A5,FAG_Daten_2022!$A$1:$FK$206,FAG_Daten_2022!AR$1,FALSE))</f>
        <v>Absolute Steuerkraft Schulgemeinde C auf Gebiet der politischen Gemeinde</v>
      </c>
      <c r="BY5" s="75" t="str">
        <f>IF(VLOOKUP($A5,FAG_Daten_2022!$A$1:$FK$206,FAG_Daten_2022!AS$1,FALSE)="","",VLOOKUP($A5,FAG_Daten_2022!$A$1:$FK$206,FAG_Daten_2022!AS$1,FALSE))</f>
        <v>Absolute Steuerkraft Schulgemeinde D auf Gebiet der politischen Gemeinde</v>
      </c>
      <c r="BZ5" s="95" t="s">
        <v>415</v>
      </c>
      <c r="CA5" s="95" t="s">
        <v>416</v>
      </c>
      <c r="CB5" s="95" t="s">
        <v>417</v>
      </c>
      <c r="CC5" s="95" t="s">
        <v>418</v>
      </c>
      <c r="CD5" s="95" t="s">
        <v>419</v>
      </c>
      <c r="CE5" s="95" t="s">
        <v>420</v>
      </c>
      <c r="CF5" s="95" t="s">
        <v>421</v>
      </c>
      <c r="CG5" s="95" t="s">
        <v>422</v>
      </c>
      <c r="CH5" s="95" t="s">
        <v>423</v>
      </c>
      <c r="CI5" s="95" t="s">
        <v>424</v>
      </c>
      <c r="CJ5" s="95" t="s">
        <v>425</v>
      </c>
      <c r="CK5" s="95" t="s">
        <v>426</v>
      </c>
      <c r="CL5" s="95" t="s">
        <v>427</v>
      </c>
      <c r="CM5" s="95" t="s">
        <v>428</v>
      </c>
      <c r="CN5" s="95" t="s">
        <v>429</v>
      </c>
      <c r="CO5" s="95" t="s">
        <v>430</v>
      </c>
      <c r="CP5" s="95" t="s">
        <v>431</v>
      </c>
      <c r="CQ5" s="95" t="s">
        <v>432</v>
      </c>
      <c r="CR5" s="95" t="s">
        <v>433</v>
      </c>
      <c r="CS5" s="95" t="s">
        <v>434</v>
      </c>
      <c r="CT5" s="95" t="s">
        <v>435</v>
      </c>
      <c r="CU5" s="95" t="s">
        <v>436</v>
      </c>
      <c r="CV5" s="95" t="s">
        <v>437</v>
      </c>
      <c r="CW5" s="95" t="s">
        <v>438</v>
      </c>
      <c r="CX5" s="95" t="s">
        <v>414</v>
      </c>
      <c r="CY5" s="75" t="str">
        <f>VLOOKUP($A5,FAG_Daten_2022!$A$1:$FK$206,FAG_Daten_2022!I$1,FALSE)</f>
        <v>Zahl Einwohnerinnen und Einwohner unter 20 Jahren politische Gemeinde</v>
      </c>
      <c r="CZ5" s="75" t="str">
        <f>IF(VLOOKUP($A5,FAG_Daten_2022!$A$1:$FK$206,FAG_Daten_2022!BE$1,FALSE)="","",VLOOKUP($A5,FAG_Daten_2022!$A$1:$FK$206,FAG_Daten_2022!BE$1,FALSE))</f>
        <v>Zahl der Schülerinnen und Schüler der Primarschulgemeinde A mit Wohnsitz in politischer Gemeinde</v>
      </c>
      <c r="DA5" s="75" t="str">
        <f>IF(VLOOKUP($A5,FAG_Daten_2022!$A$1:$FK$206,FAG_Daten_2022!BF$1,FALSE)="","",VLOOKUP($A5,FAG_Daten_2022!$A$1:$FK$206,FAG_Daten_2022!BF$1,FALSE))</f>
        <v>Zahl der Schülerinnen und Schüler der Primarschulgemeinde B mit Wohnsitz in politischer Gemeinde</v>
      </c>
      <c r="DB5" s="75" t="str">
        <f>IF(VLOOKUP($A5,FAG_Daten_2022!$A$1:$FK$206,FAG_Daten_2022!BG$1,FALSE)="","",VLOOKUP($A5,FAG_Daten_2022!$A$1:$FK$206,FAG_Daten_2022!BG$1,FALSE))</f>
        <v>Zahl der Schülerinnen und Schüler der Primarschulgemeinde C mit Wohnsitz in politischer Gemeinde</v>
      </c>
      <c r="DC5" s="75" t="str">
        <f>IF(VLOOKUP($A5,FAG_Daten_2022!$A$1:$FK$206,FAG_Daten_2022!BH$1,FALSE)="","",VLOOKUP($A5,FAG_Daten_2022!$A$1:$FK$206,FAG_Daten_2022!BH$1,FALSE))</f>
        <v>Zahl der Schülerinnen und Schüler der Primarschulgemeinde D mit Wohnsitz in politischer Gemeinde</v>
      </c>
      <c r="DD5" s="75" t="str">
        <f>IF(VLOOKUP($A5,FAG_Daten_2022!$A$1:$FK$206,FAG_Daten_2022!BI$1,FALSE)="","",VLOOKUP($A5,FAG_Daten_2022!$A$1:$FK$206,FAG_Daten_2022!BI$1,FALSE))</f>
        <v>Zahl der Schülerinnen und Schüler der Sekundarschulgemeinde A mit Wohnsitz in politischer Gemeinde</v>
      </c>
      <c r="DE5" s="75" t="str">
        <f>IF(VLOOKUP($A5,FAG_Daten_2022!$A$1:$FK$206,FAG_Daten_2022!BJ$1,FALSE)="","",VLOOKUP($A5,FAG_Daten_2022!$A$1:$FK$206,FAG_Daten_2022!BJ$1,FALSE))</f>
        <v>Zahl der Schülerinnen und Schüler der Sekundarschulgemeinde B mit Wohnsitz in politischer Gemeinde</v>
      </c>
      <c r="DF5" s="75" t="str">
        <f>IF(VLOOKUP($A5,FAG_Daten_2022!$A$1:$FK$206,FAG_Daten_2022!BK$1,FALSE)="","",VLOOKUP($A5,FAG_Daten_2022!$A$1:$FK$206,FAG_Daten_2022!BK$1,FALSE))</f>
        <v>Zahl der Schülerinnen und Schüler der Sekundarschulgemeinde C mit Wohnsitz in politischer Gemeinde</v>
      </c>
      <c r="DG5" s="75" t="str">
        <f>IF(VLOOKUP($A5,FAG_Daten_2022!$A$1:$FK$206,FAG_Daten_2022!BL$1,FALSE)="","",VLOOKUP($A5,FAG_Daten_2022!$A$1:$FK$206,FAG_Daten_2022!BL$1,FALSE))</f>
        <v>Zahl der Schülerinnen und Schüler der Sekundarschulgemeinde D mit Wohnsitz in politischer Gemeinde</v>
      </c>
      <c r="DH5" s="75" t="str">
        <f>IF(VLOOKUP($A5,FAG_Daten_2022!$A$1:$FK$206,FAG_Daten_2022!BM$1,FALSE)="","",VLOOKUP($A5,FAG_Daten_2022!$A$1:$FK$206,FAG_Daten_2022!BM$1,FALSE))</f>
        <v>Zahl der Schülerinnen und Schüler der Schulgemeinde A mit Wohnsitz in politischer Gemeinde</v>
      </c>
      <c r="DI5" s="75" t="str">
        <f>IF(VLOOKUP($A5,FAG_Daten_2022!$A$1:$FK$206,FAG_Daten_2022!BN$1,FALSE)="","",VLOOKUP($A5,FAG_Daten_2022!$A$1:$FK$206,FAG_Daten_2022!BN$1,FALSE))</f>
        <v>Zahl der Schülerinnen und Schüler der Schulgemeinde B mit Wohnsitz in politischer Gemeinde</v>
      </c>
      <c r="DJ5" s="75" t="str">
        <f>IF(VLOOKUP($A5,FAG_Daten_2022!$A$1:$FK$206,FAG_Daten_2022!BO$1,FALSE)="","",VLOOKUP($A5,FAG_Daten_2022!$A$1:$FK$206,FAG_Daten_2022!BO$1,FALSE))</f>
        <v>Zahl der Schülerinnen und Schüler der Schulgemeinde C mit Wohnsitz in politischer Gemeinde</v>
      </c>
      <c r="DK5" s="75" t="str">
        <f>IF(VLOOKUP($A5,FAG_Daten_2022!$A$1:$FK$206,FAG_Daten_2022!BP$1,FALSE)="","",VLOOKUP($A5,FAG_Daten_2022!$A$1:$FK$206,FAG_Daten_2022!BP$1,FALSE))</f>
        <v>Zahl der Schülerinnen und Schüler der Schulgemeinde D mit Wohnsitz in politischer Gemeinde</v>
      </c>
      <c r="DL5" s="75" t="str">
        <f>IF(VLOOKUP($A5,FAG_Daten_2022!$A$1:$FK$206,FAG_Daten_2022!BQ$1,FALSE)="","",VLOOKUP($A5,FAG_Daten_2022!$A$1:$FK$206,FAG_Daten_2022!BQ$1,FALSE))</f>
        <v>Übrige Schülerinnen und Schüler mit Wohnsitz in der politischen Gemeinde</v>
      </c>
      <c r="DM5" s="75" t="str">
        <f>IF(VLOOKUP($A5,FAG_Daten_2022!$A$1:$FK$206,FAG_Daten_2022!BR$1,FALSE)="","",VLOOKUP($A5,FAG_Daten_2022!$A$1:$FK$206,FAG_Daten_2022!BR$1,FALSE))</f>
        <v>Zahl der Schülerinnen und Schüler mit Wohnsitz in politischer Gemeinde</v>
      </c>
      <c r="DN5" s="95" t="s">
        <v>318</v>
      </c>
      <c r="DO5" s="95" t="s">
        <v>319</v>
      </c>
      <c r="DP5" s="95" t="s">
        <v>320</v>
      </c>
      <c r="DQ5" s="95" t="s">
        <v>321</v>
      </c>
      <c r="DR5" s="95" t="s">
        <v>322</v>
      </c>
      <c r="DS5" s="95" t="s">
        <v>323</v>
      </c>
      <c r="DT5" s="95" t="s">
        <v>324</v>
      </c>
      <c r="DU5" s="95" t="s">
        <v>325</v>
      </c>
      <c r="DV5" s="95" t="s">
        <v>326</v>
      </c>
      <c r="DW5" s="95" t="s">
        <v>327</v>
      </c>
      <c r="DX5" s="95" t="s">
        <v>328</v>
      </c>
      <c r="DY5" s="95" t="s">
        <v>329</v>
      </c>
      <c r="DZ5" s="95" t="s">
        <v>332</v>
      </c>
      <c r="EA5" s="95" t="s">
        <v>339</v>
      </c>
      <c r="EB5" s="95"/>
      <c r="EC5" s="95" t="s">
        <v>349</v>
      </c>
      <c r="ED5" s="95" t="s">
        <v>350</v>
      </c>
      <c r="EE5" s="95" t="s">
        <v>351</v>
      </c>
      <c r="EF5" s="95" t="s">
        <v>352</v>
      </c>
      <c r="EG5" s="95" t="s">
        <v>353</v>
      </c>
      <c r="EH5" s="95" t="s">
        <v>354</v>
      </c>
      <c r="EI5" s="95" t="s">
        <v>355</v>
      </c>
      <c r="EJ5" s="95" t="s">
        <v>356</v>
      </c>
      <c r="EK5" s="75"/>
      <c r="EL5" s="75"/>
      <c r="EM5" s="75"/>
    </row>
    <row r="6" spans="1:143" s="64" customFormat="1" x14ac:dyDescent="0.2">
      <c r="A6" s="110" t="s">
        <v>342</v>
      </c>
      <c r="B6" s="65"/>
      <c r="C6" s="65"/>
      <c r="D6" s="65" t="s">
        <v>170</v>
      </c>
      <c r="E6" s="67">
        <f>VLOOKUP(A6,FAG_Daten_2022!A$1:$FK$206,FAG_Daten_2022!$AT$1,FALSE)</f>
        <v>2020</v>
      </c>
      <c r="F6" s="67">
        <f>VLOOKUP(A6,FAG_Daten_2022!A$1:$FK$206,FAG_Daten_2022!$AV$1,FALSE)</f>
        <v>2020</v>
      </c>
      <c r="G6" s="12">
        <f>VLOOKUP(A6,FAG_Daten_2022!A$1:$FK$206,FAG_Daten_2022!$F$1,FALSE)</f>
        <v>44196</v>
      </c>
      <c r="H6" s="67">
        <f>VLOOKUP(A6,FAG_Daten_2022!A$1:$FK$206,FAG_Daten_2022!$DH$1,FALSE)</f>
        <v>2020</v>
      </c>
      <c r="I6" s="108">
        <f>$C$2</f>
        <v>2022</v>
      </c>
      <c r="J6" s="67">
        <f>VLOOKUP(A6,FAG_Daten_2022!A$1:$FK$206,FAG_Daten_2022!$AT$1,FALSE)</f>
        <v>2020</v>
      </c>
      <c r="K6" s="67">
        <f>VLOOKUP(A6,FAG_Daten_2022!A$1:$FK$206,FAG_Daten_2022!$AV$1,FALSE)</f>
        <v>2020</v>
      </c>
      <c r="L6" s="12">
        <f>VLOOKUP(A6,FAG_Daten_2022!A$1:$FK$206,FAG_Daten_2022!$F$1,FALSE)</f>
        <v>44196</v>
      </c>
      <c r="M6" s="67">
        <f>VLOOKUP(A6,FAG_Daten_2022!A$1:$FK$206,FAG_Daten_2022!DJ$1,FALSE)</f>
        <v>2020</v>
      </c>
      <c r="N6" s="67" t="str">
        <f>VLOOKUP(A6,FAG_Daten_2022!A$1:$FK$206,FAG_Daten_2022!$DK$1,FALSE)</f>
        <v>(2010)</v>
      </c>
      <c r="O6" s="108">
        <f>$C$2</f>
        <v>2022</v>
      </c>
      <c r="P6" s="12">
        <f>VLOOKUP(A6,FAG_Daten_2022!A$1:$FK$206,FAG_Daten_2022!$I$1,FALSE)</f>
        <v>44196</v>
      </c>
      <c r="Q6" s="12">
        <f>VLOOKUP(A6,FAG_Daten_2022!A$1:$FK$206,FAG_Daten_2022!$F$1,FALSE)</f>
        <v>44196</v>
      </c>
      <c r="R6" s="12">
        <f>VLOOKUP(A6,FAG_Daten_2022!A$1:$FK$206,FAG_Daten_2022!$K$1,FALSE)</f>
        <v>44196</v>
      </c>
      <c r="S6" s="12">
        <f>VLOOKUP(A6,FAG_Daten_2022!A$1:$FK$206,FAG_Daten_2022!$H$1,FALSE)</f>
        <v>44196</v>
      </c>
      <c r="T6" s="12">
        <f>VLOOKUP(A6,FAG_Daten_2022!A$1:$FK$206,FAG_Daten_2022!$F$1,FALSE)</f>
        <v>44196</v>
      </c>
      <c r="U6" s="66">
        <f>VLOOKUP(A6,FAG_Daten_2022!A$1:$FK$206,FAG_Daten_2022!$BC$1,FALSE)</f>
        <v>44196</v>
      </c>
      <c r="V6" s="66" t="str">
        <f>VLOOKUP(A6,FAG_Daten_2022!A$1:$FK$206,FAG_Daten_2022!$BD$1,FALSE)</f>
        <v>(12.2010)</v>
      </c>
      <c r="W6" s="111">
        <f>$C$2</f>
        <v>2022</v>
      </c>
      <c r="X6" s="64">
        <f>VLOOKUP(A6,FAG_Daten_2022!A$1:$FK$206,FAG_Daten_2022!$DH$1,FALSE)</f>
        <v>2020</v>
      </c>
      <c r="Y6" s="64">
        <f>VLOOKUP(A6,FAG_Daten_2022!A$1:$FK$206,FAG_Daten_2022!$DJ$1,FALSE)</f>
        <v>2020</v>
      </c>
      <c r="Z6" s="108">
        <f>$C$2</f>
        <v>2022</v>
      </c>
      <c r="AA6" s="64">
        <f>VLOOKUP(A6,FAG_Daten_2022!A$1:$FK$206,FAG_Daten_2022!$AW$1,FALSE)</f>
        <v>2020</v>
      </c>
      <c r="AB6" s="64">
        <f>VLOOKUP(A6,FAG_Daten_2022!A$1:$FK$206,FAG_Daten_2022!$AZ$1,FALSE)</f>
        <v>2020</v>
      </c>
      <c r="AC6" s="12">
        <f>VLOOKUP(A6,FAG_Daten_2022!A$1:$FK$206,FAG_Daten_2022!$F$1,FALSE)</f>
        <v>44196</v>
      </c>
      <c r="AD6" s="64">
        <f>VLOOKUP(A6,FAG_Daten_2022!A$1:$FK$206,FAG_Daten_2022!$BC$1,FALSE)</f>
        <v>44196</v>
      </c>
      <c r="AE6" s="64" t="str">
        <f>VLOOKUP(A6,FAG_Daten_2022!A$1:$FK$206,FAG_Daten_2022!$BD$1,FALSE)</f>
        <v>(12.2010)</v>
      </c>
      <c r="AF6" s="111">
        <f>$C$2</f>
        <v>2022</v>
      </c>
      <c r="AG6" s="111">
        <f>VLOOKUP(A6,FAG_Daten_2022!A$1:$FK$206,FAG_Daten_2022!$DH$1,FALSE)</f>
        <v>2020</v>
      </c>
      <c r="AH6" s="111">
        <f>VLOOKUP(A6,FAG_Daten_2022!A$1:$FK$206,FAG_Daten_2022!$DJ$1,FALSE)</f>
        <v>2020</v>
      </c>
      <c r="AI6" s="108">
        <f>$C$2</f>
        <v>2022</v>
      </c>
      <c r="AJ6" s="111">
        <f>VLOOKUP(A6,FAG_Daten_2022!$A$1:$FK$206,FAG_Daten_2022!$BC$1,FALSE)</f>
        <v>44196</v>
      </c>
      <c r="AK6" s="111" t="str">
        <f>VLOOKUP(A6,FAG_Daten_2022!$A$1:$FK$206,FAG_Daten_2022!$BD$1,FALSE)</f>
        <v>(12.2010)</v>
      </c>
      <c r="AL6" s="108">
        <f>$C$2</f>
        <v>2022</v>
      </c>
      <c r="AM6" s="108">
        <f>$C$2</f>
        <v>2022</v>
      </c>
      <c r="AN6" s="114">
        <f>IF(VLOOKUP($A6,FAG_Daten_2022!$A$1:$FK$206,FAG_Daten_2022!BS$1,FALSE)="","",VLOOKUP($A6,FAG_Daten_2022!$A$1:$FK$206,FAG_Daten_2022!BS$1,FALSE))</f>
        <v>2020</v>
      </c>
      <c r="AO6" s="114">
        <f>IF(VLOOKUP($A6,FAG_Daten_2022!$A$1:$FK$206,FAG_Daten_2022!BT$1,FALSE)="","",VLOOKUP($A6,FAG_Daten_2022!$A$1:$FK$206,FAG_Daten_2022!BT$1,FALSE))</f>
        <v>2020</v>
      </c>
      <c r="AP6" s="114">
        <f>IF(VLOOKUP($A6,FAG_Daten_2022!$A$1:$FK$206,FAG_Daten_2022!BU$1,FALSE)="","",VLOOKUP($A6,FAG_Daten_2022!$A$1:$FK$206,FAG_Daten_2022!BU$1,FALSE))</f>
        <v>2020</v>
      </c>
      <c r="AQ6" s="114">
        <f>IF(VLOOKUP($A6,FAG_Daten_2022!$A$1:$FK$206,FAG_Daten_2022!BV$1,FALSE)="","",VLOOKUP($A6,FAG_Daten_2022!$A$1:$FK$206,FAG_Daten_2022!BV$1,FALSE))</f>
        <v>2020</v>
      </c>
      <c r="AR6" s="114">
        <f>IF(VLOOKUP($A6,FAG_Daten_2022!$A$1:$FK$206,FAG_Daten_2022!BW$1,FALSE)="","",VLOOKUP($A6,FAG_Daten_2022!$A$1:$FK$206,FAG_Daten_2022!BW$1,FALSE))</f>
        <v>2020</v>
      </c>
      <c r="AS6" s="114">
        <f>IF(VLOOKUP($A6,FAG_Daten_2022!$A$1:$FK$206,FAG_Daten_2022!BX$1,FALSE)="","",VLOOKUP($A6,FAG_Daten_2022!$A$1:$FK$206,FAG_Daten_2022!BX$1,FALSE))</f>
        <v>2020</v>
      </c>
      <c r="AT6" s="114">
        <f>IF(VLOOKUP($A6,FAG_Daten_2022!$A$1:$FK$206,FAG_Daten_2022!BY$1,FALSE)="","",VLOOKUP($A6,FAG_Daten_2022!$A$1:$FK$206,FAG_Daten_2022!BY$1,FALSE))</f>
        <v>2020</v>
      </c>
      <c r="AU6" s="114">
        <f>IF(VLOOKUP($A6,FAG_Daten_2022!$A$1:$FK$206,FAG_Daten_2022!BZ$1,FALSE)="","",VLOOKUP($A6,FAG_Daten_2022!$A$1:$FK$206,FAG_Daten_2022!BZ$1,FALSE))</f>
        <v>2020</v>
      </c>
      <c r="AV6" s="114">
        <f>IF(VLOOKUP($A6,FAG_Daten_2022!$A$1:$FK$206,FAG_Daten_2022!CA$1,FALSE)="","",VLOOKUP($A6,FAG_Daten_2022!$A$1:$FK$206,FAG_Daten_2022!CA$1,FALSE))</f>
        <v>2020</v>
      </c>
      <c r="AW6" s="114">
        <f>IF(VLOOKUP($A6,FAG_Daten_2022!$A$1:$FK$206,FAG_Daten_2022!CB$1,FALSE)="","",VLOOKUP($A6,FAG_Daten_2022!$A$1:$FK$206,FAG_Daten_2022!CB$1,FALSE))</f>
        <v>2020</v>
      </c>
      <c r="AX6" s="114">
        <f>IF(VLOOKUP($A6,FAG_Daten_2022!$A$1:$FK$206,FAG_Daten_2022!CC$1,FALSE)="","",VLOOKUP($A6,FAG_Daten_2022!$A$1:$FK$206,FAG_Daten_2022!CC$1,FALSE))</f>
        <v>2020</v>
      </c>
      <c r="AY6" s="114">
        <f>IF(VLOOKUP($A6,FAG_Daten_2022!$A$1:$FK$206,FAG_Daten_2022!CD$1,FALSE)="","",VLOOKUP($A6,FAG_Daten_2022!$A$1:$FK$206,FAG_Daten_2022!CD$1,FALSE))</f>
        <v>2020</v>
      </c>
      <c r="AZ6" s="114">
        <f>VLOOKUP($A6,FAG_Daten_2022!$A$1:$FK$206,FAG_Daten_2022!$DH$1,FALSE)</f>
        <v>2020</v>
      </c>
      <c r="BA6" s="114">
        <f>IF(VLOOKUP($A6,FAG_Daten_2022!$A$1:$FK$206,FAG_Daten_2022!M$1,FALSE)="","",VLOOKUP($A6,FAG_Daten_2022!$A$1:$FK$206,FAG_Daten_2022!M$1,FALSE))</f>
        <v>2020</v>
      </c>
      <c r="BB6" s="114">
        <f>IF(VLOOKUP($A6,FAG_Daten_2022!$A$1:$FK$206,FAG_Daten_2022!N$1,FALSE)="","",VLOOKUP($A6,FAG_Daten_2022!$A$1:$FK$206,FAG_Daten_2022!N$1,FALSE))</f>
        <v>2020</v>
      </c>
      <c r="BC6" s="114">
        <f>IF(VLOOKUP($A6,FAG_Daten_2022!$A$1:$FK$206,FAG_Daten_2022!O$1,FALSE)="","",VLOOKUP($A6,FAG_Daten_2022!$A$1:$FK$206,FAG_Daten_2022!O$1,FALSE))</f>
        <v>2020</v>
      </c>
      <c r="BD6" s="114">
        <f>IF(VLOOKUP($A6,FAG_Daten_2022!$A$1:$FK$206,FAG_Daten_2022!P$1,FALSE)="","",VLOOKUP($A6,FAG_Daten_2022!$A$1:$FK$206,FAG_Daten_2022!P$1,FALSE))</f>
        <v>2020</v>
      </c>
      <c r="BE6" s="114">
        <f>IF(VLOOKUP($A6,FAG_Daten_2022!$A$1:$FK$206,FAG_Daten_2022!R$1,FALSE)="","",VLOOKUP($A6,FAG_Daten_2022!$A$1:$FK$206,FAG_Daten_2022!R$1,FALSE))</f>
        <v>2020</v>
      </c>
      <c r="BF6" s="114">
        <f>IF(VLOOKUP($A6,FAG_Daten_2022!$A$1:$FK$206,FAG_Daten_2022!S$1,FALSE)="","",VLOOKUP($A6,FAG_Daten_2022!$A$1:$FK$206,FAG_Daten_2022!S$1,FALSE))</f>
        <v>2020</v>
      </c>
      <c r="BG6" s="114">
        <f>IF(VLOOKUP($A6,FAG_Daten_2022!$A$1:$FK$206,FAG_Daten_2022!T$1,FALSE)="","",VLOOKUP($A6,FAG_Daten_2022!$A$1:$FK$206,FAG_Daten_2022!T$1,FALSE))</f>
        <v>2020</v>
      </c>
      <c r="BH6" s="114">
        <f>IF(VLOOKUP($A6,FAG_Daten_2022!$A$1:$FK$206,FAG_Daten_2022!U$1,FALSE)="","",VLOOKUP($A6,FAG_Daten_2022!$A$1:$FK$206,FAG_Daten_2022!U$1,FALSE))</f>
        <v>2020</v>
      </c>
      <c r="BI6" s="114">
        <f>IF(VLOOKUP($A6,FAG_Daten_2022!$A$1:$FK$206,FAG_Daten_2022!W$1,FALSE)="","",VLOOKUP($A6,FAG_Daten_2022!$A$1:$FK$206,FAG_Daten_2022!W$1,FALSE))</f>
        <v>2020</v>
      </c>
      <c r="BJ6" s="114">
        <f>IF(VLOOKUP($A6,FAG_Daten_2022!$A$1:$FK$206,FAG_Daten_2022!X$1,FALSE)="","",VLOOKUP($A6,FAG_Daten_2022!$A$1:$FK$206,FAG_Daten_2022!X$1,FALSE))</f>
        <v>2020</v>
      </c>
      <c r="BK6" s="114">
        <f>IF(VLOOKUP($A6,FAG_Daten_2022!$A$1:$FK$206,FAG_Daten_2022!Y$1,FALSE)="","",VLOOKUP($A6,FAG_Daten_2022!$A$1:$FK$206,FAG_Daten_2022!Y$1,FALSE))</f>
        <v>2020</v>
      </c>
      <c r="BL6" s="114">
        <f>IF(VLOOKUP($A6,FAG_Daten_2022!$A$1:$FK$206,FAG_Daten_2022!Z$1,FALSE)="","",VLOOKUP($A6,FAG_Daten_2022!$A$1:$FK$206,FAG_Daten_2022!Z$1,FALSE))</f>
        <v>2020</v>
      </c>
      <c r="BM6" s="81">
        <f>IF(VLOOKUP($A6,FAG_Daten_2022!$A$1:$FK$206,FAG_Daten_2022!AG$1,FALSE)="","",VLOOKUP($A6,FAG_Daten_2022!$A$1:$FK$206,FAG_Daten_2022!AG$1,FALSE))</f>
        <v>2020</v>
      </c>
      <c r="BN6" s="81">
        <f>IF(VLOOKUP($A6,FAG_Daten_2022!$A$1:$FK$206,FAG_Daten_2022!AH$1,FALSE)="","",VLOOKUP($A6,FAG_Daten_2022!$A$1:$FK$206,FAG_Daten_2022!AH$1,FALSE))</f>
        <v>2020</v>
      </c>
      <c r="BO6" s="81">
        <f>IF(VLOOKUP($A6,FAG_Daten_2022!$A$1:$FK$206,FAG_Daten_2022!AI$1,FALSE)="","",VLOOKUP($A6,FAG_Daten_2022!$A$1:$FK$206,FAG_Daten_2022!AI$1,FALSE))</f>
        <v>2020</v>
      </c>
      <c r="BP6" s="81">
        <f>IF(VLOOKUP($A6,FAG_Daten_2022!$A$1:$FK$206,FAG_Daten_2022!AJ$1,FALSE)="","",VLOOKUP($A6,FAG_Daten_2022!$A$1:$FK$206,FAG_Daten_2022!AJ$1,FALSE))</f>
        <v>2020</v>
      </c>
      <c r="BQ6" s="81">
        <f>IF(VLOOKUP($A6,FAG_Daten_2022!$A$1:$FK$206,FAG_Daten_2022!AK$1,FALSE)="","",VLOOKUP($A6,FAG_Daten_2022!$A$1:$FK$206,FAG_Daten_2022!AK$1,FALSE))</f>
        <v>2020</v>
      </c>
      <c r="BR6" s="81">
        <f>IF(VLOOKUP($A6,FAG_Daten_2022!$A$1:$FK$206,FAG_Daten_2022!AL$1,FALSE)="","",VLOOKUP($A6,FAG_Daten_2022!$A$1:$FK$206,FAG_Daten_2022!AL$1,FALSE))</f>
        <v>2020</v>
      </c>
      <c r="BS6" s="81">
        <f>IF(VLOOKUP($A6,FAG_Daten_2022!$A$1:$FK$206,FAG_Daten_2022!AM$1,FALSE)="","",VLOOKUP($A6,FAG_Daten_2022!$A$1:$FK$206,FAG_Daten_2022!AM$1,FALSE))</f>
        <v>2020</v>
      </c>
      <c r="BT6" s="81">
        <f>IF(VLOOKUP($A6,FAG_Daten_2022!$A$1:$FK$206,FAG_Daten_2022!AN$1,FALSE)="","",VLOOKUP($A6,FAG_Daten_2022!$A$1:$FK$206,FAG_Daten_2022!AN$1,FALSE))</f>
        <v>2020</v>
      </c>
      <c r="BU6" s="81">
        <f>IF(VLOOKUP($A6,FAG_Daten_2022!$A$1:$FK$206,FAG_Daten_2022!AO$1,FALSE)="","",VLOOKUP($A6,FAG_Daten_2022!$A$1:$FK$206,FAG_Daten_2022!AO$1,FALSE))</f>
        <v>2020</v>
      </c>
      <c r="BV6" s="81">
        <f>IF(VLOOKUP($A6,FAG_Daten_2022!$A$1:$FK$206,FAG_Daten_2022!AP$1,FALSE)="","",VLOOKUP($A6,FAG_Daten_2022!$A$1:$FK$206,FAG_Daten_2022!AP$1,FALSE))</f>
        <v>2020</v>
      </c>
      <c r="BW6" s="81">
        <f>IF(VLOOKUP($A6,FAG_Daten_2022!$A$1:$FK$206,FAG_Daten_2022!AQ$1,FALSE)="","",VLOOKUP($A6,FAG_Daten_2022!$A$1:$FK$206,FAG_Daten_2022!AQ$1,FALSE))</f>
        <v>2020</v>
      </c>
      <c r="BX6" s="81">
        <f>IF(VLOOKUP($A6,FAG_Daten_2022!$A$1:$FK$206,FAG_Daten_2022!AR$1,FALSE)="","",VLOOKUP($A6,FAG_Daten_2022!$A$1:$FK$206,FAG_Daten_2022!AR$1,FALSE))</f>
        <v>2020</v>
      </c>
      <c r="BY6" s="81">
        <f>IF(VLOOKUP($A6,FAG_Daten_2022!$A$1:$FK$206,FAG_Daten_2022!AS$1,FALSE)="","",VLOOKUP($A6,FAG_Daten_2022!$A$1:$FK$206,FAG_Daten_2022!AS$1,FALSE))</f>
        <v>2020</v>
      </c>
      <c r="BZ6" s="108">
        <f t="shared" ref="BZ6:CX6" si="0">$C$2</f>
        <v>2022</v>
      </c>
      <c r="CA6" s="108">
        <f t="shared" si="0"/>
        <v>2022</v>
      </c>
      <c r="CB6" s="108">
        <f t="shared" si="0"/>
        <v>2022</v>
      </c>
      <c r="CC6" s="108">
        <f t="shared" si="0"/>
        <v>2022</v>
      </c>
      <c r="CD6" s="108">
        <f t="shared" si="0"/>
        <v>2022</v>
      </c>
      <c r="CE6" s="108">
        <f t="shared" si="0"/>
        <v>2022</v>
      </c>
      <c r="CF6" s="108">
        <f t="shared" si="0"/>
        <v>2022</v>
      </c>
      <c r="CG6" s="108">
        <f t="shared" si="0"/>
        <v>2022</v>
      </c>
      <c r="CH6" s="108">
        <f t="shared" si="0"/>
        <v>2022</v>
      </c>
      <c r="CI6" s="108">
        <f t="shared" si="0"/>
        <v>2022</v>
      </c>
      <c r="CJ6" s="108">
        <f t="shared" si="0"/>
        <v>2022</v>
      </c>
      <c r="CK6" s="108">
        <f t="shared" si="0"/>
        <v>2022</v>
      </c>
      <c r="CL6" s="108">
        <f t="shared" si="0"/>
        <v>2022</v>
      </c>
      <c r="CM6" s="108">
        <f t="shared" si="0"/>
        <v>2022</v>
      </c>
      <c r="CN6" s="108">
        <f t="shared" si="0"/>
        <v>2022</v>
      </c>
      <c r="CO6" s="108">
        <f t="shared" si="0"/>
        <v>2022</v>
      </c>
      <c r="CP6" s="108">
        <f t="shared" si="0"/>
        <v>2022</v>
      </c>
      <c r="CQ6" s="108">
        <f t="shared" si="0"/>
        <v>2022</v>
      </c>
      <c r="CR6" s="108">
        <f t="shared" si="0"/>
        <v>2022</v>
      </c>
      <c r="CS6" s="108">
        <f t="shared" si="0"/>
        <v>2022</v>
      </c>
      <c r="CT6" s="108">
        <f t="shared" si="0"/>
        <v>2022</v>
      </c>
      <c r="CU6" s="108">
        <f t="shared" si="0"/>
        <v>2022</v>
      </c>
      <c r="CV6" s="108">
        <f t="shared" si="0"/>
        <v>2022</v>
      </c>
      <c r="CW6" s="108">
        <f t="shared" si="0"/>
        <v>2022</v>
      </c>
      <c r="CX6" s="108">
        <f t="shared" si="0"/>
        <v>2022</v>
      </c>
      <c r="CY6" s="116">
        <f>VLOOKUP($A6,FAG_Daten_2022!$A$1:$FK$206,FAG_Daten_2022!I$1,FALSE)</f>
        <v>44196</v>
      </c>
      <c r="CZ6" s="78">
        <f>IF(VLOOKUP($A6,FAG_Daten_2022!$A$1:$FK$206,FAG_Daten_2022!BE$1,FALSE)="","",VLOOKUP($A6,FAG_Daten_2022!$A$1:$FK$206,FAG_Daten_2022!BE$1,FALSE))</f>
        <v>2020</v>
      </c>
      <c r="DA6" s="78">
        <f>IF(VLOOKUP($A6,FAG_Daten_2022!$A$1:$FK$206,FAG_Daten_2022!BF$1,FALSE)="","",VLOOKUP($A6,FAG_Daten_2022!$A$1:$FK$206,FAG_Daten_2022!BF$1,FALSE))</f>
        <v>2020</v>
      </c>
      <c r="DB6" s="78">
        <f>IF(VLOOKUP($A6,FAG_Daten_2022!$A$1:$FK$206,FAG_Daten_2022!BG$1,FALSE)="","",VLOOKUP($A6,FAG_Daten_2022!$A$1:$FK$206,FAG_Daten_2022!BG$1,FALSE))</f>
        <v>2020</v>
      </c>
      <c r="DC6" s="78">
        <f>IF(VLOOKUP($A6,FAG_Daten_2022!$A$1:$FK$206,FAG_Daten_2022!BH$1,FALSE)="","",VLOOKUP($A6,FAG_Daten_2022!$A$1:$FK$206,FAG_Daten_2022!BH$1,FALSE))</f>
        <v>2020</v>
      </c>
      <c r="DD6" s="78">
        <f>IF(VLOOKUP($A6,FAG_Daten_2022!$A$1:$FK$206,FAG_Daten_2022!BI$1,FALSE)="","",VLOOKUP($A6,FAG_Daten_2022!$A$1:$FK$206,FAG_Daten_2022!BI$1,FALSE))</f>
        <v>2020</v>
      </c>
      <c r="DE6" s="78">
        <f>IF(VLOOKUP($A6,FAG_Daten_2022!$A$1:$FK$206,FAG_Daten_2022!BJ$1,FALSE)="","",VLOOKUP($A6,FAG_Daten_2022!$A$1:$FK$206,FAG_Daten_2022!BJ$1,FALSE))</f>
        <v>2020</v>
      </c>
      <c r="DF6" s="78">
        <f>IF(VLOOKUP($A6,FAG_Daten_2022!$A$1:$FK$206,FAG_Daten_2022!BK$1,FALSE)="","",VLOOKUP($A6,FAG_Daten_2022!$A$1:$FK$206,FAG_Daten_2022!BK$1,FALSE))</f>
        <v>2020</v>
      </c>
      <c r="DG6" s="78">
        <f>IF(VLOOKUP($A6,FAG_Daten_2022!$A$1:$FK$206,FAG_Daten_2022!BL$1,FALSE)="","",VLOOKUP($A6,FAG_Daten_2022!$A$1:$FK$206,FAG_Daten_2022!BL$1,FALSE))</f>
        <v>2020</v>
      </c>
      <c r="DH6" s="78">
        <f>IF(VLOOKUP($A6,FAG_Daten_2022!$A$1:$FK$206,FAG_Daten_2022!BM$1,FALSE)="","",VLOOKUP($A6,FAG_Daten_2022!$A$1:$FK$206,FAG_Daten_2022!BM$1,FALSE))</f>
        <v>2020</v>
      </c>
      <c r="DI6" s="78">
        <f>IF(VLOOKUP($A6,FAG_Daten_2022!$A$1:$FK$206,FAG_Daten_2022!BN$1,FALSE)="","",VLOOKUP($A6,FAG_Daten_2022!$A$1:$FK$206,FAG_Daten_2022!BN$1,FALSE))</f>
        <v>2020</v>
      </c>
      <c r="DJ6" s="78">
        <f>IF(VLOOKUP($A6,FAG_Daten_2022!$A$1:$FK$206,FAG_Daten_2022!BO$1,FALSE)="","",VLOOKUP($A6,FAG_Daten_2022!$A$1:$FK$206,FAG_Daten_2022!BO$1,FALSE))</f>
        <v>2020</v>
      </c>
      <c r="DK6" s="78">
        <f>IF(VLOOKUP($A6,FAG_Daten_2022!$A$1:$FK$206,FAG_Daten_2022!BP$1,FALSE)="","",VLOOKUP($A6,FAG_Daten_2022!$A$1:$FK$206,FAG_Daten_2022!BP$1,FALSE))</f>
        <v>2020</v>
      </c>
      <c r="DL6" s="78">
        <f>IF(VLOOKUP($A6,FAG_Daten_2022!$A$1:$FK$206,FAG_Daten_2022!BQ$1,FALSE)="","",VLOOKUP($A6,FAG_Daten_2022!$A$1:$FK$206,FAG_Daten_2022!BQ$1,FALSE))</f>
        <v>2012</v>
      </c>
      <c r="DM6" s="78">
        <f>IF(VLOOKUP($A6,FAG_Daten_2022!$A$1:$FK$206,FAG_Daten_2022!BR$1,FALSE)="","",VLOOKUP($A6,FAG_Daten_2022!$A$1:$FK$206,FAG_Daten_2022!BR$1,FALSE))</f>
        <v>2015</v>
      </c>
      <c r="DN6" s="108">
        <f t="shared" ref="DN6:EA6" si="1">$C$2</f>
        <v>2022</v>
      </c>
      <c r="DO6" s="108">
        <f t="shared" si="1"/>
        <v>2022</v>
      </c>
      <c r="DP6" s="108">
        <f t="shared" si="1"/>
        <v>2022</v>
      </c>
      <c r="DQ6" s="108">
        <f t="shared" si="1"/>
        <v>2022</v>
      </c>
      <c r="DR6" s="108">
        <f t="shared" si="1"/>
        <v>2022</v>
      </c>
      <c r="DS6" s="108">
        <f t="shared" si="1"/>
        <v>2022</v>
      </c>
      <c r="DT6" s="108">
        <f t="shared" si="1"/>
        <v>2022</v>
      </c>
      <c r="DU6" s="108">
        <f t="shared" si="1"/>
        <v>2022</v>
      </c>
      <c r="DV6" s="108">
        <f t="shared" si="1"/>
        <v>2022</v>
      </c>
      <c r="DW6" s="108">
        <f t="shared" si="1"/>
        <v>2022</v>
      </c>
      <c r="DX6" s="108">
        <f t="shared" si="1"/>
        <v>2022</v>
      </c>
      <c r="DY6" s="108">
        <f t="shared" si="1"/>
        <v>2022</v>
      </c>
      <c r="DZ6" s="108">
        <f t="shared" si="1"/>
        <v>2022</v>
      </c>
      <c r="EA6" s="108">
        <f t="shared" si="1"/>
        <v>2022</v>
      </c>
      <c r="EB6" s="108"/>
      <c r="EC6" s="108">
        <v>2019</v>
      </c>
      <c r="ED6" s="108">
        <v>2019</v>
      </c>
      <c r="EE6" s="108">
        <v>2019</v>
      </c>
      <c r="EF6" s="108">
        <v>2019</v>
      </c>
      <c r="EG6" s="108">
        <v>2019</v>
      </c>
      <c r="EH6" s="108">
        <v>2019</v>
      </c>
      <c r="EI6" s="108">
        <v>2019</v>
      </c>
      <c r="EJ6" s="108">
        <v>2019</v>
      </c>
    </row>
    <row r="7" spans="1:143" x14ac:dyDescent="0.2">
      <c r="A7" s="99" t="s">
        <v>1</v>
      </c>
      <c r="B7" s="99" t="s">
        <v>0</v>
      </c>
      <c r="C7" s="99" t="s">
        <v>166</v>
      </c>
      <c r="D7" s="99" t="s">
        <v>200</v>
      </c>
      <c r="E7" s="101" t="str">
        <f>VLOOKUP(A7,FAG_Daten_2022!A$1:$FK$206,FAG_Daten_2022!$AT$1,FALSE)</f>
        <v>CHF</v>
      </c>
      <c r="F7" s="101" t="str">
        <f>VLOOKUP(A7,FAG_Daten_2022!A$1:$FK$206,FAG_Daten_2022!$AV$1,FALSE)</f>
        <v>CHF</v>
      </c>
      <c r="G7" s="101" t="str">
        <f>VLOOKUP(A7,FAG_Daten_2022!A$1:$FK$206,FAG_Daten_2022!$F$1,FALSE)</f>
        <v>Einwohner</v>
      </c>
      <c r="H7" s="101" t="str">
        <f>VLOOKUP(A7,FAG_Daten_2022!A$1:$FK$206,FAG_Daten_2022!$DH$1,FALSE)</f>
        <v>%</v>
      </c>
      <c r="I7" s="102" t="s">
        <v>182</v>
      </c>
      <c r="J7" s="101" t="str">
        <f>VLOOKUP(A7,FAG_Daten_2022!A$1:$FK$206,FAG_Daten_2022!$AT$1,FALSE)</f>
        <v>CHF</v>
      </c>
      <c r="K7" s="101" t="str">
        <f>VLOOKUP(A7,FAG_Daten_2022!A$1:$FK$206,FAG_Daten_2022!$AV$1,FALSE)</f>
        <v>CHF</v>
      </c>
      <c r="L7" s="101" t="str">
        <f>VLOOKUP(A7,FAG_Daten_2022!A$1:$FK$206,FAG_Daten_2022!$F$1,FALSE)</f>
        <v>Einwohner</v>
      </c>
      <c r="M7" s="101" t="str">
        <f>VLOOKUP(A7,FAG_Daten_2022!A$1:$FK$206,FAG_Daten_2022!DJ$1,FALSE)</f>
        <v>%</v>
      </c>
      <c r="N7" s="101" t="str">
        <f>VLOOKUP(A7,FAG_Daten_2022!A$1:$FK$206,FAG_Daten_2022!$DK$1,FALSE)</f>
        <v>%</v>
      </c>
      <c r="O7" s="102" t="s">
        <v>182</v>
      </c>
      <c r="P7" s="100" t="str">
        <f>VLOOKUP(A7,FAG_Daten_2022!A$1:$FK$206,FAG_Daten_2022!$I$1,FALSE)</f>
        <v>Einwohner</v>
      </c>
      <c r="Q7" s="100" t="str">
        <f>VLOOKUP(A7,FAG_Daten_2022!A$1:$FK$206,FAG_Daten_2022!$F$1,FALSE)</f>
        <v>Einwohner</v>
      </c>
      <c r="R7" s="100" t="str">
        <f>VLOOKUP(A7,FAG_Daten_2022!A$1:$FK$206,FAG_Daten_2022!$K$1,FALSE)</f>
        <v>Einwohner</v>
      </c>
      <c r="S7" s="100" t="str">
        <f>VLOOKUP(A7,FAG_Daten_2022!A$1:$FK$206,FAG_Daten_2022!$H$1,FALSE)</f>
        <v>Einwohner</v>
      </c>
      <c r="T7" s="100" t="str">
        <f>VLOOKUP(A7,FAG_Daten_2022!A$1:$FK$206,FAG_Daten_2022!$F$1,FALSE)</f>
        <v>Einwohner</v>
      </c>
      <c r="U7" s="100">
        <f>VLOOKUP(A7,FAG_Daten_2022!A$1:$FK$206,FAG_Daten_2022!$BC$1,FALSE)</f>
        <v>0</v>
      </c>
      <c r="V7" s="100">
        <f>VLOOKUP(A7,FAG_Daten_2022!A$1:$FK$206,FAG_Daten_2022!$BD$1,FALSE)</f>
        <v>0</v>
      </c>
      <c r="W7" s="101" t="s">
        <v>182</v>
      </c>
      <c r="X7" s="101" t="str">
        <f>VLOOKUP(A7,FAG_Daten_2022!A$1:$FK$206,FAG_Daten_2022!$DH$1,FALSE)</f>
        <v>%</v>
      </c>
      <c r="Y7" s="101" t="str">
        <f>VLOOKUP(A7,FAG_Daten_2022!A$1:$FK$206,FAG_Daten_2022!$DJ$1,FALSE)</f>
        <v>%</v>
      </c>
      <c r="Z7" s="102" t="s">
        <v>182</v>
      </c>
      <c r="AA7" s="100" t="str">
        <f>VLOOKUP(A7,FAG_Daten_2022!A$1:$FK$206,FAG_Daten_2022!$AW$1,FALSE)</f>
        <v>Einw./km2</v>
      </c>
      <c r="AB7" s="100">
        <f>VLOOKUP(A7,FAG_Daten_2022!A$1:$FK$206,FAG_Daten_2022!$AZ$1,FALSE)</f>
        <v>0</v>
      </c>
      <c r="AC7" s="100" t="str">
        <f>VLOOKUP(A7,FAG_Daten_2022!A$1:$FK$206,FAG_Daten_2022!$F$1,FALSE)</f>
        <v>Einwohner</v>
      </c>
      <c r="AD7" s="100">
        <f>VLOOKUP(A7,FAG_Daten_2022!A$1:$FK$206,FAG_Daten_2022!$BC$1,FALSE)</f>
        <v>0</v>
      </c>
      <c r="AE7" s="100">
        <f>VLOOKUP(A7,FAG_Daten_2022!A$1:$FK$206,FAG_Daten_2022!$BD$1,FALSE)</f>
        <v>0</v>
      </c>
      <c r="AF7" s="100" t="s">
        <v>182</v>
      </c>
      <c r="AG7" s="100" t="str">
        <f>VLOOKUP(A7,FAG_Daten_2022!A$1:$FK$206,FAG_Daten_2022!$DH$1,FALSE)</f>
        <v>%</v>
      </c>
      <c r="AH7" s="100" t="str">
        <f>VLOOKUP(A7,FAG_Daten_2022!A$1:$FK$206,FAG_Daten_2022!$DJ$1,FALSE)</f>
        <v>%</v>
      </c>
      <c r="AI7" s="102" t="s">
        <v>182</v>
      </c>
      <c r="AJ7" s="100">
        <f>VLOOKUP(A7,FAG_Daten_2022!$A$1:$FK$206,FAG_Daten_2022!$BC$1,FALSE)</f>
        <v>0</v>
      </c>
      <c r="AK7" s="100">
        <f>VLOOKUP(A7,FAG_Daten_2022!$A$1:$FK$206,FAG_Daten_2022!$BD$1,FALSE)</f>
        <v>0</v>
      </c>
      <c r="AL7" s="102" t="s">
        <v>182</v>
      </c>
      <c r="AM7" s="102" t="s">
        <v>182</v>
      </c>
      <c r="AN7" s="115" t="str">
        <f>IF(VLOOKUP($A7,FAG_Daten_2022!$A$1:$FK$206,FAG_Daten_2022!BS$1,FALSE)="","",VLOOKUP($A7,FAG_Daten_2022!$A$1:$FK$206,FAG_Daten_2022!BS$1,FALSE))</f>
        <v/>
      </c>
      <c r="AO7" s="115" t="str">
        <f>IF(VLOOKUP($A7,FAG_Daten_2022!$A$1:$FK$206,FAG_Daten_2022!BT$1,FALSE)="","",VLOOKUP($A7,FAG_Daten_2022!$A$1:$FK$206,FAG_Daten_2022!BT$1,FALSE))</f>
        <v/>
      </c>
      <c r="AP7" s="115" t="str">
        <f>IF(VLOOKUP($A7,FAG_Daten_2022!$A$1:$FK$206,FAG_Daten_2022!BU$1,FALSE)="","",VLOOKUP($A7,FAG_Daten_2022!$A$1:$FK$206,FAG_Daten_2022!BU$1,FALSE))</f>
        <v/>
      </c>
      <c r="AQ7" s="115" t="str">
        <f>IF(VLOOKUP($A7,FAG_Daten_2022!$A$1:$FK$206,FAG_Daten_2022!BV$1,FALSE)="","",VLOOKUP($A7,FAG_Daten_2022!$A$1:$FK$206,FAG_Daten_2022!BV$1,FALSE))</f>
        <v/>
      </c>
      <c r="AR7" s="115" t="str">
        <f>IF(VLOOKUP($A7,FAG_Daten_2022!$A$1:$FK$206,FAG_Daten_2022!BW$1,FALSE)="","",VLOOKUP($A7,FAG_Daten_2022!$A$1:$FK$206,FAG_Daten_2022!BW$1,FALSE))</f>
        <v/>
      </c>
      <c r="AS7" s="115" t="str">
        <f>IF(VLOOKUP($A7,FAG_Daten_2022!$A$1:$FK$206,FAG_Daten_2022!BX$1,FALSE)="","",VLOOKUP($A7,FAG_Daten_2022!$A$1:$FK$206,FAG_Daten_2022!BX$1,FALSE))</f>
        <v/>
      </c>
      <c r="AT7" s="115" t="str">
        <f>IF(VLOOKUP($A7,FAG_Daten_2022!$A$1:$FK$206,FAG_Daten_2022!BY$1,FALSE)="","",VLOOKUP($A7,FAG_Daten_2022!$A$1:$FK$206,FAG_Daten_2022!BY$1,FALSE))</f>
        <v/>
      </c>
      <c r="AU7" s="115" t="str">
        <f>IF(VLOOKUP($A7,FAG_Daten_2022!$A$1:$FK$206,FAG_Daten_2022!BZ$1,FALSE)="","",VLOOKUP($A7,FAG_Daten_2022!$A$1:$FK$206,FAG_Daten_2022!BZ$1,FALSE))</f>
        <v/>
      </c>
      <c r="AV7" s="115" t="str">
        <f>IF(VLOOKUP($A7,FAG_Daten_2022!$A$1:$FK$206,FAG_Daten_2022!CA$1,FALSE)="","",VLOOKUP($A7,FAG_Daten_2022!$A$1:$FK$206,FAG_Daten_2022!CA$1,FALSE))</f>
        <v/>
      </c>
      <c r="AW7" s="115" t="str">
        <f>IF(VLOOKUP($A7,FAG_Daten_2022!$A$1:$FK$206,FAG_Daten_2022!CB$1,FALSE)="","",VLOOKUP($A7,FAG_Daten_2022!$A$1:$FK$206,FAG_Daten_2022!CB$1,FALSE))</f>
        <v/>
      </c>
      <c r="AX7" s="115" t="str">
        <f>IF(VLOOKUP($A7,FAG_Daten_2022!$A$1:$FK$206,FAG_Daten_2022!CC$1,FALSE)="","",VLOOKUP($A7,FAG_Daten_2022!$A$1:$FK$206,FAG_Daten_2022!CC$1,FALSE))</f>
        <v/>
      </c>
      <c r="AY7" s="115" t="str">
        <f>IF(VLOOKUP($A7,FAG_Daten_2022!$A$1:$FK$206,FAG_Daten_2022!CD$1,FALSE)="","",VLOOKUP($A7,FAG_Daten_2022!$A$1:$FK$206,FAG_Daten_2022!CD$1,FALSE))</f>
        <v/>
      </c>
      <c r="AZ7" s="115" t="str">
        <f>VLOOKUP($A7,FAG_Daten_2022!$A$1:$FK$206,FAG_Daten_2022!$DH$1,FALSE)</f>
        <v>%</v>
      </c>
      <c r="BA7" s="115" t="str">
        <f>IF(VLOOKUP($A7,FAG_Daten_2022!$A$1:$FK$206,FAG_Daten_2022!M$1,FALSE)="","",VLOOKUP($A7,FAG_Daten_2022!$A$1:$FK$206,FAG_Daten_2022!M$1,FALSE))</f>
        <v>%</v>
      </c>
      <c r="BB7" s="115" t="str">
        <f>IF(VLOOKUP($A7,FAG_Daten_2022!$A$1:$FK$206,FAG_Daten_2022!N$1,FALSE)="","",VLOOKUP($A7,FAG_Daten_2022!$A$1:$FK$206,FAG_Daten_2022!N$1,FALSE))</f>
        <v>%</v>
      </c>
      <c r="BC7" s="115" t="str">
        <f>IF(VLOOKUP($A7,FAG_Daten_2022!$A$1:$FK$206,FAG_Daten_2022!O$1,FALSE)="","",VLOOKUP($A7,FAG_Daten_2022!$A$1:$FK$206,FAG_Daten_2022!O$1,FALSE))</f>
        <v>%</v>
      </c>
      <c r="BD7" s="115" t="str">
        <f>IF(VLOOKUP($A7,FAG_Daten_2022!$A$1:$FK$206,FAG_Daten_2022!P$1,FALSE)="","",VLOOKUP($A7,FAG_Daten_2022!$A$1:$FK$206,FAG_Daten_2022!P$1,FALSE))</f>
        <v>%</v>
      </c>
      <c r="BE7" s="115" t="str">
        <f>IF(VLOOKUP($A7,FAG_Daten_2022!$A$1:$FK$206,FAG_Daten_2022!R$1,FALSE)="","",VLOOKUP($A7,FAG_Daten_2022!$A$1:$FK$206,FAG_Daten_2022!R$1,FALSE))</f>
        <v>%</v>
      </c>
      <c r="BF7" s="115" t="str">
        <f>IF(VLOOKUP($A7,FAG_Daten_2022!$A$1:$FK$206,FAG_Daten_2022!S$1,FALSE)="","",VLOOKUP($A7,FAG_Daten_2022!$A$1:$FK$206,FAG_Daten_2022!S$1,FALSE))</f>
        <v>%</v>
      </c>
      <c r="BG7" s="115" t="str">
        <f>IF(VLOOKUP($A7,FAG_Daten_2022!$A$1:$FK$206,FAG_Daten_2022!T$1,FALSE)="","",VLOOKUP($A7,FAG_Daten_2022!$A$1:$FK$206,FAG_Daten_2022!T$1,FALSE))</f>
        <v>%</v>
      </c>
      <c r="BH7" s="115" t="str">
        <f>IF(VLOOKUP($A7,FAG_Daten_2022!$A$1:$FK$206,FAG_Daten_2022!U$1,FALSE)="","",VLOOKUP($A7,FAG_Daten_2022!$A$1:$FK$206,FAG_Daten_2022!U$1,FALSE))</f>
        <v>%</v>
      </c>
      <c r="BI7" s="115" t="str">
        <f>IF(VLOOKUP($A7,FAG_Daten_2022!$A$1:$FK$206,FAG_Daten_2022!W$1,FALSE)="","",VLOOKUP($A7,FAG_Daten_2022!$A$1:$FK$206,FAG_Daten_2022!W$1,FALSE))</f>
        <v>%</v>
      </c>
      <c r="BJ7" s="115" t="str">
        <f>IF(VLOOKUP($A7,FAG_Daten_2022!$A$1:$FK$206,FAG_Daten_2022!X$1,FALSE)="","",VLOOKUP($A7,FAG_Daten_2022!$A$1:$FK$206,FAG_Daten_2022!X$1,FALSE))</f>
        <v>%</v>
      </c>
      <c r="BK7" s="115" t="str">
        <f>IF(VLOOKUP($A7,FAG_Daten_2022!$A$1:$FK$206,FAG_Daten_2022!Y$1,FALSE)="","",VLOOKUP($A7,FAG_Daten_2022!$A$1:$FK$206,FAG_Daten_2022!Y$1,FALSE))</f>
        <v>%</v>
      </c>
      <c r="BL7" s="115" t="str">
        <f>IF(VLOOKUP($A7,FAG_Daten_2022!$A$1:$FK$206,FAG_Daten_2022!Z$1,FALSE)="","",VLOOKUP($A7,FAG_Daten_2022!$A$1:$FK$206,FAG_Daten_2022!Z$1,FALSE))</f>
        <v>%</v>
      </c>
      <c r="BM7" s="81" t="str">
        <f>IF(VLOOKUP($A7,FAG_Daten_2022!$A$1:$FK$206,FAG_Daten_2022!AG$1,FALSE)="","",VLOOKUP($A7,FAG_Daten_2022!$A$1:$FK$206,FAG_Daten_2022!AG$1,FALSE))</f>
        <v>CHF</v>
      </c>
      <c r="BN7" s="112" t="str">
        <f>IF(VLOOKUP($A7,FAG_Daten_2022!$A$1:$FK$206,FAG_Daten_2022!AH$1,FALSE)="","",VLOOKUP($A7,FAG_Daten_2022!$A$1:$FK$206,FAG_Daten_2022!AH$1,FALSE))</f>
        <v>CHF</v>
      </c>
      <c r="BO7" s="112" t="str">
        <f>IF(VLOOKUP($A7,FAG_Daten_2022!$A$1:$FK$206,FAG_Daten_2022!AI$1,FALSE)="","",VLOOKUP($A7,FAG_Daten_2022!$A$1:$FK$206,FAG_Daten_2022!AI$1,FALSE))</f>
        <v>CHF</v>
      </c>
      <c r="BP7" s="112" t="str">
        <f>IF(VLOOKUP($A7,FAG_Daten_2022!$A$1:$FK$206,FAG_Daten_2022!AJ$1,FALSE)="","",VLOOKUP($A7,FAG_Daten_2022!$A$1:$FK$206,FAG_Daten_2022!AJ$1,FALSE))</f>
        <v>CHF</v>
      </c>
      <c r="BQ7" s="112" t="str">
        <f>IF(VLOOKUP($A7,FAG_Daten_2022!$A$1:$FK$206,FAG_Daten_2022!AK$1,FALSE)="","",VLOOKUP($A7,FAG_Daten_2022!$A$1:$FK$206,FAG_Daten_2022!AK$1,FALSE))</f>
        <v>CHF</v>
      </c>
      <c r="BR7" s="112" t="str">
        <f>IF(VLOOKUP($A7,FAG_Daten_2022!$A$1:$FK$206,FAG_Daten_2022!AL$1,FALSE)="","",VLOOKUP($A7,FAG_Daten_2022!$A$1:$FK$206,FAG_Daten_2022!AL$1,FALSE))</f>
        <v>CHF</v>
      </c>
      <c r="BS7" s="112" t="str">
        <f>IF(VLOOKUP($A7,FAG_Daten_2022!$A$1:$FK$206,FAG_Daten_2022!AM$1,FALSE)="","",VLOOKUP($A7,FAG_Daten_2022!$A$1:$FK$206,FAG_Daten_2022!AM$1,FALSE))</f>
        <v>CHF</v>
      </c>
      <c r="BT7" s="112" t="str">
        <f>IF(VLOOKUP($A7,FAG_Daten_2022!$A$1:$FK$206,FAG_Daten_2022!AN$1,FALSE)="","",VLOOKUP($A7,FAG_Daten_2022!$A$1:$FK$206,FAG_Daten_2022!AN$1,FALSE))</f>
        <v>CHF</v>
      </c>
      <c r="BU7" s="112" t="str">
        <f>IF(VLOOKUP($A7,FAG_Daten_2022!$A$1:$FK$206,FAG_Daten_2022!AO$1,FALSE)="","",VLOOKUP($A7,FAG_Daten_2022!$A$1:$FK$206,FAG_Daten_2022!AO$1,FALSE))</f>
        <v>CHF</v>
      </c>
      <c r="BV7" s="112" t="str">
        <f>IF(VLOOKUP($A7,FAG_Daten_2022!$A$1:$FK$206,FAG_Daten_2022!AP$1,FALSE)="","",VLOOKUP($A7,FAG_Daten_2022!$A$1:$FK$206,FAG_Daten_2022!AP$1,FALSE))</f>
        <v>CHF</v>
      </c>
      <c r="BW7" s="112" t="str">
        <f>IF(VLOOKUP($A7,FAG_Daten_2022!$A$1:$FK$206,FAG_Daten_2022!AQ$1,FALSE)="","",VLOOKUP($A7,FAG_Daten_2022!$A$1:$FK$206,FAG_Daten_2022!AQ$1,FALSE))</f>
        <v>CHF</v>
      </c>
      <c r="BX7" s="112" t="str">
        <f>IF(VLOOKUP($A7,FAG_Daten_2022!$A$1:$FK$206,FAG_Daten_2022!AR$1,FALSE)="","",VLOOKUP($A7,FAG_Daten_2022!$A$1:$FK$206,FAG_Daten_2022!AR$1,FALSE))</f>
        <v>CHF</v>
      </c>
      <c r="BY7" s="112" t="str">
        <f>IF(VLOOKUP($A7,FAG_Daten_2022!$A$1:$FK$206,FAG_Daten_2022!AS$1,FALSE)="","",VLOOKUP($A7,FAG_Daten_2022!$A$1:$FK$206,FAG_Daten_2022!AS$1,FALSE))</f>
        <v>CHF</v>
      </c>
      <c r="BZ7" s="102" t="s">
        <v>182</v>
      </c>
      <c r="CA7" s="102" t="s">
        <v>182</v>
      </c>
      <c r="CB7" s="102" t="s">
        <v>182</v>
      </c>
      <c r="CC7" s="102" t="s">
        <v>182</v>
      </c>
      <c r="CD7" s="102" t="s">
        <v>182</v>
      </c>
      <c r="CE7" s="102" t="s">
        <v>182</v>
      </c>
      <c r="CF7" s="102" t="s">
        <v>182</v>
      </c>
      <c r="CG7" s="102" t="s">
        <v>182</v>
      </c>
      <c r="CH7" s="102" t="s">
        <v>182</v>
      </c>
      <c r="CI7" s="102" t="s">
        <v>182</v>
      </c>
      <c r="CJ7" s="102" t="s">
        <v>182</v>
      </c>
      <c r="CK7" s="102" t="s">
        <v>182</v>
      </c>
      <c r="CL7" s="102" t="s">
        <v>182</v>
      </c>
      <c r="CM7" s="102" t="s">
        <v>182</v>
      </c>
      <c r="CN7" s="102" t="s">
        <v>182</v>
      </c>
      <c r="CO7" s="102" t="s">
        <v>182</v>
      </c>
      <c r="CP7" s="102" t="s">
        <v>182</v>
      </c>
      <c r="CQ7" s="102" t="s">
        <v>182</v>
      </c>
      <c r="CR7" s="102" t="s">
        <v>182</v>
      </c>
      <c r="CS7" s="102" t="s">
        <v>182</v>
      </c>
      <c r="CT7" s="102" t="s">
        <v>182</v>
      </c>
      <c r="CU7" s="102" t="s">
        <v>182</v>
      </c>
      <c r="CV7" s="102" t="s">
        <v>182</v>
      </c>
      <c r="CW7" s="102" t="s">
        <v>182</v>
      </c>
      <c r="CX7" s="102" t="s">
        <v>182</v>
      </c>
      <c r="CY7" s="101" t="str">
        <f>VLOOKUP($A7,FAG_Daten_2022!$A$1:$FK$206,FAG_Daten_2022!I$1,FALSE)</f>
        <v>Einwohner</v>
      </c>
      <c r="CZ7" s="101" t="str">
        <f>IF(VLOOKUP($A7,FAG_Daten_2022!$A$1:$FK$206,FAG_Daten_2022!BE$1,FALSE)="","",VLOOKUP($A7,FAG_Daten_2022!$A$1:$FK$206,FAG_Daten_2022!BE$1,FALSE))</f>
        <v>Schüler</v>
      </c>
      <c r="DA7" s="101" t="str">
        <f>IF(VLOOKUP($A7,FAG_Daten_2022!$A$1:$FK$206,FAG_Daten_2022!BF$1,FALSE)="","",VLOOKUP($A7,FAG_Daten_2022!$A$1:$FK$206,FAG_Daten_2022!BF$1,FALSE))</f>
        <v>Schüler</v>
      </c>
      <c r="DB7" s="101" t="str">
        <f>IF(VLOOKUP($A7,FAG_Daten_2022!$A$1:$FK$206,FAG_Daten_2022!BG$1,FALSE)="","",VLOOKUP($A7,FAG_Daten_2022!$A$1:$FK$206,FAG_Daten_2022!BG$1,FALSE))</f>
        <v>Schüler</v>
      </c>
      <c r="DC7" s="101" t="str">
        <f>IF(VLOOKUP($A7,FAG_Daten_2022!$A$1:$FK$206,FAG_Daten_2022!BH$1,FALSE)="","",VLOOKUP($A7,FAG_Daten_2022!$A$1:$FK$206,FAG_Daten_2022!BH$1,FALSE))</f>
        <v>Schüler</v>
      </c>
      <c r="DD7" s="101" t="str">
        <f>IF(VLOOKUP($A7,FAG_Daten_2022!$A$1:$FK$206,FAG_Daten_2022!BI$1,FALSE)="","",VLOOKUP($A7,FAG_Daten_2022!$A$1:$FK$206,FAG_Daten_2022!BI$1,FALSE))</f>
        <v>Schüler</v>
      </c>
      <c r="DE7" s="101" t="str">
        <f>IF(VLOOKUP($A7,FAG_Daten_2022!$A$1:$FK$206,FAG_Daten_2022!BJ$1,FALSE)="","",VLOOKUP($A7,FAG_Daten_2022!$A$1:$FK$206,FAG_Daten_2022!BJ$1,FALSE))</f>
        <v>Schüler</v>
      </c>
      <c r="DF7" s="101" t="str">
        <f>IF(VLOOKUP($A7,FAG_Daten_2022!$A$1:$FK$206,FAG_Daten_2022!BK$1,FALSE)="","",VLOOKUP($A7,FAG_Daten_2022!$A$1:$FK$206,FAG_Daten_2022!BK$1,FALSE))</f>
        <v>Schüler</v>
      </c>
      <c r="DG7" s="101" t="str">
        <f>IF(VLOOKUP($A7,FAG_Daten_2022!$A$1:$FK$206,FAG_Daten_2022!BL$1,FALSE)="","",VLOOKUP($A7,FAG_Daten_2022!$A$1:$FK$206,FAG_Daten_2022!BL$1,FALSE))</f>
        <v>Schüler</v>
      </c>
      <c r="DH7" s="101" t="str">
        <f>IF(VLOOKUP($A7,FAG_Daten_2022!$A$1:$FK$206,FAG_Daten_2022!BM$1,FALSE)="","",VLOOKUP($A7,FAG_Daten_2022!$A$1:$FK$206,FAG_Daten_2022!BM$1,FALSE))</f>
        <v>Schüler</v>
      </c>
      <c r="DI7" s="101" t="str">
        <f>IF(VLOOKUP($A7,FAG_Daten_2022!$A$1:$FK$206,FAG_Daten_2022!BN$1,FALSE)="","",VLOOKUP($A7,FAG_Daten_2022!$A$1:$FK$206,FAG_Daten_2022!BN$1,FALSE))</f>
        <v>Schüler</v>
      </c>
      <c r="DJ7" s="101" t="str">
        <f>IF(VLOOKUP($A7,FAG_Daten_2022!$A$1:$FK$206,FAG_Daten_2022!BO$1,FALSE)="","",VLOOKUP($A7,FAG_Daten_2022!$A$1:$FK$206,FAG_Daten_2022!BO$1,FALSE))</f>
        <v>Schüler</v>
      </c>
      <c r="DK7" s="101" t="str">
        <f>IF(VLOOKUP($A7,FAG_Daten_2022!$A$1:$FK$206,FAG_Daten_2022!BP$1,FALSE)="","",VLOOKUP($A7,FAG_Daten_2022!$A$1:$FK$206,FAG_Daten_2022!BP$1,FALSE))</f>
        <v>Schüler</v>
      </c>
      <c r="DL7" s="101" t="str">
        <f>IF(VLOOKUP($A7,FAG_Daten_2022!$A$1:$FK$206,FAG_Daten_2022!BQ$1,FALSE)="","",VLOOKUP($A7,FAG_Daten_2022!$A$1:$FK$206,FAG_Daten_2022!BQ$1,FALSE))</f>
        <v>Schüler</v>
      </c>
      <c r="DM7" s="101" t="str">
        <f>IF(VLOOKUP($A7,FAG_Daten_2022!$A$1:$FK$206,FAG_Daten_2022!BR$1,FALSE)="","",VLOOKUP($A7,FAG_Daten_2022!$A$1:$FK$206,FAG_Daten_2022!BR$1,FALSE))</f>
        <v>Schüler</v>
      </c>
      <c r="DN7" s="102" t="s">
        <v>182</v>
      </c>
      <c r="DO7" s="102" t="s">
        <v>182</v>
      </c>
      <c r="DP7" s="102" t="s">
        <v>182</v>
      </c>
      <c r="DQ7" s="102" t="s">
        <v>182</v>
      </c>
      <c r="DR7" s="102" t="s">
        <v>182</v>
      </c>
      <c r="DS7" s="102" t="s">
        <v>182</v>
      </c>
      <c r="DT7" s="102" t="s">
        <v>182</v>
      </c>
      <c r="DU7" s="102" t="s">
        <v>182</v>
      </c>
      <c r="DV7" s="102" t="s">
        <v>182</v>
      </c>
      <c r="DW7" s="102" t="s">
        <v>182</v>
      </c>
      <c r="DX7" s="102" t="s">
        <v>182</v>
      </c>
      <c r="DY7" s="102" t="s">
        <v>182</v>
      </c>
      <c r="DZ7" s="102" t="s">
        <v>182</v>
      </c>
      <c r="EA7" s="102" t="s">
        <v>182</v>
      </c>
      <c r="EB7" s="102"/>
      <c r="EC7" s="102" t="s">
        <v>343</v>
      </c>
      <c r="ED7" s="102" t="s">
        <v>343</v>
      </c>
      <c r="EE7" s="102" t="s">
        <v>343</v>
      </c>
      <c r="EF7" s="102" t="s">
        <v>343</v>
      </c>
      <c r="EG7" s="102" t="s">
        <v>343</v>
      </c>
      <c r="EH7" s="102" t="s">
        <v>343</v>
      </c>
      <c r="EI7" s="102" t="s">
        <v>343</v>
      </c>
      <c r="EJ7" s="102" t="s">
        <v>343</v>
      </c>
      <c r="EK7" s="13"/>
      <c r="EL7" s="13"/>
      <c r="EM7" s="13"/>
    </row>
    <row r="8" spans="1:143" outlineLevel="1" x14ac:dyDescent="0.2">
      <c r="A8" s="3">
        <v>21</v>
      </c>
      <c r="B8" s="3" t="str">
        <f>VLOOKUP(A8,FAG_Daten_2022!A$1:$FK$206,FAG_Daten_2022!$B$1,FALSE)</f>
        <v>Adlikon</v>
      </c>
      <c r="C8" s="3" t="str">
        <f>VLOOKUP(A8,FAG_Daten_2022!A$1:$FK$206,FAG_Daten_2022!$C$1,FALSE)</f>
        <v>Politische Gemeinde</v>
      </c>
      <c r="D8" s="3" t="str">
        <f>VLOOKUP(A8,FAG_Daten_2022!A$1:$FK$206,FAG_Daten_2022!$D$1,FALSE)</f>
        <v>Bezirk Andelfingen</v>
      </c>
      <c r="E8" s="82">
        <f>VLOOKUP(A8,FAG_Daten_2022!A$1:$FK$206,FAG_Daten_2022!$AT$1,FALSE)</f>
        <v>2502</v>
      </c>
      <c r="F8" s="82">
        <f>VLOOKUP(A8,FAG_Daten_2022!A$1:$FK$206,FAG_Daten_2022!$AV$1,FALSE)</f>
        <v>3770</v>
      </c>
      <c r="G8" s="82">
        <f>VLOOKUP(A8,FAG_Daten_2022!A$1:$FK$206,FAG_Daten_2022!$F$1,FALSE)</f>
        <v>689</v>
      </c>
      <c r="H8" s="80">
        <f>VLOOKUP(A8,FAG_Daten_2022!A$1:$FK$206,FAG_Daten_2022!$DH$1,FALSE)</f>
        <v>122.62</v>
      </c>
      <c r="I8" s="82">
        <f>ROUND(IF(E8&lt;FAG_Basisdaten!$C$5*F8,(FAG_Basisdaten!$C$5*F8-E8)*G8*H8/100,0),0)</f>
        <v>912018</v>
      </c>
      <c r="J8" s="82">
        <f>VLOOKUP(A8,FAG_Daten_2022!A$1:$FK$206,FAG_Daten_2022!$AT$1,FALSE)</f>
        <v>2502</v>
      </c>
      <c r="K8" s="82">
        <f>VLOOKUP(A8,FAG_Daten_2022!A$1:$FK$206,FAG_Daten_2022!$AV$1,FALSE)</f>
        <v>3770</v>
      </c>
      <c r="L8" s="3">
        <f>VLOOKUP(A8,FAG_Daten_2022!A$1:$FK$206,FAG_Daten_2022!$F$1,FALSE)</f>
        <v>689</v>
      </c>
      <c r="M8" s="3">
        <f>VLOOKUP(A8,FAG_Daten_2022!A$1:$FK$206,FAG_Daten_2022!DJ$1,FALSE)</f>
        <v>99.67</v>
      </c>
      <c r="N8" s="3">
        <f>VLOOKUP(A8,FAG_Daten_2022!A$1:$FK$206,FAG_Daten_2022!$DK$1,FALSE)</f>
        <v>100.87</v>
      </c>
      <c r="O8" s="82">
        <f>ROUND(IF(J8&gt;K8*FAG_Basisdaten!$C$8,(J8-K8*FAG_Basisdaten!$C$8)*FAG_Basisdaten!$C$9*L8*(M8/N8),0),0)</f>
        <v>0</v>
      </c>
      <c r="P8" s="82">
        <f>VLOOKUP(A8,FAG_Daten_2022!A$1:$FK$206,FAG_Daten_2022!$I$1,FALSE)</f>
        <v>156</v>
      </c>
      <c r="Q8" s="82">
        <f>VLOOKUP(A8,FAG_Daten_2022!A$1:$FK$206,FAG_Daten_2022!$F$1,FALSE)</f>
        <v>689</v>
      </c>
      <c r="R8" s="82">
        <f>VLOOKUP(A8,FAG_Daten_2022!A$1:$FK$206,FAG_Daten_2022!$K$1,FALSE)</f>
        <v>232131</v>
      </c>
      <c r="S8" s="82">
        <f>VLOOKUP(A8,FAG_Daten_2022!A$1:$FK$206,FAG_Daten_2022!$H$1,FALSE)</f>
        <v>1130451</v>
      </c>
      <c r="T8" s="82">
        <f>VLOOKUP(A8,FAG_Daten_2022!A$1:$FK$206,FAG_Daten_2022!$F$1,FALSE)</f>
        <v>689</v>
      </c>
      <c r="U8" s="3">
        <f>VLOOKUP(A8,FAG_Daten_2022!A$1:$FK$206,FAG_Daten_2022!$BC$1,FALSE)</f>
        <v>102.3</v>
      </c>
      <c r="V8" s="3">
        <f>VLOOKUP(A8,FAG_Daten_2022!A$1:$FK$206,FAG_Daten_2022!$BD$1,FALSE)</f>
        <v>104.2</v>
      </c>
      <c r="W8" s="118">
        <f>IF((P8/Q8)&gt;(R8/S8)*FAG_Basisdaten!$C$12,((P8/Q8)-(R8/S8)*FAG_Basisdaten!$C$12)*T8*FAG_Basisdaten!$C$13*(U8/V8),0)</f>
        <v>4359.0843907759936</v>
      </c>
      <c r="X8" s="3">
        <f>VLOOKUP(A8,FAG_Daten_2022!A$1:$FK$206,FAG_Daten_2022!$DH$1,FALSE)</f>
        <v>122.62</v>
      </c>
      <c r="Y8" s="3">
        <f>VLOOKUP(A8,FAG_Daten_2022!A$1:$FK$206,FAG_Daten_2022!$DJ$1,FALSE)</f>
        <v>99.67</v>
      </c>
      <c r="Z8" s="82">
        <f>ROUND(W8-W8*MIN(MAX((Y8*FAG_Basisdaten!$C$15-X8)/(Y8*FAG_Basisdaten!$C$14),0),1),0)</f>
        <v>3806</v>
      </c>
      <c r="AA8" s="79">
        <f>VLOOKUP(A8,FAG_Daten_2022!A$1:$FK$206,FAG_Daten_2022!$AW$1,FALSE)</f>
        <v>106.53</v>
      </c>
      <c r="AB8" s="83">
        <f>VLOOKUP(A8,FAG_Daten_2022!A$1:$FK$206,FAG_Daten_2022!$AZ$1,FALSE)</f>
        <v>2.8E-3</v>
      </c>
      <c r="AC8" s="3">
        <f>VLOOKUP(A8,FAG_Daten_2022!A$1:$FK$206,FAG_Daten_2022!$F$1,FALSE)</f>
        <v>689</v>
      </c>
      <c r="AD8" s="3">
        <f>VLOOKUP(A8,FAG_Daten_2022!A$1:$FK$206,FAG_Daten_2022!$BC$1,FALSE)</f>
        <v>102.3</v>
      </c>
      <c r="AE8" s="3">
        <f>VLOOKUP(A8,FAG_Daten_2022!A$1:$FK$206,FAG_Daten_2022!$BD$1,FALSE)</f>
        <v>104.2</v>
      </c>
      <c r="AF8" s="80">
        <f>IF(OR(AA8&lt;FAG_Basisdaten!$C$18,AB8&gt;FAG_Basisdaten!$C$19),MAX((FAG_Basisdaten!$C$20+FAG_Basisdaten!$C$21*AA8+FAG_Basisdaten!$C$22*AB8*100)*AC8*(AD8/AE8),0),0)</f>
        <v>201354.9006621881</v>
      </c>
      <c r="AG8" s="3">
        <f>VLOOKUP(A8,FAG_Daten_2022!A$1:$FK$206,FAG_Daten_2022!$DH$1,FALSE)</f>
        <v>122.62</v>
      </c>
      <c r="AH8" s="3">
        <f>VLOOKUP(A8,FAG_Daten_2022!A$1:$FK$206,FAG_Daten_2022!$DJ$1,FALSE)</f>
        <v>99.67</v>
      </c>
      <c r="AI8" s="82">
        <f>ROUND(AF8-AF8*MIN(MAX((AH8*FAG_Basisdaten!$C$24-AG8)/(AH8*FAG_Basisdaten!$C$23),0),1),0)</f>
        <v>175823</v>
      </c>
      <c r="AJ8" s="3">
        <f>VLOOKUP(A8,FAG_Daten_2022!$A$1:$FK$206,FAG_Daten_2022!$BC$1,FALSE)</f>
        <v>102.3</v>
      </c>
      <c r="AK8" s="3">
        <f>VLOOKUP(A8,FAG_Daten_2022!$A$1:$FK$206,FAG_Daten_2022!$BD$1,FALSE)</f>
        <v>104.2</v>
      </c>
      <c r="AL8" s="82">
        <v>0</v>
      </c>
      <c r="AM8" s="82">
        <f t="shared" ref="AM8" si="2">SUM(I8,-O8,Z8,AI8,AL8)</f>
        <v>1091647</v>
      </c>
      <c r="AN8" s="115" t="str">
        <f>IF(VLOOKUP($A8,FAG_Daten_2022!$A$1:$FK$206,FAG_Daten_2022!BS$1,FALSE)="","",VLOOKUP($A8,FAG_Daten_2022!$A$1:$FK$206,FAG_Daten_2022!BS$1,FALSE))</f>
        <v>Adlikon</v>
      </c>
      <c r="AO8" s="115" t="str">
        <f>IF(VLOOKUP($A8,FAG_Daten_2022!$A$1:$FK$206,FAG_Daten_2022!BT$1,FALSE)="","",VLOOKUP($A8,FAG_Daten_2022!$A$1:$FK$206,FAG_Daten_2022!BT$1,FALSE))</f>
        <v>Andelfingen</v>
      </c>
      <c r="AP8" s="115" t="str">
        <f>IF(VLOOKUP($A8,FAG_Daten_2022!$A$1:$FK$206,FAG_Daten_2022!BU$1,FALSE)="","",VLOOKUP($A8,FAG_Daten_2022!$A$1:$FK$206,FAG_Daten_2022!BU$1,FALSE))</f>
        <v/>
      </c>
      <c r="AQ8" s="115" t="str">
        <f>IF(VLOOKUP($A8,FAG_Daten_2022!$A$1:$FK$206,FAG_Daten_2022!BV$1,FALSE)="","",VLOOKUP($A8,FAG_Daten_2022!$A$1:$FK$206,FAG_Daten_2022!BV$1,FALSE))</f>
        <v/>
      </c>
      <c r="AR8" s="115" t="str">
        <f>IF(VLOOKUP($A8,FAG_Daten_2022!$A$1:$FK$206,FAG_Daten_2022!BW$1,FALSE)="","",VLOOKUP($A8,FAG_Daten_2022!$A$1:$FK$206,FAG_Daten_2022!BW$1,FALSE))</f>
        <v>Andelfingen</v>
      </c>
      <c r="AS8" s="115" t="str">
        <f>IF(VLOOKUP($A8,FAG_Daten_2022!$A$1:$FK$206,FAG_Daten_2022!BX$1,FALSE)="","",VLOOKUP($A8,FAG_Daten_2022!$A$1:$FK$206,FAG_Daten_2022!BX$1,FALSE))</f>
        <v/>
      </c>
      <c r="AT8" s="115" t="str">
        <f>IF(VLOOKUP($A8,FAG_Daten_2022!$A$1:$FK$206,FAG_Daten_2022!BY$1,FALSE)="","",VLOOKUP($A8,FAG_Daten_2022!$A$1:$FK$206,FAG_Daten_2022!BY$1,FALSE))</f>
        <v/>
      </c>
      <c r="AU8" s="115" t="str">
        <f>IF(VLOOKUP($A8,FAG_Daten_2022!$A$1:$FK$206,FAG_Daten_2022!BZ$1,FALSE)="","",VLOOKUP($A8,FAG_Daten_2022!$A$1:$FK$206,FAG_Daten_2022!BZ$1,FALSE))</f>
        <v/>
      </c>
      <c r="AV8" s="115" t="str">
        <f>IF(VLOOKUP($A8,FAG_Daten_2022!$A$1:$FK$206,FAG_Daten_2022!CA$1,FALSE)="","",VLOOKUP($A8,FAG_Daten_2022!$A$1:$FK$206,FAG_Daten_2022!CA$1,FALSE))</f>
        <v/>
      </c>
      <c r="AW8" s="115" t="str">
        <f>IF(VLOOKUP($A8,FAG_Daten_2022!$A$1:$FK$206,FAG_Daten_2022!CB$1,FALSE)="","",VLOOKUP($A8,FAG_Daten_2022!$A$1:$FK$206,FAG_Daten_2022!CB$1,FALSE))</f>
        <v/>
      </c>
      <c r="AX8" s="115" t="str">
        <f>IF(VLOOKUP($A8,FAG_Daten_2022!$A$1:$FK$206,FAG_Daten_2022!CC$1,FALSE)="","",VLOOKUP($A8,FAG_Daten_2022!$A$1:$FK$206,FAG_Daten_2022!CC$1,FALSE))</f>
        <v/>
      </c>
      <c r="AY8" s="115" t="str">
        <f>IF(VLOOKUP($A8,FAG_Daten_2022!$A$1:$FK$206,FAG_Daten_2022!CD$1,FALSE)="","",VLOOKUP($A8,FAG_Daten_2022!$A$1:$FK$206,FAG_Daten_2022!CD$1,FALSE))</f>
        <v/>
      </c>
      <c r="AZ8" s="313">
        <f>ROUND(FAG_Daten_2022!CR22+FAG_Daten_2022!CX22+(FAG_Daten_2022!CS22*FAG_Daten_2022!AH22+FAG_Daten_2022!CT22*FAG_Daten_2022!AI22)/(FAG_Daten_2022!AG22),2)</f>
        <v>122.62</v>
      </c>
      <c r="BA8" s="80">
        <f>IF(VLOOKUP($A8,FAG_Daten_2022!$A$1:$FK$206,FAG_Daten_2022!M$1,FALSE)="","",VLOOKUP($A8,FAG_Daten_2022!$A$1:$FK$206,FAG_Daten_2022!M$1,FALSE))</f>
        <v>52</v>
      </c>
      <c r="BB8" s="80">
        <f>IF(VLOOKUP($A8,FAG_Daten_2022!$A$1:$FK$206,FAG_Daten_2022!N$1,FALSE)="","",VLOOKUP($A8,FAG_Daten_2022!$A$1:$FK$206,FAG_Daten_2022!N$1,FALSE))</f>
        <v>45</v>
      </c>
      <c r="BC8" s="80">
        <f>IF(VLOOKUP($A8,FAG_Daten_2022!$A$1:$FK$206,FAG_Daten_2022!O$1,FALSE)="","",VLOOKUP($A8,FAG_Daten_2022!$A$1:$FK$206,FAG_Daten_2022!O$1,FALSE))</f>
        <v>0</v>
      </c>
      <c r="BD8" s="80" t="str">
        <f>IF(VLOOKUP($A8,FAG_Daten_2022!$A$1:$FK$206,FAG_Daten_2022!P$1,FALSE)="","",VLOOKUP($A8,FAG_Daten_2022!$A$1:$FK$206,FAG_Daten_2022!P$1,FALSE))</f>
        <v/>
      </c>
      <c r="BE8" s="80">
        <f>IF(VLOOKUP($A8,FAG_Daten_2022!$A$1:$FK$206,FAG_Daten_2022!R$1,FALSE)="","",VLOOKUP($A8,FAG_Daten_2022!$A$1:$FK$206,FAG_Daten_2022!R$1,FALSE))</f>
        <v>20</v>
      </c>
      <c r="BF8" s="80">
        <f>IF(VLOOKUP($A8,FAG_Daten_2022!$A$1:$FK$206,FAG_Daten_2022!S$1,FALSE)="","",VLOOKUP($A8,FAG_Daten_2022!$A$1:$FK$206,FAG_Daten_2022!S$1,FALSE))</f>
        <v>0</v>
      </c>
      <c r="BG8" s="80" t="str">
        <f>IF(VLOOKUP($A8,FAG_Daten_2022!$A$1:$FK$206,FAG_Daten_2022!T$1,FALSE)="","",VLOOKUP($A8,FAG_Daten_2022!$A$1:$FK$206,FAG_Daten_2022!T$1,FALSE))</f>
        <v/>
      </c>
      <c r="BH8" s="80" t="str">
        <f>IF(VLOOKUP($A8,FAG_Daten_2022!$A$1:$FK$206,FAG_Daten_2022!U$1,FALSE)="","",VLOOKUP($A8,FAG_Daten_2022!$A$1:$FK$206,FAG_Daten_2022!U$1,FALSE))</f>
        <v/>
      </c>
      <c r="BI8" s="80">
        <f>IF(VLOOKUP($A8,FAG_Daten_2022!$A$1:$FK$206,FAG_Daten_2022!W$1,FALSE)="","",VLOOKUP($A8,FAG_Daten_2022!$A$1:$FK$206,FAG_Daten_2022!W$1,FALSE))</f>
        <v>0</v>
      </c>
      <c r="BJ8" s="80" t="str">
        <f>IF(VLOOKUP($A8,FAG_Daten_2022!$A$1:$FK$206,FAG_Daten_2022!X$1,FALSE)="","",VLOOKUP($A8,FAG_Daten_2022!$A$1:$FK$206,FAG_Daten_2022!X$1,FALSE))</f>
        <v/>
      </c>
      <c r="BK8" s="80" t="str">
        <f>IF(VLOOKUP($A8,FAG_Daten_2022!$A$1:$FK$206,FAG_Daten_2022!Y$1,FALSE)="","",VLOOKUP($A8,FAG_Daten_2022!$A$1:$FK$206,FAG_Daten_2022!Y$1,FALSE))</f>
        <v/>
      </c>
      <c r="BL8" s="80" t="str">
        <f>IF(VLOOKUP($A8,FAG_Daten_2022!$A$1:$FK$206,FAG_Daten_2022!Z$1,FALSE)="","",VLOOKUP($A8,FAG_Daten_2022!$A$1:$FK$206,FAG_Daten_2022!Z$1,FALSE))</f>
        <v/>
      </c>
      <c r="BM8" s="82">
        <f>IF(VLOOKUP($A8,FAG_Daten_2022!$A$1:$FK$206,FAG_Daten_2022!AG$1,FALSE)="","",VLOOKUP($A8,FAG_Daten_2022!$A$1:$FK$206,FAG_Daten_2022!AG$1,FALSE))</f>
        <v>1724205</v>
      </c>
      <c r="BN8" s="82">
        <f>IF(VLOOKUP($A8,FAG_Daten_2022!$A$1:$FK$206,FAG_Daten_2022!AH$1,FALSE)="","",VLOOKUP($A8,FAG_Daten_2022!$A$1:$FK$206,FAG_Daten_2022!AH$1,FALSE))</f>
        <v>1384981</v>
      </c>
      <c r="BO8" s="82">
        <f>IF(VLOOKUP($A8,FAG_Daten_2022!$A$1:$FK$206,FAG_Daten_2022!AI$1,FALSE)="","",VLOOKUP($A8,FAG_Daten_2022!$A$1:$FK$206,FAG_Daten_2022!AI$1,FALSE))</f>
        <v>339224</v>
      </c>
      <c r="BP8" s="113">
        <f>IF(VLOOKUP($A8,FAG_Daten_2022!$A$1:$FK$206,FAG_Daten_2022!AJ$1,FALSE)="","",VLOOKUP($A8,FAG_Daten_2022!$A$1:$FK$206,FAG_Daten_2022!AJ$1,FALSE))</f>
        <v>0</v>
      </c>
      <c r="BQ8" s="82" t="str">
        <f>IF(VLOOKUP($A8,FAG_Daten_2022!$A$1:$FK$206,FAG_Daten_2022!AK$1,FALSE)="","",VLOOKUP($A8,FAG_Daten_2022!$A$1:$FK$206,FAG_Daten_2022!AK$1,FALSE))</f>
        <v/>
      </c>
      <c r="BR8" s="82">
        <f>IF(VLOOKUP($A8,FAG_Daten_2022!$A$1:$FK$206,FAG_Daten_2022!AL$1,FALSE)="","",VLOOKUP($A8,FAG_Daten_2022!$A$1:$FK$206,FAG_Daten_2022!AL$1,FALSE))</f>
        <v>1724205</v>
      </c>
      <c r="BS8" s="82">
        <f>IF(VLOOKUP($A8,FAG_Daten_2022!$A$1:$FK$206,FAG_Daten_2022!AM$1,FALSE)="","",VLOOKUP($A8,FAG_Daten_2022!$A$1:$FK$206,FAG_Daten_2022!AM$1,FALSE))</f>
        <v>0</v>
      </c>
      <c r="BT8" s="82" t="str">
        <f>IF(VLOOKUP($A8,FAG_Daten_2022!$A$1:$FK$206,FAG_Daten_2022!AN$1,FALSE)="","",VLOOKUP($A8,FAG_Daten_2022!$A$1:$FK$206,FAG_Daten_2022!AN$1,FALSE))</f>
        <v/>
      </c>
      <c r="BU8" s="82" t="str">
        <f>IF(VLOOKUP($A8,FAG_Daten_2022!$A$1:$FK$206,FAG_Daten_2022!AO$1,FALSE)="","",VLOOKUP($A8,FAG_Daten_2022!$A$1:$FK$206,FAG_Daten_2022!AO$1,FALSE))</f>
        <v/>
      </c>
      <c r="BV8" s="82">
        <f>IF(VLOOKUP($A8,FAG_Daten_2022!$A$1:$FK$206,FAG_Daten_2022!AP$1,FALSE)="","",VLOOKUP($A8,FAG_Daten_2022!$A$1:$FK$206,FAG_Daten_2022!AP$1,FALSE))</f>
        <v>0</v>
      </c>
      <c r="BW8" s="82" t="str">
        <f>IF(VLOOKUP($A8,FAG_Daten_2022!$A$1:$FK$206,FAG_Daten_2022!AQ$1,FALSE)="","",VLOOKUP($A8,FAG_Daten_2022!$A$1:$FK$206,FAG_Daten_2022!AQ$1,FALSE))</f>
        <v/>
      </c>
      <c r="BX8" s="82" t="str">
        <f>IF(VLOOKUP($A8,FAG_Daten_2022!$A$1:$FK$206,FAG_Daten_2022!AR$1,FALSE)="","",VLOOKUP($A8,FAG_Daten_2022!$A$1:$FK$206,FAG_Daten_2022!AR$1,FALSE))</f>
        <v/>
      </c>
      <c r="BY8" s="82" t="str">
        <f>IF(VLOOKUP($A8,FAG_Daten_2022!$A$1:$FK$206,FAG_Daten_2022!AS$1,FALSE)="","",VLOOKUP($A8,FAG_Daten_2022!$A$1:$FK$206,FAG_Daten_2022!AS$1,FALSE))</f>
        <v/>
      </c>
      <c r="BZ8" s="82">
        <f t="shared" ref="BZ8" si="3">IF(BN8="","",ROUND(((BA8/100)*BN8)/(($AZ8/100)*$BM8)*$I8,0))</f>
        <v>310671</v>
      </c>
      <c r="CA8" s="82">
        <f t="shared" ref="CA8" si="4">IF(BO8="","",ROUND(((BB8/100)*BO8)/(($AZ8/100)*$BM8)*$I8,0))</f>
        <v>65849</v>
      </c>
      <c r="CB8" s="82">
        <f t="shared" ref="CB8" si="5">IF(BP8="","",ROUND(((BC8/100)*BP8)/(($AZ8/100)*$BM8)*$I8,0))</f>
        <v>0</v>
      </c>
      <c r="CC8" s="82" t="str">
        <f t="shared" ref="CC8" si="6">IF(BQ8="","",ROUND(((BD8/100)*BQ8)/(($AZ8/100)*$BM8)*$I8,0))</f>
        <v/>
      </c>
      <c r="CD8" s="82">
        <f t="shared" ref="CD8" si="7">IF(BR8="","",ROUND(((BE8/100)*BR8)/(($AZ8/100)*$BM8)*$I8,0))</f>
        <v>148755</v>
      </c>
      <c r="CE8" s="82">
        <f t="shared" ref="CE8" si="8">IF(BS8="","",ROUND(((BF8/100)*BS8)/(($AZ8/100)*$BM8)*$I8,0))</f>
        <v>0</v>
      </c>
      <c r="CF8" s="82" t="str">
        <f t="shared" ref="CF8" si="9">IF(BT8="","",ROUND(((BG8/100)*BT8)/(($AZ8/100)*$BM8)*$I8,0))</f>
        <v/>
      </c>
      <c r="CG8" s="82" t="str">
        <f t="shared" ref="CG8" si="10">IF(BU8="","",ROUND(((BH8/100)*BU8)/(($AZ8/100)*$BM8)*$I8,0))</f>
        <v/>
      </c>
      <c r="CH8" s="82">
        <f t="shared" ref="CH8" si="11">IF(BV8="","",ROUND(((BI8/100)*BV8)/(($AZ8/100)*$BM8)*$I8,0))</f>
        <v>0</v>
      </c>
      <c r="CI8" s="82" t="str">
        <f t="shared" ref="CI8" si="12">IF(BW8="","",ROUND(((BJ8/100)*BW8)/(($AZ8/100)*$BM8)*$I8,0))</f>
        <v/>
      </c>
      <c r="CJ8" s="82" t="str">
        <f t="shared" ref="CJ8" si="13">IF(BX8="","",ROUND(((BK8/100)*BX8)/(($AZ8/100)*$BM8)*$I8,0))</f>
        <v/>
      </c>
      <c r="CK8" s="82" t="str">
        <f t="shared" ref="CK8" si="14">IF(BY8="","",ROUND(((BL8/100)*BY8)/(($AZ8/100)*$BM8)*$I8,0))</f>
        <v/>
      </c>
      <c r="CL8" s="82">
        <f t="shared" ref="CL8" si="15">IF(BN8="","",ROUND(((BA8/100)*BN8)/(($AZ8/100)*$BM8)*$O8,0))</f>
        <v>0</v>
      </c>
      <c r="CM8" s="82">
        <f t="shared" ref="CM8" si="16">IF(BO8="","",ROUND(((BB8/100)*BO8)/(($AZ8/100)*$BM8)*$O8,0))</f>
        <v>0</v>
      </c>
      <c r="CN8" s="82">
        <f t="shared" ref="CN8" si="17">IF(BP8="","",ROUND(((BC8/100)*BP8)/(($AZ8/100)*$BM8)*$O8,0))</f>
        <v>0</v>
      </c>
      <c r="CO8" s="82" t="str">
        <f t="shared" ref="CO8" si="18">IF(BQ8="","",ROUND(((BD8/100)*BQ8)/(($AZ8/100)*$BM8)*$O8,0))</f>
        <v/>
      </c>
      <c r="CP8" s="82">
        <f t="shared" ref="CP8" si="19">IF(BR8="","",ROUND(((BE8/100)*BR8)/(($AZ8/100)*$BM8)*$O8,0))</f>
        <v>0</v>
      </c>
      <c r="CQ8" s="82">
        <f t="shared" ref="CQ8" si="20">IF(BS8="","",ROUND(((BF8/100)*BS8)/(($AZ8/100)*$BM8)*$O8,0))</f>
        <v>0</v>
      </c>
      <c r="CR8" s="82" t="str">
        <f t="shared" ref="CR8" si="21">IF(BT8="","",ROUND(((BG8/100)*BT8)/(($AZ8/100)*$BM8)*$O8,0))</f>
        <v/>
      </c>
      <c r="CS8" s="82" t="str">
        <f t="shared" ref="CS8" si="22">IF(BU8="","",ROUND(((BH8/100)*BU8)/(($AZ8/100)*$BM8)*$O8,0))</f>
        <v/>
      </c>
      <c r="CT8" s="82">
        <f t="shared" ref="CT8" si="23">IF(BV8="","",ROUND(((BI8/100)*BV8)/(($AZ8/100)*$BM8)*$O8,0))</f>
        <v>0</v>
      </c>
      <c r="CU8" s="82" t="str">
        <f t="shared" ref="CU8" si="24">IF(BW8="","",ROUND(((BJ8/100)*BW8)/(($AZ8/100)*$BM8)*$O8,0))</f>
        <v/>
      </c>
      <c r="CV8" s="82" t="str">
        <f t="shared" ref="CV8" si="25">IF(BX8="","",ROUND(((BK8/100)*BX8)/(($AZ8/100)*$BM8)*$O8,0))</f>
        <v/>
      </c>
      <c r="CW8" s="82" t="str">
        <f t="shared" ref="CW8" si="26">IF(BY8="","",ROUND(((BL8/100)*BY8)/(($AZ8/100)*$BM8)*$O8,0))</f>
        <v/>
      </c>
      <c r="CX8" s="82">
        <f t="shared" ref="CX8" si="27">SUM(BZ8:CK8)-SUM(CL8:CW8)</f>
        <v>525275</v>
      </c>
      <c r="CY8" s="82">
        <f>VLOOKUP($A8,FAG_Daten_2022!$A$1:$FK$206,FAG_Daten_2022!I$1,FALSE)</f>
        <v>156</v>
      </c>
      <c r="CZ8" s="82">
        <f>IF(VLOOKUP($A8,FAG_Daten_2022!$A$1:$FK$206,FAG_Daten_2022!BE$1,FALSE)="","",VLOOKUP($A8,FAG_Daten_2022!$A$1:$FK$206,FAG_Daten_2022!BE$1,FALSE))</f>
        <v>54</v>
      </c>
      <c r="DA8" s="82">
        <f>IF(VLOOKUP($A8,FAG_Daten_2022!$A$1:$FK$206,FAG_Daten_2022!BF$1,FALSE)="","",VLOOKUP($A8,FAG_Daten_2022!$A$1:$FK$206,FAG_Daten_2022!BF$1,FALSE))</f>
        <v>15</v>
      </c>
      <c r="DB8" s="82" t="str">
        <f>IF(VLOOKUP($A8,FAG_Daten_2022!$A$1:$FK$206,FAG_Daten_2022!BG$1,FALSE)="","",VLOOKUP($A8,FAG_Daten_2022!$A$1:$FK$206,FAG_Daten_2022!BG$1,FALSE))</f>
        <v/>
      </c>
      <c r="DC8" s="82" t="str">
        <f>IF(VLOOKUP($A8,FAG_Daten_2022!$A$1:$FK$206,FAG_Daten_2022!BH$1,FALSE)="","",VLOOKUP($A8,FAG_Daten_2022!$A$1:$FK$206,FAG_Daten_2022!BH$1,FALSE))</f>
        <v/>
      </c>
      <c r="DD8" s="82">
        <f>IF(VLOOKUP($A8,FAG_Daten_2022!$A$1:$FK$206,FAG_Daten_2022!BI$1,FALSE)="","",VLOOKUP($A8,FAG_Daten_2022!$A$1:$FK$206,FAG_Daten_2022!BI$1,FALSE))</f>
        <v>19</v>
      </c>
      <c r="DE8" s="82" t="str">
        <f>IF(VLOOKUP($A8,FAG_Daten_2022!$A$1:$FK$206,FAG_Daten_2022!BJ$1,FALSE)="","",VLOOKUP($A8,FAG_Daten_2022!$A$1:$FK$206,FAG_Daten_2022!BJ$1,FALSE))</f>
        <v/>
      </c>
      <c r="DF8" s="82" t="str">
        <f>IF(VLOOKUP($A8,FAG_Daten_2022!$A$1:$FK$206,FAG_Daten_2022!BK$1,FALSE)="","",VLOOKUP($A8,FAG_Daten_2022!$A$1:$FK$206,FAG_Daten_2022!BK$1,FALSE))</f>
        <v/>
      </c>
      <c r="DG8" s="82" t="str">
        <f>IF(VLOOKUP($A8,FAG_Daten_2022!$A$1:$FK$206,FAG_Daten_2022!BL$1,FALSE)="","",VLOOKUP($A8,FAG_Daten_2022!$A$1:$FK$206,FAG_Daten_2022!BL$1,FALSE))</f>
        <v/>
      </c>
      <c r="DH8" s="82" t="str">
        <f>IF(VLOOKUP($A8,FAG_Daten_2022!$A$1:$FK$206,FAG_Daten_2022!BM$1,FALSE)="","",VLOOKUP($A8,FAG_Daten_2022!$A$1:$FK$206,FAG_Daten_2022!BM$1,FALSE))</f>
        <v/>
      </c>
      <c r="DI8" s="82" t="str">
        <f>IF(VLOOKUP($A8,FAG_Daten_2022!$A$1:$FK$206,FAG_Daten_2022!BN$1,FALSE)="","",VLOOKUP($A8,FAG_Daten_2022!$A$1:$FK$206,FAG_Daten_2022!BN$1,FALSE))</f>
        <v/>
      </c>
      <c r="DJ8" s="82" t="str">
        <f>IF(VLOOKUP($A8,FAG_Daten_2022!$A$1:$FK$206,FAG_Daten_2022!BO$1,FALSE)="","",VLOOKUP($A8,FAG_Daten_2022!$A$1:$FK$206,FAG_Daten_2022!BO$1,FALSE))</f>
        <v/>
      </c>
      <c r="DK8" s="82" t="str">
        <f>IF(VLOOKUP($A8,FAG_Daten_2022!$A$1:$FK$206,FAG_Daten_2022!BP$1,FALSE)="","",VLOOKUP($A8,FAG_Daten_2022!$A$1:$FK$206,FAG_Daten_2022!BP$1,FALSE))</f>
        <v/>
      </c>
      <c r="DL8" s="82" t="str">
        <f>IF(VLOOKUP($A8,FAG_Daten_2022!$A$1:$FK$206,FAG_Daten_2022!BQ$1,FALSE)="","",VLOOKUP($A8,FAG_Daten_2022!$A$1:$FK$206,FAG_Daten_2022!BQ$1,FALSE))</f>
        <v/>
      </c>
      <c r="DM8" s="82" t="str">
        <f>IF(VLOOKUP($A8,FAG_Daten_2022!$A$1:$FK$206,FAG_Daten_2022!BR$1,FALSE)="","",VLOOKUP($A8,FAG_Daten_2022!$A$1:$FK$206,FAG_Daten_2022!BR$1,FALSE))</f>
        <v/>
      </c>
      <c r="DN8" s="82">
        <f t="shared" ref="DN8" si="28">IF(CZ8="","",ROUND($Z8*(CZ8/$CY8),0))</f>
        <v>1317</v>
      </c>
      <c r="DO8" s="82">
        <f t="shared" ref="DO8" si="29">IF(DA8="","",ROUND($Z8*(DA8/$CY8),0))</f>
        <v>366</v>
      </c>
      <c r="DP8" s="82" t="str">
        <f t="shared" ref="DP8" si="30">IF(DB8="","",ROUND($Z8*(DB8/$CY8),0))</f>
        <v/>
      </c>
      <c r="DQ8" s="82" t="str">
        <f t="shared" ref="DQ8" si="31">IF(DC8="","",ROUND($Z8*(DC8/$CY8),0))</f>
        <v/>
      </c>
      <c r="DR8" s="82">
        <f t="shared" ref="DR8" si="32">IF(DD8="","",ROUND($Z8*(DD8/$CY8),0))</f>
        <v>464</v>
      </c>
      <c r="DS8" s="82" t="str">
        <f t="shared" ref="DS8" si="33">IF(DE8="","",ROUND($Z8*(DE8/$CY8),0))</f>
        <v/>
      </c>
      <c r="DT8" s="82" t="str">
        <f t="shared" ref="DT8" si="34">IF(DF8="","",ROUND($Z8*(DF8/$CY8),0))</f>
        <v/>
      </c>
      <c r="DU8" s="82" t="str">
        <f t="shared" ref="DU8" si="35">IF(DG8="","",ROUND($Z8*(DG8/$CY8),0))</f>
        <v/>
      </c>
      <c r="DV8" s="82" t="str">
        <f t="shared" ref="DV8" si="36">IF(DH8="","",ROUND($Z8*(DH8/$CY8),0))</f>
        <v/>
      </c>
      <c r="DW8" s="82" t="str">
        <f t="shared" ref="DW8" si="37">IF(DI8="","",ROUND($Z8*(DI8/$CY8),0))</f>
        <v/>
      </c>
      <c r="DX8" s="82" t="str">
        <f t="shared" ref="DX8" si="38">IF(DJ8="","",ROUND($Z8*(DJ8/$CY8),0))</f>
        <v/>
      </c>
      <c r="DY8" s="82" t="str">
        <f t="shared" ref="DY8" si="39">IF(DK8="","",ROUND($Z8*(DK8/$CY8),0))</f>
        <v/>
      </c>
      <c r="DZ8" s="82">
        <f t="shared" ref="DZ8" si="40">SUM(DN8:DY8)</f>
        <v>2147</v>
      </c>
      <c r="EA8" s="82">
        <f t="shared" ref="EA8" si="41">SUM(CX8,DZ8)</f>
        <v>527422</v>
      </c>
      <c r="EB8" s="82"/>
      <c r="EC8" s="82"/>
      <c r="ED8" s="82"/>
      <c r="EE8" s="82"/>
      <c r="EF8" s="82"/>
      <c r="EG8" s="82"/>
      <c r="EH8" s="82"/>
      <c r="EI8" s="82"/>
      <c r="EJ8" s="82"/>
      <c r="EL8" s="11"/>
    </row>
    <row r="9" spans="1:143" outlineLevel="1" x14ac:dyDescent="0.2">
      <c r="A9" s="3">
        <v>131</v>
      </c>
      <c r="B9" s="3" t="str">
        <f>VLOOKUP(A9,FAG_Daten_2022!A$1:$FK$206,FAG_Daten_2022!$B$1,FALSE)</f>
        <v>Adliswil</v>
      </c>
      <c r="C9" s="3" t="str">
        <f>VLOOKUP(A9,FAG_Daten_2022!A$1:$FK$206,FAG_Daten_2022!$C$1,FALSE)</f>
        <v>Stadt</v>
      </c>
      <c r="D9" s="3" t="str">
        <f>VLOOKUP(A9,FAG_Daten_2022!A$1:$FK$206,FAG_Daten_2022!$D$1,FALSE)</f>
        <v>Bezirk Horgen</v>
      </c>
      <c r="E9" s="82">
        <f>VLOOKUP(A9,FAG_Daten_2022!A$1:$FK$206,FAG_Daten_2022!$AT$1,FALSE)</f>
        <v>3232</v>
      </c>
      <c r="F9" s="82">
        <f>VLOOKUP(A9,FAG_Daten_2022!A$1:$FK$206,FAG_Daten_2022!$AV$1,FALSE)</f>
        <v>3770</v>
      </c>
      <c r="G9" s="82">
        <f>VLOOKUP(A9,FAG_Daten_2022!A$1:$FK$206,FAG_Daten_2022!$F$1,FALSE)</f>
        <v>19004</v>
      </c>
      <c r="H9" s="80">
        <f>VLOOKUP(A9,FAG_Daten_2022!A$1:$FK$206,FAG_Daten_2022!$DH$1,FALSE)</f>
        <v>100</v>
      </c>
      <c r="I9" s="82">
        <f>ROUND(IF(E9&lt;FAG_Basisdaten!$C$5*F9,(FAG_Basisdaten!$C$5*F9-E9)*G9*H9/100,0),0)</f>
        <v>6641898</v>
      </c>
      <c r="J9" s="82">
        <f>VLOOKUP(A9,FAG_Daten_2022!A$1:$FK$206,FAG_Daten_2022!$AT$1,FALSE)</f>
        <v>3232</v>
      </c>
      <c r="K9" s="82">
        <f>VLOOKUP(A9,FAG_Daten_2022!A$1:$FK$206,FAG_Daten_2022!$AV$1,FALSE)</f>
        <v>3770</v>
      </c>
      <c r="L9" s="3">
        <f>VLOOKUP(A9,FAG_Daten_2022!A$1:$FK$206,FAG_Daten_2022!$F$1,FALSE)</f>
        <v>19004</v>
      </c>
      <c r="M9" s="3">
        <f>VLOOKUP(A9,FAG_Daten_2022!A$1:$FK$206,FAG_Daten_2022!DJ$1,FALSE)</f>
        <v>99.67</v>
      </c>
      <c r="N9" s="3">
        <f>VLOOKUP(A9,FAG_Daten_2022!A$1:$FK$206,FAG_Daten_2022!$DK$1,FALSE)</f>
        <v>100.87</v>
      </c>
      <c r="O9" s="82">
        <f>ROUND(IF(J9&gt;K9*FAG_Basisdaten!$C$8,(J9-K9*FAG_Basisdaten!$C$8)*FAG_Basisdaten!$C$9*L9*(M9/N9),0),0)</f>
        <v>0</v>
      </c>
      <c r="P9" s="82">
        <f>VLOOKUP(A9,FAG_Daten_2022!A$1:$FK$206,FAG_Daten_2022!$I$1,FALSE)</f>
        <v>3861</v>
      </c>
      <c r="Q9" s="82">
        <f>VLOOKUP(A9,FAG_Daten_2022!A$1:$FK$206,FAG_Daten_2022!$F$1,FALSE)</f>
        <v>19004</v>
      </c>
      <c r="R9" s="82">
        <f>VLOOKUP(A9,FAG_Daten_2022!A$1:$FK$206,FAG_Daten_2022!$K$1,FALSE)</f>
        <v>232131</v>
      </c>
      <c r="S9" s="82">
        <f>VLOOKUP(A9,FAG_Daten_2022!A$1:$FK$206,FAG_Daten_2022!$H$1,FALSE)</f>
        <v>1130451</v>
      </c>
      <c r="T9" s="82">
        <f>VLOOKUP(A9,FAG_Daten_2022!A$1:$FK$206,FAG_Daten_2022!$F$1,FALSE)</f>
        <v>19004</v>
      </c>
      <c r="U9" s="3">
        <f>VLOOKUP(A9,FAG_Daten_2022!A$1:$FK$206,FAG_Daten_2022!$BC$1,FALSE)</f>
        <v>102.3</v>
      </c>
      <c r="V9" s="3">
        <f>VLOOKUP(A9,FAG_Daten_2022!A$1:$FK$206,FAG_Daten_2022!$BD$1,FALSE)</f>
        <v>104.2</v>
      </c>
      <c r="W9" s="118">
        <f>IF((P9/Q9)&gt;(R9/S9)*FAG_Basisdaten!$C$12,((P9/Q9)-(R9/S9)*FAG_Basisdaten!$C$12)*T9*FAG_Basisdaten!$C$13*(U9/V9),0)</f>
        <v>0</v>
      </c>
      <c r="X9" s="3">
        <f>VLOOKUP(A9,FAG_Daten_2022!A$1:$FK$206,FAG_Daten_2022!$DH$1,FALSE)</f>
        <v>100</v>
      </c>
      <c r="Y9" s="3">
        <f>VLOOKUP(A9,FAG_Daten_2022!A$1:$FK$206,FAG_Daten_2022!$DJ$1,FALSE)</f>
        <v>99.67</v>
      </c>
      <c r="Z9" s="82">
        <f>ROUND(W9-W9*MIN(MAX((Y9*FAG_Basisdaten!$C$15-X9)/(Y9*FAG_Basisdaten!$C$14),0),1),0)</f>
        <v>0</v>
      </c>
      <c r="AA9" s="79">
        <f>VLOOKUP(A9,FAG_Daten_2022!A$1:$FK$206,FAG_Daten_2022!$AW$1,FALSE)</f>
        <v>2485.7399999999998</v>
      </c>
      <c r="AB9" s="83">
        <f>VLOOKUP(A9,FAG_Daten_2022!A$1:$FK$206,FAG_Daten_2022!$AZ$1,FALSE)</f>
        <v>0.17749999999999999</v>
      </c>
      <c r="AC9" s="3">
        <f>VLOOKUP(A9,FAG_Daten_2022!A$1:$FK$206,FAG_Daten_2022!$F$1,FALSE)</f>
        <v>19004</v>
      </c>
      <c r="AD9" s="3">
        <f>VLOOKUP(A9,FAG_Daten_2022!A$1:$FK$206,FAG_Daten_2022!$BC$1,FALSE)</f>
        <v>102.3</v>
      </c>
      <c r="AE9" s="3">
        <f>VLOOKUP(A9,FAG_Daten_2022!A$1:$FK$206,FAG_Daten_2022!$BD$1,FALSE)</f>
        <v>104.2</v>
      </c>
      <c r="AF9" s="80">
        <f>IF(OR(AA9&lt;FAG_Basisdaten!$C$18,AB9&gt;FAG_Basisdaten!$C$19),MAX((FAG_Basisdaten!$C$20+FAG_Basisdaten!$C$21*AA9+FAG_Basisdaten!$C$22*AB9*100)*AC9*(AD9/AE9),0),0)</f>
        <v>0</v>
      </c>
      <c r="AG9" s="3">
        <f>VLOOKUP(A9,FAG_Daten_2022!A$1:$FK$206,FAG_Daten_2022!$DH$1,FALSE)</f>
        <v>100</v>
      </c>
      <c r="AH9" s="3">
        <f>VLOOKUP(A9,FAG_Daten_2022!A$1:$FK$206,FAG_Daten_2022!$DJ$1,FALSE)</f>
        <v>99.67</v>
      </c>
      <c r="AI9" s="82">
        <f>ROUND(AF9-AF9*MIN(MAX((AH9*FAG_Basisdaten!$C$24-AG9)/(AH9*FAG_Basisdaten!$C$23),0),1),0)</f>
        <v>0</v>
      </c>
      <c r="AJ9" s="3">
        <f>VLOOKUP(A9,FAG_Daten_2022!$A$1:$FK$206,FAG_Daten_2022!$BC$1,FALSE)</f>
        <v>102.3</v>
      </c>
      <c r="AK9" s="3">
        <f>VLOOKUP(A9,FAG_Daten_2022!$A$1:$FK$206,FAG_Daten_2022!$BD$1,FALSE)</f>
        <v>104.2</v>
      </c>
      <c r="AL9" s="82">
        <v>0</v>
      </c>
      <c r="AM9" s="82">
        <f t="shared" ref="AM9:AM21" si="42">SUM(I9,-O9,Z9,AI9,AL9)</f>
        <v>6641898</v>
      </c>
      <c r="AN9" s="115" t="str">
        <f>IF(VLOOKUP($A9,FAG_Daten_2022!$A$1:$FK$206,FAG_Daten_2022!BS$1,FALSE)="","",VLOOKUP($A9,FAG_Daten_2022!$A$1:$FK$206,FAG_Daten_2022!BS$1,FALSE))</f>
        <v/>
      </c>
      <c r="AO9" s="115" t="str">
        <f>IF(VLOOKUP($A9,FAG_Daten_2022!$A$1:$FK$206,FAG_Daten_2022!BT$1,FALSE)="","",VLOOKUP($A9,FAG_Daten_2022!$A$1:$FK$206,FAG_Daten_2022!BT$1,FALSE))</f>
        <v/>
      </c>
      <c r="AP9" s="115" t="str">
        <f>IF(VLOOKUP($A9,FAG_Daten_2022!$A$1:$FK$206,FAG_Daten_2022!BU$1,FALSE)="","",VLOOKUP($A9,FAG_Daten_2022!$A$1:$FK$206,FAG_Daten_2022!BU$1,FALSE))</f>
        <v/>
      </c>
      <c r="AQ9" s="115" t="str">
        <f>IF(VLOOKUP($A9,FAG_Daten_2022!$A$1:$FK$206,FAG_Daten_2022!BV$1,FALSE)="","",VLOOKUP($A9,FAG_Daten_2022!$A$1:$FK$206,FAG_Daten_2022!BV$1,FALSE))</f>
        <v/>
      </c>
      <c r="AR9" s="115" t="str">
        <f>IF(VLOOKUP($A9,FAG_Daten_2022!$A$1:$FK$206,FAG_Daten_2022!BW$1,FALSE)="","",VLOOKUP($A9,FAG_Daten_2022!$A$1:$FK$206,FAG_Daten_2022!BW$1,FALSE))</f>
        <v/>
      </c>
      <c r="AS9" s="115" t="str">
        <f>IF(VLOOKUP($A9,FAG_Daten_2022!$A$1:$FK$206,FAG_Daten_2022!BX$1,FALSE)="","",VLOOKUP($A9,FAG_Daten_2022!$A$1:$FK$206,FAG_Daten_2022!BX$1,FALSE))</f>
        <v/>
      </c>
      <c r="AT9" s="115" t="str">
        <f>IF(VLOOKUP($A9,FAG_Daten_2022!$A$1:$FK$206,FAG_Daten_2022!BY$1,FALSE)="","",VLOOKUP($A9,FAG_Daten_2022!$A$1:$FK$206,FAG_Daten_2022!BY$1,FALSE))</f>
        <v/>
      </c>
      <c r="AU9" s="115" t="str">
        <f>IF(VLOOKUP($A9,FAG_Daten_2022!$A$1:$FK$206,FAG_Daten_2022!BZ$1,FALSE)="","",VLOOKUP($A9,FAG_Daten_2022!$A$1:$FK$206,FAG_Daten_2022!BZ$1,FALSE))</f>
        <v/>
      </c>
      <c r="AV9" s="115" t="str">
        <f>IF(VLOOKUP($A9,FAG_Daten_2022!$A$1:$FK$206,FAG_Daten_2022!CA$1,FALSE)="","",VLOOKUP($A9,FAG_Daten_2022!$A$1:$FK$206,FAG_Daten_2022!CA$1,FALSE))</f>
        <v/>
      </c>
      <c r="AW9" s="115" t="str">
        <f>IF(VLOOKUP($A9,FAG_Daten_2022!$A$1:$FK$206,FAG_Daten_2022!CB$1,FALSE)="","",VLOOKUP($A9,FAG_Daten_2022!$A$1:$FK$206,FAG_Daten_2022!CB$1,FALSE))</f>
        <v/>
      </c>
      <c r="AX9" s="115" t="str">
        <f>IF(VLOOKUP($A9,FAG_Daten_2022!$A$1:$FK$206,FAG_Daten_2022!CC$1,FALSE)="","",VLOOKUP($A9,FAG_Daten_2022!$A$1:$FK$206,FAG_Daten_2022!CC$1,FALSE))</f>
        <v/>
      </c>
      <c r="AY9" s="115" t="str">
        <f>IF(VLOOKUP($A9,FAG_Daten_2022!$A$1:$FK$206,FAG_Daten_2022!CD$1,FALSE)="","",VLOOKUP($A9,FAG_Daten_2022!$A$1:$FK$206,FAG_Daten_2022!CD$1,FALSE))</f>
        <v/>
      </c>
      <c r="AZ9" s="80">
        <f>VLOOKUP($A9,FAG_Daten_2022!$A$1:$FK$206,FAG_Daten_2022!$DH$1,FALSE)</f>
        <v>100</v>
      </c>
      <c r="BA9" s="80">
        <f>IF(VLOOKUP($A9,FAG_Daten_2022!$A$1:$FK$206,FAG_Daten_2022!M$1,FALSE)="","",VLOOKUP($A9,FAG_Daten_2022!$A$1:$FK$206,FAG_Daten_2022!M$1,FALSE))</f>
        <v>0</v>
      </c>
      <c r="BB9" s="80">
        <f>IF(VLOOKUP($A9,FAG_Daten_2022!$A$1:$FK$206,FAG_Daten_2022!N$1,FALSE)="","",VLOOKUP($A9,FAG_Daten_2022!$A$1:$FK$206,FAG_Daten_2022!N$1,FALSE))</f>
        <v>0</v>
      </c>
      <c r="BC9" s="80">
        <f>IF(VLOOKUP($A9,FAG_Daten_2022!$A$1:$FK$206,FAG_Daten_2022!O$1,FALSE)="","",VLOOKUP($A9,FAG_Daten_2022!$A$1:$FK$206,FAG_Daten_2022!O$1,FALSE))</f>
        <v>0</v>
      </c>
      <c r="BD9" s="80" t="str">
        <f>IF(VLOOKUP($A9,FAG_Daten_2022!$A$1:$FK$206,FAG_Daten_2022!P$1,FALSE)="","",VLOOKUP($A9,FAG_Daten_2022!$A$1:$FK$206,FAG_Daten_2022!P$1,FALSE))</f>
        <v/>
      </c>
      <c r="BE9" s="80">
        <f>IF(VLOOKUP($A9,FAG_Daten_2022!$A$1:$FK$206,FAG_Daten_2022!R$1,FALSE)="","",VLOOKUP($A9,FAG_Daten_2022!$A$1:$FK$206,FAG_Daten_2022!R$1,FALSE))</f>
        <v>0</v>
      </c>
      <c r="BF9" s="80">
        <f>IF(VLOOKUP($A9,FAG_Daten_2022!$A$1:$FK$206,FAG_Daten_2022!S$1,FALSE)="","",VLOOKUP($A9,FAG_Daten_2022!$A$1:$FK$206,FAG_Daten_2022!S$1,FALSE))</f>
        <v>0</v>
      </c>
      <c r="BG9" s="80" t="str">
        <f>IF(VLOOKUP($A9,FAG_Daten_2022!$A$1:$FK$206,FAG_Daten_2022!T$1,FALSE)="","",VLOOKUP($A9,FAG_Daten_2022!$A$1:$FK$206,FAG_Daten_2022!T$1,FALSE))</f>
        <v/>
      </c>
      <c r="BH9" s="80" t="str">
        <f>IF(VLOOKUP($A9,FAG_Daten_2022!$A$1:$FK$206,FAG_Daten_2022!U$1,FALSE)="","",VLOOKUP($A9,FAG_Daten_2022!$A$1:$FK$206,FAG_Daten_2022!U$1,FALSE))</f>
        <v/>
      </c>
      <c r="BI9" s="80">
        <f>IF(VLOOKUP($A9,FAG_Daten_2022!$A$1:$FK$206,FAG_Daten_2022!W$1,FALSE)="","",VLOOKUP($A9,FAG_Daten_2022!$A$1:$FK$206,FAG_Daten_2022!W$1,FALSE))</f>
        <v>0</v>
      </c>
      <c r="BJ9" s="80" t="str">
        <f>IF(VLOOKUP($A9,FAG_Daten_2022!$A$1:$FK$206,FAG_Daten_2022!X$1,FALSE)="","",VLOOKUP($A9,FAG_Daten_2022!$A$1:$FK$206,FAG_Daten_2022!X$1,FALSE))</f>
        <v/>
      </c>
      <c r="BK9" s="80" t="str">
        <f>IF(VLOOKUP($A9,FAG_Daten_2022!$A$1:$FK$206,FAG_Daten_2022!Y$1,FALSE)="","",VLOOKUP($A9,FAG_Daten_2022!$A$1:$FK$206,FAG_Daten_2022!Y$1,FALSE))</f>
        <v/>
      </c>
      <c r="BL9" s="80" t="str">
        <f>IF(VLOOKUP($A9,FAG_Daten_2022!$A$1:$FK$206,FAG_Daten_2022!Z$1,FALSE)="","",VLOOKUP($A9,FAG_Daten_2022!$A$1:$FK$206,FAG_Daten_2022!Z$1,FALSE))</f>
        <v/>
      </c>
      <c r="BM9" s="82">
        <f>IF(VLOOKUP($A9,FAG_Daten_2022!$A$1:$FK$206,FAG_Daten_2022!AG$1,FALSE)="","",VLOOKUP($A9,FAG_Daten_2022!$A$1:$FK$206,FAG_Daten_2022!AG$1,FALSE))</f>
        <v>61419036</v>
      </c>
      <c r="BN9" s="82">
        <f>IF(VLOOKUP($A9,FAG_Daten_2022!$A$1:$FK$206,FAG_Daten_2022!AH$1,FALSE)="","",VLOOKUP($A9,FAG_Daten_2022!$A$1:$FK$206,FAG_Daten_2022!AH$1,FALSE))</f>
        <v>0</v>
      </c>
      <c r="BO9" s="82">
        <f>IF(VLOOKUP($A9,FAG_Daten_2022!$A$1:$FK$206,FAG_Daten_2022!AI$1,FALSE)="","",VLOOKUP($A9,FAG_Daten_2022!$A$1:$FK$206,FAG_Daten_2022!AI$1,FALSE))</f>
        <v>0</v>
      </c>
      <c r="BP9" s="113">
        <f>IF(VLOOKUP($A9,FAG_Daten_2022!$A$1:$FK$206,FAG_Daten_2022!AJ$1,FALSE)="","",VLOOKUP($A9,FAG_Daten_2022!$A$1:$FK$206,FAG_Daten_2022!AJ$1,FALSE))</f>
        <v>0</v>
      </c>
      <c r="BQ9" s="82" t="str">
        <f>IF(VLOOKUP($A9,FAG_Daten_2022!$A$1:$FK$206,FAG_Daten_2022!AK$1,FALSE)="","",VLOOKUP($A9,FAG_Daten_2022!$A$1:$FK$206,FAG_Daten_2022!AK$1,FALSE))</f>
        <v/>
      </c>
      <c r="BR9" s="82">
        <f>IF(VLOOKUP($A9,FAG_Daten_2022!$A$1:$FK$206,FAG_Daten_2022!AL$1,FALSE)="","",VLOOKUP($A9,FAG_Daten_2022!$A$1:$FK$206,FAG_Daten_2022!AL$1,FALSE))</f>
        <v>0</v>
      </c>
      <c r="BS9" s="82">
        <f>IF(VLOOKUP($A9,FAG_Daten_2022!$A$1:$FK$206,FAG_Daten_2022!AM$1,FALSE)="","",VLOOKUP($A9,FAG_Daten_2022!$A$1:$FK$206,FAG_Daten_2022!AM$1,FALSE))</f>
        <v>0</v>
      </c>
      <c r="BT9" s="82" t="str">
        <f>IF(VLOOKUP($A9,FAG_Daten_2022!$A$1:$FK$206,FAG_Daten_2022!AN$1,FALSE)="","",VLOOKUP($A9,FAG_Daten_2022!$A$1:$FK$206,FAG_Daten_2022!AN$1,FALSE))</f>
        <v/>
      </c>
      <c r="BU9" s="82" t="str">
        <f>IF(VLOOKUP($A9,FAG_Daten_2022!$A$1:$FK$206,FAG_Daten_2022!AO$1,FALSE)="","",VLOOKUP($A9,FAG_Daten_2022!$A$1:$FK$206,FAG_Daten_2022!AO$1,FALSE))</f>
        <v/>
      </c>
      <c r="BV9" s="82">
        <f>IF(VLOOKUP($A9,FAG_Daten_2022!$A$1:$FK$206,FAG_Daten_2022!AP$1,FALSE)="","",VLOOKUP($A9,FAG_Daten_2022!$A$1:$FK$206,FAG_Daten_2022!AP$1,FALSE))</f>
        <v>0</v>
      </c>
      <c r="BW9" s="82" t="str">
        <f>IF(VLOOKUP($A9,FAG_Daten_2022!$A$1:$FK$206,FAG_Daten_2022!AQ$1,FALSE)="","",VLOOKUP($A9,FAG_Daten_2022!$A$1:$FK$206,FAG_Daten_2022!AQ$1,FALSE))</f>
        <v/>
      </c>
      <c r="BX9" s="82" t="str">
        <f>IF(VLOOKUP($A9,FAG_Daten_2022!$A$1:$FK$206,FAG_Daten_2022!AR$1,FALSE)="","",VLOOKUP($A9,FAG_Daten_2022!$A$1:$FK$206,FAG_Daten_2022!AR$1,FALSE))</f>
        <v/>
      </c>
      <c r="BY9" s="82" t="str">
        <f>IF(VLOOKUP($A9,FAG_Daten_2022!$A$1:$FK$206,FAG_Daten_2022!AS$1,FALSE)="","",VLOOKUP($A9,FAG_Daten_2022!$A$1:$FK$206,FAG_Daten_2022!AS$1,FALSE))</f>
        <v/>
      </c>
      <c r="BZ9" s="82">
        <f t="shared" ref="BZ9:BZ21" si="43">IF(BN9="","",ROUND(((BA9/100)*BN9)/(($AZ9/100)*$BM9)*$I9,0))</f>
        <v>0</v>
      </c>
      <c r="CA9" s="82">
        <f t="shared" ref="CA9:CA21" si="44">IF(BO9="","",ROUND(((BB9/100)*BO9)/(($AZ9/100)*$BM9)*$I9,0))</f>
        <v>0</v>
      </c>
      <c r="CB9" s="82">
        <f t="shared" ref="CB9:CB21" si="45">IF(BP9="","",ROUND(((BC9/100)*BP9)/(($AZ9/100)*$BM9)*$I9,0))</f>
        <v>0</v>
      </c>
      <c r="CC9" s="82" t="str">
        <f t="shared" ref="CC9:CC21" si="46">IF(BQ9="","",ROUND(((BD9/100)*BQ9)/(($AZ9/100)*$BM9)*$I9,0))</f>
        <v/>
      </c>
      <c r="CD9" s="82">
        <f t="shared" ref="CD9:CD21" si="47">IF(BR9="","",ROUND(((BE9/100)*BR9)/(($AZ9/100)*$BM9)*$I9,0))</f>
        <v>0</v>
      </c>
      <c r="CE9" s="82">
        <f t="shared" ref="CE9:CE21" si="48">IF(BS9="","",ROUND(((BF9/100)*BS9)/(($AZ9/100)*$BM9)*$I9,0))</f>
        <v>0</v>
      </c>
      <c r="CF9" s="82" t="str">
        <f t="shared" ref="CF9:CF21" si="49">IF(BT9="","",ROUND(((BG9/100)*BT9)/(($AZ9/100)*$BM9)*$I9,0))</f>
        <v/>
      </c>
      <c r="CG9" s="82" t="str">
        <f t="shared" ref="CG9:CG21" si="50">IF(BU9="","",ROUND(((BH9/100)*BU9)/(($AZ9/100)*$BM9)*$I9,0))</f>
        <v/>
      </c>
      <c r="CH9" s="82">
        <f t="shared" ref="CH9:CH21" si="51">IF(BV9="","",ROUND(((BI9/100)*BV9)/(($AZ9/100)*$BM9)*$I9,0))</f>
        <v>0</v>
      </c>
      <c r="CI9" s="82" t="str">
        <f t="shared" ref="CI9:CI21" si="52">IF(BW9="","",ROUND(((BJ9/100)*BW9)/(($AZ9/100)*$BM9)*$I9,0))</f>
        <v/>
      </c>
      <c r="CJ9" s="82" t="str">
        <f t="shared" ref="CJ9:CJ21" si="53">IF(BX9="","",ROUND(((BK9/100)*BX9)/(($AZ9/100)*$BM9)*$I9,0))</f>
        <v/>
      </c>
      <c r="CK9" s="82" t="str">
        <f t="shared" ref="CK9:CK21" si="54">IF(BY9="","",ROUND(((BL9/100)*BY9)/(($AZ9/100)*$BM9)*$I9,0))</f>
        <v/>
      </c>
      <c r="CL9" s="82">
        <f t="shared" ref="CL9:CL21" si="55">IF(BN9="","",ROUND(((BA9/100)*BN9)/(($AZ9/100)*$BM9)*$O9,0))</f>
        <v>0</v>
      </c>
      <c r="CM9" s="82">
        <f t="shared" ref="CM9:CM21" si="56">IF(BO9="","",ROUND(((BB9/100)*BO9)/(($AZ9/100)*$BM9)*$O9,0))</f>
        <v>0</v>
      </c>
      <c r="CN9" s="82">
        <f t="shared" ref="CN9:CN21" si="57">IF(BP9="","",ROUND(((BC9/100)*BP9)/(($AZ9/100)*$BM9)*$O9,0))</f>
        <v>0</v>
      </c>
      <c r="CO9" s="82" t="str">
        <f t="shared" ref="CO9:CO21" si="58">IF(BQ9="","",ROUND(((BD9/100)*BQ9)/(($AZ9/100)*$BM9)*$O9,0))</f>
        <v/>
      </c>
      <c r="CP9" s="82">
        <f t="shared" ref="CP9:CP21" si="59">IF(BR9="","",ROUND(((BE9/100)*BR9)/(($AZ9/100)*$BM9)*$O9,0))</f>
        <v>0</v>
      </c>
      <c r="CQ9" s="82">
        <f t="shared" ref="CQ9:CQ21" si="60">IF(BS9="","",ROUND(((BF9/100)*BS9)/(($AZ9/100)*$BM9)*$O9,0))</f>
        <v>0</v>
      </c>
      <c r="CR9" s="82" t="str">
        <f t="shared" ref="CR9:CR21" si="61">IF(BT9="","",ROUND(((BG9/100)*BT9)/(($AZ9/100)*$BM9)*$O9,0))</f>
        <v/>
      </c>
      <c r="CS9" s="82" t="str">
        <f t="shared" ref="CS9:CS21" si="62">IF(BU9="","",ROUND(((BH9/100)*BU9)/(($AZ9/100)*$BM9)*$O9,0))</f>
        <v/>
      </c>
      <c r="CT9" s="82">
        <f t="shared" ref="CT9:CT21" si="63">IF(BV9="","",ROUND(((BI9/100)*BV9)/(($AZ9/100)*$BM9)*$O9,0))</f>
        <v>0</v>
      </c>
      <c r="CU9" s="82" t="str">
        <f t="shared" ref="CU9:CU21" si="64">IF(BW9="","",ROUND(((BJ9/100)*BW9)/(($AZ9/100)*$BM9)*$O9,0))</f>
        <v/>
      </c>
      <c r="CV9" s="82" t="str">
        <f t="shared" ref="CV9:CV21" si="65">IF(BX9="","",ROUND(((BK9/100)*BX9)/(($AZ9/100)*$BM9)*$O9,0))</f>
        <v/>
      </c>
      <c r="CW9" s="82" t="str">
        <f t="shared" ref="CW9:CW21" si="66">IF(BY9="","",ROUND(((BL9/100)*BY9)/(($AZ9/100)*$BM9)*$O9,0))</f>
        <v/>
      </c>
      <c r="CX9" s="82">
        <f t="shared" ref="CX9:CX21" si="67">SUM(BZ9:CK9)-SUM(CL9:CW9)</f>
        <v>0</v>
      </c>
      <c r="CY9" s="82">
        <f>VLOOKUP($A9,FAG_Daten_2022!$A$1:$FK$206,FAG_Daten_2022!I$1,FALSE)</f>
        <v>3861</v>
      </c>
      <c r="CZ9" s="82" t="str">
        <f>IF(VLOOKUP($A9,FAG_Daten_2022!$A$1:$FK$206,FAG_Daten_2022!BE$1,FALSE)="","",VLOOKUP($A9,FAG_Daten_2022!$A$1:$FK$206,FAG_Daten_2022!BE$1,FALSE))</f>
        <v/>
      </c>
      <c r="DA9" s="82" t="str">
        <f>IF(VLOOKUP($A9,FAG_Daten_2022!$A$1:$FK$206,FAG_Daten_2022!BF$1,FALSE)="","",VLOOKUP($A9,FAG_Daten_2022!$A$1:$FK$206,FAG_Daten_2022!BF$1,FALSE))</f>
        <v/>
      </c>
      <c r="DB9" s="82" t="str">
        <f>IF(VLOOKUP($A9,FAG_Daten_2022!$A$1:$FK$206,FAG_Daten_2022!BG$1,FALSE)="","",VLOOKUP($A9,FAG_Daten_2022!$A$1:$FK$206,FAG_Daten_2022!BG$1,FALSE))</f>
        <v/>
      </c>
      <c r="DC9" s="82" t="str">
        <f>IF(VLOOKUP($A9,FAG_Daten_2022!$A$1:$FK$206,FAG_Daten_2022!BH$1,FALSE)="","",VLOOKUP($A9,FAG_Daten_2022!$A$1:$FK$206,FAG_Daten_2022!BH$1,FALSE))</f>
        <v/>
      </c>
      <c r="DD9" s="82" t="str">
        <f>IF(VLOOKUP($A9,FAG_Daten_2022!$A$1:$FK$206,FAG_Daten_2022!BI$1,FALSE)="","",VLOOKUP($A9,FAG_Daten_2022!$A$1:$FK$206,FAG_Daten_2022!BI$1,FALSE))</f>
        <v/>
      </c>
      <c r="DE9" s="82" t="str">
        <f>IF(VLOOKUP($A9,FAG_Daten_2022!$A$1:$FK$206,FAG_Daten_2022!BJ$1,FALSE)="","",VLOOKUP($A9,FAG_Daten_2022!$A$1:$FK$206,FAG_Daten_2022!BJ$1,FALSE))</f>
        <v/>
      </c>
      <c r="DF9" s="82" t="str">
        <f>IF(VLOOKUP($A9,FAG_Daten_2022!$A$1:$FK$206,FAG_Daten_2022!BK$1,FALSE)="","",VLOOKUP($A9,FAG_Daten_2022!$A$1:$FK$206,FAG_Daten_2022!BK$1,FALSE))</f>
        <v/>
      </c>
      <c r="DG9" s="82" t="str">
        <f>IF(VLOOKUP($A9,FAG_Daten_2022!$A$1:$FK$206,FAG_Daten_2022!BL$1,FALSE)="","",VLOOKUP($A9,FAG_Daten_2022!$A$1:$FK$206,FAG_Daten_2022!BL$1,FALSE))</f>
        <v/>
      </c>
      <c r="DH9" s="82" t="str">
        <f>IF(VLOOKUP($A9,FAG_Daten_2022!$A$1:$FK$206,FAG_Daten_2022!BM$1,FALSE)="","",VLOOKUP($A9,FAG_Daten_2022!$A$1:$FK$206,FAG_Daten_2022!BM$1,FALSE))</f>
        <v/>
      </c>
      <c r="DI9" s="82" t="str">
        <f>IF(VLOOKUP($A9,FAG_Daten_2022!$A$1:$FK$206,FAG_Daten_2022!BN$1,FALSE)="","",VLOOKUP($A9,FAG_Daten_2022!$A$1:$FK$206,FAG_Daten_2022!BN$1,FALSE))</f>
        <v/>
      </c>
      <c r="DJ9" s="82" t="str">
        <f>IF(VLOOKUP($A9,FAG_Daten_2022!$A$1:$FK$206,FAG_Daten_2022!BO$1,FALSE)="","",VLOOKUP($A9,FAG_Daten_2022!$A$1:$FK$206,FAG_Daten_2022!BO$1,FALSE))</f>
        <v/>
      </c>
      <c r="DK9" s="82" t="str">
        <f>IF(VLOOKUP($A9,FAG_Daten_2022!$A$1:$FK$206,FAG_Daten_2022!BP$1,FALSE)="","",VLOOKUP($A9,FAG_Daten_2022!$A$1:$FK$206,FAG_Daten_2022!BP$1,FALSE))</f>
        <v/>
      </c>
      <c r="DL9" s="82" t="str">
        <f>IF(VLOOKUP($A9,FAG_Daten_2022!$A$1:$FK$206,FAG_Daten_2022!BQ$1,FALSE)="","",VLOOKUP($A9,FAG_Daten_2022!$A$1:$FK$206,FAG_Daten_2022!BQ$1,FALSE))</f>
        <v/>
      </c>
      <c r="DM9" s="82" t="str">
        <f>IF(VLOOKUP($A9,FAG_Daten_2022!$A$1:$FK$206,FAG_Daten_2022!BR$1,FALSE)="","",VLOOKUP($A9,FAG_Daten_2022!$A$1:$FK$206,FAG_Daten_2022!BR$1,FALSE))</f>
        <v/>
      </c>
      <c r="DN9" s="82" t="str">
        <f t="shared" ref="DN9:DN21" si="68">IF(CZ9="","",ROUND($Z9*(CZ9/$CY9),0))</f>
        <v/>
      </c>
      <c r="DO9" s="82" t="str">
        <f t="shared" ref="DO9:DO21" si="69">IF(DA9="","",ROUND($Z9*(DA9/$CY9),0))</f>
        <v/>
      </c>
      <c r="DP9" s="82" t="str">
        <f t="shared" ref="DP9:DP21" si="70">IF(DB9="","",ROUND($Z9*(DB9/$CY9),0))</f>
        <v/>
      </c>
      <c r="DQ9" s="82" t="str">
        <f t="shared" ref="DQ9:DQ21" si="71">IF(DC9="","",ROUND($Z9*(DC9/$CY9),0))</f>
        <v/>
      </c>
      <c r="DR9" s="82" t="str">
        <f t="shared" ref="DR9:DR21" si="72">IF(DD9="","",ROUND($Z9*(DD9/$CY9),0))</f>
        <v/>
      </c>
      <c r="DS9" s="82" t="str">
        <f t="shared" ref="DS9:DS21" si="73">IF(DE9="","",ROUND($Z9*(DE9/$CY9),0))</f>
        <v/>
      </c>
      <c r="DT9" s="82" t="str">
        <f t="shared" ref="DT9:DT21" si="74">IF(DF9="","",ROUND($Z9*(DF9/$CY9),0))</f>
        <v/>
      </c>
      <c r="DU9" s="82" t="str">
        <f t="shared" ref="DU9:DU21" si="75">IF(DG9="","",ROUND($Z9*(DG9/$CY9),0))</f>
        <v/>
      </c>
      <c r="DV9" s="82" t="str">
        <f t="shared" ref="DV9:DV21" si="76">IF(DH9="","",ROUND($Z9*(DH9/$CY9),0))</f>
        <v/>
      </c>
      <c r="DW9" s="82" t="str">
        <f t="shared" ref="DW9:DW21" si="77">IF(DI9="","",ROUND($Z9*(DI9/$CY9),0))</f>
        <v/>
      </c>
      <c r="DX9" s="82" t="str">
        <f t="shared" ref="DX9:DX21" si="78">IF(DJ9="","",ROUND($Z9*(DJ9/$CY9),0))</f>
        <v/>
      </c>
      <c r="DY9" s="82" t="str">
        <f t="shared" ref="DY9:DY21" si="79">IF(DK9="","",ROUND($Z9*(DK9/$CY9),0))</f>
        <v/>
      </c>
      <c r="DZ9" s="82">
        <f t="shared" ref="DZ9:DZ21" si="80">SUM(DN9:DY9)</f>
        <v>0</v>
      </c>
      <c r="EA9" s="82">
        <f t="shared" ref="EA9:EA21" si="81">SUM(CX9,DZ9)</f>
        <v>0</v>
      </c>
      <c r="EB9" s="82"/>
      <c r="EC9" s="82"/>
      <c r="ED9" s="82"/>
      <c r="EE9" s="82"/>
      <c r="EF9" s="82"/>
      <c r="EG9" s="82"/>
      <c r="EH9" s="82"/>
      <c r="EI9" s="82"/>
      <c r="EJ9" s="82"/>
      <c r="EK9" s="3"/>
      <c r="EL9" s="82"/>
      <c r="EM9" s="3"/>
    </row>
    <row r="10" spans="1:143" outlineLevel="1" x14ac:dyDescent="0.2">
      <c r="A10" s="1">
        <v>241</v>
      </c>
      <c r="B10" s="3" t="str">
        <f>VLOOKUP(A10,FAG_Daten_2022!A$1:$FK$206,FAG_Daten_2022!$B$1,FALSE)</f>
        <v>Aesch</v>
      </c>
      <c r="C10" s="3" t="str">
        <f>VLOOKUP(A10,FAG_Daten_2022!A$1:$FK$206,FAG_Daten_2022!$C$1,FALSE)</f>
        <v>Politische Gemeinde</v>
      </c>
      <c r="D10" s="3" t="str">
        <f>VLOOKUP(A10,FAG_Daten_2022!A$1:$FK$206,FAG_Daten_2022!$D$1,FALSE)</f>
        <v>Bezirk Dietikon</v>
      </c>
      <c r="E10" s="82">
        <f>VLOOKUP(A10,FAG_Daten_2022!A$1:$FK$206,FAG_Daten_2022!$AT$1,FALSE)</f>
        <v>3859</v>
      </c>
      <c r="F10" s="82">
        <f>VLOOKUP(A10,FAG_Daten_2022!A$1:$FK$206,FAG_Daten_2022!$AV$1,FALSE)</f>
        <v>3770</v>
      </c>
      <c r="G10" s="82">
        <f>VLOOKUP(A10,FAG_Daten_2022!A$1:$FK$206,FAG_Daten_2022!$F$1,FALSE)</f>
        <v>1707</v>
      </c>
      <c r="H10" s="80">
        <f>VLOOKUP(A10,FAG_Daten_2022!A$1:$FK$206,FAG_Daten_2022!$DH$1,FALSE)</f>
        <v>87</v>
      </c>
      <c r="I10" s="82">
        <f>ROUND(IF(E10&lt;FAG_Basisdaten!$C$5*F10,(FAG_Basisdaten!$C$5*F10-E10)*G10*H10/100,0),0)</f>
        <v>0</v>
      </c>
      <c r="J10" s="82">
        <f>VLOOKUP(A10,FAG_Daten_2022!A$1:$FK$206,FAG_Daten_2022!$AT$1,FALSE)</f>
        <v>3859</v>
      </c>
      <c r="K10" s="82">
        <f>VLOOKUP(A10,FAG_Daten_2022!A$1:$FK$206,FAG_Daten_2022!$AV$1,FALSE)</f>
        <v>3770</v>
      </c>
      <c r="L10" s="3">
        <f>VLOOKUP(A10,FAG_Daten_2022!A$1:$FK$206,FAG_Daten_2022!$F$1,FALSE)</f>
        <v>1707</v>
      </c>
      <c r="M10" s="3">
        <f>VLOOKUP(A10,FAG_Daten_2022!A$1:$FK$206,FAG_Daten_2022!DJ$1,FALSE)</f>
        <v>99.67</v>
      </c>
      <c r="N10" s="3">
        <f>VLOOKUP(A10,FAG_Daten_2022!A$1:$FK$206,FAG_Daten_2022!$DK$1,FALSE)</f>
        <v>100.87</v>
      </c>
      <c r="O10" s="82">
        <f>ROUND(IF(J10&gt;K10*FAG_Basisdaten!$C$8,(J10-K10*FAG_Basisdaten!$C$8)*FAG_Basisdaten!$C$9*L10*(M10/N10),0),0)</f>
        <v>0</v>
      </c>
      <c r="P10" s="82">
        <f>VLOOKUP(A10,FAG_Daten_2022!A$1:$FK$206,FAG_Daten_2022!$I$1,FALSE)</f>
        <v>384</v>
      </c>
      <c r="Q10" s="82">
        <f>VLOOKUP(A10,FAG_Daten_2022!A$1:$FK$206,FAG_Daten_2022!$F$1,FALSE)</f>
        <v>1707</v>
      </c>
      <c r="R10" s="82">
        <f>VLOOKUP(A10,FAG_Daten_2022!A$1:$FK$206,FAG_Daten_2022!$K$1,FALSE)</f>
        <v>232131</v>
      </c>
      <c r="S10" s="82">
        <f>VLOOKUP(A10,FAG_Daten_2022!A$1:$FK$206,FAG_Daten_2022!$H$1,FALSE)</f>
        <v>1130451</v>
      </c>
      <c r="T10" s="82">
        <f>VLOOKUP(A10,FAG_Daten_2022!A$1:$FK$206,FAG_Daten_2022!$F$1,FALSE)</f>
        <v>1707</v>
      </c>
      <c r="U10" s="3">
        <f>VLOOKUP(A10,FAG_Daten_2022!A$1:$FK$206,FAG_Daten_2022!$BC$1,FALSE)</f>
        <v>102.3</v>
      </c>
      <c r="V10" s="3">
        <f>VLOOKUP(A10,FAG_Daten_2022!A$1:$FK$206,FAG_Daten_2022!$BD$1,FALSE)</f>
        <v>104.2</v>
      </c>
      <c r="W10" s="118">
        <f>IF((P10/Q10)&gt;(R10/S10)*FAG_Basisdaten!$C$12,((P10/Q10)-(R10/S10)*FAG_Basisdaten!$C$12)*T10*FAG_Basisdaten!$C$13*(U10/V10),0)</f>
        <v>0</v>
      </c>
      <c r="X10" s="3">
        <f>VLOOKUP(A10,FAG_Daten_2022!A$1:$FK$206,FAG_Daten_2022!$DH$1,FALSE)</f>
        <v>87</v>
      </c>
      <c r="Y10" s="3">
        <f>VLOOKUP(A10,FAG_Daten_2022!A$1:$FK$206,FAG_Daten_2022!$DJ$1,FALSE)</f>
        <v>99.67</v>
      </c>
      <c r="Z10" s="82">
        <f>ROUND(W10-W10*MIN(MAX((Y10*FAG_Basisdaten!$C$15-X10)/(Y10*FAG_Basisdaten!$C$14),0),1),0)</f>
        <v>0</v>
      </c>
      <c r="AA10" s="79">
        <f>VLOOKUP(A10,FAG_Daten_2022!A$1:$FK$206,FAG_Daten_2022!$AW$1,FALSE)</f>
        <v>326.18</v>
      </c>
      <c r="AB10" s="83">
        <f>VLOOKUP(A10,FAG_Daten_2022!A$1:$FK$206,FAG_Daten_2022!$AZ$1,FALSE)</f>
        <v>6.4000000000000003E-3</v>
      </c>
      <c r="AC10" s="3">
        <f>VLOOKUP(A10,FAG_Daten_2022!A$1:$FK$206,FAG_Daten_2022!$F$1,FALSE)</f>
        <v>1707</v>
      </c>
      <c r="AD10" s="3">
        <f>VLOOKUP(A10,FAG_Daten_2022!A$1:$FK$206,FAG_Daten_2022!$BC$1,FALSE)</f>
        <v>102.3</v>
      </c>
      <c r="AE10" s="3">
        <f>VLOOKUP(A10,FAG_Daten_2022!A$1:$FK$206,FAG_Daten_2022!$BD$1,FALSE)</f>
        <v>104.2</v>
      </c>
      <c r="AF10" s="80">
        <f>IF(OR(AA10&lt;FAG_Basisdaten!$C$18,AB10&gt;FAG_Basisdaten!$C$19),MAX((FAG_Basisdaten!$C$20+FAG_Basisdaten!$C$21*AA10+FAG_Basisdaten!$C$22*AB10*100)*AC10*(AD10/AE10),0),0)</f>
        <v>0</v>
      </c>
      <c r="AG10" s="3">
        <f>VLOOKUP(A10,FAG_Daten_2022!A$1:$FK$206,FAG_Daten_2022!$DH$1,FALSE)</f>
        <v>87</v>
      </c>
      <c r="AH10" s="3">
        <f>VLOOKUP(A10,FAG_Daten_2022!A$1:$FK$206,FAG_Daten_2022!$DJ$1,FALSE)</f>
        <v>99.67</v>
      </c>
      <c r="AI10" s="82">
        <f>ROUND(AF10-AF10*MIN(MAX((AH10*FAG_Basisdaten!$C$24-AG10)/(AH10*FAG_Basisdaten!$C$23),0),1),0)</f>
        <v>0</v>
      </c>
      <c r="AJ10" s="3">
        <f>VLOOKUP(A10,FAG_Daten_2022!$A$1:$FK$206,FAG_Daten_2022!$BC$1,FALSE)</f>
        <v>102.3</v>
      </c>
      <c r="AK10" s="3">
        <f>VLOOKUP(A10,FAG_Daten_2022!$A$1:$FK$206,FAG_Daten_2022!$BD$1,FALSE)</f>
        <v>104.2</v>
      </c>
      <c r="AL10" s="82">
        <v>0</v>
      </c>
      <c r="AM10" s="82">
        <f t="shared" si="42"/>
        <v>0</v>
      </c>
      <c r="AN10" s="115" t="str">
        <f>IF(VLOOKUP($A10,FAG_Daten_2022!$A$1:$FK$206,FAG_Daten_2022!BS$1,FALSE)="","",VLOOKUP($A10,FAG_Daten_2022!$A$1:$FK$206,FAG_Daten_2022!BS$1,FALSE))</f>
        <v>Aesch</v>
      </c>
      <c r="AO10" s="115" t="str">
        <f>IF(VLOOKUP($A10,FAG_Daten_2022!$A$1:$FK$206,FAG_Daten_2022!BT$1,FALSE)="","",VLOOKUP($A10,FAG_Daten_2022!$A$1:$FK$206,FAG_Daten_2022!BT$1,FALSE))</f>
        <v/>
      </c>
      <c r="AP10" s="115" t="str">
        <f>IF(VLOOKUP($A10,FAG_Daten_2022!$A$1:$FK$206,FAG_Daten_2022!BU$1,FALSE)="","",VLOOKUP($A10,FAG_Daten_2022!$A$1:$FK$206,FAG_Daten_2022!BU$1,FALSE))</f>
        <v/>
      </c>
      <c r="AQ10" s="115" t="str">
        <f>IF(VLOOKUP($A10,FAG_Daten_2022!$A$1:$FK$206,FAG_Daten_2022!BV$1,FALSE)="","",VLOOKUP($A10,FAG_Daten_2022!$A$1:$FK$206,FAG_Daten_2022!BV$1,FALSE))</f>
        <v/>
      </c>
      <c r="AR10" s="115" t="str">
        <f>IF(VLOOKUP($A10,FAG_Daten_2022!$A$1:$FK$206,FAG_Daten_2022!BW$1,FALSE)="","",VLOOKUP($A10,FAG_Daten_2022!$A$1:$FK$206,FAG_Daten_2022!BW$1,FALSE))</f>
        <v>Birmensdorf-Aesch</v>
      </c>
      <c r="AS10" s="115" t="str">
        <f>IF(VLOOKUP($A10,FAG_Daten_2022!$A$1:$FK$206,FAG_Daten_2022!BX$1,FALSE)="","",VLOOKUP($A10,FAG_Daten_2022!$A$1:$FK$206,FAG_Daten_2022!BX$1,FALSE))</f>
        <v/>
      </c>
      <c r="AT10" s="115" t="str">
        <f>IF(VLOOKUP($A10,FAG_Daten_2022!$A$1:$FK$206,FAG_Daten_2022!BY$1,FALSE)="","",VLOOKUP($A10,FAG_Daten_2022!$A$1:$FK$206,FAG_Daten_2022!BY$1,FALSE))</f>
        <v/>
      </c>
      <c r="AU10" s="115" t="str">
        <f>IF(VLOOKUP($A10,FAG_Daten_2022!$A$1:$FK$206,FAG_Daten_2022!BZ$1,FALSE)="","",VLOOKUP($A10,FAG_Daten_2022!$A$1:$FK$206,FAG_Daten_2022!BZ$1,FALSE))</f>
        <v/>
      </c>
      <c r="AV10" s="115" t="str">
        <f>IF(VLOOKUP($A10,FAG_Daten_2022!$A$1:$FK$206,FAG_Daten_2022!CA$1,FALSE)="","",VLOOKUP($A10,FAG_Daten_2022!$A$1:$FK$206,FAG_Daten_2022!CA$1,FALSE))</f>
        <v/>
      </c>
      <c r="AW10" s="115" t="str">
        <f>IF(VLOOKUP($A10,FAG_Daten_2022!$A$1:$FK$206,FAG_Daten_2022!CB$1,FALSE)="","",VLOOKUP($A10,FAG_Daten_2022!$A$1:$FK$206,FAG_Daten_2022!CB$1,FALSE))</f>
        <v/>
      </c>
      <c r="AX10" s="115" t="str">
        <f>IF(VLOOKUP($A10,FAG_Daten_2022!$A$1:$FK$206,FAG_Daten_2022!CC$1,FALSE)="","",VLOOKUP($A10,FAG_Daten_2022!$A$1:$FK$206,FAG_Daten_2022!CC$1,FALSE))</f>
        <v/>
      </c>
      <c r="AY10" s="115" t="str">
        <f>IF(VLOOKUP($A10,FAG_Daten_2022!$A$1:$FK$206,FAG_Daten_2022!CD$1,FALSE)="","",VLOOKUP($A10,FAG_Daten_2022!$A$1:$FK$206,FAG_Daten_2022!CD$1,FALSE))</f>
        <v/>
      </c>
      <c r="AZ10" s="80">
        <f>VLOOKUP($A10,FAG_Daten_2022!$A$1:$FK$206,FAG_Daten_2022!$DH$1,FALSE)</f>
        <v>87</v>
      </c>
      <c r="BA10" s="80">
        <f>IF(VLOOKUP($A10,FAG_Daten_2022!$A$1:$FK$206,FAG_Daten_2022!M$1,FALSE)="","",VLOOKUP($A10,FAG_Daten_2022!$A$1:$FK$206,FAG_Daten_2022!M$1,FALSE))</f>
        <v>38</v>
      </c>
      <c r="BB10" s="80">
        <f>IF(VLOOKUP($A10,FAG_Daten_2022!$A$1:$FK$206,FAG_Daten_2022!N$1,FALSE)="","",VLOOKUP($A10,FAG_Daten_2022!$A$1:$FK$206,FAG_Daten_2022!N$1,FALSE))</f>
        <v>0</v>
      </c>
      <c r="BC10" s="80">
        <f>IF(VLOOKUP($A10,FAG_Daten_2022!$A$1:$FK$206,FAG_Daten_2022!O$1,FALSE)="","",VLOOKUP($A10,FAG_Daten_2022!$A$1:$FK$206,FAG_Daten_2022!O$1,FALSE))</f>
        <v>0</v>
      </c>
      <c r="BD10" s="80" t="str">
        <f>IF(VLOOKUP($A10,FAG_Daten_2022!$A$1:$FK$206,FAG_Daten_2022!P$1,FALSE)="","",VLOOKUP($A10,FAG_Daten_2022!$A$1:$FK$206,FAG_Daten_2022!P$1,FALSE))</f>
        <v/>
      </c>
      <c r="BE10" s="80">
        <f>IF(VLOOKUP($A10,FAG_Daten_2022!$A$1:$FK$206,FAG_Daten_2022!R$1,FALSE)="","",VLOOKUP($A10,FAG_Daten_2022!$A$1:$FK$206,FAG_Daten_2022!R$1,FALSE))</f>
        <v>21</v>
      </c>
      <c r="BF10" s="80">
        <f>IF(VLOOKUP($A10,FAG_Daten_2022!$A$1:$FK$206,FAG_Daten_2022!S$1,FALSE)="","",VLOOKUP($A10,FAG_Daten_2022!$A$1:$FK$206,FAG_Daten_2022!S$1,FALSE))</f>
        <v>0</v>
      </c>
      <c r="BG10" s="80" t="str">
        <f>IF(VLOOKUP($A10,FAG_Daten_2022!$A$1:$FK$206,FAG_Daten_2022!T$1,FALSE)="","",VLOOKUP($A10,FAG_Daten_2022!$A$1:$FK$206,FAG_Daten_2022!T$1,FALSE))</f>
        <v/>
      </c>
      <c r="BH10" s="80" t="str">
        <f>IF(VLOOKUP($A10,FAG_Daten_2022!$A$1:$FK$206,FAG_Daten_2022!U$1,FALSE)="","",VLOOKUP($A10,FAG_Daten_2022!$A$1:$FK$206,FAG_Daten_2022!U$1,FALSE))</f>
        <v/>
      </c>
      <c r="BI10" s="80">
        <f>IF(VLOOKUP($A10,FAG_Daten_2022!$A$1:$FK$206,FAG_Daten_2022!W$1,FALSE)="","",VLOOKUP($A10,FAG_Daten_2022!$A$1:$FK$206,FAG_Daten_2022!W$1,FALSE))</f>
        <v>0</v>
      </c>
      <c r="BJ10" s="80" t="str">
        <f>IF(VLOOKUP($A10,FAG_Daten_2022!$A$1:$FK$206,FAG_Daten_2022!X$1,FALSE)="","",VLOOKUP($A10,FAG_Daten_2022!$A$1:$FK$206,FAG_Daten_2022!X$1,FALSE))</f>
        <v/>
      </c>
      <c r="BK10" s="80" t="str">
        <f>IF(VLOOKUP($A10,FAG_Daten_2022!$A$1:$FK$206,FAG_Daten_2022!Y$1,FALSE)="","",VLOOKUP($A10,FAG_Daten_2022!$A$1:$FK$206,FAG_Daten_2022!Y$1,FALSE))</f>
        <v/>
      </c>
      <c r="BL10" s="80" t="str">
        <f>IF(VLOOKUP($A10,FAG_Daten_2022!$A$1:$FK$206,FAG_Daten_2022!Z$1,FALSE)="","",VLOOKUP($A10,FAG_Daten_2022!$A$1:$FK$206,FAG_Daten_2022!Z$1,FALSE))</f>
        <v/>
      </c>
      <c r="BM10" s="82">
        <f>IF(VLOOKUP($A10,FAG_Daten_2022!$A$1:$FK$206,FAG_Daten_2022!AG$1,FALSE)="","",VLOOKUP($A10,FAG_Daten_2022!$A$1:$FK$206,FAG_Daten_2022!AG$1,FALSE))</f>
        <v>6586980</v>
      </c>
      <c r="BN10" s="82">
        <f>IF(VLOOKUP($A10,FAG_Daten_2022!$A$1:$FK$206,FAG_Daten_2022!AH$1,FALSE)="","",VLOOKUP($A10,FAG_Daten_2022!$A$1:$FK$206,FAG_Daten_2022!AH$1,FALSE))</f>
        <v>6586980</v>
      </c>
      <c r="BO10" s="82">
        <f>IF(VLOOKUP($A10,FAG_Daten_2022!$A$1:$FK$206,FAG_Daten_2022!AI$1,FALSE)="","",VLOOKUP($A10,FAG_Daten_2022!$A$1:$FK$206,FAG_Daten_2022!AI$1,FALSE))</f>
        <v>0</v>
      </c>
      <c r="BP10" s="113">
        <f>IF(VLOOKUP($A10,FAG_Daten_2022!$A$1:$FK$206,FAG_Daten_2022!AJ$1,FALSE)="","",VLOOKUP($A10,FAG_Daten_2022!$A$1:$FK$206,FAG_Daten_2022!AJ$1,FALSE))</f>
        <v>0</v>
      </c>
      <c r="BQ10" s="82" t="str">
        <f>IF(VLOOKUP($A10,FAG_Daten_2022!$A$1:$FK$206,FAG_Daten_2022!AK$1,FALSE)="","",VLOOKUP($A10,FAG_Daten_2022!$A$1:$FK$206,FAG_Daten_2022!AK$1,FALSE))</f>
        <v/>
      </c>
      <c r="BR10" s="82">
        <f>IF(VLOOKUP($A10,FAG_Daten_2022!$A$1:$FK$206,FAG_Daten_2022!AL$1,FALSE)="","",VLOOKUP($A10,FAG_Daten_2022!$A$1:$FK$206,FAG_Daten_2022!AL$1,FALSE))</f>
        <v>6586980</v>
      </c>
      <c r="BS10" s="82">
        <f>IF(VLOOKUP($A10,FAG_Daten_2022!$A$1:$FK$206,FAG_Daten_2022!AM$1,FALSE)="","",VLOOKUP($A10,FAG_Daten_2022!$A$1:$FK$206,FAG_Daten_2022!AM$1,FALSE))</f>
        <v>0</v>
      </c>
      <c r="BT10" s="82" t="str">
        <f>IF(VLOOKUP($A10,FAG_Daten_2022!$A$1:$FK$206,FAG_Daten_2022!AN$1,FALSE)="","",VLOOKUP($A10,FAG_Daten_2022!$A$1:$FK$206,FAG_Daten_2022!AN$1,FALSE))</f>
        <v/>
      </c>
      <c r="BU10" s="82" t="str">
        <f>IF(VLOOKUP($A10,FAG_Daten_2022!$A$1:$FK$206,FAG_Daten_2022!AO$1,FALSE)="","",VLOOKUP($A10,FAG_Daten_2022!$A$1:$FK$206,FAG_Daten_2022!AO$1,FALSE))</f>
        <v/>
      </c>
      <c r="BV10" s="82">
        <f>IF(VLOOKUP($A10,FAG_Daten_2022!$A$1:$FK$206,FAG_Daten_2022!AP$1,FALSE)="","",VLOOKUP($A10,FAG_Daten_2022!$A$1:$FK$206,FAG_Daten_2022!AP$1,FALSE))</f>
        <v>0</v>
      </c>
      <c r="BW10" s="82" t="str">
        <f>IF(VLOOKUP($A10,FAG_Daten_2022!$A$1:$FK$206,FAG_Daten_2022!AQ$1,FALSE)="","",VLOOKUP($A10,FAG_Daten_2022!$A$1:$FK$206,FAG_Daten_2022!AQ$1,FALSE))</f>
        <v/>
      </c>
      <c r="BX10" s="82" t="str">
        <f>IF(VLOOKUP($A10,FAG_Daten_2022!$A$1:$FK$206,FAG_Daten_2022!AR$1,FALSE)="","",VLOOKUP($A10,FAG_Daten_2022!$A$1:$FK$206,FAG_Daten_2022!AR$1,FALSE))</f>
        <v/>
      </c>
      <c r="BY10" s="82" t="str">
        <f>IF(VLOOKUP($A10,FAG_Daten_2022!$A$1:$FK$206,FAG_Daten_2022!AS$1,FALSE)="","",VLOOKUP($A10,FAG_Daten_2022!$A$1:$FK$206,FAG_Daten_2022!AS$1,FALSE))</f>
        <v/>
      </c>
      <c r="BZ10" s="82">
        <f t="shared" si="43"/>
        <v>0</v>
      </c>
      <c r="CA10" s="82">
        <f t="shared" si="44"/>
        <v>0</v>
      </c>
      <c r="CB10" s="82">
        <f t="shared" si="45"/>
        <v>0</v>
      </c>
      <c r="CC10" s="82" t="str">
        <f t="shared" si="46"/>
        <v/>
      </c>
      <c r="CD10" s="82">
        <f t="shared" si="47"/>
        <v>0</v>
      </c>
      <c r="CE10" s="82">
        <f t="shared" si="48"/>
        <v>0</v>
      </c>
      <c r="CF10" s="82" t="str">
        <f t="shared" si="49"/>
        <v/>
      </c>
      <c r="CG10" s="82" t="str">
        <f t="shared" si="50"/>
        <v/>
      </c>
      <c r="CH10" s="82">
        <f t="shared" si="51"/>
        <v>0</v>
      </c>
      <c r="CI10" s="82" t="str">
        <f t="shared" si="52"/>
        <v/>
      </c>
      <c r="CJ10" s="82" t="str">
        <f t="shared" si="53"/>
        <v/>
      </c>
      <c r="CK10" s="82" t="str">
        <f t="shared" si="54"/>
        <v/>
      </c>
      <c r="CL10" s="82">
        <f t="shared" si="55"/>
        <v>0</v>
      </c>
      <c r="CM10" s="82">
        <f t="shared" si="56"/>
        <v>0</v>
      </c>
      <c r="CN10" s="82">
        <f t="shared" si="57"/>
        <v>0</v>
      </c>
      <c r="CO10" s="82" t="str">
        <f t="shared" si="58"/>
        <v/>
      </c>
      <c r="CP10" s="82">
        <f>IF(BR10="","",ROUND(((BE10/100)*BR10)/(($AZ10/100)*$BM10)*$O10,0))</f>
        <v>0</v>
      </c>
      <c r="CQ10" s="82">
        <f t="shared" si="60"/>
        <v>0</v>
      </c>
      <c r="CR10" s="82" t="str">
        <f t="shared" si="61"/>
        <v/>
      </c>
      <c r="CS10" s="82" t="str">
        <f t="shared" si="62"/>
        <v/>
      </c>
      <c r="CT10" s="82">
        <f t="shared" si="63"/>
        <v>0</v>
      </c>
      <c r="CU10" s="82" t="str">
        <f t="shared" si="64"/>
        <v/>
      </c>
      <c r="CV10" s="82" t="str">
        <f t="shared" si="65"/>
        <v/>
      </c>
      <c r="CW10" s="82" t="str">
        <f t="shared" si="66"/>
        <v/>
      </c>
      <c r="CX10" s="82">
        <f t="shared" si="67"/>
        <v>0</v>
      </c>
      <c r="CY10" s="82">
        <f>VLOOKUP($A10,FAG_Daten_2022!$A$1:$FK$206,FAG_Daten_2022!I$1,FALSE)</f>
        <v>384</v>
      </c>
      <c r="CZ10" s="82">
        <f>IF(VLOOKUP($A10,FAG_Daten_2022!$A$1:$FK$206,FAG_Daten_2022!BE$1,FALSE)="","",VLOOKUP($A10,FAG_Daten_2022!$A$1:$FK$206,FAG_Daten_2022!BE$1,FALSE))</f>
        <v>158</v>
      </c>
      <c r="DA10" s="82" t="str">
        <f>IF(VLOOKUP($A10,FAG_Daten_2022!$A$1:$FK$206,FAG_Daten_2022!BF$1,FALSE)="","",VLOOKUP($A10,FAG_Daten_2022!$A$1:$FK$206,FAG_Daten_2022!BF$1,FALSE))</f>
        <v/>
      </c>
      <c r="DB10" s="82" t="str">
        <f>IF(VLOOKUP($A10,FAG_Daten_2022!$A$1:$FK$206,FAG_Daten_2022!BG$1,FALSE)="","",VLOOKUP($A10,FAG_Daten_2022!$A$1:$FK$206,FAG_Daten_2022!BG$1,FALSE))</f>
        <v/>
      </c>
      <c r="DC10" s="82" t="str">
        <f>IF(VLOOKUP($A10,FAG_Daten_2022!$A$1:$FK$206,FAG_Daten_2022!BH$1,FALSE)="","",VLOOKUP($A10,FAG_Daten_2022!$A$1:$FK$206,FAG_Daten_2022!BH$1,FALSE))</f>
        <v/>
      </c>
      <c r="DD10" s="82">
        <f>IF(VLOOKUP($A10,FAG_Daten_2022!$A$1:$FK$206,FAG_Daten_2022!BI$1,FALSE)="","",VLOOKUP($A10,FAG_Daten_2022!$A$1:$FK$206,FAG_Daten_2022!BI$1,FALSE))</f>
        <v>24</v>
      </c>
      <c r="DE10" s="82" t="str">
        <f>IF(VLOOKUP($A10,FAG_Daten_2022!$A$1:$FK$206,FAG_Daten_2022!BJ$1,FALSE)="","",VLOOKUP($A10,FAG_Daten_2022!$A$1:$FK$206,FAG_Daten_2022!BJ$1,FALSE))</f>
        <v/>
      </c>
      <c r="DF10" s="82" t="str">
        <f>IF(VLOOKUP($A10,FAG_Daten_2022!$A$1:$FK$206,FAG_Daten_2022!BK$1,FALSE)="","",VLOOKUP($A10,FAG_Daten_2022!$A$1:$FK$206,FAG_Daten_2022!BK$1,FALSE))</f>
        <v/>
      </c>
      <c r="DG10" s="82" t="str">
        <f>IF(VLOOKUP($A10,FAG_Daten_2022!$A$1:$FK$206,FAG_Daten_2022!BL$1,FALSE)="","",VLOOKUP($A10,FAG_Daten_2022!$A$1:$FK$206,FAG_Daten_2022!BL$1,FALSE))</f>
        <v/>
      </c>
      <c r="DH10" s="82" t="str">
        <f>IF(VLOOKUP($A10,FAG_Daten_2022!$A$1:$FK$206,FAG_Daten_2022!BM$1,FALSE)="","",VLOOKUP($A10,FAG_Daten_2022!$A$1:$FK$206,FAG_Daten_2022!BM$1,FALSE))</f>
        <v/>
      </c>
      <c r="DI10" s="82" t="str">
        <f>IF(VLOOKUP($A10,FAG_Daten_2022!$A$1:$FK$206,FAG_Daten_2022!BN$1,FALSE)="","",VLOOKUP($A10,FAG_Daten_2022!$A$1:$FK$206,FAG_Daten_2022!BN$1,FALSE))</f>
        <v/>
      </c>
      <c r="DJ10" s="82" t="str">
        <f>IF(VLOOKUP($A10,FAG_Daten_2022!$A$1:$FK$206,FAG_Daten_2022!BO$1,FALSE)="","",VLOOKUP($A10,FAG_Daten_2022!$A$1:$FK$206,FAG_Daten_2022!BO$1,FALSE))</f>
        <v/>
      </c>
      <c r="DK10" s="82" t="str">
        <f>IF(VLOOKUP($A10,FAG_Daten_2022!$A$1:$FK$206,FAG_Daten_2022!BP$1,FALSE)="","",VLOOKUP($A10,FAG_Daten_2022!$A$1:$FK$206,FAG_Daten_2022!BP$1,FALSE))</f>
        <v/>
      </c>
      <c r="DL10" s="82" t="str">
        <f>IF(VLOOKUP($A10,FAG_Daten_2022!$A$1:$FK$206,FAG_Daten_2022!BQ$1,FALSE)="","",VLOOKUP($A10,FAG_Daten_2022!$A$1:$FK$206,FAG_Daten_2022!BQ$1,FALSE))</f>
        <v/>
      </c>
      <c r="DM10" s="82" t="str">
        <f>IF(VLOOKUP($A10,FAG_Daten_2022!$A$1:$FK$206,FAG_Daten_2022!BR$1,FALSE)="","",VLOOKUP($A10,FAG_Daten_2022!$A$1:$FK$206,FAG_Daten_2022!BR$1,FALSE))</f>
        <v/>
      </c>
      <c r="DN10" s="82">
        <f t="shared" si="68"/>
        <v>0</v>
      </c>
      <c r="DO10" s="82" t="str">
        <f t="shared" si="69"/>
        <v/>
      </c>
      <c r="DP10" s="82" t="str">
        <f t="shared" si="70"/>
        <v/>
      </c>
      <c r="DQ10" s="82" t="str">
        <f t="shared" si="71"/>
        <v/>
      </c>
      <c r="DR10" s="82">
        <f t="shared" si="72"/>
        <v>0</v>
      </c>
      <c r="DS10" s="82" t="str">
        <f t="shared" si="73"/>
        <v/>
      </c>
      <c r="DT10" s="82" t="str">
        <f t="shared" si="74"/>
        <v/>
      </c>
      <c r="DU10" s="82" t="str">
        <f t="shared" si="75"/>
        <v/>
      </c>
      <c r="DV10" s="82" t="str">
        <f t="shared" si="76"/>
        <v/>
      </c>
      <c r="DW10" s="82" t="str">
        <f t="shared" si="77"/>
        <v/>
      </c>
      <c r="DX10" s="82" t="str">
        <f t="shared" si="78"/>
        <v/>
      </c>
      <c r="DY10" s="82" t="str">
        <f t="shared" si="79"/>
        <v/>
      </c>
      <c r="DZ10" s="82">
        <f t="shared" si="80"/>
        <v>0</v>
      </c>
      <c r="EA10" s="82">
        <f t="shared" si="81"/>
        <v>0</v>
      </c>
      <c r="EB10" s="82"/>
      <c r="EC10" s="82"/>
      <c r="ED10" s="82"/>
      <c r="EE10" s="82"/>
      <c r="EF10" s="82"/>
      <c r="EG10" s="82"/>
      <c r="EH10" s="82"/>
      <c r="EI10" s="82"/>
      <c r="EJ10" s="82"/>
      <c r="EL10" s="11"/>
    </row>
    <row r="11" spans="1:143" s="3" customFormat="1" outlineLevel="1" x14ac:dyDescent="0.2">
      <c r="A11" s="3">
        <v>1</v>
      </c>
      <c r="B11" s="3" t="str">
        <f>VLOOKUP(A11,FAG_Daten_2022!A$1:$FK$206,FAG_Daten_2022!$B$1,FALSE)</f>
        <v>Aeugst a.A.</v>
      </c>
      <c r="C11" s="3" t="str">
        <f>VLOOKUP(A11,FAG_Daten_2022!A$1:$FK$206,FAG_Daten_2022!$C$1,FALSE)</f>
        <v>Politische Gemeinde</v>
      </c>
      <c r="D11" s="3" t="str">
        <f>VLOOKUP(A11,FAG_Daten_2022!A$1:$FK$206,FAG_Daten_2022!$D$1,FALSE)</f>
        <v>Bezirk Affoltern</v>
      </c>
      <c r="E11" s="82">
        <f>VLOOKUP(A11,FAG_Daten_2022!A$1:$FK$206,FAG_Daten_2022!$AT$1,FALSE)</f>
        <v>4405</v>
      </c>
      <c r="F11" s="82">
        <f>VLOOKUP(A11,FAG_Daten_2022!A$1:$FK$206,FAG_Daten_2022!$AV$1,FALSE)</f>
        <v>3770</v>
      </c>
      <c r="G11" s="82">
        <f>VLOOKUP(A11,FAG_Daten_2022!A$1:$FK$206,FAG_Daten_2022!$F$1,FALSE)</f>
        <v>2011</v>
      </c>
      <c r="H11" s="80">
        <f>VLOOKUP(A11,FAG_Daten_2022!A$1:$FK$206,FAG_Daten_2022!$DH$1,FALSE)</f>
        <v>95</v>
      </c>
      <c r="I11" s="82">
        <f>ROUND(IF(E11&lt;FAG_Basisdaten!$C$5*F11,(FAG_Basisdaten!$C$5*F11-E11)*G11*H11/100,0),0)</f>
        <v>0</v>
      </c>
      <c r="J11" s="82">
        <f>VLOOKUP(A11,FAG_Daten_2022!A$1:$FK$206,FAG_Daten_2022!$AT$1,FALSE)</f>
        <v>4405</v>
      </c>
      <c r="K11" s="82">
        <f>VLOOKUP(A11,FAG_Daten_2022!A$1:$FK$206,FAG_Daten_2022!$AV$1,FALSE)</f>
        <v>3770</v>
      </c>
      <c r="L11" s="3">
        <f>VLOOKUP(A11,FAG_Daten_2022!A$1:$FK$206,FAG_Daten_2022!$F$1,FALSE)</f>
        <v>2011</v>
      </c>
      <c r="M11" s="3">
        <f>VLOOKUP(A11,FAG_Daten_2022!A$1:$FK$206,FAG_Daten_2022!DJ$1,FALSE)</f>
        <v>99.67</v>
      </c>
      <c r="N11" s="3">
        <f>VLOOKUP(A11,FAG_Daten_2022!A$1:$FK$206,FAG_Daten_2022!$DK$1,FALSE)</f>
        <v>100.87</v>
      </c>
      <c r="O11" s="82">
        <f>ROUND(IF(J11&gt;K11*FAG_Basisdaten!$C$8,(J11-K11*FAG_Basisdaten!$C$8)*FAG_Basisdaten!$C$9*L11*(M11/N11),0),0)</f>
        <v>358866</v>
      </c>
      <c r="P11" s="82">
        <f>VLOOKUP(A11,FAG_Daten_2022!A$1:$FK$206,FAG_Daten_2022!$I$1,FALSE)</f>
        <v>380</v>
      </c>
      <c r="Q11" s="82">
        <f>VLOOKUP(A11,FAG_Daten_2022!A$1:$FK$206,FAG_Daten_2022!$F$1,FALSE)</f>
        <v>2011</v>
      </c>
      <c r="R11" s="82">
        <f>VLOOKUP(A11,FAG_Daten_2022!A$1:$FK$206,FAG_Daten_2022!$K$1,FALSE)</f>
        <v>232131</v>
      </c>
      <c r="S11" s="82">
        <f>VLOOKUP(A11,FAG_Daten_2022!A$1:$FK$206,FAG_Daten_2022!$H$1,FALSE)</f>
        <v>1130451</v>
      </c>
      <c r="T11" s="82">
        <f>VLOOKUP(A11,FAG_Daten_2022!A$1:$FK$206,FAG_Daten_2022!$F$1,FALSE)</f>
        <v>2011</v>
      </c>
      <c r="U11" s="3">
        <f>VLOOKUP(A11,FAG_Daten_2022!A$1:$FK$206,FAG_Daten_2022!$BC$1,FALSE)</f>
        <v>102.3</v>
      </c>
      <c r="V11" s="3">
        <f>VLOOKUP(A11,FAG_Daten_2022!A$1:$FK$206,FAG_Daten_2022!$BD$1,FALSE)</f>
        <v>104.2</v>
      </c>
      <c r="W11" s="118">
        <f>IF((P11/Q11)&gt;(R11/S11)*FAG_Basisdaten!$C$12,((P11/Q11)-(R11/S11)*FAG_Basisdaten!$C$12)*T11*FAG_Basisdaten!$C$13*(U11/V11),0)</f>
        <v>0</v>
      </c>
      <c r="X11" s="3">
        <f>VLOOKUP(A11,FAG_Daten_2022!A$1:$FK$206,FAG_Daten_2022!$DH$1,FALSE)</f>
        <v>95</v>
      </c>
      <c r="Y11" s="3">
        <f>VLOOKUP(A11,FAG_Daten_2022!A$1:$FK$206,FAG_Daten_2022!$DJ$1,FALSE)</f>
        <v>99.67</v>
      </c>
      <c r="Z11" s="82">
        <f>ROUND(W11-W11*MIN(MAX((Y11*FAG_Basisdaten!$C$15-X11)/(Y11*FAG_Basisdaten!$C$14),0),1),0)</f>
        <v>0</v>
      </c>
      <c r="AA11" s="79">
        <f>VLOOKUP(A11,FAG_Daten_2022!A$1:$FK$206,FAG_Daten_2022!$AW$1,FALSE)</f>
        <v>264.02999999999997</v>
      </c>
      <c r="AB11" s="83">
        <f>VLOOKUP(A11,FAG_Daten_2022!A$1:$FK$206,FAG_Daten_2022!$AZ$1,FALSE)</f>
        <v>0.13170000000000001</v>
      </c>
      <c r="AC11" s="3">
        <f>VLOOKUP(A11,FAG_Daten_2022!A$1:$FK$206,FAG_Daten_2022!$F$1,FALSE)</f>
        <v>2011</v>
      </c>
      <c r="AD11" s="3">
        <f>VLOOKUP(A11,FAG_Daten_2022!A$1:$FK$206,FAG_Daten_2022!$BC$1,FALSE)</f>
        <v>102.3</v>
      </c>
      <c r="AE11" s="3">
        <f>VLOOKUP(A11,FAG_Daten_2022!A$1:$FK$206,FAG_Daten_2022!$BD$1,FALSE)</f>
        <v>104.2</v>
      </c>
      <c r="AF11" s="80">
        <f>IF(OR(AA11&lt;FAG_Basisdaten!$C$18,AB11&gt;FAG_Basisdaten!$C$19),MAX((FAG_Basisdaten!$C$20+FAG_Basisdaten!$C$21*AA11+FAG_Basisdaten!$C$22*AB11*100)*AC11*(AD11/AE11),0),0)</f>
        <v>0</v>
      </c>
      <c r="AG11" s="3">
        <f>VLOOKUP(A11,FAG_Daten_2022!A$1:$FK$206,FAG_Daten_2022!$DH$1,FALSE)</f>
        <v>95</v>
      </c>
      <c r="AH11" s="3">
        <f>VLOOKUP(A11,FAG_Daten_2022!A$1:$FK$206,FAG_Daten_2022!$DJ$1,FALSE)</f>
        <v>99.67</v>
      </c>
      <c r="AI11" s="82">
        <f>ROUND(AF11-AF11*MIN(MAX((AH11*FAG_Basisdaten!$C$24-AG11)/(AH11*FAG_Basisdaten!$C$23),0),1),0)</f>
        <v>0</v>
      </c>
      <c r="AJ11" s="3">
        <f>VLOOKUP(A11,FAG_Daten_2022!$A$1:$FK$206,FAG_Daten_2022!$BC$1,FALSE)</f>
        <v>102.3</v>
      </c>
      <c r="AK11" s="3">
        <f>VLOOKUP(A11,FAG_Daten_2022!$A$1:$FK$206,FAG_Daten_2022!$BD$1,FALSE)</f>
        <v>104.2</v>
      </c>
      <c r="AL11" s="82">
        <v>0</v>
      </c>
      <c r="AM11" s="82">
        <f t="shared" si="42"/>
        <v>-358866</v>
      </c>
      <c r="AN11" s="115"/>
      <c r="AO11" s="115" t="str">
        <f>IF(VLOOKUP($A11,FAG_Daten_2022!$A$1:$FK$206,FAG_Daten_2022!BT$1,FALSE)="","",VLOOKUP($A11,FAG_Daten_2022!$A$1:$FK$206,FAG_Daten_2022!BT$1,FALSE))</f>
        <v/>
      </c>
      <c r="AP11" s="115" t="str">
        <f>IF(VLOOKUP($A11,FAG_Daten_2022!$A$1:$FK$206,FAG_Daten_2022!BU$1,FALSE)="","",VLOOKUP($A11,FAG_Daten_2022!$A$1:$FK$206,FAG_Daten_2022!BU$1,FALSE))</f>
        <v/>
      </c>
      <c r="AQ11" s="115" t="str">
        <f>IF(VLOOKUP($A11,FAG_Daten_2022!$A$1:$FK$206,FAG_Daten_2022!BV$1,FALSE)="","",VLOOKUP($A11,FAG_Daten_2022!$A$1:$FK$206,FAG_Daten_2022!BV$1,FALSE))</f>
        <v/>
      </c>
      <c r="AR11" s="115" t="str">
        <f>IF(VLOOKUP($A11,FAG_Daten_2022!$A$1:$FK$206,FAG_Daten_2022!BW$1,FALSE)="","",VLOOKUP($A11,FAG_Daten_2022!$A$1:$FK$206,FAG_Daten_2022!BW$1,FALSE))</f>
        <v>Affoltern a.A.-Aeugst</v>
      </c>
      <c r="AS11" s="115" t="str">
        <f>IF(VLOOKUP($A11,FAG_Daten_2022!$A$1:$FK$206,FAG_Daten_2022!BX$1,FALSE)="","",VLOOKUP($A11,FAG_Daten_2022!$A$1:$FK$206,FAG_Daten_2022!BX$1,FALSE))</f>
        <v/>
      </c>
      <c r="AT11" s="115" t="str">
        <f>IF(VLOOKUP($A11,FAG_Daten_2022!$A$1:$FK$206,FAG_Daten_2022!BY$1,FALSE)="","",VLOOKUP($A11,FAG_Daten_2022!$A$1:$FK$206,FAG_Daten_2022!BY$1,FALSE))</f>
        <v/>
      </c>
      <c r="AU11" s="115" t="str">
        <f>IF(VLOOKUP($A11,FAG_Daten_2022!$A$1:$FK$206,FAG_Daten_2022!BZ$1,FALSE)="","",VLOOKUP($A11,FAG_Daten_2022!$A$1:$FK$206,FAG_Daten_2022!BZ$1,FALSE))</f>
        <v/>
      </c>
      <c r="AV11" s="115" t="str">
        <f>IF(VLOOKUP($A11,FAG_Daten_2022!$A$1:$FK$206,FAG_Daten_2022!CA$1,FALSE)="","",VLOOKUP($A11,FAG_Daten_2022!$A$1:$FK$206,FAG_Daten_2022!CA$1,FALSE))</f>
        <v/>
      </c>
      <c r="AW11" s="115" t="str">
        <f>IF(VLOOKUP($A11,FAG_Daten_2022!$A$1:$FK$206,FAG_Daten_2022!CB$1,FALSE)="","",VLOOKUP($A11,FAG_Daten_2022!$A$1:$FK$206,FAG_Daten_2022!CB$1,FALSE))</f>
        <v/>
      </c>
      <c r="AX11" s="115" t="str">
        <f>IF(VLOOKUP($A11,FAG_Daten_2022!$A$1:$FK$206,FAG_Daten_2022!CC$1,FALSE)="","",VLOOKUP($A11,FAG_Daten_2022!$A$1:$FK$206,FAG_Daten_2022!CC$1,FALSE))</f>
        <v/>
      </c>
      <c r="AY11" s="115" t="str">
        <f>IF(VLOOKUP($A11,FAG_Daten_2022!$A$1:$FK$206,FAG_Daten_2022!CD$1,FALSE)="","",VLOOKUP($A11,FAG_Daten_2022!$A$1:$FK$206,FAG_Daten_2022!CD$1,FALSE))</f>
        <v/>
      </c>
      <c r="AZ11" s="80">
        <f>VLOOKUP($A11,FAG_Daten_2022!$A$1:$FK$206,FAG_Daten_2022!$DH$1,FALSE)</f>
        <v>95</v>
      </c>
      <c r="BA11" s="80"/>
      <c r="BB11" s="80">
        <f>IF(VLOOKUP($A11,FAG_Daten_2022!$A$1:$FK$206,FAG_Daten_2022!N$1,FALSE)="","",VLOOKUP($A11,FAG_Daten_2022!$A$1:$FK$206,FAG_Daten_2022!N$1,FALSE))</f>
        <v>0</v>
      </c>
      <c r="BC11" s="80">
        <f>IF(VLOOKUP($A11,FAG_Daten_2022!$A$1:$FK$206,FAG_Daten_2022!O$1,FALSE)="","",VLOOKUP($A11,FAG_Daten_2022!$A$1:$FK$206,FAG_Daten_2022!O$1,FALSE))</f>
        <v>0</v>
      </c>
      <c r="BD11" s="80" t="str">
        <f>IF(VLOOKUP($A11,FAG_Daten_2022!$A$1:$FK$206,FAG_Daten_2022!P$1,FALSE)="","",VLOOKUP($A11,FAG_Daten_2022!$A$1:$FK$206,FAG_Daten_2022!P$1,FALSE))</f>
        <v/>
      </c>
      <c r="BE11" s="80">
        <f>IF(VLOOKUP($A11,FAG_Daten_2022!$A$1:$FK$206,FAG_Daten_2022!R$1,FALSE)="","",VLOOKUP($A11,FAG_Daten_2022!$A$1:$FK$206,FAG_Daten_2022!R$1,FALSE))</f>
        <v>17</v>
      </c>
      <c r="BF11" s="80">
        <f>IF(VLOOKUP($A11,FAG_Daten_2022!$A$1:$FK$206,FAG_Daten_2022!S$1,FALSE)="","",VLOOKUP($A11,FAG_Daten_2022!$A$1:$FK$206,FAG_Daten_2022!S$1,FALSE))</f>
        <v>0</v>
      </c>
      <c r="BG11" s="80" t="str">
        <f>IF(VLOOKUP($A11,FAG_Daten_2022!$A$1:$FK$206,FAG_Daten_2022!T$1,FALSE)="","",VLOOKUP($A11,FAG_Daten_2022!$A$1:$FK$206,FAG_Daten_2022!T$1,FALSE))</f>
        <v/>
      </c>
      <c r="BH11" s="80" t="str">
        <f>IF(VLOOKUP($A11,FAG_Daten_2022!$A$1:$FK$206,FAG_Daten_2022!U$1,FALSE)="","",VLOOKUP($A11,FAG_Daten_2022!$A$1:$FK$206,FAG_Daten_2022!U$1,FALSE))</f>
        <v/>
      </c>
      <c r="BI11" s="80">
        <f>IF(VLOOKUP($A11,FAG_Daten_2022!$A$1:$FK$206,FAG_Daten_2022!W$1,FALSE)="","",VLOOKUP($A11,FAG_Daten_2022!$A$1:$FK$206,FAG_Daten_2022!W$1,FALSE))</f>
        <v>0</v>
      </c>
      <c r="BJ11" s="80" t="str">
        <f>IF(VLOOKUP($A11,FAG_Daten_2022!$A$1:$FK$206,FAG_Daten_2022!X$1,FALSE)="","",VLOOKUP($A11,FAG_Daten_2022!$A$1:$FK$206,FAG_Daten_2022!X$1,FALSE))</f>
        <v/>
      </c>
      <c r="BK11" s="80" t="str">
        <f>IF(VLOOKUP($A11,FAG_Daten_2022!$A$1:$FK$206,FAG_Daten_2022!Y$1,FALSE)="","",VLOOKUP($A11,FAG_Daten_2022!$A$1:$FK$206,FAG_Daten_2022!Y$1,FALSE))</f>
        <v/>
      </c>
      <c r="BL11" s="80" t="str">
        <f>IF(VLOOKUP($A11,FAG_Daten_2022!$A$1:$FK$206,FAG_Daten_2022!Z$1,FALSE)="","",VLOOKUP($A11,FAG_Daten_2022!$A$1:$FK$206,FAG_Daten_2022!Z$1,FALSE))</f>
        <v/>
      </c>
      <c r="BM11" s="82">
        <f>IF(VLOOKUP($A11,FAG_Daten_2022!$A$1:$FK$206,FAG_Daten_2022!AG$1,FALSE)="","",VLOOKUP($A11,FAG_Daten_2022!$A$1:$FK$206,FAG_Daten_2022!AG$1,FALSE))</f>
        <v>8858579</v>
      </c>
      <c r="BN11" s="82"/>
      <c r="BO11" s="82">
        <f>IF(VLOOKUP($A11,FAG_Daten_2022!$A$1:$FK$206,FAG_Daten_2022!AI$1,FALSE)="","",VLOOKUP($A11,FAG_Daten_2022!$A$1:$FK$206,FAG_Daten_2022!AI$1,FALSE))</f>
        <v>0</v>
      </c>
      <c r="BP11" s="113">
        <f>IF(VLOOKUP($A11,FAG_Daten_2022!$A$1:$FK$206,FAG_Daten_2022!AJ$1,FALSE)="","",VLOOKUP($A11,FAG_Daten_2022!$A$1:$FK$206,FAG_Daten_2022!AJ$1,FALSE))</f>
        <v>0</v>
      </c>
      <c r="BQ11" s="82" t="str">
        <f>IF(VLOOKUP($A11,FAG_Daten_2022!$A$1:$FK$206,FAG_Daten_2022!AK$1,FALSE)="","",VLOOKUP($A11,FAG_Daten_2022!$A$1:$FK$206,FAG_Daten_2022!AK$1,FALSE))</f>
        <v/>
      </c>
      <c r="BR11" s="82">
        <f>IF(VLOOKUP($A11,FAG_Daten_2022!$A$1:$FK$206,FAG_Daten_2022!AL$1,FALSE)="","",VLOOKUP($A11,FAG_Daten_2022!$A$1:$FK$206,FAG_Daten_2022!AL$1,FALSE))</f>
        <v>8858579</v>
      </c>
      <c r="BS11" s="82">
        <f>IF(VLOOKUP($A11,FAG_Daten_2022!$A$1:$FK$206,FAG_Daten_2022!AM$1,FALSE)="","",VLOOKUP($A11,FAG_Daten_2022!$A$1:$FK$206,FAG_Daten_2022!AM$1,FALSE))</f>
        <v>0</v>
      </c>
      <c r="BT11" s="82" t="str">
        <f>IF(VLOOKUP($A11,FAG_Daten_2022!$A$1:$FK$206,FAG_Daten_2022!AN$1,FALSE)="","",VLOOKUP($A11,FAG_Daten_2022!$A$1:$FK$206,FAG_Daten_2022!AN$1,FALSE))</f>
        <v/>
      </c>
      <c r="BU11" s="82" t="str">
        <f>IF(VLOOKUP($A11,FAG_Daten_2022!$A$1:$FK$206,FAG_Daten_2022!AO$1,FALSE)="","",VLOOKUP($A11,FAG_Daten_2022!$A$1:$FK$206,FAG_Daten_2022!AO$1,FALSE))</f>
        <v/>
      </c>
      <c r="BV11" s="82">
        <f>IF(VLOOKUP($A11,FAG_Daten_2022!$A$1:$FK$206,FAG_Daten_2022!AP$1,FALSE)="","",VLOOKUP($A11,FAG_Daten_2022!$A$1:$FK$206,FAG_Daten_2022!AP$1,FALSE))</f>
        <v>0</v>
      </c>
      <c r="BW11" s="82" t="str">
        <f>IF(VLOOKUP($A11,FAG_Daten_2022!$A$1:$FK$206,FAG_Daten_2022!AQ$1,FALSE)="","",VLOOKUP($A11,FAG_Daten_2022!$A$1:$FK$206,FAG_Daten_2022!AQ$1,FALSE))</f>
        <v/>
      </c>
      <c r="BX11" s="82" t="str">
        <f>IF(VLOOKUP($A11,FAG_Daten_2022!$A$1:$FK$206,FAG_Daten_2022!AR$1,FALSE)="","",VLOOKUP($A11,FAG_Daten_2022!$A$1:$FK$206,FAG_Daten_2022!AR$1,FALSE))</f>
        <v/>
      </c>
      <c r="BY11" s="82" t="str">
        <f>IF(VLOOKUP($A11,FAG_Daten_2022!$A$1:$FK$206,FAG_Daten_2022!AS$1,FALSE)="","",VLOOKUP($A11,FAG_Daten_2022!$A$1:$FK$206,FAG_Daten_2022!AS$1,FALSE))</f>
        <v/>
      </c>
      <c r="BZ11" s="82" t="str">
        <f t="shared" si="43"/>
        <v/>
      </c>
      <c r="CA11" s="82">
        <f t="shared" si="44"/>
        <v>0</v>
      </c>
      <c r="CB11" s="82">
        <f t="shared" si="45"/>
        <v>0</v>
      </c>
      <c r="CC11" s="82" t="str">
        <f t="shared" si="46"/>
        <v/>
      </c>
      <c r="CD11" s="82">
        <f t="shared" si="47"/>
        <v>0</v>
      </c>
      <c r="CE11" s="82">
        <f t="shared" si="48"/>
        <v>0</v>
      </c>
      <c r="CF11" s="82" t="str">
        <f t="shared" si="49"/>
        <v/>
      </c>
      <c r="CG11" s="82" t="str">
        <f t="shared" si="50"/>
        <v/>
      </c>
      <c r="CH11" s="82">
        <f t="shared" si="51"/>
        <v>0</v>
      </c>
      <c r="CI11" s="82" t="str">
        <f t="shared" si="52"/>
        <v/>
      </c>
      <c r="CJ11" s="82" t="str">
        <f t="shared" si="53"/>
        <v/>
      </c>
      <c r="CK11" s="82" t="str">
        <f t="shared" si="54"/>
        <v/>
      </c>
      <c r="CL11" s="82" t="str">
        <f t="shared" si="55"/>
        <v/>
      </c>
      <c r="CM11" s="82">
        <f t="shared" si="56"/>
        <v>0</v>
      </c>
      <c r="CN11" s="82">
        <f t="shared" si="57"/>
        <v>0</v>
      </c>
      <c r="CO11" s="82" t="str">
        <f t="shared" si="58"/>
        <v/>
      </c>
      <c r="CP11" s="82">
        <f t="shared" si="59"/>
        <v>64218</v>
      </c>
      <c r="CQ11" s="82">
        <f t="shared" si="60"/>
        <v>0</v>
      </c>
      <c r="CR11" s="82" t="str">
        <f t="shared" si="61"/>
        <v/>
      </c>
      <c r="CS11" s="82" t="str">
        <f t="shared" si="62"/>
        <v/>
      </c>
      <c r="CT11" s="82">
        <f t="shared" si="63"/>
        <v>0</v>
      </c>
      <c r="CU11" s="82" t="str">
        <f t="shared" si="64"/>
        <v/>
      </c>
      <c r="CV11" s="82" t="str">
        <f t="shared" si="65"/>
        <v/>
      </c>
      <c r="CW11" s="82" t="str">
        <f t="shared" si="66"/>
        <v/>
      </c>
      <c r="CX11" s="82">
        <f t="shared" si="67"/>
        <v>-64218</v>
      </c>
      <c r="CY11" s="82">
        <f>VLOOKUP($A11,FAG_Daten_2022!$A$1:$FK$206,FAG_Daten_2022!I$1,FALSE)</f>
        <v>380</v>
      </c>
      <c r="CZ11" s="82"/>
      <c r="DA11" s="82" t="str">
        <f>IF(VLOOKUP($A11,FAG_Daten_2022!$A$1:$FK$206,FAG_Daten_2022!BF$1,FALSE)="","",VLOOKUP($A11,FAG_Daten_2022!$A$1:$FK$206,FAG_Daten_2022!BF$1,FALSE))</f>
        <v/>
      </c>
      <c r="DB11" s="82" t="str">
        <f>IF(VLOOKUP($A11,FAG_Daten_2022!$A$1:$FK$206,FAG_Daten_2022!BG$1,FALSE)="","",VLOOKUP($A11,FAG_Daten_2022!$A$1:$FK$206,FAG_Daten_2022!BG$1,FALSE))</f>
        <v/>
      </c>
      <c r="DC11" s="82" t="str">
        <f>IF(VLOOKUP($A11,FAG_Daten_2022!$A$1:$FK$206,FAG_Daten_2022!BH$1,FALSE)="","",VLOOKUP($A11,FAG_Daten_2022!$A$1:$FK$206,FAG_Daten_2022!BH$1,FALSE))</f>
        <v/>
      </c>
      <c r="DD11" s="82">
        <f>IF(VLOOKUP($A11,FAG_Daten_2022!$A$1:$FK$206,FAG_Daten_2022!BI$1,FALSE)="","",VLOOKUP($A11,FAG_Daten_2022!$A$1:$FK$206,FAG_Daten_2022!BI$1,FALSE))</f>
        <v>35</v>
      </c>
      <c r="DE11" s="82" t="str">
        <f>IF(VLOOKUP($A11,FAG_Daten_2022!$A$1:$FK$206,FAG_Daten_2022!BJ$1,FALSE)="","",VLOOKUP($A11,FAG_Daten_2022!$A$1:$FK$206,FAG_Daten_2022!BJ$1,FALSE))</f>
        <v/>
      </c>
      <c r="DF11" s="82" t="str">
        <f>IF(VLOOKUP($A11,FAG_Daten_2022!$A$1:$FK$206,FAG_Daten_2022!BK$1,FALSE)="","",VLOOKUP($A11,FAG_Daten_2022!$A$1:$FK$206,FAG_Daten_2022!BK$1,FALSE))</f>
        <v/>
      </c>
      <c r="DG11" s="82" t="str">
        <f>IF(VLOOKUP($A11,FAG_Daten_2022!$A$1:$FK$206,FAG_Daten_2022!BL$1,FALSE)="","",VLOOKUP($A11,FAG_Daten_2022!$A$1:$FK$206,FAG_Daten_2022!BL$1,FALSE))</f>
        <v/>
      </c>
      <c r="DH11" s="82" t="str">
        <f>IF(VLOOKUP($A11,FAG_Daten_2022!$A$1:$FK$206,FAG_Daten_2022!BM$1,FALSE)="","",VLOOKUP($A11,FAG_Daten_2022!$A$1:$FK$206,FAG_Daten_2022!BM$1,FALSE))</f>
        <v/>
      </c>
      <c r="DI11" s="82" t="str">
        <f>IF(VLOOKUP($A11,FAG_Daten_2022!$A$1:$FK$206,FAG_Daten_2022!BN$1,FALSE)="","",VLOOKUP($A11,FAG_Daten_2022!$A$1:$FK$206,FAG_Daten_2022!BN$1,FALSE))</f>
        <v/>
      </c>
      <c r="DJ11" s="82" t="str">
        <f>IF(VLOOKUP($A11,FAG_Daten_2022!$A$1:$FK$206,FAG_Daten_2022!BO$1,FALSE)="","",VLOOKUP($A11,FAG_Daten_2022!$A$1:$FK$206,FAG_Daten_2022!BO$1,FALSE))</f>
        <v/>
      </c>
      <c r="DK11" s="82" t="str">
        <f>IF(VLOOKUP($A11,FAG_Daten_2022!$A$1:$FK$206,FAG_Daten_2022!BP$1,FALSE)="","",VLOOKUP($A11,FAG_Daten_2022!$A$1:$FK$206,FAG_Daten_2022!BP$1,FALSE))</f>
        <v/>
      </c>
      <c r="DL11" s="82" t="str">
        <f>IF(VLOOKUP($A11,FAG_Daten_2022!$A$1:$FK$206,FAG_Daten_2022!BQ$1,FALSE)="","",VLOOKUP($A11,FAG_Daten_2022!$A$1:$FK$206,FAG_Daten_2022!BQ$1,FALSE))</f>
        <v/>
      </c>
      <c r="DM11" s="82" t="str">
        <f>IF(VLOOKUP($A11,FAG_Daten_2022!$A$1:$FK$206,FAG_Daten_2022!BR$1,FALSE)="","",VLOOKUP($A11,FAG_Daten_2022!$A$1:$FK$206,FAG_Daten_2022!BR$1,FALSE))</f>
        <v/>
      </c>
      <c r="DN11" s="82" t="str">
        <f t="shared" si="68"/>
        <v/>
      </c>
      <c r="DO11" s="82" t="str">
        <f t="shared" si="69"/>
        <v/>
      </c>
      <c r="DP11" s="82" t="str">
        <f t="shared" si="70"/>
        <v/>
      </c>
      <c r="DQ11" s="82" t="str">
        <f t="shared" si="71"/>
        <v/>
      </c>
      <c r="DR11" s="82">
        <f t="shared" si="72"/>
        <v>0</v>
      </c>
      <c r="DS11" s="82" t="str">
        <f t="shared" si="73"/>
        <v/>
      </c>
      <c r="DT11" s="82" t="str">
        <f t="shared" si="74"/>
        <v/>
      </c>
      <c r="DU11" s="82" t="str">
        <f t="shared" si="75"/>
        <v/>
      </c>
      <c r="DV11" s="82" t="str">
        <f t="shared" si="76"/>
        <v/>
      </c>
      <c r="DW11" s="82" t="str">
        <f t="shared" si="77"/>
        <v/>
      </c>
      <c r="DX11" s="82" t="str">
        <f t="shared" si="78"/>
        <v/>
      </c>
      <c r="DY11" s="82" t="str">
        <f t="shared" si="79"/>
        <v/>
      </c>
      <c r="DZ11" s="82">
        <f t="shared" si="80"/>
        <v>0</v>
      </c>
      <c r="EA11" s="82">
        <f t="shared" si="81"/>
        <v>-64218</v>
      </c>
      <c r="EB11" s="82"/>
      <c r="EC11" s="82"/>
      <c r="ED11" s="82"/>
      <c r="EE11" s="82"/>
      <c r="EF11" s="82"/>
      <c r="EG11" s="82"/>
      <c r="EH11" s="82"/>
      <c r="EI11" s="82"/>
      <c r="EJ11" s="82"/>
      <c r="EL11" s="82"/>
    </row>
    <row r="12" spans="1:143" s="3" customFormat="1" outlineLevel="1" x14ac:dyDescent="0.2">
      <c r="A12" s="3">
        <v>2</v>
      </c>
      <c r="B12" s="3" t="str">
        <f>VLOOKUP(A12,FAG_Daten_2022!A$1:$FK$206,FAG_Daten_2022!$B$1,FALSE)</f>
        <v>Affoltern a.A.</v>
      </c>
      <c r="C12" s="3" t="str">
        <f>VLOOKUP(A12,FAG_Daten_2022!A$1:$FK$206,FAG_Daten_2022!$C$1,FALSE)</f>
        <v>Stadt</v>
      </c>
      <c r="D12" s="3" t="str">
        <f>VLOOKUP(A12,FAG_Daten_2022!A$1:$FK$206,FAG_Daten_2022!$D$1,FALSE)</f>
        <v>Bezirk Affoltern</v>
      </c>
      <c r="E12" s="82">
        <f>VLOOKUP(A12,FAG_Daten_2022!A$1:$FK$206,FAG_Daten_2022!$AT$1,FALSE)</f>
        <v>2609</v>
      </c>
      <c r="F12" s="82">
        <f>VLOOKUP(A12,FAG_Daten_2022!A$1:$FK$206,FAG_Daten_2022!$AV$1,FALSE)</f>
        <v>3770</v>
      </c>
      <c r="G12" s="82">
        <f>VLOOKUP(A12,FAG_Daten_2022!A$1:$FK$206,FAG_Daten_2022!$F$1,FALSE)</f>
        <v>12246</v>
      </c>
      <c r="H12" s="80">
        <f>VLOOKUP(A12,FAG_Daten_2022!A$1:$FK$206,FAG_Daten_2022!$DH$1,FALSE)</f>
        <v>124</v>
      </c>
      <c r="I12" s="82">
        <f>ROUND(IF(E12&lt;FAG_Basisdaten!$C$5*F12,(FAG_Basisdaten!$C$5*F12-E12)*G12*H12/100,0),0)</f>
        <v>14767451</v>
      </c>
      <c r="J12" s="82">
        <f>VLOOKUP(A12,FAG_Daten_2022!A$1:$FK$206,FAG_Daten_2022!$AT$1,FALSE)</f>
        <v>2609</v>
      </c>
      <c r="K12" s="82">
        <f>VLOOKUP(A12,FAG_Daten_2022!A$1:$FK$206,FAG_Daten_2022!$AV$1,FALSE)</f>
        <v>3770</v>
      </c>
      <c r="L12" s="3">
        <f>VLOOKUP(A12,FAG_Daten_2022!A$1:$FK$206,FAG_Daten_2022!$F$1,FALSE)</f>
        <v>12246</v>
      </c>
      <c r="M12" s="3">
        <f>VLOOKUP(A12,FAG_Daten_2022!A$1:$FK$206,FAG_Daten_2022!DJ$1,FALSE)</f>
        <v>99.67</v>
      </c>
      <c r="N12" s="3">
        <f>VLOOKUP(A12,FAG_Daten_2022!A$1:$FK$206,FAG_Daten_2022!$DK$1,FALSE)</f>
        <v>100.87</v>
      </c>
      <c r="O12" s="82">
        <f>ROUND(IF(J12&gt;K12*FAG_Basisdaten!$C$8,(J12-K12*FAG_Basisdaten!$C$8)*FAG_Basisdaten!$C$9*L12*(M12/N12),0),0)</f>
        <v>0</v>
      </c>
      <c r="P12" s="82">
        <f>VLOOKUP(A12,FAG_Daten_2022!A$1:$FK$206,FAG_Daten_2022!$I$1,FALSE)</f>
        <v>2444</v>
      </c>
      <c r="Q12" s="82">
        <f>VLOOKUP(A12,FAG_Daten_2022!A$1:$FK$206,FAG_Daten_2022!$F$1,FALSE)</f>
        <v>12246</v>
      </c>
      <c r="R12" s="82">
        <f>VLOOKUP(A12,FAG_Daten_2022!A$1:$FK$206,FAG_Daten_2022!$K$1,FALSE)</f>
        <v>232131</v>
      </c>
      <c r="S12" s="82">
        <f>VLOOKUP(A12,FAG_Daten_2022!A$1:$FK$206,FAG_Daten_2022!$H$1,FALSE)</f>
        <v>1130451</v>
      </c>
      <c r="T12" s="82">
        <f>VLOOKUP(A12,FAG_Daten_2022!A$1:$FK$206,FAG_Daten_2022!$F$1,FALSE)</f>
        <v>12246</v>
      </c>
      <c r="U12" s="3">
        <f>VLOOKUP(A12,FAG_Daten_2022!A$1:$FK$206,FAG_Daten_2022!$BC$1,FALSE)</f>
        <v>102.3</v>
      </c>
      <c r="V12" s="3">
        <f>VLOOKUP(A12,FAG_Daten_2022!A$1:$FK$206,FAG_Daten_2022!$BD$1,FALSE)</f>
        <v>104.2</v>
      </c>
      <c r="W12" s="118">
        <f>IF((P12/Q12)&gt;(R12/S12)*FAG_Basisdaten!$C$12,((P12/Q12)-(R12/S12)*FAG_Basisdaten!$C$12)*T12*FAG_Basisdaten!$C$13*(U12/V12),0)</f>
        <v>0</v>
      </c>
      <c r="X12" s="3">
        <f>VLOOKUP(A12,FAG_Daten_2022!A$1:$FK$206,FAG_Daten_2022!$DH$1,FALSE)</f>
        <v>124</v>
      </c>
      <c r="Y12" s="3">
        <f>VLOOKUP(A12,FAG_Daten_2022!A$1:$FK$206,FAG_Daten_2022!$DJ$1,FALSE)</f>
        <v>99.67</v>
      </c>
      <c r="Z12" s="82">
        <f>ROUND(W12-W12*MIN(MAX((Y12*FAG_Basisdaten!$C$15-X12)/(Y12*FAG_Basisdaten!$C$14),0),1),0)</f>
        <v>0</v>
      </c>
      <c r="AA12" s="79">
        <f>VLOOKUP(A12,FAG_Daten_2022!A$1:$FK$206,FAG_Daten_2022!$AW$1,FALSE)</f>
        <v>1164.25</v>
      </c>
      <c r="AB12" s="83">
        <f>VLOOKUP(A12,FAG_Daten_2022!A$1:$FK$206,FAG_Daten_2022!$AZ$1,FALSE)</f>
        <v>4.1999999999999997E-3</v>
      </c>
      <c r="AC12" s="3">
        <f>VLOOKUP(A12,FAG_Daten_2022!A$1:$FK$206,FAG_Daten_2022!$F$1,FALSE)</f>
        <v>12246</v>
      </c>
      <c r="AD12" s="3">
        <f>VLOOKUP(A12,FAG_Daten_2022!A$1:$FK$206,FAG_Daten_2022!$BC$1,FALSE)</f>
        <v>102.3</v>
      </c>
      <c r="AE12" s="3">
        <f>VLOOKUP(A12,FAG_Daten_2022!A$1:$FK$206,FAG_Daten_2022!$BD$1,FALSE)</f>
        <v>104.2</v>
      </c>
      <c r="AF12" s="80">
        <f>IF(OR(AA12&lt;FAG_Basisdaten!$C$18,AB12&gt;FAG_Basisdaten!$C$19),MAX((FAG_Basisdaten!$C$20+FAG_Basisdaten!$C$21*AA12+FAG_Basisdaten!$C$22*AB12*100)*AC12*(AD12/AE12),0),0)</f>
        <v>0</v>
      </c>
      <c r="AG12" s="3">
        <f>VLOOKUP(A12,FAG_Daten_2022!A$1:$FK$206,FAG_Daten_2022!$DH$1,FALSE)</f>
        <v>124</v>
      </c>
      <c r="AH12" s="3">
        <f>VLOOKUP(A12,FAG_Daten_2022!A$1:$FK$206,FAG_Daten_2022!$DJ$1,FALSE)</f>
        <v>99.67</v>
      </c>
      <c r="AI12" s="82">
        <f>ROUND(AF12-AF12*MIN(MAX((AH12*FAG_Basisdaten!$C$24-AG12)/(AH12*FAG_Basisdaten!$C$23),0),1),0)</f>
        <v>0</v>
      </c>
      <c r="AJ12" s="3">
        <f>VLOOKUP(A12,FAG_Daten_2022!$A$1:$FK$206,FAG_Daten_2022!$BC$1,FALSE)</f>
        <v>102.3</v>
      </c>
      <c r="AK12" s="3">
        <f>VLOOKUP(A12,FAG_Daten_2022!$A$1:$FK$206,FAG_Daten_2022!$BD$1,FALSE)</f>
        <v>104.2</v>
      </c>
      <c r="AL12" s="82">
        <v>0</v>
      </c>
      <c r="AM12" s="82">
        <f t="shared" si="42"/>
        <v>14767451</v>
      </c>
      <c r="AN12" s="115"/>
      <c r="AO12" s="115" t="str">
        <f>IF(VLOOKUP($A12,FAG_Daten_2022!$A$1:$FK$206,FAG_Daten_2022!BT$1,FALSE)="","",VLOOKUP($A12,FAG_Daten_2022!$A$1:$FK$206,FAG_Daten_2022!BT$1,FALSE))</f>
        <v/>
      </c>
      <c r="AP12" s="115" t="str">
        <f>IF(VLOOKUP($A12,FAG_Daten_2022!$A$1:$FK$206,FAG_Daten_2022!BU$1,FALSE)="","",VLOOKUP($A12,FAG_Daten_2022!$A$1:$FK$206,FAG_Daten_2022!BU$1,FALSE))</f>
        <v/>
      </c>
      <c r="AQ12" s="115" t="str">
        <f>IF(VLOOKUP($A12,FAG_Daten_2022!$A$1:$FK$206,FAG_Daten_2022!BV$1,FALSE)="","",VLOOKUP($A12,FAG_Daten_2022!$A$1:$FK$206,FAG_Daten_2022!BV$1,FALSE))</f>
        <v/>
      </c>
      <c r="AR12" s="115" t="str">
        <f>IF(VLOOKUP($A12,FAG_Daten_2022!$A$1:$FK$206,FAG_Daten_2022!BW$1,FALSE)="","",VLOOKUP($A12,FAG_Daten_2022!$A$1:$FK$206,FAG_Daten_2022!BW$1,FALSE))</f>
        <v>Affoltern a.A.-Aeugst</v>
      </c>
      <c r="AS12" s="115" t="str">
        <f>IF(VLOOKUP($A12,FAG_Daten_2022!$A$1:$FK$206,FAG_Daten_2022!BX$1,FALSE)="","",VLOOKUP($A12,FAG_Daten_2022!$A$1:$FK$206,FAG_Daten_2022!BX$1,FALSE))</f>
        <v/>
      </c>
      <c r="AT12" s="115" t="str">
        <f>IF(VLOOKUP($A12,FAG_Daten_2022!$A$1:$FK$206,FAG_Daten_2022!BY$1,FALSE)="","",VLOOKUP($A12,FAG_Daten_2022!$A$1:$FK$206,FAG_Daten_2022!BY$1,FALSE))</f>
        <v/>
      </c>
      <c r="AU12" s="115" t="str">
        <f>IF(VLOOKUP($A12,FAG_Daten_2022!$A$1:$FK$206,FAG_Daten_2022!BZ$1,FALSE)="","",VLOOKUP($A12,FAG_Daten_2022!$A$1:$FK$206,FAG_Daten_2022!BZ$1,FALSE))</f>
        <v/>
      </c>
      <c r="AV12" s="115" t="str">
        <f>IF(VLOOKUP($A12,FAG_Daten_2022!$A$1:$FK$206,FAG_Daten_2022!CA$1,FALSE)="","",VLOOKUP($A12,FAG_Daten_2022!$A$1:$FK$206,FAG_Daten_2022!CA$1,FALSE))</f>
        <v/>
      </c>
      <c r="AW12" s="115" t="str">
        <f>IF(VLOOKUP($A12,FAG_Daten_2022!$A$1:$FK$206,FAG_Daten_2022!CB$1,FALSE)="","",VLOOKUP($A12,FAG_Daten_2022!$A$1:$FK$206,FAG_Daten_2022!CB$1,FALSE))</f>
        <v/>
      </c>
      <c r="AX12" s="115" t="str">
        <f>IF(VLOOKUP($A12,FAG_Daten_2022!$A$1:$FK$206,FAG_Daten_2022!CC$1,FALSE)="","",VLOOKUP($A12,FAG_Daten_2022!$A$1:$FK$206,FAG_Daten_2022!CC$1,FALSE))</f>
        <v/>
      </c>
      <c r="AY12" s="115" t="str">
        <f>IF(VLOOKUP($A12,FAG_Daten_2022!$A$1:$FK$206,FAG_Daten_2022!CD$1,FALSE)="","",VLOOKUP($A12,FAG_Daten_2022!$A$1:$FK$206,FAG_Daten_2022!CD$1,FALSE))</f>
        <v/>
      </c>
      <c r="AZ12" s="80">
        <f>VLOOKUP($A12,FAG_Daten_2022!$A$1:$FK$206,FAG_Daten_2022!$DH$1,FALSE)</f>
        <v>124</v>
      </c>
      <c r="BA12" s="80"/>
      <c r="BB12" s="80">
        <f>IF(VLOOKUP($A12,FAG_Daten_2022!$A$1:$FK$206,FAG_Daten_2022!N$1,FALSE)="","",VLOOKUP($A12,FAG_Daten_2022!$A$1:$FK$206,FAG_Daten_2022!N$1,FALSE))</f>
        <v>0</v>
      </c>
      <c r="BC12" s="80">
        <f>IF(VLOOKUP($A12,FAG_Daten_2022!$A$1:$FK$206,FAG_Daten_2022!O$1,FALSE)="","",VLOOKUP($A12,FAG_Daten_2022!$A$1:$FK$206,FAG_Daten_2022!O$1,FALSE))</f>
        <v>0</v>
      </c>
      <c r="BD12" s="80" t="str">
        <f>IF(VLOOKUP($A12,FAG_Daten_2022!$A$1:$FK$206,FAG_Daten_2022!P$1,FALSE)="","",VLOOKUP($A12,FAG_Daten_2022!$A$1:$FK$206,FAG_Daten_2022!P$1,FALSE))</f>
        <v/>
      </c>
      <c r="BE12" s="80">
        <f>IF(VLOOKUP($A12,FAG_Daten_2022!$A$1:$FK$206,FAG_Daten_2022!R$1,FALSE)="","",VLOOKUP($A12,FAG_Daten_2022!$A$1:$FK$206,FAG_Daten_2022!R$1,FALSE))</f>
        <v>17</v>
      </c>
      <c r="BF12" s="80">
        <f>IF(VLOOKUP($A12,FAG_Daten_2022!$A$1:$FK$206,FAG_Daten_2022!S$1,FALSE)="","",VLOOKUP($A12,FAG_Daten_2022!$A$1:$FK$206,FAG_Daten_2022!S$1,FALSE))</f>
        <v>0</v>
      </c>
      <c r="BG12" s="80" t="str">
        <f>IF(VLOOKUP($A12,FAG_Daten_2022!$A$1:$FK$206,FAG_Daten_2022!T$1,FALSE)="","",VLOOKUP($A12,FAG_Daten_2022!$A$1:$FK$206,FAG_Daten_2022!T$1,FALSE))</f>
        <v/>
      </c>
      <c r="BH12" s="80" t="str">
        <f>IF(VLOOKUP($A12,FAG_Daten_2022!$A$1:$FK$206,FAG_Daten_2022!U$1,FALSE)="","",VLOOKUP($A12,FAG_Daten_2022!$A$1:$FK$206,FAG_Daten_2022!U$1,FALSE))</f>
        <v/>
      </c>
      <c r="BI12" s="80">
        <f>IF(VLOOKUP($A12,FAG_Daten_2022!$A$1:$FK$206,FAG_Daten_2022!W$1,FALSE)="","",VLOOKUP($A12,FAG_Daten_2022!$A$1:$FK$206,FAG_Daten_2022!W$1,FALSE))</f>
        <v>0</v>
      </c>
      <c r="BJ12" s="80" t="str">
        <f>IF(VLOOKUP($A12,FAG_Daten_2022!$A$1:$FK$206,FAG_Daten_2022!X$1,FALSE)="","",VLOOKUP($A12,FAG_Daten_2022!$A$1:$FK$206,FAG_Daten_2022!X$1,FALSE))</f>
        <v/>
      </c>
      <c r="BK12" s="80" t="str">
        <f>IF(VLOOKUP($A12,FAG_Daten_2022!$A$1:$FK$206,FAG_Daten_2022!Y$1,FALSE)="","",VLOOKUP($A12,FAG_Daten_2022!$A$1:$FK$206,FAG_Daten_2022!Y$1,FALSE))</f>
        <v/>
      </c>
      <c r="BL12" s="80" t="str">
        <f>IF(VLOOKUP($A12,FAG_Daten_2022!$A$1:$FK$206,FAG_Daten_2022!Z$1,FALSE)="","",VLOOKUP($A12,FAG_Daten_2022!$A$1:$FK$206,FAG_Daten_2022!Z$1,FALSE))</f>
        <v/>
      </c>
      <c r="BM12" s="82">
        <f>IF(VLOOKUP($A12,FAG_Daten_2022!$A$1:$FK$206,FAG_Daten_2022!AG$1,FALSE)="","",VLOOKUP($A12,FAG_Daten_2022!$A$1:$FK$206,FAG_Daten_2022!AG$1,FALSE))</f>
        <v>31949205</v>
      </c>
      <c r="BN12" s="82"/>
      <c r="BO12" s="82">
        <f>IF(VLOOKUP($A12,FAG_Daten_2022!$A$1:$FK$206,FAG_Daten_2022!AI$1,FALSE)="","",VLOOKUP($A12,FAG_Daten_2022!$A$1:$FK$206,FAG_Daten_2022!AI$1,FALSE))</f>
        <v>0</v>
      </c>
      <c r="BP12" s="113">
        <f>IF(VLOOKUP($A12,FAG_Daten_2022!$A$1:$FK$206,FAG_Daten_2022!AJ$1,FALSE)="","",VLOOKUP($A12,FAG_Daten_2022!$A$1:$FK$206,FAG_Daten_2022!AJ$1,FALSE))</f>
        <v>0</v>
      </c>
      <c r="BQ12" s="82" t="str">
        <f>IF(VLOOKUP($A12,FAG_Daten_2022!$A$1:$FK$206,FAG_Daten_2022!AK$1,FALSE)="","",VLOOKUP($A12,FAG_Daten_2022!$A$1:$FK$206,FAG_Daten_2022!AK$1,FALSE))</f>
        <v/>
      </c>
      <c r="BR12" s="82">
        <f>IF(VLOOKUP($A12,FAG_Daten_2022!$A$1:$FK$206,FAG_Daten_2022!AL$1,FALSE)="","",VLOOKUP($A12,FAG_Daten_2022!$A$1:$FK$206,FAG_Daten_2022!AL$1,FALSE))</f>
        <v>31949205</v>
      </c>
      <c r="BS12" s="82">
        <f>IF(VLOOKUP($A12,FAG_Daten_2022!$A$1:$FK$206,FAG_Daten_2022!AM$1,FALSE)="","",VLOOKUP($A12,FAG_Daten_2022!$A$1:$FK$206,FAG_Daten_2022!AM$1,FALSE))</f>
        <v>0</v>
      </c>
      <c r="BT12" s="82" t="str">
        <f>IF(VLOOKUP($A12,FAG_Daten_2022!$A$1:$FK$206,FAG_Daten_2022!AN$1,FALSE)="","",VLOOKUP($A12,FAG_Daten_2022!$A$1:$FK$206,FAG_Daten_2022!AN$1,FALSE))</f>
        <v/>
      </c>
      <c r="BU12" s="82" t="str">
        <f>IF(VLOOKUP($A12,FAG_Daten_2022!$A$1:$FK$206,FAG_Daten_2022!AO$1,FALSE)="","",VLOOKUP($A12,FAG_Daten_2022!$A$1:$FK$206,FAG_Daten_2022!AO$1,FALSE))</f>
        <v/>
      </c>
      <c r="BV12" s="82">
        <f>IF(VLOOKUP($A12,FAG_Daten_2022!$A$1:$FK$206,FAG_Daten_2022!AP$1,FALSE)="","",VLOOKUP($A12,FAG_Daten_2022!$A$1:$FK$206,FAG_Daten_2022!AP$1,FALSE))</f>
        <v>0</v>
      </c>
      <c r="BW12" s="82" t="str">
        <f>IF(VLOOKUP($A12,FAG_Daten_2022!$A$1:$FK$206,FAG_Daten_2022!AQ$1,FALSE)="","",VLOOKUP($A12,FAG_Daten_2022!$A$1:$FK$206,FAG_Daten_2022!AQ$1,FALSE))</f>
        <v/>
      </c>
      <c r="BX12" s="82" t="str">
        <f>IF(VLOOKUP($A12,FAG_Daten_2022!$A$1:$FK$206,FAG_Daten_2022!AR$1,FALSE)="","",VLOOKUP($A12,FAG_Daten_2022!$A$1:$FK$206,FAG_Daten_2022!AR$1,FALSE))</f>
        <v/>
      </c>
      <c r="BY12" s="82" t="str">
        <f>IF(VLOOKUP($A12,FAG_Daten_2022!$A$1:$FK$206,FAG_Daten_2022!AS$1,FALSE)="","",VLOOKUP($A12,FAG_Daten_2022!$A$1:$FK$206,FAG_Daten_2022!AS$1,FALSE))</f>
        <v/>
      </c>
      <c r="BZ12" s="82" t="str">
        <f t="shared" si="43"/>
        <v/>
      </c>
      <c r="CA12" s="82">
        <f t="shared" si="44"/>
        <v>0</v>
      </c>
      <c r="CB12" s="82">
        <f t="shared" si="45"/>
        <v>0</v>
      </c>
      <c r="CC12" s="82" t="str">
        <f t="shared" si="46"/>
        <v/>
      </c>
      <c r="CD12" s="82">
        <f t="shared" si="47"/>
        <v>2024570</v>
      </c>
      <c r="CE12" s="82">
        <f t="shared" si="48"/>
        <v>0</v>
      </c>
      <c r="CF12" s="82" t="str">
        <f t="shared" si="49"/>
        <v/>
      </c>
      <c r="CG12" s="82" t="str">
        <f t="shared" si="50"/>
        <v/>
      </c>
      <c r="CH12" s="82">
        <f t="shared" si="51"/>
        <v>0</v>
      </c>
      <c r="CI12" s="82" t="str">
        <f t="shared" si="52"/>
        <v/>
      </c>
      <c r="CJ12" s="82" t="str">
        <f t="shared" si="53"/>
        <v/>
      </c>
      <c r="CK12" s="82" t="str">
        <f t="shared" si="54"/>
        <v/>
      </c>
      <c r="CL12" s="82" t="str">
        <f t="shared" si="55"/>
        <v/>
      </c>
      <c r="CM12" s="82">
        <f t="shared" si="56"/>
        <v>0</v>
      </c>
      <c r="CN12" s="82">
        <f t="shared" si="57"/>
        <v>0</v>
      </c>
      <c r="CO12" s="82" t="str">
        <f t="shared" si="58"/>
        <v/>
      </c>
      <c r="CP12" s="82">
        <f t="shared" si="59"/>
        <v>0</v>
      </c>
      <c r="CQ12" s="82">
        <f t="shared" si="60"/>
        <v>0</v>
      </c>
      <c r="CR12" s="82" t="str">
        <f t="shared" si="61"/>
        <v/>
      </c>
      <c r="CS12" s="82" t="str">
        <f t="shared" si="62"/>
        <v/>
      </c>
      <c r="CT12" s="82">
        <f t="shared" si="63"/>
        <v>0</v>
      </c>
      <c r="CU12" s="82" t="str">
        <f t="shared" si="64"/>
        <v/>
      </c>
      <c r="CV12" s="82" t="str">
        <f t="shared" si="65"/>
        <v/>
      </c>
      <c r="CW12" s="82" t="str">
        <f t="shared" si="66"/>
        <v/>
      </c>
      <c r="CX12" s="82">
        <f t="shared" si="67"/>
        <v>2024570</v>
      </c>
      <c r="CY12" s="82">
        <f>VLOOKUP($A12,FAG_Daten_2022!$A$1:$FK$206,FAG_Daten_2022!I$1,FALSE)</f>
        <v>2444</v>
      </c>
      <c r="CZ12" s="82"/>
      <c r="DA12" s="82" t="str">
        <f>IF(VLOOKUP($A12,FAG_Daten_2022!$A$1:$FK$206,FAG_Daten_2022!BF$1,FALSE)="","",VLOOKUP($A12,FAG_Daten_2022!$A$1:$FK$206,FAG_Daten_2022!BF$1,FALSE))</f>
        <v/>
      </c>
      <c r="DB12" s="82" t="str">
        <f>IF(VLOOKUP($A12,FAG_Daten_2022!$A$1:$FK$206,FAG_Daten_2022!BG$1,FALSE)="","",VLOOKUP($A12,FAG_Daten_2022!$A$1:$FK$206,FAG_Daten_2022!BG$1,FALSE))</f>
        <v/>
      </c>
      <c r="DC12" s="82" t="str">
        <f>IF(VLOOKUP($A12,FAG_Daten_2022!$A$1:$FK$206,FAG_Daten_2022!BH$1,FALSE)="","",VLOOKUP($A12,FAG_Daten_2022!$A$1:$FK$206,FAG_Daten_2022!BH$1,FALSE))</f>
        <v/>
      </c>
      <c r="DD12" s="82">
        <f>IF(VLOOKUP($A12,FAG_Daten_2022!$A$1:$FK$206,FAG_Daten_2022!BI$1,FALSE)="","",VLOOKUP($A12,FAG_Daten_2022!$A$1:$FK$206,FAG_Daten_2022!BI$1,FALSE))</f>
        <v>276</v>
      </c>
      <c r="DE12" s="82" t="str">
        <f>IF(VLOOKUP($A12,FAG_Daten_2022!$A$1:$FK$206,FAG_Daten_2022!BJ$1,FALSE)="","",VLOOKUP($A12,FAG_Daten_2022!$A$1:$FK$206,FAG_Daten_2022!BJ$1,FALSE))</f>
        <v/>
      </c>
      <c r="DF12" s="82" t="str">
        <f>IF(VLOOKUP($A12,FAG_Daten_2022!$A$1:$FK$206,FAG_Daten_2022!BK$1,FALSE)="","",VLOOKUP($A12,FAG_Daten_2022!$A$1:$FK$206,FAG_Daten_2022!BK$1,FALSE))</f>
        <v/>
      </c>
      <c r="DG12" s="82" t="str">
        <f>IF(VLOOKUP($A12,FAG_Daten_2022!$A$1:$FK$206,FAG_Daten_2022!BL$1,FALSE)="","",VLOOKUP($A12,FAG_Daten_2022!$A$1:$FK$206,FAG_Daten_2022!BL$1,FALSE))</f>
        <v/>
      </c>
      <c r="DH12" s="82" t="str">
        <f>IF(VLOOKUP($A12,FAG_Daten_2022!$A$1:$FK$206,FAG_Daten_2022!BM$1,FALSE)="","",VLOOKUP($A12,FAG_Daten_2022!$A$1:$FK$206,FAG_Daten_2022!BM$1,FALSE))</f>
        <v/>
      </c>
      <c r="DI12" s="82" t="str">
        <f>IF(VLOOKUP($A12,FAG_Daten_2022!$A$1:$FK$206,FAG_Daten_2022!BN$1,FALSE)="","",VLOOKUP($A12,FAG_Daten_2022!$A$1:$FK$206,FAG_Daten_2022!BN$1,FALSE))</f>
        <v/>
      </c>
      <c r="DJ12" s="82" t="str">
        <f>IF(VLOOKUP($A12,FAG_Daten_2022!$A$1:$FK$206,FAG_Daten_2022!BO$1,FALSE)="","",VLOOKUP($A12,FAG_Daten_2022!$A$1:$FK$206,FAG_Daten_2022!BO$1,FALSE))</f>
        <v/>
      </c>
      <c r="DK12" s="82" t="str">
        <f>IF(VLOOKUP($A12,FAG_Daten_2022!$A$1:$FK$206,FAG_Daten_2022!BP$1,FALSE)="","",VLOOKUP($A12,FAG_Daten_2022!$A$1:$FK$206,FAG_Daten_2022!BP$1,FALSE))</f>
        <v/>
      </c>
      <c r="DL12" s="82" t="str">
        <f>IF(VLOOKUP($A12,FAG_Daten_2022!$A$1:$FK$206,FAG_Daten_2022!BQ$1,FALSE)="","",VLOOKUP($A12,FAG_Daten_2022!$A$1:$FK$206,FAG_Daten_2022!BQ$1,FALSE))</f>
        <v/>
      </c>
      <c r="DM12" s="82" t="str">
        <f>IF(VLOOKUP($A12,FAG_Daten_2022!$A$1:$FK$206,FAG_Daten_2022!BR$1,FALSE)="","",VLOOKUP($A12,FAG_Daten_2022!$A$1:$FK$206,FAG_Daten_2022!BR$1,FALSE))</f>
        <v/>
      </c>
      <c r="DN12" s="82" t="str">
        <f t="shared" si="68"/>
        <v/>
      </c>
      <c r="DO12" s="82" t="str">
        <f t="shared" si="69"/>
        <v/>
      </c>
      <c r="DP12" s="82" t="str">
        <f t="shared" si="70"/>
        <v/>
      </c>
      <c r="DQ12" s="82" t="str">
        <f t="shared" si="71"/>
        <v/>
      </c>
      <c r="DR12" s="82">
        <f t="shared" si="72"/>
        <v>0</v>
      </c>
      <c r="DS12" s="82" t="str">
        <f t="shared" si="73"/>
        <v/>
      </c>
      <c r="DT12" s="82" t="str">
        <f t="shared" si="74"/>
        <v/>
      </c>
      <c r="DU12" s="82" t="str">
        <f t="shared" si="75"/>
        <v/>
      </c>
      <c r="DV12" s="82" t="str">
        <f t="shared" si="76"/>
        <v/>
      </c>
      <c r="DW12" s="82" t="str">
        <f t="shared" si="77"/>
        <v/>
      </c>
      <c r="DX12" s="82" t="str">
        <f t="shared" si="78"/>
        <v/>
      </c>
      <c r="DY12" s="82" t="str">
        <f t="shared" si="79"/>
        <v/>
      </c>
      <c r="DZ12" s="82">
        <f t="shared" si="80"/>
        <v>0</v>
      </c>
      <c r="EA12" s="82">
        <f t="shared" si="81"/>
        <v>2024570</v>
      </c>
      <c r="EB12" s="82"/>
      <c r="EC12" s="82"/>
      <c r="ED12" s="82"/>
      <c r="EE12" s="82"/>
      <c r="EF12" s="82"/>
      <c r="EG12" s="82"/>
      <c r="EH12" s="82"/>
      <c r="EI12" s="82"/>
      <c r="EJ12" s="82"/>
      <c r="EL12" s="82"/>
    </row>
    <row r="13" spans="1:143" outlineLevel="1" x14ac:dyDescent="0.2">
      <c r="A13" s="3">
        <v>211</v>
      </c>
      <c r="B13" s="3" t="str">
        <f>VLOOKUP(A13,FAG_Daten_2022!A$1:$FK$206,FAG_Daten_2022!$B$1,FALSE)</f>
        <v>Altikon</v>
      </c>
      <c r="C13" s="3" t="str">
        <f>VLOOKUP(A13,FAG_Daten_2022!A$1:$FK$206,FAG_Daten_2022!$C$1,FALSE)</f>
        <v>Politische Gemeinde</v>
      </c>
      <c r="D13" s="3" t="str">
        <f>VLOOKUP(A13,FAG_Daten_2022!A$1:$FK$206,FAG_Daten_2022!$D$1,FALSE)</f>
        <v>Bezirk Winterthur</v>
      </c>
      <c r="E13" s="82">
        <f>VLOOKUP(A13,FAG_Daten_2022!A$1:$FK$206,FAG_Daten_2022!$AT$1,FALSE)</f>
        <v>2040</v>
      </c>
      <c r="F13" s="82">
        <f>VLOOKUP(A13,FAG_Daten_2022!A$1:$FK$206,FAG_Daten_2022!$AV$1,FALSE)</f>
        <v>3770</v>
      </c>
      <c r="G13" s="82">
        <f>VLOOKUP(A13,FAG_Daten_2022!A$1:$FK$206,FAG_Daten_2022!$F$1,FALSE)</f>
        <v>702</v>
      </c>
      <c r="H13" s="80">
        <f>VLOOKUP(A13,FAG_Daten_2022!A$1:$FK$206,FAG_Daten_2022!$DH$1,FALSE)</f>
        <v>114</v>
      </c>
      <c r="I13" s="82">
        <f>ROUND(IF(E13&lt;FAG_Basisdaten!$C$5*F13,(FAG_Basisdaten!$C$5*F13-E13)*G13*H13/100,0),0)</f>
        <v>1233632</v>
      </c>
      <c r="J13" s="82">
        <f>VLOOKUP(A13,FAG_Daten_2022!A$1:$FK$206,FAG_Daten_2022!$AT$1,FALSE)</f>
        <v>2040</v>
      </c>
      <c r="K13" s="82">
        <f>VLOOKUP(A13,FAG_Daten_2022!A$1:$FK$206,FAG_Daten_2022!$AV$1,FALSE)</f>
        <v>3770</v>
      </c>
      <c r="L13" s="3">
        <f>VLOOKUP(A13,FAG_Daten_2022!A$1:$FK$206,FAG_Daten_2022!$F$1,FALSE)</f>
        <v>702</v>
      </c>
      <c r="M13" s="3">
        <f>VLOOKUP(A13,FAG_Daten_2022!A$1:$FK$206,FAG_Daten_2022!DJ$1,FALSE)</f>
        <v>99.67</v>
      </c>
      <c r="N13" s="3">
        <f>VLOOKUP(A13,FAG_Daten_2022!A$1:$FK$206,FAG_Daten_2022!$DK$1,FALSE)</f>
        <v>100.87</v>
      </c>
      <c r="O13" s="82">
        <f>ROUND(IF(J13&gt;K13*FAG_Basisdaten!$C$8,(J13-K13*FAG_Basisdaten!$C$8)*FAG_Basisdaten!$C$9*L13*(M13/N13),0),0)</f>
        <v>0</v>
      </c>
      <c r="P13" s="82">
        <f>VLOOKUP(A13,FAG_Daten_2022!A$1:$FK$206,FAG_Daten_2022!$I$1,FALSE)</f>
        <v>152</v>
      </c>
      <c r="Q13" s="82">
        <f>VLOOKUP(A13,FAG_Daten_2022!A$1:$FK$206,FAG_Daten_2022!$F$1,FALSE)</f>
        <v>702</v>
      </c>
      <c r="R13" s="82">
        <f>VLOOKUP(A13,FAG_Daten_2022!A$1:$FK$206,FAG_Daten_2022!$K$1,FALSE)</f>
        <v>232131</v>
      </c>
      <c r="S13" s="82">
        <f>VLOOKUP(A13,FAG_Daten_2022!A$1:$FK$206,FAG_Daten_2022!$H$1,FALSE)</f>
        <v>1130451</v>
      </c>
      <c r="T13" s="82">
        <f>VLOOKUP(A13,FAG_Daten_2022!A$1:$FK$206,FAG_Daten_2022!$F$1,FALSE)</f>
        <v>702</v>
      </c>
      <c r="U13" s="3">
        <f>VLOOKUP(A13,FAG_Daten_2022!A$1:$FK$206,FAG_Daten_2022!$BC$1,FALSE)</f>
        <v>102.3</v>
      </c>
      <c r="V13" s="3">
        <f>VLOOKUP(A13,FAG_Daten_2022!A$1:$FK$206,FAG_Daten_2022!$BD$1,FALSE)</f>
        <v>104.2</v>
      </c>
      <c r="W13" s="118">
        <f>IF((P13/Q13)&gt;(R13/S13)*FAG_Basisdaten!$C$12,((P13/Q13)-(R13/S13)*FAG_Basisdaten!$C$12)*T13*FAG_Basisdaten!$C$13*(U13/V13),0)</f>
        <v>0</v>
      </c>
      <c r="X13" s="3">
        <f>VLOOKUP(A13,FAG_Daten_2022!A$1:$FK$206,FAG_Daten_2022!$DH$1,FALSE)</f>
        <v>114</v>
      </c>
      <c r="Y13" s="3">
        <f>VLOOKUP(A13,FAG_Daten_2022!A$1:$FK$206,FAG_Daten_2022!$DJ$1,FALSE)</f>
        <v>99.67</v>
      </c>
      <c r="Z13" s="82">
        <f>ROUND(W13-W13*MIN(MAX((Y13*FAG_Basisdaten!$C$15-X13)/(Y13*FAG_Basisdaten!$C$14),0),1),0)</f>
        <v>0</v>
      </c>
      <c r="AA13" s="79">
        <f>VLOOKUP(A13,FAG_Daten_2022!A$1:$FK$206,FAG_Daten_2022!$AW$1,FALSE)</f>
        <v>93.49</v>
      </c>
      <c r="AB13" s="83">
        <f>VLOOKUP(A13,FAG_Daten_2022!A$1:$FK$206,FAG_Daten_2022!$AZ$1,FALSE)</f>
        <v>0</v>
      </c>
      <c r="AC13" s="3">
        <f>VLOOKUP(A13,FAG_Daten_2022!A$1:$FK$206,FAG_Daten_2022!$F$1,FALSE)</f>
        <v>702</v>
      </c>
      <c r="AD13" s="3">
        <f>VLOOKUP(A13,FAG_Daten_2022!A$1:$FK$206,FAG_Daten_2022!$BC$1,FALSE)</f>
        <v>102.3</v>
      </c>
      <c r="AE13" s="3">
        <f>VLOOKUP(A13,FAG_Daten_2022!A$1:$FK$206,FAG_Daten_2022!$BD$1,FALSE)</f>
        <v>104.2</v>
      </c>
      <c r="AF13" s="80">
        <f>IF(OR(AA13&lt;FAG_Basisdaten!$C$18,AB13&gt;FAG_Basisdaten!$C$19),MAX((FAG_Basisdaten!$C$20+FAG_Basisdaten!$C$21*AA13+FAG_Basisdaten!$C$22*AB13*100)*AC13*(AD13/AE13),0),0)</f>
        <v>211246.57433781188</v>
      </c>
      <c r="AG13" s="3">
        <f>VLOOKUP(A13,FAG_Daten_2022!A$1:$FK$206,FAG_Daten_2022!$DH$1,FALSE)</f>
        <v>114</v>
      </c>
      <c r="AH13" s="3">
        <f>VLOOKUP(A13,FAG_Daten_2022!A$1:$FK$206,FAG_Daten_2022!$DJ$1,FALSE)</f>
        <v>99.67</v>
      </c>
      <c r="AI13" s="82">
        <f>ROUND(AF13-AF13*MIN(MAX((AH13*FAG_Basisdaten!$C$24-AG13)/(AH13*FAG_Basisdaten!$C$23),0),1),0)</f>
        <v>151243</v>
      </c>
      <c r="AJ13" s="3">
        <f>VLOOKUP(A13,FAG_Daten_2022!$A$1:$FK$206,FAG_Daten_2022!$BC$1,FALSE)</f>
        <v>102.3</v>
      </c>
      <c r="AK13" s="3">
        <f>VLOOKUP(A13,FAG_Daten_2022!$A$1:$FK$206,FAG_Daten_2022!$BD$1,FALSE)</f>
        <v>104.2</v>
      </c>
      <c r="AL13" s="82">
        <v>0</v>
      </c>
      <c r="AM13" s="82">
        <f t="shared" si="42"/>
        <v>1384875</v>
      </c>
      <c r="AN13" s="115" t="str">
        <f>IF(VLOOKUP($A13,FAG_Daten_2022!$A$1:$FK$206,FAG_Daten_2022!BS$1,FALSE)="","",VLOOKUP($A13,FAG_Daten_2022!$A$1:$FK$206,FAG_Daten_2022!BS$1,FALSE))</f>
        <v/>
      </c>
      <c r="AO13" s="115" t="str">
        <f>IF(VLOOKUP($A13,FAG_Daten_2022!$A$1:$FK$206,FAG_Daten_2022!BT$1,FALSE)="","",VLOOKUP($A13,FAG_Daten_2022!$A$1:$FK$206,FAG_Daten_2022!BT$1,FALSE))</f>
        <v/>
      </c>
      <c r="AP13" s="115" t="str">
        <f>IF(VLOOKUP($A13,FAG_Daten_2022!$A$1:$FK$206,FAG_Daten_2022!BU$1,FALSE)="","",VLOOKUP($A13,FAG_Daten_2022!$A$1:$FK$206,FAG_Daten_2022!BU$1,FALSE))</f>
        <v/>
      </c>
      <c r="AQ13" s="115" t="str">
        <f>IF(VLOOKUP($A13,FAG_Daten_2022!$A$1:$FK$206,FAG_Daten_2022!BV$1,FALSE)="","",VLOOKUP($A13,FAG_Daten_2022!$A$1:$FK$206,FAG_Daten_2022!BV$1,FALSE))</f>
        <v/>
      </c>
      <c r="AR13" s="115" t="str">
        <f>IF(VLOOKUP($A13,FAG_Daten_2022!$A$1:$FK$206,FAG_Daten_2022!BW$1,FALSE)="","",VLOOKUP($A13,FAG_Daten_2022!$A$1:$FK$206,FAG_Daten_2022!BW$1,FALSE))</f>
        <v>Rickenbach</v>
      </c>
      <c r="AS13" s="115" t="str">
        <f>IF(VLOOKUP($A13,FAG_Daten_2022!$A$1:$FK$206,FAG_Daten_2022!BX$1,FALSE)="","",VLOOKUP($A13,FAG_Daten_2022!$A$1:$FK$206,FAG_Daten_2022!BX$1,FALSE))</f>
        <v/>
      </c>
      <c r="AT13" s="115" t="str">
        <f>IF(VLOOKUP($A13,FAG_Daten_2022!$A$1:$FK$206,FAG_Daten_2022!BY$1,FALSE)="","",VLOOKUP($A13,FAG_Daten_2022!$A$1:$FK$206,FAG_Daten_2022!BY$1,FALSE))</f>
        <v/>
      </c>
      <c r="AU13" s="115" t="str">
        <f>IF(VLOOKUP($A13,FAG_Daten_2022!$A$1:$FK$206,FAG_Daten_2022!BZ$1,FALSE)="","",VLOOKUP($A13,FAG_Daten_2022!$A$1:$FK$206,FAG_Daten_2022!BZ$1,FALSE))</f>
        <v/>
      </c>
      <c r="AV13" s="115" t="str">
        <f>IF(VLOOKUP($A13,FAG_Daten_2022!$A$1:$FK$206,FAG_Daten_2022!CA$1,FALSE)="","",VLOOKUP($A13,FAG_Daten_2022!$A$1:$FK$206,FAG_Daten_2022!CA$1,FALSE))</f>
        <v/>
      </c>
      <c r="AW13" s="115" t="str">
        <f>IF(VLOOKUP($A13,FAG_Daten_2022!$A$1:$FK$206,FAG_Daten_2022!CB$1,FALSE)="","",VLOOKUP($A13,FAG_Daten_2022!$A$1:$FK$206,FAG_Daten_2022!CB$1,FALSE))</f>
        <v/>
      </c>
      <c r="AX13" s="115" t="str">
        <f>IF(VLOOKUP($A13,FAG_Daten_2022!$A$1:$FK$206,FAG_Daten_2022!CC$1,FALSE)="","",VLOOKUP($A13,FAG_Daten_2022!$A$1:$FK$206,FAG_Daten_2022!CC$1,FALSE))</f>
        <v/>
      </c>
      <c r="AY13" s="115" t="str">
        <f>IF(VLOOKUP($A13,FAG_Daten_2022!$A$1:$FK$206,FAG_Daten_2022!CD$1,FALSE)="","",VLOOKUP($A13,FAG_Daten_2022!$A$1:$FK$206,FAG_Daten_2022!CD$1,FALSE))</f>
        <v/>
      </c>
      <c r="AZ13" s="80">
        <f>VLOOKUP($A13,FAG_Daten_2022!$A$1:$FK$206,FAG_Daten_2022!$DH$1,FALSE)</f>
        <v>114</v>
      </c>
      <c r="BA13" s="80">
        <f>IF(VLOOKUP($A13,FAG_Daten_2022!$A$1:$FK$206,FAG_Daten_2022!M$1,FALSE)="","",VLOOKUP($A13,FAG_Daten_2022!$A$1:$FK$206,FAG_Daten_2022!M$1,FALSE))</f>
        <v>0</v>
      </c>
      <c r="BB13" s="80">
        <f>IF(VLOOKUP($A13,FAG_Daten_2022!$A$1:$FK$206,FAG_Daten_2022!N$1,FALSE)="","",VLOOKUP($A13,FAG_Daten_2022!$A$1:$FK$206,FAG_Daten_2022!N$1,FALSE))</f>
        <v>0</v>
      </c>
      <c r="BC13" s="80">
        <f>IF(VLOOKUP($A13,FAG_Daten_2022!$A$1:$FK$206,FAG_Daten_2022!O$1,FALSE)="","",VLOOKUP($A13,FAG_Daten_2022!$A$1:$FK$206,FAG_Daten_2022!O$1,FALSE))</f>
        <v>0</v>
      </c>
      <c r="BD13" s="80" t="str">
        <f>IF(VLOOKUP($A13,FAG_Daten_2022!$A$1:$FK$206,FAG_Daten_2022!P$1,FALSE)="","",VLOOKUP($A13,FAG_Daten_2022!$A$1:$FK$206,FAG_Daten_2022!P$1,FALSE))</f>
        <v/>
      </c>
      <c r="BE13" s="80">
        <f>IF(VLOOKUP($A13,FAG_Daten_2022!$A$1:$FK$206,FAG_Daten_2022!R$1,FALSE)="","",VLOOKUP($A13,FAG_Daten_2022!$A$1:$FK$206,FAG_Daten_2022!R$1,FALSE))</f>
        <v>22</v>
      </c>
      <c r="BF13" s="80">
        <f>IF(VLOOKUP($A13,FAG_Daten_2022!$A$1:$FK$206,FAG_Daten_2022!S$1,FALSE)="","",VLOOKUP($A13,FAG_Daten_2022!$A$1:$FK$206,FAG_Daten_2022!S$1,FALSE))</f>
        <v>0</v>
      </c>
      <c r="BG13" s="80" t="str">
        <f>IF(VLOOKUP($A13,FAG_Daten_2022!$A$1:$FK$206,FAG_Daten_2022!T$1,FALSE)="","",VLOOKUP($A13,FAG_Daten_2022!$A$1:$FK$206,FAG_Daten_2022!T$1,FALSE))</f>
        <v/>
      </c>
      <c r="BH13" s="80" t="str">
        <f>IF(VLOOKUP($A13,FAG_Daten_2022!$A$1:$FK$206,FAG_Daten_2022!U$1,FALSE)="","",VLOOKUP($A13,FAG_Daten_2022!$A$1:$FK$206,FAG_Daten_2022!U$1,FALSE))</f>
        <v/>
      </c>
      <c r="BI13" s="80">
        <f>IF(VLOOKUP($A13,FAG_Daten_2022!$A$1:$FK$206,FAG_Daten_2022!W$1,FALSE)="","",VLOOKUP($A13,FAG_Daten_2022!$A$1:$FK$206,FAG_Daten_2022!W$1,FALSE))</f>
        <v>0</v>
      </c>
      <c r="BJ13" s="80" t="str">
        <f>IF(VLOOKUP($A13,FAG_Daten_2022!$A$1:$FK$206,FAG_Daten_2022!X$1,FALSE)="","",VLOOKUP($A13,FAG_Daten_2022!$A$1:$FK$206,FAG_Daten_2022!X$1,FALSE))</f>
        <v/>
      </c>
      <c r="BK13" s="80" t="str">
        <f>IF(VLOOKUP($A13,FAG_Daten_2022!$A$1:$FK$206,FAG_Daten_2022!Y$1,FALSE)="","",VLOOKUP($A13,FAG_Daten_2022!$A$1:$FK$206,FAG_Daten_2022!Y$1,FALSE))</f>
        <v/>
      </c>
      <c r="BL13" s="80" t="str">
        <f>IF(VLOOKUP($A13,FAG_Daten_2022!$A$1:$FK$206,FAG_Daten_2022!Z$1,FALSE)="","",VLOOKUP($A13,FAG_Daten_2022!$A$1:$FK$206,FAG_Daten_2022!Z$1,FALSE))</f>
        <v/>
      </c>
      <c r="BM13" s="82">
        <f>IF(VLOOKUP($A13,FAG_Daten_2022!$A$1:$FK$206,FAG_Daten_2022!AG$1,FALSE)="","",VLOOKUP($A13,FAG_Daten_2022!$A$1:$FK$206,FAG_Daten_2022!AG$1,FALSE))</f>
        <v>1431852</v>
      </c>
      <c r="BN13" s="82">
        <f>IF(VLOOKUP($A13,FAG_Daten_2022!$A$1:$FK$206,FAG_Daten_2022!AH$1,FALSE)="","",VLOOKUP($A13,FAG_Daten_2022!$A$1:$FK$206,FAG_Daten_2022!AH$1,FALSE))</f>
        <v>0</v>
      </c>
      <c r="BO13" s="82">
        <f>IF(VLOOKUP($A13,FAG_Daten_2022!$A$1:$FK$206,FAG_Daten_2022!AI$1,FALSE)="","",VLOOKUP($A13,FAG_Daten_2022!$A$1:$FK$206,FAG_Daten_2022!AI$1,FALSE))</f>
        <v>0</v>
      </c>
      <c r="BP13" s="113">
        <f>IF(VLOOKUP($A13,FAG_Daten_2022!$A$1:$FK$206,FAG_Daten_2022!AJ$1,FALSE)="","",VLOOKUP($A13,FAG_Daten_2022!$A$1:$FK$206,FAG_Daten_2022!AJ$1,FALSE))</f>
        <v>0</v>
      </c>
      <c r="BQ13" s="82" t="str">
        <f>IF(VLOOKUP($A13,FAG_Daten_2022!$A$1:$FK$206,FAG_Daten_2022!AK$1,FALSE)="","",VLOOKUP($A13,FAG_Daten_2022!$A$1:$FK$206,FAG_Daten_2022!AK$1,FALSE))</f>
        <v/>
      </c>
      <c r="BR13" s="82">
        <f>IF(VLOOKUP($A13,FAG_Daten_2022!$A$1:$FK$206,FAG_Daten_2022!AL$1,FALSE)="","",VLOOKUP($A13,FAG_Daten_2022!$A$1:$FK$206,FAG_Daten_2022!AL$1,FALSE))</f>
        <v>1431852</v>
      </c>
      <c r="BS13" s="82">
        <f>IF(VLOOKUP($A13,FAG_Daten_2022!$A$1:$FK$206,FAG_Daten_2022!AM$1,FALSE)="","",VLOOKUP($A13,FAG_Daten_2022!$A$1:$FK$206,FAG_Daten_2022!AM$1,FALSE))</f>
        <v>0</v>
      </c>
      <c r="BT13" s="82" t="str">
        <f>IF(VLOOKUP($A13,FAG_Daten_2022!$A$1:$FK$206,FAG_Daten_2022!AN$1,FALSE)="","",VLOOKUP($A13,FAG_Daten_2022!$A$1:$FK$206,FAG_Daten_2022!AN$1,FALSE))</f>
        <v/>
      </c>
      <c r="BU13" s="82" t="str">
        <f>IF(VLOOKUP($A13,FAG_Daten_2022!$A$1:$FK$206,FAG_Daten_2022!AO$1,FALSE)="","",VLOOKUP($A13,FAG_Daten_2022!$A$1:$FK$206,FAG_Daten_2022!AO$1,FALSE))</f>
        <v/>
      </c>
      <c r="BV13" s="82">
        <f>IF(VLOOKUP($A13,FAG_Daten_2022!$A$1:$FK$206,FAG_Daten_2022!AP$1,FALSE)="","",VLOOKUP($A13,FAG_Daten_2022!$A$1:$FK$206,FAG_Daten_2022!AP$1,FALSE))</f>
        <v>0</v>
      </c>
      <c r="BW13" s="82" t="str">
        <f>IF(VLOOKUP($A13,FAG_Daten_2022!$A$1:$FK$206,FAG_Daten_2022!AQ$1,FALSE)="","",VLOOKUP($A13,FAG_Daten_2022!$A$1:$FK$206,FAG_Daten_2022!AQ$1,FALSE))</f>
        <v/>
      </c>
      <c r="BX13" s="82" t="str">
        <f>IF(VLOOKUP($A13,FAG_Daten_2022!$A$1:$FK$206,FAG_Daten_2022!AR$1,FALSE)="","",VLOOKUP($A13,FAG_Daten_2022!$A$1:$FK$206,FAG_Daten_2022!AR$1,FALSE))</f>
        <v/>
      </c>
      <c r="BY13" s="82" t="str">
        <f>IF(VLOOKUP($A13,FAG_Daten_2022!$A$1:$FK$206,FAG_Daten_2022!AS$1,FALSE)="","",VLOOKUP($A13,FAG_Daten_2022!$A$1:$FK$206,FAG_Daten_2022!AS$1,FALSE))</f>
        <v/>
      </c>
      <c r="BZ13" s="82">
        <f t="shared" si="43"/>
        <v>0</v>
      </c>
      <c r="CA13" s="82">
        <f t="shared" si="44"/>
        <v>0</v>
      </c>
      <c r="CB13" s="82">
        <f t="shared" si="45"/>
        <v>0</v>
      </c>
      <c r="CC13" s="82" t="str">
        <f t="shared" si="46"/>
        <v/>
      </c>
      <c r="CD13" s="82">
        <f t="shared" si="47"/>
        <v>238069</v>
      </c>
      <c r="CE13" s="82">
        <f t="shared" si="48"/>
        <v>0</v>
      </c>
      <c r="CF13" s="82" t="str">
        <f t="shared" si="49"/>
        <v/>
      </c>
      <c r="CG13" s="82" t="str">
        <f t="shared" si="50"/>
        <v/>
      </c>
      <c r="CH13" s="82">
        <f t="shared" si="51"/>
        <v>0</v>
      </c>
      <c r="CI13" s="82" t="str">
        <f t="shared" si="52"/>
        <v/>
      </c>
      <c r="CJ13" s="82" t="str">
        <f t="shared" si="53"/>
        <v/>
      </c>
      <c r="CK13" s="82" t="str">
        <f t="shared" si="54"/>
        <v/>
      </c>
      <c r="CL13" s="82">
        <f t="shared" si="55"/>
        <v>0</v>
      </c>
      <c r="CM13" s="82">
        <f t="shared" si="56"/>
        <v>0</v>
      </c>
      <c r="CN13" s="82">
        <f t="shared" si="57"/>
        <v>0</v>
      </c>
      <c r="CO13" s="82" t="str">
        <f t="shared" si="58"/>
        <v/>
      </c>
      <c r="CP13" s="82">
        <f t="shared" si="59"/>
        <v>0</v>
      </c>
      <c r="CQ13" s="82">
        <f t="shared" si="60"/>
        <v>0</v>
      </c>
      <c r="CR13" s="82" t="str">
        <f t="shared" si="61"/>
        <v/>
      </c>
      <c r="CS13" s="82" t="str">
        <f t="shared" si="62"/>
        <v/>
      </c>
      <c r="CT13" s="82">
        <f t="shared" si="63"/>
        <v>0</v>
      </c>
      <c r="CU13" s="82" t="str">
        <f t="shared" si="64"/>
        <v/>
      </c>
      <c r="CV13" s="82" t="str">
        <f t="shared" si="65"/>
        <v/>
      </c>
      <c r="CW13" s="82" t="str">
        <f t="shared" si="66"/>
        <v/>
      </c>
      <c r="CX13" s="82">
        <f t="shared" si="67"/>
        <v>238069</v>
      </c>
      <c r="CY13" s="82">
        <f>VLOOKUP($A13,FAG_Daten_2022!$A$1:$FK$206,FAG_Daten_2022!I$1,FALSE)</f>
        <v>152</v>
      </c>
      <c r="CZ13" s="82" t="str">
        <f>IF(VLOOKUP($A13,FAG_Daten_2022!$A$1:$FK$206,FAG_Daten_2022!BE$1,FALSE)="","",VLOOKUP($A13,FAG_Daten_2022!$A$1:$FK$206,FAG_Daten_2022!BE$1,FALSE))</f>
        <v/>
      </c>
      <c r="DA13" s="82" t="str">
        <f>IF(VLOOKUP($A13,FAG_Daten_2022!$A$1:$FK$206,FAG_Daten_2022!BF$1,FALSE)="","",VLOOKUP($A13,FAG_Daten_2022!$A$1:$FK$206,FAG_Daten_2022!BF$1,FALSE))</f>
        <v/>
      </c>
      <c r="DB13" s="82" t="str">
        <f>IF(VLOOKUP($A13,FAG_Daten_2022!$A$1:$FK$206,FAG_Daten_2022!BG$1,FALSE)="","",VLOOKUP($A13,FAG_Daten_2022!$A$1:$FK$206,FAG_Daten_2022!BG$1,FALSE))</f>
        <v/>
      </c>
      <c r="DC13" s="82" t="str">
        <f>IF(VLOOKUP($A13,FAG_Daten_2022!$A$1:$FK$206,FAG_Daten_2022!BH$1,FALSE)="","",VLOOKUP($A13,FAG_Daten_2022!$A$1:$FK$206,FAG_Daten_2022!BH$1,FALSE))</f>
        <v/>
      </c>
      <c r="DD13" s="82">
        <f>IF(VLOOKUP($A13,FAG_Daten_2022!$A$1:$FK$206,FAG_Daten_2022!BI$1,FALSE)="","",VLOOKUP($A13,FAG_Daten_2022!$A$1:$FK$206,FAG_Daten_2022!BI$1,FALSE))</f>
        <v>19</v>
      </c>
      <c r="DE13" s="82" t="str">
        <f>IF(VLOOKUP($A13,FAG_Daten_2022!$A$1:$FK$206,FAG_Daten_2022!BJ$1,FALSE)="","",VLOOKUP($A13,FAG_Daten_2022!$A$1:$FK$206,FAG_Daten_2022!BJ$1,FALSE))</f>
        <v/>
      </c>
      <c r="DF13" s="82" t="str">
        <f>IF(VLOOKUP($A13,FAG_Daten_2022!$A$1:$FK$206,FAG_Daten_2022!BK$1,FALSE)="","",VLOOKUP($A13,FAG_Daten_2022!$A$1:$FK$206,FAG_Daten_2022!BK$1,FALSE))</f>
        <v/>
      </c>
      <c r="DG13" s="82" t="str">
        <f>IF(VLOOKUP($A13,FAG_Daten_2022!$A$1:$FK$206,FAG_Daten_2022!BL$1,FALSE)="","",VLOOKUP($A13,FAG_Daten_2022!$A$1:$FK$206,FAG_Daten_2022!BL$1,FALSE))</f>
        <v/>
      </c>
      <c r="DH13" s="82" t="str">
        <f>IF(VLOOKUP($A13,FAG_Daten_2022!$A$1:$FK$206,FAG_Daten_2022!BM$1,FALSE)="","",VLOOKUP($A13,FAG_Daten_2022!$A$1:$FK$206,FAG_Daten_2022!BM$1,FALSE))</f>
        <v/>
      </c>
      <c r="DI13" s="82" t="str">
        <f>IF(VLOOKUP($A13,FAG_Daten_2022!$A$1:$FK$206,FAG_Daten_2022!BN$1,FALSE)="","",VLOOKUP($A13,FAG_Daten_2022!$A$1:$FK$206,FAG_Daten_2022!BN$1,FALSE))</f>
        <v/>
      </c>
      <c r="DJ13" s="82" t="str">
        <f>IF(VLOOKUP($A13,FAG_Daten_2022!$A$1:$FK$206,FAG_Daten_2022!BO$1,FALSE)="","",VLOOKUP($A13,FAG_Daten_2022!$A$1:$FK$206,FAG_Daten_2022!BO$1,FALSE))</f>
        <v/>
      </c>
      <c r="DK13" s="82" t="str">
        <f>IF(VLOOKUP($A13,FAG_Daten_2022!$A$1:$FK$206,FAG_Daten_2022!BP$1,FALSE)="","",VLOOKUP($A13,FAG_Daten_2022!$A$1:$FK$206,FAG_Daten_2022!BP$1,FALSE))</f>
        <v/>
      </c>
      <c r="DL13" s="82" t="str">
        <f>IF(VLOOKUP($A13,FAG_Daten_2022!$A$1:$FK$206,FAG_Daten_2022!BQ$1,FALSE)="","",VLOOKUP($A13,FAG_Daten_2022!$A$1:$FK$206,FAG_Daten_2022!BQ$1,FALSE))</f>
        <v/>
      </c>
      <c r="DM13" s="82" t="str">
        <f>IF(VLOOKUP($A13,FAG_Daten_2022!$A$1:$FK$206,FAG_Daten_2022!BR$1,FALSE)="","",VLOOKUP($A13,FAG_Daten_2022!$A$1:$FK$206,FAG_Daten_2022!BR$1,FALSE))</f>
        <v/>
      </c>
      <c r="DN13" s="82" t="str">
        <f t="shared" si="68"/>
        <v/>
      </c>
      <c r="DO13" s="82" t="str">
        <f t="shared" si="69"/>
        <v/>
      </c>
      <c r="DP13" s="82" t="str">
        <f t="shared" si="70"/>
        <v/>
      </c>
      <c r="DQ13" s="82" t="str">
        <f t="shared" si="71"/>
        <v/>
      </c>
      <c r="DR13" s="82">
        <f t="shared" si="72"/>
        <v>0</v>
      </c>
      <c r="DS13" s="82" t="str">
        <f t="shared" si="73"/>
        <v/>
      </c>
      <c r="DT13" s="82" t="str">
        <f t="shared" si="74"/>
        <v/>
      </c>
      <c r="DU13" s="82" t="str">
        <f t="shared" si="75"/>
        <v/>
      </c>
      <c r="DV13" s="82" t="str">
        <f t="shared" si="76"/>
        <v/>
      </c>
      <c r="DW13" s="82" t="str">
        <f t="shared" si="77"/>
        <v/>
      </c>
      <c r="DX13" s="82" t="str">
        <f t="shared" si="78"/>
        <v/>
      </c>
      <c r="DY13" s="82" t="str">
        <f t="shared" si="79"/>
        <v/>
      </c>
      <c r="DZ13" s="82">
        <f t="shared" si="80"/>
        <v>0</v>
      </c>
      <c r="EA13" s="82">
        <f t="shared" si="81"/>
        <v>238069</v>
      </c>
      <c r="EB13" s="82"/>
      <c r="EC13" s="82"/>
      <c r="ED13" s="82"/>
      <c r="EE13" s="82"/>
      <c r="EF13" s="82"/>
      <c r="EG13" s="82"/>
      <c r="EH13" s="82"/>
      <c r="EI13" s="82"/>
      <c r="EJ13" s="82"/>
      <c r="EK13" s="3"/>
      <c r="EL13" s="82"/>
      <c r="EM13" s="3"/>
    </row>
    <row r="14" spans="1:143" s="3" customFormat="1" outlineLevel="1" x14ac:dyDescent="0.2">
      <c r="A14" s="3">
        <v>30</v>
      </c>
      <c r="B14" s="3" t="str">
        <f>VLOOKUP(A14,FAG_Daten_2022!A$1:$FK$206,FAG_Daten_2022!$B$1,FALSE)</f>
        <v>Andelfingen</v>
      </c>
      <c r="C14" s="3" t="str">
        <f>VLOOKUP(A14,FAG_Daten_2022!A$1:$FK$206,FAG_Daten_2022!$C$1,FALSE)</f>
        <v>Politische Gemeinde</v>
      </c>
      <c r="D14" s="3" t="str">
        <f>VLOOKUP(A14,FAG_Daten_2022!A$1:$FK$206,FAG_Daten_2022!$D$1,FALSE)</f>
        <v>Bezirk Andelfingen</v>
      </c>
      <c r="E14" s="82">
        <f>VLOOKUP(A14,FAG_Daten_2022!A$1:$FK$206,FAG_Daten_2022!$AT$1,FALSE)</f>
        <v>3630</v>
      </c>
      <c r="F14" s="82">
        <f>VLOOKUP(A14,FAG_Daten_2022!A$1:$FK$206,FAG_Daten_2022!$AV$1,FALSE)</f>
        <v>3770</v>
      </c>
      <c r="G14" s="82">
        <f>VLOOKUP(A14,FAG_Daten_2022!A$1:$FK$206,FAG_Daten_2022!$F$1,FALSE)</f>
        <v>2227</v>
      </c>
      <c r="H14" s="80">
        <f>VLOOKUP(A14,FAG_Daten_2022!A$1:$FK$206,FAG_Daten_2022!$DH$1,FALSE)</f>
        <v>112</v>
      </c>
      <c r="I14" s="82">
        <f>ROUND(IF(E14&lt;FAG_Basisdaten!$C$5*F14,(FAG_Basisdaten!$C$5*F14-E14)*G14*H14/100,0),0)</f>
        <v>0</v>
      </c>
      <c r="J14" s="82">
        <f>VLOOKUP(A14,FAG_Daten_2022!A$1:$FK$206,FAG_Daten_2022!$AT$1,FALSE)</f>
        <v>3630</v>
      </c>
      <c r="K14" s="82">
        <f>VLOOKUP(A14,FAG_Daten_2022!A$1:$FK$206,FAG_Daten_2022!$AV$1,FALSE)</f>
        <v>3770</v>
      </c>
      <c r="L14" s="3">
        <f>VLOOKUP(A14,FAG_Daten_2022!A$1:$FK$206,FAG_Daten_2022!$F$1,FALSE)</f>
        <v>2227</v>
      </c>
      <c r="M14" s="3">
        <f>VLOOKUP(A14,FAG_Daten_2022!A$1:$FK$206,FAG_Daten_2022!DJ$1,FALSE)</f>
        <v>99.67</v>
      </c>
      <c r="N14" s="3">
        <f>VLOOKUP(A14,FAG_Daten_2022!A$1:$FK$206,FAG_Daten_2022!$DK$1,FALSE)</f>
        <v>100.87</v>
      </c>
      <c r="O14" s="82">
        <f>ROUND(IF(J14&gt;K14*FAG_Basisdaten!$C$8,(J14-K14*FAG_Basisdaten!$C$8)*FAG_Basisdaten!$C$9*L14*(M14/N14),0),0)</f>
        <v>0</v>
      </c>
      <c r="P14" s="82">
        <f>VLOOKUP(A14,FAG_Daten_2022!A$1:$FK$206,FAG_Daten_2022!$I$1,FALSE)</f>
        <v>514</v>
      </c>
      <c r="Q14" s="82">
        <f>VLOOKUP(A14,FAG_Daten_2022!A$1:$FK$206,FAG_Daten_2022!$F$1,FALSE)</f>
        <v>2227</v>
      </c>
      <c r="R14" s="82">
        <f>VLOOKUP(A14,FAG_Daten_2022!A$1:$FK$206,FAG_Daten_2022!$K$1,FALSE)</f>
        <v>232131</v>
      </c>
      <c r="S14" s="82">
        <f>VLOOKUP(A14,FAG_Daten_2022!A$1:$FK$206,FAG_Daten_2022!$H$1,FALSE)</f>
        <v>1130451</v>
      </c>
      <c r="T14" s="82">
        <f>VLOOKUP(A14,FAG_Daten_2022!A$1:$FK$206,FAG_Daten_2022!$F$1,FALSE)</f>
        <v>2227</v>
      </c>
      <c r="U14" s="3">
        <f>VLOOKUP(A14,FAG_Daten_2022!A$1:$FK$206,FAG_Daten_2022!$BC$1,FALSE)</f>
        <v>102.3</v>
      </c>
      <c r="V14" s="3">
        <f>VLOOKUP(A14,FAG_Daten_2022!A$1:$FK$206,FAG_Daten_2022!$BD$1,FALSE)</f>
        <v>104.2</v>
      </c>
      <c r="W14" s="118">
        <f>IF((P14/Q14)&gt;(R14/S14)*FAG_Basisdaten!$C$12,((P14/Q14)-(R14/S14)*FAG_Basisdaten!$C$12)*T14*FAG_Basisdaten!$C$13*(U14/V14),0)</f>
        <v>129233.98334907074</v>
      </c>
      <c r="X14" s="3">
        <f>VLOOKUP(A14,FAG_Daten_2022!A$1:$FK$206,FAG_Daten_2022!$DH$1,FALSE)</f>
        <v>112</v>
      </c>
      <c r="Y14" s="3">
        <f>VLOOKUP(A14,FAG_Daten_2022!A$1:$FK$206,FAG_Daten_2022!$DJ$1,FALSE)</f>
        <v>99.67</v>
      </c>
      <c r="Z14" s="82">
        <f>ROUND(W14-W14*MIN(MAX((Y14*FAG_Basisdaten!$C$15-X14)/(Y14*FAG_Basisdaten!$C$14),0),1),0)</f>
        <v>87811</v>
      </c>
      <c r="AA14" s="79">
        <f>VLOOKUP(A14,FAG_Daten_2022!A$1:$FK$206,FAG_Daten_2022!$AW$1,FALSE)</f>
        <v>341.64</v>
      </c>
      <c r="AB14" s="83">
        <f>VLOOKUP(A14,FAG_Daten_2022!A$1:$FK$206,FAG_Daten_2022!$AZ$1,FALSE)</f>
        <v>3.7100000000000001E-2</v>
      </c>
      <c r="AC14" s="3">
        <f>VLOOKUP(A14,FAG_Daten_2022!A$1:$FK$206,FAG_Daten_2022!$F$1,FALSE)</f>
        <v>2227</v>
      </c>
      <c r="AD14" s="3">
        <f>VLOOKUP(A14,FAG_Daten_2022!A$1:$FK$206,FAG_Daten_2022!$BC$1,FALSE)</f>
        <v>102.3</v>
      </c>
      <c r="AE14" s="3">
        <f>VLOOKUP(A14,FAG_Daten_2022!A$1:$FK$206,FAG_Daten_2022!$BD$1,FALSE)</f>
        <v>104.2</v>
      </c>
      <c r="AF14" s="80">
        <f>IF(OR(AA14&lt;FAG_Basisdaten!$C$18,AB14&gt;FAG_Basisdaten!$C$19),MAX((FAG_Basisdaten!$C$20+FAG_Basisdaten!$C$21*AA14+FAG_Basisdaten!$C$22*AB14*100)*AC14*(AD14/AE14),0),0)</f>
        <v>0</v>
      </c>
      <c r="AG14" s="3">
        <f>VLOOKUP(A14,FAG_Daten_2022!A$1:$FK$206,FAG_Daten_2022!$DH$1,FALSE)</f>
        <v>112</v>
      </c>
      <c r="AH14" s="3">
        <f>VLOOKUP(A14,FAG_Daten_2022!A$1:$FK$206,FAG_Daten_2022!$DJ$1,FALSE)</f>
        <v>99.67</v>
      </c>
      <c r="AI14" s="82">
        <f>ROUND(AF14-AF14*MIN(MAX((AH14*FAG_Basisdaten!$C$24-AG14)/(AH14*FAG_Basisdaten!$C$23),0),1),0)</f>
        <v>0</v>
      </c>
      <c r="AJ14" s="3">
        <f>VLOOKUP(A14,FAG_Daten_2022!$A$1:$FK$206,FAG_Daten_2022!$BC$1,FALSE)</f>
        <v>102.3</v>
      </c>
      <c r="AK14" s="3">
        <f>VLOOKUP(A14,FAG_Daten_2022!$A$1:$FK$206,FAG_Daten_2022!$BD$1,FALSE)</f>
        <v>104.2</v>
      </c>
      <c r="AL14" s="82">
        <v>0</v>
      </c>
      <c r="AM14" s="82">
        <f t="shared" si="42"/>
        <v>87811</v>
      </c>
      <c r="AN14" s="115" t="str">
        <f>IF(VLOOKUP($A14,FAG_Daten_2022!$A$1:$FK$206,FAG_Daten_2022!BS$1,FALSE)="","",VLOOKUP($A14,FAG_Daten_2022!$A$1:$FK$206,FAG_Daten_2022!BS$1,FALSE))</f>
        <v>Andelfingen</v>
      </c>
      <c r="AO14" s="115" t="str">
        <f>IF(VLOOKUP($A14,FAG_Daten_2022!$A$1:$FK$206,FAG_Daten_2022!BT$1,FALSE)="","",VLOOKUP($A14,FAG_Daten_2022!$A$1:$FK$206,FAG_Daten_2022!BT$1,FALSE))</f>
        <v/>
      </c>
      <c r="AP14" s="115" t="str">
        <f>IF(VLOOKUP($A14,FAG_Daten_2022!$A$1:$FK$206,FAG_Daten_2022!BU$1,FALSE)="","",VLOOKUP($A14,FAG_Daten_2022!$A$1:$FK$206,FAG_Daten_2022!BU$1,FALSE))</f>
        <v/>
      </c>
      <c r="AQ14" s="115" t="str">
        <f>IF(VLOOKUP($A14,FAG_Daten_2022!$A$1:$FK$206,FAG_Daten_2022!BV$1,FALSE)="","",VLOOKUP($A14,FAG_Daten_2022!$A$1:$FK$206,FAG_Daten_2022!BV$1,FALSE))</f>
        <v/>
      </c>
      <c r="AR14" s="115" t="str">
        <f>IF(VLOOKUP($A14,FAG_Daten_2022!$A$1:$FK$206,FAG_Daten_2022!BW$1,FALSE)="","",VLOOKUP($A14,FAG_Daten_2022!$A$1:$FK$206,FAG_Daten_2022!BW$1,FALSE))</f>
        <v>Andelfingen</v>
      </c>
      <c r="AS14" s="115" t="str">
        <f>IF(VLOOKUP($A14,FAG_Daten_2022!$A$1:$FK$206,FAG_Daten_2022!BX$1,FALSE)="","",VLOOKUP($A14,FAG_Daten_2022!$A$1:$FK$206,FAG_Daten_2022!BX$1,FALSE))</f>
        <v/>
      </c>
      <c r="AT14" s="115" t="str">
        <f>IF(VLOOKUP($A14,FAG_Daten_2022!$A$1:$FK$206,FAG_Daten_2022!BY$1,FALSE)="","",VLOOKUP($A14,FAG_Daten_2022!$A$1:$FK$206,FAG_Daten_2022!BY$1,FALSE))</f>
        <v/>
      </c>
      <c r="AU14" s="115" t="str">
        <f>IF(VLOOKUP($A14,FAG_Daten_2022!$A$1:$FK$206,FAG_Daten_2022!BZ$1,FALSE)="","",VLOOKUP($A14,FAG_Daten_2022!$A$1:$FK$206,FAG_Daten_2022!BZ$1,FALSE))</f>
        <v/>
      </c>
      <c r="AV14" s="115" t="str">
        <f>IF(VLOOKUP($A14,FAG_Daten_2022!$A$1:$FK$206,FAG_Daten_2022!CA$1,FALSE)="","",VLOOKUP($A14,FAG_Daten_2022!$A$1:$FK$206,FAG_Daten_2022!CA$1,FALSE))</f>
        <v/>
      </c>
      <c r="AW14" s="115" t="str">
        <f>IF(VLOOKUP($A14,FAG_Daten_2022!$A$1:$FK$206,FAG_Daten_2022!CB$1,FALSE)="","",VLOOKUP($A14,FAG_Daten_2022!$A$1:$FK$206,FAG_Daten_2022!CB$1,FALSE))</f>
        <v/>
      </c>
      <c r="AX14" s="115" t="str">
        <f>IF(VLOOKUP($A14,FAG_Daten_2022!$A$1:$FK$206,FAG_Daten_2022!CC$1,FALSE)="","",VLOOKUP($A14,FAG_Daten_2022!$A$1:$FK$206,FAG_Daten_2022!CC$1,FALSE))</f>
        <v/>
      </c>
      <c r="AY14" s="115" t="str">
        <f>IF(VLOOKUP($A14,FAG_Daten_2022!$A$1:$FK$206,FAG_Daten_2022!CD$1,FALSE)="","",VLOOKUP($A14,FAG_Daten_2022!$A$1:$FK$206,FAG_Daten_2022!CD$1,FALSE))</f>
        <v/>
      </c>
      <c r="AZ14" s="80">
        <f>VLOOKUP($A14,FAG_Daten_2022!$A$1:$FK$206,FAG_Daten_2022!$DH$1,FALSE)</f>
        <v>112</v>
      </c>
      <c r="BA14" s="80">
        <f>IF(VLOOKUP($A14,FAG_Daten_2022!$A$1:$FK$206,FAG_Daten_2022!M$1,FALSE)="","",VLOOKUP($A14,FAG_Daten_2022!$A$1:$FK$206,FAG_Daten_2022!M$1,FALSE))</f>
        <v>45</v>
      </c>
      <c r="BB14" s="80">
        <f>IF(VLOOKUP($A14,FAG_Daten_2022!$A$1:$FK$206,FAG_Daten_2022!N$1,FALSE)="","",VLOOKUP($A14,FAG_Daten_2022!$A$1:$FK$206,FAG_Daten_2022!N$1,FALSE))</f>
        <v>0</v>
      </c>
      <c r="BC14" s="80">
        <f>IF(VLOOKUP($A14,FAG_Daten_2022!$A$1:$FK$206,FAG_Daten_2022!O$1,FALSE)="","",VLOOKUP($A14,FAG_Daten_2022!$A$1:$FK$206,FAG_Daten_2022!O$1,FALSE))</f>
        <v>0</v>
      </c>
      <c r="BD14" s="80" t="str">
        <f>IF(VLOOKUP($A14,FAG_Daten_2022!$A$1:$FK$206,FAG_Daten_2022!P$1,FALSE)="","",VLOOKUP($A14,FAG_Daten_2022!$A$1:$FK$206,FAG_Daten_2022!P$1,FALSE))</f>
        <v/>
      </c>
      <c r="BE14" s="80">
        <f>IF(VLOOKUP($A14,FAG_Daten_2022!$A$1:$FK$206,FAG_Daten_2022!R$1,FALSE)="","",VLOOKUP($A14,FAG_Daten_2022!$A$1:$FK$206,FAG_Daten_2022!R$1,FALSE))</f>
        <v>20</v>
      </c>
      <c r="BF14" s="80">
        <f>IF(VLOOKUP($A14,FAG_Daten_2022!$A$1:$FK$206,FAG_Daten_2022!S$1,FALSE)="","",VLOOKUP($A14,FAG_Daten_2022!$A$1:$FK$206,FAG_Daten_2022!S$1,FALSE))</f>
        <v>0</v>
      </c>
      <c r="BG14" s="80" t="str">
        <f>IF(VLOOKUP($A14,FAG_Daten_2022!$A$1:$FK$206,FAG_Daten_2022!T$1,FALSE)="","",VLOOKUP($A14,FAG_Daten_2022!$A$1:$FK$206,FAG_Daten_2022!T$1,FALSE))</f>
        <v/>
      </c>
      <c r="BH14" s="80" t="str">
        <f>IF(VLOOKUP($A14,FAG_Daten_2022!$A$1:$FK$206,FAG_Daten_2022!U$1,FALSE)="","",VLOOKUP($A14,FAG_Daten_2022!$A$1:$FK$206,FAG_Daten_2022!U$1,FALSE))</f>
        <v/>
      </c>
      <c r="BI14" s="80">
        <f>IF(VLOOKUP($A14,FAG_Daten_2022!$A$1:$FK$206,FAG_Daten_2022!W$1,FALSE)="","",VLOOKUP($A14,FAG_Daten_2022!$A$1:$FK$206,FAG_Daten_2022!W$1,FALSE))</f>
        <v>0</v>
      </c>
      <c r="BJ14" s="80" t="str">
        <f>IF(VLOOKUP($A14,FAG_Daten_2022!$A$1:$FK$206,FAG_Daten_2022!X$1,FALSE)="","",VLOOKUP($A14,FAG_Daten_2022!$A$1:$FK$206,FAG_Daten_2022!X$1,FALSE))</f>
        <v/>
      </c>
      <c r="BK14" s="80" t="str">
        <f>IF(VLOOKUP($A14,FAG_Daten_2022!$A$1:$FK$206,FAG_Daten_2022!Y$1,FALSE)="","",VLOOKUP($A14,FAG_Daten_2022!$A$1:$FK$206,FAG_Daten_2022!Y$1,FALSE))</f>
        <v/>
      </c>
      <c r="BL14" s="80" t="str">
        <f>IF(VLOOKUP($A14,FAG_Daten_2022!$A$1:$FK$206,FAG_Daten_2022!Z$1,FALSE)="","",VLOOKUP($A14,FAG_Daten_2022!$A$1:$FK$206,FAG_Daten_2022!Z$1,FALSE))</f>
        <v/>
      </c>
      <c r="BM14" s="82">
        <f>IF(VLOOKUP($A14,FAG_Daten_2022!$A$1:$FK$206,FAG_Daten_2022!AG$1,FALSE)="","",VLOOKUP($A14,FAG_Daten_2022!$A$1:$FK$206,FAG_Daten_2022!AG$1,FALSE))</f>
        <v>8082899</v>
      </c>
      <c r="BN14" s="82">
        <f>IF(VLOOKUP($A14,FAG_Daten_2022!$A$1:$FK$206,FAG_Daten_2022!AH$1,FALSE)="","",VLOOKUP($A14,FAG_Daten_2022!$A$1:$FK$206,FAG_Daten_2022!AH$1,FALSE))</f>
        <v>8082899</v>
      </c>
      <c r="BO14" s="82">
        <f>IF(VLOOKUP($A14,FAG_Daten_2022!$A$1:$FK$206,FAG_Daten_2022!AI$1,FALSE)="","",VLOOKUP($A14,FAG_Daten_2022!$A$1:$FK$206,FAG_Daten_2022!AI$1,FALSE))</f>
        <v>0</v>
      </c>
      <c r="BP14" s="113">
        <f>IF(VLOOKUP($A14,FAG_Daten_2022!$A$1:$FK$206,FAG_Daten_2022!AJ$1,FALSE)="","",VLOOKUP($A14,FAG_Daten_2022!$A$1:$FK$206,FAG_Daten_2022!AJ$1,FALSE))</f>
        <v>0</v>
      </c>
      <c r="BQ14" s="82" t="str">
        <f>IF(VLOOKUP($A14,FAG_Daten_2022!$A$1:$FK$206,FAG_Daten_2022!AK$1,FALSE)="","",VLOOKUP($A14,FAG_Daten_2022!$A$1:$FK$206,FAG_Daten_2022!AK$1,FALSE))</f>
        <v/>
      </c>
      <c r="BR14" s="82">
        <f>IF(VLOOKUP($A14,FAG_Daten_2022!$A$1:$FK$206,FAG_Daten_2022!AL$1,FALSE)="","",VLOOKUP($A14,FAG_Daten_2022!$A$1:$FK$206,FAG_Daten_2022!AL$1,FALSE))</f>
        <v>8082899</v>
      </c>
      <c r="BS14" s="82">
        <f>IF(VLOOKUP($A14,FAG_Daten_2022!$A$1:$FK$206,FAG_Daten_2022!AM$1,FALSE)="","",VLOOKUP($A14,FAG_Daten_2022!$A$1:$FK$206,FAG_Daten_2022!AM$1,FALSE))</f>
        <v>0</v>
      </c>
      <c r="BT14" s="82" t="str">
        <f>IF(VLOOKUP($A14,FAG_Daten_2022!$A$1:$FK$206,FAG_Daten_2022!AN$1,FALSE)="","",VLOOKUP($A14,FAG_Daten_2022!$A$1:$FK$206,FAG_Daten_2022!AN$1,FALSE))</f>
        <v/>
      </c>
      <c r="BU14" s="82" t="str">
        <f>IF(VLOOKUP($A14,FAG_Daten_2022!$A$1:$FK$206,FAG_Daten_2022!AO$1,FALSE)="","",VLOOKUP($A14,FAG_Daten_2022!$A$1:$FK$206,FAG_Daten_2022!AO$1,FALSE))</f>
        <v/>
      </c>
      <c r="BV14" s="82">
        <f>IF(VLOOKUP($A14,FAG_Daten_2022!$A$1:$FK$206,FAG_Daten_2022!AP$1,FALSE)="","",VLOOKUP($A14,FAG_Daten_2022!$A$1:$FK$206,FAG_Daten_2022!AP$1,FALSE))</f>
        <v>0</v>
      </c>
      <c r="BW14" s="82" t="str">
        <f>IF(VLOOKUP($A14,FAG_Daten_2022!$A$1:$FK$206,FAG_Daten_2022!AQ$1,FALSE)="","",VLOOKUP($A14,FAG_Daten_2022!$A$1:$FK$206,FAG_Daten_2022!AQ$1,FALSE))</f>
        <v/>
      </c>
      <c r="BX14" s="82" t="str">
        <f>IF(VLOOKUP($A14,FAG_Daten_2022!$A$1:$FK$206,FAG_Daten_2022!AR$1,FALSE)="","",VLOOKUP($A14,FAG_Daten_2022!$A$1:$FK$206,FAG_Daten_2022!AR$1,FALSE))</f>
        <v/>
      </c>
      <c r="BY14" s="82" t="str">
        <f>IF(VLOOKUP($A14,FAG_Daten_2022!$A$1:$FK$206,FAG_Daten_2022!AS$1,FALSE)="","",VLOOKUP($A14,FAG_Daten_2022!$A$1:$FK$206,FAG_Daten_2022!AS$1,FALSE))</f>
        <v/>
      </c>
      <c r="BZ14" s="82">
        <f t="shared" si="43"/>
        <v>0</v>
      </c>
      <c r="CA14" s="82">
        <f t="shared" si="44"/>
        <v>0</v>
      </c>
      <c r="CB14" s="82">
        <f t="shared" si="45"/>
        <v>0</v>
      </c>
      <c r="CC14" s="82" t="str">
        <f t="shared" si="46"/>
        <v/>
      </c>
      <c r="CD14" s="82">
        <f t="shared" si="47"/>
        <v>0</v>
      </c>
      <c r="CE14" s="82">
        <f t="shared" si="48"/>
        <v>0</v>
      </c>
      <c r="CF14" s="82" t="str">
        <f t="shared" si="49"/>
        <v/>
      </c>
      <c r="CG14" s="82" t="str">
        <f t="shared" si="50"/>
        <v/>
      </c>
      <c r="CH14" s="82">
        <f t="shared" si="51"/>
        <v>0</v>
      </c>
      <c r="CI14" s="82" t="str">
        <f t="shared" si="52"/>
        <v/>
      </c>
      <c r="CJ14" s="82" t="str">
        <f t="shared" si="53"/>
        <v/>
      </c>
      <c r="CK14" s="82" t="str">
        <f t="shared" si="54"/>
        <v/>
      </c>
      <c r="CL14" s="82">
        <f t="shared" si="55"/>
        <v>0</v>
      </c>
      <c r="CM14" s="82">
        <f t="shared" si="56"/>
        <v>0</v>
      </c>
      <c r="CN14" s="82">
        <f t="shared" si="57"/>
        <v>0</v>
      </c>
      <c r="CO14" s="82" t="str">
        <f t="shared" si="58"/>
        <v/>
      </c>
      <c r="CP14" s="82">
        <f t="shared" si="59"/>
        <v>0</v>
      </c>
      <c r="CQ14" s="82">
        <f t="shared" si="60"/>
        <v>0</v>
      </c>
      <c r="CR14" s="82" t="str">
        <f t="shared" si="61"/>
        <v/>
      </c>
      <c r="CS14" s="82" t="str">
        <f t="shared" si="62"/>
        <v/>
      </c>
      <c r="CT14" s="82">
        <f t="shared" si="63"/>
        <v>0</v>
      </c>
      <c r="CU14" s="82" t="str">
        <f t="shared" si="64"/>
        <v/>
      </c>
      <c r="CV14" s="82" t="str">
        <f t="shared" si="65"/>
        <v/>
      </c>
      <c r="CW14" s="82" t="str">
        <f t="shared" si="66"/>
        <v/>
      </c>
      <c r="CX14" s="82">
        <f t="shared" si="67"/>
        <v>0</v>
      </c>
      <c r="CY14" s="82">
        <f>VLOOKUP($A14,FAG_Daten_2022!$A$1:$FK$206,FAG_Daten_2022!I$1,FALSE)</f>
        <v>514</v>
      </c>
      <c r="CZ14" s="82">
        <f>IF(VLOOKUP($A14,FAG_Daten_2022!$A$1:$FK$206,FAG_Daten_2022!BE$1,FALSE)="","",VLOOKUP($A14,FAG_Daten_2022!$A$1:$FK$206,FAG_Daten_2022!BE$1,FALSE))</f>
        <v>244</v>
      </c>
      <c r="DA14" s="82" t="str">
        <f>IF(VLOOKUP($A14,FAG_Daten_2022!$A$1:$FK$206,FAG_Daten_2022!BF$1,FALSE)="","",VLOOKUP($A14,FAG_Daten_2022!$A$1:$FK$206,FAG_Daten_2022!BF$1,FALSE))</f>
        <v/>
      </c>
      <c r="DB14" s="82" t="str">
        <f>IF(VLOOKUP($A14,FAG_Daten_2022!$A$1:$FK$206,FAG_Daten_2022!BG$1,FALSE)="","",VLOOKUP($A14,FAG_Daten_2022!$A$1:$FK$206,FAG_Daten_2022!BG$1,FALSE))</f>
        <v/>
      </c>
      <c r="DC14" s="82" t="str">
        <f>IF(VLOOKUP($A14,FAG_Daten_2022!$A$1:$FK$206,FAG_Daten_2022!BH$1,FALSE)="","",VLOOKUP($A14,FAG_Daten_2022!$A$1:$FK$206,FAG_Daten_2022!BH$1,FALSE))</f>
        <v/>
      </c>
      <c r="DD14" s="82">
        <f>IF(VLOOKUP($A14,FAG_Daten_2022!$A$1:$FK$206,FAG_Daten_2022!BI$1,FALSE)="","",VLOOKUP($A14,FAG_Daten_2022!$A$1:$FK$206,FAG_Daten_2022!BI$1,FALSE))</f>
        <v>65</v>
      </c>
      <c r="DE14" s="82" t="str">
        <f>IF(VLOOKUP($A14,FAG_Daten_2022!$A$1:$FK$206,FAG_Daten_2022!BJ$1,FALSE)="","",VLOOKUP($A14,FAG_Daten_2022!$A$1:$FK$206,FAG_Daten_2022!BJ$1,FALSE))</f>
        <v/>
      </c>
      <c r="DF14" s="82" t="str">
        <f>IF(VLOOKUP($A14,FAG_Daten_2022!$A$1:$FK$206,FAG_Daten_2022!BK$1,FALSE)="","",VLOOKUP($A14,FAG_Daten_2022!$A$1:$FK$206,FAG_Daten_2022!BK$1,FALSE))</f>
        <v/>
      </c>
      <c r="DG14" s="82" t="str">
        <f>IF(VLOOKUP($A14,FAG_Daten_2022!$A$1:$FK$206,FAG_Daten_2022!BL$1,FALSE)="","",VLOOKUP($A14,FAG_Daten_2022!$A$1:$FK$206,FAG_Daten_2022!BL$1,FALSE))</f>
        <v/>
      </c>
      <c r="DH14" s="82" t="str">
        <f>IF(VLOOKUP($A14,FAG_Daten_2022!$A$1:$FK$206,FAG_Daten_2022!BM$1,FALSE)="","",VLOOKUP($A14,FAG_Daten_2022!$A$1:$FK$206,FAG_Daten_2022!BM$1,FALSE))</f>
        <v/>
      </c>
      <c r="DI14" s="82" t="str">
        <f>IF(VLOOKUP($A14,FAG_Daten_2022!$A$1:$FK$206,FAG_Daten_2022!BN$1,FALSE)="","",VLOOKUP($A14,FAG_Daten_2022!$A$1:$FK$206,FAG_Daten_2022!BN$1,FALSE))</f>
        <v/>
      </c>
      <c r="DJ14" s="82" t="str">
        <f>IF(VLOOKUP($A14,FAG_Daten_2022!$A$1:$FK$206,FAG_Daten_2022!BO$1,FALSE)="","",VLOOKUP($A14,FAG_Daten_2022!$A$1:$FK$206,FAG_Daten_2022!BO$1,FALSE))</f>
        <v/>
      </c>
      <c r="DK14" s="82" t="str">
        <f>IF(VLOOKUP($A14,FAG_Daten_2022!$A$1:$FK$206,FAG_Daten_2022!BP$1,FALSE)="","",VLOOKUP($A14,FAG_Daten_2022!$A$1:$FK$206,FAG_Daten_2022!BP$1,FALSE))</f>
        <v/>
      </c>
      <c r="DL14" s="82" t="str">
        <f>IF(VLOOKUP($A14,FAG_Daten_2022!$A$1:$FK$206,FAG_Daten_2022!BQ$1,FALSE)="","",VLOOKUP($A14,FAG_Daten_2022!$A$1:$FK$206,FAG_Daten_2022!BQ$1,FALSE))</f>
        <v/>
      </c>
      <c r="DM14" s="82" t="str">
        <f>IF(VLOOKUP($A14,FAG_Daten_2022!$A$1:$FK$206,FAG_Daten_2022!BR$1,FALSE)="","",VLOOKUP($A14,FAG_Daten_2022!$A$1:$FK$206,FAG_Daten_2022!BR$1,FALSE))</f>
        <v/>
      </c>
      <c r="DN14" s="82">
        <f t="shared" si="68"/>
        <v>41685</v>
      </c>
      <c r="DO14" s="82" t="str">
        <f t="shared" si="69"/>
        <v/>
      </c>
      <c r="DP14" s="82" t="str">
        <f t="shared" si="70"/>
        <v/>
      </c>
      <c r="DQ14" s="82" t="str">
        <f t="shared" si="71"/>
        <v/>
      </c>
      <c r="DR14" s="82">
        <f t="shared" si="72"/>
        <v>11105</v>
      </c>
      <c r="DS14" s="82" t="str">
        <f t="shared" si="73"/>
        <v/>
      </c>
      <c r="DT14" s="82" t="str">
        <f t="shared" si="74"/>
        <v/>
      </c>
      <c r="DU14" s="82" t="str">
        <f t="shared" si="75"/>
        <v/>
      </c>
      <c r="DV14" s="82" t="str">
        <f t="shared" si="76"/>
        <v/>
      </c>
      <c r="DW14" s="82" t="str">
        <f t="shared" si="77"/>
        <v/>
      </c>
      <c r="DX14" s="82" t="str">
        <f t="shared" si="78"/>
        <v/>
      </c>
      <c r="DY14" s="82" t="str">
        <f t="shared" si="79"/>
        <v/>
      </c>
      <c r="DZ14" s="82">
        <f t="shared" si="80"/>
        <v>52790</v>
      </c>
      <c r="EA14" s="82">
        <f t="shared" si="81"/>
        <v>52790</v>
      </c>
      <c r="EB14" s="82"/>
      <c r="EC14" s="82"/>
      <c r="ED14" s="82"/>
      <c r="EE14" s="82"/>
      <c r="EF14" s="82"/>
      <c r="EG14" s="82"/>
      <c r="EH14" s="82"/>
      <c r="EI14" s="82"/>
      <c r="EJ14" s="82"/>
      <c r="EL14" s="82"/>
    </row>
    <row r="15" spans="1:143" outlineLevel="1" x14ac:dyDescent="0.2">
      <c r="A15" s="152">
        <v>51</v>
      </c>
      <c r="B15" s="152" t="str">
        <f>VLOOKUP(A15,FAG_Daten_2022!A$1:$FK$206,FAG_Daten_2022!$B$1,FALSE)</f>
        <v>Bachenbülach</v>
      </c>
      <c r="C15" s="152" t="str">
        <f>VLOOKUP(A15,FAG_Daten_2022!A$1:$FK$206,FAG_Daten_2022!$C$1,FALSE)</f>
        <v>Politische Gemeinde</v>
      </c>
      <c r="D15" s="152" t="str">
        <f>VLOOKUP(A15,FAG_Daten_2022!A$1:$FK$206,FAG_Daten_2022!$D$1,FALSE)</f>
        <v>Bezirk Bülach</v>
      </c>
      <c r="E15" s="82">
        <f>VLOOKUP(A15,FAG_Daten_2022!A$1:$FK$206,FAG_Daten_2022!$AT$1,FALSE)</f>
        <v>2753</v>
      </c>
      <c r="F15" s="82">
        <f>VLOOKUP(A15,FAG_Daten_2022!A$1:$FK$206,FAG_Daten_2022!$AV$1,FALSE)</f>
        <v>3770</v>
      </c>
      <c r="G15" s="82">
        <f>VLOOKUP(A15,FAG_Daten_2022!A$1:$FK$206,FAG_Daten_2022!$F$1,FALSE)</f>
        <v>4203</v>
      </c>
      <c r="H15" s="80">
        <f>VLOOKUP(A15,FAG_Daten_2022!A$1:$FK$206,FAG_Daten_2022!$DH$1,FALSE)</f>
        <v>106</v>
      </c>
      <c r="I15" s="82">
        <f>ROUND(IF(E15&lt;FAG_Basisdaten!$C$5*F15,(FAG_Basisdaten!$C$5*F15-E15)*G15*H15/100,0),0)</f>
        <v>3691117</v>
      </c>
      <c r="J15" s="82">
        <f>VLOOKUP(A15,FAG_Daten_2022!A$1:$FK$206,FAG_Daten_2022!$AT$1,FALSE)</f>
        <v>2753</v>
      </c>
      <c r="K15" s="82">
        <f>VLOOKUP(A15,FAG_Daten_2022!A$1:$FK$206,FAG_Daten_2022!$AV$1,FALSE)</f>
        <v>3770</v>
      </c>
      <c r="L15" s="3">
        <f>VLOOKUP(A15,FAG_Daten_2022!A$1:$FK$206,FAG_Daten_2022!$F$1,FALSE)</f>
        <v>4203</v>
      </c>
      <c r="M15" s="3">
        <f>VLOOKUP(A15,FAG_Daten_2022!A$1:$FK$206,FAG_Daten_2022!DJ$1,FALSE)</f>
        <v>99.67</v>
      </c>
      <c r="N15" s="3">
        <f>VLOOKUP(A15,FAG_Daten_2022!A$1:$FK$206,FAG_Daten_2022!$DK$1,FALSE)</f>
        <v>100.87</v>
      </c>
      <c r="O15" s="82">
        <f>ROUND(IF(J15&gt;K15*FAG_Basisdaten!$C$8,(J15-K15*FAG_Basisdaten!$C$8)*FAG_Basisdaten!$C$9*L15*(M15/N15),0),0)</f>
        <v>0</v>
      </c>
      <c r="P15" s="82">
        <f>VLOOKUP(A15,FAG_Daten_2022!A$1:$FK$206,FAG_Daten_2022!$I$1,FALSE)</f>
        <v>881</v>
      </c>
      <c r="Q15" s="82">
        <f>VLOOKUP(A15,FAG_Daten_2022!A$1:$FK$206,FAG_Daten_2022!$F$1,FALSE)</f>
        <v>4203</v>
      </c>
      <c r="R15" s="82">
        <f>VLOOKUP(A15,FAG_Daten_2022!A$1:$FK$206,FAG_Daten_2022!$K$1,FALSE)</f>
        <v>232131</v>
      </c>
      <c r="S15" s="82">
        <f>VLOOKUP(A15,FAG_Daten_2022!A$1:$FK$206,FAG_Daten_2022!$H$1,FALSE)</f>
        <v>1130451</v>
      </c>
      <c r="T15" s="82">
        <f>VLOOKUP(A15,FAG_Daten_2022!A$1:$FK$206,FAG_Daten_2022!$F$1,FALSE)</f>
        <v>4203</v>
      </c>
      <c r="U15" s="3">
        <f>VLOOKUP(A15,FAG_Daten_2022!A$1:$FK$206,FAG_Daten_2022!$BC$1,FALSE)</f>
        <v>102.3</v>
      </c>
      <c r="V15" s="3">
        <f>VLOOKUP(A15,FAG_Daten_2022!A$1:$FK$206,FAG_Daten_2022!$BD$1,FALSE)</f>
        <v>104.2</v>
      </c>
      <c r="W15" s="118">
        <f>IF((P15/Q15)&gt;(R15/S15)*FAG_Basisdaten!$C$12,((P15/Q15)-(R15/S15)*FAG_Basisdaten!$C$12)*T15*FAG_Basisdaten!$C$13*(U15/V15),0)</f>
        <v>0</v>
      </c>
      <c r="X15" s="3">
        <f>VLOOKUP(A15,FAG_Daten_2022!A$1:$FK$206,FAG_Daten_2022!$DH$1,FALSE)</f>
        <v>106</v>
      </c>
      <c r="Y15" s="3">
        <f>VLOOKUP(A15,FAG_Daten_2022!A$1:$FK$206,FAG_Daten_2022!$DJ$1,FALSE)</f>
        <v>99.67</v>
      </c>
      <c r="Z15" s="82">
        <f>ROUND(W15-W15*MIN(MAX((Y15*FAG_Basisdaten!$C$15-X15)/(Y15*FAG_Basisdaten!$C$14),0),1),0)</f>
        <v>0</v>
      </c>
      <c r="AA15" s="79">
        <f>VLOOKUP(A15,FAG_Daten_2022!A$1:$FK$206,FAG_Daten_2022!$AW$1,FALSE)</f>
        <v>975.98</v>
      </c>
      <c r="AB15" s="83">
        <f>VLOOKUP(A15,FAG_Daten_2022!A$1:$FK$206,FAG_Daten_2022!$AZ$1,FALSE)</f>
        <v>4.4999999999999997E-3</v>
      </c>
      <c r="AC15" s="3">
        <f>VLOOKUP(A15,FAG_Daten_2022!A$1:$FK$206,FAG_Daten_2022!$F$1,FALSE)</f>
        <v>4203</v>
      </c>
      <c r="AD15" s="3">
        <f>VLOOKUP(A15,FAG_Daten_2022!A$1:$FK$206,FAG_Daten_2022!$BC$1,FALSE)</f>
        <v>102.3</v>
      </c>
      <c r="AE15" s="3">
        <f>VLOOKUP(A15,FAG_Daten_2022!A$1:$FK$206,FAG_Daten_2022!$BD$1,FALSE)</f>
        <v>104.2</v>
      </c>
      <c r="AF15" s="80">
        <f>IF(OR(AA15&lt;FAG_Basisdaten!$C$18,AB15&gt;FAG_Basisdaten!$C$19),MAX((FAG_Basisdaten!$C$20+FAG_Basisdaten!$C$21*AA15+FAG_Basisdaten!$C$22*AB15*100)*AC15*(AD15/AE15),0),0)</f>
        <v>0</v>
      </c>
      <c r="AG15" s="3">
        <f>VLOOKUP(A15,FAG_Daten_2022!A$1:$FK$206,FAG_Daten_2022!$DH$1,FALSE)</f>
        <v>106</v>
      </c>
      <c r="AH15" s="3">
        <f>VLOOKUP(A15,FAG_Daten_2022!A$1:$FK$206,FAG_Daten_2022!$DJ$1,FALSE)</f>
        <v>99.67</v>
      </c>
      <c r="AI15" s="82">
        <f>ROUND(AF15-AF15*MIN(MAX((AH15*FAG_Basisdaten!$C$24-AG15)/(AH15*FAG_Basisdaten!$C$23),0),1),0)</f>
        <v>0</v>
      </c>
      <c r="AJ15" s="3">
        <f>VLOOKUP(A15,FAG_Daten_2022!$A$1:$FK$206,FAG_Daten_2022!$BC$1,FALSE)</f>
        <v>102.3</v>
      </c>
      <c r="AK15" s="3">
        <f>VLOOKUP(A15,FAG_Daten_2022!$A$1:$FK$206,FAG_Daten_2022!$BD$1,FALSE)</f>
        <v>104.2</v>
      </c>
      <c r="AL15" s="82">
        <v>0</v>
      </c>
      <c r="AM15" s="82">
        <f t="shared" si="42"/>
        <v>3691117</v>
      </c>
      <c r="AN15" s="302"/>
      <c r="AO15" s="115" t="str">
        <f>IF(VLOOKUP($A15,FAG_Daten_2022!$A$1:$FK$206,FAG_Daten_2022!BT$1,FALSE)="","",VLOOKUP($A15,FAG_Daten_2022!$A$1:$FK$206,FAG_Daten_2022!BT$1,FALSE))</f>
        <v/>
      </c>
      <c r="AP15" s="115" t="str">
        <f>IF(VLOOKUP($A15,FAG_Daten_2022!$A$1:$FK$206,FAG_Daten_2022!BU$1,FALSE)="","",VLOOKUP($A15,FAG_Daten_2022!$A$1:$FK$206,FAG_Daten_2022!BU$1,FALSE))</f>
        <v/>
      </c>
      <c r="AQ15" s="115" t="str">
        <f>IF(VLOOKUP($A15,FAG_Daten_2022!$A$1:$FK$206,FAG_Daten_2022!BV$1,FALSE)="","",VLOOKUP($A15,FAG_Daten_2022!$A$1:$FK$206,FAG_Daten_2022!BV$1,FALSE))</f>
        <v/>
      </c>
      <c r="AR15" s="115" t="str">
        <f>IF(VLOOKUP($A15,FAG_Daten_2022!$A$1:$FK$206,FAG_Daten_2022!BW$1,FALSE)="","",VLOOKUP($A15,FAG_Daten_2022!$A$1:$FK$206,FAG_Daten_2022!BW$1,FALSE))</f>
        <v>Bülach</v>
      </c>
      <c r="AS15" s="115" t="str">
        <f>IF(VLOOKUP($A15,FAG_Daten_2022!$A$1:$FK$206,FAG_Daten_2022!BX$1,FALSE)="","",VLOOKUP($A15,FAG_Daten_2022!$A$1:$FK$206,FAG_Daten_2022!BX$1,FALSE))</f>
        <v/>
      </c>
      <c r="AT15" s="115" t="str">
        <f>IF(VLOOKUP($A15,FAG_Daten_2022!$A$1:$FK$206,FAG_Daten_2022!BY$1,FALSE)="","",VLOOKUP($A15,FAG_Daten_2022!$A$1:$FK$206,FAG_Daten_2022!BY$1,FALSE))</f>
        <v/>
      </c>
      <c r="AU15" s="115" t="str">
        <f>IF(VLOOKUP($A15,FAG_Daten_2022!$A$1:$FK$206,FAG_Daten_2022!BZ$1,FALSE)="","",VLOOKUP($A15,FAG_Daten_2022!$A$1:$FK$206,FAG_Daten_2022!BZ$1,FALSE))</f>
        <v/>
      </c>
      <c r="AV15" s="115" t="str">
        <f>IF(VLOOKUP($A15,FAG_Daten_2022!$A$1:$FK$206,FAG_Daten_2022!CA$1,FALSE)="","",VLOOKUP($A15,FAG_Daten_2022!$A$1:$FK$206,FAG_Daten_2022!CA$1,FALSE))</f>
        <v/>
      </c>
      <c r="AW15" s="115" t="str">
        <f>IF(VLOOKUP($A15,FAG_Daten_2022!$A$1:$FK$206,FAG_Daten_2022!CB$1,FALSE)="","",VLOOKUP($A15,FAG_Daten_2022!$A$1:$FK$206,FAG_Daten_2022!CB$1,FALSE))</f>
        <v/>
      </c>
      <c r="AX15" s="115" t="str">
        <f>IF(VLOOKUP($A15,FAG_Daten_2022!$A$1:$FK$206,FAG_Daten_2022!CC$1,FALSE)="","",VLOOKUP($A15,FAG_Daten_2022!$A$1:$FK$206,FAG_Daten_2022!CC$1,FALSE))</f>
        <v/>
      </c>
      <c r="AY15" s="115" t="str">
        <f>IF(VLOOKUP($A15,FAG_Daten_2022!$A$1:$FK$206,FAG_Daten_2022!CD$1,FALSE)="","",VLOOKUP($A15,FAG_Daten_2022!$A$1:$FK$206,FAG_Daten_2022!CD$1,FALSE))</f>
        <v/>
      </c>
      <c r="AZ15" s="80">
        <f>VLOOKUP($A15,FAG_Daten_2022!$A$1:$FK$206,FAG_Daten_2022!$DH$1,FALSE)</f>
        <v>106</v>
      </c>
      <c r="BA15" s="244"/>
      <c r="BB15" s="80">
        <f>IF(VLOOKUP($A15,FAG_Daten_2022!$A$1:$FK$206,FAG_Daten_2022!N$1,FALSE)="","",VLOOKUP($A15,FAG_Daten_2022!$A$1:$FK$206,FAG_Daten_2022!N$1,FALSE))</f>
        <v>0</v>
      </c>
      <c r="BC15" s="80">
        <f>IF(VLOOKUP($A15,FAG_Daten_2022!$A$1:$FK$206,FAG_Daten_2022!O$1,FALSE)="","",VLOOKUP($A15,FAG_Daten_2022!$A$1:$FK$206,FAG_Daten_2022!O$1,FALSE))</f>
        <v>0</v>
      </c>
      <c r="BD15" s="80" t="str">
        <f>IF(VLOOKUP($A15,FAG_Daten_2022!$A$1:$FK$206,FAG_Daten_2022!P$1,FALSE)="","",VLOOKUP($A15,FAG_Daten_2022!$A$1:$FK$206,FAG_Daten_2022!P$1,FALSE))</f>
        <v/>
      </c>
      <c r="BE15" s="80">
        <f>IF(VLOOKUP($A15,FAG_Daten_2022!$A$1:$FK$206,FAG_Daten_2022!R$1,FALSE)="","",VLOOKUP($A15,FAG_Daten_2022!$A$1:$FK$206,FAG_Daten_2022!R$1,FALSE))</f>
        <v>18</v>
      </c>
      <c r="BF15" s="80">
        <f>IF(VLOOKUP($A15,FAG_Daten_2022!$A$1:$FK$206,FAG_Daten_2022!S$1,FALSE)="","",VLOOKUP($A15,FAG_Daten_2022!$A$1:$FK$206,FAG_Daten_2022!S$1,FALSE))</f>
        <v>0</v>
      </c>
      <c r="BG15" s="80" t="str">
        <f>IF(VLOOKUP($A15,FAG_Daten_2022!$A$1:$FK$206,FAG_Daten_2022!T$1,FALSE)="","",VLOOKUP($A15,FAG_Daten_2022!$A$1:$FK$206,FAG_Daten_2022!T$1,FALSE))</f>
        <v/>
      </c>
      <c r="BH15" s="80" t="str">
        <f>IF(VLOOKUP($A15,FAG_Daten_2022!$A$1:$FK$206,FAG_Daten_2022!U$1,FALSE)="","",VLOOKUP($A15,FAG_Daten_2022!$A$1:$FK$206,FAG_Daten_2022!U$1,FALSE))</f>
        <v/>
      </c>
      <c r="BI15" s="80">
        <f>IF(VLOOKUP($A15,FAG_Daten_2022!$A$1:$FK$206,FAG_Daten_2022!W$1,FALSE)="","",VLOOKUP($A15,FAG_Daten_2022!$A$1:$FK$206,FAG_Daten_2022!W$1,FALSE))</f>
        <v>0</v>
      </c>
      <c r="BJ15" s="80" t="str">
        <f>IF(VLOOKUP($A15,FAG_Daten_2022!$A$1:$FK$206,FAG_Daten_2022!X$1,FALSE)="","",VLOOKUP($A15,FAG_Daten_2022!$A$1:$FK$206,FAG_Daten_2022!X$1,FALSE))</f>
        <v/>
      </c>
      <c r="BK15" s="80" t="str">
        <f>IF(VLOOKUP($A15,FAG_Daten_2022!$A$1:$FK$206,FAG_Daten_2022!Y$1,FALSE)="","",VLOOKUP($A15,FAG_Daten_2022!$A$1:$FK$206,FAG_Daten_2022!Y$1,FALSE))</f>
        <v/>
      </c>
      <c r="BL15" s="80" t="str">
        <f>IF(VLOOKUP($A15,FAG_Daten_2022!$A$1:$FK$206,FAG_Daten_2022!Z$1,FALSE)="","",VLOOKUP($A15,FAG_Daten_2022!$A$1:$FK$206,FAG_Daten_2022!Z$1,FALSE))</f>
        <v/>
      </c>
      <c r="BM15" s="82">
        <f>IF(VLOOKUP($A15,FAG_Daten_2022!$A$1:$FK$206,FAG_Daten_2022!AG$1,FALSE)="","",VLOOKUP($A15,FAG_Daten_2022!$A$1:$FK$206,FAG_Daten_2022!AG$1,FALSE))</f>
        <v>11569263</v>
      </c>
      <c r="BN15" s="240"/>
      <c r="BO15" s="82">
        <f>IF(VLOOKUP($A15,FAG_Daten_2022!$A$1:$FK$206,FAG_Daten_2022!AI$1,FALSE)="","",VLOOKUP($A15,FAG_Daten_2022!$A$1:$FK$206,FAG_Daten_2022!AI$1,FALSE))</f>
        <v>0</v>
      </c>
      <c r="BP15" s="113">
        <f>IF(VLOOKUP($A15,FAG_Daten_2022!$A$1:$FK$206,FAG_Daten_2022!AJ$1,FALSE)="","",VLOOKUP($A15,FAG_Daten_2022!$A$1:$FK$206,FAG_Daten_2022!AJ$1,FALSE))</f>
        <v>0</v>
      </c>
      <c r="BQ15" s="82" t="str">
        <f>IF(VLOOKUP($A15,FAG_Daten_2022!$A$1:$FK$206,FAG_Daten_2022!AK$1,FALSE)="","",VLOOKUP($A15,FAG_Daten_2022!$A$1:$FK$206,FAG_Daten_2022!AK$1,FALSE))</f>
        <v/>
      </c>
      <c r="BR15" s="82">
        <f>IF(VLOOKUP($A15,FAG_Daten_2022!$A$1:$FK$206,FAG_Daten_2022!AL$1,FALSE)="","",VLOOKUP($A15,FAG_Daten_2022!$A$1:$FK$206,FAG_Daten_2022!AL$1,FALSE))</f>
        <v>11569263</v>
      </c>
      <c r="BS15" s="82">
        <f>IF(VLOOKUP($A15,FAG_Daten_2022!$A$1:$FK$206,FAG_Daten_2022!AM$1,FALSE)="","",VLOOKUP($A15,FAG_Daten_2022!$A$1:$FK$206,FAG_Daten_2022!AM$1,FALSE))</f>
        <v>0</v>
      </c>
      <c r="BT15" s="82" t="str">
        <f>IF(VLOOKUP($A15,FAG_Daten_2022!$A$1:$FK$206,FAG_Daten_2022!AN$1,FALSE)="","",VLOOKUP($A15,FAG_Daten_2022!$A$1:$FK$206,FAG_Daten_2022!AN$1,FALSE))</f>
        <v/>
      </c>
      <c r="BU15" s="82" t="str">
        <f>IF(VLOOKUP($A15,FAG_Daten_2022!$A$1:$FK$206,FAG_Daten_2022!AO$1,FALSE)="","",VLOOKUP($A15,FAG_Daten_2022!$A$1:$FK$206,FAG_Daten_2022!AO$1,FALSE))</f>
        <v/>
      </c>
      <c r="BV15" s="82">
        <f>IF(VLOOKUP($A15,FAG_Daten_2022!$A$1:$FK$206,FAG_Daten_2022!AP$1,FALSE)="","",VLOOKUP($A15,FAG_Daten_2022!$A$1:$FK$206,FAG_Daten_2022!AP$1,FALSE))</f>
        <v>0</v>
      </c>
      <c r="BW15" s="82" t="str">
        <f>IF(VLOOKUP($A15,FAG_Daten_2022!$A$1:$FK$206,FAG_Daten_2022!AQ$1,FALSE)="","",VLOOKUP($A15,FAG_Daten_2022!$A$1:$FK$206,FAG_Daten_2022!AQ$1,FALSE))</f>
        <v/>
      </c>
      <c r="BX15" s="82" t="str">
        <f>IF(VLOOKUP($A15,FAG_Daten_2022!$A$1:$FK$206,FAG_Daten_2022!AR$1,FALSE)="","",VLOOKUP($A15,FAG_Daten_2022!$A$1:$FK$206,FAG_Daten_2022!AR$1,FALSE))</f>
        <v/>
      </c>
      <c r="BY15" s="82" t="str">
        <f>IF(VLOOKUP($A15,FAG_Daten_2022!$A$1:$FK$206,FAG_Daten_2022!AS$1,FALSE)="","",VLOOKUP($A15,FAG_Daten_2022!$A$1:$FK$206,FAG_Daten_2022!AS$1,FALSE))</f>
        <v/>
      </c>
      <c r="BZ15" s="82" t="str">
        <f t="shared" si="43"/>
        <v/>
      </c>
      <c r="CA15" s="82">
        <f t="shared" si="44"/>
        <v>0</v>
      </c>
      <c r="CB15" s="82">
        <f t="shared" si="45"/>
        <v>0</v>
      </c>
      <c r="CC15" s="82" t="str">
        <f t="shared" si="46"/>
        <v/>
      </c>
      <c r="CD15" s="82">
        <f t="shared" si="47"/>
        <v>626793</v>
      </c>
      <c r="CE15" s="82">
        <f t="shared" si="48"/>
        <v>0</v>
      </c>
      <c r="CF15" s="82" t="str">
        <f t="shared" si="49"/>
        <v/>
      </c>
      <c r="CG15" s="82" t="str">
        <f t="shared" si="50"/>
        <v/>
      </c>
      <c r="CH15" s="82">
        <f t="shared" si="51"/>
        <v>0</v>
      </c>
      <c r="CI15" s="82" t="str">
        <f t="shared" si="52"/>
        <v/>
      </c>
      <c r="CJ15" s="82" t="str">
        <f t="shared" si="53"/>
        <v/>
      </c>
      <c r="CK15" s="82" t="str">
        <f t="shared" si="54"/>
        <v/>
      </c>
      <c r="CL15" s="82" t="str">
        <f t="shared" si="55"/>
        <v/>
      </c>
      <c r="CM15" s="82">
        <f t="shared" si="56"/>
        <v>0</v>
      </c>
      <c r="CN15" s="82">
        <f t="shared" si="57"/>
        <v>0</v>
      </c>
      <c r="CO15" s="82" t="str">
        <f t="shared" si="58"/>
        <v/>
      </c>
      <c r="CP15" s="82">
        <f t="shared" si="59"/>
        <v>0</v>
      </c>
      <c r="CQ15" s="82">
        <f t="shared" si="60"/>
        <v>0</v>
      </c>
      <c r="CR15" s="82" t="str">
        <f t="shared" si="61"/>
        <v/>
      </c>
      <c r="CS15" s="82" t="str">
        <f t="shared" si="62"/>
        <v/>
      </c>
      <c r="CT15" s="82">
        <f t="shared" si="63"/>
        <v>0</v>
      </c>
      <c r="CU15" s="82" t="str">
        <f t="shared" si="64"/>
        <v/>
      </c>
      <c r="CV15" s="82" t="str">
        <f t="shared" si="65"/>
        <v/>
      </c>
      <c r="CW15" s="82" t="str">
        <f t="shared" si="66"/>
        <v/>
      </c>
      <c r="CX15" s="82">
        <f t="shared" si="67"/>
        <v>626793</v>
      </c>
      <c r="CY15" s="82">
        <f>VLOOKUP($A15,FAG_Daten_2022!$A$1:$FK$206,FAG_Daten_2022!I$1,FALSE)</f>
        <v>881</v>
      </c>
      <c r="CZ15" s="240"/>
      <c r="DA15" s="82" t="str">
        <f>IF(VLOOKUP($A15,FAG_Daten_2022!$A$1:$FK$206,FAG_Daten_2022!BF$1,FALSE)="","",VLOOKUP($A15,FAG_Daten_2022!$A$1:$FK$206,FAG_Daten_2022!BF$1,FALSE))</f>
        <v/>
      </c>
      <c r="DB15" s="82" t="str">
        <f>IF(VLOOKUP($A15,FAG_Daten_2022!$A$1:$FK$206,FAG_Daten_2022!BG$1,FALSE)="","",VLOOKUP($A15,FAG_Daten_2022!$A$1:$FK$206,FAG_Daten_2022!BG$1,FALSE))</f>
        <v/>
      </c>
      <c r="DC15" s="82" t="str">
        <f>IF(VLOOKUP($A15,FAG_Daten_2022!$A$1:$FK$206,FAG_Daten_2022!BH$1,FALSE)="","",VLOOKUP($A15,FAG_Daten_2022!$A$1:$FK$206,FAG_Daten_2022!BH$1,FALSE))</f>
        <v/>
      </c>
      <c r="DD15" s="82">
        <f>IF(VLOOKUP($A15,FAG_Daten_2022!$A$1:$FK$206,FAG_Daten_2022!BI$1,FALSE)="","",VLOOKUP($A15,FAG_Daten_2022!$A$1:$FK$206,FAG_Daten_2022!BI$1,FALSE))</f>
        <v>128</v>
      </c>
      <c r="DE15" s="82" t="str">
        <f>IF(VLOOKUP($A15,FAG_Daten_2022!$A$1:$FK$206,FAG_Daten_2022!BJ$1,FALSE)="","",VLOOKUP($A15,FAG_Daten_2022!$A$1:$FK$206,FAG_Daten_2022!BJ$1,FALSE))</f>
        <v/>
      </c>
      <c r="DF15" s="82" t="str">
        <f>IF(VLOOKUP($A15,FAG_Daten_2022!$A$1:$FK$206,FAG_Daten_2022!BK$1,FALSE)="","",VLOOKUP($A15,FAG_Daten_2022!$A$1:$FK$206,FAG_Daten_2022!BK$1,FALSE))</f>
        <v/>
      </c>
      <c r="DG15" s="82" t="str">
        <f>IF(VLOOKUP($A15,FAG_Daten_2022!$A$1:$FK$206,FAG_Daten_2022!BL$1,FALSE)="","",VLOOKUP($A15,FAG_Daten_2022!$A$1:$FK$206,FAG_Daten_2022!BL$1,FALSE))</f>
        <v/>
      </c>
      <c r="DH15" s="82" t="str">
        <f>IF(VLOOKUP($A15,FAG_Daten_2022!$A$1:$FK$206,FAG_Daten_2022!BM$1,FALSE)="","",VLOOKUP($A15,FAG_Daten_2022!$A$1:$FK$206,FAG_Daten_2022!BM$1,FALSE))</f>
        <v/>
      </c>
      <c r="DI15" s="82" t="str">
        <f>IF(VLOOKUP($A15,FAG_Daten_2022!$A$1:$FK$206,FAG_Daten_2022!BN$1,FALSE)="","",VLOOKUP($A15,FAG_Daten_2022!$A$1:$FK$206,FAG_Daten_2022!BN$1,FALSE))</f>
        <v/>
      </c>
      <c r="DJ15" s="82" t="str">
        <f>IF(VLOOKUP($A15,FAG_Daten_2022!$A$1:$FK$206,FAG_Daten_2022!BO$1,FALSE)="","",VLOOKUP($A15,FAG_Daten_2022!$A$1:$FK$206,FAG_Daten_2022!BO$1,FALSE))</f>
        <v/>
      </c>
      <c r="DK15" s="82" t="str">
        <f>IF(VLOOKUP($A15,FAG_Daten_2022!$A$1:$FK$206,FAG_Daten_2022!BP$1,FALSE)="","",VLOOKUP($A15,FAG_Daten_2022!$A$1:$FK$206,FAG_Daten_2022!BP$1,FALSE))</f>
        <v/>
      </c>
      <c r="DL15" s="82" t="str">
        <f>IF(VLOOKUP($A15,FAG_Daten_2022!$A$1:$FK$206,FAG_Daten_2022!BQ$1,FALSE)="","",VLOOKUP($A15,FAG_Daten_2022!$A$1:$FK$206,FAG_Daten_2022!BQ$1,FALSE))</f>
        <v/>
      </c>
      <c r="DM15" s="82" t="str">
        <f>IF(VLOOKUP($A15,FAG_Daten_2022!$A$1:$FK$206,FAG_Daten_2022!BR$1,FALSE)="","",VLOOKUP($A15,FAG_Daten_2022!$A$1:$FK$206,FAG_Daten_2022!BR$1,FALSE))</f>
        <v/>
      </c>
      <c r="DN15" s="82" t="str">
        <f t="shared" si="68"/>
        <v/>
      </c>
      <c r="DO15" s="82" t="str">
        <f t="shared" si="69"/>
        <v/>
      </c>
      <c r="DP15" s="82" t="str">
        <f t="shared" si="70"/>
        <v/>
      </c>
      <c r="DQ15" s="82" t="str">
        <f t="shared" si="71"/>
        <v/>
      </c>
      <c r="DR15" s="82">
        <f t="shared" si="72"/>
        <v>0</v>
      </c>
      <c r="DS15" s="82" t="str">
        <f t="shared" si="73"/>
        <v/>
      </c>
      <c r="DT15" s="82" t="str">
        <f t="shared" si="74"/>
        <v/>
      </c>
      <c r="DU15" s="82" t="str">
        <f t="shared" si="75"/>
        <v/>
      </c>
      <c r="DV15" s="82" t="str">
        <f t="shared" si="76"/>
        <v/>
      </c>
      <c r="DW15" s="82" t="str">
        <f t="shared" si="77"/>
        <v/>
      </c>
      <c r="DX15" s="82" t="str">
        <f t="shared" si="78"/>
        <v/>
      </c>
      <c r="DY15" s="82" t="str">
        <f t="shared" si="79"/>
        <v/>
      </c>
      <c r="DZ15" s="82">
        <f t="shared" si="80"/>
        <v>0</v>
      </c>
      <c r="EA15" s="82">
        <f t="shared" si="81"/>
        <v>626793</v>
      </c>
      <c r="EB15" s="82"/>
      <c r="EC15" s="82"/>
      <c r="ED15" s="82"/>
      <c r="EE15" s="82"/>
      <c r="EF15" s="82"/>
      <c r="EG15" s="82"/>
      <c r="EH15" s="82"/>
      <c r="EI15" s="82"/>
      <c r="EJ15" s="82"/>
      <c r="EK15" s="3"/>
      <c r="EL15" s="82"/>
      <c r="EM15" s="3"/>
    </row>
    <row r="16" spans="1:143" outlineLevel="1" x14ac:dyDescent="0.2">
      <c r="A16" s="3">
        <v>81</v>
      </c>
      <c r="B16" s="3" t="str">
        <f>VLOOKUP(A16,FAG_Daten_2022!A$1:$FK$206,FAG_Daten_2022!$B$1,FALSE)</f>
        <v>Bachs</v>
      </c>
      <c r="C16" s="3" t="str">
        <f>VLOOKUP(A16,FAG_Daten_2022!A$1:$FK$206,FAG_Daten_2022!$C$1,FALSE)</f>
        <v>Politische Gemeinde</v>
      </c>
      <c r="D16" s="3" t="str">
        <f>VLOOKUP(A16,FAG_Daten_2022!A$1:$FK$206,FAG_Daten_2022!$D$1,FALSE)</f>
        <v>Bezirk Dielsdorf</v>
      </c>
      <c r="E16" s="82">
        <f>VLOOKUP(A16,FAG_Daten_2022!A$1:$FK$206,FAG_Daten_2022!$AT$1,FALSE)</f>
        <v>2356</v>
      </c>
      <c r="F16" s="82">
        <f>VLOOKUP(A16,FAG_Daten_2022!A$1:$FK$206,FAG_Daten_2022!$AV$1,FALSE)</f>
        <v>3770</v>
      </c>
      <c r="G16" s="82">
        <f>VLOOKUP(A16,FAG_Daten_2022!A$1:$FK$206,FAG_Daten_2022!$F$1,FALSE)</f>
        <v>615</v>
      </c>
      <c r="H16" s="80">
        <f>VLOOKUP(A16,FAG_Daten_2022!A$1:$FK$206,FAG_Daten_2022!$DH$1,FALSE)</f>
        <v>127</v>
      </c>
      <c r="I16" s="82">
        <f>ROUND(IF(E16&lt;FAG_Basisdaten!$C$5*F16,(FAG_Basisdaten!$C$5*F16-E16)*G16*H16/100,0),0)</f>
        <v>957177</v>
      </c>
      <c r="J16" s="82">
        <f>VLOOKUP(A16,FAG_Daten_2022!A$1:$FK$206,FAG_Daten_2022!$AT$1,FALSE)</f>
        <v>2356</v>
      </c>
      <c r="K16" s="82">
        <f>VLOOKUP(A16,FAG_Daten_2022!A$1:$FK$206,FAG_Daten_2022!$AV$1,FALSE)</f>
        <v>3770</v>
      </c>
      <c r="L16" s="3">
        <f>VLOOKUP(A16,FAG_Daten_2022!A$1:$FK$206,FAG_Daten_2022!$F$1,FALSE)</f>
        <v>615</v>
      </c>
      <c r="M16" s="3">
        <f>VLOOKUP(A16,FAG_Daten_2022!A$1:$FK$206,FAG_Daten_2022!DJ$1,FALSE)</f>
        <v>99.67</v>
      </c>
      <c r="N16" s="3">
        <f>VLOOKUP(A16,FAG_Daten_2022!A$1:$FK$206,FAG_Daten_2022!$DK$1,FALSE)</f>
        <v>100.87</v>
      </c>
      <c r="O16" s="82">
        <f>ROUND(IF(J16&gt;K16*FAG_Basisdaten!$C$8,(J16-K16*FAG_Basisdaten!$C$8)*FAG_Basisdaten!$C$9*L16*(M16/N16),0),0)</f>
        <v>0</v>
      </c>
      <c r="P16" s="82">
        <f>VLOOKUP(A16,FAG_Daten_2022!A$1:$FK$206,FAG_Daten_2022!$I$1,FALSE)</f>
        <v>111</v>
      </c>
      <c r="Q16" s="82">
        <f>VLOOKUP(A16,FAG_Daten_2022!A$1:$FK$206,FAG_Daten_2022!$F$1,FALSE)</f>
        <v>615</v>
      </c>
      <c r="R16" s="82">
        <f>VLOOKUP(A16,FAG_Daten_2022!A$1:$FK$206,FAG_Daten_2022!$K$1,FALSE)</f>
        <v>232131</v>
      </c>
      <c r="S16" s="82">
        <f>VLOOKUP(A16,FAG_Daten_2022!A$1:$FK$206,FAG_Daten_2022!$H$1,FALSE)</f>
        <v>1130451</v>
      </c>
      <c r="T16" s="82">
        <f>VLOOKUP(A16,FAG_Daten_2022!A$1:$FK$206,FAG_Daten_2022!$F$1,FALSE)</f>
        <v>615</v>
      </c>
      <c r="U16" s="3">
        <f>VLOOKUP(A16,FAG_Daten_2022!A$1:$FK$206,FAG_Daten_2022!$BC$1,FALSE)</f>
        <v>102.3</v>
      </c>
      <c r="V16" s="3">
        <f>VLOOKUP(A16,FAG_Daten_2022!A$1:$FK$206,FAG_Daten_2022!$BD$1,FALSE)</f>
        <v>104.2</v>
      </c>
      <c r="W16" s="118">
        <f>IF((P16/Q16)&gt;(R16/S16)*FAG_Basisdaten!$C$12,((P16/Q16)-(R16/S16)*FAG_Basisdaten!$C$12)*T16*FAG_Basisdaten!$C$13*(U16/V16),0)</f>
        <v>0</v>
      </c>
      <c r="X16" s="3">
        <f>VLOOKUP(A16,FAG_Daten_2022!A$1:$FK$206,FAG_Daten_2022!$DH$1,FALSE)</f>
        <v>127</v>
      </c>
      <c r="Y16" s="3">
        <f>VLOOKUP(A16,FAG_Daten_2022!A$1:$FK$206,FAG_Daten_2022!$DJ$1,FALSE)</f>
        <v>99.67</v>
      </c>
      <c r="Z16" s="82">
        <f>ROUND(W16-W16*MIN(MAX((Y16*FAG_Basisdaten!$C$15-X16)/(Y16*FAG_Basisdaten!$C$14),0),1),0)</f>
        <v>0</v>
      </c>
      <c r="AA16" s="79">
        <f>VLOOKUP(A16,FAG_Daten_2022!A$1:$FK$206,FAG_Daten_2022!$AW$1,FALSE)</f>
        <v>67.540000000000006</v>
      </c>
      <c r="AB16" s="83">
        <f>VLOOKUP(A16,FAG_Daten_2022!A$1:$FK$206,FAG_Daten_2022!$AZ$1,FALSE)</f>
        <v>6.4100000000000004E-2</v>
      </c>
      <c r="AC16" s="3">
        <f>VLOOKUP(A16,FAG_Daten_2022!A$1:$FK$206,FAG_Daten_2022!$F$1,FALSE)</f>
        <v>615</v>
      </c>
      <c r="AD16" s="3">
        <f>VLOOKUP(A16,FAG_Daten_2022!A$1:$FK$206,FAG_Daten_2022!$BC$1,FALSE)</f>
        <v>102.3</v>
      </c>
      <c r="AE16" s="3">
        <f>VLOOKUP(A16,FAG_Daten_2022!A$1:$FK$206,FAG_Daten_2022!$BD$1,FALSE)</f>
        <v>104.2</v>
      </c>
      <c r="AF16" s="80">
        <f>IF(OR(AA16&lt;FAG_Basisdaten!$C$18,AB16&gt;FAG_Basisdaten!$C$19),MAX((FAG_Basisdaten!$C$20+FAG_Basisdaten!$C$21*AA16+FAG_Basisdaten!$C$22*AB16*100)*AC16*(AD16/AE16),0),0)</f>
        <v>258788.71252399232</v>
      </c>
      <c r="AG16" s="3">
        <f>VLOOKUP(A16,FAG_Daten_2022!A$1:$FK$206,FAG_Daten_2022!$DH$1,FALSE)</f>
        <v>127</v>
      </c>
      <c r="AH16" s="3">
        <f>VLOOKUP(A16,FAG_Daten_2022!A$1:$FK$206,FAG_Daten_2022!$DJ$1,FALSE)</f>
        <v>99.67</v>
      </c>
      <c r="AI16" s="82">
        <f>ROUND(AF16-AF16*MIN(MAX((AH16*FAG_Basisdaten!$C$24-AG16)/(AH16*FAG_Basisdaten!$C$23),0),1),0)</f>
        <v>246651</v>
      </c>
      <c r="AJ16" s="3">
        <f>VLOOKUP(A16,FAG_Daten_2022!$A$1:$FK$206,FAG_Daten_2022!$BC$1,FALSE)</f>
        <v>102.3</v>
      </c>
      <c r="AK16" s="3">
        <f>VLOOKUP(A16,FAG_Daten_2022!$A$1:$FK$206,FAG_Daten_2022!$BD$1,FALSE)</f>
        <v>104.2</v>
      </c>
      <c r="AL16" s="82">
        <v>0</v>
      </c>
      <c r="AM16" s="82">
        <f t="shared" si="42"/>
        <v>1203828</v>
      </c>
      <c r="AN16" s="115" t="str">
        <f>IF(VLOOKUP($A16,FAG_Daten_2022!$A$1:$FK$206,FAG_Daten_2022!BS$1,FALSE)="","",VLOOKUP($A16,FAG_Daten_2022!$A$1:$FK$206,FAG_Daten_2022!BS$1,FALSE))</f>
        <v>Bachs</v>
      </c>
      <c r="AO16" s="115" t="str">
        <f>IF(VLOOKUP($A16,FAG_Daten_2022!$A$1:$FK$206,FAG_Daten_2022!BT$1,FALSE)="","",VLOOKUP($A16,FAG_Daten_2022!$A$1:$FK$206,FAG_Daten_2022!BT$1,FALSE))</f>
        <v/>
      </c>
      <c r="AP16" s="115" t="str">
        <f>IF(VLOOKUP($A16,FAG_Daten_2022!$A$1:$FK$206,FAG_Daten_2022!BU$1,FALSE)="","",VLOOKUP($A16,FAG_Daten_2022!$A$1:$FK$206,FAG_Daten_2022!BU$1,FALSE))</f>
        <v/>
      </c>
      <c r="AQ16" s="115" t="str">
        <f>IF(VLOOKUP($A16,FAG_Daten_2022!$A$1:$FK$206,FAG_Daten_2022!BV$1,FALSE)="","",VLOOKUP($A16,FAG_Daten_2022!$A$1:$FK$206,FAG_Daten_2022!BV$1,FALSE))</f>
        <v/>
      </c>
      <c r="AR16" s="115" t="str">
        <f>IF(VLOOKUP($A16,FAG_Daten_2022!$A$1:$FK$206,FAG_Daten_2022!BW$1,FALSE)="","",VLOOKUP($A16,FAG_Daten_2022!$A$1:$FK$206,FAG_Daten_2022!BW$1,FALSE))</f>
        <v>Stadel</v>
      </c>
      <c r="AS16" s="115" t="str">
        <f>IF(VLOOKUP($A16,FAG_Daten_2022!$A$1:$FK$206,FAG_Daten_2022!BX$1,FALSE)="","",VLOOKUP($A16,FAG_Daten_2022!$A$1:$FK$206,FAG_Daten_2022!BX$1,FALSE))</f>
        <v/>
      </c>
      <c r="AT16" s="115" t="str">
        <f>IF(VLOOKUP($A16,FAG_Daten_2022!$A$1:$FK$206,FAG_Daten_2022!BY$1,FALSE)="","",VLOOKUP($A16,FAG_Daten_2022!$A$1:$FK$206,FAG_Daten_2022!BY$1,FALSE))</f>
        <v/>
      </c>
      <c r="AU16" s="115" t="str">
        <f>IF(VLOOKUP($A16,FAG_Daten_2022!$A$1:$FK$206,FAG_Daten_2022!BZ$1,FALSE)="","",VLOOKUP($A16,FAG_Daten_2022!$A$1:$FK$206,FAG_Daten_2022!BZ$1,FALSE))</f>
        <v/>
      </c>
      <c r="AV16" s="115" t="str">
        <f>IF(VLOOKUP($A16,FAG_Daten_2022!$A$1:$FK$206,FAG_Daten_2022!CA$1,FALSE)="","",VLOOKUP($A16,FAG_Daten_2022!$A$1:$FK$206,FAG_Daten_2022!CA$1,FALSE))</f>
        <v/>
      </c>
      <c r="AW16" s="115" t="str">
        <f>IF(VLOOKUP($A16,FAG_Daten_2022!$A$1:$FK$206,FAG_Daten_2022!CB$1,FALSE)="","",VLOOKUP($A16,FAG_Daten_2022!$A$1:$FK$206,FAG_Daten_2022!CB$1,FALSE))</f>
        <v/>
      </c>
      <c r="AX16" s="115" t="str">
        <f>IF(VLOOKUP($A16,FAG_Daten_2022!$A$1:$FK$206,FAG_Daten_2022!CC$1,FALSE)="","",VLOOKUP($A16,FAG_Daten_2022!$A$1:$FK$206,FAG_Daten_2022!CC$1,FALSE))</f>
        <v/>
      </c>
      <c r="AY16" s="115" t="str">
        <f>IF(VLOOKUP($A16,FAG_Daten_2022!$A$1:$FK$206,FAG_Daten_2022!CD$1,FALSE)="","",VLOOKUP($A16,FAG_Daten_2022!$A$1:$FK$206,FAG_Daten_2022!CD$1,FALSE))</f>
        <v/>
      </c>
      <c r="AZ16" s="80">
        <f>VLOOKUP($A16,FAG_Daten_2022!$A$1:$FK$206,FAG_Daten_2022!$DH$1,FALSE)</f>
        <v>127</v>
      </c>
      <c r="BA16" s="80">
        <f>IF(VLOOKUP($A16,FAG_Daten_2022!$A$1:$FK$206,FAG_Daten_2022!M$1,FALSE)="","",VLOOKUP($A16,FAG_Daten_2022!$A$1:$FK$206,FAG_Daten_2022!M$1,FALSE))</f>
        <v>61</v>
      </c>
      <c r="BB16" s="80">
        <f>IF(VLOOKUP($A16,FAG_Daten_2022!$A$1:$FK$206,FAG_Daten_2022!N$1,FALSE)="","",VLOOKUP($A16,FAG_Daten_2022!$A$1:$FK$206,FAG_Daten_2022!N$1,FALSE))</f>
        <v>0</v>
      </c>
      <c r="BC16" s="80">
        <f>IF(VLOOKUP($A16,FAG_Daten_2022!$A$1:$FK$206,FAG_Daten_2022!O$1,FALSE)="","",VLOOKUP($A16,FAG_Daten_2022!$A$1:$FK$206,FAG_Daten_2022!O$1,FALSE))</f>
        <v>0</v>
      </c>
      <c r="BD16" s="80" t="str">
        <f>IF(VLOOKUP($A16,FAG_Daten_2022!$A$1:$FK$206,FAG_Daten_2022!P$1,FALSE)="","",VLOOKUP($A16,FAG_Daten_2022!$A$1:$FK$206,FAG_Daten_2022!P$1,FALSE))</f>
        <v/>
      </c>
      <c r="BE16" s="80">
        <f>IF(VLOOKUP($A16,FAG_Daten_2022!$A$1:$FK$206,FAG_Daten_2022!R$1,FALSE)="","",VLOOKUP($A16,FAG_Daten_2022!$A$1:$FK$206,FAG_Daten_2022!R$1,FALSE))</f>
        <v>22</v>
      </c>
      <c r="BF16" s="80">
        <f>IF(VLOOKUP($A16,FAG_Daten_2022!$A$1:$FK$206,FAG_Daten_2022!S$1,FALSE)="","",VLOOKUP($A16,FAG_Daten_2022!$A$1:$FK$206,FAG_Daten_2022!S$1,FALSE))</f>
        <v>0</v>
      </c>
      <c r="BG16" s="80" t="str">
        <f>IF(VLOOKUP($A16,FAG_Daten_2022!$A$1:$FK$206,FAG_Daten_2022!T$1,FALSE)="","",VLOOKUP($A16,FAG_Daten_2022!$A$1:$FK$206,FAG_Daten_2022!T$1,FALSE))</f>
        <v/>
      </c>
      <c r="BH16" s="80" t="str">
        <f>IF(VLOOKUP($A16,FAG_Daten_2022!$A$1:$FK$206,FAG_Daten_2022!U$1,FALSE)="","",VLOOKUP($A16,FAG_Daten_2022!$A$1:$FK$206,FAG_Daten_2022!U$1,FALSE))</f>
        <v/>
      </c>
      <c r="BI16" s="80">
        <f>IF(VLOOKUP($A16,FAG_Daten_2022!$A$1:$FK$206,FAG_Daten_2022!W$1,FALSE)="","",VLOOKUP($A16,FAG_Daten_2022!$A$1:$FK$206,FAG_Daten_2022!W$1,FALSE))</f>
        <v>0</v>
      </c>
      <c r="BJ16" s="80" t="str">
        <f>IF(VLOOKUP($A16,FAG_Daten_2022!$A$1:$FK$206,FAG_Daten_2022!X$1,FALSE)="","",VLOOKUP($A16,FAG_Daten_2022!$A$1:$FK$206,FAG_Daten_2022!X$1,FALSE))</f>
        <v/>
      </c>
      <c r="BK16" s="80" t="str">
        <f>IF(VLOOKUP($A16,FAG_Daten_2022!$A$1:$FK$206,FAG_Daten_2022!Y$1,FALSE)="","",VLOOKUP($A16,FAG_Daten_2022!$A$1:$FK$206,FAG_Daten_2022!Y$1,FALSE))</f>
        <v/>
      </c>
      <c r="BL16" s="80" t="str">
        <f>IF(VLOOKUP($A16,FAG_Daten_2022!$A$1:$FK$206,FAG_Daten_2022!Z$1,FALSE)="","",VLOOKUP($A16,FAG_Daten_2022!$A$1:$FK$206,FAG_Daten_2022!Z$1,FALSE))</f>
        <v/>
      </c>
      <c r="BM16" s="82">
        <f>IF(VLOOKUP($A16,FAG_Daten_2022!$A$1:$FK$206,FAG_Daten_2022!AG$1,FALSE)="","",VLOOKUP($A16,FAG_Daten_2022!$A$1:$FK$206,FAG_Daten_2022!AG$1,FALSE))</f>
        <v>1449108</v>
      </c>
      <c r="BN16" s="82">
        <f>IF(VLOOKUP($A16,FAG_Daten_2022!$A$1:$FK$206,FAG_Daten_2022!AH$1,FALSE)="","",VLOOKUP($A16,FAG_Daten_2022!$A$1:$FK$206,FAG_Daten_2022!AH$1,FALSE))</f>
        <v>1449108</v>
      </c>
      <c r="BO16" s="82">
        <f>IF(VLOOKUP($A16,FAG_Daten_2022!$A$1:$FK$206,FAG_Daten_2022!AI$1,FALSE)="","",VLOOKUP($A16,FAG_Daten_2022!$A$1:$FK$206,FAG_Daten_2022!AI$1,FALSE))</f>
        <v>0</v>
      </c>
      <c r="BP16" s="113">
        <f>IF(VLOOKUP($A16,FAG_Daten_2022!$A$1:$FK$206,FAG_Daten_2022!AJ$1,FALSE)="","",VLOOKUP($A16,FAG_Daten_2022!$A$1:$FK$206,FAG_Daten_2022!AJ$1,FALSE))</f>
        <v>0</v>
      </c>
      <c r="BQ16" s="82" t="str">
        <f>IF(VLOOKUP($A16,FAG_Daten_2022!$A$1:$FK$206,FAG_Daten_2022!AK$1,FALSE)="","",VLOOKUP($A16,FAG_Daten_2022!$A$1:$FK$206,FAG_Daten_2022!AK$1,FALSE))</f>
        <v/>
      </c>
      <c r="BR16" s="82">
        <f>IF(VLOOKUP($A16,FAG_Daten_2022!$A$1:$FK$206,FAG_Daten_2022!AL$1,FALSE)="","",VLOOKUP($A16,FAG_Daten_2022!$A$1:$FK$206,FAG_Daten_2022!AL$1,FALSE))</f>
        <v>1449108</v>
      </c>
      <c r="BS16" s="82">
        <f>IF(VLOOKUP($A16,FAG_Daten_2022!$A$1:$FK$206,FAG_Daten_2022!AM$1,FALSE)="","",VLOOKUP($A16,FAG_Daten_2022!$A$1:$FK$206,FAG_Daten_2022!AM$1,FALSE))</f>
        <v>0</v>
      </c>
      <c r="BT16" s="82" t="str">
        <f>IF(VLOOKUP($A16,FAG_Daten_2022!$A$1:$FK$206,FAG_Daten_2022!AN$1,FALSE)="","",VLOOKUP($A16,FAG_Daten_2022!$A$1:$FK$206,FAG_Daten_2022!AN$1,FALSE))</f>
        <v/>
      </c>
      <c r="BU16" s="82" t="str">
        <f>IF(VLOOKUP($A16,FAG_Daten_2022!$A$1:$FK$206,FAG_Daten_2022!AO$1,FALSE)="","",VLOOKUP($A16,FAG_Daten_2022!$A$1:$FK$206,FAG_Daten_2022!AO$1,FALSE))</f>
        <v/>
      </c>
      <c r="BV16" s="82">
        <f>IF(VLOOKUP($A16,FAG_Daten_2022!$A$1:$FK$206,FAG_Daten_2022!AP$1,FALSE)="","",VLOOKUP($A16,FAG_Daten_2022!$A$1:$FK$206,FAG_Daten_2022!AP$1,FALSE))</f>
        <v>0</v>
      </c>
      <c r="BW16" s="82" t="str">
        <f>IF(VLOOKUP($A16,FAG_Daten_2022!$A$1:$FK$206,FAG_Daten_2022!AQ$1,FALSE)="","",VLOOKUP($A16,FAG_Daten_2022!$A$1:$FK$206,FAG_Daten_2022!AQ$1,FALSE))</f>
        <v/>
      </c>
      <c r="BX16" s="82" t="str">
        <f>IF(VLOOKUP($A16,FAG_Daten_2022!$A$1:$FK$206,FAG_Daten_2022!AR$1,FALSE)="","",VLOOKUP($A16,FAG_Daten_2022!$A$1:$FK$206,FAG_Daten_2022!AR$1,FALSE))</f>
        <v/>
      </c>
      <c r="BY16" s="82" t="str">
        <f>IF(VLOOKUP($A16,FAG_Daten_2022!$A$1:$FK$206,FAG_Daten_2022!AS$1,FALSE)="","",VLOOKUP($A16,FAG_Daten_2022!$A$1:$FK$206,FAG_Daten_2022!AS$1,FALSE))</f>
        <v/>
      </c>
      <c r="BZ16" s="82">
        <f t="shared" si="43"/>
        <v>459746</v>
      </c>
      <c r="CA16" s="82">
        <f t="shared" si="44"/>
        <v>0</v>
      </c>
      <c r="CB16" s="82">
        <f t="shared" si="45"/>
        <v>0</v>
      </c>
      <c r="CC16" s="82" t="str">
        <f t="shared" si="46"/>
        <v/>
      </c>
      <c r="CD16" s="82">
        <f t="shared" si="47"/>
        <v>165810</v>
      </c>
      <c r="CE16" s="82">
        <f t="shared" si="48"/>
        <v>0</v>
      </c>
      <c r="CF16" s="82" t="str">
        <f t="shared" si="49"/>
        <v/>
      </c>
      <c r="CG16" s="82" t="str">
        <f t="shared" si="50"/>
        <v/>
      </c>
      <c r="CH16" s="82">
        <f t="shared" si="51"/>
        <v>0</v>
      </c>
      <c r="CI16" s="82" t="str">
        <f t="shared" si="52"/>
        <v/>
      </c>
      <c r="CJ16" s="82" t="str">
        <f t="shared" si="53"/>
        <v/>
      </c>
      <c r="CK16" s="82" t="str">
        <f t="shared" si="54"/>
        <v/>
      </c>
      <c r="CL16" s="82">
        <f t="shared" si="55"/>
        <v>0</v>
      </c>
      <c r="CM16" s="82">
        <f t="shared" si="56"/>
        <v>0</v>
      </c>
      <c r="CN16" s="82">
        <f t="shared" si="57"/>
        <v>0</v>
      </c>
      <c r="CO16" s="82" t="str">
        <f t="shared" si="58"/>
        <v/>
      </c>
      <c r="CP16" s="82">
        <f t="shared" si="59"/>
        <v>0</v>
      </c>
      <c r="CQ16" s="82">
        <f t="shared" si="60"/>
        <v>0</v>
      </c>
      <c r="CR16" s="82" t="str">
        <f t="shared" si="61"/>
        <v/>
      </c>
      <c r="CS16" s="82" t="str">
        <f t="shared" si="62"/>
        <v/>
      </c>
      <c r="CT16" s="82">
        <f t="shared" si="63"/>
        <v>0</v>
      </c>
      <c r="CU16" s="82" t="str">
        <f t="shared" si="64"/>
        <v/>
      </c>
      <c r="CV16" s="82" t="str">
        <f t="shared" si="65"/>
        <v/>
      </c>
      <c r="CW16" s="82" t="str">
        <f t="shared" si="66"/>
        <v/>
      </c>
      <c r="CX16" s="82">
        <f t="shared" si="67"/>
        <v>625556</v>
      </c>
      <c r="CY16" s="82">
        <f>VLOOKUP($A16,FAG_Daten_2022!$A$1:$FK$206,FAG_Daten_2022!I$1,FALSE)</f>
        <v>111</v>
      </c>
      <c r="CZ16" s="82">
        <f>IF(VLOOKUP($A16,FAG_Daten_2022!$A$1:$FK$206,FAG_Daten_2022!BE$1,FALSE)="","",VLOOKUP($A16,FAG_Daten_2022!$A$1:$FK$206,FAG_Daten_2022!BE$1,FALSE))</f>
        <v>54</v>
      </c>
      <c r="DA16" s="82" t="str">
        <f>IF(VLOOKUP($A16,FAG_Daten_2022!$A$1:$FK$206,FAG_Daten_2022!BF$1,FALSE)="","",VLOOKUP($A16,FAG_Daten_2022!$A$1:$FK$206,FAG_Daten_2022!BF$1,FALSE))</f>
        <v/>
      </c>
      <c r="DB16" s="82" t="str">
        <f>IF(VLOOKUP($A16,FAG_Daten_2022!$A$1:$FK$206,FAG_Daten_2022!BG$1,FALSE)="","",VLOOKUP($A16,FAG_Daten_2022!$A$1:$FK$206,FAG_Daten_2022!BG$1,FALSE))</f>
        <v/>
      </c>
      <c r="DC16" s="82" t="str">
        <f>IF(VLOOKUP($A16,FAG_Daten_2022!$A$1:$FK$206,FAG_Daten_2022!BH$1,FALSE)="","",VLOOKUP($A16,FAG_Daten_2022!$A$1:$FK$206,FAG_Daten_2022!BH$1,FALSE))</f>
        <v/>
      </c>
      <c r="DD16" s="82">
        <f>IF(VLOOKUP($A16,FAG_Daten_2022!$A$1:$FK$206,FAG_Daten_2022!BI$1,FALSE)="","",VLOOKUP($A16,FAG_Daten_2022!$A$1:$FK$206,FAG_Daten_2022!BI$1,FALSE))</f>
        <v>12</v>
      </c>
      <c r="DE16" s="82" t="str">
        <f>IF(VLOOKUP($A16,FAG_Daten_2022!$A$1:$FK$206,FAG_Daten_2022!BJ$1,FALSE)="","",VLOOKUP($A16,FAG_Daten_2022!$A$1:$FK$206,FAG_Daten_2022!BJ$1,FALSE))</f>
        <v/>
      </c>
      <c r="DF16" s="82" t="str">
        <f>IF(VLOOKUP($A16,FAG_Daten_2022!$A$1:$FK$206,FAG_Daten_2022!BK$1,FALSE)="","",VLOOKUP($A16,FAG_Daten_2022!$A$1:$FK$206,FAG_Daten_2022!BK$1,FALSE))</f>
        <v/>
      </c>
      <c r="DG16" s="82" t="str">
        <f>IF(VLOOKUP($A16,FAG_Daten_2022!$A$1:$FK$206,FAG_Daten_2022!BL$1,FALSE)="","",VLOOKUP($A16,FAG_Daten_2022!$A$1:$FK$206,FAG_Daten_2022!BL$1,FALSE))</f>
        <v/>
      </c>
      <c r="DH16" s="82" t="str">
        <f>IF(VLOOKUP($A16,FAG_Daten_2022!$A$1:$FK$206,FAG_Daten_2022!BM$1,FALSE)="","",VLOOKUP($A16,FAG_Daten_2022!$A$1:$FK$206,FAG_Daten_2022!BM$1,FALSE))</f>
        <v/>
      </c>
      <c r="DI16" s="82" t="str">
        <f>IF(VLOOKUP($A16,FAG_Daten_2022!$A$1:$FK$206,FAG_Daten_2022!BN$1,FALSE)="","",VLOOKUP($A16,FAG_Daten_2022!$A$1:$FK$206,FAG_Daten_2022!BN$1,FALSE))</f>
        <v/>
      </c>
      <c r="DJ16" s="82" t="str">
        <f>IF(VLOOKUP($A16,FAG_Daten_2022!$A$1:$FK$206,FAG_Daten_2022!BO$1,FALSE)="","",VLOOKUP($A16,FAG_Daten_2022!$A$1:$FK$206,FAG_Daten_2022!BO$1,FALSE))</f>
        <v/>
      </c>
      <c r="DK16" s="82" t="str">
        <f>IF(VLOOKUP($A16,FAG_Daten_2022!$A$1:$FK$206,FAG_Daten_2022!BP$1,FALSE)="","",VLOOKUP($A16,FAG_Daten_2022!$A$1:$FK$206,FAG_Daten_2022!BP$1,FALSE))</f>
        <v/>
      </c>
      <c r="DL16" s="82" t="str">
        <f>IF(VLOOKUP($A16,FAG_Daten_2022!$A$1:$FK$206,FAG_Daten_2022!BQ$1,FALSE)="","",VLOOKUP($A16,FAG_Daten_2022!$A$1:$FK$206,FAG_Daten_2022!BQ$1,FALSE))</f>
        <v/>
      </c>
      <c r="DM16" s="82" t="str">
        <f>IF(VLOOKUP($A16,FAG_Daten_2022!$A$1:$FK$206,FAG_Daten_2022!BR$1,FALSE)="","",VLOOKUP($A16,FAG_Daten_2022!$A$1:$FK$206,FAG_Daten_2022!BR$1,FALSE))</f>
        <v/>
      </c>
      <c r="DN16" s="82">
        <f t="shared" si="68"/>
        <v>0</v>
      </c>
      <c r="DO16" s="82" t="str">
        <f t="shared" si="69"/>
        <v/>
      </c>
      <c r="DP16" s="82" t="str">
        <f t="shared" si="70"/>
        <v/>
      </c>
      <c r="DQ16" s="82" t="str">
        <f t="shared" si="71"/>
        <v/>
      </c>
      <c r="DR16" s="82">
        <f t="shared" si="72"/>
        <v>0</v>
      </c>
      <c r="DS16" s="82" t="str">
        <f t="shared" si="73"/>
        <v/>
      </c>
      <c r="DT16" s="82" t="str">
        <f t="shared" si="74"/>
        <v/>
      </c>
      <c r="DU16" s="82" t="str">
        <f t="shared" si="75"/>
        <v/>
      </c>
      <c r="DV16" s="82" t="str">
        <f t="shared" si="76"/>
        <v/>
      </c>
      <c r="DW16" s="82" t="str">
        <f t="shared" si="77"/>
        <v/>
      </c>
      <c r="DX16" s="82" t="str">
        <f t="shared" si="78"/>
        <v/>
      </c>
      <c r="DY16" s="82" t="str">
        <f t="shared" si="79"/>
        <v/>
      </c>
      <c r="DZ16" s="82">
        <f t="shared" si="80"/>
        <v>0</v>
      </c>
      <c r="EA16" s="82">
        <f t="shared" si="81"/>
        <v>625556</v>
      </c>
      <c r="EB16" s="82"/>
      <c r="EC16" s="82"/>
      <c r="ED16" s="82"/>
      <c r="EE16" s="82"/>
      <c r="EF16" s="82"/>
      <c r="EG16" s="82"/>
      <c r="EH16" s="82"/>
      <c r="EI16" s="82"/>
      <c r="EJ16" s="82"/>
      <c r="EL16" s="11"/>
    </row>
    <row r="17" spans="1:143" outlineLevel="1" x14ac:dyDescent="0.2">
      <c r="A17" s="3">
        <v>111</v>
      </c>
      <c r="B17" s="3" t="str">
        <f>VLOOKUP(A17,FAG_Daten_2022!A$1:$FK$206,FAG_Daten_2022!$B$1,FALSE)</f>
        <v>Bäretswil</v>
      </c>
      <c r="C17" s="3" t="str">
        <f>VLOOKUP(A17,FAG_Daten_2022!A$1:$FK$206,FAG_Daten_2022!$C$1,FALSE)</f>
        <v>Politische Gemeinde</v>
      </c>
      <c r="D17" s="3" t="str">
        <f>VLOOKUP(A17,FAG_Daten_2022!A$1:$FK$206,FAG_Daten_2022!$D$1,FALSE)</f>
        <v>Bezirk Hinwil</v>
      </c>
      <c r="E17" s="82">
        <f>VLOOKUP(A17,FAG_Daten_2022!A$1:$FK$206,FAG_Daten_2022!$AT$1,FALSE)</f>
        <v>2314</v>
      </c>
      <c r="F17" s="82">
        <f>VLOOKUP(A17,FAG_Daten_2022!A$1:$FK$206,FAG_Daten_2022!$AV$1,FALSE)</f>
        <v>3770</v>
      </c>
      <c r="G17" s="82">
        <f>VLOOKUP(A17,FAG_Daten_2022!A$1:$FK$206,FAG_Daten_2022!$F$1,FALSE)</f>
        <v>5049</v>
      </c>
      <c r="H17" s="80">
        <f>VLOOKUP(A17,FAG_Daten_2022!A$1:$FK$206,FAG_Daten_2022!$DH$1,FALSE)</f>
        <v>102</v>
      </c>
      <c r="I17" s="82">
        <f>ROUND(IF(E17&lt;FAG_Basisdaten!$C$5*F17,(FAG_Basisdaten!$C$5*F17-E17)*G17*H17/100,0),0)</f>
        <v>6527600</v>
      </c>
      <c r="J17" s="82">
        <f>VLOOKUP(A17,FAG_Daten_2022!A$1:$FK$206,FAG_Daten_2022!$AT$1,FALSE)</f>
        <v>2314</v>
      </c>
      <c r="K17" s="82">
        <f>VLOOKUP(A17,FAG_Daten_2022!A$1:$FK$206,FAG_Daten_2022!$AV$1,FALSE)</f>
        <v>3770</v>
      </c>
      <c r="L17" s="3">
        <f>VLOOKUP(A17,FAG_Daten_2022!A$1:$FK$206,FAG_Daten_2022!$F$1,FALSE)</f>
        <v>5049</v>
      </c>
      <c r="M17" s="3">
        <f>VLOOKUP(A17,FAG_Daten_2022!A$1:$FK$206,FAG_Daten_2022!DJ$1,FALSE)</f>
        <v>99.67</v>
      </c>
      <c r="N17" s="3">
        <f>VLOOKUP(A17,FAG_Daten_2022!A$1:$FK$206,FAG_Daten_2022!$DK$1,FALSE)</f>
        <v>100.87</v>
      </c>
      <c r="O17" s="82">
        <f>ROUND(IF(J17&gt;K17*FAG_Basisdaten!$C$8,(J17-K17*FAG_Basisdaten!$C$8)*FAG_Basisdaten!$C$9*L17*(M17/N17),0),0)</f>
        <v>0</v>
      </c>
      <c r="P17" s="82">
        <f>VLOOKUP(A17,FAG_Daten_2022!A$1:$FK$206,FAG_Daten_2022!$I$1,FALSE)</f>
        <v>1077</v>
      </c>
      <c r="Q17" s="82">
        <f>VLOOKUP(A17,FAG_Daten_2022!A$1:$FK$206,FAG_Daten_2022!$F$1,FALSE)</f>
        <v>5049</v>
      </c>
      <c r="R17" s="82">
        <f>VLOOKUP(A17,FAG_Daten_2022!A$1:$FK$206,FAG_Daten_2022!$K$1,FALSE)</f>
        <v>232131</v>
      </c>
      <c r="S17" s="82">
        <f>VLOOKUP(A17,FAG_Daten_2022!A$1:$FK$206,FAG_Daten_2022!$H$1,FALSE)</f>
        <v>1130451</v>
      </c>
      <c r="T17" s="82">
        <f>VLOOKUP(A17,FAG_Daten_2022!A$1:$FK$206,FAG_Daten_2022!$F$1,FALSE)</f>
        <v>5049</v>
      </c>
      <c r="U17" s="3">
        <f>VLOOKUP(A17,FAG_Daten_2022!A$1:$FK$206,FAG_Daten_2022!$BC$1,FALSE)</f>
        <v>102.3</v>
      </c>
      <c r="V17" s="3">
        <f>VLOOKUP(A17,FAG_Daten_2022!A$1:$FK$206,FAG_Daten_2022!$BD$1,FALSE)</f>
        <v>104.2</v>
      </c>
      <c r="W17" s="118">
        <f>IF((P17/Q17)&gt;(R17/S17)*FAG_Basisdaten!$C$12,((P17/Q17)-(R17/S17)*FAG_Basisdaten!$C$12)*T17*FAG_Basisdaten!$C$13*(U17/V17),0)</f>
        <v>0</v>
      </c>
      <c r="X17" s="3">
        <f>VLOOKUP(A17,FAG_Daten_2022!A$1:$FK$206,FAG_Daten_2022!$DH$1,FALSE)</f>
        <v>102</v>
      </c>
      <c r="Y17" s="3">
        <f>VLOOKUP(A17,FAG_Daten_2022!A$1:$FK$206,FAG_Daten_2022!$DJ$1,FALSE)</f>
        <v>99.67</v>
      </c>
      <c r="Z17" s="82">
        <f>ROUND(W17-W17*MIN(MAX((Y17*FAG_Basisdaten!$C$15-X17)/(Y17*FAG_Basisdaten!$C$14),0),1),0)</f>
        <v>0</v>
      </c>
      <c r="AA17" s="79">
        <f>VLOOKUP(A17,FAG_Daten_2022!A$1:$FK$206,FAG_Daten_2022!$AW$1,FALSE)</f>
        <v>228.8</v>
      </c>
      <c r="AB17" s="83">
        <f>VLOOKUP(A17,FAG_Daten_2022!A$1:$FK$206,FAG_Daten_2022!$AZ$1,FALSE)</f>
        <v>0.21179999999999999</v>
      </c>
      <c r="AC17" s="3">
        <f>VLOOKUP(A17,FAG_Daten_2022!A$1:$FK$206,FAG_Daten_2022!$F$1,FALSE)</f>
        <v>5049</v>
      </c>
      <c r="AD17" s="3">
        <f>VLOOKUP(A17,FAG_Daten_2022!A$1:$FK$206,FAG_Daten_2022!$BC$1,FALSE)</f>
        <v>102.3</v>
      </c>
      <c r="AE17" s="3">
        <f>VLOOKUP(A17,FAG_Daten_2022!A$1:$FK$206,FAG_Daten_2022!$BD$1,FALSE)</f>
        <v>104.2</v>
      </c>
      <c r="AF17" s="80">
        <f>IF(OR(AA17&lt;FAG_Basisdaten!$C$18,AB17&gt;FAG_Basisdaten!$C$19),MAX((FAG_Basisdaten!$C$20+FAG_Basisdaten!$C$21*AA17+FAG_Basisdaten!$C$22*AB17*100)*AC17*(AD17/AE17),0),0)</f>
        <v>2423445.8640115159</v>
      </c>
      <c r="AG17" s="3">
        <f>VLOOKUP(A17,FAG_Daten_2022!A$1:$FK$206,FAG_Daten_2022!$DH$1,FALSE)</f>
        <v>102</v>
      </c>
      <c r="AH17" s="3">
        <f>VLOOKUP(A17,FAG_Daten_2022!A$1:$FK$206,FAG_Daten_2022!$DJ$1,FALSE)</f>
        <v>99.67</v>
      </c>
      <c r="AI17" s="82">
        <f>ROUND(AF17-AF17*MIN(MAX((AH17*FAG_Basisdaten!$C$24-AG17)/(AH17*FAG_Basisdaten!$C$23),0),1),0)</f>
        <v>1204572</v>
      </c>
      <c r="AJ17" s="3">
        <f>VLOOKUP(A17,FAG_Daten_2022!$A$1:$FK$206,FAG_Daten_2022!$BC$1,FALSE)</f>
        <v>102.3</v>
      </c>
      <c r="AK17" s="3">
        <f>VLOOKUP(A17,FAG_Daten_2022!$A$1:$FK$206,FAG_Daten_2022!$BD$1,FALSE)</f>
        <v>104.2</v>
      </c>
      <c r="AL17" s="82">
        <v>0</v>
      </c>
      <c r="AM17" s="82">
        <f t="shared" si="42"/>
        <v>7732172</v>
      </c>
      <c r="AN17" s="115" t="str">
        <f>IF(VLOOKUP($A17,FAG_Daten_2022!$A$1:$FK$206,FAG_Daten_2022!BS$1,FALSE)="","",VLOOKUP($A17,FAG_Daten_2022!$A$1:$FK$206,FAG_Daten_2022!BS$1,FALSE))</f>
        <v/>
      </c>
      <c r="AO17" s="115" t="str">
        <f>IF(VLOOKUP($A17,FAG_Daten_2022!$A$1:$FK$206,FAG_Daten_2022!BT$1,FALSE)="","",VLOOKUP($A17,FAG_Daten_2022!$A$1:$FK$206,FAG_Daten_2022!BT$1,FALSE))</f>
        <v/>
      </c>
      <c r="AP17" s="115" t="str">
        <f>IF(VLOOKUP($A17,FAG_Daten_2022!$A$1:$FK$206,FAG_Daten_2022!BU$1,FALSE)="","",VLOOKUP($A17,FAG_Daten_2022!$A$1:$FK$206,FAG_Daten_2022!BU$1,FALSE))</f>
        <v/>
      </c>
      <c r="AQ17" s="115" t="str">
        <f>IF(VLOOKUP($A17,FAG_Daten_2022!$A$1:$FK$206,FAG_Daten_2022!BV$1,FALSE)="","",VLOOKUP($A17,FAG_Daten_2022!$A$1:$FK$206,FAG_Daten_2022!BV$1,FALSE))</f>
        <v/>
      </c>
      <c r="AR17" s="115" t="str">
        <f>IF(VLOOKUP($A17,FAG_Daten_2022!$A$1:$FK$206,FAG_Daten_2022!BW$1,FALSE)="","",VLOOKUP($A17,FAG_Daten_2022!$A$1:$FK$206,FAG_Daten_2022!BW$1,FALSE))</f>
        <v/>
      </c>
      <c r="AS17" s="115" t="str">
        <f>IF(VLOOKUP($A17,FAG_Daten_2022!$A$1:$FK$206,FAG_Daten_2022!BX$1,FALSE)="","",VLOOKUP($A17,FAG_Daten_2022!$A$1:$FK$206,FAG_Daten_2022!BX$1,FALSE))</f>
        <v/>
      </c>
      <c r="AT17" s="115" t="str">
        <f>IF(VLOOKUP($A17,FAG_Daten_2022!$A$1:$FK$206,FAG_Daten_2022!BY$1,FALSE)="","",VLOOKUP($A17,FAG_Daten_2022!$A$1:$FK$206,FAG_Daten_2022!BY$1,FALSE))</f>
        <v/>
      </c>
      <c r="AU17" s="115" t="str">
        <f>IF(VLOOKUP($A17,FAG_Daten_2022!$A$1:$FK$206,FAG_Daten_2022!BZ$1,FALSE)="","",VLOOKUP($A17,FAG_Daten_2022!$A$1:$FK$206,FAG_Daten_2022!BZ$1,FALSE))</f>
        <v/>
      </c>
      <c r="AV17" s="115" t="str">
        <f>IF(VLOOKUP($A17,FAG_Daten_2022!$A$1:$FK$206,FAG_Daten_2022!CA$1,FALSE)="","",VLOOKUP($A17,FAG_Daten_2022!$A$1:$FK$206,FAG_Daten_2022!CA$1,FALSE))</f>
        <v/>
      </c>
      <c r="AW17" s="115" t="str">
        <f>IF(VLOOKUP($A17,FAG_Daten_2022!$A$1:$FK$206,FAG_Daten_2022!CB$1,FALSE)="","",VLOOKUP($A17,FAG_Daten_2022!$A$1:$FK$206,FAG_Daten_2022!CB$1,FALSE))</f>
        <v/>
      </c>
      <c r="AX17" s="115" t="str">
        <f>IF(VLOOKUP($A17,FAG_Daten_2022!$A$1:$FK$206,FAG_Daten_2022!CC$1,FALSE)="","",VLOOKUP($A17,FAG_Daten_2022!$A$1:$FK$206,FAG_Daten_2022!CC$1,FALSE))</f>
        <v/>
      </c>
      <c r="AY17" s="115" t="str">
        <f>IF(VLOOKUP($A17,FAG_Daten_2022!$A$1:$FK$206,FAG_Daten_2022!CD$1,FALSE)="","",VLOOKUP($A17,FAG_Daten_2022!$A$1:$FK$206,FAG_Daten_2022!CD$1,FALSE))</f>
        <v/>
      </c>
      <c r="AZ17" s="80">
        <f>VLOOKUP($A17,FAG_Daten_2022!$A$1:$FK$206,FAG_Daten_2022!$DH$1,FALSE)</f>
        <v>102</v>
      </c>
      <c r="BA17" s="80">
        <f>IF(VLOOKUP($A17,FAG_Daten_2022!$A$1:$FK$206,FAG_Daten_2022!M$1,FALSE)="","",VLOOKUP($A17,FAG_Daten_2022!$A$1:$FK$206,FAG_Daten_2022!M$1,FALSE))</f>
        <v>0</v>
      </c>
      <c r="BB17" s="80">
        <f>IF(VLOOKUP($A17,FAG_Daten_2022!$A$1:$FK$206,FAG_Daten_2022!N$1,FALSE)="","",VLOOKUP($A17,FAG_Daten_2022!$A$1:$FK$206,FAG_Daten_2022!N$1,FALSE))</f>
        <v>0</v>
      </c>
      <c r="BC17" s="80">
        <f>IF(VLOOKUP($A17,FAG_Daten_2022!$A$1:$FK$206,FAG_Daten_2022!O$1,FALSE)="","",VLOOKUP($A17,FAG_Daten_2022!$A$1:$FK$206,FAG_Daten_2022!O$1,FALSE))</f>
        <v>0</v>
      </c>
      <c r="BD17" s="80" t="str">
        <f>IF(VLOOKUP($A17,FAG_Daten_2022!$A$1:$FK$206,FAG_Daten_2022!P$1,FALSE)="","",VLOOKUP($A17,FAG_Daten_2022!$A$1:$FK$206,FAG_Daten_2022!P$1,FALSE))</f>
        <v/>
      </c>
      <c r="BE17" s="80">
        <f>IF(VLOOKUP($A17,FAG_Daten_2022!$A$1:$FK$206,FAG_Daten_2022!R$1,FALSE)="","",VLOOKUP($A17,FAG_Daten_2022!$A$1:$FK$206,FAG_Daten_2022!R$1,FALSE))</f>
        <v>0</v>
      </c>
      <c r="BF17" s="80">
        <f>IF(VLOOKUP($A17,FAG_Daten_2022!$A$1:$FK$206,FAG_Daten_2022!S$1,FALSE)="","",VLOOKUP($A17,FAG_Daten_2022!$A$1:$FK$206,FAG_Daten_2022!S$1,FALSE))</f>
        <v>0</v>
      </c>
      <c r="BG17" s="80" t="str">
        <f>IF(VLOOKUP($A17,FAG_Daten_2022!$A$1:$FK$206,FAG_Daten_2022!T$1,FALSE)="","",VLOOKUP($A17,FAG_Daten_2022!$A$1:$FK$206,FAG_Daten_2022!T$1,FALSE))</f>
        <v/>
      </c>
      <c r="BH17" s="80" t="str">
        <f>IF(VLOOKUP($A17,FAG_Daten_2022!$A$1:$FK$206,FAG_Daten_2022!U$1,FALSE)="","",VLOOKUP($A17,FAG_Daten_2022!$A$1:$FK$206,FAG_Daten_2022!U$1,FALSE))</f>
        <v/>
      </c>
      <c r="BI17" s="80">
        <f>IF(VLOOKUP($A17,FAG_Daten_2022!$A$1:$FK$206,FAG_Daten_2022!W$1,FALSE)="","",VLOOKUP($A17,FAG_Daten_2022!$A$1:$FK$206,FAG_Daten_2022!W$1,FALSE))</f>
        <v>0</v>
      </c>
      <c r="BJ17" s="80" t="str">
        <f>IF(VLOOKUP($A17,FAG_Daten_2022!$A$1:$FK$206,FAG_Daten_2022!X$1,FALSE)="","",VLOOKUP($A17,FAG_Daten_2022!$A$1:$FK$206,FAG_Daten_2022!X$1,FALSE))</f>
        <v/>
      </c>
      <c r="BK17" s="80" t="str">
        <f>IF(VLOOKUP($A17,FAG_Daten_2022!$A$1:$FK$206,FAG_Daten_2022!Y$1,FALSE)="","",VLOOKUP($A17,FAG_Daten_2022!$A$1:$FK$206,FAG_Daten_2022!Y$1,FALSE))</f>
        <v/>
      </c>
      <c r="BL17" s="80" t="str">
        <f>IF(VLOOKUP($A17,FAG_Daten_2022!$A$1:$FK$206,FAG_Daten_2022!Z$1,FALSE)="","",VLOOKUP($A17,FAG_Daten_2022!$A$1:$FK$206,FAG_Daten_2022!Z$1,FALSE))</f>
        <v/>
      </c>
      <c r="BM17" s="82">
        <f>IF(VLOOKUP($A17,FAG_Daten_2022!$A$1:$FK$206,FAG_Daten_2022!AG$1,FALSE)="","",VLOOKUP($A17,FAG_Daten_2022!$A$1:$FK$206,FAG_Daten_2022!AG$1,FALSE))</f>
        <v>11685247</v>
      </c>
      <c r="BN17" s="82">
        <f>IF(VLOOKUP($A17,FAG_Daten_2022!$A$1:$FK$206,FAG_Daten_2022!AH$1,FALSE)="","",VLOOKUP($A17,FAG_Daten_2022!$A$1:$FK$206,FAG_Daten_2022!AH$1,FALSE))</f>
        <v>0</v>
      </c>
      <c r="BO17" s="82">
        <f>IF(VLOOKUP($A17,FAG_Daten_2022!$A$1:$FK$206,FAG_Daten_2022!AI$1,FALSE)="","",VLOOKUP($A17,FAG_Daten_2022!$A$1:$FK$206,FAG_Daten_2022!AI$1,FALSE))</f>
        <v>0</v>
      </c>
      <c r="BP17" s="113">
        <f>IF(VLOOKUP($A17,FAG_Daten_2022!$A$1:$FK$206,FAG_Daten_2022!AJ$1,FALSE)="","",VLOOKUP($A17,FAG_Daten_2022!$A$1:$FK$206,FAG_Daten_2022!AJ$1,FALSE))</f>
        <v>0</v>
      </c>
      <c r="BQ17" s="82" t="str">
        <f>IF(VLOOKUP($A17,FAG_Daten_2022!$A$1:$FK$206,FAG_Daten_2022!AK$1,FALSE)="","",VLOOKUP($A17,FAG_Daten_2022!$A$1:$FK$206,FAG_Daten_2022!AK$1,FALSE))</f>
        <v/>
      </c>
      <c r="BR17" s="82">
        <f>IF(VLOOKUP($A17,FAG_Daten_2022!$A$1:$FK$206,FAG_Daten_2022!AL$1,FALSE)="","",VLOOKUP($A17,FAG_Daten_2022!$A$1:$FK$206,FAG_Daten_2022!AL$1,FALSE))</f>
        <v>0</v>
      </c>
      <c r="BS17" s="82">
        <f>IF(VLOOKUP($A17,FAG_Daten_2022!$A$1:$FK$206,FAG_Daten_2022!AM$1,FALSE)="","",VLOOKUP($A17,FAG_Daten_2022!$A$1:$FK$206,FAG_Daten_2022!AM$1,FALSE))</f>
        <v>0</v>
      </c>
      <c r="BT17" s="82" t="str">
        <f>IF(VLOOKUP($A17,FAG_Daten_2022!$A$1:$FK$206,FAG_Daten_2022!AN$1,FALSE)="","",VLOOKUP($A17,FAG_Daten_2022!$A$1:$FK$206,FAG_Daten_2022!AN$1,FALSE))</f>
        <v/>
      </c>
      <c r="BU17" s="82" t="str">
        <f>IF(VLOOKUP($A17,FAG_Daten_2022!$A$1:$FK$206,FAG_Daten_2022!AO$1,FALSE)="","",VLOOKUP($A17,FAG_Daten_2022!$A$1:$FK$206,FAG_Daten_2022!AO$1,FALSE))</f>
        <v/>
      </c>
      <c r="BV17" s="82">
        <f>IF(VLOOKUP($A17,FAG_Daten_2022!$A$1:$FK$206,FAG_Daten_2022!AP$1,FALSE)="","",VLOOKUP($A17,FAG_Daten_2022!$A$1:$FK$206,FAG_Daten_2022!AP$1,FALSE))</f>
        <v>0</v>
      </c>
      <c r="BW17" s="82" t="str">
        <f>IF(VLOOKUP($A17,FAG_Daten_2022!$A$1:$FK$206,FAG_Daten_2022!AQ$1,FALSE)="","",VLOOKUP($A17,FAG_Daten_2022!$A$1:$FK$206,FAG_Daten_2022!AQ$1,FALSE))</f>
        <v/>
      </c>
      <c r="BX17" s="82" t="str">
        <f>IF(VLOOKUP($A17,FAG_Daten_2022!$A$1:$FK$206,FAG_Daten_2022!AR$1,FALSE)="","",VLOOKUP($A17,FAG_Daten_2022!$A$1:$FK$206,FAG_Daten_2022!AR$1,FALSE))</f>
        <v/>
      </c>
      <c r="BY17" s="82" t="str">
        <f>IF(VLOOKUP($A17,FAG_Daten_2022!$A$1:$FK$206,FAG_Daten_2022!AS$1,FALSE)="","",VLOOKUP($A17,FAG_Daten_2022!$A$1:$FK$206,FAG_Daten_2022!AS$1,FALSE))</f>
        <v/>
      </c>
      <c r="BZ17" s="82">
        <f t="shared" si="43"/>
        <v>0</v>
      </c>
      <c r="CA17" s="82">
        <f t="shared" si="44"/>
        <v>0</v>
      </c>
      <c r="CB17" s="82">
        <f t="shared" si="45"/>
        <v>0</v>
      </c>
      <c r="CC17" s="82" t="str">
        <f t="shared" si="46"/>
        <v/>
      </c>
      <c r="CD17" s="82">
        <f t="shared" si="47"/>
        <v>0</v>
      </c>
      <c r="CE17" s="82">
        <f t="shared" si="48"/>
        <v>0</v>
      </c>
      <c r="CF17" s="82" t="str">
        <f t="shared" si="49"/>
        <v/>
      </c>
      <c r="CG17" s="82" t="str">
        <f t="shared" si="50"/>
        <v/>
      </c>
      <c r="CH17" s="82">
        <f t="shared" si="51"/>
        <v>0</v>
      </c>
      <c r="CI17" s="82" t="str">
        <f t="shared" si="52"/>
        <v/>
      </c>
      <c r="CJ17" s="82" t="str">
        <f t="shared" si="53"/>
        <v/>
      </c>
      <c r="CK17" s="82" t="str">
        <f t="shared" si="54"/>
        <v/>
      </c>
      <c r="CL17" s="82">
        <f t="shared" si="55"/>
        <v>0</v>
      </c>
      <c r="CM17" s="82">
        <f t="shared" si="56"/>
        <v>0</v>
      </c>
      <c r="CN17" s="82">
        <f t="shared" si="57"/>
        <v>0</v>
      </c>
      <c r="CO17" s="82" t="str">
        <f t="shared" si="58"/>
        <v/>
      </c>
      <c r="CP17" s="82">
        <f t="shared" si="59"/>
        <v>0</v>
      </c>
      <c r="CQ17" s="82">
        <f t="shared" si="60"/>
        <v>0</v>
      </c>
      <c r="CR17" s="82" t="str">
        <f t="shared" si="61"/>
        <v/>
      </c>
      <c r="CS17" s="82" t="str">
        <f t="shared" si="62"/>
        <v/>
      </c>
      <c r="CT17" s="82">
        <f t="shared" si="63"/>
        <v>0</v>
      </c>
      <c r="CU17" s="82" t="str">
        <f t="shared" si="64"/>
        <v/>
      </c>
      <c r="CV17" s="82" t="str">
        <f t="shared" si="65"/>
        <v/>
      </c>
      <c r="CW17" s="82" t="str">
        <f t="shared" si="66"/>
        <v/>
      </c>
      <c r="CX17" s="82">
        <f t="shared" si="67"/>
        <v>0</v>
      </c>
      <c r="CY17" s="82">
        <f>VLOOKUP($A17,FAG_Daten_2022!$A$1:$FK$206,FAG_Daten_2022!I$1,FALSE)</f>
        <v>1077</v>
      </c>
      <c r="CZ17" s="82" t="str">
        <f>IF(VLOOKUP($A17,FAG_Daten_2022!$A$1:$FK$206,FAG_Daten_2022!BE$1,FALSE)="","",VLOOKUP($A17,FAG_Daten_2022!$A$1:$FK$206,FAG_Daten_2022!BE$1,FALSE))</f>
        <v/>
      </c>
      <c r="DA17" s="82" t="str">
        <f>IF(VLOOKUP($A17,FAG_Daten_2022!$A$1:$FK$206,FAG_Daten_2022!BF$1,FALSE)="","",VLOOKUP($A17,FAG_Daten_2022!$A$1:$FK$206,FAG_Daten_2022!BF$1,FALSE))</f>
        <v/>
      </c>
      <c r="DB17" s="82" t="str">
        <f>IF(VLOOKUP($A17,FAG_Daten_2022!$A$1:$FK$206,FAG_Daten_2022!BG$1,FALSE)="","",VLOOKUP($A17,FAG_Daten_2022!$A$1:$FK$206,FAG_Daten_2022!BG$1,FALSE))</f>
        <v/>
      </c>
      <c r="DC17" s="82" t="str">
        <f>IF(VLOOKUP($A17,FAG_Daten_2022!$A$1:$FK$206,FAG_Daten_2022!BH$1,FALSE)="","",VLOOKUP($A17,FAG_Daten_2022!$A$1:$FK$206,FAG_Daten_2022!BH$1,FALSE))</f>
        <v/>
      </c>
      <c r="DD17" s="82" t="str">
        <f>IF(VLOOKUP($A17,FAG_Daten_2022!$A$1:$FK$206,FAG_Daten_2022!BI$1,FALSE)="","",VLOOKUP($A17,FAG_Daten_2022!$A$1:$FK$206,FAG_Daten_2022!BI$1,FALSE))</f>
        <v/>
      </c>
      <c r="DE17" s="82" t="str">
        <f>IF(VLOOKUP($A17,FAG_Daten_2022!$A$1:$FK$206,FAG_Daten_2022!BJ$1,FALSE)="","",VLOOKUP($A17,FAG_Daten_2022!$A$1:$FK$206,FAG_Daten_2022!BJ$1,FALSE))</f>
        <v/>
      </c>
      <c r="DF17" s="82" t="str">
        <f>IF(VLOOKUP($A17,FAG_Daten_2022!$A$1:$FK$206,FAG_Daten_2022!BK$1,FALSE)="","",VLOOKUP($A17,FAG_Daten_2022!$A$1:$FK$206,FAG_Daten_2022!BK$1,FALSE))</f>
        <v/>
      </c>
      <c r="DG17" s="82" t="str">
        <f>IF(VLOOKUP($A17,FAG_Daten_2022!$A$1:$FK$206,FAG_Daten_2022!BL$1,FALSE)="","",VLOOKUP($A17,FAG_Daten_2022!$A$1:$FK$206,FAG_Daten_2022!BL$1,FALSE))</f>
        <v/>
      </c>
      <c r="DH17" s="82" t="str">
        <f>IF(VLOOKUP($A17,FAG_Daten_2022!$A$1:$FK$206,FAG_Daten_2022!BM$1,FALSE)="","",VLOOKUP($A17,FAG_Daten_2022!$A$1:$FK$206,FAG_Daten_2022!BM$1,FALSE))</f>
        <v/>
      </c>
      <c r="DI17" s="82" t="str">
        <f>IF(VLOOKUP($A17,FAG_Daten_2022!$A$1:$FK$206,FAG_Daten_2022!BN$1,FALSE)="","",VLOOKUP($A17,FAG_Daten_2022!$A$1:$FK$206,FAG_Daten_2022!BN$1,FALSE))</f>
        <v/>
      </c>
      <c r="DJ17" s="82" t="str">
        <f>IF(VLOOKUP($A17,FAG_Daten_2022!$A$1:$FK$206,FAG_Daten_2022!BO$1,FALSE)="","",VLOOKUP($A17,FAG_Daten_2022!$A$1:$FK$206,FAG_Daten_2022!BO$1,FALSE))</f>
        <v/>
      </c>
      <c r="DK17" s="82" t="str">
        <f>IF(VLOOKUP($A17,FAG_Daten_2022!$A$1:$FK$206,FAG_Daten_2022!BP$1,FALSE)="","",VLOOKUP($A17,FAG_Daten_2022!$A$1:$FK$206,FAG_Daten_2022!BP$1,FALSE))</f>
        <v/>
      </c>
      <c r="DL17" s="82" t="str">
        <f>IF(VLOOKUP($A17,FAG_Daten_2022!$A$1:$FK$206,FAG_Daten_2022!BQ$1,FALSE)="","",VLOOKUP($A17,FAG_Daten_2022!$A$1:$FK$206,FAG_Daten_2022!BQ$1,FALSE))</f>
        <v/>
      </c>
      <c r="DM17" s="82" t="str">
        <f>IF(VLOOKUP($A17,FAG_Daten_2022!$A$1:$FK$206,FAG_Daten_2022!BR$1,FALSE)="","",VLOOKUP($A17,FAG_Daten_2022!$A$1:$FK$206,FAG_Daten_2022!BR$1,FALSE))</f>
        <v/>
      </c>
      <c r="DN17" s="82" t="str">
        <f t="shared" si="68"/>
        <v/>
      </c>
      <c r="DO17" s="82" t="str">
        <f t="shared" si="69"/>
        <v/>
      </c>
      <c r="DP17" s="82" t="str">
        <f t="shared" si="70"/>
        <v/>
      </c>
      <c r="DQ17" s="82" t="str">
        <f t="shared" si="71"/>
        <v/>
      </c>
      <c r="DR17" s="82" t="str">
        <f t="shared" si="72"/>
        <v/>
      </c>
      <c r="DS17" s="82" t="str">
        <f t="shared" si="73"/>
        <v/>
      </c>
      <c r="DT17" s="82" t="str">
        <f t="shared" si="74"/>
        <v/>
      </c>
      <c r="DU17" s="82" t="str">
        <f t="shared" si="75"/>
        <v/>
      </c>
      <c r="DV17" s="82" t="str">
        <f t="shared" si="76"/>
        <v/>
      </c>
      <c r="DW17" s="82" t="str">
        <f t="shared" si="77"/>
        <v/>
      </c>
      <c r="DX17" s="82" t="str">
        <f t="shared" si="78"/>
        <v/>
      </c>
      <c r="DY17" s="82" t="str">
        <f t="shared" si="79"/>
        <v/>
      </c>
      <c r="DZ17" s="82">
        <f t="shared" si="80"/>
        <v>0</v>
      </c>
      <c r="EA17" s="82">
        <f t="shared" si="81"/>
        <v>0</v>
      </c>
      <c r="EB17" s="82"/>
      <c r="EC17" s="82"/>
      <c r="ED17" s="82"/>
      <c r="EE17" s="82"/>
      <c r="EF17" s="82"/>
      <c r="EG17" s="82"/>
      <c r="EH17" s="82"/>
      <c r="EI17" s="82"/>
      <c r="EJ17" s="82"/>
      <c r="EK17" s="3"/>
      <c r="EL17" s="82"/>
      <c r="EM17" s="3"/>
    </row>
    <row r="18" spans="1:143" outlineLevel="1" x14ac:dyDescent="0.2">
      <c r="A18" s="3">
        <v>52</v>
      </c>
      <c r="B18" s="3" t="str">
        <f>VLOOKUP(A18,FAG_Daten_2022!A$1:$FK$206,FAG_Daten_2022!$B$1,FALSE)</f>
        <v>Bassersdorf</v>
      </c>
      <c r="C18" s="3" t="str">
        <f>VLOOKUP(A18,FAG_Daten_2022!A$1:$FK$206,FAG_Daten_2022!$C$1,FALSE)</f>
        <v>Politische Gemeinde</v>
      </c>
      <c r="D18" s="3" t="str">
        <f>VLOOKUP(A18,FAG_Daten_2022!A$1:$FK$206,FAG_Daten_2022!$D$1,FALSE)</f>
        <v>Bezirk Bülach</v>
      </c>
      <c r="E18" s="82">
        <f>VLOOKUP(A18,FAG_Daten_2022!A$1:$FK$206,FAG_Daten_2022!$AT$1,FALSE)</f>
        <v>2686</v>
      </c>
      <c r="F18" s="82">
        <f>VLOOKUP(A18,FAG_Daten_2022!A$1:$FK$206,FAG_Daten_2022!$AV$1,FALSE)</f>
        <v>3770</v>
      </c>
      <c r="G18" s="82">
        <f>VLOOKUP(A18,FAG_Daten_2022!A$1:$FK$206,FAG_Daten_2022!$F$1,FALSE)</f>
        <v>11931</v>
      </c>
      <c r="H18" s="80">
        <f>VLOOKUP(A18,FAG_Daten_2022!A$1:$FK$206,FAG_Daten_2022!$DH$1,FALSE)</f>
        <v>109</v>
      </c>
      <c r="I18" s="82">
        <f>ROUND(IF(E18&lt;FAG_Basisdaten!$C$5*F18,(FAG_Basisdaten!$C$5*F18-E18)*G18*H18/100,0),0)</f>
        <v>11645789</v>
      </c>
      <c r="J18" s="82">
        <f>VLOOKUP(A18,FAG_Daten_2022!A$1:$FK$206,FAG_Daten_2022!$AT$1,FALSE)</f>
        <v>2686</v>
      </c>
      <c r="K18" s="82">
        <f>VLOOKUP(A18,FAG_Daten_2022!A$1:$FK$206,FAG_Daten_2022!$AV$1,FALSE)</f>
        <v>3770</v>
      </c>
      <c r="L18" s="3">
        <f>VLOOKUP(A18,FAG_Daten_2022!A$1:$FK$206,FAG_Daten_2022!$F$1,FALSE)</f>
        <v>11931</v>
      </c>
      <c r="M18" s="3">
        <f>VLOOKUP(A18,FAG_Daten_2022!A$1:$FK$206,FAG_Daten_2022!DJ$1,FALSE)</f>
        <v>99.67</v>
      </c>
      <c r="N18" s="3">
        <f>VLOOKUP(A18,FAG_Daten_2022!A$1:$FK$206,FAG_Daten_2022!$DK$1,FALSE)</f>
        <v>100.87</v>
      </c>
      <c r="O18" s="82">
        <f>ROUND(IF(J18&gt;K18*FAG_Basisdaten!$C$8,(J18-K18*FAG_Basisdaten!$C$8)*FAG_Basisdaten!$C$9*L18*(M18/N18),0),0)</f>
        <v>0</v>
      </c>
      <c r="P18" s="82">
        <f>VLOOKUP(A18,FAG_Daten_2022!A$1:$FK$206,FAG_Daten_2022!$I$1,FALSE)</f>
        <v>2496</v>
      </c>
      <c r="Q18" s="82">
        <f>VLOOKUP(A18,FAG_Daten_2022!A$1:$FK$206,FAG_Daten_2022!$F$1,FALSE)</f>
        <v>11931</v>
      </c>
      <c r="R18" s="82">
        <f>VLOOKUP(A18,FAG_Daten_2022!A$1:$FK$206,FAG_Daten_2022!$K$1,FALSE)</f>
        <v>232131</v>
      </c>
      <c r="S18" s="82">
        <f>VLOOKUP(A18,FAG_Daten_2022!A$1:$FK$206,FAG_Daten_2022!$H$1,FALSE)</f>
        <v>1130451</v>
      </c>
      <c r="T18" s="82">
        <f>VLOOKUP(A18,FAG_Daten_2022!A$1:$FK$206,FAG_Daten_2022!$F$1,FALSE)</f>
        <v>11931</v>
      </c>
      <c r="U18" s="3">
        <f>VLOOKUP(A18,FAG_Daten_2022!A$1:$FK$206,FAG_Daten_2022!$BC$1,FALSE)</f>
        <v>102.3</v>
      </c>
      <c r="V18" s="3">
        <f>VLOOKUP(A18,FAG_Daten_2022!A$1:$FK$206,FAG_Daten_2022!$BD$1,FALSE)</f>
        <v>104.2</v>
      </c>
      <c r="W18" s="118">
        <f>IF((P18/Q18)&gt;(R18/S18)*FAG_Basisdaten!$C$12,((P18/Q18)-(R18/S18)*FAG_Basisdaten!$C$12)*T18*FAG_Basisdaten!$C$13*(U18/V18),0)</f>
        <v>0</v>
      </c>
      <c r="X18" s="3">
        <f>VLOOKUP(A18,FAG_Daten_2022!A$1:$FK$206,FAG_Daten_2022!$DH$1,FALSE)</f>
        <v>109</v>
      </c>
      <c r="Y18" s="3">
        <f>VLOOKUP(A18,FAG_Daten_2022!A$1:$FK$206,FAG_Daten_2022!$DJ$1,FALSE)</f>
        <v>99.67</v>
      </c>
      <c r="Z18" s="82">
        <f>ROUND(W18-W18*MIN(MAX((Y18*FAG_Basisdaten!$C$15-X18)/(Y18*FAG_Basisdaten!$C$14),0),1),0)</f>
        <v>0</v>
      </c>
      <c r="AA18" s="79">
        <f>VLOOKUP(A18,FAG_Daten_2022!A$1:$FK$206,FAG_Daten_2022!$AW$1,FALSE)</f>
        <v>1325.51</v>
      </c>
      <c r="AB18" s="83">
        <f>VLOOKUP(A18,FAG_Daten_2022!A$1:$FK$206,FAG_Daten_2022!$AZ$1,FALSE)</f>
        <v>1E-3</v>
      </c>
      <c r="AC18" s="3">
        <f>VLOOKUP(A18,FAG_Daten_2022!A$1:$FK$206,FAG_Daten_2022!$F$1,FALSE)</f>
        <v>11931</v>
      </c>
      <c r="AD18" s="3">
        <f>VLOOKUP(A18,FAG_Daten_2022!A$1:$FK$206,FAG_Daten_2022!$BC$1,FALSE)</f>
        <v>102.3</v>
      </c>
      <c r="AE18" s="3">
        <f>VLOOKUP(A18,FAG_Daten_2022!A$1:$FK$206,FAG_Daten_2022!$BD$1,FALSE)</f>
        <v>104.2</v>
      </c>
      <c r="AF18" s="80">
        <f>IF(OR(AA18&lt;FAG_Basisdaten!$C$18,AB18&gt;FAG_Basisdaten!$C$19),MAX((FAG_Basisdaten!$C$20+FAG_Basisdaten!$C$21*AA18+FAG_Basisdaten!$C$22*AB18*100)*AC18*(AD18/AE18),0),0)</f>
        <v>0</v>
      </c>
      <c r="AG18" s="3">
        <f>VLOOKUP(A18,FAG_Daten_2022!A$1:$FK$206,FAG_Daten_2022!$DH$1,FALSE)</f>
        <v>109</v>
      </c>
      <c r="AH18" s="3">
        <f>VLOOKUP(A18,FAG_Daten_2022!A$1:$FK$206,FAG_Daten_2022!$DJ$1,FALSE)</f>
        <v>99.67</v>
      </c>
      <c r="AI18" s="82">
        <f>ROUND(AF18-AF18*MIN(MAX((AH18*FAG_Basisdaten!$C$24-AG18)/(AH18*FAG_Basisdaten!$C$23),0),1),0)</f>
        <v>0</v>
      </c>
      <c r="AJ18" s="3">
        <f>VLOOKUP(A18,FAG_Daten_2022!$A$1:$FK$206,FAG_Daten_2022!$BC$1,FALSE)</f>
        <v>102.3</v>
      </c>
      <c r="AK18" s="3">
        <f>VLOOKUP(A18,FAG_Daten_2022!$A$1:$FK$206,FAG_Daten_2022!$BD$1,FALSE)</f>
        <v>104.2</v>
      </c>
      <c r="AL18" s="82">
        <v>0</v>
      </c>
      <c r="AM18" s="82">
        <f t="shared" si="42"/>
        <v>11645789</v>
      </c>
      <c r="AN18" s="115" t="str">
        <f>IF(VLOOKUP($A18,FAG_Daten_2022!$A$1:$FK$206,FAG_Daten_2022!BS$1,FALSE)="","",VLOOKUP($A18,FAG_Daten_2022!$A$1:$FK$206,FAG_Daten_2022!BS$1,FALSE))</f>
        <v/>
      </c>
      <c r="AO18" s="115" t="str">
        <f>IF(VLOOKUP($A18,FAG_Daten_2022!$A$1:$FK$206,FAG_Daten_2022!BT$1,FALSE)="","",VLOOKUP($A18,FAG_Daten_2022!$A$1:$FK$206,FAG_Daten_2022!BT$1,FALSE))</f>
        <v/>
      </c>
      <c r="AP18" s="115" t="str">
        <f>IF(VLOOKUP($A18,FAG_Daten_2022!$A$1:$FK$206,FAG_Daten_2022!BU$1,FALSE)="","",VLOOKUP($A18,FAG_Daten_2022!$A$1:$FK$206,FAG_Daten_2022!BU$1,FALSE))</f>
        <v/>
      </c>
      <c r="AQ18" s="115" t="str">
        <f>IF(VLOOKUP($A18,FAG_Daten_2022!$A$1:$FK$206,FAG_Daten_2022!BV$1,FALSE)="","",VLOOKUP($A18,FAG_Daten_2022!$A$1:$FK$206,FAG_Daten_2022!BV$1,FALSE))</f>
        <v/>
      </c>
      <c r="AR18" s="115" t="str">
        <f>IF(VLOOKUP($A18,FAG_Daten_2022!$A$1:$FK$206,FAG_Daten_2022!BW$1,FALSE)="","",VLOOKUP($A18,FAG_Daten_2022!$A$1:$FK$206,FAG_Daten_2022!BW$1,FALSE))</f>
        <v/>
      </c>
      <c r="AS18" s="115" t="str">
        <f>IF(VLOOKUP($A18,FAG_Daten_2022!$A$1:$FK$206,FAG_Daten_2022!BX$1,FALSE)="","",VLOOKUP($A18,FAG_Daten_2022!$A$1:$FK$206,FAG_Daten_2022!BX$1,FALSE))</f>
        <v/>
      </c>
      <c r="AT18" s="115" t="str">
        <f>IF(VLOOKUP($A18,FAG_Daten_2022!$A$1:$FK$206,FAG_Daten_2022!BY$1,FALSE)="","",VLOOKUP($A18,FAG_Daten_2022!$A$1:$FK$206,FAG_Daten_2022!BY$1,FALSE))</f>
        <v/>
      </c>
      <c r="AU18" s="115" t="str">
        <f>IF(VLOOKUP($A18,FAG_Daten_2022!$A$1:$FK$206,FAG_Daten_2022!BZ$1,FALSE)="","",VLOOKUP($A18,FAG_Daten_2022!$A$1:$FK$206,FAG_Daten_2022!BZ$1,FALSE))</f>
        <v/>
      </c>
      <c r="AV18" s="115" t="str">
        <f>IF(VLOOKUP($A18,FAG_Daten_2022!$A$1:$FK$206,FAG_Daten_2022!CA$1,FALSE)="","",VLOOKUP($A18,FAG_Daten_2022!$A$1:$FK$206,FAG_Daten_2022!CA$1,FALSE))</f>
        <v/>
      </c>
      <c r="AW18" s="115" t="str">
        <f>IF(VLOOKUP($A18,FAG_Daten_2022!$A$1:$FK$206,FAG_Daten_2022!CB$1,FALSE)="","",VLOOKUP($A18,FAG_Daten_2022!$A$1:$FK$206,FAG_Daten_2022!CB$1,FALSE))</f>
        <v/>
      </c>
      <c r="AX18" s="115" t="str">
        <f>IF(VLOOKUP($A18,FAG_Daten_2022!$A$1:$FK$206,FAG_Daten_2022!CC$1,FALSE)="","",VLOOKUP($A18,FAG_Daten_2022!$A$1:$FK$206,FAG_Daten_2022!CC$1,FALSE))</f>
        <v/>
      </c>
      <c r="AY18" s="115" t="str">
        <f>IF(VLOOKUP($A18,FAG_Daten_2022!$A$1:$FK$206,FAG_Daten_2022!CD$1,FALSE)="","",VLOOKUP($A18,FAG_Daten_2022!$A$1:$FK$206,FAG_Daten_2022!CD$1,FALSE))</f>
        <v/>
      </c>
      <c r="AZ18" s="80">
        <f>VLOOKUP($A18,FAG_Daten_2022!$A$1:$FK$206,FAG_Daten_2022!$DH$1,FALSE)</f>
        <v>109</v>
      </c>
      <c r="BA18" s="80">
        <f>IF(VLOOKUP($A18,FAG_Daten_2022!$A$1:$FK$206,FAG_Daten_2022!M$1,FALSE)="","",VLOOKUP($A18,FAG_Daten_2022!$A$1:$FK$206,FAG_Daten_2022!M$1,FALSE))</f>
        <v>0</v>
      </c>
      <c r="BB18" s="80">
        <f>IF(VLOOKUP($A18,FAG_Daten_2022!$A$1:$FK$206,FAG_Daten_2022!N$1,FALSE)="","",VLOOKUP($A18,FAG_Daten_2022!$A$1:$FK$206,FAG_Daten_2022!N$1,FALSE))</f>
        <v>0</v>
      </c>
      <c r="BC18" s="80">
        <f>IF(VLOOKUP($A18,FAG_Daten_2022!$A$1:$FK$206,FAG_Daten_2022!O$1,FALSE)="","",VLOOKUP($A18,FAG_Daten_2022!$A$1:$FK$206,FAG_Daten_2022!O$1,FALSE))</f>
        <v>0</v>
      </c>
      <c r="BD18" s="80" t="str">
        <f>IF(VLOOKUP($A18,FAG_Daten_2022!$A$1:$FK$206,FAG_Daten_2022!P$1,FALSE)="","",VLOOKUP($A18,FAG_Daten_2022!$A$1:$FK$206,FAG_Daten_2022!P$1,FALSE))</f>
        <v/>
      </c>
      <c r="BE18" s="80">
        <f>IF(VLOOKUP($A18,FAG_Daten_2022!$A$1:$FK$206,FAG_Daten_2022!R$1,FALSE)="","",VLOOKUP($A18,FAG_Daten_2022!$A$1:$FK$206,FAG_Daten_2022!R$1,FALSE))</f>
        <v>0</v>
      </c>
      <c r="BF18" s="80">
        <f>IF(VLOOKUP($A18,FAG_Daten_2022!$A$1:$FK$206,FAG_Daten_2022!S$1,FALSE)="","",VLOOKUP($A18,FAG_Daten_2022!$A$1:$FK$206,FAG_Daten_2022!S$1,FALSE))</f>
        <v>0</v>
      </c>
      <c r="BG18" s="80" t="str">
        <f>IF(VLOOKUP($A18,FAG_Daten_2022!$A$1:$FK$206,FAG_Daten_2022!T$1,FALSE)="","",VLOOKUP($A18,FAG_Daten_2022!$A$1:$FK$206,FAG_Daten_2022!T$1,FALSE))</f>
        <v/>
      </c>
      <c r="BH18" s="80" t="str">
        <f>IF(VLOOKUP($A18,FAG_Daten_2022!$A$1:$FK$206,FAG_Daten_2022!U$1,FALSE)="","",VLOOKUP($A18,FAG_Daten_2022!$A$1:$FK$206,FAG_Daten_2022!U$1,FALSE))</f>
        <v/>
      </c>
      <c r="BI18" s="80">
        <f>IF(VLOOKUP($A18,FAG_Daten_2022!$A$1:$FK$206,FAG_Daten_2022!W$1,FALSE)="","",VLOOKUP($A18,FAG_Daten_2022!$A$1:$FK$206,FAG_Daten_2022!W$1,FALSE))</f>
        <v>0</v>
      </c>
      <c r="BJ18" s="80" t="str">
        <f>IF(VLOOKUP($A18,FAG_Daten_2022!$A$1:$FK$206,FAG_Daten_2022!X$1,FALSE)="","",VLOOKUP($A18,FAG_Daten_2022!$A$1:$FK$206,FAG_Daten_2022!X$1,FALSE))</f>
        <v/>
      </c>
      <c r="BK18" s="80" t="str">
        <f>IF(VLOOKUP($A18,FAG_Daten_2022!$A$1:$FK$206,FAG_Daten_2022!Y$1,FALSE)="","",VLOOKUP($A18,FAG_Daten_2022!$A$1:$FK$206,FAG_Daten_2022!Y$1,FALSE))</f>
        <v/>
      </c>
      <c r="BL18" s="80" t="str">
        <f>IF(VLOOKUP($A18,FAG_Daten_2022!$A$1:$FK$206,FAG_Daten_2022!Z$1,FALSE)="","",VLOOKUP($A18,FAG_Daten_2022!$A$1:$FK$206,FAG_Daten_2022!Z$1,FALSE))</f>
        <v/>
      </c>
      <c r="BM18" s="82">
        <f>IF(VLOOKUP($A18,FAG_Daten_2022!$A$1:$FK$206,FAG_Daten_2022!AG$1,FALSE)="","",VLOOKUP($A18,FAG_Daten_2022!$A$1:$FK$206,FAG_Daten_2022!AG$1,FALSE))</f>
        <v>32044373</v>
      </c>
      <c r="BN18" s="82">
        <f>IF(VLOOKUP($A18,FAG_Daten_2022!$A$1:$FK$206,FAG_Daten_2022!AH$1,FALSE)="","",VLOOKUP($A18,FAG_Daten_2022!$A$1:$FK$206,FAG_Daten_2022!AH$1,FALSE))</f>
        <v>0</v>
      </c>
      <c r="BO18" s="82">
        <f>IF(VLOOKUP($A18,FAG_Daten_2022!$A$1:$FK$206,FAG_Daten_2022!AI$1,FALSE)="","",VLOOKUP($A18,FAG_Daten_2022!$A$1:$FK$206,FAG_Daten_2022!AI$1,FALSE))</f>
        <v>0</v>
      </c>
      <c r="BP18" s="113">
        <f>IF(VLOOKUP($A18,FAG_Daten_2022!$A$1:$FK$206,FAG_Daten_2022!AJ$1,FALSE)="","",VLOOKUP($A18,FAG_Daten_2022!$A$1:$FK$206,FAG_Daten_2022!AJ$1,FALSE))</f>
        <v>0</v>
      </c>
      <c r="BQ18" s="82" t="str">
        <f>IF(VLOOKUP($A18,FAG_Daten_2022!$A$1:$FK$206,FAG_Daten_2022!AK$1,FALSE)="","",VLOOKUP($A18,FAG_Daten_2022!$A$1:$FK$206,FAG_Daten_2022!AK$1,FALSE))</f>
        <v/>
      </c>
      <c r="BR18" s="82">
        <f>IF(VLOOKUP($A18,FAG_Daten_2022!$A$1:$FK$206,FAG_Daten_2022!AL$1,FALSE)="","",VLOOKUP($A18,FAG_Daten_2022!$A$1:$FK$206,FAG_Daten_2022!AL$1,FALSE))</f>
        <v>0</v>
      </c>
      <c r="BS18" s="82">
        <f>IF(VLOOKUP($A18,FAG_Daten_2022!$A$1:$FK$206,FAG_Daten_2022!AM$1,FALSE)="","",VLOOKUP($A18,FAG_Daten_2022!$A$1:$FK$206,FAG_Daten_2022!AM$1,FALSE))</f>
        <v>0</v>
      </c>
      <c r="BT18" s="82" t="str">
        <f>IF(VLOOKUP($A18,FAG_Daten_2022!$A$1:$FK$206,FAG_Daten_2022!AN$1,FALSE)="","",VLOOKUP($A18,FAG_Daten_2022!$A$1:$FK$206,FAG_Daten_2022!AN$1,FALSE))</f>
        <v/>
      </c>
      <c r="BU18" s="82" t="str">
        <f>IF(VLOOKUP($A18,FAG_Daten_2022!$A$1:$FK$206,FAG_Daten_2022!AO$1,FALSE)="","",VLOOKUP($A18,FAG_Daten_2022!$A$1:$FK$206,FAG_Daten_2022!AO$1,FALSE))</f>
        <v/>
      </c>
      <c r="BV18" s="82">
        <f>IF(VLOOKUP($A18,FAG_Daten_2022!$A$1:$FK$206,FAG_Daten_2022!AP$1,FALSE)="","",VLOOKUP($A18,FAG_Daten_2022!$A$1:$FK$206,FAG_Daten_2022!AP$1,FALSE))</f>
        <v>0</v>
      </c>
      <c r="BW18" s="82" t="str">
        <f>IF(VLOOKUP($A18,FAG_Daten_2022!$A$1:$FK$206,FAG_Daten_2022!AQ$1,FALSE)="","",VLOOKUP($A18,FAG_Daten_2022!$A$1:$FK$206,FAG_Daten_2022!AQ$1,FALSE))</f>
        <v/>
      </c>
      <c r="BX18" s="82" t="str">
        <f>IF(VLOOKUP($A18,FAG_Daten_2022!$A$1:$FK$206,FAG_Daten_2022!AR$1,FALSE)="","",VLOOKUP($A18,FAG_Daten_2022!$A$1:$FK$206,FAG_Daten_2022!AR$1,FALSE))</f>
        <v/>
      </c>
      <c r="BY18" s="82" t="str">
        <f>IF(VLOOKUP($A18,FAG_Daten_2022!$A$1:$FK$206,FAG_Daten_2022!AS$1,FALSE)="","",VLOOKUP($A18,FAG_Daten_2022!$A$1:$FK$206,FAG_Daten_2022!AS$1,FALSE))</f>
        <v/>
      </c>
      <c r="BZ18" s="82">
        <f t="shared" si="43"/>
        <v>0</v>
      </c>
      <c r="CA18" s="82">
        <f t="shared" si="44"/>
        <v>0</v>
      </c>
      <c r="CB18" s="82">
        <f t="shared" si="45"/>
        <v>0</v>
      </c>
      <c r="CC18" s="82" t="str">
        <f t="shared" si="46"/>
        <v/>
      </c>
      <c r="CD18" s="82">
        <f t="shared" si="47"/>
        <v>0</v>
      </c>
      <c r="CE18" s="82">
        <f t="shared" si="48"/>
        <v>0</v>
      </c>
      <c r="CF18" s="82" t="str">
        <f t="shared" si="49"/>
        <v/>
      </c>
      <c r="CG18" s="82" t="str">
        <f t="shared" si="50"/>
        <v/>
      </c>
      <c r="CH18" s="82">
        <f t="shared" si="51"/>
        <v>0</v>
      </c>
      <c r="CI18" s="82" t="str">
        <f t="shared" si="52"/>
        <v/>
      </c>
      <c r="CJ18" s="82" t="str">
        <f t="shared" si="53"/>
        <v/>
      </c>
      <c r="CK18" s="82" t="str">
        <f t="shared" si="54"/>
        <v/>
      </c>
      <c r="CL18" s="82">
        <f t="shared" si="55"/>
        <v>0</v>
      </c>
      <c r="CM18" s="82">
        <f t="shared" si="56"/>
        <v>0</v>
      </c>
      <c r="CN18" s="82">
        <f t="shared" si="57"/>
        <v>0</v>
      </c>
      <c r="CO18" s="82" t="str">
        <f t="shared" si="58"/>
        <v/>
      </c>
      <c r="CP18" s="82">
        <f t="shared" si="59"/>
        <v>0</v>
      </c>
      <c r="CQ18" s="82">
        <f t="shared" si="60"/>
        <v>0</v>
      </c>
      <c r="CR18" s="82" t="str">
        <f t="shared" si="61"/>
        <v/>
      </c>
      <c r="CS18" s="82" t="str">
        <f t="shared" si="62"/>
        <v/>
      </c>
      <c r="CT18" s="82">
        <f t="shared" si="63"/>
        <v>0</v>
      </c>
      <c r="CU18" s="82" t="str">
        <f t="shared" si="64"/>
        <v/>
      </c>
      <c r="CV18" s="82" t="str">
        <f t="shared" si="65"/>
        <v/>
      </c>
      <c r="CW18" s="82" t="str">
        <f t="shared" si="66"/>
        <v/>
      </c>
      <c r="CX18" s="82">
        <f t="shared" si="67"/>
        <v>0</v>
      </c>
      <c r="CY18" s="82">
        <f>VLOOKUP($A18,FAG_Daten_2022!$A$1:$FK$206,FAG_Daten_2022!I$1,FALSE)</f>
        <v>2496</v>
      </c>
      <c r="CZ18" s="82" t="str">
        <f>IF(VLOOKUP($A18,FAG_Daten_2022!$A$1:$FK$206,FAG_Daten_2022!BE$1,FALSE)="","",VLOOKUP($A18,FAG_Daten_2022!$A$1:$FK$206,FAG_Daten_2022!BE$1,FALSE))</f>
        <v/>
      </c>
      <c r="DA18" s="82" t="str">
        <f>IF(VLOOKUP($A18,FAG_Daten_2022!$A$1:$FK$206,FAG_Daten_2022!BF$1,FALSE)="","",VLOOKUP($A18,FAG_Daten_2022!$A$1:$FK$206,FAG_Daten_2022!BF$1,FALSE))</f>
        <v/>
      </c>
      <c r="DB18" s="82" t="str">
        <f>IF(VLOOKUP($A18,FAG_Daten_2022!$A$1:$FK$206,FAG_Daten_2022!BG$1,FALSE)="","",VLOOKUP($A18,FAG_Daten_2022!$A$1:$FK$206,FAG_Daten_2022!BG$1,FALSE))</f>
        <v/>
      </c>
      <c r="DC18" s="82" t="str">
        <f>IF(VLOOKUP($A18,FAG_Daten_2022!$A$1:$FK$206,FAG_Daten_2022!BH$1,FALSE)="","",VLOOKUP($A18,FAG_Daten_2022!$A$1:$FK$206,FAG_Daten_2022!BH$1,FALSE))</f>
        <v/>
      </c>
      <c r="DD18" s="82" t="str">
        <f>IF(VLOOKUP($A18,FAG_Daten_2022!$A$1:$FK$206,FAG_Daten_2022!BI$1,FALSE)="","",VLOOKUP($A18,FAG_Daten_2022!$A$1:$FK$206,FAG_Daten_2022!BI$1,FALSE))</f>
        <v/>
      </c>
      <c r="DE18" s="82" t="str">
        <f>IF(VLOOKUP($A18,FAG_Daten_2022!$A$1:$FK$206,FAG_Daten_2022!BJ$1,FALSE)="","",VLOOKUP($A18,FAG_Daten_2022!$A$1:$FK$206,FAG_Daten_2022!BJ$1,FALSE))</f>
        <v/>
      </c>
      <c r="DF18" s="82" t="str">
        <f>IF(VLOOKUP($A18,FAG_Daten_2022!$A$1:$FK$206,FAG_Daten_2022!BK$1,FALSE)="","",VLOOKUP($A18,FAG_Daten_2022!$A$1:$FK$206,FAG_Daten_2022!BK$1,FALSE))</f>
        <v/>
      </c>
      <c r="DG18" s="82" t="str">
        <f>IF(VLOOKUP($A18,FAG_Daten_2022!$A$1:$FK$206,FAG_Daten_2022!BL$1,FALSE)="","",VLOOKUP($A18,FAG_Daten_2022!$A$1:$FK$206,FAG_Daten_2022!BL$1,FALSE))</f>
        <v/>
      </c>
      <c r="DH18" s="82" t="str">
        <f>IF(VLOOKUP($A18,FAG_Daten_2022!$A$1:$FK$206,FAG_Daten_2022!BM$1,FALSE)="","",VLOOKUP($A18,FAG_Daten_2022!$A$1:$FK$206,FAG_Daten_2022!BM$1,FALSE))</f>
        <v/>
      </c>
      <c r="DI18" s="82" t="str">
        <f>IF(VLOOKUP($A18,FAG_Daten_2022!$A$1:$FK$206,FAG_Daten_2022!BN$1,FALSE)="","",VLOOKUP($A18,FAG_Daten_2022!$A$1:$FK$206,FAG_Daten_2022!BN$1,FALSE))</f>
        <v/>
      </c>
      <c r="DJ18" s="82" t="str">
        <f>IF(VLOOKUP($A18,FAG_Daten_2022!$A$1:$FK$206,FAG_Daten_2022!BO$1,FALSE)="","",VLOOKUP($A18,FAG_Daten_2022!$A$1:$FK$206,FAG_Daten_2022!BO$1,FALSE))</f>
        <v/>
      </c>
      <c r="DK18" s="82" t="str">
        <f>IF(VLOOKUP($A18,FAG_Daten_2022!$A$1:$FK$206,FAG_Daten_2022!BP$1,FALSE)="","",VLOOKUP($A18,FAG_Daten_2022!$A$1:$FK$206,FAG_Daten_2022!BP$1,FALSE))</f>
        <v/>
      </c>
      <c r="DL18" s="82" t="str">
        <f>IF(VLOOKUP($A18,FAG_Daten_2022!$A$1:$FK$206,FAG_Daten_2022!BQ$1,FALSE)="","",VLOOKUP($A18,FAG_Daten_2022!$A$1:$FK$206,FAG_Daten_2022!BQ$1,FALSE))</f>
        <v/>
      </c>
      <c r="DM18" s="82" t="str">
        <f>IF(VLOOKUP($A18,FAG_Daten_2022!$A$1:$FK$206,FAG_Daten_2022!BR$1,FALSE)="","",VLOOKUP($A18,FAG_Daten_2022!$A$1:$FK$206,FAG_Daten_2022!BR$1,FALSE))</f>
        <v/>
      </c>
      <c r="DN18" s="82" t="str">
        <f t="shared" si="68"/>
        <v/>
      </c>
      <c r="DO18" s="82" t="str">
        <f t="shared" si="69"/>
        <v/>
      </c>
      <c r="DP18" s="82" t="str">
        <f t="shared" si="70"/>
        <v/>
      </c>
      <c r="DQ18" s="82" t="str">
        <f t="shared" si="71"/>
        <v/>
      </c>
      <c r="DR18" s="82" t="str">
        <f t="shared" si="72"/>
        <v/>
      </c>
      <c r="DS18" s="82" t="str">
        <f t="shared" si="73"/>
        <v/>
      </c>
      <c r="DT18" s="82" t="str">
        <f t="shared" si="74"/>
        <v/>
      </c>
      <c r="DU18" s="82" t="str">
        <f t="shared" si="75"/>
        <v/>
      </c>
      <c r="DV18" s="82" t="str">
        <f t="shared" si="76"/>
        <v/>
      </c>
      <c r="DW18" s="82" t="str">
        <f t="shared" si="77"/>
        <v/>
      </c>
      <c r="DX18" s="82" t="str">
        <f t="shared" si="78"/>
        <v/>
      </c>
      <c r="DY18" s="82" t="str">
        <f t="shared" si="79"/>
        <v/>
      </c>
      <c r="DZ18" s="82">
        <f t="shared" si="80"/>
        <v>0</v>
      </c>
      <c r="EA18" s="82">
        <f t="shared" si="81"/>
        <v>0</v>
      </c>
      <c r="EB18" s="82"/>
      <c r="EC18" s="82"/>
      <c r="ED18" s="82"/>
      <c r="EE18" s="82"/>
      <c r="EF18" s="82"/>
      <c r="EG18" s="82"/>
      <c r="EH18" s="82"/>
      <c r="EI18" s="82"/>
      <c r="EJ18" s="82"/>
      <c r="EK18" s="3"/>
      <c r="EL18" s="82"/>
      <c r="EM18" s="3"/>
    </row>
    <row r="19" spans="1:143" outlineLevel="1" x14ac:dyDescent="0.2">
      <c r="A19" s="3">
        <v>297</v>
      </c>
      <c r="B19" s="3" t="str">
        <f>VLOOKUP(A19,FAG_Daten_2022!A$1:$FK$206,FAG_Daten_2022!$B$1,FALSE)</f>
        <v>Bauma</v>
      </c>
      <c r="C19" s="3" t="str">
        <f>VLOOKUP(A19,FAG_Daten_2022!A$1:$FK$206,FAG_Daten_2022!$C$1,FALSE)</f>
        <v>Politische Gemeinde</v>
      </c>
      <c r="D19" s="3" t="str">
        <f>VLOOKUP(A19,FAG_Daten_2022!A$1:$FK$206,FAG_Daten_2022!$D$1,FALSE)</f>
        <v>Bezirk Pfäffikon</v>
      </c>
      <c r="E19" s="82">
        <f>VLOOKUP(A19,FAG_Daten_2022!A$1:$FK$206,FAG_Daten_2022!$AT$1,FALSE)</f>
        <v>2079</v>
      </c>
      <c r="F19" s="82">
        <f>VLOOKUP(A19,FAG_Daten_2022!A$1:$FK$206,FAG_Daten_2022!$AV$1,FALSE)</f>
        <v>3770</v>
      </c>
      <c r="G19" s="82">
        <f>VLOOKUP(A19,FAG_Daten_2022!A$1:$FK$206,FAG_Daten_2022!$F$1,FALSE)</f>
        <v>4879</v>
      </c>
      <c r="H19" s="80">
        <f>VLOOKUP(A19,FAG_Daten_2022!A$1:$FK$206,FAG_Daten_2022!$DH$1,FALSE)</f>
        <v>120</v>
      </c>
      <c r="I19" s="82">
        <f>ROUND(IF(E19&lt;FAG_Basisdaten!$C$5*F19,(FAG_Basisdaten!$C$5*F19-E19)*G19*H19/100,0),0)</f>
        <v>8796837</v>
      </c>
      <c r="J19" s="82">
        <f>VLOOKUP(A19,FAG_Daten_2022!A$1:$FK$206,FAG_Daten_2022!$AT$1,FALSE)</f>
        <v>2079</v>
      </c>
      <c r="K19" s="82">
        <f>VLOOKUP(A19,FAG_Daten_2022!A$1:$FK$206,FAG_Daten_2022!$AV$1,FALSE)</f>
        <v>3770</v>
      </c>
      <c r="L19" s="3">
        <f>VLOOKUP(A19,FAG_Daten_2022!A$1:$FK$206,FAG_Daten_2022!$F$1,FALSE)</f>
        <v>4879</v>
      </c>
      <c r="M19" s="3">
        <f>VLOOKUP(A19,FAG_Daten_2022!A$1:$FK$206,FAG_Daten_2022!DJ$1,FALSE)</f>
        <v>99.67</v>
      </c>
      <c r="N19" s="3">
        <f>VLOOKUP(A19,FAG_Daten_2022!A$1:$FK$206,FAG_Daten_2022!$DK$1,FALSE)</f>
        <v>100.87</v>
      </c>
      <c r="O19" s="82">
        <f>ROUND(IF(J19&gt;K19*FAG_Basisdaten!$C$8,(J19-K19*FAG_Basisdaten!$C$8)*FAG_Basisdaten!$C$9*L19*(M19/N19),0),0)</f>
        <v>0</v>
      </c>
      <c r="P19" s="82">
        <f>VLOOKUP(A19,FAG_Daten_2022!A$1:$FK$206,FAG_Daten_2022!$I$1,FALSE)</f>
        <v>977</v>
      </c>
      <c r="Q19" s="82">
        <f>VLOOKUP(A19,FAG_Daten_2022!A$1:$FK$206,FAG_Daten_2022!$F$1,FALSE)</f>
        <v>4879</v>
      </c>
      <c r="R19" s="82">
        <f>VLOOKUP(A19,FAG_Daten_2022!A$1:$FK$206,FAG_Daten_2022!$K$1,FALSE)</f>
        <v>232131</v>
      </c>
      <c r="S19" s="82">
        <f>VLOOKUP(A19,FAG_Daten_2022!A$1:$FK$206,FAG_Daten_2022!$H$1,FALSE)</f>
        <v>1130451</v>
      </c>
      <c r="T19" s="82">
        <f>VLOOKUP(A19,FAG_Daten_2022!A$1:$FK$206,FAG_Daten_2022!$F$1,FALSE)</f>
        <v>4879</v>
      </c>
      <c r="U19" s="3">
        <f>VLOOKUP(A19,FAG_Daten_2022!A$1:$FK$206,FAG_Daten_2022!$BC$1,FALSE)</f>
        <v>102.3</v>
      </c>
      <c r="V19" s="3">
        <f>VLOOKUP(A19,FAG_Daten_2022!A$1:$FK$206,FAG_Daten_2022!$BD$1,FALSE)</f>
        <v>104.2</v>
      </c>
      <c r="W19" s="118">
        <f>IF((P19/Q19)&gt;(R19/S19)*FAG_Basisdaten!$C$12,((P19/Q19)-(R19/S19)*FAG_Basisdaten!$C$12)*T19*FAG_Basisdaten!$C$13*(U19/V19),0)</f>
        <v>0</v>
      </c>
      <c r="X19" s="3">
        <f>VLOOKUP(A19,FAG_Daten_2022!A$1:$FK$206,FAG_Daten_2022!$DH$1,FALSE)</f>
        <v>120</v>
      </c>
      <c r="Y19" s="3">
        <f>VLOOKUP(A19,FAG_Daten_2022!A$1:$FK$206,FAG_Daten_2022!$DJ$1,FALSE)</f>
        <v>99.67</v>
      </c>
      <c r="Z19" s="82">
        <f>ROUND(W19-W19*MIN(MAX((Y19*FAG_Basisdaten!$C$15-X19)/(Y19*FAG_Basisdaten!$C$14),0),1),0)</f>
        <v>0</v>
      </c>
      <c r="AA19" s="79">
        <f>VLOOKUP(A19,FAG_Daten_2022!A$1:$FK$206,FAG_Daten_2022!$AW$1,FALSE)</f>
        <v>167.09</v>
      </c>
      <c r="AB19" s="83">
        <f>VLOOKUP(A19,FAG_Daten_2022!A$1:$FK$206,FAG_Daten_2022!$AZ$1,FALSE)</f>
        <v>0.3634</v>
      </c>
      <c r="AC19" s="3">
        <f>VLOOKUP(A19,FAG_Daten_2022!A$1:$FK$206,FAG_Daten_2022!$F$1,FALSE)</f>
        <v>4879</v>
      </c>
      <c r="AD19" s="3">
        <f>VLOOKUP(A19,FAG_Daten_2022!A$1:$FK$206,FAG_Daten_2022!$BC$1,FALSE)</f>
        <v>102.3</v>
      </c>
      <c r="AE19" s="3">
        <f>VLOOKUP(A19,FAG_Daten_2022!A$1:$FK$206,FAG_Daten_2022!$BD$1,FALSE)</f>
        <v>104.2</v>
      </c>
      <c r="AF19" s="80">
        <f>IF(OR(AA19&lt;FAG_Basisdaten!$C$18,AB19&gt;FAG_Basisdaten!$C$19),MAX((FAG_Basisdaten!$C$20+FAG_Basisdaten!$C$21*AA19+FAG_Basisdaten!$C$22*AB19*100)*AC19*(AD19/AE19),0),0)</f>
        <v>3726695.5260748556</v>
      </c>
      <c r="AG19" s="3">
        <f>VLOOKUP(A19,FAG_Daten_2022!A$1:$FK$206,FAG_Daten_2022!$DH$1,FALSE)</f>
        <v>120</v>
      </c>
      <c r="AH19" s="3">
        <f>VLOOKUP(A19,FAG_Daten_2022!A$1:$FK$206,FAG_Daten_2022!$DJ$1,FALSE)</f>
        <v>99.67</v>
      </c>
      <c r="AI19" s="82">
        <f>ROUND(AF19-AF19*MIN(MAX((AH19*FAG_Basisdaten!$C$24-AG19)/(AH19*FAG_Basisdaten!$C$23),0),1),0)</f>
        <v>3076036</v>
      </c>
      <c r="AJ19" s="3">
        <f>VLOOKUP(A19,FAG_Daten_2022!$A$1:$FK$206,FAG_Daten_2022!$BC$1,FALSE)</f>
        <v>102.3</v>
      </c>
      <c r="AK19" s="3">
        <f>VLOOKUP(A19,FAG_Daten_2022!$A$1:$FK$206,FAG_Daten_2022!$BD$1,FALSE)</f>
        <v>104.2</v>
      </c>
      <c r="AL19" s="82">
        <v>0</v>
      </c>
      <c r="AM19" s="82">
        <f t="shared" si="42"/>
        <v>11872873</v>
      </c>
      <c r="AN19" s="115" t="str">
        <f>IF(VLOOKUP($A19,FAG_Daten_2022!$A$1:$FK$206,FAG_Daten_2022!BS$1,FALSE)="","",VLOOKUP($A19,FAG_Daten_2022!$A$1:$FK$206,FAG_Daten_2022!BS$1,FALSE))</f>
        <v/>
      </c>
      <c r="AO19" s="115" t="str">
        <f>IF(VLOOKUP($A19,FAG_Daten_2022!$A$1:$FK$206,FAG_Daten_2022!BT$1,FALSE)="","",VLOOKUP($A19,FAG_Daten_2022!$A$1:$FK$206,FAG_Daten_2022!BT$1,FALSE))</f>
        <v/>
      </c>
      <c r="AP19" s="115" t="str">
        <f>IF(VLOOKUP($A19,FAG_Daten_2022!$A$1:$FK$206,FAG_Daten_2022!BU$1,FALSE)="","",VLOOKUP($A19,FAG_Daten_2022!$A$1:$FK$206,FAG_Daten_2022!BU$1,FALSE))</f>
        <v/>
      </c>
      <c r="AQ19" s="115" t="str">
        <f>IF(VLOOKUP($A19,FAG_Daten_2022!$A$1:$FK$206,FAG_Daten_2022!BV$1,FALSE)="","",VLOOKUP($A19,FAG_Daten_2022!$A$1:$FK$206,FAG_Daten_2022!BV$1,FALSE))</f>
        <v/>
      </c>
      <c r="AR19" s="115" t="str">
        <f>IF(VLOOKUP($A19,FAG_Daten_2022!$A$1:$FK$206,FAG_Daten_2022!BW$1,FALSE)="","",VLOOKUP($A19,FAG_Daten_2022!$A$1:$FK$206,FAG_Daten_2022!BW$1,FALSE))</f>
        <v/>
      </c>
      <c r="AS19" s="115" t="str">
        <f>IF(VLOOKUP($A19,FAG_Daten_2022!$A$1:$FK$206,FAG_Daten_2022!BX$1,FALSE)="","",VLOOKUP($A19,FAG_Daten_2022!$A$1:$FK$206,FAG_Daten_2022!BX$1,FALSE))</f>
        <v/>
      </c>
      <c r="AT19" s="115" t="str">
        <f>IF(VLOOKUP($A19,FAG_Daten_2022!$A$1:$FK$206,FAG_Daten_2022!BY$1,FALSE)="","",VLOOKUP($A19,FAG_Daten_2022!$A$1:$FK$206,FAG_Daten_2022!BY$1,FALSE))</f>
        <v/>
      </c>
      <c r="AU19" s="115" t="str">
        <f>IF(VLOOKUP($A19,FAG_Daten_2022!$A$1:$FK$206,FAG_Daten_2022!BZ$1,FALSE)="","",VLOOKUP($A19,FAG_Daten_2022!$A$1:$FK$206,FAG_Daten_2022!BZ$1,FALSE))</f>
        <v/>
      </c>
      <c r="AV19" s="115" t="str">
        <f>IF(VLOOKUP($A19,FAG_Daten_2022!$A$1:$FK$206,FAG_Daten_2022!CA$1,FALSE)="","",VLOOKUP($A19,FAG_Daten_2022!$A$1:$FK$206,FAG_Daten_2022!CA$1,FALSE))</f>
        <v/>
      </c>
      <c r="AW19" s="115" t="str">
        <f>IF(VLOOKUP($A19,FAG_Daten_2022!$A$1:$FK$206,FAG_Daten_2022!CB$1,FALSE)="","",VLOOKUP($A19,FAG_Daten_2022!$A$1:$FK$206,FAG_Daten_2022!CB$1,FALSE))</f>
        <v/>
      </c>
      <c r="AX19" s="115" t="str">
        <f>IF(VLOOKUP($A19,FAG_Daten_2022!$A$1:$FK$206,FAG_Daten_2022!CC$1,FALSE)="","",VLOOKUP($A19,FAG_Daten_2022!$A$1:$FK$206,FAG_Daten_2022!CC$1,FALSE))</f>
        <v/>
      </c>
      <c r="AY19" s="115" t="str">
        <f>IF(VLOOKUP($A19,FAG_Daten_2022!$A$1:$FK$206,FAG_Daten_2022!CD$1,FALSE)="","",VLOOKUP($A19,FAG_Daten_2022!$A$1:$FK$206,FAG_Daten_2022!CD$1,FALSE))</f>
        <v/>
      </c>
      <c r="AZ19" s="80">
        <f>VLOOKUP($A19,FAG_Daten_2022!$A$1:$FK$206,FAG_Daten_2022!$DH$1,FALSE)</f>
        <v>120</v>
      </c>
      <c r="BA19" s="80">
        <f>IF(VLOOKUP($A19,FAG_Daten_2022!$A$1:$FK$206,FAG_Daten_2022!M$1,FALSE)="","",VLOOKUP($A19,FAG_Daten_2022!$A$1:$FK$206,FAG_Daten_2022!M$1,FALSE))</f>
        <v>0</v>
      </c>
      <c r="BB19" s="80">
        <f>IF(VLOOKUP($A19,FAG_Daten_2022!$A$1:$FK$206,FAG_Daten_2022!N$1,FALSE)="","",VLOOKUP($A19,FAG_Daten_2022!$A$1:$FK$206,FAG_Daten_2022!N$1,FALSE))</f>
        <v>0</v>
      </c>
      <c r="BC19" s="80">
        <f>IF(VLOOKUP($A19,FAG_Daten_2022!$A$1:$FK$206,FAG_Daten_2022!O$1,FALSE)="","",VLOOKUP($A19,FAG_Daten_2022!$A$1:$FK$206,FAG_Daten_2022!O$1,FALSE))</f>
        <v>0</v>
      </c>
      <c r="BD19" s="80" t="str">
        <f>IF(VLOOKUP($A19,FAG_Daten_2022!$A$1:$FK$206,FAG_Daten_2022!P$1,FALSE)="","",VLOOKUP($A19,FAG_Daten_2022!$A$1:$FK$206,FAG_Daten_2022!P$1,FALSE))</f>
        <v/>
      </c>
      <c r="BE19" s="80">
        <f>IF(VLOOKUP($A19,FAG_Daten_2022!$A$1:$FK$206,FAG_Daten_2022!R$1,FALSE)="","",VLOOKUP($A19,FAG_Daten_2022!$A$1:$FK$206,FAG_Daten_2022!R$1,FALSE))</f>
        <v>0</v>
      </c>
      <c r="BF19" s="80">
        <f>IF(VLOOKUP($A19,FAG_Daten_2022!$A$1:$FK$206,FAG_Daten_2022!S$1,FALSE)="","",VLOOKUP($A19,FAG_Daten_2022!$A$1:$FK$206,FAG_Daten_2022!S$1,FALSE))</f>
        <v>0</v>
      </c>
      <c r="BG19" s="80" t="str">
        <f>IF(VLOOKUP($A19,FAG_Daten_2022!$A$1:$FK$206,FAG_Daten_2022!T$1,FALSE)="","",VLOOKUP($A19,FAG_Daten_2022!$A$1:$FK$206,FAG_Daten_2022!T$1,FALSE))</f>
        <v/>
      </c>
      <c r="BH19" s="80" t="str">
        <f>IF(VLOOKUP($A19,FAG_Daten_2022!$A$1:$FK$206,FAG_Daten_2022!U$1,FALSE)="","",VLOOKUP($A19,FAG_Daten_2022!$A$1:$FK$206,FAG_Daten_2022!U$1,FALSE))</f>
        <v/>
      </c>
      <c r="BI19" s="80">
        <f>IF(VLOOKUP($A19,FAG_Daten_2022!$A$1:$FK$206,FAG_Daten_2022!W$1,FALSE)="","",VLOOKUP($A19,FAG_Daten_2022!$A$1:$FK$206,FAG_Daten_2022!W$1,FALSE))</f>
        <v>0</v>
      </c>
      <c r="BJ19" s="80" t="str">
        <f>IF(VLOOKUP($A19,FAG_Daten_2022!$A$1:$FK$206,FAG_Daten_2022!X$1,FALSE)="","",VLOOKUP($A19,FAG_Daten_2022!$A$1:$FK$206,FAG_Daten_2022!X$1,FALSE))</f>
        <v/>
      </c>
      <c r="BK19" s="80" t="str">
        <f>IF(VLOOKUP($A19,FAG_Daten_2022!$A$1:$FK$206,FAG_Daten_2022!Y$1,FALSE)="","",VLOOKUP($A19,FAG_Daten_2022!$A$1:$FK$206,FAG_Daten_2022!Y$1,FALSE))</f>
        <v/>
      </c>
      <c r="BL19" s="80" t="str">
        <f>IF(VLOOKUP($A19,FAG_Daten_2022!$A$1:$FK$206,FAG_Daten_2022!Z$1,FALSE)="","",VLOOKUP($A19,FAG_Daten_2022!$A$1:$FK$206,FAG_Daten_2022!Z$1,FALSE))</f>
        <v/>
      </c>
      <c r="BM19" s="82">
        <f>IF(VLOOKUP($A19,FAG_Daten_2022!$A$1:$FK$206,FAG_Daten_2022!AG$1,FALSE)="","",VLOOKUP($A19,FAG_Daten_2022!$A$1:$FK$206,FAG_Daten_2022!AG$1,FALSE))</f>
        <v>10142609</v>
      </c>
      <c r="BN19" s="82">
        <f>IF(VLOOKUP($A19,FAG_Daten_2022!$A$1:$FK$206,FAG_Daten_2022!AH$1,FALSE)="","",VLOOKUP($A19,FAG_Daten_2022!$A$1:$FK$206,FAG_Daten_2022!AH$1,FALSE))</f>
        <v>0</v>
      </c>
      <c r="BO19" s="82">
        <f>IF(VLOOKUP($A19,FAG_Daten_2022!$A$1:$FK$206,FAG_Daten_2022!AI$1,FALSE)="","",VLOOKUP($A19,FAG_Daten_2022!$A$1:$FK$206,FAG_Daten_2022!AI$1,FALSE))</f>
        <v>0</v>
      </c>
      <c r="BP19" s="113">
        <f>IF(VLOOKUP($A19,FAG_Daten_2022!$A$1:$FK$206,FAG_Daten_2022!AJ$1,FALSE)="","",VLOOKUP($A19,FAG_Daten_2022!$A$1:$FK$206,FAG_Daten_2022!AJ$1,FALSE))</f>
        <v>0</v>
      </c>
      <c r="BQ19" s="82" t="str">
        <f>IF(VLOOKUP($A19,FAG_Daten_2022!$A$1:$FK$206,FAG_Daten_2022!AK$1,FALSE)="","",VLOOKUP($A19,FAG_Daten_2022!$A$1:$FK$206,FAG_Daten_2022!AK$1,FALSE))</f>
        <v/>
      </c>
      <c r="BR19" s="82">
        <f>IF(VLOOKUP($A19,FAG_Daten_2022!$A$1:$FK$206,FAG_Daten_2022!AL$1,FALSE)="","",VLOOKUP($A19,FAG_Daten_2022!$A$1:$FK$206,FAG_Daten_2022!AL$1,FALSE))</f>
        <v>0</v>
      </c>
      <c r="BS19" s="82">
        <f>IF(VLOOKUP($A19,FAG_Daten_2022!$A$1:$FK$206,FAG_Daten_2022!AM$1,FALSE)="","",VLOOKUP($A19,FAG_Daten_2022!$A$1:$FK$206,FAG_Daten_2022!AM$1,FALSE))</f>
        <v>0</v>
      </c>
      <c r="BT19" s="82" t="str">
        <f>IF(VLOOKUP($A19,FAG_Daten_2022!$A$1:$FK$206,FAG_Daten_2022!AN$1,FALSE)="","",VLOOKUP($A19,FAG_Daten_2022!$A$1:$FK$206,FAG_Daten_2022!AN$1,FALSE))</f>
        <v/>
      </c>
      <c r="BU19" s="82" t="str">
        <f>IF(VLOOKUP($A19,FAG_Daten_2022!$A$1:$FK$206,FAG_Daten_2022!AO$1,FALSE)="","",VLOOKUP($A19,FAG_Daten_2022!$A$1:$FK$206,FAG_Daten_2022!AO$1,FALSE))</f>
        <v/>
      </c>
      <c r="BV19" s="82">
        <f>IF(VLOOKUP($A19,FAG_Daten_2022!$A$1:$FK$206,FAG_Daten_2022!AP$1,FALSE)="","",VLOOKUP($A19,FAG_Daten_2022!$A$1:$FK$206,FAG_Daten_2022!AP$1,FALSE))</f>
        <v>0</v>
      </c>
      <c r="BW19" s="82" t="str">
        <f>IF(VLOOKUP($A19,FAG_Daten_2022!$A$1:$FK$206,FAG_Daten_2022!AQ$1,FALSE)="","",VLOOKUP($A19,FAG_Daten_2022!$A$1:$FK$206,FAG_Daten_2022!AQ$1,FALSE))</f>
        <v/>
      </c>
      <c r="BX19" s="82" t="str">
        <f>IF(VLOOKUP($A19,FAG_Daten_2022!$A$1:$FK$206,FAG_Daten_2022!AR$1,FALSE)="","",VLOOKUP($A19,FAG_Daten_2022!$A$1:$FK$206,FAG_Daten_2022!AR$1,FALSE))</f>
        <v/>
      </c>
      <c r="BY19" s="82" t="str">
        <f>IF(VLOOKUP($A19,FAG_Daten_2022!$A$1:$FK$206,FAG_Daten_2022!AS$1,FALSE)="","",VLOOKUP($A19,FAG_Daten_2022!$A$1:$FK$206,FAG_Daten_2022!AS$1,FALSE))</f>
        <v/>
      </c>
      <c r="BZ19" s="82">
        <f t="shared" si="43"/>
        <v>0</v>
      </c>
      <c r="CA19" s="82">
        <f t="shared" si="44"/>
        <v>0</v>
      </c>
      <c r="CB19" s="82">
        <f t="shared" si="45"/>
        <v>0</v>
      </c>
      <c r="CC19" s="82" t="str">
        <f t="shared" si="46"/>
        <v/>
      </c>
      <c r="CD19" s="82">
        <f t="shared" si="47"/>
        <v>0</v>
      </c>
      <c r="CE19" s="82">
        <f t="shared" si="48"/>
        <v>0</v>
      </c>
      <c r="CF19" s="82" t="str">
        <f t="shared" si="49"/>
        <v/>
      </c>
      <c r="CG19" s="82" t="str">
        <f t="shared" si="50"/>
        <v/>
      </c>
      <c r="CH19" s="82">
        <f t="shared" si="51"/>
        <v>0</v>
      </c>
      <c r="CI19" s="82" t="str">
        <f t="shared" si="52"/>
        <v/>
      </c>
      <c r="CJ19" s="82" t="str">
        <f t="shared" si="53"/>
        <v/>
      </c>
      <c r="CK19" s="82" t="str">
        <f t="shared" si="54"/>
        <v/>
      </c>
      <c r="CL19" s="82">
        <f t="shared" si="55"/>
        <v>0</v>
      </c>
      <c r="CM19" s="82">
        <f t="shared" si="56"/>
        <v>0</v>
      </c>
      <c r="CN19" s="82">
        <f t="shared" si="57"/>
        <v>0</v>
      </c>
      <c r="CO19" s="82" t="str">
        <f t="shared" si="58"/>
        <v/>
      </c>
      <c r="CP19" s="82">
        <f t="shared" si="59"/>
        <v>0</v>
      </c>
      <c r="CQ19" s="82">
        <f t="shared" si="60"/>
        <v>0</v>
      </c>
      <c r="CR19" s="82" t="str">
        <f t="shared" si="61"/>
        <v/>
      </c>
      <c r="CS19" s="82" t="str">
        <f t="shared" si="62"/>
        <v/>
      </c>
      <c r="CT19" s="82">
        <f t="shared" si="63"/>
        <v>0</v>
      </c>
      <c r="CU19" s="82" t="str">
        <f t="shared" si="64"/>
        <v/>
      </c>
      <c r="CV19" s="82" t="str">
        <f t="shared" si="65"/>
        <v/>
      </c>
      <c r="CW19" s="82" t="str">
        <f t="shared" si="66"/>
        <v/>
      </c>
      <c r="CX19" s="82">
        <f t="shared" si="67"/>
        <v>0</v>
      </c>
      <c r="CY19" s="82">
        <f>VLOOKUP($A19,FAG_Daten_2022!$A$1:$FK$206,FAG_Daten_2022!I$1,FALSE)</f>
        <v>977</v>
      </c>
      <c r="CZ19" s="82" t="str">
        <f>IF(VLOOKUP($A19,FAG_Daten_2022!$A$1:$FK$206,FAG_Daten_2022!BE$1,FALSE)="","",VLOOKUP($A19,FAG_Daten_2022!$A$1:$FK$206,FAG_Daten_2022!BE$1,FALSE))</f>
        <v/>
      </c>
      <c r="DA19" s="82" t="str">
        <f>IF(VLOOKUP($A19,FAG_Daten_2022!$A$1:$FK$206,FAG_Daten_2022!BF$1,FALSE)="","",VLOOKUP($A19,FAG_Daten_2022!$A$1:$FK$206,FAG_Daten_2022!BF$1,FALSE))</f>
        <v/>
      </c>
      <c r="DB19" s="82" t="str">
        <f>IF(VLOOKUP($A19,FAG_Daten_2022!$A$1:$FK$206,FAG_Daten_2022!BG$1,FALSE)="","",VLOOKUP($A19,FAG_Daten_2022!$A$1:$FK$206,FAG_Daten_2022!BG$1,FALSE))</f>
        <v/>
      </c>
      <c r="DC19" s="82" t="str">
        <f>IF(VLOOKUP($A19,FAG_Daten_2022!$A$1:$FK$206,FAG_Daten_2022!BH$1,FALSE)="","",VLOOKUP($A19,FAG_Daten_2022!$A$1:$FK$206,FAG_Daten_2022!BH$1,FALSE))</f>
        <v/>
      </c>
      <c r="DD19" s="82" t="str">
        <f>IF(VLOOKUP($A19,FAG_Daten_2022!$A$1:$FK$206,FAG_Daten_2022!BI$1,FALSE)="","",VLOOKUP($A19,FAG_Daten_2022!$A$1:$FK$206,FAG_Daten_2022!BI$1,FALSE))</f>
        <v/>
      </c>
      <c r="DE19" s="82" t="str">
        <f>IF(VLOOKUP($A19,FAG_Daten_2022!$A$1:$FK$206,FAG_Daten_2022!BJ$1,FALSE)="","",VLOOKUP($A19,FAG_Daten_2022!$A$1:$FK$206,FAG_Daten_2022!BJ$1,FALSE))</f>
        <v/>
      </c>
      <c r="DF19" s="82" t="str">
        <f>IF(VLOOKUP($A19,FAG_Daten_2022!$A$1:$FK$206,FAG_Daten_2022!BK$1,FALSE)="","",VLOOKUP($A19,FAG_Daten_2022!$A$1:$FK$206,FAG_Daten_2022!BK$1,FALSE))</f>
        <v/>
      </c>
      <c r="DG19" s="82" t="str">
        <f>IF(VLOOKUP($A19,FAG_Daten_2022!$A$1:$FK$206,FAG_Daten_2022!BL$1,FALSE)="","",VLOOKUP($A19,FAG_Daten_2022!$A$1:$FK$206,FAG_Daten_2022!BL$1,FALSE))</f>
        <v/>
      </c>
      <c r="DH19" s="82" t="str">
        <f>IF(VLOOKUP($A19,FAG_Daten_2022!$A$1:$FK$206,FAG_Daten_2022!BM$1,FALSE)="","",VLOOKUP($A19,FAG_Daten_2022!$A$1:$FK$206,FAG_Daten_2022!BM$1,FALSE))</f>
        <v/>
      </c>
      <c r="DI19" s="82" t="str">
        <f>IF(VLOOKUP($A19,FAG_Daten_2022!$A$1:$FK$206,FAG_Daten_2022!BN$1,FALSE)="","",VLOOKUP($A19,FAG_Daten_2022!$A$1:$FK$206,FAG_Daten_2022!BN$1,FALSE))</f>
        <v/>
      </c>
      <c r="DJ19" s="82" t="str">
        <f>IF(VLOOKUP($A19,FAG_Daten_2022!$A$1:$FK$206,FAG_Daten_2022!BO$1,FALSE)="","",VLOOKUP($A19,FAG_Daten_2022!$A$1:$FK$206,FAG_Daten_2022!BO$1,FALSE))</f>
        <v/>
      </c>
      <c r="DK19" s="82" t="str">
        <f>IF(VLOOKUP($A19,FAG_Daten_2022!$A$1:$FK$206,FAG_Daten_2022!BP$1,FALSE)="","",VLOOKUP($A19,FAG_Daten_2022!$A$1:$FK$206,FAG_Daten_2022!BP$1,FALSE))</f>
        <v/>
      </c>
      <c r="DL19" s="82" t="str">
        <f>IF(VLOOKUP($A19,FAG_Daten_2022!$A$1:$FK$206,FAG_Daten_2022!BQ$1,FALSE)="","",VLOOKUP($A19,FAG_Daten_2022!$A$1:$FK$206,FAG_Daten_2022!BQ$1,FALSE))</f>
        <v/>
      </c>
      <c r="DM19" s="82" t="str">
        <f>IF(VLOOKUP($A19,FAG_Daten_2022!$A$1:$FK$206,FAG_Daten_2022!BR$1,FALSE)="","",VLOOKUP($A19,FAG_Daten_2022!$A$1:$FK$206,FAG_Daten_2022!BR$1,FALSE))</f>
        <v/>
      </c>
      <c r="DN19" s="82" t="str">
        <f t="shared" si="68"/>
        <v/>
      </c>
      <c r="DO19" s="82" t="str">
        <f t="shared" si="69"/>
        <v/>
      </c>
      <c r="DP19" s="82" t="str">
        <f t="shared" si="70"/>
        <v/>
      </c>
      <c r="DQ19" s="82" t="str">
        <f t="shared" si="71"/>
        <v/>
      </c>
      <c r="DR19" s="82" t="str">
        <f t="shared" si="72"/>
        <v/>
      </c>
      <c r="DS19" s="82" t="str">
        <f t="shared" si="73"/>
        <v/>
      </c>
      <c r="DT19" s="82" t="str">
        <f t="shared" si="74"/>
        <v/>
      </c>
      <c r="DU19" s="82" t="str">
        <f t="shared" si="75"/>
        <v/>
      </c>
      <c r="DV19" s="82" t="str">
        <f t="shared" si="76"/>
        <v/>
      </c>
      <c r="DW19" s="82" t="str">
        <f t="shared" si="77"/>
        <v/>
      </c>
      <c r="DX19" s="82" t="str">
        <f t="shared" si="78"/>
        <v/>
      </c>
      <c r="DY19" s="82" t="str">
        <f t="shared" si="79"/>
        <v/>
      </c>
      <c r="DZ19" s="82">
        <f t="shared" si="80"/>
        <v>0</v>
      </c>
      <c r="EA19" s="82">
        <f t="shared" si="81"/>
        <v>0</v>
      </c>
      <c r="EB19" s="82"/>
      <c r="EC19" s="82"/>
      <c r="ED19" s="82"/>
      <c r="EE19" s="82"/>
      <c r="EF19" s="82"/>
      <c r="EG19" s="82"/>
      <c r="EH19" s="82"/>
      <c r="EI19" s="82"/>
      <c r="EJ19" s="82"/>
      <c r="EK19" s="3"/>
      <c r="EL19" s="82"/>
      <c r="EM19" s="3"/>
    </row>
    <row r="20" spans="1:143" outlineLevel="1" x14ac:dyDescent="0.2">
      <c r="A20" s="3">
        <v>22</v>
      </c>
      <c r="B20" s="3" t="str">
        <f>VLOOKUP(A20,FAG_Daten_2022!A$1:$FK$206,FAG_Daten_2022!$B$1,FALSE)</f>
        <v>Benken</v>
      </c>
      <c r="C20" s="3" t="str">
        <f>VLOOKUP(A20,FAG_Daten_2022!A$1:$FK$206,FAG_Daten_2022!$C$1,FALSE)</f>
        <v>Politische Gemeinde</v>
      </c>
      <c r="D20" s="3" t="str">
        <f>VLOOKUP(A20,FAG_Daten_2022!A$1:$FK$206,FAG_Daten_2022!$D$1,FALSE)</f>
        <v>Bezirk Andelfingen</v>
      </c>
      <c r="E20" s="82">
        <f>VLOOKUP(A20,FAG_Daten_2022!A$1:$FK$206,FAG_Daten_2022!$AT$1,FALSE)</f>
        <v>2889</v>
      </c>
      <c r="F20" s="82">
        <f>VLOOKUP(A20,FAG_Daten_2022!A$1:$FK$206,FAG_Daten_2022!$AV$1,FALSE)</f>
        <v>3770</v>
      </c>
      <c r="G20" s="82">
        <f>VLOOKUP(A20,FAG_Daten_2022!A$1:$FK$206,FAG_Daten_2022!$F$1,FALSE)</f>
        <v>851</v>
      </c>
      <c r="H20" s="80">
        <f>VLOOKUP(A20,FAG_Daten_2022!A$1:$FK$206,FAG_Daten_2022!$DH$1,FALSE)</f>
        <v>114</v>
      </c>
      <c r="I20" s="82">
        <f>ROUND(IF(E20&lt;FAG_Basisdaten!$C$5*F20,(FAG_Basisdaten!$C$5*F20-E20)*G20*H20/100,0),0)</f>
        <v>671822</v>
      </c>
      <c r="J20" s="82">
        <f>VLOOKUP(A20,FAG_Daten_2022!A$1:$FK$206,FAG_Daten_2022!$AT$1,FALSE)</f>
        <v>2889</v>
      </c>
      <c r="K20" s="82">
        <f>VLOOKUP(A20,FAG_Daten_2022!A$1:$FK$206,FAG_Daten_2022!$AV$1,FALSE)</f>
        <v>3770</v>
      </c>
      <c r="L20" s="3">
        <f>VLOOKUP(A20,FAG_Daten_2022!A$1:$FK$206,FAG_Daten_2022!$F$1,FALSE)</f>
        <v>851</v>
      </c>
      <c r="M20" s="3">
        <f>VLOOKUP(A20,FAG_Daten_2022!A$1:$FK$206,FAG_Daten_2022!DJ$1,FALSE)</f>
        <v>99.67</v>
      </c>
      <c r="N20" s="3">
        <f>VLOOKUP(A20,FAG_Daten_2022!A$1:$FK$206,FAG_Daten_2022!$DK$1,FALSE)</f>
        <v>100.87</v>
      </c>
      <c r="O20" s="82">
        <f>ROUND(IF(J20&gt;K20*FAG_Basisdaten!$C$8,(J20-K20*FAG_Basisdaten!$C$8)*FAG_Basisdaten!$C$9*L20*(M20/N20),0),0)</f>
        <v>0</v>
      </c>
      <c r="P20" s="82">
        <f>VLOOKUP(A20,FAG_Daten_2022!A$1:$FK$206,FAG_Daten_2022!$I$1,FALSE)</f>
        <v>176</v>
      </c>
      <c r="Q20" s="82">
        <f>VLOOKUP(A20,FAG_Daten_2022!A$1:$FK$206,FAG_Daten_2022!$F$1,FALSE)</f>
        <v>851</v>
      </c>
      <c r="R20" s="82">
        <f>VLOOKUP(A20,FAG_Daten_2022!A$1:$FK$206,FAG_Daten_2022!$K$1,FALSE)</f>
        <v>232131</v>
      </c>
      <c r="S20" s="82">
        <f>VLOOKUP(A20,FAG_Daten_2022!A$1:$FK$206,FAG_Daten_2022!$H$1,FALSE)</f>
        <v>1130451</v>
      </c>
      <c r="T20" s="82">
        <f>VLOOKUP(A20,FAG_Daten_2022!A$1:$FK$206,FAG_Daten_2022!$F$1,FALSE)</f>
        <v>851</v>
      </c>
      <c r="U20" s="3">
        <f>VLOOKUP(A20,FAG_Daten_2022!A$1:$FK$206,FAG_Daten_2022!$BC$1,FALSE)</f>
        <v>102.3</v>
      </c>
      <c r="V20" s="3">
        <f>VLOOKUP(A20,FAG_Daten_2022!A$1:$FK$206,FAG_Daten_2022!$BD$1,FALSE)</f>
        <v>104.2</v>
      </c>
      <c r="W20" s="118">
        <f>IF((P20/Q20)&gt;(R20/S20)*FAG_Basisdaten!$C$12,((P20/Q20)-(R20/S20)*FAG_Basisdaten!$C$12)*T20*FAG_Basisdaten!$C$13*(U20/V20),0)</f>
        <v>0</v>
      </c>
      <c r="X20" s="3">
        <f>VLOOKUP(A20,FAG_Daten_2022!A$1:$FK$206,FAG_Daten_2022!$DH$1,FALSE)</f>
        <v>114</v>
      </c>
      <c r="Y20" s="3">
        <f>VLOOKUP(A20,FAG_Daten_2022!A$1:$FK$206,FAG_Daten_2022!$DJ$1,FALSE)</f>
        <v>99.67</v>
      </c>
      <c r="Z20" s="82">
        <f>ROUND(W20-W20*MIN(MAX((Y20*FAG_Basisdaten!$C$15-X20)/(Y20*FAG_Basisdaten!$C$14),0),1),0)</f>
        <v>0</v>
      </c>
      <c r="AA20" s="79">
        <f>VLOOKUP(A20,FAG_Daten_2022!A$1:$FK$206,FAG_Daten_2022!$AW$1,FALSE)</f>
        <v>150.59</v>
      </c>
      <c r="AB20" s="83">
        <f>VLOOKUP(A20,FAG_Daten_2022!A$1:$FK$206,FAG_Daten_2022!$AZ$1,FALSE)</f>
        <v>0</v>
      </c>
      <c r="AC20" s="3">
        <f>VLOOKUP(A20,FAG_Daten_2022!A$1:$FK$206,FAG_Daten_2022!$F$1,FALSE)</f>
        <v>851</v>
      </c>
      <c r="AD20" s="3">
        <f>VLOOKUP(A20,FAG_Daten_2022!A$1:$FK$206,FAG_Daten_2022!$BC$1,FALSE)</f>
        <v>102.3</v>
      </c>
      <c r="AE20" s="3">
        <f>VLOOKUP(A20,FAG_Daten_2022!A$1:$FK$206,FAG_Daten_2022!$BD$1,FALSE)</f>
        <v>104.2</v>
      </c>
      <c r="AF20" s="80">
        <f>IF(OR(AA20&lt;FAG_Basisdaten!$C$18,AB20&gt;FAG_Basisdaten!$C$19),MAX((FAG_Basisdaten!$C$20+FAG_Basisdaten!$C$21*AA20+FAG_Basisdaten!$C$22*AB20*100)*AC20*(AD20/AE20),0),0)</f>
        <v>0</v>
      </c>
      <c r="AG20" s="3">
        <f>VLOOKUP(A20,FAG_Daten_2022!A$1:$FK$206,FAG_Daten_2022!$DH$1,FALSE)</f>
        <v>114</v>
      </c>
      <c r="AH20" s="3">
        <f>VLOOKUP(A20,FAG_Daten_2022!A$1:$FK$206,FAG_Daten_2022!$DJ$1,FALSE)</f>
        <v>99.67</v>
      </c>
      <c r="AI20" s="82">
        <f>ROUND(AF20-AF20*MIN(MAX((AH20*FAG_Basisdaten!$C$24-AG20)/(AH20*FAG_Basisdaten!$C$23),0),1),0)</f>
        <v>0</v>
      </c>
      <c r="AJ20" s="3">
        <f>VLOOKUP(A20,FAG_Daten_2022!$A$1:$FK$206,FAG_Daten_2022!$BC$1,FALSE)</f>
        <v>102.3</v>
      </c>
      <c r="AK20" s="3">
        <f>VLOOKUP(A20,FAG_Daten_2022!$A$1:$FK$206,FAG_Daten_2022!$BD$1,FALSE)</f>
        <v>104.2</v>
      </c>
      <c r="AL20" s="82">
        <v>0</v>
      </c>
      <c r="AM20" s="82">
        <f t="shared" si="42"/>
        <v>671822</v>
      </c>
      <c r="AN20" s="115" t="str">
        <f>IF(VLOOKUP($A20,FAG_Daten_2022!$A$1:$FK$206,FAG_Daten_2022!BS$1,FALSE)="","",VLOOKUP($A20,FAG_Daten_2022!$A$1:$FK$206,FAG_Daten_2022!BS$1,FALSE))</f>
        <v>Benken</v>
      </c>
      <c r="AO20" s="115" t="str">
        <f>IF(VLOOKUP($A20,FAG_Daten_2022!$A$1:$FK$206,FAG_Daten_2022!BT$1,FALSE)="","",VLOOKUP($A20,FAG_Daten_2022!$A$1:$FK$206,FAG_Daten_2022!BT$1,FALSE))</f>
        <v/>
      </c>
      <c r="AP20" s="115" t="str">
        <f>IF(VLOOKUP($A20,FAG_Daten_2022!$A$1:$FK$206,FAG_Daten_2022!BU$1,FALSE)="","",VLOOKUP($A20,FAG_Daten_2022!$A$1:$FK$206,FAG_Daten_2022!BU$1,FALSE))</f>
        <v/>
      </c>
      <c r="AQ20" s="115" t="str">
        <f>IF(VLOOKUP($A20,FAG_Daten_2022!$A$1:$FK$206,FAG_Daten_2022!BV$1,FALSE)="","",VLOOKUP($A20,FAG_Daten_2022!$A$1:$FK$206,FAG_Daten_2022!BV$1,FALSE))</f>
        <v/>
      </c>
      <c r="AR20" s="115" t="str">
        <f>IF(VLOOKUP($A20,FAG_Daten_2022!$A$1:$FK$206,FAG_Daten_2022!BW$1,FALSE)="","",VLOOKUP($A20,FAG_Daten_2022!$A$1:$FK$206,FAG_Daten_2022!BW$1,FALSE))</f>
        <v>Marthalen</v>
      </c>
      <c r="AS20" s="115" t="str">
        <f>IF(VLOOKUP($A20,FAG_Daten_2022!$A$1:$FK$206,FAG_Daten_2022!BX$1,FALSE)="","",VLOOKUP($A20,FAG_Daten_2022!$A$1:$FK$206,FAG_Daten_2022!BX$1,FALSE))</f>
        <v/>
      </c>
      <c r="AT20" s="115" t="str">
        <f>IF(VLOOKUP($A20,FAG_Daten_2022!$A$1:$FK$206,FAG_Daten_2022!BY$1,FALSE)="","",VLOOKUP($A20,FAG_Daten_2022!$A$1:$FK$206,FAG_Daten_2022!BY$1,FALSE))</f>
        <v/>
      </c>
      <c r="AU20" s="115" t="str">
        <f>IF(VLOOKUP($A20,FAG_Daten_2022!$A$1:$FK$206,FAG_Daten_2022!BZ$1,FALSE)="","",VLOOKUP($A20,FAG_Daten_2022!$A$1:$FK$206,FAG_Daten_2022!BZ$1,FALSE))</f>
        <v/>
      </c>
      <c r="AV20" s="115" t="str">
        <f>IF(VLOOKUP($A20,FAG_Daten_2022!$A$1:$FK$206,FAG_Daten_2022!CA$1,FALSE)="","",VLOOKUP($A20,FAG_Daten_2022!$A$1:$FK$206,FAG_Daten_2022!CA$1,FALSE))</f>
        <v/>
      </c>
      <c r="AW20" s="115" t="str">
        <f>IF(VLOOKUP($A20,FAG_Daten_2022!$A$1:$FK$206,FAG_Daten_2022!CB$1,FALSE)="","",VLOOKUP($A20,FAG_Daten_2022!$A$1:$FK$206,FAG_Daten_2022!CB$1,FALSE))</f>
        <v/>
      </c>
      <c r="AX20" s="115" t="str">
        <f>IF(VLOOKUP($A20,FAG_Daten_2022!$A$1:$FK$206,FAG_Daten_2022!CC$1,FALSE)="","",VLOOKUP($A20,FAG_Daten_2022!$A$1:$FK$206,FAG_Daten_2022!CC$1,FALSE))</f>
        <v/>
      </c>
      <c r="AY20" s="115" t="str">
        <f>IF(VLOOKUP($A20,FAG_Daten_2022!$A$1:$FK$206,FAG_Daten_2022!CD$1,FALSE)="","",VLOOKUP($A20,FAG_Daten_2022!$A$1:$FK$206,FAG_Daten_2022!CD$1,FALSE))</f>
        <v/>
      </c>
      <c r="AZ20" s="80">
        <f>VLOOKUP($A20,FAG_Daten_2022!$A$1:$FK$206,FAG_Daten_2022!$DH$1,FALSE)</f>
        <v>114</v>
      </c>
      <c r="BA20" s="80">
        <f>IF(VLOOKUP($A20,FAG_Daten_2022!$A$1:$FK$206,FAG_Daten_2022!M$1,FALSE)="","",VLOOKUP($A20,FAG_Daten_2022!$A$1:$FK$206,FAG_Daten_2022!M$1,FALSE))</f>
        <v>50</v>
      </c>
      <c r="BB20" s="80">
        <f>IF(VLOOKUP($A20,FAG_Daten_2022!$A$1:$FK$206,FAG_Daten_2022!N$1,FALSE)="","",VLOOKUP($A20,FAG_Daten_2022!$A$1:$FK$206,FAG_Daten_2022!N$1,FALSE))</f>
        <v>0</v>
      </c>
      <c r="BC20" s="80">
        <f>IF(VLOOKUP($A20,FAG_Daten_2022!$A$1:$FK$206,FAG_Daten_2022!O$1,FALSE)="","",VLOOKUP($A20,FAG_Daten_2022!$A$1:$FK$206,FAG_Daten_2022!O$1,FALSE))</f>
        <v>0</v>
      </c>
      <c r="BD20" s="80" t="str">
        <f>IF(VLOOKUP($A20,FAG_Daten_2022!$A$1:$FK$206,FAG_Daten_2022!P$1,FALSE)="","",VLOOKUP($A20,FAG_Daten_2022!$A$1:$FK$206,FAG_Daten_2022!P$1,FALSE))</f>
        <v/>
      </c>
      <c r="BE20" s="80">
        <f>IF(VLOOKUP($A20,FAG_Daten_2022!$A$1:$FK$206,FAG_Daten_2022!R$1,FALSE)="","",VLOOKUP($A20,FAG_Daten_2022!$A$1:$FK$206,FAG_Daten_2022!R$1,FALSE))</f>
        <v>18</v>
      </c>
      <c r="BF20" s="80">
        <f>IF(VLOOKUP($A20,FAG_Daten_2022!$A$1:$FK$206,FAG_Daten_2022!S$1,FALSE)="","",VLOOKUP($A20,FAG_Daten_2022!$A$1:$FK$206,FAG_Daten_2022!S$1,FALSE))</f>
        <v>0</v>
      </c>
      <c r="BG20" s="80" t="str">
        <f>IF(VLOOKUP($A20,FAG_Daten_2022!$A$1:$FK$206,FAG_Daten_2022!T$1,FALSE)="","",VLOOKUP($A20,FAG_Daten_2022!$A$1:$FK$206,FAG_Daten_2022!T$1,FALSE))</f>
        <v/>
      </c>
      <c r="BH20" s="80" t="str">
        <f>IF(VLOOKUP($A20,FAG_Daten_2022!$A$1:$FK$206,FAG_Daten_2022!U$1,FALSE)="","",VLOOKUP($A20,FAG_Daten_2022!$A$1:$FK$206,FAG_Daten_2022!U$1,FALSE))</f>
        <v/>
      </c>
      <c r="BI20" s="80">
        <f>IF(VLOOKUP($A20,FAG_Daten_2022!$A$1:$FK$206,FAG_Daten_2022!W$1,FALSE)="","",VLOOKUP($A20,FAG_Daten_2022!$A$1:$FK$206,FAG_Daten_2022!W$1,FALSE))</f>
        <v>0</v>
      </c>
      <c r="BJ20" s="80" t="str">
        <f>IF(VLOOKUP($A20,FAG_Daten_2022!$A$1:$FK$206,FAG_Daten_2022!X$1,FALSE)="","",VLOOKUP($A20,FAG_Daten_2022!$A$1:$FK$206,FAG_Daten_2022!X$1,FALSE))</f>
        <v/>
      </c>
      <c r="BK20" s="80" t="str">
        <f>IF(VLOOKUP($A20,FAG_Daten_2022!$A$1:$FK$206,FAG_Daten_2022!Y$1,FALSE)="","",VLOOKUP($A20,FAG_Daten_2022!$A$1:$FK$206,FAG_Daten_2022!Y$1,FALSE))</f>
        <v/>
      </c>
      <c r="BL20" s="80" t="str">
        <f>IF(VLOOKUP($A20,FAG_Daten_2022!$A$1:$FK$206,FAG_Daten_2022!Z$1,FALSE)="","",VLOOKUP($A20,FAG_Daten_2022!$A$1:$FK$206,FAG_Daten_2022!Z$1,FALSE))</f>
        <v/>
      </c>
      <c r="BM20" s="82">
        <f>IF(VLOOKUP($A20,FAG_Daten_2022!$A$1:$FK$206,FAG_Daten_2022!AG$1,FALSE)="","",VLOOKUP($A20,FAG_Daten_2022!$A$1:$FK$206,FAG_Daten_2022!AG$1,FALSE))</f>
        <v>2458284</v>
      </c>
      <c r="BN20" s="82">
        <f>IF(VLOOKUP($A20,FAG_Daten_2022!$A$1:$FK$206,FAG_Daten_2022!AH$1,FALSE)="","",VLOOKUP($A20,FAG_Daten_2022!$A$1:$FK$206,FAG_Daten_2022!AH$1,FALSE))</f>
        <v>2458284</v>
      </c>
      <c r="BO20" s="82">
        <f>IF(VLOOKUP($A20,FAG_Daten_2022!$A$1:$FK$206,FAG_Daten_2022!AI$1,FALSE)="","",VLOOKUP($A20,FAG_Daten_2022!$A$1:$FK$206,FAG_Daten_2022!AI$1,FALSE))</f>
        <v>0</v>
      </c>
      <c r="BP20" s="113">
        <f>IF(VLOOKUP($A20,FAG_Daten_2022!$A$1:$FK$206,FAG_Daten_2022!AJ$1,FALSE)="","",VLOOKUP($A20,FAG_Daten_2022!$A$1:$FK$206,FAG_Daten_2022!AJ$1,FALSE))</f>
        <v>0</v>
      </c>
      <c r="BQ20" s="82" t="str">
        <f>IF(VLOOKUP($A20,FAG_Daten_2022!$A$1:$FK$206,FAG_Daten_2022!AK$1,FALSE)="","",VLOOKUP($A20,FAG_Daten_2022!$A$1:$FK$206,FAG_Daten_2022!AK$1,FALSE))</f>
        <v/>
      </c>
      <c r="BR20" s="82">
        <f>IF(VLOOKUP($A20,FAG_Daten_2022!$A$1:$FK$206,FAG_Daten_2022!AL$1,FALSE)="","",VLOOKUP($A20,FAG_Daten_2022!$A$1:$FK$206,FAG_Daten_2022!AL$1,FALSE))</f>
        <v>2458284</v>
      </c>
      <c r="BS20" s="82">
        <f>IF(VLOOKUP($A20,FAG_Daten_2022!$A$1:$FK$206,FAG_Daten_2022!AM$1,FALSE)="","",VLOOKUP($A20,FAG_Daten_2022!$A$1:$FK$206,FAG_Daten_2022!AM$1,FALSE))</f>
        <v>0</v>
      </c>
      <c r="BT20" s="82" t="str">
        <f>IF(VLOOKUP($A20,FAG_Daten_2022!$A$1:$FK$206,FAG_Daten_2022!AN$1,FALSE)="","",VLOOKUP($A20,FAG_Daten_2022!$A$1:$FK$206,FAG_Daten_2022!AN$1,FALSE))</f>
        <v/>
      </c>
      <c r="BU20" s="82" t="str">
        <f>IF(VLOOKUP($A20,FAG_Daten_2022!$A$1:$FK$206,FAG_Daten_2022!AO$1,FALSE)="","",VLOOKUP($A20,FAG_Daten_2022!$A$1:$FK$206,FAG_Daten_2022!AO$1,FALSE))</f>
        <v/>
      </c>
      <c r="BV20" s="82">
        <f>IF(VLOOKUP($A20,FAG_Daten_2022!$A$1:$FK$206,FAG_Daten_2022!AP$1,FALSE)="","",VLOOKUP($A20,FAG_Daten_2022!$A$1:$FK$206,FAG_Daten_2022!AP$1,FALSE))</f>
        <v>0</v>
      </c>
      <c r="BW20" s="82" t="str">
        <f>IF(VLOOKUP($A20,FAG_Daten_2022!$A$1:$FK$206,FAG_Daten_2022!AQ$1,FALSE)="","",VLOOKUP($A20,FAG_Daten_2022!$A$1:$FK$206,FAG_Daten_2022!AQ$1,FALSE))</f>
        <v/>
      </c>
      <c r="BX20" s="82" t="str">
        <f>IF(VLOOKUP($A20,FAG_Daten_2022!$A$1:$FK$206,FAG_Daten_2022!AR$1,FALSE)="","",VLOOKUP($A20,FAG_Daten_2022!$A$1:$FK$206,FAG_Daten_2022!AR$1,FALSE))</f>
        <v/>
      </c>
      <c r="BY20" s="82" t="str">
        <f>IF(VLOOKUP($A20,FAG_Daten_2022!$A$1:$FK$206,FAG_Daten_2022!AS$1,FALSE)="","",VLOOKUP($A20,FAG_Daten_2022!$A$1:$FK$206,FAG_Daten_2022!AS$1,FALSE))</f>
        <v/>
      </c>
      <c r="BZ20" s="82">
        <f t="shared" si="43"/>
        <v>294659</v>
      </c>
      <c r="CA20" s="82">
        <f t="shared" si="44"/>
        <v>0</v>
      </c>
      <c r="CB20" s="82">
        <f t="shared" si="45"/>
        <v>0</v>
      </c>
      <c r="CC20" s="82" t="str">
        <f t="shared" si="46"/>
        <v/>
      </c>
      <c r="CD20" s="82">
        <f t="shared" si="47"/>
        <v>106077</v>
      </c>
      <c r="CE20" s="82">
        <f t="shared" si="48"/>
        <v>0</v>
      </c>
      <c r="CF20" s="82" t="str">
        <f t="shared" si="49"/>
        <v/>
      </c>
      <c r="CG20" s="82" t="str">
        <f t="shared" si="50"/>
        <v/>
      </c>
      <c r="CH20" s="82">
        <f t="shared" si="51"/>
        <v>0</v>
      </c>
      <c r="CI20" s="82" t="str">
        <f t="shared" si="52"/>
        <v/>
      </c>
      <c r="CJ20" s="82" t="str">
        <f t="shared" si="53"/>
        <v/>
      </c>
      <c r="CK20" s="82" t="str">
        <f t="shared" si="54"/>
        <v/>
      </c>
      <c r="CL20" s="82">
        <f t="shared" si="55"/>
        <v>0</v>
      </c>
      <c r="CM20" s="82">
        <f t="shared" si="56"/>
        <v>0</v>
      </c>
      <c r="CN20" s="82">
        <f t="shared" si="57"/>
        <v>0</v>
      </c>
      <c r="CO20" s="82" t="str">
        <f t="shared" si="58"/>
        <v/>
      </c>
      <c r="CP20" s="82">
        <f t="shared" si="59"/>
        <v>0</v>
      </c>
      <c r="CQ20" s="82">
        <f t="shared" si="60"/>
        <v>0</v>
      </c>
      <c r="CR20" s="82" t="str">
        <f t="shared" si="61"/>
        <v/>
      </c>
      <c r="CS20" s="82" t="str">
        <f t="shared" si="62"/>
        <v/>
      </c>
      <c r="CT20" s="82">
        <f t="shared" si="63"/>
        <v>0</v>
      </c>
      <c r="CU20" s="82" t="str">
        <f t="shared" si="64"/>
        <v/>
      </c>
      <c r="CV20" s="82" t="str">
        <f t="shared" si="65"/>
        <v/>
      </c>
      <c r="CW20" s="82" t="str">
        <f t="shared" si="66"/>
        <v/>
      </c>
      <c r="CX20" s="82">
        <f t="shared" si="67"/>
        <v>400736</v>
      </c>
      <c r="CY20" s="82">
        <f>VLOOKUP($A20,FAG_Daten_2022!$A$1:$FK$206,FAG_Daten_2022!I$1,FALSE)</f>
        <v>176</v>
      </c>
      <c r="CZ20" s="82">
        <f>IF(VLOOKUP($A20,FAG_Daten_2022!$A$1:$FK$206,FAG_Daten_2022!BE$1,FALSE)="","",VLOOKUP($A20,FAG_Daten_2022!$A$1:$FK$206,FAG_Daten_2022!BE$1,FALSE))</f>
        <v>72</v>
      </c>
      <c r="DA20" s="82" t="str">
        <f>IF(VLOOKUP($A20,FAG_Daten_2022!$A$1:$FK$206,FAG_Daten_2022!BF$1,FALSE)="","",VLOOKUP($A20,FAG_Daten_2022!$A$1:$FK$206,FAG_Daten_2022!BF$1,FALSE))</f>
        <v/>
      </c>
      <c r="DB20" s="82" t="str">
        <f>IF(VLOOKUP($A20,FAG_Daten_2022!$A$1:$FK$206,FAG_Daten_2022!BG$1,FALSE)="","",VLOOKUP($A20,FAG_Daten_2022!$A$1:$FK$206,FAG_Daten_2022!BG$1,FALSE))</f>
        <v/>
      </c>
      <c r="DC20" s="82" t="str">
        <f>IF(VLOOKUP($A20,FAG_Daten_2022!$A$1:$FK$206,FAG_Daten_2022!BH$1,FALSE)="","",VLOOKUP($A20,FAG_Daten_2022!$A$1:$FK$206,FAG_Daten_2022!BH$1,FALSE))</f>
        <v/>
      </c>
      <c r="DD20" s="82">
        <f>IF(VLOOKUP($A20,FAG_Daten_2022!$A$1:$FK$206,FAG_Daten_2022!BI$1,FALSE)="","",VLOOKUP($A20,FAG_Daten_2022!$A$1:$FK$206,FAG_Daten_2022!BI$1,FALSE))</f>
        <v>20</v>
      </c>
      <c r="DE20" s="82" t="str">
        <f>IF(VLOOKUP($A20,FAG_Daten_2022!$A$1:$FK$206,FAG_Daten_2022!BJ$1,FALSE)="","",VLOOKUP($A20,FAG_Daten_2022!$A$1:$FK$206,FAG_Daten_2022!BJ$1,FALSE))</f>
        <v/>
      </c>
      <c r="DF20" s="82" t="str">
        <f>IF(VLOOKUP($A20,FAG_Daten_2022!$A$1:$FK$206,FAG_Daten_2022!BK$1,FALSE)="","",VLOOKUP($A20,FAG_Daten_2022!$A$1:$FK$206,FAG_Daten_2022!BK$1,FALSE))</f>
        <v/>
      </c>
      <c r="DG20" s="82" t="str">
        <f>IF(VLOOKUP($A20,FAG_Daten_2022!$A$1:$FK$206,FAG_Daten_2022!BL$1,FALSE)="","",VLOOKUP($A20,FAG_Daten_2022!$A$1:$FK$206,FAG_Daten_2022!BL$1,FALSE))</f>
        <v/>
      </c>
      <c r="DH20" s="82" t="str">
        <f>IF(VLOOKUP($A20,FAG_Daten_2022!$A$1:$FK$206,FAG_Daten_2022!BM$1,FALSE)="","",VLOOKUP($A20,FAG_Daten_2022!$A$1:$FK$206,FAG_Daten_2022!BM$1,FALSE))</f>
        <v/>
      </c>
      <c r="DI20" s="82" t="str">
        <f>IF(VLOOKUP($A20,FAG_Daten_2022!$A$1:$FK$206,FAG_Daten_2022!BN$1,FALSE)="","",VLOOKUP($A20,FAG_Daten_2022!$A$1:$FK$206,FAG_Daten_2022!BN$1,FALSE))</f>
        <v/>
      </c>
      <c r="DJ20" s="82" t="str">
        <f>IF(VLOOKUP($A20,FAG_Daten_2022!$A$1:$FK$206,FAG_Daten_2022!BO$1,FALSE)="","",VLOOKUP($A20,FAG_Daten_2022!$A$1:$FK$206,FAG_Daten_2022!BO$1,FALSE))</f>
        <v/>
      </c>
      <c r="DK20" s="82" t="str">
        <f>IF(VLOOKUP($A20,FAG_Daten_2022!$A$1:$FK$206,FAG_Daten_2022!BP$1,FALSE)="","",VLOOKUP($A20,FAG_Daten_2022!$A$1:$FK$206,FAG_Daten_2022!BP$1,FALSE))</f>
        <v/>
      </c>
      <c r="DL20" s="82" t="str">
        <f>IF(VLOOKUP($A20,FAG_Daten_2022!$A$1:$FK$206,FAG_Daten_2022!BQ$1,FALSE)="","",VLOOKUP($A20,FAG_Daten_2022!$A$1:$FK$206,FAG_Daten_2022!BQ$1,FALSE))</f>
        <v/>
      </c>
      <c r="DM20" s="82" t="str">
        <f>IF(VLOOKUP($A20,FAG_Daten_2022!$A$1:$FK$206,FAG_Daten_2022!BR$1,FALSE)="","",VLOOKUP($A20,FAG_Daten_2022!$A$1:$FK$206,FAG_Daten_2022!BR$1,FALSE))</f>
        <v/>
      </c>
      <c r="DN20" s="82">
        <f t="shared" si="68"/>
        <v>0</v>
      </c>
      <c r="DO20" s="82" t="str">
        <f t="shared" si="69"/>
        <v/>
      </c>
      <c r="DP20" s="82" t="str">
        <f t="shared" si="70"/>
        <v/>
      </c>
      <c r="DQ20" s="82" t="str">
        <f t="shared" si="71"/>
        <v/>
      </c>
      <c r="DR20" s="82">
        <f t="shared" si="72"/>
        <v>0</v>
      </c>
      <c r="DS20" s="82" t="str">
        <f t="shared" si="73"/>
        <v/>
      </c>
      <c r="DT20" s="82" t="str">
        <f t="shared" si="74"/>
        <v/>
      </c>
      <c r="DU20" s="82" t="str">
        <f t="shared" si="75"/>
        <v/>
      </c>
      <c r="DV20" s="82" t="str">
        <f t="shared" si="76"/>
        <v/>
      </c>
      <c r="DW20" s="82" t="str">
        <f t="shared" si="77"/>
        <v/>
      </c>
      <c r="DX20" s="82" t="str">
        <f t="shared" si="78"/>
        <v/>
      </c>
      <c r="DY20" s="82" t="str">
        <f t="shared" si="79"/>
        <v/>
      </c>
      <c r="DZ20" s="82">
        <f t="shared" si="80"/>
        <v>0</v>
      </c>
      <c r="EA20" s="82">
        <f t="shared" si="81"/>
        <v>400736</v>
      </c>
      <c r="EB20" s="82"/>
      <c r="EC20" s="82"/>
      <c r="ED20" s="82"/>
      <c r="EE20" s="82"/>
      <c r="EF20" s="82"/>
      <c r="EG20" s="82"/>
      <c r="EH20" s="82"/>
      <c r="EI20" s="82"/>
      <c r="EJ20" s="82"/>
      <c r="EL20" s="11"/>
    </row>
    <row r="21" spans="1:143" outlineLevel="1" x14ac:dyDescent="0.2">
      <c r="A21" s="3">
        <v>23</v>
      </c>
      <c r="B21" s="3" t="str">
        <f>VLOOKUP(A21,FAG_Daten_2022!A$1:$FK$206,FAG_Daten_2022!$B$1,FALSE)</f>
        <v>Berg a.I.</v>
      </c>
      <c r="C21" s="3" t="str">
        <f>VLOOKUP(A21,FAG_Daten_2022!A$1:$FK$206,FAG_Daten_2022!$C$1,FALSE)</f>
        <v>Politische Gemeinde</v>
      </c>
      <c r="D21" s="3" t="str">
        <f>VLOOKUP(A21,FAG_Daten_2022!A$1:$FK$206,FAG_Daten_2022!$D$1,FALSE)</f>
        <v>Bezirk Andelfingen</v>
      </c>
      <c r="E21" s="82">
        <f>VLOOKUP(A21,FAG_Daten_2022!A$1:$FK$206,FAG_Daten_2022!$AT$1,FALSE)</f>
        <v>7575</v>
      </c>
      <c r="F21" s="82">
        <f>VLOOKUP(A21,FAG_Daten_2022!A$1:$FK$206,FAG_Daten_2022!$AV$1,FALSE)</f>
        <v>3770</v>
      </c>
      <c r="G21" s="82">
        <f>VLOOKUP(A21,FAG_Daten_2022!A$1:$FK$206,FAG_Daten_2022!$F$1,FALSE)</f>
        <v>595</v>
      </c>
      <c r="H21" s="80">
        <f>VLOOKUP(A21,FAG_Daten_2022!A$1:$FK$206,FAG_Daten_2022!$DH$1,FALSE)</f>
        <v>98</v>
      </c>
      <c r="I21" s="82">
        <f>ROUND(IF(E21&lt;FAG_Basisdaten!$C$5*F21,(FAG_Basisdaten!$C$5*F21-E21)*G21*H21/100,0),0)</f>
        <v>0</v>
      </c>
      <c r="J21" s="82">
        <f>VLOOKUP(A21,FAG_Daten_2022!A$1:$FK$206,FAG_Daten_2022!$AT$1,FALSE)</f>
        <v>7575</v>
      </c>
      <c r="K21" s="82">
        <f>VLOOKUP(A21,FAG_Daten_2022!A$1:$FK$206,FAG_Daten_2022!$AV$1,FALSE)</f>
        <v>3770</v>
      </c>
      <c r="L21" s="3">
        <f>VLOOKUP(A21,FAG_Daten_2022!A$1:$FK$206,FAG_Daten_2022!$F$1,FALSE)</f>
        <v>595</v>
      </c>
      <c r="M21" s="3">
        <f>VLOOKUP(A21,FAG_Daten_2022!A$1:$FK$206,FAG_Daten_2022!DJ$1,FALSE)</f>
        <v>99.67</v>
      </c>
      <c r="N21" s="3">
        <f>VLOOKUP(A21,FAG_Daten_2022!A$1:$FK$206,FAG_Daten_2022!$DK$1,FALSE)</f>
        <v>100.87</v>
      </c>
      <c r="O21" s="82">
        <f>ROUND(IF(J21&gt;K21*FAG_Basisdaten!$C$8,(J21-K21*FAG_Basisdaten!$C$8)*FAG_Basisdaten!$C$9*L21*(M21/N21),0),0)</f>
        <v>1410777</v>
      </c>
      <c r="P21" s="82">
        <f>VLOOKUP(A21,FAG_Daten_2022!A$1:$FK$206,FAG_Daten_2022!$I$1,FALSE)</f>
        <v>84</v>
      </c>
      <c r="Q21" s="82">
        <f>VLOOKUP(A21,FAG_Daten_2022!A$1:$FK$206,FAG_Daten_2022!$F$1,FALSE)</f>
        <v>595</v>
      </c>
      <c r="R21" s="82">
        <f>VLOOKUP(A21,FAG_Daten_2022!A$1:$FK$206,FAG_Daten_2022!$K$1,FALSE)</f>
        <v>232131</v>
      </c>
      <c r="S21" s="82">
        <f>VLOOKUP(A21,FAG_Daten_2022!A$1:$FK$206,FAG_Daten_2022!$H$1,FALSE)</f>
        <v>1130451</v>
      </c>
      <c r="T21" s="82">
        <f>VLOOKUP(A21,FAG_Daten_2022!A$1:$FK$206,FAG_Daten_2022!$F$1,FALSE)</f>
        <v>595</v>
      </c>
      <c r="U21" s="3">
        <f>VLOOKUP(A21,FAG_Daten_2022!A$1:$FK$206,FAG_Daten_2022!$BC$1,FALSE)</f>
        <v>102.3</v>
      </c>
      <c r="V21" s="3">
        <f>VLOOKUP(A21,FAG_Daten_2022!A$1:$FK$206,FAG_Daten_2022!$BD$1,FALSE)</f>
        <v>104.2</v>
      </c>
      <c r="W21" s="118">
        <f>IF((P21/Q21)&gt;(R21/S21)*FAG_Basisdaten!$C$12,((P21/Q21)-(R21/S21)*FAG_Basisdaten!$C$12)*T21*FAG_Basisdaten!$C$13*(U21/V21),0)</f>
        <v>0</v>
      </c>
      <c r="X21" s="3">
        <f>VLOOKUP(A21,FAG_Daten_2022!A$1:$FK$206,FAG_Daten_2022!$DH$1,FALSE)</f>
        <v>98</v>
      </c>
      <c r="Y21" s="3">
        <f>VLOOKUP(A21,FAG_Daten_2022!A$1:$FK$206,FAG_Daten_2022!$DJ$1,FALSE)</f>
        <v>99.67</v>
      </c>
      <c r="Z21" s="82">
        <f>ROUND(W21-W21*MIN(MAX((Y21*FAG_Basisdaten!$C$15-X21)/(Y21*FAG_Basisdaten!$C$14),0),1),0)</f>
        <v>0</v>
      </c>
      <c r="AA21" s="79">
        <f>VLOOKUP(A21,FAG_Daten_2022!A$1:$FK$206,FAG_Daten_2022!$AW$1,FALSE)</f>
        <v>86.23</v>
      </c>
      <c r="AB21" s="83">
        <f>VLOOKUP(A21,FAG_Daten_2022!A$1:$FK$206,FAG_Daten_2022!$AZ$1,FALSE)</f>
        <v>0.13700000000000001</v>
      </c>
      <c r="AC21" s="3">
        <f>VLOOKUP(A21,FAG_Daten_2022!A$1:$FK$206,FAG_Daten_2022!$F$1,FALSE)</f>
        <v>595</v>
      </c>
      <c r="AD21" s="3">
        <f>VLOOKUP(A21,FAG_Daten_2022!A$1:$FK$206,FAG_Daten_2022!$BC$1,FALSE)</f>
        <v>102.3</v>
      </c>
      <c r="AE21" s="3">
        <f>VLOOKUP(A21,FAG_Daten_2022!A$1:$FK$206,FAG_Daten_2022!$BD$1,FALSE)</f>
        <v>104.2</v>
      </c>
      <c r="AF21" s="80">
        <f>IF(OR(AA21&lt;FAG_Basisdaten!$C$18,AB21&gt;FAG_Basisdaten!$C$19),MAX((FAG_Basisdaten!$C$20+FAG_Basisdaten!$C$21*AA21+FAG_Basisdaten!$C$22*AB21*100)*AC21*(AD21/AE21),0),0)</f>
        <v>303331.91933781182</v>
      </c>
      <c r="AG21" s="3">
        <f>VLOOKUP(A21,FAG_Daten_2022!A$1:$FK$206,FAG_Daten_2022!$DH$1,FALSE)</f>
        <v>98</v>
      </c>
      <c r="AH21" s="3">
        <f>VLOOKUP(A21,FAG_Daten_2022!A$1:$FK$206,FAG_Daten_2022!$DJ$1,FALSE)</f>
        <v>99.67</v>
      </c>
      <c r="AI21" s="82">
        <f>ROUND(AF21-AF21*MIN(MAX((AH21*FAG_Basisdaten!$C$24-AG21)/(AH21*FAG_Basisdaten!$C$23),0),1),0)</f>
        <v>128637</v>
      </c>
      <c r="AJ21" s="3">
        <f>VLOOKUP(A21,FAG_Daten_2022!$A$1:$FK$206,FAG_Daten_2022!$BC$1,FALSE)</f>
        <v>102.3</v>
      </c>
      <c r="AK21" s="3">
        <f>VLOOKUP(A21,FAG_Daten_2022!$A$1:$FK$206,FAG_Daten_2022!$BD$1,FALSE)</f>
        <v>104.2</v>
      </c>
      <c r="AL21" s="82">
        <v>0</v>
      </c>
      <c r="AM21" s="82">
        <f t="shared" si="42"/>
        <v>-1282140</v>
      </c>
      <c r="AN21" s="115" t="str">
        <f>IF(VLOOKUP($A21,FAG_Daten_2022!$A$1:$FK$206,FAG_Daten_2022!BS$1,FALSE)="","",VLOOKUP($A21,FAG_Daten_2022!$A$1:$FK$206,FAG_Daten_2022!BS$1,FALSE))</f>
        <v/>
      </c>
      <c r="AO21" s="115" t="str">
        <f>IF(VLOOKUP($A21,FAG_Daten_2022!$A$1:$FK$206,FAG_Daten_2022!BT$1,FALSE)="","",VLOOKUP($A21,FAG_Daten_2022!$A$1:$FK$206,FAG_Daten_2022!BT$1,FALSE))</f>
        <v/>
      </c>
      <c r="AP21" s="115" t="str">
        <f>IF(VLOOKUP($A21,FAG_Daten_2022!$A$1:$FK$206,FAG_Daten_2022!BU$1,FALSE)="","",VLOOKUP($A21,FAG_Daten_2022!$A$1:$FK$206,FAG_Daten_2022!BU$1,FALSE))</f>
        <v/>
      </c>
      <c r="AQ21" s="115" t="str">
        <f>IF(VLOOKUP($A21,FAG_Daten_2022!$A$1:$FK$206,FAG_Daten_2022!BV$1,FALSE)="","",VLOOKUP($A21,FAG_Daten_2022!$A$1:$FK$206,FAG_Daten_2022!BV$1,FALSE))</f>
        <v/>
      </c>
      <c r="AR21" s="115" t="str">
        <f>IF(VLOOKUP($A21,FAG_Daten_2022!$A$1:$FK$206,FAG_Daten_2022!BW$1,FALSE)="","",VLOOKUP($A21,FAG_Daten_2022!$A$1:$FK$206,FAG_Daten_2022!BW$1,FALSE))</f>
        <v/>
      </c>
      <c r="AS21" s="115" t="str">
        <f>IF(VLOOKUP($A21,FAG_Daten_2022!$A$1:$FK$206,FAG_Daten_2022!BX$1,FALSE)="","",VLOOKUP($A21,FAG_Daten_2022!$A$1:$FK$206,FAG_Daten_2022!BX$1,FALSE))</f>
        <v/>
      </c>
      <c r="AT21" s="115" t="str">
        <f>IF(VLOOKUP($A21,FAG_Daten_2022!$A$1:$FK$206,FAG_Daten_2022!BY$1,FALSE)="","",VLOOKUP($A21,FAG_Daten_2022!$A$1:$FK$206,FAG_Daten_2022!BY$1,FALSE))</f>
        <v/>
      </c>
      <c r="AU21" s="115" t="str">
        <f>IF(VLOOKUP($A21,FAG_Daten_2022!$A$1:$FK$206,FAG_Daten_2022!BZ$1,FALSE)="","",VLOOKUP($A21,FAG_Daten_2022!$A$1:$FK$206,FAG_Daten_2022!BZ$1,FALSE))</f>
        <v/>
      </c>
      <c r="AV21" s="115" t="str">
        <f>IF(VLOOKUP($A21,FAG_Daten_2022!$A$1:$FK$206,FAG_Daten_2022!CA$1,FALSE)="","",VLOOKUP($A21,FAG_Daten_2022!$A$1:$FK$206,FAG_Daten_2022!CA$1,FALSE))</f>
        <v>Flaachtal</v>
      </c>
      <c r="AW21" s="115" t="str">
        <f>IF(VLOOKUP($A21,FAG_Daten_2022!$A$1:$FK$206,FAG_Daten_2022!CB$1,FALSE)="","",VLOOKUP($A21,FAG_Daten_2022!$A$1:$FK$206,FAG_Daten_2022!CB$1,FALSE))</f>
        <v/>
      </c>
      <c r="AX21" s="115" t="str">
        <f>IF(VLOOKUP($A21,FAG_Daten_2022!$A$1:$FK$206,FAG_Daten_2022!CC$1,FALSE)="","",VLOOKUP($A21,FAG_Daten_2022!$A$1:$FK$206,FAG_Daten_2022!CC$1,FALSE))</f>
        <v/>
      </c>
      <c r="AY21" s="115" t="str">
        <f>IF(VLOOKUP($A21,FAG_Daten_2022!$A$1:$FK$206,FAG_Daten_2022!CD$1,FALSE)="","",VLOOKUP($A21,FAG_Daten_2022!$A$1:$FK$206,FAG_Daten_2022!CD$1,FALSE))</f>
        <v/>
      </c>
      <c r="AZ21" s="80">
        <f>VLOOKUP($A21,FAG_Daten_2022!$A$1:$FK$206,FAG_Daten_2022!$DH$1,FALSE)</f>
        <v>98</v>
      </c>
      <c r="BA21" s="80">
        <f>IF(VLOOKUP($A21,FAG_Daten_2022!$A$1:$FK$206,FAG_Daten_2022!M$1,FALSE)="","",VLOOKUP($A21,FAG_Daten_2022!$A$1:$FK$206,FAG_Daten_2022!M$1,FALSE))</f>
        <v>0</v>
      </c>
      <c r="BB21" s="80">
        <f>IF(VLOOKUP($A21,FAG_Daten_2022!$A$1:$FK$206,FAG_Daten_2022!N$1,FALSE)="","",VLOOKUP($A21,FAG_Daten_2022!$A$1:$FK$206,FAG_Daten_2022!N$1,FALSE))</f>
        <v>0</v>
      </c>
      <c r="BC21" s="80">
        <f>IF(VLOOKUP($A21,FAG_Daten_2022!$A$1:$FK$206,FAG_Daten_2022!O$1,FALSE)="","",VLOOKUP($A21,FAG_Daten_2022!$A$1:$FK$206,FAG_Daten_2022!O$1,FALSE))</f>
        <v>0</v>
      </c>
      <c r="BD21" s="80" t="str">
        <f>IF(VLOOKUP($A21,FAG_Daten_2022!$A$1:$FK$206,FAG_Daten_2022!P$1,FALSE)="","",VLOOKUP($A21,FAG_Daten_2022!$A$1:$FK$206,FAG_Daten_2022!P$1,FALSE))</f>
        <v/>
      </c>
      <c r="BE21" s="80">
        <f>IF(VLOOKUP($A21,FAG_Daten_2022!$A$1:$FK$206,FAG_Daten_2022!R$1,FALSE)="","",VLOOKUP($A21,FAG_Daten_2022!$A$1:$FK$206,FAG_Daten_2022!R$1,FALSE))</f>
        <v>0</v>
      </c>
      <c r="BF21" s="80">
        <f>IF(VLOOKUP($A21,FAG_Daten_2022!$A$1:$FK$206,FAG_Daten_2022!S$1,FALSE)="","",VLOOKUP($A21,FAG_Daten_2022!$A$1:$FK$206,FAG_Daten_2022!S$1,FALSE))</f>
        <v>0</v>
      </c>
      <c r="BG21" s="80" t="str">
        <f>IF(VLOOKUP($A21,FAG_Daten_2022!$A$1:$FK$206,FAG_Daten_2022!T$1,FALSE)="","",VLOOKUP($A21,FAG_Daten_2022!$A$1:$FK$206,FAG_Daten_2022!T$1,FALSE))</f>
        <v/>
      </c>
      <c r="BH21" s="80" t="str">
        <f>IF(VLOOKUP($A21,FAG_Daten_2022!$A$1:$FK$206,FAG_Daten_2022!U$1,FALSE)="","",VLOOKUP($A21,FAG_Daten_2022!$A$1:$FK$206,FAG_Daten_2022!U$1,FALSE))</f>
        <v/>
      </c>
      <c r="BI21" s="80">
        <f>IF(VLOOKUP($A21,FAG_Daten_2022!$A$1:$FK$206,FAG_Daten_2022!W$1,FALSE)="","",VLOOKUP($A21,FAG_Daten_2022!$A$1:$FK$206,FAG_Daten_2022!W$1,FALSE))</f>
        <v>65</v>
      </c>
      <c r="BJ21" s="80" t="str">
        <f>IF(VLOOKUP($A21,FAG_Daten_2022!$A$1:$FK$206,FAG_Daten_2022!X$1,FALSE)="","",VLOOKUP($A21,FAG_Daten_2022!$A$1:$FK$206,FAG_Daten_2022!X$1,FALSE))</f>
        <v/>
      </c>
      <c r="BK21" s="80" t="str">
        <f>IF(VLOOKUP($A21,FAG_Daten_2022!$A$1:$FK$206,FAG_Daten_2022!Y$1,FALSE)="","",VLOOKUP($A21,FAG_Daten_2022!$A$1:$FK$206,FAG_Daten_2022!Y$1,FALSE))</f>
        <v/>
      </c>
      <c r="BL21" s="80" t="str">
        <f>IF(VLOOKUP($A21,FAG_Daten_2022!$A$1:$FK$206,FAG_Daten_2022!Z$1,FALSE)="","",VLOOKUP($A21,FAG_Daten_2022!$A$1:$FK$206,FAG_Daten_2022!Z$1,FALSE))</f>
        <v/>
      </c>
      <c r="BM21" s="82">
        <f>IF(VLOOKUP($A21,FAG_Daten_2022!$A$1:$FK$206,FAG_Daten_2022!AG$1,FALSE)="","",VLOOKUP($A21,FAG_Daten_2022!$A$1:$FK$206,FAG_Daten_2022!AG$1,FALSE))</f>
        <v>4507111</v>
      </c>
      <c r="BN21" s="82">
        <f>IF(VLOOKUP($A21,FAG_Daten_2022!$A$1:$FK$206,FAG_Daten_2022!AH$1,FALSE)="","",VLOOKUP($A21,FAG_Daten_2022!$A$1:$FK$206,FAG_Daten_2022!AH$1,FALSE))</f>
        <v>0</v>
      </c>
      <c r="BO21" s="82">
        <f>IF(VLOOKUP($A21,FAG_Daten_2022!$A$1:$FK$206,FAG_Daten_2022!AI$1,FALSE)="","",VLOOKUP($A21,FAG_Daten_2022!$A$1:$FK$206,FAG_Daten_2022!AI$1,FALSE))</f>
        <v>0</v>
      </c>
      <c r="BP21" s="113">
        <f>IF(VLOOKUP($A21,FAG_Daten_2022!$A$1:$FK$206,FAG_Daten_2022!AJ$1,FALSE)="","",VLOOKUP($A21,FAG_Daten_2022!$A$1:$FK$206,FAG_Daten_2022!AJ$1,FALSE))</f>
        <v>0</v>
      </c>
      <c r="BQ21" s="82" t="str">
        <f>IF(VLOOKUP($A21,FAG_Daten_2022!$A$1:$FK$206,FAG_Daten_2022!AK$1,FALSE)="","",VLOOKUP($A21,FAG_Daten_2022!$A$1:$FK$206,FAG_Daten_2022!AK$1,FALSE))</f>
        <v/>
      </c>
      <c r="BR21" s="82">
        <f>IF(VLOOKUP($A21,FAG_Daten_2022!$A$1:$FK$206,FAG_Daten_2022!AL$1,FALSE)="","",VLOOKUP($A21,FAG_Daten_2022!$A$1:$FK$206,FAG_Daten_2022!AL$1,FALSE))</f>
        <v>0</v>
      </c>
      <c r="BS21" s="82">
        <f>IF(VLOOKUP($A21,FAG_Daten_2022!$A$1:$FK$206,FAG_Daten_2022!AM$1,FALSE)="","",VLOOKUP($A21,FAG_Daten_2022!$A$1:$FK$206,FAG_Daten_2022!AM$1,FALSE))</f>
        <v>0</v>
      </c>
      <c r="BT21" s="82" t="str">
        <f>IF(VLOOKUP($A21,FAG_Daten_2022!$A$1:$FK$206,FAG_Daten_2022!AN$1,FALSE)="","",VLOOKUP($A21,FAG_Daten_2022!$A$1:$FK$206,FAG_Daten_2022!AN$1,FALSE))</f>
        <v/>
      </c>
      <c r="BU21" s="82" t="str">
        <f>IF(VLOOKUP($A21,FAG_Daten_2022!$A$1:$FK$206,FAG_Daten_2022!AO$1,FALSE)="","",VLOOKUP($A21,FAG_Daten_2022!$A$1:$FK$206,FAG_Daten_2022!AO$1,FALSE))</f>
        <v/>
      </c>
      <c r="BV21" s="82">
        <f>IF(VLOOKUP($A21,FAG_Daten_2022!$A$1:$FK$206,FAG_Daten_2022!AP$1,FALSE)="","",VLOOKUP($A21,FAG_Daten_2022!$A$1:$FK$206,FAG_Daten_2022!AP$1,FALSE))</f>
        <v>4507111</v>
      </c>
      <c r="BW21" s="82" t="str">
        <f>IF(VLOOKUP($A21,FAG_Daten_2022!$A$1:$FK$206,FAG_Daten_2022!AQ$1,FALSE)="","",VLOOKUP($A21,FAG_Daten_2022!$A$1:$FK$206,FAG_Daten_2022!AQ$1,FALSE))</f>
        <v/>
      </c>
      <c r="BX21" s="82" t="str">
        <f>IF(VLOOKUP($A21,FAG_Daten_2022!$A$1:$FK$206,FAG_Daten_2022!AR$1,FALSE)="","",VLOOKUP($A21,FAG_Daten_2022!$A$1:$FK$206,FAG_Daten_2022!AR$1,FALSE))</f>
        <v/>
      </c>
      <c r="BY21" s="82" t="str">
        <f>IF(VLOOKUP($A21,FAG_Daten_2022!$A$1:$FK$206,FAG_Daten_2022!AS$1,FALSE)="","",VLOOKUP($A21,FAG_Daten_2022!$A$1:$FK$206,FAG_Daten_2022!AS$1,FALSE))</f>
        <v/>
      </c>
      <c r="BZ21" s="82">
        <f t="shared" si="43"/>
        <v>0</v>
      </c>
      <c r="CA21" s="82">
        <f t="shared" si="44"/>
        <v>0</v>
      </c>
      <c r="CB21" s="82">
        <f t="shared" si="45"/>
        <v>0</v>
      </c>
      <c r="CC21" s="82" t="str">
        <f t="shared" si="46"/>
        <v/>
      </c>
      <c r="CD21" s="82">
        <f t="shared" si="47"/>
        <v>0</v>
      </c>
      <c r="CE21" s="82">
        <f t="shared" si="48"/>
        <v>0</v>
      </c>
      <c r="CF21" s="82" t="str">
        <f t="shared" si="49"/>
        <v/>
      </c>
      <c r="CG21" s="82" t="str">
        <f t="shared" si="50"/>
        <v/>
      </c>
      <c r="CH21" s="82">
        <f t="shared" si="51"/>
        <v>0</v>
      </c>
      <c r="CI21" s="82" t="str">
        <f t="shared" si="52"/>
        <v/>
      </c>
      <c r="CJ21" s="82" t="str">
        <f t="shared" si="53"/>
        <v/>
      </c>
      <c r="CK21" s="82" t="str">
        <f t="shared" si="54"/>
        <v/>
      </c>
      <c r="CL21" s="82">
        <f t="shared" si="55"/>
        <v>0</v>
      </c>
      <c r="CM21" s="82">
        <f t="shared" si="56"/>
        <v>0</v>
      </c>
      <c r="CN21" s="82">
        <f t="shared" si="57"/>
        <v>0</v>
      </c>
      <c r="CO21" s="82" t="str">
        <f t="shared" si="58"/>
        <v/>
      </c>
      <c r="CP21" s="82">
        <f t="shared" si="59"/>
        <v>0</v>
      </c>
      <c r="CQ21" s="82">
        <f t="shared" si="60"/>
        <v>0</v>
      </c>
      <c r="CR21" s="82" t="str">
        <f t="shared" si="61"/>
        <v/>
      </c>
      <c r="CS21" s="82" t="str">
        <f t="shared" si="62"/>
        <v/>
      </c>
      <c r="CT21" s="82">
        <f t="shared" si="63"/>
        <v>935719</v>
      </c>
      <c r="CU21" s="82" t="str">
        <f t="shared" si="64"/>
        <v/>
      </c>
      <c r="CV21" s="82" t="str">
        <f t="shared" si="65"/>
        <v/>
      </c>
      <c r="CW21" s="82" t="str">
        <f t="shared" si="66"/>
        <v/>
      </c>
      <c r="CX21" s="82">
        <f t="shared" si="67"/>
        <v>-935719</v>
      </c>
      <c r="CY21" s="82">
        <f>VLOOKUP($A21,FAG_Daten_2022!$A$1:$FK$206,FAG_Daten_2022!I$1,FALSE)</f>
        <v>84</v>
      </c>
      <c r="CZ21" s="82" t="str">
        <f>IF(VLOOKUP($A21,FAG_Daten_2022!$A$1:$FK$206,FAG_Daten_2022!BE$1,FALSE)="","",VLOOKUP($A21,FAG_Daten_2022!$A$1:$FK$206,FAG_Daten_2022!BE$1,FALSE))</f>
        <v/>
      </c>
      <c r="DA21" s="82" t="str">
        <f>IF(VLOOKUP($A21,FAG_Daten_2022!$A$1:$FK$206,FAG_Daten_2022!BF$1,FALSE)="","",VLOOKUP($A21,FAG_Daten_2022!$A$1:$FK$206,FAG_Daten_2022!BF$1,FALSE))</f>
        <v/>
      </c>
      <c r="DB21" s="82" t="str">
        <f>IF(VLOOKUP($A21,FAG_Daten_2022!$A$1:$FK$206,FAG_Daten_2022!BG$1,FALSE)="","",VLOOKUP($A21,FAG_Daten_2022!$A$1:$FK$206,FAG_Daten_2022!BG$1,FALSE))</f>
        <v/>
      </c>
      <c r="DC21" s="82" t="str">
        <f>IF(VLOOKUP($A21,FAG_Daten_2022!$A$1:$FK$206,FAG_Daten_2022!BH$1,FALSE)="","",VLOOKUP($A21,FAG_Daten_2022!$A$1:$FK$206,FAG_Daten_2022!BH$1,FALSE))</f>
        <v/>
      </c>
      <c r="DD21" s="82" t="str">
        <f>IF(VLOOKUP($A21,FAG_Daten_2022!$A$1:$FK$206,FAG_Daten_2022!BI$1,FALSE)="","",VLOOKUP($A21,FAG_Daten_2022!$A$1:$FK$206,FAG_Daten_2022!BI$1,FALSE))</f>
        <v/>
      </c>
      <c r="DE21" s="82" t="str">
        <f>IF(VLOOKUP($A21,FAG_Daten_2022!$A$1:$FK$206,FAG_Daten_2022!BJ$1,FALSE)="","",VLOOKUP($A21,FAG_Daten_2022!$A$1:$FK$206,FAG_Daten_2022!BJ$1,FALSE))</f>
        <v/>
      </c>
      <c r="DF21" s="82" t="str">
        <f>IF(VLOOKUP($A21,FAG_Daten_2022!$A$1:$FK$206,FAG_Daten_2022!BK$1,FALSE)="","",VLOOKUP($A21,FAG_Daten_2022!$A$1:$FK$206,FAG_Daten_2022!BK$1,FALSE))</f>
        <v/>
      </c>
      <c r="DG21" s="82" t="str">
        <f>IF(VLOOKUP($A21,FAG_Daten_2022!$A$1:$FK$206,FAG_Daten_2022!BL$1,FALSE)="","",VLOOKUP($A21,FAG_Daten_2022!$A$1:$FK$206,FAG_Daten_2022!BL$1,FALSE))</f>
        <v/>
      </c>
      <c r="DH21" s="82">
        <f>IF(VLOOKUP($A21,FAG_Daten_2022!$A$1:$FK$206,FAG_Daten_2022!BM$1,FALSE)="","",VLOOKUP($A21,FAG_Daten_2022!$A$1:$FK$206,FAG_Daten_2022!BM$1,FALSE))</f>
        <v>48</v>
      </c>
      <c r="DI21" s="82" t="str">
        <f>IF(VLOOKUP($A21,FAG_Daten_2022!$A$1:$FK$206,FAG_Daten_2022!BN$1,FALSE)="","",VLOOKUP($A21,FAG_Daten_2022!$A$1:$FK$206,FAG_Daten_2022!BN$1,FALSE))</f>
        <v/>
      </c>
      <c r="DJ21" s="82" t="str">
        <f>IF(VLOOKUP($A21,FAG_Daten_2022!$A$1:$FK$206,FAG_Daten_2022!BO$1,FALSE)="","",VLOOKUP($A21,FAG_Daten_2022!$A$1:$FK$206,FAG_Daten_2022!BO$1,FALSE))</f>
        <v/>
      </c>
      <c r="DK21" s="82" t="str">
        <f>IF(VLOOKUP($A21,FAG_Daten_2022!$A$1:$FK$206,FAG_Daten_2022!BP$1,FALSE)="","",VLOOKUP($A21,FAG_Daten_2022!$A$1:$FK$206,FAG_Daten_2022!BP$1,FALSE))</f>
        <v/>
      </c>
      <c r="DL21" s="82" t="str">
        <f>IF(VLOOKUP($A21,FAG_Daten_2022!$A$1:$FK$206,FAG_Daten_2022!BQ$1,FALSE)="","",VLOOKUP($A21,FAG_Daten_2022!$A$1:$FK$206,FAG_Daten_2022!BQ$1,FALSE))</f>
        <v/>
      </c>
      <c r="DM21" s="82" t="str">
        <f>IF(VLOOKUP($A21,FAG_Daten_2022!$A$1:$FK$206,FAG_Daten_2022!BR$1,FALSE)="","",VLOOKUP($A21,FAG_Daten_2022!$A$1:$FK$206,FAG_Daten_2022!BR$1,FALSE))</f>
        <v/>
      </c>
      <c r="DN21" s="82" t="str">
        <f t="shared" si="68"/>
        <v/>
      </c>
      <c r="DO21" s="82" t="str">
        <f t="shared" si="69"/>
        <v/>
      </c>
      <c r="DP21" s="82" t="str">
        <f t="shared" si="70"/>
        <v/>
      </c>
      <c r="DQ21" s="82" t="str">
        <f t="shared" si="71"/>
        <v/>
      </c>
      <c r="DR21" s="82" t="str">
        <f t="shared" si="72"/>
        <v/>
      </c>
      <c r="DS21" s="82" t="str">
        <f t="shared" si="73"/>
        <v/>
      </c>
      <c r="DT21" s="82" t="str">
        <f t="shared" si="74"/>
        <v/>
      </c>
      <c r="DU21" s="82" t="str">
        <f t="shared" si="75"/>
        <v/>
      </c>
      <c r="DV21" s="82">
        <f t="shared" si="76"/>
        <v>0</v>
      </c>
      <c r="DW21" s="82" t="str">
        <f t="shared" si="77"/>
        <v/>
      </c>
      <c r="DX21" s="82" t="str">
        <f t="shared" si="78"/>
        <v/>
      </c>
      <c r="DY21" s="82" t="str">
        <f t="shared" si="79"/>
        <v/>
      </c>
      <c r="DZ21" s="82">
        <f t="shared" si="80"/>
        <v>0</v>
      </c>
      <c r="EA21" s="82">
        <f t="shared" si="81"/>
        <v>-935719</v>
      </c>
      <c r="EB21" s="82"/>
      <c r="EC21" s="82"/>
      <c r="ED21" s="82"/>
      <c r="EE21" s="82"/>
      <c r="EF21" s="82"/>
      <c r="EG21" s="82"/>
      <c r="EH21" s="82"/>
      <c r="EI21" s="82"/>
      <c r="EJ21" s="82"/>
      <c r="EK21" s="3"/>
      <c r="EL21" s="82"/>
      <c r="EM21" s="3"/>
    </row>
    <row r="22" spans="1:143" outlineLevel="1" x14ac:dyDescent="0.2">
      <c r="A22" s="1">
        <v>242</v>
      </c>
      <c r="B22" s="3" t="str">
        <f>VLOOKUP(A22,FAG_Daten_2022!A$1:$FK$206,FAG_Daten_2022!$B$1,FALSE)</f>
        <v>Birmensdorf</v>
      </c>
      <c r="C22" s="3" t="str">
        <f>VLOOKUP(A22,FAG_Daten_2022!A$1:$FK$206,FAG_Daten_2022!$C$1,FALSE)</f>
        <v>Politische Gemeinde</v>
      </c>
      <c r="D22" s="3" t="str">
        <f>VLOOKUP(A22,FAG_Daten_2022!A$1:$FK$206,FAG_Daten_2022!$D$1,FALSE)</f>
        <v>Bezirk Dietikon</v>
      </c>
      <c r="E22" s="82">
        <f>VLOOKUP(A22,FAG_Daten_2022!A$1:$FK$206,FAG_Daten_2022!$AT$1,FALSE)</f>
        <v>2861</v>
      </c>
      <c r="F22" s="82">
        <f>VLOOKUP(A22,FAG_Daten_2022!A$1:$FK$206,FAG_Daten_2022!$AV$1,FALSE)</f>
        <v>3770</v>
      </c>
      <c r="G22" s="82">
        <f>VLOOKUP(A22,FAG_Daten_2022!A$1:$FK$206,FAG_Daten_2022!$F$1,FALSE)</f>
        <v>6893</v>
      </c>
      <c r="H22" s="80">
        <f>VLOOKUP(A22,FAG_Daten_2022!A$1:$FK$206,FAG_Daten_2022!$DH$1,FALSE)</f>
        <v>110</v>
      </c>
      <c r="I22" s="82">
        <f>ROUND(IF(E22&lt;FAG_Basisdaten!$C$5*F22,(FAG_Basisdaten!$C$5*F22-E22)*G22*H22/100,0),0)</f>
        <v>5463047</v>
      </c>
      <c r="J22" s="82">
        <f>VLOOKUP(A22,FAG_Daten_2022!A$1:$FK$206,FAG_Daten_2022!$AT$1,FALSE)</f>
        <v>2861</v>
      </c>
      <c r="K22" s="82">
        <f>VLOOKUP(A22,FAG_Daten_2022!A$1:$FK$206,FAG_Daten_2022!$AV$1,FALSE)</f>
        <v>3770</v>
      </c>
      <c r="L22" s="3">
        <f>VLOOKUP(A22,FAG_Daten_2022!A$1:$FK$206,FAG_Daten_2022!$F$1,FALSE)</f>
        <v>6893</v>
      </c>
      <c r="M22" s="3">
        <f>VLOOKUP(A22,FAG_Daten_2022!A$1:$FK$206,FAG_Daten_2022!DJ$1,FALSE)</f>
        <v>99.67</v>
      </c>
      <c r="N22" s="3">
        <f>VLOOKUP(A22,FAG_Daten_2022!A$1:$FK$206,FAG_Daten_2022!$DK$1,FALSE)</f>
        <v>100.87</v>
      </c>
      <c r="O22" s="82">
        <f>ROUND(IF(J22&gt;K22*FAG_Basisdaten!$C$8,(J22-K22*FAG_Basisdaten!$C$8)*FAG_Basisdaten!$C$9*L22*(M22/N22),0),0)</f>
        <v>0</v>
      </c>
      <c r="P22" s="82">
        <f>VLOOKUP(A22,FAG_Daten_2022!A$1:$FK$206,FAG_Daten_2022!$I$1,FALSE)</f>
        <v>1475</v>
      </c>
      <c r="Q22" s="82">
        <f>VLOOKUP(A22,FAG_Daten_2022!A$1:$FK$206,FAG_Daten_2022!$F$1,FALSE)</f>
        <v>6893</v>
      </c>
      <c r="R22" s="82">
        <f>VLOOKUP(A22,FAG_Daten_2022!A$1:$FK$206,FAG_Daten_2022!$K$1,FALSE)</f>
        <v>232131</v>
      </c>
      <c r="S22" s="82">
        <f>VLOOKUP(A22,FAG_Daten_2022!A$1:$FK$206,FAG_Daten_2022!$H$1,FALSE)</f>
        <v>1130451</v>
      </c>
      <c r="T22" s="82">
        <f>VLOOKUP(A22,FAG_Daten_2022!A$1:$FK$206,FAG_Daten_2022!$F$1,FALSE)</f>
        <v>6893</v>
      </c>
      <c r="U22" s="3">
        <f>VLOOKUP(A22,FAG_Daten_2022!A$1:$FK$206,FAG_Daten_2022!$BC$1,FALSE)</f>
        <v>102.3</v>
      </c>
      <c r="V22" s="3">
        <f>VLOOKUP(A22,FAG_Daten_2022!A$1:$FK$206,FAG_Daten_2022!$BD$1,FALSE)</f>
        <v>104.2</v>
      </c>
      <c r="W22" s="118">
        <f>IF((P22/Q22)&gt;(R22/S22)*FAG_Basisdaten!$C$12,((P22/Q22)-(R22/S22)*FAG_Basisdaten!$C$12)*T22*FAG_Basisdaten!$C$13*(U22/V22),0)</f>
        <v>0</v>
      </c>
      <c r="X22" s="3">
        <f>VLOOKUP(A22,FAG_Daten_2022!A$1:$FK$206,FAG_Daten_2022!$DH$1,FALSE)</f>
        <v>110</v>
      </c>
      <c r="Y22" s="3">
        <f>VLOOKUP(A22,FAG_Daten_2022!A$1:$FK$206,FAG_Daten_2022!$DJ$1,FALSE)</f>
        <v>99.67</v>
      </c>
      <c r="Z22" s="82">
        <f>ROUND(W22-W22*MIN(MAX((Y22*FAG_Basisdaten!$C$15-X22)/(Y22*FAG_Basisdaten!$C$14),0),1),0)</f>
        <v>0</v>
      </c>
      <c r="AA22" s="79">
        <f>VLOOKUP(A22,FAG_Daten_2022!A$1:$FK$206,FAG_Daten_2022!$AW$1,FALSE)</f>
        <v>608.30999999999995</v>
      </c>
      <c r="AB22" s="83">
        <f>VLOOKUP(A22,FAG_Daten_2022!A$1:$FK$206,FAG_Daten_2022!$AZ$1,FALSE)</f>
        <v>6.25E-2</v>
      </c>
      <c r="AC22" s="3">
        <f>VLOOKUP(A22,FAG_Daten_2022!A$1:$FK$206,FAG_Daten_2022!$F$1,FALSE)</f>
        <v>6893</v>
      </c>
      <c r="AD22" s="3">
        <f>VLOOKUP(A22,FAG_Daten_2022!A$1:$FK$206,FAG_Daten_2022!$BC$1,FALSE)</f>
        <v>102.3</v>
      </c>
      <c r="AE22" s="3">
        <f>VLOOKUP(A22,FAG_Daten_2022!A$1:$FK$206,FAG_Daten_2022!$BD$1,FALSE)</f>
        <v>104.2</v>
      </c>
      <c r="AF22" s="80">
        <f>IF(OR(AA22&lt;FAG_Basisdaten!$C$18,AB22&gt;FAG_Basisdaten!$C$19),MAX((FAG_Basisdaten!$C$20+FAG_Basisdaten!$C$21*AA22+FAG_Basisdaten!$C$22*AB22*100)*AC22*(AD22/AE22),0),0)</f>
        <v>0</v>
      </c>
      <c r="AG22" s="3">
        <f>VLOOKUP(A22,FAG_Daten_2022!A$1:$FK$206,FAG_Daten_2022!$DH$1,FALSE)</f>
        <v>110</v>
      </c>
      <c r="AH22" s="3">
        <f>VLOOKUP(A22,FAG_Daten_2022!A$1:$FK$206,FAG_Daten_2022!$DJ$1,FALSE)</f>
        <v>99.67</v>
      </c>
      <c r="AI22" s="82">
        <f>ROUND(AF22-AF22*MIN(MAX((AH22*FAG_Basisdaten!$C$24-AG22)/(AH22*FAG_Basisdaten!$C$23),0),1),0)</f>
        <v>0</v>
      </c>
      <c r="AJ22" s="3">
        <f>VLOOKUP(A22,FAG_Daten_2022!$A$1:$FK$206,FAG_Daten_2022!$BC$1,FALSE)</f>
        <v>102.3</v>
      </c>
      <c r="AK22" s="3">
        <f>VLOOKUP(A22,FAG_Daten_2022!$A$1:$FK$206,FAG_Daten_2022!$BD$1,FALSE)</f>
        <v>104.2</v>
      </c>
      <c r="AL22" s="82">
        <v>0</v>
      </c>
      <c r="AM22" s="82">
        <f t="shared" ref="AM22:AM82" si="82">SUM(I22,-O22,Z22,AI22,AL22)</f>
        <v>5463047</v>
      </c>
      <c r="AN22" s="115" t="str">
        <f>IF(VLOOKUP($A22,FAG_Daten_2022!$A$1:$FK$206,FAG_Daten_2022!BS$1,FALSE)="","",VLOOKUP($A22,FAG_Daten_2022!$A$1:$FK$206,FAG_Daten_2022!BS$1,FALSE))</f>
        <v>Birmensdorf</v>
      </c>
      <c r="AO22" s="115" t="str">
        <f>IF(VLOOKUP($A22,FAG_Daten_2022!$A$1:$FK$206,FAG_Daten_2022!BT$1,FALSE)="","",VLOOKUP($A22,FAG_Daten_2022!$A$1:$FK$206,FAG_Daten_2022!BT$1,FALSE))</f>
        <v/>
      </c>
      <c r="AP22" s="115" t="str">
        <f>IF(VLOOKUP($A22,FAG_Daten_2022!$A$1:$FK$206,FAG_Daten_2022!BU$1,FALSE)="","",VLOOKUP($A22,FAG_Daten_2022!$A$1:$FK$206,FAG_Daten_2022!BU$1,FALSE))</f>
        <v/>
      </c>
      <c r="AQ22" s="115" t="str">
        <f>IF(VLOOKUP($A22,FAG_Daten_2022!$A$1:$FK$206,FAG_Daten_2022!BV$1,FALSE)="","",VLOOKUP($A22,FAG_Daten_2022!$A$1:$FK$206,FAG_Daten_2022!BV$1,FALSE))</f>
        <v/>
      </c>
      <c r="AR22" s="115" t="str">
        <f>IF(VLOOKUP($A22,FAG_Daten_2022!$A$1:$FK$206,FAG_Daten_2022!BW$1,FALSE)="","",VLOOKUP($A22,FAG_Daten_2022!$A$1:$FK$206,FAG_Daten_2022!BW$1,FALSE))</f>
        <v>Birmensdorf-Aesch</v>
      </c>
      <c r="AS22" s="115" t="str">
        <f>IF(VLOOKUP($A22,FAG_Daten_2022!$A$1:$FK$206,FAG_Daten_2022!BX$1,FALSE)="","",VLOOKUP($A22,FAG_Daten_2022!$A$1:$FK$206,FAG_Daten_2022!BX$1,FALSE))</f>
        <v/>
      </c>
      <c r="AT22" s="115" t="str">
        <f>IF(VLOOKUP($A22,FAG_Daten_2022!$A$1:$FK$206,FAG_Daten_2022!BY$1,FALSE)="","",VLOOKUP($A22,FAG_Daten_2022!$A$1:$FK$206,FAG_Daten_2022!BY$1,FALSE))</f>
        <v/>
      </c>
      <c r="AU22" s="115" t="str">
        <f>IF(VLOOKUP($A22,FAG_Daten_2022!$A$1:$FK$206,FAG_Daten_2022!BZ$1,FALSE)="","",VLOOKUP($A22,FAG_Daten_2022!$A$1:$FK$206,FAG_Daten_2022!BZ$1,FALSE))</f>
        <v/>
      </c>
      <c r="AV22" s="115" t="str">
        <f>IF(VLOOKUP($A22,FAG_Daten_2022!$A$1:$FK$206,FAG_Daten_2022!CA$1,FALSE)="","",VLOOKUP($A22,FAG_Daten_2022!$A$1:$FK$206,FAG_Daten_2022!CA$1,FALSE))</f>
        <v/>
      </c>
      <c r="AW22" s="115" t="str">
        <f>IF(VLOOKUP($A22,FAG_Daten_2022!$A$1:$FK$206,FAG_Daten_2022!CB$1,FALSE)="","",VLOOKUP($A22,FAG_Daten_2022!$A$1:$FK$206,FAG_Daten_2022!CB$1,FALSE))</f>
        <v/>
      </c>
      <c r="AX22" s="115" t="str">
        <f>IF(VLOOKUP($A22,FAG_Daten_2022!$A$1:$FK$206,FAG_Daten_2022!CC$1,FALSE)="","",VLOOKUP($A22,FAG_Daten_2022!$A$1:$FK$206,FAG_Daten_2022!CC$1,FALSE))</f>
        <v/>
      </c>
      <c r="AY22" s="115" t="str">
        <f>IF(VLOOKUP($A22,FAG_Daten_2022!$A$1:$FK$206,FAG_Daten_2022!CD$1,FALSE)="","",VLOOKUP($A22,FAG_Daten_2022!$A$1:$FK$206,FAG_Daten_2022!CD$1,FALSE))</f>
        <v/>
      </c>
      <c r="AZ22" s="80">
        <f>VLOOKUP($A22,FAG_Daten_2022!$A$1:$FK$206,FAG_Daten_2022!$DH$1,FALSE)</f>
        <v>110</v>
      </c>
      <c r="BA22" s="80">
        <f>IF(VLOOKUP($A22,FAG_Daten_2022!$A$1:$FK$206,FAG_Daten_2022!M$1,FALSE)="","",VLOOKUP($A22,FAG_Daten_2022!$A$1:$FK$206,FAG_Daten_2022!M$1,FALSE))</f>
        <v>45</v>
      </c>
      <c r="BB22" s="80">
        <f>IF(VLOOKUP($A22,FAG_Daten_2022!$A$1:$FK$206,FAG_Daten_2022!N$1,FALSE)="","",VLOOKUP($A22,FAG_Daten_2022!$A$1:$FK$206,FAG_Daten_2022!N$1,FALSE))</f>
        <v>0</v>
      </c>
      <c r="BC22" s="80">
        <f>IF(VLOOKUP($A22,FAG_Daten_2022!$A$1:$FK$206,FAG_Daten_2022!O$1,FALSE)="","",VLOOKUP($A22,FAG_Daten_2022!$A$1:$FK$206,FAG_Daten_2022!O$1,FALSE))</f>
        <v>0</v>
      </c>
      <c r="BD22" s="80" t="str">
        <f>IF(VLOOKUP($A22,FAG_Daten_2022!$A$1:$FK$206,FAG_Daten_2022!P$1,FALSE)="","",VLOOKUP($A22,FAG_Daten_2022!$A$1:$FK$206,FAG_Daten_2022!P$1,FALSE))</f>
        <v/>
      </c>
      <c r="BE22" s="80">
        <f>IF(VLOOKUP($A22,FAG_Daten_2022!$A$1:$FK$206,FAG_Daten_2022!R$1,FALSE)="","",VLOOKUP($A22,FAG_Daten_2022!$A$1:$FK$206,FAG_Daten_2022!R$1,FALSE))</f>
        <v>21</v>
      </c>
      <c r="BF22" s="80">
        <f>IF(VLOOKUP($A22,FAG_Daten_2022!$A$1:$FK$206,FAG_Daten_2022!S$1,FALSE)="","",VLOOKUP($A22,FAG_Daten_2022!$A$1:$FK$206,FAG_Daten_2022!S$1,FALSE))</f>
        <v>0</v>
      </c>
      <c r="BG22" s="80" t="str">
        <f>IF(VLOOKUP($A22,FAG_Daten_2022!$A$1:$FK$206,FAG_Daten_2022!T$1,FALSE)="","",VLOOKUP($A22,FAG_Daten_2022!$A$1:$FK$206,FAG_Daten_2022!T$1,FALSE))</f>
        <v/>
      </c>
      <c r="BH22" s="80" t="str">
        <f>IF(VLOOKUP($A22,FAG_Daten_2022!$A$1:$FK$206,FAG_Daten_2022!U$1,FALSE)="","",VLOOKUP($A22,FAG_Daten_2022!$A$1:$FK$206,FAG_Daten_2022!U$1,FALSE))</f>
        <v/>
      </c>
      <c r="BI22" s="80">
        <f>IF(VLOOKUP($A22,FAG_Daten_2022!$A$1:$FK$206,FAG_Daten_2022!W$1,FALSE)="","",VLOOKUP($A22,FAG_Daten_2022!$A$1:$FK$206,FAG_Daten_2022!W$1,FALSE))</f>
        <v>0</v>
      </c>
      <c r="BJ22" s="80" t="str">
        <f>IF(VLOOKUP($A22,FAG_Daten_2022!$A$1:$FK$206,FAG_Daten_2022!X$1,FALSE)="","",VLOOKUP($A22,FAG_Daten_2022!$A$1:$FK$206,FAG_Daten_2022!X$1,FALSE))</f>
        <v/>
      </c>
      <c r="BK22" s="80" t="str">
        <f>IF(VLOOKUP($A22,FAG_Daten_2022!$A$1:$FK$206,FAG_Daten_2022!Y$1,FALSE)="","",VLOOKUP($A22,FAG_Daten_2022!$A$1:$FK$206,FAG_Daten_2022!Y$1,FALSE))</f>
        <v/>
      </c>
      <c r="BL22" s="80" t="str">
        <f>IF(VLOOKUP($A22,FAG_Daten_2022!$A$1:$FK$206,FAG_Daten_2022!Z$1,FALSE)="","",VLOOKUP($A22,FAG_Daten_2022!$A$1:$FK$206,FAG_Daten_2022!Z$1,FALSE))</f>
        <v/>
      </c>
      <c r="BM22" s="82">
        <f>IF(VLOOKUP($A22,FAG_Daten_2022!$A$1:$FK$206,FAG_Daten_2022!AG$1,FALSE)="","",VLOOKUP($A22,FAG_Daten_2022!$A$1:$FK$206,FAG_Daten_2022!AG$1,FALSE))</f>
        <v>19720522</v>
      </c>
      <c r="BN22" s="82">
        <f>IF(VLOOKUP($A22,FAG_Daten_2022!$A$1:$FK$206,FAG_Daten_2022!AH$1,FALSE)="","",VLOOKUP($A22,FAG_Daten_2022!$A$1:$FK$206,FAG_Daten_2022!AH$1,FALSE))</f>
        <v>19720522</v>
      </c>
      <c r="BO22" s="82">
        <f>IF(VLOOKUP($A22,FAG_Daten_2022!$A$1:$FK$206,FAG_Daten_2022!AI$1,FALSE)="","",VLOOKUP($A22,FAG_Daten_2022!$A$1:$FK$206,FAG_Daten_2022!AI$1,FALSE))</f>
        <v>0</v>
      </c>
      <c r="BP22" s="113">
        <f>IF(VLOOKUP($A22,FAG_Daten_2022!$A$1:$FK$206,FAG_Daten_2022!AJ$1,FALSE)="","",VLOOKUP($A22,FAG_Daten_2022!$A$1:$FK$206,FAG_Daten_2022!AJ$1,FALSE))</f>
        <v>0</v>
      </c>
      <c r="BQ22" s="82" t="str">
        <f>IF(VLOOKUP($A22,FAG_Daten_2022!$A$1:$FK$206,FAG_Daten_2022!AK$1,FALSE)="","",VLOOKUP($A22,FAG_Daten_2022!$A$1:$FK$206,FAG_Daten_2022!AK$1,FALSE))</f>
        <v/>
      </c>
      <c r="BR22" s="82">
        <f>IF(VLOOKUP($A22,FAG_Daten_2022!$A$1:$FK$206,FAG_Daten_2022!AL$1,FALSE)="","",VLOOKUP($A22,FAG_Daten_2022!$A$1:$FK$206,FAG_Daten_2022!AL$1,FALSE))</f>
        <v>19720522</v>
      </c>
      <c r="BS22" s="82">
        <f>IF(VLOOKUP($A22,FAG_Daten_2022!$A$1:$FK$206,FAG_Daten_2022!AM$1,FALSE)="","",VLOOKUP($A22,FAG_Daten_2022!$A$1:$FK$206,FAG_Daten_2022!AM$1,FALSE))</f>
        <v>0</v>
      </c>
      <c r="BT22" s="82" t="str">
        <f>IF(VLOOKUP($A22,FAG_Daten_2022!$A$1:$FK$206,FAG_Daten_2022!AN$1,FALSE)="","",VLOOKUP($A22,FAG_Daten_2022!$A$1:$FK$206,FAG_Daten_2022!AN$1,FALSE))</f>
        <v/>
      </c>
      <c r="BU22" s="82" t="str">
        <f>IF(VLOOKUP($A22,FAG_Daten_2022!$A$1:$FK$206,FAG_Daten_2022!AO$1,FALSE)="","",VLOOKUP($A22,FAG_Daten_2022!$A$1:$FK$206,FAG_Daten_2022!AO$1,FALSE))</f>
        <v/>
      </c>
      <c r="BV22" s="82">
        <f>IF(VLOOKUP($A22,FAG_Daten_2022!$A$1:$FK$206,FAG_Daten_2022!AP$1,FALSE)="","",VLOOKUP($A22,FAG_Daten_2022!$A$1:$FK$206,FAG_Daten_2022!AP$1,FALSE))</f>
        <v>0</v>
      </c>
      <c r="BW22" s="82" t="str">
        <f>IF(VLOOKUP($A22,FAG_Daten_2022!$A$1:$FK$206,FAG_Daten_2022!AQ$1,FALSE)="","",VLOOKUP($A22,FAG_Daten_2022!$A$1:$FK$206,FAG_Daten_2022!AQ$1,FALSE))</f>
        <v/>
      </c>
      <c r="BX22" s="82" t="str">
        <f>IF(VLOOKUP($A22,FAG_Daten_2022!$A$1:$FK$206,FAG_Daten_2022!AR$1,FALSE)="","",VLOOKUP($A22,FAG_Daten_2022!$A$1:$FK$206,FAG_Daten_2022!AR$1,FALSE))</f>
        <v/>
      </c>
      <c r="BY22" s="82" t="str">
        <f>IF(VLOOKUP($A22,FAG_Daten_2022!$A$1:$FK$206,FAG_Daten_2022!AS$1,FALSE)="","",VLOOKUP($A22,FAG_Daten_2022!$A$1:$FK$206,FAG_Daten_2022!AS$1,FALSE))</f>
        <v/>
      </c>
      <c r="BZ22" s="82">
        <f t="shared" ref="BZ22:BZ82" si="83">IF(BN22="","",ROUND(((BA22/100)*BN22)/(($AZ22/100)*$BM22)*$I22,0))</f>
        <v>2234883</v>
      </c>
      <c r="CA22" s="82">
        <f t="shared" ref="CA22:CA82" si="84">IF(BO22="","",ROUND(((BB22/100)*BO22)/(($AZ22/100)*$BM22)*$I22,0))</f>
        <v>0</v>
      </c>
      <c r="CB22" s="82">
        <f t="shared" ref="CB22:CB82" si="85">IF(BP22="","",ROUND(((BC22/100)*BP22)/(($AZ22/100)*$BM22)*$I22,0))</f>
        <v>0</v>
      </c>
      <c r="CC22" s="82" t="str">
        <f t="shared" ref="CC22:CC82" si="86">IF(BQ22="","",ROUND(((BD22/100)*BQ22)/(($AZ22/100)*$BM22)*$I22,0))</f>
        <v/>
      </c>
      <c r="CD22" s="82">
        <f t="shared" ref="CD22:CD82" si="87">IF(BR22="","",ROUND(((BE22/100)*BR22)/(($AZ22/100)*$BM22)*$I22,0))</f>
        <v>1042945</v>
      </c>
      <c r="CE22" s="82">
        <f t="shared" ref="CE22:CE82" si="88">IF(BS22="","",ROUND(((BF22/100)*BS22)/(($AZ22/100)*$BM22)*$I22,0))</f>
        <v>0</v>
      </c>
      <c r="CF22" s="82" t="str">
        <f t="shared" ref="CF22:CF82" si="89">IF(BT22="","",ROUND(((BG22/100)*BT22)/(($AZ22/100)*$BM22)*$I22,0))</f>
        <v/>
      </c>
      <c r="CG22" s="82" t="str">
        <f t="shared" ref="CG22:CG82" si="90">IF(BU22="","",ROUND(((BH22/100)*BU22)/(($AZ22/100)*$BM22)*$I22,0))</f>
        <v/>
      </c>
      <c r="CH22" s="82">
        <f t="shared" ref="CH22:CH82" si="91">IF(BV22="","",ROUND(((BI22/100)*BV22)/(($AZ22/100)*$BM22)*$I22,0))</f>
        <v>0</v>
      </c>
      <c r="CI22" s="82" t="str">
        <f t="shared" ref="CI22:CI82" si="92">IF(BW22="","",ROUND(((BJ22/100)*BW22)/(($AZ22/100)*$BM22)*$I22,0))</f>
        <v/>
      </c>
      <c r="CJ22" s="82" t="str">
        <f t="shared" ref="CJ22:CJ82" si="93">IF(BX22="","",ROUND(((BK22/100)*BX22)/(($AZ22/100)*$BM22)*$I22,0))</f>
        <v/>
      </c>
      <c r="CK22" s="82" t="str">
        <f t="shared" ref="CK22:CK82" si="94">IF(BY22="","",ROUND(((BL22/100)*BY22)/(($AZ22/100)*$BM22)*$I22,0))</f>
        <v/>
      </c>
      <c r="CL22" s="82">
        <f t="shared" ref="CL22:CL82" si="95">IF(BN22="","",ROUND(((BA22/100)*BN22)/(($AZ22/100)*$BM22)*$O22,0))</f>
        <v>0</v>
      </c>
      <c r="CM22" s="82">
        <f t="shared" ref="CM22:CM82" si="96">IF(BO22="","",ROUND(((BB22/100)*BO22)/(($AZ22/100)*$BM22)*$O22,0))</f>
        <v>0</v>
      </c>
      <c r="CN22" s="82">
        <f t="shared" ref="CN22:CN82" si="97">IF(BP22="","",ROUND(((BC22/100)*BP22)/(($AZ22/100)*$BM22)*$O22,0))</f>
        <v>0</v>
      </c>
      <c r="CO22" s="82" t="str">
        <f t="shared" ref="CO22:CO82" si="98">IF(BQ22="","",ROUND(((BD22/100)*BQ22)/(($AZ22/100)*$BM22)*$O22,0))</f>
        <v/>
      </c>
      <c r="CP22" s="82">
        <f t="shared" ref="CP22:CP82" si="99">IF(BR22="","",ROUND(((BE22/100)*BR22)/(($AZ22/100)*$BM22)*$O22,0))</f>
        <v>0</v>
      </c>
      <c r="CQ22" s="82">
        <f t="shared" ref="CQ22:CQ82" si="100">IF(BS22="","",ROUND(((BF22/100)*BS22)/(($AZ22/100)*$BM22)*$O22,0))</f>
        <v>0</v>
      </c>
      <c r="CR22" s="82" t="str">
        <f t="shared" ref="CR22:CR82" si="101">IF(BT22="","",ROUND(((BG22/100)*BT22)/(($AZ22/100)*$BM22)*$O22,0))</f>
        <v/>
      </c>
      <c r="CS22" s="82" t="str">
        <f t="shared" ref="CS22:CS82" si="102">IF(BU22="","",ROUND(((BH22/100)*BU22)/(($AZ22/100)*$BM22)*$O22,0))</f>
        <v/>
      </c>
      <c r="CT22" s="82">
        <f t="shared" ref="CT22:CT82" si="103">IF(BV22="","",ROUND(((BI22/100)*BV22)/(($AZ22/100)*$BM22)*$O22,0))</f>
        <v>0</v>
      </c>
      <c r="CU22" s="82" t="str">
        <f t="shared" ref="CU22:CU82" si="104">IF(BW22="","",ROUND(((BJ22/100)*BW22)/(($AZ22/100)*$BM22)*$O22,0))</f>
        <v/>
      </c>
      <c r="CV22" s="82" t="str">
        <f t="shared" ref="CV22:CV82" si="105">IF(BX22="","",ROUND(((BK22/100)*BX22)/(($AZ22/100)*$BM22)*$O22,0))</f>
        <v/>
      </c>
      <c r="CW22" s="82" t="str">
        <f t="shared" ref="CW22:CW82" si="106">IF(BY22="","",ROUND(((BL22/100)*BY22)/(($AZ22/100)*$BM22)*$O22,0))</f>
        <v/>
      </c>
      <c r="CX22" s="82">
        <f t="shared" ref="CX22:CX82" si="107">SUM(BZ22:CK22)-SUM(CL22:CW22)</f>
        <v>3277828</v>
      </c>
      <c r="CY22" s="82">
        <f>VLOOKUP($A22,FAG_Daten_2022!$A$1:$FK$206,FAG_Daten_2022!I$1,FALSE)</f>
        <v>1475</v>
      </c>
      <c r="CZ22" s="82">
        <f>IF(VLOOKUP($A22,FAG_Daten_2022!$A$1:$FK$206,FAG_Daten_2022!BE$1,FALSE)="","",VLOOKUP($A22,FAG_Daten_2022!$A$1:$FK$206,FAG_Daten_2022!BE$1,FALSE))</f>
        <v>595</v>
      </c>
      <c r="DA22" s="82" t="str">
        <f>IF(VLOOKUP($A22,FAG_Daten_2022!$A$1:$FK$206,FAG_Daten_2022!BF$1,FALSE)="","",VLOOKUP($A22,FAG_Daten_2022!$A$1:$FK$206,FAG_Daten_2022!BF$1,FALSE))</f>
        <v/>
      </c>
      <c r="DB22" s="82" t="str">
        <f>IF(VLOOKUP($A22,FAG_Daten_2022!$A$1:$FK$206,FAG_Daten_2022!BG$1,FALSE)="","",VLOOKUP($A22,FAG_Daten_2022!$A$1:$FK$206,FAG_Daten_2022!BG$1,FALSE))</f>
        <v/>
      </c>
      <c r="DC22" s="82" t="str">
        <f>IF(VLOOKUP($A22,FAG_Daten_2022!$A$1:$FK$206,FAG_Daten_2022!BH$1,FALSE)="","",VLOOKUP($A22,FAG_Daten_2022!$A$1:$FK$206,FAG_Daten_2022!BH$1,FALSE))</f>
        <v/>
      </c>
      <c r="DD22" s="82">
        <f>IF(VLOOKUP($A22,FAG_Daten_2022!$A$1:$FK$206,FAG_Daten_2022!BI$1,FALSE)="","",VLOOKUP($A22,FAG_Daten_2022!$A$1:$FK$206,FAG_Daten_2022!BI$1,FALSE))</f>
        <v>162</v>
      </c>
      <c r="DE22" s="82" t="str">
        <f>IF(VLOOKUP($A22,FAG_Daten_2022!$A$1:$FK$206,FAG_Daten_2022!BJ$1,FALSE)="","",VLOOKUP($A22,FAG_Daten_2022!$A$1:$FK$206,FAG_Daten_2022!BJ$1,FALSE))</f>
        <v/>
      </c>
      <c r="DF22" s="82" t="str">
        <f>IF(VLOOKUP($A22,FAG_Daten_2022!$A$1:$FK$206,FAG_Daten_2022!BK$1,FALSE)="","",VLOOKUP($A22,FAG_Daten_2022!$A$1:$FK$206,FAG_Daten_2022!BK$1,FALSE))</f>
        <v/>
      </c>
      <c r="DG22" s="82" t="str">
        <f>IF(VLOOKUP($A22,FAG_Daten_2022!$A$1:$FK$206,FAG_Daten_2022!BL$1,FALSE)="","",VLOOKUP($A22,FAG_Daten_2022!$A$1:$FK$206,FAG_Daten_2022!BL$1,FALSE))</f>
        <v/>
      </c>
      <c r="DH22" s="82" t="str">
        <f>IF(VLOOKUP($A22,FAG_Daten_2022!$A$1:$FK$206,FAG_Daten_2022!BM$1,FALSE)="","",VLOOKUP($A22,FAG_Daten_2022!$A$1:$FK$206,FAG_Daten_2022!BM$1,FALSE))</f>
        <v/>
      </c>
      <c r="DI22" s="82" t="str">
        <f>IF(VLOOKUP($A22,FAG_Daten_2022!$A$1:$FK$206,FAG_Daten_2022!BN$1,FALSE)="","",VLOOKUP($A22,FAG_Daten_2022!$A$1:$FK$206,FAG_Daten_2022!BN$1,FALSE))</f>
        <v/>
      </c>
      <c r="DJ22" s="82" t="str">
        <f>IF(VLOOKUP($A22,FAG_Daten_2022!$A$1:$FK$206,FAG_Daten_2022!BO$1,FALSE)="","",VLOOKUP($A22,FAG_Daten_2022!$A$1:$FK$206,FAG_Daten_2022!BO$1,FALSE))</f>
        <v/>
      </c>
      <c r="DK22" s="82" t="str">
        <f>IF(VLOOKUP($A22,FAG_Daten_2022!$A$1:$FK$206,FAG_Daten_2022!BP$1,FALSE)="","",VLOOKUP($A22,FAG_Daten_2022!$A$1:$FK$206,FAG_Daten_2022!BP$1,FALSE))</f>
        <v/>
      </c>
      <c r="DL22" s="82" t="str">
        <f>IF(VLOOKUP($A22,FAG_Daten_2022!$A$1:$FK$206,FAG_Daten_2022!BQ$1,FALSE)="","",VLOOKUP($A22,FAG_Daten_2022!$A$1:$FK$206,FAG_Daten_2022!BQ$1,FALSE))</f>
        <v/>
      </c>
      <c r="DM22" s="82" t="str">
        <f>IF(VLOOKUP($A22,FAG_Daten_2022!$A$1:$FK$206,FAG_Daten_2022!BR$1,FALSE)="","",VLOOKUP($A22,FAG_Daten_2022!$A$1:$FK$206,FAG_Daten_2022!BR$1,FALSE))</f>
        <v/>
      </c>
      <c r="DN22" s="82">
        <f t="shared" ref="DN22:DN82" si="108">IF(CZ22="","",ROUND($Z22*(CZ22/$CY22),0))</f>
        <v>0</v>
      </c>
      <c r="DO22" s="82" t="str">
        <f t="shared" ref="DO22:DO82" si="109">IF(DA22="","",ROUND($Z22*(DA22/$CY22),0))</f>
        <v/>
      </c>
      <c r="DP22" s="82" t="str">
        <f t="shared" ref="DP22:DP82" si="110">IF(DB22="","",ROUND($Z22*(DB22/$CY22),0))</f>
        <v/>
      </c>
      <c r="DQ22" s="82" t="str">
        <f t="shared" ref="DQ22:DQ82" si="111">IF(DC22="","",ROUND($Z22*(DC22/$CY22),0))</f>
        <v/>
      </c>
      <c r="DR22" s="82">
        <f t="shared" ref="DR22:DR82" si="112">IF(DD22="","",ROUND($Z22*(DD22/$CY22),0))</f>
        <v>0</v>
      </c>
      <c r="DS22" s="82" t="str">
        <f t="shared" ref="DS22:DS82" si="113">IF(DE22="","",ROUND($Z22*(DE22/$CY22),0))</f>
        <v/>
      </c>
      <c r="DT22" s="82" t="str">
        <f t="shared" ref="DT22:DT82" si="114">IF(DF22="","",ROUND($Z22*(DF22/$CY22),0))</f>
        <v/>
      </c>
      <c r="DU22" s="82" t="str">
        <f t="shared" ref="DU22:DU82" si="115">IF(DG22="","",ROUND($Z22*(DG22/$CY22),0))</f>
        <v/>
      </c>
      <c r="DV22" s="82" t="str">
        <f t="shared" ref="DV22:DV82" si="116">IF(DH22="","",ROUND($Z22*(DH22/$CY22),0))</f>
        <v/>
      </c>
      <c r="DW22" s="82" t="str">
        <f t="shared" ref="DW22:DW82" si="117">IF(DI22="","",ROUND($Z22*(DI22/$CY22),0))</f>
        <v/>
      </c>
      <c r="DX22" s="82" t="str">
        <f t="shared" ref="DX22:DX82" si="118">IF(DJ22="","",ROUND($Z22*(DJ22/$CY22),0))</f>
        <v/>
      </c>
      <c r="DY22" s="82" t="str">
        <f t="shared" ref="DY22:DY82" si="119">IF(DK22="","",ROUND($Z22*(DK22/$CY22),0))</f>
        <v/>
      </c>
      <c r="DZ22" s="82">
        <f t="shared" ref="DZ22:DZ82" si="120">SUM(DN22:DY22)</f>
        <v>0</v>
      </c>
      <c r="EA22" s="82">
        <f t="shared" ref="EA22:EA82" si="121">SUM(CX22,DZ22)</f>
        <v>3277828</v>
      </c>
      <c r="EB22" s="82"/>
      <c r="EC22" s="82"/>
      <c r="ED22" s="82"/>
      <c r="EE22" s="82"/>
      <c r="EF22" s="82"/>
      <c r="EG22" s="82"/>
      <c r="EH22" s="82"/>
      <c r="EI22" s="82"/>
      <c r="EJ22" s="82"/>
      <c r="EL22" s="11"/>
    </row>
    <row r="23" spans="1:143" outlineLevel="1" x14ac:dyDescent="0.2">
      <c r="A23" s="1">
        <v>3</v>
      </c>
      <c r="B23" s="3" t="str">
        <f>VLOOKUP(A23,FAG_Daten_2022!A$1:$FK$206,FAG_Daten_2022!$B$1,FALSE)</f>
        <v>Bonstetten</v>
      </c>
      <c r="C23" s="3" t="str">
        <f>VLOOKUP(A23,FAG_Daten_2022!A$1:$FK$206,FAG_Daten_2022!$C$1,FALSE)</f>
        <v>Politische Gemeinde</v>
      </c>
      <c r="D23" s="3" t="str">
        <f>VLOOKUP(A23,FAG_Daten_2022!A$1:$FK$206,FAG_Daten_2022!$D$1,FALSE)</f>
        <v>Bezirk Affoltern</v>
      </c>
      <c r="E23" s="82">
        <f>VLOOKUP(A23,FAG_Daten_2022!A$1:$FK$206,FAG_Daten_2022!$AT$1,FALSE)</f>
        <v>2756</v>
      </c>
      <c r="F23" s="82">
        <f>VLOOKUP(A23,FAG_Daten_2022!A$1:$FK$206,FAG_Daten_2022!$AV$1,FALSE)</f>
        <v>3770</v>
      </c>
      <c r="G23" s="82">
        <f>VLOOKUP(A23,FAG_Daten_2022!A$1:$FK$206,FAG_Daten_2022!$F$1,FALSE)</f>
        <v>5610</v>
      </c>
      <c r="H23" s="80">
        <f>VLOOKUP(A23,FAG_Daten_2022!A$1:$FK$206,FAG_Daten_2022!$DH$1,FALSE)</f>
        <v>109</v>
      </c>
      <c r="I23" s="82">
        <f>ROUND(IF(E23&lt;FAG_Basisdaten!$C$5*F23,(FAG_Basisdaten!$C$5*F23-E23)*G23*H23/100,0),0)</f>
        <v>5047850</v>
      </c>
      <c r="J23" s="82">
        <f>VLOOKUP(A23,FAG_Daten_2022!A$1:$FK$206,FAG_Daten_2022!$AT$1,FALSE)</f>
        <v>2756</v>
      </c>
      <c r="K23" s="82">
        <f>VLOOKUP(A23,FAG_Daten_2022!A$1:$FK$206,FAG_Daten_2022!$AV$1,FALSE)</f>
        <v>3770</v>
      </c>
      <c r="L23" s="3">
        <f>VLOOKUP(A23,FAG_Daten_2022!A$1:$FK$206,FAG_Daten_2022!$F$1,FALSE)</f>
        <v>5610</v>
      </c>
      <c r="M23" s="3">
        <f>VLOOKUP(A23,FAG_Daten_2022!A$1:$FK$206,FAG_Daten_2022!DJ$1,FALSE)</f>
        <v>99.67</v>
      </c>
      <c r="N23" s="3">
        <f>VLOOKUP(A23,FAG_Daten_2022!A$1:$FK$206,FAG_Daten_2022!$DK$1,FALSE)</f>
        <v>100.87</v>
      </c>
      <c r="O23" s="82">
        <f>ROUND(IF(J23&gt;K23*FAG_Basisdaten!$C$8,(J23-K23*FAG_Basisdaten!$C$8)*FAG_Basisdaten!$C$9*L23*(M23/N23),0),0)</f>
        <v>0</v>
      </c>
      <c r="P23" s="82">
        <f>VLOOKUP(A23,FAG_Daten_2022!A$1:$FK$206,FAG_Daten_2022!$I$1,FALSE)</f>
        <v>1351</v>
      </c>
      <c r="Q23" s="82">
        <f>VLOOKUP(A23,FAG_Daten_2022!A$1:$FK$206,FAG_Daten_2022!$F$1,FALSE)</f>
        <v>5610</v>
      </c>
      <c r="R23" s="82">
        <f>VLOOKUP(A23,FAG_Daten_2022!A$1:$FK$206,FAG_Daten_2022!$K$1,FALSE)</f>
        <v>232131</v>
      </c>
      <c r="S23" s="82">
        <f>VLOOKUP(A23,FAG_Daten_2022!A$1:$FK$206,FAG_Daten_2022!$H$1,FALSE)</f>
        <v>1130451</v>
      </c>
      <c r="T23" s="82">
        <f>VLOOKUP(A23,FAG_Daten_2022!A$1:$FK$206,FAG_Daten_2022!$F$1,FALSE)</f>
        <v>5610</v>
      </c>
      <c r="U23" s="3">
        <f>VLOOKUP(A23,FAG_Daten_2022!A$1:$FK$206,FAG_Daten_2022!$BC$1,FALSE)</f>
        <v>102.3</v>
      </c>
      <c r="V23" s="3">
        <f>VLOOKUP(A23,FAG_Daten_2022!A$1:$FK$206,FAG_Daten_2022!$BD$1,FALSE)</f>
        <v>104.2</v>
      </c>
      <c r="W23" s="118">
        <f>IF((P23/Q23)&gt;(R23/S23)*FAG_Basisdaten!$C$12,((P23/Q23)-(R23/S23)*FAG_Basisdaten!$C$12)*T23*FAG_Basisdaten!$C$13*(U23/V23),0)</f>
        <v>987546.21554564242</v>
      </c>
      <c r="X23" s="3">
        <f>VLOOKUP(A23,FAG_Daten_2022!A$1:$FK$206,FAG_Daten_2022!$DH$1,FALSE)</f>
        <v>109</v>
      </c>
      <c r="Y23" s="3">
        <f>VLOOKUP(A23,FAG_Daten_2022!A$1:$FK$206,FAG_Daten_2022!$DJ$1,FALSE)</f>
        <v>99.67</v>
      </c>
      <c r="Z23" s="82">
        <f>ROUND(W23-W23*MIN(MAX((Y23*FAG_Basisdaten!$C$15-X23)/(Y23*FAG_Basisdaten!$C$14),0),1),0)</f>
        <v>616963</v>
      </c>
      <c r="AA23" s="79">
        <f>VLOOKUP(A23,FAG_Daten_2022!A$1:$FK$206,FAG_Daten_2022!$AW$1,FALSE)</f>
        <v>756.92</v>
      </c>
      <c r="AB23" s="83">
        <f>VLOOKUP(A23,FAG_Daten_2022!A$1:$FK$206,FAG_Daten_2022!$AZ$1,FALSE)</f>
        <v>8.6E-3</v>
      </c>
      <c r="AC23" s="3">
        <f>VLOOKUP(A23,FAG_Daten_2022!A$1:$FK$206,FAG_Daten_2022!$F$1,FALSE)</f>
        <v>5610</v>
      </c>
      <c r="AD23" s="3">
        <f>VLOOKUP(A23,FAG_Daten_2022!A$1:$FK$206,FAG_Daten_2022!$BC$1,FALSE)</f>
        <v>102.3</v>
      </c>
      <c r="AE23" s="3">
        <f>VLOOKUP(A23,FAG_Daten_2022!A$1:$FK$206,FAG_Daten_2022!$BD$1,FALSE)</f>
        <v>104.2</v>
      </c>
      <c r="AF23" s="80">
        <f>IF(OR(AA23&lt;FAG_Basisdaten!$C$18,AB23&gt;FAG_Basisdaten!$C$19),MAX((FAG_Basisdaten!$C$20+FAG_Basisdaten!$C$21*AA23+FAG_Basisdaten!$C$22*AB23*100)*AC23*(AD23/AE23),0),0)</f>
        <v>0</v>
      </c>
      <c r="AG23" s="3">
        <f>VLOOKUP(A23,FAG_Daten_2022!A$1:$FK$206,FAG_Daten_2022!$DH$1,FALSE)</f>
        <v>109</v>
      </c>
      <c r="AH23" s="3">
        <f>VLOOKUP(A23,FAG_Daten_2022!A$1:$FK$206,FAG_Daten_2022!$DJ$1,FALSE)</f>
        <v>99.67</v>
      </c>
      <c r="AI23" s="82">
        <f>ROUND(AF23-AF23*MIN(MAX((AH23*FAG_Basisdaten!$C$24-AG23)/(AH23*FAG_Basisdaten!$C$23),0),1),0)</f>
        <v>0</v>
      </c>
      <c r="AJ23" s="3">
        <f>VLOOKUP(A23,FAG_Daten_2022!$A$1:$FK$206,FAG_Daten_2022!$BC$1,FALSE)</f>
        <v>102.3</v>
      </c>
      <c r="AK23" s="3">
        <f>VLOOKUP(A23,FAG_Daten_2022!$A$1:$FK$206,FAG_Daten_2022!$BD$1,FALSE)</f>
        <v>104.2</v>
      </c>
      <c r="AL23" s="82">
        <v>0</v>
      </c>
      <c r="AM23" s="82">
        <f t="shared" si="82"/>
        <v>5664813</v>
      </c>
      <c r="AN23" s="115" t="str">
        <f>IF(VLOOKUP($A23,FAG_Daten_2022!$A$1:$FK$206,FAG_Daten_2022!BS$1,FALSE)="","",VLOOKUP($A23,FAG_Daten_2022!$A$1:$FK$206,FAG_Daten_2022!BS$1,FALSE))</f>
        <v/>
      </c>
      <c r="AO23" s="115" t="str">
        <f>IF(VLOOKUP($A23,FAG_Daten_2022!$A$1:$FK$206,FAG_Daten_2022!BT$1,FALSE)="","",VLOOKUP($A23,FAG_Daten_2022!$A$1:$FK$206,FAG_Daten_2022!BT$1,FALSE))</f>
        <v/>
      </c>
      <c r="AP23" s="115" t="str">
        <f>IF(VLOOKUP($A23,FAG_Daten_2022!$A$1:$FK$206,FAG_Daten_2022!BU$1,FALSE)="","",VLOOKUP($A23,FAG_Daten_2022!$A$1:$FK$206,FAG_Daten_2022!BU$1,FALSE))</f>
        <v/>
      </c>
      <c r="AQ23" s="115" t="str">
        <f>IF(VLOOKUP($A23,FAG_Daten_2022!$A$1:$FK$206,FAG_Daten_2022!BV$1,FALSE)="","",VLOOKUP($A23,FAG_Daten_2022!$A$1:$FK$206,FAG_Daten_2022!BV$1,FALSE))</f>
        <v/>
      </c>
      <c r="AR23" s="115" t="str">
        <f>IF(VLOOKUP($A23,FAG_Daten_2022!$A$1:$FK$206,FAG_Daten_2022!BW$1,FALSE)="","",VLOOKUP($A23,FAG_Daten_2022!$A$1:$FK$206,FAG_Daten_2022!BW$1,FALSE))</f>
        <v>Bonstetten</v>
      </c>
      <c r="AS23" s="115" t="str">
        <f>IF(VLOOKUP($A23,FAG_Daten_2022!$A$1:$FK$206,FAG_Daten_2022!BX$1,FALSE)="","",VLOOKUP($A23,FAG_Daten_2022!$A$1:$FK$206,FAG_Daten_2022!BX$1,FALSE))</f>
        <v/>
      </c>
      <c r="AT23" s="115" t="str">
        <f>IF(VLOOKUP($A23,FAG_Daten_2022!$A$1:$FK$206,FAG_Daten_2022!BY$1,FALSE)="","",VLOOKUP($A23,FAG_Daten_2022!$A$1:$FK$206,FAG_Daten_2022!BY$1,FALSE))</f>
        <v/>
      </c>
      <c r="AU23" s="115" t="str">
        <f>IF(VLOOKUP($A23,FAG_Daten_2022!$A$1:$FK$206,FAG_Daten_2022!BZ$1,FALSE)="","",VLOOKUP($A23,FAG_Daten_2022!$A$1:$FK$206,FAG_Daten_2022!BZ$1,FALSE))</f>
        <v/>
      </c>
      <c r="AV23" s="115" t="str">
        <f>IF(VLOOKUP($A23,FAG_Daten_2022!$A$1:$FK$206,FAG_Daten_2022!CA$1,FALSE)="","",VLOOKUP($A23,FAG_Daten_2022!$A$1:$FK$206,FAG_Daten_2022!CA$1,FALSE))</f>
        <v/>
      </c>
      <c r="AW23" s="115" t="str">
        <f>IF(VLOOKUP($A23,FAG_Daten_2022!$A$1:$FK$206,FAG_Daten_2022!CB$1,FALSE)="","",VLOOKUP($A23,FAG_Daten_2022!$A$1:$FK$206,FAG_Daten_2022!CB$1,FALSE))</f>
        <v/>
      </c>
      <c r="AX23" s="115" t="str">
        <f>IF(VLOOKUP($A23,FAG_Daten_2022!$A$1:$FK$206,FAG_Daten_2022!CC$1,FALSE)="","",VLOOKUP($A23,FAG_Daten_2022!$A$1:$FK$206,FAG_Daten_2022!CC$1,FALSE))</f>
        <v/>
      </c>
      <c r="AY23" s="115" t="str">
        <f>IF(VLOOKUP($A23,FAG_Daten_2022!$A$1:$FK$206,FAG_Daten_2022!CD$1,FALSE)="","",VLOOKUP($A23,FAG_Daten_2022!$A$1:$FK$206,FAG_Daten_2022!CD$1,FALSE))</f>
        <v/>
      </c>
      <c r="AZ23" s="80">
        <f>VLOOKUP($A23,FAG_Daten_2022!$A$1:$FK$206,FAG_Daten_2022!$DH$1,FALSE)</f>
        <v>109</v>
      </c>
      <c r="BA23" s="80">
        <f>IF(VLOOKUP($A23,FAG_Daten_2022!$A$1:$FK$206,FAG_Daten_2022!M$1,FALSE)="","",VLOOKUP($A23,FAG_Daten_2022!$A$1:$FK$206,FAG_Daten_2022!M$1,FALSE))</f>
        <v>0</v>
      </c>
      <c r="BB23" s="80">
        <f>IF(VLOOKUP($A23,FAG_Daten_2022!$A$1:$FK$206,FAG_Daten_2022!N$1,FALSE)="","",VLOOKUP($A23,FAG_Daten_2022!$A$1:$FK$206,FAG_Daten_2022!N$1,FALSE))</f>
        <v>0</v>
      </c>
      <c r="BC23" s="80">
        <f>IF(VLOOKUP($A23,FAG_Daten_2022!$A$1:$FK$206,FAG_Daten_2022!O$1,FALSE)="","",VLOOKUP($A23,FAG_Daten_2022!$A$1:$FK$206,FAG_Daten_2022!O$1,FALSE))</f>
        <v>0</v>
      </c>
      <c r="BD23" s="80" t="str">
        <f>IF(VLOOKUP($A23,FAG_Daten_2022!$A$1:$FK$206,FAG_Daten_2022!P$1,FALSE)="","",VLOOKUP($A23,FAG_Daten_2022!$A$1:$FK$206,FAG_Daten_2022!P$1,FALSE))</f>
        <v/>
      </c>
      <c r="BE23" s="80">
        <f>IF(VLOOKUP($A23,FAG_Daten_2022!$A$1:$FK$206,FAG_Daten_2022!R$1,FALSE)="","",VLOOKUP($A23,FAG_Daten_2022!$A$1:$FK$206,FAG_Daten_2022!R$1,FALSE))</f>
        <v>16</v>
      </c>
      <c r="BF23" s="80">
        <f>IF(VLOOKUP($A23,FAG_Daten_2022!$A$1:$FK$206,FAG_Daten_2022!S$1,FALSE)="","",VLOOKUP($A23,FAG_Daten_2022!$A$1:$FK$206,FAG_Daten_2022!S$1,FALSE))</f>
        <v>0</v>
      </c>
      <c r="BG23" s="80" t="str">
        <f>IF(VLOOKUP($A23,FAG_Daten_2022!$A$1:$FK$206,FAG_Daten_2022!T$1,FALSE)="","",VLOOKUP($A23,FAG_Daten_2022!$A$1:$FK$206,FAG_Daten_2022!T$1,FALSE))</f>
        <v/>
      </c>
      <c r="BH23" s="80" t="str">
        <f>IF(VLOOKUP($A23,FAG_Daten_2022!$A$1:$FK$206,FAG_Daten_2022!U$1,FALSE)="","",VLOOKUP($A23,FAG_Daten_2022!$A$1:$FK$206,FAG_Daten_2022!U$1,FALSE))</f>
        <v/>
      </c>
      <c r="BI23" s="80">
        <f>IF(VLOOKUP($A23,FAG_Daten_2022!$A$1:$FK$206,FAG_Daten_2022!W$1,FALSE)="","",VLOOKUP($A23,FAG_Daten_2022!$A$1:$FK$206,FAG_Daten_2022!W$1,FALSE))</f>
        <v>0</v>
      </c>
      <c r="BJ23" s="80" t="str">
        <f>IF(VLOOKUP($A23,FAG_Daten_2022!$A$1:$FK$206,FAG_Daten_2022!X$1,FALSE)="","",VLOOKUP($A23,FAG_Daten_2022!$A$1:$FK$206,FAG_Daten_2022!X$1,FALSE))</f>
        <v/>
      </c>
      <c r="BK23" s="80" t="str">
        <f>IF(VLOOKUP($A23,FAG_Daten_2022!$A$1:$FK$206,FAG_Daten_2022!Y$1,FALSE)="","",VLOOKUP($A23,FAG_Daten_2022!$A$1:$FK$206,FAG_Daten_2022!Y$1,FALSE))</f>
        <v/>
      </c>
      <c r="BL23" s="80" t="str">
        <f>IF(VLOOKUP($A23,FAG_Daten_2022!$A$1:$FK$206,FAG_Daten_2022!Z$1,FALSE)="","",VLOOKUP($A23,FAG_Daten_2022!$A$1:$FK$206,FAG_Daten_2022!Z$1,FALSE))</f>
        <v/>
      </c>
      <c r="BM23" s="82">
        <f>IF(VLOOKUP($A23,FAG_Daten_2022!$A$1:$FK$206,FAG_Daten_2022!AG$1,FALSE)="","",VLOOKUP($A23,FAG_Daten_2022!$A$1:$FK$206,FAG_Daten_2022!AG$1,FALSE))</f>
        <v>15463022</v>
      </c>
      <c r="BN23" s="82">
        <f>IF(VLOOKUP($A23,FAG_Daten_2022!$A$1:$FK$206,FAG_Daten_2022!AH$1,FALSE)="","",VLOOKUP($A23,FAG_Daten_2022!$A$1:$FK$206,FAG_Daten_2022!AH$1,FALSE))</f>
        <v>0</v>
      </c>
      <c r="BO23" s="82">
        <f>IF(VLOOKUP($A23,FAG_Daten_2022!$A$1:$FK$206,FAG_Daten_2022!AI$1,FALSE)="","",VLOOKUP($A23,FAG_Daten_2022!$A$1:$FK$206,FAG_Daten_2022!AI$1,FALSE))</f>
        <v>0</v>
      </c>
      <c r="BP23" s="113">
        <f>IF(VLOOKUP($A23,FAG_Daten_2022!$A$1:$FK$206,FAG_Daten_2022!AJ$1,FALSE)="","",VLOOKUP($A23,FAG_Daten_2022!$A$1:$FK$206,FAG_Daten_2022!AJ$1,FALSE))</f>
        <v>0</v>
      </c>
      <c r="BQ23" s="82" t="str">
        <f>IF(VLOOKUP($A23,FAG_Daten_2022!$A$1:$FK$206,FAG_Daten_2022!AK$1,FALSE)="","",VLOOKUP($A23,FAG_Daten_2022!$A$1:$FK$206,FAG_Daten_2022!AK$1,FALSE))</f>
        <v/>
      </c>
      <c r="BR23" s="82">
        <f>IF(VLOOKUP($A23,FAG_Daten_2022!$A$1:$FK$206,FAG_Daten_2022!AL$1,FALSE)="","",VLOOKUP($A23,FAG_Daten_2022!$A$1:$FK$206,FAG_Daten_2022!AL$1,FALSE))</f>
        <v>15463022</v>
      </c>
      <c r="BS23" s="82">
        <f>IF(VLOOKUP($A23,FAG_Daten_2022!$A$1:$FK$206,FAG_Daten_2022!AM$1,FALSE)="","",VLOOKUP($A23,FAG_Daten_2022!$A$1:$FK$206,FAG_Daten_2022!AM$1,FALSE))</f>
        <v>0</v>
      </c>
      <c r="BT23" s="82" t="str">
        <f>IF(VLOOKUP($A23,FAG_Daten_2022!$A$1:$FK$206,FAG_Daten_2022!AN$1,FALSE)="","",VLOOKUP($A23,FAG_Daten_2022!$A$1:$FK$206,FAG_Daten_2022!AN$1,FALSE))</f>
        <v/>
      </c>
      <c r="BU23" s="82" t="str">
        <f>IF(VLOOKUP($A23,FAG_Daten_2022!$A$1:$FK$206,FAG_Daten_2022!AO$1,FALSE)="","",VLOOKUP($A23,FAG_Daten_2022!$A$1:$FK$206,FAG_Daten_2022!AO$1,FALSE))</f>
        <v/>
      </c>
      <c r="BV23" s="82">
        <f>IF(VLOOKUP($A23,FAG_Daten_2022!$A$1:$FK$206,FAG_Daten_2022!AP$1,FALSE)="","",VLOOKUP($A23,FAG_Daten_2022!$A$1:$FK$206,FAG_Daten_2022!AP$1,FALSE))</f>
        <v>0</v>
      </c>
      <c r="BW23" s="82" t="str">
        <f>IF(VLOOKUP($A23,FAG_Daten_2022!$A$1:$FK$206,FAG_Daten_2022!AQ$1,FALSE)="","",VLOOKUP($A23,FAG_Daten_2022!$A$1:$FK$206,FAG_Daten_2022!AQ$1,FALSE))</f>
        <v/>
      </c>
      <c r="BX23" s="82" t="str">
        <f>IF(VLOOKUP($A23,FAG_Daten_2022!$A$1:$FK$206,FAG_Daten_2022!AR$1,FALSE)="","",VLOOKUP($A23,FAG_Daten_2022!$A$1:$FK$206,FAG_Daten_2022!AR$1,FALSE))</f>
        <v/>
      </c>
      <c r="BY23" s="82" t="str">
        <f>IF(VLOOKUP($A23,FAG_Daten_2022!$A$1:$FK$206,FAG_Daten_2022!AS$1,FALSE)="","",VLOOKUP($A23,FAG_Daten_2022!$A$1:$FK$206,FAG_Daten_2022!AS$1,FALSE))</f>
        <v/>
      </c>
      <c r="BZ23" s="82">
        <f t="shared" si="83"/>
        <v>0</v>
      </c>
      <c r="CA23" s="82">
        <f t="shared" si="84"/>
        <v>0</v>
      </c>
      <c r="CB23" s="82">
        <f t="shared" si="85"/>
        <v>0</v>
      </c>
      <c r="CC23" s="82" t="str">
        <f t="shared" si="86"/>
        <v/>
      </c>
      <c r="CD23" s="82">
        <f t="shared" si="87"/>
        <v>740969</v>
      </c>
      <c r="CE23" s="82">
        <f t="shared" si="88"/>
        <v>0</v>
      </c>
      <c r="CF23" s="82" t="str">
        <f t="shared" si="89"/>
        <v/>
      </c>
      <c r="CG23" s="82" t="str">
        <f t="shared" si="90"/>
        <v/>
      </c>
      <c r="CH23" s="82">
        <f t="shared" si="91"/>
        <v>0</v>
      </c>
      <c r="CI23" s="82" t="str">
        <f t="shared" si="92"/>
        <v/>
      </c>
      <c r="CJ23" s="82" t="str">
        <f t="shared" si="93"/>
        <v/>
      </c>
      <c r="CK23" s="82" t="str">
        <f t="shared" si="94"/>
        <v/>
      </c>
      <c r="CL23" s="82">
        <f t="shared" si="95"/>
        <v>0</v>
      </c>
      <c r="CM23" s="82">
        <f t="shared" si="96"/>
        <v>0</v>
      </c>
      <c r="CN23" s="82">
        <f t="shared" si="97"/>
        <v>0</v>
      </c>
      <c r="CO23" s="82" t="str">
        <f t="shared" si="98"/>
        <v/>
      </c>
      <c r="CP23" s="82">
        <f t="shared" si="99"/>
        <v>0</v>
      </c>
      <c r="CQ23" s="82">
        <f t="shared" si="100"/>
        <v>0</v>
      </c>
      <c r="CR23" s="82" t="str">
        <f t="shared" si="101"/>
        <v/>
      </c>
      <c r="CS23" s="82" t="str">
        <f t="shared" si="102"/>
        <v/>
      </c>
      <c r="CT23" s="82">
        <f t="shared" si="103"/>
        <v>0</v>
      </c>
      <c r="CU23" s="82" t="str">
        <f t="shared" si="104"/>
        <v/>
      </c>
      <c r="CV23" s="82" t="str">
        <f t="shared" si="105"/>
        <v/>
      </c>
      <c r="CW23" s="82" t="str">
        <f t="shared" si="106"/>
        <v/>
      </c>
      <c r="CX23" s="82">
        <f t="shared" si="107"/>
        <v>740969</v>
      </c>
      <c r="CY23" s="82">
        <f>VLOOKUP($A23,FAG_Daten_2022!$A$1:$FK$206,FAG_Daten_2022!I$1,FALSE)</f>
        <v>1351</v>
      </c>
      <c r="CZ23" s="82" t="str">
        <f>IF(VLOOKUP($A23,FAG_Daten_2022!$A$1:$FK$206,FAG_Daten_2022!BE$1,FALSE)="","",VLOOKUP($A23,FAG_Daten_2022!$A$1:$FK$206,FAG_Daten_2022!BE$1,FALSE))</f>
        <v/>
      </c>
      <c r="DA23" s="82" t="str">
        <f>IF(VLOOKUP($A23,FAG_Daten_2022!$A$1:$FK$206,FAG_Daten_2022!BF$1,FALSE)="","",VLOOKUP($A23,FAG_Daten_2022!$A$1:$FK$206,FAG_Daten_2022!BF$1,FALSE))</f>
        <v/>
      </c>
      <c r="DB23" s="82" t="str">
        <f>IF(VLOOKUP($A23,FAG_Daten_2022!$A$1:$FK$206,FAG_Daten_2022!BG$1,FALSE)="","",VLOOKUP($A23,FAG_Daten_2022!$A$1:$FK$206,FAG_Daten_2022!BG$1,FALSE))</f>
        <v/>
      </c>
      <c r="DC23" s="82" t="str">
        <f>IF(VLOOKUP($A23,FAG_Daten_2022!$A$1:$FK$206,FAG_Daten_2022!BH$1,FALSE)="","",VLOOKUP($A23,FAG_Daten_2022!$A$1:$FK$206,FAG_Daten_2022!BH$1,FALSE))</f>
        <v/>
      </c>
      <c r="DD23" s="82">
        <f>IF(VLOOKUP($A23,FAG_Daten_2022!$A$1:$FK$206,FAG_Daten_2022!BI$1,FALSE)="","",VLOOKUP($A23,FAG_Daten_2022!$A$1:$FK$206,FAG_Daten_2022!BI$1,FALSE))</f>
        <v>158</v>
      </c>
      <c r="DE23" s="82" t="str">
        <f>IF(VLOOKUP($A23,FAG_Daten_2022!$A$1:$FK$206,FAG_Daten_2022!BJ$1,FALSE)="","",VLOOKUP($A23,FAG_Daten_2022!$A$1:$FK$206,FAG_Daten_2022!BJ$1,FALSE))</f>
        <v/>
      </c>
      <c r="DF23" s="82" t="str">
        <f>IF(VLOOKUP($A23,FAG_Daten_2022!$A$1:$FK$206,FAG_Daten_2022!BK$1,FALSE)="","",VLOOKUP($A23,FAG_Daten_2022!$A$1:$FK$206,FAG_Daten_2022!BK$1,FALSE))</f>
        <v/>
      </c>
      <c r="DG23" s="82" t="str">
        <f>IF(VLOOKUP($A23,FAG_Daten_2022!$A$1:$FK$206,FAG_Daten_2022!BL$1,FALSE)="","",VLOOKUP($A23,FAG_Daten_2022!$A$1:$FK$206,FAG_Daten_2022!BL$1,FALSE))</f>
        <v/>
      </c>
      <c r="DH23" s="82" t="str">
        <f>IF(VLOOKUP($A23,FAG_Daten_2022!$A$1:$FK$206,FAG_Daten_2022!BM$1,FALSE)="","",VLOOKUP($A23,FAG_Daten_2022!$A$1:$FK$206,FAG_Daten_2022!BM$1,FALSE))</f>
        <v/>
      </c>
      <c r="DI23" s="82" t="str">
        <f>IF(VLOOKUP($A23,FAG_Daten_2022!$A$1:$FK$206,FAG_Daten_2022!BN$1,FALSE)="","",VLOOKUP($A23,FAG_Daten_2022!$A$1:$FK$206,FAG_Daten_2022!BN$1,FALSE))</f>
        <v/>
      </c>
      <c r="DJ23" s="82" t="str">
        <f>IF(VLOOKUP($A23,FAG_Daten_2022!$A$1:$FK$206,FAG_Daten_2022!BO$1,FALSE)="","",VLOOKUP($A23,FAG_Daten_2022!$A$1:$FK$206,FAG_Daten_2022!BO$1,FALSE))</f>
        <v/>
      </c>
      <c r="DK23" s="82" t="str">
        <f>IF(VLOOKUP($A23,FAG_Daten_2022!$A$1:$FK$206,FAG_Daten_2022!BP$1,FALSE)="","",VLOOKUP($A23,FAG_Daten_2022!$A$1:$FK$206,FAG_Daten_2022!BP$1,FALSE))</f>
        <v/>
      </c>
      <c r="DL23" s="82" t="str">
        <f>IF(VLOOKUP($A23,FAG_Daten_2022!$A$1:$FK$206,FAG_Daten_2022!BQ$1,FALSE)="","",VLOOKUP($A23,FAG_Daten_2022!$A$1:$FK$206,FAG_Daten_2022!BQ$1,FALSE))</f>
        <v/>
      </c>
      <c r="DM23" s="82" t="str">
        <f>IF(VLOOKUP($A23,FAG_Daten_2022!$A$1:$FK$206,FAG_Daten_2022!BR$1,FALSE)="","",VLOOKUP($A23,FAG_Daten_2022!$A$1:$FK$206,FAG_Daten_2022!BR$1,FALSE))</f>
        <v/>
      </c>
      <c r="DN23" s="82" t="str">
        <f t="shared" si="108"/>
        <v/>
      </c>
      <c r="DO23" s="82" t="str">
        <f t="shared" si="109"/>
        <v/>
      </c>
      <c r="DP23" s="82" t="str">
        <f t="shared" si="110"/>
        <v/>
      </c>
      <c r="DQ23" s="82" t="str">
        <f t="shared" si="111"/>
        <v/>
      </c>
      <c r="DR23" s="82">
        <f t="shared" si="112"/>
        <v>72154</v>
      </c>
      <c r="DS23" s="82" t="str">
        <f t="shared" si="113"/>
        <v/>
      </c>
      <c r="DT23" s="82" t="str">
        <f t="shared" si="114"/>
        <v/>
      </c>
      <c r="DU23" s="82" t="str">
        <f t="shared" si="115"/>
        <v/>
      </c>
      <c r="DV23" s="82" t="str">
        <f t="shared" si="116"/>
        <v/>
      </c>
      <c r="DW23" s="82" t="str">
        <f t="shared" si="117"/>
        <v/>
      </c>
      <c r="DX23" s="82" t="str">
        <f t="shared" si="118"/>
        <v/>
      </c>
      <c r="DY23" s="82" t="str">
        <f t="shared" si="119"/>
        <v/>
      </c>
      <c r="DZ23" s="82">
        <f t="shared" si="120"/>
        <v>72154</v>
      </c>
      <c r="EA23" s="82">
        <f t="shared" si="121"/>
        <v>813123</v>
      </c>
      <c r="EB23" s="11"/>
      <c r="EC23" s="82"/>
      <c r="ED23" s="82"/>
      <c r="EE23" s="82"/>
      <c r="EF23" s="82"/>
      <c r="EG23" s="82"/>
      <c r="EH23" s="82"/>
      <c r="EI23" s="82"/>
      <c r="EJ23" s="82"/>
      <c r="EL23" s="11"/>
    </row>
    <row r="24" spans="1:143" s="3" customFormat="1" outlineLevel="1" x14ac:dyDescent="0.2">
      <c r="A24" s="3">
        <v>82</v>
      </c>
      <c r="B24" s="3" t="str">
        <f>VLOOKUP(A24,FAG_Daten_2022!A$1:$FK$206,FAG_Daten_2022!$B$1,FALSE)</f>
        <v>Boppelsen</v>
      </c>
      <c r="C24" s="3" t="str">
        <f>VLOOKUP(A24,FAG_Daten_2022!A$1:$FK$206,FAG_Daten_2022!$C$1,FALSE)</f>
        <v>Politische Gemeinde</v>
      </c>
      <c r="D24" s="3" t="str">
        <f>VLOOKUP(A24,FAG_Daten_2022!A$1:$FK$206,FAG_Daten_2022!$D$1,FALSE)</f>
        <v>Bezirk Dielsdorf</v>
      </c>
      <c r="E24" s="82">
        <f>VLOOKUP(A24,FAG_Daten_2022!A$1:$FK$206,FAG_Daten_2022!$AT$1,FALSE)</f>
        <v>4085</v>
      </c>
      <c r="F24" s="82">
        <f>VLOOKUP(A24,FAG_Daten_2022!A$1:$FK$206,FAG_Daten_2022!$AV$1,FALSE)</f>
        <v>3770</v>
      </c>
      <c r="G24" s="82">
        <f>VLOOKUP(A24,FAG_Daten_2022!A$1:$FK$206,FAG_Daten_2022!$F$1,FALSE)</f>
        <v>1465</v>
      </c>
      <c r="H24" s="80">
        <f>VLOOKUP(A24,FAG_Daten_2022!A$1:$FK$206,FAG_Daten_2022!$DH$1,FALSE)</f>
        <v>91</v>
      </c>
      <c r="I24" s="82">
        <f>ROUND(IF(E24&lt;FAG_Basisdaten!$C$5*F24,(FAG_Basisdaten!$C$5*F24-E24)*G24*H24/100,0),0)</f>
        <v>0</v>
      </c>
      <c r="J24" s="82">
        <f>VLOOKUP(A24,FAG_Daten_2022!A$1:$FK$206,FAG_Daten_2022!$AT$1,FALSE)</f>
        <v>4085</v>
      </c>
      <c r="K24" s="82">
        <f>VLOOKUP(A24,FAG_Daten_2022!A$1:$FK$206,FAG_Daten_2022!$AV$1,FALSE)</f>
        <v>3770</v>
      </c>
      <c r="L24" s="3">
        <f>VLOOKUP(A24,FAG_Daten_2022!A$1:$FK$206,FAG_Daten_2022!$F$1,FALSE)</f>
        <v>1465</v>
      </c>
      <c r="M24" s="3">
        <f>VLOOKUP(A24,FAG_Daten_2022!A$1:$FK$206,FAG_Daten_2022!DJ$1,FALSE)</f>
        <v>99.67</v>
      </c>
      <c r="N24" s="3">
        <f>VLOOKUP(A24,FAG_Daten_2022!A$1:$FK$206,FAG_Daten_2022!$DK$1,FALSE)</f>
        <v>100.87</v>
      </c>
      <c r="O24" s="82">
        <f>ROUND(IF(J24&gt;K24*FAG_Basisdaten!$C$8,(J24-K24*FAG_Basisdaten!$C$8)*FAG_Basisdaten!$C$9*L24*(M24/N24),0),0)</f>
        <v>0</v>
      </c>
      <c r="P24" s="82">
        <f>VLOOKUP(A24,FAG_Daten_2022!A$1:$FK$206,FAG_Daten_2022!$I$1,FALSE)</f>
        <v>331</v>
      </c>
      <c r="Q24" s="82">
        <f>VLOOKUP(A24,FAG_Daten_2022!A$1:$FK$206,FAG_Daten_2022!$F$1,FALSE)</f>
        <v>1465</v>
      </c>
      <c r="R24" s="82">
        <f>VLOOKUP(A24,FAG_Daten_2022!A$1:$FK$206,FAG_Daten_2022!$K$1,FALSE)</f>
        <v>232131</v>
      </c>
      <c r="S24" s="82">
        <f>VLOOKUP(A24,FAG_Daten_2022!A$1:$FK$206,FAG_Daten_2022!$H$1,FALSE)</f>
        <v>1130451</v>
      </c>
      <c r="T24" s="82">
        <f>VLOOKUP(A24,FAG_Daten_2022!A$1:$FK$206,FAG_Daten_2022!$F$1,FALSE)</f>
        <v>1465</v>
      </c>
      <c r="U24" s="3">
        <f>VLOOKUP(A24,FAG_Daten_2022!A$1:$FK$206,FAG_Daten_2022!$BC$1,FALSE)</f>
        <v>102.3</v>
      </c>
      <c r="V24" s="3">
        <f>VLOOKUP(A24,FAG_Daten_2022!A$1:$FK$206,FAG_Daten_2022!$BD$1,FALSE)</f>
        <v>104.2</v>
      </c>
      <c r="W24" s="118">
        <f>IF((P24/Q24)&gt;(R24/S24)*FAG_Basisdaten!$C$12,((P24/Q24)-(R24/S24)*FAG_Basisdaten!$C$12)*T24*FAG_Basisdaten!$C$13*(U24/V24),0)</f>
        <v>1043.9858247523362</v>
      </c>
      <c r="X24" s="3">
        <f>VLOOKUP(A24,FAG_Daten_2022!A$1:$FK$206,FAG_Daten_2022!$DH$1,FALSE)</f>
        <v>91</v>
      </c>
      <c r="Y24" s="3">
        <f>VLOOKUP(A24,FAG_Daten_2022!A$1:$FK$206,FAG_Daten_2022!$DJ$1,FALSE)</f>
        <v>99.67</v>
      </c>
      <c r="Z24" s="82">
        <f>ROUND(W24-W24*MIN(MAX((Y24*FAG_Basisdaten!$C$15-X24)/(Y24*FAG_Basisdaten!$C$14),0),1),0)</f>
        <v>309</v>
      </c>
      <c r="AA24" s="79">
        <f>VLOOKUP(A24,FAG_Daten_2022!A$1:$FK$206,FAG_Daten_2022!$AW$1,FALSE)</f>
        <v>370.22</v>
      </c>
      <c r="AB24" s="83">
        <f>VLOOKUP(A24,FAG_Daten_2022!A$1:$FK$206,FAG_Daten_2022!$AZ$1,FALSE)</f>
        <v>0.1638</v>
      </c>
      <c r="AC24" s="3">
        <f>VLOOKUP(A24,FAG_Daten_2022!A$1:$FK$206,FAG_Daten_2022!$F$1,FALSE)</f>
        <v>1465</v>
      </c>
      <c r="AD24" s="3">
        <f>VLOOKUP(A24,FAG_Daten_2022!A$1:$FK$206,FAG_Daten_2022!$BC$1,FALSE)</f>
        <v>102.3</v>
      </c>
      <c r="AE24" s="3">
        <f>VLOOKUP(A24,FAG_Daten_2022!A$1:$FK$206,FAG_Daten_2022!$BD$1,FALSE)</f>
        <v>104.2</v>
      </c>
      <c r="AF24" s="80">
        <f>IF(OR(AA24&lt;FAG_Basisdaten!$C$18,AB24&gt;FAG_Basisdaten!$C$19),MAX((FAG_Basisdaten!$C$20+FAG_Basisdaten!$C$21*AA24+FAG_Basisdaten!$C$22*AB24*100)*AC24*(AD24/AE24),0),0)</f>
        <v>396219.28848368517</v>
      </c>
      <c r="AG24" s="3">
        <f>VLOOKUP(A24,FAG_Daten_2022!A$1:$FK$206,FAG_Daten_2022!$DH$1,FALSE)</f>
        <v>91</v>
      </c>
      <c r="AH24" s="3">
        <f>VLOOKUP(A24,FAG_Daten_2022!A$1:$FK$206,FAG_Daten_2022!$DJ$1,FALSE)</f>
        <v>99.67</v>
      </c>
      <c r="AI24" s="82">
        <f>ROUND(AF24-AF24*MIN(MAX((AH24*FAG_Basisdaten!$C$24-AG24)/(AH24*FAG_Basisdaten!$C$23),0),1),0)</f>
        <v>117434</v>
      </c>
      <c r="AJ24" s="3">
        <f>VLOOKUP(A24,FAG_Daten_2022!$A$1:$FK$206,FAG_Daten_2022!$BC$1,FALSE)</f>
        <v>102.3</v>
      </c>
      <c r="AK24" s="3">
        <f>VLOOKUP(A24,FAG_Daten_2022!$A$1:$FK$206,FAG_Daten_2022!$BD$1,FALSE)</f>
        <v>104.2</v>
      </c>
      <c r="AL24" s="82">
        <v>0</v>
      </c>
      <c r="AM24" s="82">
        <f t="shared" si="82"/>
        <v>117743</v>
      </c>
      <c r="AN24" s="115" t="str">
        <f>IF(VLOOKUP($A24,FAG_Daten_2022!$A$1:$FK$206,FAG_Daten_2022!BS$1,FALSE)="","",VLOOKUP($A24,FAG_Daten_2022!$A$1:$FK$206,FAG_Daten_2022!BS$1,FALSE))</f>
        <v>Boppelsen</v>
      </c>
      <c r="AO24" s="115" t="str">
        <f>IF(VLOOKUP($A24,FAG_Daten_2022!$A$1:$FK$206,FAG_Daten_2022!BT$1,FALSE)="","",VLOOKUP($A24,FAG_Daten_2022!$A$1:$FK$206,FAG_Daten_2022!BT$1,FALSE))</f>
        <v/>
      </c>
      <c r="AP24" s="115" t="str">
        <f>IF(VLOOKUP($A24,FAG_Daten_2022!$A$1:$FK$206,FAG_Daten_2022!BU$1,FALSE)="","",VLOOKUP($A24,FAG_Daten_2022!$A$1:$FK$206,FAG_Daten_2022!BU$1,FALSE))</f>
        <v/>
      </c>
      <c r="AQ24" s="115" t="str">
        <f>IF(VLOOKUP($A24,FAG_Daten_2022!$A$1:$FK$206,FAG_Daten_2022!BV$1,FALSE)="","",VLOOKUP($A24,FAG_Daten_2022!$A$1:$FK$206,FAG_Daten_2022!BV$1,FALSE))</f>
        <v/>
      </c>
      <c r="AR24" s="115" t="str">
        <f>IF(VLOOKUP($A24,FAG_Daten_2022!$A$1:$FK$206,FAG_Daten_2022!BW$1,FALSE)="","",VLOOKUP($A24,FAG_Daten_2022!$A$1:$FK$206,FAG_Daten_2022!BW$1,FALSE))</f>
        <v>Unteres Furttal</v>
      </c>
      <c r="AS24" s="115" t="str">
        <f>IF(VLOOKUP($A24,FAG_Daten_2022!$A$1:$FK$206,FAG_Daten_2022!BX$1,FALSE)="","",VLOOKUP($A24,FAG_Daten_2022!$A$1:$FK$206,FAG_Daten_2022!BX$1,FALSE))</f>
        <v/>
      </c>
      <c r="AT24" s="115" t="str">
        <f>IF(VLOOKUP($A24,FAG_Daten_2022!$A$1:$FK$206,FAG_Daten_2022!BY$1,FALSE)="","",VLOOKUP($A24,FAG_Daten_2022!$A$1:$FK$206,FAG_Daten_2022!BY$1,FALSE))</f>
        <v/>
      </c>
      <c r="AU24" s="115" t="str">
        <f>IF(VLOOKUP($A24,FAG_Daten_2022!$A$1:$FK$206,FAG_Daten_2022!BZ$1,FALSE)="","",VLOOKUP($A24,FAG_Daten_2022!$A$1:$FK$206,FAG_Daten_2022!BZ$1,FALSE))</f>
        <v/>
      </c>
      <c r="AV24" s="115" t="str">
        <f>IF(VLOOKUP($A24,FAG_Daten_2022!$A$1:$FK$206,FAG_Daten_2022!CA$1,FALSE)="","",VLOOKUP($A24,FAG_Daten_2022!$A$1:$FK$206,FAG_Daten_2022!CA$1,FALSE))</f>
        <v/>
      </c>
      <c r="AW24" s="115" t="str">
        <f>IF(VLOOKUP($A24,FAG_Daten_2022!$A$1:$FK$206,FAG_Daten_2022!CB$1,FALSE)="","",VLOOKUP($A24,FAG_Daten_2022!$A$1:$FK$206,FAG_Daten_2022!CB$1,FALSE))</f>
        <v/>
      </c>
      <c r="AX24" s="115" t="str">
        <f>IF(VLOOKUP($A24,FAG_Daten_2022!$A$1:$FK$206,FAG_Daten_2022!CC$1,FALSE)="","",VLOOKUP($A24,FAG_Daten_2022!$A$1:$FK$206,FAG_Daten_2022!CC$1,FALSE))</f>
        <v/>
      </c>
      <c r="AY24" s="115" t="str">
        <f>IF(VLOOKUP($A24,FAG_Daten_2022!$A$1:$FK$206,FAG_Daten_2022!CD$1,FALSE)="","",VLOOKUP($A24,FAG_Daten_2022!$A$1:$FK$206,FAG_Daten_2022!CD$1,FALSE))</f>
        <v/>
      </c>
      <c r="AZ24" s="80">
        <f>VLOOKUP($A24,FAG_Daten_2022!$A$1:$FK$206,FAG_Daten_2022!$DH$1,FALSE)</f>
        <v>91</v>
      </c>
      <c r="BA24" s="80">
        <f>IF(VLOOKUP($A24,FAG_Daten_2022!$A$1:$FK$206,FAG_Daten_2022!M$1,FALSE)="","",VLOOKUP($A24,FAG_Daten_2022!$A$1:$FK$206,FAG_Daten_2022!M$1,FALSE))</f>
        <v>44</v>
      </c>
      <c r="BB24" s="80">
        <f>IF(VLOOKUP($A24,FAG_Daten_2022!$A$1:$FK$206,FAG_Daten_2022!N$1,FALSE)="","",VLOOKUP($A24,FAG_Daten_2022!$A$1:$FK$206,FAG_Daten_2022!N$1,FALSE))</f>
        <v>0</v>
      </c>
      <c r="BC24" s="80">
        <f>IF(VLOOKUP($A24,FAG_Daten_2022!$A$1:$FK$206,FAG_Daten_2022!O$1,FALSE)="","",VLOOKUP($A24,FAG_Daten_2022!$A$1:$FK$206,FAG_Daten_2022!O$1,FALSE))</f>
        <v>0</v>
      </c>
      <c r="BD24" s="80" t="str">
        <f>IF(VLOOKUP($A24,FAG_Daten_2022!$A$1:$FK$206,FAG_Daten_2022!P$1,FALSE)="","",VLOOKUP($A24,FAG_Daten_2022!$A$1:$FK$206,FAG_Daten_2022!P$1,FALSE))</f>
        <v/>
      </c>
      <c r="BE24" s="80">
        <f>IF(VLOOKUP($A24,FAG_Daten_2022!$A$1:$FK$206,FAG_Daten_2022!R$1,FALSE)="","",VLOOKUP($A24,FAG_Daten_2022!$A$1:$FK$206,FAG_Daten_2022!R$1,FALSE))</f>
        <v>22</v>
      </c>
      <c r="BF24" s="80">
        <f>IF(VLOOKUP($A24,FAG_Daten_2022!$A$1:$FK$206,FAG_Daten_2022!S$1,FALSE)="","",VLOOKUP($A24,FAG_Daten_2022!$A$1:$FK$206,FAG_Daten_2022!S$1,FALSE))</f>
        <v>0</v>
      </c>
      <c r="BG24" s="80" t="str">
        <f>IF(VLOOKUP($A24,FAG_Daten_2022!$A$1:$FK$206,FAG_Daten_2022!T$1,FALSE)="","",VLOOKUP($A24,FAG_Daten_2022!$A$1:$FK$206,FAG_Daten_2022!T$1,FALSE))</f>
        <v/>
      </c>
      <c r="BH24" s="80" t="str">
        <f>IF(VLOOKUP($A24,FAG_Daten_2022!$A$1:$FK$206,FAG_Daten_2022!U$1,FALSE)="","",VLOOKUP($A24,FAG_Daten_2022!$A$1:$FK$206,FAG_Daten_2022!U$1,FALSE))</f>
        <v/>
      </c>
      <c r="BI24" s="80">
        <f>IF(VLOOKUP($A24,FAG_Daten_2022!$A$1:$FK$206,FAG_Daten_2022!W$1,FALSE)="","",VLOOKUP($A24,FAG_Daten_2022!$A$1:$FK$206,FAG_Daten_2022!W$1,FALSE))</f>
        <v>0</v>
      </c>
      <c r="BJ24" s="80" t="str">
        <f>IF(VLOOKUP($A24,FAG_Daten_2022!$A$1:$FK$206,FAG_Daten_2022!X$1,FALSE)="","",VLOOKUP($A24,FAG_Daten_2022!$A$1:$FK$206,FAG_Daten_2022!X$1,FALSE))</f>
        <v/>
      </c>
      <c r="BK24" s="80" t="str">
        <f>IF(VLOOKUP($A24,FAG_Daten_2022!$A$1:$FK$206,FAG_Daten_2022!Y$1,FALSE)="","",VLOOKUP($A24,FAG_Daten_2022!$A$1:$FK$206,FAG_Daten_2022!Y$1,FALSE))</f>
        <v/>
      </c>
      <c r="BL24" s="80" t="str">
        <f>IF(VLOOKUP($A24,FAG_Daten_2022!$A$1:$FK$206,FAG_Daten_2022!Z$1,FALSE)="","",VLOOKUP($A24,FAG_Daten_2022!$A$1:$FK$206,FAG_Daten_2022!Z$1,FALSE))</f>
        <v/>
      </c>
      <c r="BM24" s="82">
        <f>IF(VLOOKUP($A24,FAG_Daten_2022!$A$1:$FK$206,FAG_Daten_2022!AG$1,FALSE)="","",VLOOKUP($A24,FAG_Daten_2022!$A$1:$FK$206,FAG_Daten_2022!AG$1,FALSE))</f>
        <v>5985181</v>
      </c>
      <c r="BN24" s="82">
        <f>IF(VLOOKUP($A24,FAG_Daten_2022!$A$1:$FK$206,FAG_Daten_2022!AH$1,FALSE)="","",VLOOKUP($A24,FAG_Daten_2022!$A$1:$FK$206,FAG_Daten_2022!AH$1,FALSE))</f>
        <v>5985181</v>
      </c>
      <c r="BO24" s="82">
        <f>IF(VLOOKUP($A24,FAG_Daten_2022!$A$1:$FK$206,FAG_Daten_2022!AI$1,FALSE)="","",VLOOKUP($A24,FAG_Daten_2022!$A$1:$FK$206,FAG_Daten_2022!AI$1,FALSE))</f>
        <v>0</v>
      </c>
      <c r="BP24" s="113">
        <f>IF(VLOOKUP($A24,FAG_Daten_2022!$A$1:$FK$206,FAG_Daten_2022!AJ$1,FALSE)="","",VLOOKUP($A24,FAG_Daten_2022!$A$1:$FK$206,FAG_Daten_2022!AJ$1,FALSE))</f>
        <v>0</v>
      </c>
      <c r="BQ24" s="82" t="str">
        <f>IF(VLOOKUP($A24,FAG_Daten_2022!$A$1:$FK$206,FAG_Daten_2022!AK$1,FALSE)="","",VLOOKUP($A24,FAG_Daten_2022!$A$1:$FK$206,FAG_Daten_2022!AK$1,FALSE))</f>
        <v/>
      </c>
      <c r="BR24" s="82">
        <f>IF(VLOOKUP($A24,FAG_Daten_2022!$A$1:$FK$206,FAG_Daten_2022!AL$1,FALSE)="","",VLOOKUP($A24,FAG_Daten_2022!$A$1:$FK$206,FAG_Daten_2022!AL$1,FALSE))</f>
        <v>5985181</v>
      </c>
      <c r="BS24" s="82">
        <f>IF(VLOOKUP($A24,FAG_Daten_2022!$A$1:$FK$206,FAG_Daten_2022!AM$1,FALSE)="","",VLOOKUP($A24,FAG_Daten_2022!$A$1:$FK$206,FAG_Daten_2022!AM$1,FALSE))</f>
        <v>0</v>
      </c>
      <c r="BT24" s="82" t="str">
        <f>IF(VLOOKUP($A24,FAG_Daten_2022!$A$1:$FK$206,FAG_Daten_2022!AN$1,FALSE)="","",VLOOKUP($A24,FAG_Daten_2022!$A$1:$FK$206,FAG_Daten_2022!AN$1,FALSE))</f>
        <v/>
      </c>
      <c r="BU24" s="82" t="str">
        <f>IF(VLOOKUP($A24,FAG_Daten_2022!$A$1:$FK$206,FAG_Daten_2022!AO$1,FALSE)="","",VLOOKUP($A24,FAG_Daten_2022!$A$1:$FK$206,FAG_Daten_2022!AO$1,FALSE))</f>
        <v/>
      </c>
      <c r="BV24" s="82">
        <f>IF(VLOOKUP($A24,FAG_Daten_2022!$A$1:$FK$206,FAG_Daten_2022!AP$1,FALSE)="","",VLOOKUP($A24,FAG_Daten_2022!$A$1:$FK$206,FAG_Daten_2022!AP$1,FALSE))</f>
        <v>0</v>
      </c>
      <c r="BW24" s="82" t="str">
        <f>IF(VLOOKUP($A24,FAG_Daten_2022!$A$1:$FK$206,FAG_Daten_2022!AQ$1,FALSE)="","",VLOOKUP($A24,FAG_Daten_2022!$A$1:$FK$206,FAG_Daten_2022!AQ$1,FALSE))</f>
        <v/>
      </c>
      <c r="BX24" s="82" t="str">
        <f>IF(VLOOKUP($A24,FAG_Daten_2022!$A$1:$FK$206,FAG_Daten_2022!AR$1,FALSE)="","",VLOOKUP($A24,FAG_Daten_2022!$A$1:$FK$206,FAG_Daten_2022!AR$1,FALSE))</f>
        <v/>
      </c>
      <c r="BY24" s="82" t="str">
        <f>IF(VLOOKUP($A24,FAG_Daten_2022!$A$1:$FK$206,FAG_Daten_2022!AS$1,FALSE)="","",VLOOKUP($A24,FAG_Daten_2022!$A$1:$FK$206,FAG_Daten_2022!AS$1,FALSE))</f>
        <v/>
      </c>
      <c r="BZ24" s="82">
        <f t="shared" si="83"/>
        <v>0</v>
      </c>
      <c r="CA24" s="82">
        <f t="shared" si="84"/>
        <v>0</v>
      </c>
      <c r="CB24" s="82">
        <f t="shared" si="85"/>
        <v>0</v>
      </c>
      <c r="CC24" s="82" t="str">
        <f t="shared" si="86"/>
        <v/>
      </c>
      <c r="CD24" s="82">
        <f t="shared" si="87"/>
        <v>0</v>
      </c>
      <c r="CE24" s="82">
        <f t="shared" si="88"/>
        <v>0</v>
      </c>
      <c r="CF24" s="82" t="str">
        <f t="shared" si="89"/>
        <v/>
      </c>
      <c r="CG24" s="82" t="str">
        <f t="shared" si="90"/>
        <v/>
      </c>
      <c r="CH24" s="82">
        <f t="shared" si="91"/>
        <v>0</v>
      </c>
      <c r="CI24" s="82" t="str">
        <f t="shared" si="92"/>
        <v/>
      </c>
      <c r="CJ24" s="82" t="str">
        <f t="shared" si="93"/>
        <v/>
      </c>
      <c r="CK24" s="82" t="str">
        <f t="shared" si="94"/>
        <v/>
      </c>
      <c r="CL24" s="82">
        <f t="shared" si="95"/>
        <v>0</v>
      </c>
      <c r="CM24" s="82">
        <f t="shared" si="96"/>
        <v>0</v>
      </c>
      <c r="CN24" s="82">
        <f t="shared" si="97"/>
        <v>0</v>
      </c>
      <c r="CO24" s="82" t="str">
        <f t="shared" si="98"/>
        <v/>
      </c>
      <c r="CP24" s="82">
        <f t="shared" si="99"/>
        <v>0</v>
      </c>
      <c r="CQ24" s="82">
        <f t="shared" si="100"/>
        <v>0</v>
      </c>
      <c r="CR24" s="82" t="str">
        <f t="shared" si="101"/>
        <v/>
      </c>
      <c r="CS24" s="82" t="str">
        <f t="shared" si="102"/>
        <v/>
      </c>
      <c r="CT24" s="82">
        <f t="shared" si="103"/>
        <v>0</v>
      </c>
      <c r="CU24" s="82" t="str">
        <f t="shared" si="104"/>
        <v/>
      </c>
      <c r="CV24" s="82" t="str">
        <f t="shared" si="105"/>
        <v/>
      </c>
      <c r="CW24" s="82" t="str">
        <f t="shared" si="106"/>
        <v/>
      </c>
      <c r="CX24" s="82">
        <f t="shared" si="107"/>
        <v>0</v>
      </c>
      <c r="CY24" s="82">
        <f>VLOOKUP($A24,FAG_Daten_2022!$A$1:$FK$206,FAG_Daten_2022!I$1,FALSE)</f>
        <v>331</v>
      </c>
      <c r="CZ24" s="82">
        <f>IF(VLOOKUP($A24,FAG_Daten_2022!$A$1:$FK$206,FAG_Daten_2022!BE$1,FALSE)="","",VLOOKUP($A24,FAG_Daten_2022!$A$1:$FK$206,FAG_Daten_2022!BE$1,FALSE))</f>
        <v>133</v>
      </c>
      <c r="DA24" s="82" t="str">
        <f>IF(VLOOKUP($A24,FAG_Daten_2022!$A$1:$FK$206,FAG_Daten_2022!BF$1,FALSE)="","",VLOOKUP($A24,FAG_Daten_2022!$A$1:$FK$206,FAG_Daten_2022!BF$1,FALSE))</f>
        <v/>
      </c>
      <c r="DB24" s="82" t="str">
        <f>IF(VLOOKUP($A24,FAG_Daten_2022!$A$1:$FK$206,FAG_Daten_2022!BG$1,FALSE)="","",VLOOKUP($A24,FAG_Daten_2022!$A$1:$FK$206,FAG_Daten_2022!BG$1,FALSE))</f>
        <v/>
      </c>
      <c r="DC24" s="82" t="str">
        <f>IF(VLOOKUP($A24,FAG_Daten_2022!$A$1:$FK$206,FAG_Daten_2022!BH$1,FALSE)="","",VLOOKUP($A24,FAG_Daten_2022!$A$1:$FK$206,FAG_Daten_2022!BH$1,FALSE))</f>
        <v/>
      </c>
      <c r="DD24" s="82">
        <f>IF(VLOOKUP($A24,FAG_Daten_2022!$A$1:$FK$206,FAG_Daten_2022!BI$1,FALSE)="","",VLOOKUP($A24,FAG_Daten_2022!$A$1:$FK$206,FAG_Daten_2022!BI$1,FALSE))</f>
        <v>40</v>
      </c>
      <c r="DE24" s="82" t="str">
        <f>IF(VLOOKUP($A24,FAG_Daten_2022!$A$1:$FK$206,FAG_Daten_2022!BJ$1,FALSE)="","",VLOOKUP($A24,FAG_Daten_2022!$A$1:$FK$206,FAG_Daten_2022!BJ$1,FALSE))</f>
        <v/>
      </c>
      <c r="DF24" s="82" t="str">
        <f>IF(VLOOKUP($A24,FAG_Daten_2022!$A$1:$FK$206,FAG_Daten_2022!BK$1,FALSE)="","",VLOOKUP($A24,FAG_Daten_2022!$A$1:$FK$206,FAG_Daten_2022!BK$1,FALSE))</f>
        <v/>
      </c>
      <c r="DG24" s="82" t="str">
        <f>IF(VLOOKUP($A24,FAG_Daten_2022!$A$1:$FK$206,FAG_Daten_2022!BL$1,FALSE)="","",VLOOKUP($A24,FAG_Daten_2022!$A$1:$FK$206,FAG_Daten_2022!BL$1,FALSE))</f>
        <v/>
      </c>
      <c r="DH24" s="82" t="str">
        <f>IF(VLOOKUP($A24,FAG_Daten_2022!$A$1:$FK$206,FAG_Daten_2022!BM$1,FALSE)="","",VLOOKUP($A24,FAG_Daten_2022!$A$1:$FK$206,FAG_Daten_2022!BM$1,FALSE))</f>
        <v/>
      </c>
      <c r="DI24" s="82" t="str">
        <f>IF(VLOOKUP($A24,FAG_Daten_2022!$A$1:$FK$206,FAG_Daten_2022!BN$1,FALSE)="","",VLOOKUP($A24,FAG_Daten_2022!$A$1:$FK$206,FAG_Daten_2022!BN$1,FALSE))</f>
        <v/>
      </c>
      <c r="DJ24" s="82" t="str">
        <f>IF(VLOOKUP($A24,FAG_Daten_2022!$A$1:$FK$206,FAG_Daten_2022!BO$1,FALSE)="","",VLOOKUP($A24,FAG_Daten_2022!$A$1:$FK$206,FAG_Daten_2022!BO$1,FALSE))</f>
        <v/>
      </c>
      <c r="DK24" s="82" t="str">
        <f>IF(VLOOKUP($A24,FAG_Daten_2022!$A$1:$FK$206,FAG_Daten_2022!BP$1,FALSE)="","",VLOOKUP($A24,FAG_Daten_2022!$A$1:$FK$206,FAG_Daten_2022!BP$1,FALSE))</f>
        <v/>
      </c>
      <c r="DL24" s="82" t="str">
        <f>IF(VLOOKUP($A24,FAG_Daten_2022!$A$1:$FK$206,FAG_Daten_2022!BQ$1,FALSE)="","",VLOOKUP($A24,FAG_Daten_2022!$A$1:$FK$206,FAG_Daten_2022!BQ$1,FALSE))</f>
        <v/>
      </c>
      <c r="DM24" s="82" t="str">
        <f>IF(VLOOKUP($A24,FAG_Daten_2022!$A$1:$FK$206,FAG_Daten_2022!BR$1,FALSE)="","",VLOOKUP($A24,FAG_Daten_2022!$A$1:$FK$206,FAG_Daten_2022!BR$1,FALSE))</f>
        <v/>
      </c>
      <c r="DN24" s="82">
        <f t="shared" si="108"/>
        <v>124</v>
      </c>
      <c r="DO24" s="82" t="str">
        <f t="shared" si="109"/>
        <v/>
      </c>
      <c r="DP24" s="82" t="str">
        <f t="shared" si="110"/>
        <v/>
      </c>
      <c r="DQ24" s="82" t="str">
        <f t="shared" si="111"/>
        <v/>
      </c>
      <c r="DR24" s="82">
        <f t="shared" si="112"/>
        <v>37</v>
      </c>
      <c r="DS24" s="82" t="str">
        <f t="shared" si="113"/>
        <v/>
      </c>
      <c r="DT24" s="82" t="str">
        <f t="shared" si="114"/>
        <v/>
      </c>
      <c r="DU24" s="82" t="str">
        <f t="shared" si="115"/>
        <v/>
      </c>
      <c r="DV24" s="82" t="str">
        <f t="shared" si="116"/>
        <v/>
      </c>
      <c r="DW24" s="82" t="str">
        <f t="shared" si="117"/>
        <v/>
      </c>
      <c r="DX24" s="82" t="str">
        <f t="shared" si="118"/>
        <v/>
      </c>
      <c r="DY24" s="82" t="str">
        <f t="shared" si="119"/>
        <v/>
      </c>
      <c r="DZ24" s="82">
        <f t="shared" si="120"/>
        <v>161</v>
      </c>
      <c r="EA24" s="82">
        <f t="shared" si="121"/>
        <v>161</v>
      </c>
      <c r="EB24" s="82"/>
      <c r="EC24" s="82"/>
      <c r="ED24" s="82"/>
      <c r="EE24" s="82"/>
      <c r="EF24" s="312" t="s">
        <v>456</v>
      </c>
      <c r="EG24" s="82"/>
      <c r="EH24" s="82"/>
      <c r="EI24" s="82"/>
      <c r="EJ24" s="312" t="s">
        <v>457</v>
      </c>
      <c r="EK24" s="1"/>
      <c r="EL24" s="11"/>
      <c r="EM24" s="1"/>
    </row>
    <row r="25" spans="1:143" s="3" customFormat="1" outlineLevel="1" x14ac:dyDescent="0.2">
      <c r="A25" s="3">
        <v>213</v>
      </c>
      <c r="B25" s="3" t="str">
        <f>VLOOKUP(A25,FAG_Daten_2022!A$1:$FK$206,FAG_Daten_2022!$B$1,FALSE)</f>
        <v>Brütten</v>
      </c>
      <c r="C25" s="3" t="str">
        <f>VLOOKUP(A25,FAG_Daten_2022!A$1:$FK$206,FAG_Daten_2022!$C$1,FALSE)</f>
        <v>Politische Gemeinde</v>
      </c>
      <c r="D25" s="3" t="str">
        <f>VLOOKUP(A25,FAG_Daten_2022!A$1:$FK$206,FAG_Daten_2022!$D$1,FALSE)</f>
        <v>Bezirk Winterthur</v>
      </c>
      <c r="E25" s="82">
        <f>VLOOKUP(A25,FAG_Daten_2022!A$1:$FK$206,FAG_Daten_2022!$AT$1,FALSE)</f>
        <v>3850</v>
      </c>
      <c r="F25" s="82">
        <f>VLOOKUP(A25,FAG_Daten_2022!A$1:$FK$206,FAG_Daten_2022!$AV$1,FALSE)</f>
        <v>3770</v>
      </c>
      <c r="G25" s="82">
        <f>VLOOKUP(A25,FAG_Daten_2022!A$1:$FK$206,FAG_Daten_2022!$F$1,FALSE)</f>
        <v>2063</v>
      </c>
      <c r="H25" s="80">
        <f>VLOOKUP(A25,FAG_Daten_2022!A$1:$FK$206,FAG_Daten_2022!$DH$1,FALSE)</f>
        <v>89</v>
      </c>
      <c r="I25" s="82">
        <f>ROUND(IF(E25&lt;FAG_Basisdaten!$C$5*F25,(FAG_Basisdaten!$C$5*F25-E25)*G25*H25/100,0),0)</f>
        <v>0</v>
      </c>
      <c r="J25" s="82">
        <f>VLOOKUP(A25,FAG_Daten_2022!A$1:$FK$206,FAG_Daten_2022!$AT$1,FALSE)</f>
        <v>3850</v>
      </c>
      <c r="K25" s="82">
        <f>VLOOKUP(A25,FAG_Daten_2022!A$1:$FK$206,FAG_Daten_2022!$AV$1,FALSE)</f>
        <v>3770</v>
      </c>
      <c r="L25" s="3">
        <f>VLOOKUP(A25,FAG_Daten_2022!A$1:$FK$206,FAG_Daten_2022!$F$1,FALSE)</f>
        <v>2063</v>
      </c>
      <c r="M25" s="3">
        <f>VLOOKUP(A25,FAG_Daten_2022!A$1:$FK$206,FAG_Daten_2022!DJ$1,FALSE)</f>
        <v>99.67</v>
      </c>
      <c r="N25" s="3">
        <f>VLOOKUP(A25,FAG_Daten_2022!A$1:$FK$206,FAG_Daten_2022!$DK$1,FALSE)</f>
        <v>100.87</v>
      </c>
      <c r="O25" s="82">
        <f>ROUND(IF(J25&gt;K25*FAG_Basisdaten!$C$8,(J25-K25*FAG_Basisdaten!$C$8)*FAG_Basisdaten!$C$9*L25*(M25/N25),0),0)</f>
        <v>0</v>
      </c>
      <c r="P25" s="82">
        <f>VLOOKUP(A25,FAG_Daten_2022!A$1:$FK$206,FAG_Daten_2022!$I$1,FALSE)</f>
        <v>393</v>
      </c>
      <c r="Q25" s="82">
        <f>VLOOKUP(A25,FAG_Daten_2022!A$1:$FK$206,FAG_Daten_2022!$F$1,FALSE)</f>
        <v>2063</v>
      </c>
      <c r="R25" s="82">
        <f>VLOOKUP(A25,FAG_Daten_2022!A$1:$FK$206,FAG_Daten_2022!$K$1,FALSE)</f>
        <v>232131</v>
      </c>
      <c r="S25" s="82">
        <f>VLOOKUP(A25,FAG_Daten_2022!A$1:$FK$206,FAG_Daten_2022!$H$1,FALSE)</f>
        <v>1130451</v>
      </c>
      <c r="T25" s="82">
        <f>VLOOKUP(A25,FAG_Daten_2022!A$1:$FK$206,FAG_Daten_2022!$F$1,FALSE)</f>
        <v>2063</v>
      </c>
      <c r="U25" s="3">
        <f>VLOOKUP(A25,FAG_Daten_2022!A$1:$FK$206,FAG_Daten_2022!$BC$1,FALSE)</f>
        <v>102.3</v>
      </c>
      <c r="V25" s="3">
        <f>VLOOKUP(A25,FAG_Daten_2022!A$1:$FK$206,FAG_Daten_2022!$BD$1,FALSE)</f>
        <v>104.2</v>
      </c>
      <c r="W25" s="118">
        <f>IF((P25/Q25)&gt;(R25/S25)*FAG_Basisdaten!$C$12,((P25/Q25)-(R25/S25)*FAG_Basisdaten!$C$12)*T25*FAG_Basisdaten!$C$13*(U25/V25),0)</f>
        <v>0</v>
      </c>
      <c r="X25" s="3">
        <f>VLOOKUP(A25,FAG_Daten_2022!A$1:$FK$206,FAG_Daten_2022!$DH$1,FALSE)</f>
        <v>89</v>
      </c>
      <c r="Y25" s="3">
        <f>VLOOKUP(A25,FAG_Daten_2022!A$1:$FK$206,FAG_Daten_2022!$DJ$1,FALSE)</f>
        <v>99.67</v>
      </c>
      <c r="Z25" s="82">
        <f>ROUND(W25-W25*MIN(MAX((Y25*FAG_Basisdaten!$C$15-X25)/(Y25*FAG_Basisdaten!$C$14),0),1),0)</f>
        <v>0</v>
      </c>
      <c r="AA25" s="79">
        <f>VLOOKUP(A25,FAG_Daten_2022!A$1:$FK$206,FAG_Daten_2022!$AW$1,FALSE)</f>
        <v>313.51</v>
      </c>
      <c r="AB25" s="83">
        <f>VLOOKUP(A25,FAG_Daten_2022!A$1:$FK$206,FAG_Daten_2022!$AZ$1,FALSE)</f>
        <v>4.1000000000000003E-3</v>
      </c>
      <c r="AC25" s="3">
        <f>VLOOKUP(A25,FAG_Daten_2022!A$1:$FK$206,FAG_Daten_2022!$F$1,FALSE)</f>
        <v>2063</v>
      </c>
      <c r="AD25" s="3">
        <f>VLOOKUP(A25,FAG_Daten_2022!A$1:$FK$206,FAG_Daten_2022!$BC$1,FALSE)</f>
        <v>102.3</v>
      </c>
      <c r="AE25" s="3">
        <f>VLOOKUP(A25,FAG_Daten_2022!A$1:$FK$206,FAG_Daten_2022!$BD$1,FALSE)</f>
        <v>104.2</v>
      </c>
      <c r="AF25" s="80">
        <f>IF(OR(AA25&lt;FAG_Basisdaten!$C$18,AB25&gt;FAG_Basisdaten!$C$19),MAX((FAG_Basisdaten!$C$20+FAG_Basisdaten!$C$21*AA25+FAG_Basisdaten!$C$22*AB25*100)*AC25*(AD25/AE25),0),0)</f>
        <v>0</v>
      </c>
      <c r="AG25" s="3">
        <f>VLOOKUP(A25,FAG_Daten_2022!A$1:$FK$206,FAG_Daten_2022!$DH$1,FALSE)</f>
        <v>89</v>
      </c>
      <c r="AH25" s="3">
        <f>VLOOKUP(A25,FAG_Daten_2022!A$1:$FK$206,FAG_Daten_2022!$DJ$1,FALSE)</f>
        <v>99.67</v>
      </c>
      <c r="AI25" s="82">
        <f>ROUND(AF25-AF25*MIN(MAX((AH25*FAG_Basisdaten!$C$24-AG25)/(AH25*FAG_Basisdaten!$C$23),0),1),0)</f>
        <v>0</v>
      </c>
      <c r="AJ25" s="3">
        <f>VLOOKUP(A25,FAG_Daten_2022!$A$1:$FK$206,FAG_Daten_2022!$BC$1,FALSE)</f>
        <v>102.3</v>
      </c>
      <c r="AK25" s="3">
        <f>VLOOKUP(A25,FAG_Daten_2022!$A$1:$FK$206,FAG_Daten_2022!$BD$1,FALSE)</f>
        <v>104.2</v>
      </c>
      <c r="AL25" s="82">
        <v>0</v>
      </c>
      <c r="AM25" s="82">
        <f t="shared" si="82"/>
        <v>0</v>
      </c>
      <c r="AN25" s="115" t="str">
        <f>IF(VLOOKUP($A25,FAG_Daten_2022!$A$1:$FK$206,FAG_Daten_2022!BS$1,FALSE)="","",VLOOKUP($A25,FAG_Daten_2022!$A$1:$FK$206,FAG_Daten_2022!BS$1,FALSE))</f>
        <v/>
      </c>
      <c r="AO25" s="115" t="str">
        <f>IF(VLOOKUP($A25,FAG_Daten_2022!$A$1:$FK$206,FAG_Daten_2022!BT$1,FALSE)="","",VLOOKUP($A25,FAG_Daten_2022!$A$1:$FK$206,FAG_Daten_2022!BT$1,FALSE))</f>
        <v/>
      </c>
      <c r="AP25" s="115" t="str">
        <f>IF(VLOOKUP($A25,FAG_Daten_2022!$A$1:$FK$206,FAG_Daten_2022!BU$1,FALSE)="","",VLOOKUP($A25,FAG_Daten_2022!$A$1:$FK$206,FAG_Daten_2022!BU$1,FALSE))</f>
        <v/>
      </c>
      <c r="AQ25" s="115" t="str">
        <f>IF(VLOOKUP($A25,FAG_Daten_2022!$A$1:$FK$206,FAG_Daten_2022!BV$1,FALSE)="","",VLOOKUP($A25,FAG_Daten_2022!$A$1:$FK$206,FAG_Daten_2022!BV$1,FALSE))</f>
        <v/>
      </c>
      <c r="AR25" s="115" t="str">
        <f>IF(VLOOKUP($A25,FAG_Daten_2022!$A$1:$FK$206,FAG_Daten_2022!BW$1,FALSE)="","",VLOOKUP($A25,FAG_Daten_2022!$A$1:$FK$206,FAG_Daten_2022!BW$1,FALSE))</f>
        <v/>
      </c>
      <c r="AS25" s="115" t="str">
        <f>IF(VLOOKUP($A25,FAG_Daten_2022!$A$1:$FK$206,FAG_Daten_2022!BX$1,FALSE)="","",VLOOKUP($A25,FAG_Daten_2022!$A$1:$FK$206,FAG_Daten_2022!BX$1,FALSE))</f>
        <v/>
      </c>
      <c r="AT25" s="115" t="str">
        <f>IF(VLOOKUP($A25,FAG_Daten_2022!$A$1:$FK$206,FAG_Daten_2022!BY$1,FALSE)="","",VLOOKUP($A25,FAG_Daten_2022!$A$1:$FK$206,FAG_Daten_2022!BY$1,FALSE))</f>
        <v/>
      </c>
      <c r="AU25" s="115" t="str">
        <f>IF(VLOOKUP($A25,FAG_Daten_2022!$A$1:$FK$206,FAG_Daten_2022!BZ$1,FALSE)="","",VLOOKUP($A25,FAG_Daten_2022!$A$1:$FK$206,FAG_Daten_2022!BZ$1,FALSE))</f>
        <v/>
      </c>
      <c r="AV25" s="115" t="str">
        <f>IF(VLOOKUP($A25,FAG_Daten_2022!$A$1:$FK$206,FAG_Daten_2022!CA$1,FALSE)="","",VLOOKUP($A25,FAG_Daten_2022!$A$1:$FK$206,FAG_Daten_2022!CA$1,FALSE))</f>
        <v/>
      </c>
      <c r="AW25" s="115" t="str">
        <f>IF(VLOOKUP($A25,FAG_Daten_2022!$A$1:$FK$206,FAG_Daten_2022!CB$1,FALSE)="","",VLOOKUP($A25,FAG_Daten_2022!$A$1:$FK$206,FAG_Daten_2022!CB$1,FALSE))</f>
        <v/>
      </c>
      <c r="AX25" s="115" t="str">
        <f>IF(VLOOKUP($A25,FAG_Daten_2022!$A$1:$FK$206,FAG_Daten_2022!CC$1,FALSE)="","",VLOOKUP($A25,FAG_Daten_2022!$A$1:$FK$206,FAG_Daten_2022!CC$1,FALSE))</f>
        <v/>
      </c>
      <c r="AY25" s="115" t="str">
        <f>IF(VLOOKUP($A25,FAG_Daten_2022!$A$1:$FK$206,FAG_Daten_2022!CD$1,FALSE)="","",VLOOKUP($A25,FAG_Daten_2022!$A$1:$FK$206,FAG_Daten_2022!CD$1,FALSE))</f>
        <v/>
      </c>
      <c r="AZ25" s="80">
        <f>VLOOKUP($A25,FAG_Daten_2022!$A$1:$FK$206,FAG_Daten_2022!$DH$1,FALSE)</f>
        <v>89</v>
      </c>
      <c r="BA25" s="80">
        <f>IF(VLOOKUP($A25,FAG_Daten_2022!$A$1:$FK$206,FAG_Daten_2022!M$1,FALSE)="","",VLOOKUP($A25,FAG_Daten_2022!$A$1:$FK$206,FAG_Daten_2022!M$1,FALSE))</f>
        <v>0</v>
      </c>
      <c r="BB25" s="80">
        <f>IF(VLOOKUP($A25,FAG_Daten_2022!$A$1:$FK$206,FAG_Daten_2022!N$1,FALSE)="","",VLOOKUP($A25,FAG_Daten_2022!$A$1:$FK$206,FAG_Daten_2022!N$1,FALSE))</f>
        <v>0</v>
      </c>
      <c r="BC25" s="80">
        <f>IF(VLOOKUP($A25,FAG_Daten_2022!$A$1:$FK$206,FAG_Daten_2022!O$1,FALSE)="","",VLOOKUP($A25,FAG_Daten_2022!$A$1:$FK$206,FAG_Daten_2022!O$1,FALSE))</f>
        <v>0</v>
      </c>
      <c r="BD25" s="80" t="str">
        <f>IF(VLOOKUP($A25,FAG_Daten_2022!$A$1:$FK$206,FAG_Daten_2022!P$1,FALSE)="","",VLOOKUP($A25,FAG_Daten_2022!$A$1:$FK$206,FAG_Daten_2022!P$1,FALSE))</f>
        <v/>
      </c>
      <c r="BE25" s="80">
        <f>IF(VLOOKUP($A25,FAG_Daten_2022!$A$1:$FK$206,FAG_Daten_2022!R$1,FALSE)="","",VLOOKUP($A25,FAG_Daten_2022!$A$1:$FK$206,FAG_Daten_2022!R$1,FALSE))</f>
        <v>0</v>
      </c>
      <c r="BF25" s="80">
        <f>IF(VLOOKUP($A25,FAG_Daten_2022!$A$1:$FK$206,FAG_Daten_2022!S$1,FALSE)="","",VLOOKUP($A25,FAG_Daten_2022!$A$1:$FK$206,FAG_Daten_2022!S$1,FALSE))</f>
        <v>0</v>
      </c>
      <c r="BG25" s="80" t="str">
        <f>IF(VLOOKUP($A25,FAG_Daten_2022!$A$1:$FK$206,FAG_Daten_2022!T$1,FALSE)="","",VLOOKUP($A25,FAG_Daten_2022!$A$1:$FK$206,FAG_Daten_2022!T$1,FALSE))</f>
        <v/>
      </c>
      <c r="BH25" s="80" t="str">
        <f>IF(VLOOKUP($A25,FAG_Daten_2022!$A$1:$FK$206,FAG_Daten_2022!U$1,FALSE)="","",VLOOKUP($A25,FAG_Daten_2022!$A$1:$FK$206,FAG_Daten_2022!U$1,FALSE))</f>
        <v/>
      </c>
      <c r="BI25" s="80">
        <f>IF(VLOOKUP($A25,FAG_Daten_2022!$A$1:$FK$206,FAG_Daten_2022!W$1,FALSE)="","",VLOOKUP($A25,FAG_Daten_2022!$A$1:$FK$206,FAG_Daten_2022!W$1,FALSE))</f>
        <v>0</v>
      </c>
      <c r="BJ25" s="80" t="str">
        <f>IF(VLOOKUP($A25,FAG_Daten_2022!$A$1:$FK$206,FAG_Daten_2022!X$1,FALSE)="","",VLOOKUP($A25,FAG_Daten_2022!$A$1:$FK$206,FAG_Daten_2022!X$1,FALSE))</f>
        <v/>
      </c>
      <c r="BK25" s="80" t="str">
        <f>IF(VLOOKUP($A25,FAG_Daten_2022!$A$1:$FK$206,FAG_Daten_2022!Y$1,FALSE)="","",VLOOKUP($A25,FAG_Daten_2022!$A$1:$FK$206,FAG_Daten_2022!Y$1,FALSE))</f>
        <v/>
      </c>
      <c r="BL25" s="80" t="str">
        <f>IF(VLOOKUP($A25,FAG_Daten_2022!$A$1:$FK$206,FAG_Daten_2022!Z$1,FALSE)="","",VLOOKUP($A25,FAG_Daten_2022!$A$1:$FK$206,FAG_Daten_2022!Z$1,FALSE))</f>
        <v/>
      </c>
      <c r="BM25" s="82">
        <f>IF(VLOOKUP($A25,FAG_Daten_2022!$A$1:$FK$206,FAG_Daten_2022!AG$1,FALSE)="","",VLOOKUP($A25,FAG_Daten_2022!$A$1:$FK$206,FAG_Daten_2022!AG$1,FALSE))</f>
        <v>7942807</v>
      </c>
      <c r="BN25" s="82">
        <f>IF(VLOOKUP($A25,FAG_Daten_2022!$A$1:$FK$206,FAG_Daten_2022!AH$1,FALSE)="","",VLOOKUP($A25,FAG_Daten_2022!$A$1:$FK$206,FAG_Daten_2022!AH$1,FALSE))</f>
        <v>0</v>
      </c>
      <c r="BO25" s="82">
        <f>IF(VLOOKUP($A25,FAG_Daten_2022!$A$1:$FK$206,FAG_Daten_2022!AI$1,FALSE)="","",VLOOKUP($A25,FAG_Daten_2022!$A$1:$FK$206,FAG_Daten_2022!AI$1,FALSE))</f>
        <v>0</v>
      </c>
      <c r="BP25" s="113">
        <f>IF(VLOOKUP($A25,FAG_Daten_2022!$A$1:$FK$206,FAG_Daten_2022!AJ$1,FALSE)="","",VLOOKUP($A25,FAG_Daten_2022!$A$1:$FK$206,FAG_Daten_2022!AJ$1,FALSE))</f>
        <v>0</v>
      </c>
      <c r="BQ25" s="82" t="str">
        <f>IF(VLOOKUP($A25,FAG_Daten_2022!$A$1:$FK$206,FAG_Daten_2022!AK$1,FALSE)="","",VLOOKUP($A25,FAG_Daten_2022!$A$1:$FK$206,FAG_Daten_2022!AK$1,FALSE))</f>
        <v/>
      </c>
      <c r="BR25" s="82">
        <f>IF(VLOOKUP($A25,FAG_Daten_2022!$A$1:$FK$206,FAG_Daten_2022!AL$1,FALSE)="","",VLOOKUP($A25,FAG_Daten_2022!$A$1:$FK$206,FAG_Daten_2022!AL$1,FALSE))</f>
        <v>0</v>
      </c>
      <c r="BS25" s="82">
        <f>IF(VLOOKUP($A25,FAG_Daten_2022!$A$1:$FK$206,FAG_Daten_2022!AM$1,FALSE)="","",VLOOKUP($A25,FAG_Daten_2022!$A$1:$FK$206,FAG_Daten_2022!AM$1,FALSE))</f>
        <v>0</v>
      </c>
      <c r="BT25" s="82" t="str">
        <f>IF(VLOOKUP($A25,FAG_Daten_2022!$A$1:$FK$206,FAG_Daten_2022!AN$1,FALSE)="","",VLOOKUP($A25,FAG_Daten_2022!$A$1:$FK$206,FAG_Daten_2022!AN$1,FALSE))</f>
        <v/>
      </c>
      <c r="BU25" s="82" t="str">
        <f>IF(VLOOKUP($A25,FAG_Daten_2022!$A$1:$FK$206,FAG_Daten_2022!AO$1,FALSE)="","",VLOOKUP($A25,FAG_Daten_2022!$A$1:$FK$206,FAG_Daten_2022!AO$1,FALSE))</f>
        <v/>
      </c>
      <c r="BV25" s="82">
        <f>IF(VLOOKUP($A25,FAG_Daten_2022!$A$1:$FK$206,FAG_Daten_2022!AP$1,FALSE)="","",VLOOKUP($A25,FAG_Daten_2022!$A$1:$FK$206,FAG_Daten_2022!AP$1,FALSE))</f>
        <v>0</v>
      </c>
      <c r="BW25" s="82" t="str">
        <f>IF(VLOOKUP($A25,FAG_Daten_2022!$A$1:$FK$206,FAG_Daten_2022!AQ$1,FALSE)="","",VLOOKUP($A25,FAG_Daten_2022!$A$1:$FK$206,FAG_Daten_2022!AQ$1,FALSE))</f>
        <v/>
      </c>
      <c r="BX25" s="82" t="str">
        <f>IF(VLOOKUP($A25,FAG_Daten_2022!$A$1:$FK$206,FAG_Daten_2022!AR$1,FALSE)="","",VLOOKUP($A25,FAG_Daten_2022!$A$1:$FK$206,FAG_Daten_2022!AR$1,FALSE))</f>
        <v/>
      </c>
      <c r="BY25" s="82" t="str">
        <f>IF(VLOOKUP($A25,FAG_Daten_2022!$A$1:$FK$206,FAG_Daten_2022!AS$1,FALSE)="","",VLOOKUP($A25,FAG_Daten_2022!$A$1:$FK$206,FAG_Daten_2022!AS$1,FALSE))</f>
        <v/>
      </c>
      <c r="BZ25" s="82">
        <f t="shared" si="83"/>
        <v>0</v>
      </c>
      <c r="CA25" s="82">
        <f t="shared" si="84"/>
        <v>0</v>
      </c>
      <c r="CB25" s="82">
        <f t="shared" si="85"/>
        <v>0</v>
      </c>
      <c r="CC25" s="82" t="str">
        <f t="shared" si="86"/>
        <v/>
      </c>
      <c r="CD25" s="82">
        <f t="shared" si="87"/>
        <v>0</v>
      </c>
      <c r="CE25" s="82">
        <f t="shared" si="88"/>
        <v>0</v>
      </c>
      <c r="CF25" s="82" t="str">
        <f t="shared" si="89"/>
        <v/>
      </c>
      <c r="CG25" s="82" t="str">
        <f t="shared" si="90"/>
        <v/>
      </c>
      <c r="CH25" s="82">
        <f t="shared" si="91"/>
        <v>0</v>
      </c>
      <c r="CI25" s="82" t="str">
        <f t="shared" si="92"/>
        <v/>
      </c>
      <c r="CJ25" s="82" t="str">
        <f t="shared" si="93"/>
        <v/>
      </c>
      <c r="CK25" s="82" t="str">
        <f t="shared" si="94"/>
        <v/>
      </c>
      <c r="CL25" s="82">
        <f t="shared" si="95"/>
        <v>0</v>
      </c>
      <c r="CM25" s="82">
        <f t="shared" si="96"/>
        <v>0</v>
      </c>
      <c r="CN25" s="82">
        <f t="shared" si="97"/>
        <v>0</v>
      </c>
      <c r="CO25" s="82" t="str">
        <f t="shared" si="98"/>
        <v/>
      </c>
      <c r="CP25" s="82">
        <f t="shared" si="99"/>
        <v>0</v>
      </c>
      <c r="CQ25" s="82">
        <f t="shared" si="100"/>
        <v>0</v>
      </c>
      <c r="CR25" s="82" t="str">
        <f t="shared" si="101"/>
        <v/>
      </c>
      <c r="CS25" s="82" t="str">
        <f t="shared" si="102"/>
        <v/>
      </c>
      <c r="CT25" s="82">
        <f t="shared" si="103"/>
        <v>0</v>
      </c>
      <c r="CU25" s="82" t="str">
        <f t="shared" si="104"/>
        <v/>
      </c>
      <c r="CV25" s="82" t="str">
        <f t="shared" si="105"/>
        <v/>
      </c>
      <c r="CW25" s="82" t="str">
        <f t="shared" si="106"/>
        <v/>
      </c>
      <c r="CX25" s="82">
        <f t="shared" si="107"/>
        <v>0</v>
      </c>
      <c r="CY25" s="82">
        <f>VLOOKUP($A25,FAG_Daten_2022!$A$1:$FK$206,FAG_Daten_2022!I$1,FALSE)</f>
        <v>393</v>
      </c>
      <c r="CZ25" s="82" t="str">
        <f>IF(VLOOKUP($A25,FAG_Daten_2022!$A$1:$FK$206,FAG_Daten_2022!BE$1,FALSE)="","",VLOOKUP($A25,FAG_Daten_2022!$A$1:$FK$206,FAG_Daten_2022!BE$1,FALSE))</f>
        <v/>
      </c>
      <c r="DA25" s="82" t="str">
        <f>IF(VLOOKUP($A25,FAG_Daten_2022!$A$1:$FK$206,FAG_Daten_2022!BF$1,FALSE)="","",VLOOKUP($A25,FAG_Daten_2022!$A$1:$FK$206,FAG_Daten_2022!BF$1,FALSE))</f>
        <v/>
      </c>
      <c r="DB25" s="82" t="str">
        <f>IF(VLOOKUP($A25,FAG_Daten_2022!$A$1:$FK$206,FAG_Daten_2022!BG$1,FALSE)="","",VLOOKUP($A25,FAG_Daten_2022!$A$1:$FK$206,FAG_Daten_2022!BG$1,FALSE))</f>
        <v/>
      </c>
      <c r="DC25" s="82" t="str">
        <f>IF(VLOOKUP($A25,FAG_Daten_2022!$A$1:$FK$206,FAG_Daten_2022!BH$1,FALSE)="","",VLOOKUP($A25,FAG_Daten_2022!$A$1:$FK$206,FAG_Daten_2022!BH$1,FALSE))</f>
        <v/>
      </c>
      <c r="DD25" s="82" t="str">
        <f>IF(VLOOKUP($A25,FAG_Daten_2022!$A$1:$FK$206,FAG_Daten_2022!BI$1,FALSE)="","",VLOOKUP($A25,FAG_Daten_2022!$A$1:$FK$206,FAG_Daten_2022!BI$1,FALSE))</f>
        <v/>
      </c>
      <c r="DE25" s="82" t="str">
        <f>IF(VLOOKUP($A25,FAG_Daten_2022!$A$1:$FK$206,FAG_Daten_2022!BJ$1,FALSE)="","",VLOOKUP($A25,FAG_Daten_2022!$A$1:$FK$206,FAG_Daten_2022!BJ$1,FALSE))</f>
        <v/>
      </c>
      <c r="DF25" s="82" t="str">
        <f>IF(VLOOKUP($A25,FAG_Daten_2022!$A$1:$FK$206,FAG_Daten_2022!BK$1,FALSE)="","",VLOOKUP($A25,FAG_Daten_2022!$A$1:$FK$206,FAG_Daten_2022!BK$1,FALSE))</f>
        <v/>
      </c>
      <c r="DG25" s="82" t="str">
        <f>IF(VLOOKUP($A25,FAG_Daten_2022!$A$1:$FK$206,FAG_Daten_2022!BL$1,FALSE)="","",VLOOKUP($A25,FAG_Daten_2022!$A$1:$FK$206,FAG_Daten_2022!BL$1,FALSE))</f>
        <v/>
      </c>
      <c r="DH25" s="82" t="str">
        <f>IF(VLOOKUP($A25,FAG_Daten_2022!$A$1:$FK$206,FAG_Daten_2022!BM$1,FALSE)="","",VLOOKUP($A25,FAG_Daten_2022!$A$1:$FK$206,FAG_Daten_2022!BM$1,FALSE))</f>
        <v/>
      </c>
      <c r="DI25" s="82" t="str">
        <f>IF(VLOOKUP($A25,FAG_Daten_2022!$A$1:$FK$206,FAG_Daten_2022!BN$1,FALSE)="","",VLOOKUP($A25,FAG_Daten_2022!$A$1:$FK$206,FAG_Daten_2022!BN$1,FALSE))</f>
        <v/>
      </c>
      <c r="DJ25" s="82" t="str">
        <f>IF(VLOOKUP($A25,FAG_Daten_2022!$A$1:$FK$206,FAG_Daten_2022!BO$1,FALSE)="","",VLOOKUP($A25,FAG_Daten_2022!$A$1:$FK$206,FAG_Daten_2022!BO$1,FALSE))</f>
        <v/>
      </c>
      <c r="DK25" s="82" t="str">
        <f>IF(VLOOKUP($A25,FAG_Daten_2022!$A$1:$FK$206,FAG_Daten_2022!BP$1,FALSE)="","",VLOOKUP($A25,FAG_Daten_2022!$A$1:$FK$206,FAG_Daten_2022!BP$1,FALSE))</f>
        <v/>
      </c>
      <c r="DL25" s="82" t="str">
        <f>IF(VLOOKUP($A25,FAG_Daten_2022!$A$1:$FK$206,FAG_Daten_2022!BQ$1,FALSE)="","",VLOOKUP($A25,FAG_Daten_2022!$A$1:$FK$206,FAG_Daten_2022!BQ$1,FALSE))</f>
        <v/>
      </c>
      <c r="DM25" s="82" t="str">
        <f>IF(VLOOKUP($A25,FAG_Daten_2022!$A$1:$FK$206,FAG_Daten_2022!BR$1,FALSE)="","",VLOOKUP($A25,FAG_Daten_2022!$A$1:$FK$206,FAG_Daten_2022!BR$1,FALSE))</f>
        <v/>
      </c>
      <c r="DN25" s="82" t="str">
        <f t="shared" si="108"/>
        <v/>
      </c>
      <c r="DO25" s="82" t="str">
        <f t="shared" si="109"/>
        <v/>
      </c>
      <c r="DP25" s="82" t="str">
        <f t="shared" si="110"/>
        <v/>
      </c>
      <c r="DQ25" s="82" t="str">
        <f t="shared" si="111"/>
        <v/>
      </c>
      <c r="DR25" s="82" t="str">
        <f t="shared" si="112"/>
        <v/>
      </c>
      <c r="DS25" s="82" t="str">
        <f t="shared" si="113"/>
        <v/>
      </c>
      <c r="DT25" s="82" t="str">
        <f t="shared" si="114"/>
        <v/>
      </c>
      <c r="DU25" s="82" t="str">
        <f t="shared" si="115"/>
        <v/>
      </c>
      <c r="DV25" s="82" t="str">
        <f t="shared" si="116"/>
        <v/>
      </c>
      <c r="DW25" s="82" t="str">
        <f t="shared" si="117"/>
        <v/>
      </c>
      <c r="DX25" s="82" t="str">
        <f t="shared" si="118"/>
        <v/>
      </c>
      <c r="DY25" s="82" t="str">
        <f t="shared" si="119"/>
        <v/>
      </c>
      <c r="DZ25" s="82">
        <f t="shared" si="120"/>
        <v>0</v>
      </c>
      <c r="EA25" s="82">
        <f t="shared" si="121"/>
        <v>0</v>
      </c>
      <c r="EB25" s="82"/>
      <c r="EC25" s="82"/>
      <c r="ED25" s="82"/>
      <c r="EE25" s="82"/>
      <c r="EF25" s="82"/>
      <c r="EG25" s="82"/>
      <c r="EH25" s="82"/>
      <c r="EI25" s="82"/>
      <c r="EJ25" s="82"/>
      <c r="EL25" s="82"/>
    </row>
    <row r="26" spans="1:143" s="3" customFormat="1" outlineLevel="1" x14ac:dyDescent="0.2">
      <c r="A26" s="3">
        <v>112</v>
      </c>
      <c r="B26" s="3" t="str">
        <f>VLOOKUP(A26,FAG_Daten_2022!A$1:$FK$206,FAG_Daten_2022!$B$1,FALSE)</f>
        <v>Bubikon</v>
      </c>
      <c r="C26" s="3" t="str">
        <f>VLOOKUP(A26,FAG_Daten_2022!A$1:$FK$206,FAG_Daten_2022!$C$1,FALSE)</f>
        <v>Politische Gemeinde</v>
      </c>
      <c r="D26" s="3" t="str">
        <f>VLOOKUP(A26,FAG_Daten_2022!A$1:$FK$206,FAG_Daten_2022!$D$1,FALSE)</f>
        <v>Bezirk Hinwil</v>
      </c>
      <c r="E26" s="82">
        <f>VLOOKUP(A26,FAG_Daten_2022!A$1:$FK$206,FAG_Daten_2022!$AT$1,FALSE)</f>
        <v>3042</v>
      </c>
      <c r="F26" s="82">
        <f>VLOOKUP(A26,FAG_Daten_2022!A$1:$FK$206,FAG_Daten_2022!$AV$1,FALSE)</f>
        <v>3770</v>
      </c>
      <c r="G26" s="82">
        <f>VLOOKUP(A26,FAG_Daten_2022!A$1:$FK$206,FAG_Daten_2022!$F$1,FALSE)</f>
        <v>7367</v>
      </c>
      <c r="H26" s="80">
        <f>VLOOKUP(A26,FAG_Daten_2022!A$1:$FK$206,FAG_Daten_2022!$DH$1,FALSE)</f>
        <v>112</v>
      </c>
      <c r="I26" s="82">
        <f>ROUND(IF(E26&lt;FAG_Basisdaten!$C$5*F26,(FAG_Basisdaten!$C$5*F26-E26)*G26*H26/100,0),0)</f>
        <v>4451436</v>
      </c>
      <c r="J26" s="82">
        <f>VLOOKUP(A26,FAG_Daten_2022!A$1:$FK$206,FAG_Daten_2022!$AT$1,FALSE)</f>
        <v>3042</v>
      </c>
      <c r="K26" s="82">
        <f>VLOOKUP(A26,FAG_Daten_2022!A$1:$FK$206,FAG_Daten_2022!$AV$1,FALSE)</f>
        <v>3770</v>
      </c>
      <c r="L26" s="3">
        <f>VLOOKUP(A26,FAG_Daten_2022!A$1:$FK$206,FAG_Daten_2022!$F$1,FALSE)</f>
        <v>7367</v>
      </c>
      <c r="M26" s="3">
        <f>VLOOKUP(A26,FAG_Daten_2022!A$1:$FK$206,FAG_Daten_2022!DJ$1,FALSE)</f>
        <v>99.67</v>
      </c>
      <c r="N26" s="3">
        <f>VLOOKUP(A26,FAG_Daten_2022!A$1:$FK$206,FAG_Daten_2022!$DK$1,FALSE)</f>
        <v>100.87</v>
      </c>
      <c r="O26" s="82">
        <f>ROUND(IF(J26&gt;K26*FAG_Basisdaten!$C$8,(J26-K26*FAG_Basisdaten!$C$8)*FAG_Basisdaten!$C$9*L26*(M26/N26),0),0)</f>
        <v>0</v>
      </c>
      <c r="P26" s="82">
        <f>VLOOKUP(A26,FAG_Daten_2022!A$1:$FK$206,FAG_Daten_2022!$I$1,FALSE)</f>
        <v>1628</v>
      </c>
      <c r="Q26" s="82">
        <f>VLOOKUP(A26,FAG_Daten_2022!A$1:$FK$206,FAG_Daten_2022!$F$1,FALSE)</f>
        <v>7367</v>
      </c>
      <c r="R26" s="82">
        <f>VLOOKUP(A26,FAG_Daten_2022!A$1:$FK$206,FAG_Daten_2022!$K$1,FALSE)</f>
        <v>232131</v>
      </c>
      <c r="S26" s="82">
        <f>VLOOKUP(A26,FAG_Daten_2022!A$1:$FK$206,FAG_Daten_2022!$H$1,FALSE)</f>
        <v>1130451</v>
      </c>
      <c r="T26" s="82">
        <f>VLOOKUP(A26,FAG_Daten_2022!A$1:$FK$206,FAG_Daten_2022!$F$1,FALSE)</f>
        <v>7367</v>
      </c>
      <c r="U26" s="3">
        <f>VLOOKUP(A26,FAG_Daten_2022!A$1:$FK$206,FAG_Daten_2022!$BC$1,FALSE)</f>
        <v>102.3</v>
      </c>
      <c r="V26" s="3">
        <f>VLOOKUP(A26,FAG_Daten_2022!A$1:$FK$206,FAG_Daten_2022!$BD$1,FALSE)</f>
        <v>104.2</v>
      </c>
      <c r="W26" s="118">
        <f>IF((P26/Q26)&gt;(R26/S26)*FAG_Basisdaten!$C$12,((P26/Q26)-(R26/S26)*FAG_Basisdaten!$C$12)*T26*FAG_Basisdaten!$C$13*(U26/V26),0)</f>
        <v>0</v>
      </c>
      <c r="X26" s="3">
        <f>VLOOKUP(A26,FAG_Daten_2022!A$1:$FK$206,FAG_Daten_2022!$DH$1,FALSE)</f>
        <v>112</v>
      </c>
      <c r="Y26" s="3">
        <f>VLOOKUP(A26,FAG_Daten_2022!A$1:$FK$206,FAG_Daten_2022!$DJ$1,FALSE)</f>
        <v>99.67</v>
      </c>
      <c r="Z26" s="82">
        <f>ROUND(W26-W26*MIN(MAX((Y26*FAG_Basisdaten!$C$15-X26)/(Y26*FAG_Basisdaten!$C$14),0),1),0)</f>
        <v>0</v>
      </c>
      <c r="AA26" s="79">
        <f>VLOOKUP(A26,FAG_Daten_2022!A$1:$FK$206,FAG_Daten_2022!$AW$1,FALSE)</f>
        <v>638.89</v>
      </c>
      <c r="AB26" s="83">
        <f>VLOOKUP(A26,FAG_Daten_2022!A$1:$FK$206,FAG_Daten_2022!$AZ$1,FALSE)</f>
        <v>2.0000000000000001E-4</v>
      </c>
      <c r="AC26" s="3">
        <f>VLOOKUP(A26,FAG_Daten_2022!A$1:$FK$206,FAG_Daten_2022!$F$1,FALSE)</f>
        <v>7367</v>
      </c>
      <c r="AD26" s="3">
        <f>VLOOKUP(A26,FAG_Daten_2022!A$1:$FK$206,FAG_Daten_2022!$BC$1,FALSE)</f>
        <v>102.3</v>
      </c>
      <c r="AE26" s="3">
        <f>VLOOKUP(A26,FAG_Daten_2022!A$1:$FK$206,FAG_Daten_2022!$BD$1,FALSE)</f>
        <v>104.2</v>
      </c>
      <c r="AF26" s="80">
        <f>IF(OR(AA26&lt;FAG_Basisdaten!$C$18,AB26&gt;FAG_Basisdaten!$C$19),MAX((FAG_Basisdaten!$C$20+FAG_Basisdaten!$C$21*AA26+FAG_Basisdaten!$C$22*AB26*100)*AC26*(AD26/AE26),0),0)</f>
        <v>0</v>
      </c>
      <c r="AG26" s="3">
        <f>VLOOKUP(A26,FAG_Daten_2022!A$1:$FK$206,FAG_Daten_2022!$DH$1,FALSE)</f>
        <v>112</v>
      </c>
      <c r="AH26" s="3">
        <f>VLOOKUP(A26,FAG_Daten_2022!A$1:$FK$206,FAG_Daten_2022!$DJ$1,FALSE)</f>
        <v>99.67</v>
      </c>
      <c r="AI26" s="82">
        <f>ROUND(AF26-AF26*MIN(MAX((AH26*FAG_Basisdaten!$C$24-AG26)/(AH26*FAG_Basisdaten!$C$23),0),1),0)</f>
        <v>0</v>
      </c>
      <c r="AJ26" s="3">
        <f>VLOOKUP(A26,FAG_Daten_2022!$A$1:$FK$206,FAG_Daten_2022!$BC$1,FALSE)</f>
        <v>102.3</v>
      </c>
      <c r="AK26" s="3">
        <f>VLOOKUP(A26,FAG_Daten_2022!$A$1:$FK$206,FAG_Daten_2022!$BD$1,FALSE)</f>
        <v>104.2</v>
      </c>
      <c r="AL26" s="82">
        <v>0</v>
      </c>
      <c r="AM26" s="82">
        <f t="shared" si="82"/>
        <v>4451436</v>
      </c>
      <c r="AN26" s="115" t="str">
        <f>IF(VLOOKUP($A26,FAG_Daten_2022!$A$1:$FK$206,FAG_Daten_2022!BS$1,FALSE)="","",VLOOKUP($A26,FAG_Daten_2022!$A$1:$FK$206,FAG_Daten_2022!BS$1,FALSE))</f>
        <v/>
      </c>
      <c r="AO26" s="115" t="str">
        <f>IF(VLOOKUP($A26,FAG_Daten_2022!$A$1:$FK$206,FAG_Daten_2022!BT$1,FALSE)="","",VLOOKUP($A26,FAG_Daten_2022!$A$1:$FK$206,FAG_Daten_2022!BT$1,FALSE))</f>
        <v/>
      </c>
      <c r="AP26" s="115" t="str">
        <f>IF(VLOOKUP($A26,FAG_Daten_2022!$A$1:$FK$206,FAG_Daten_2022!BU$1,FALSE)="","",VLOOKUP($A26,FAG_Daten_2022!$A$1:$FK$206,FAG_Daten_2022!BU$1,FALSE))</f>
        <v/>
      </c>
      <c r="AQ26" s="115" t="str">
        <f>IF(VLOOKUP($A26,FAG_Daten_2022!$A$1:$FK$206,FAG_Daten_2022!BV$1,FALSE)="","",VLOOKUP($A26,FAG_Daten_2022!$A$1:$FK$206,FAG_Daten_2022!BV$1,FALSE))</f>
        <v/>
      </c>
      <c r="AR26" s="115" t="str">
        <f>IF(VLOOKUP($A26,FAG_Daten_2022!$A$1:$FK$206,FAG_Daten_2022!BW$1,FALSE)="","",VLOOKUP($A26,FAG_Daten_2022!$A$1:$FK$206,FAG_Daten_2022!BW$1,FALSE))</f>
        <v/>
      </c>
      <c r="AS26" s="115" t="str">
        <f>IF(VLOOKUP($A26,FAG_Daten_2022!$A$1:$FK$206,FAG_Daten_2022!BX$1,FALSE)="","",VLOOKUP($A26,FAG_Daten_2022!$A$1:$FK$206,FAG_Daten_2022!BX$1,FALSE))</f>
        <v/>
      </c>
      <c r="AT26" s="115" t="str">
        <f>IF(VLOOKUP($A26,FAG_Daten_2022!$A$1:$FK$206,FAG_Daten_2022!BY$1,FALSE)="","",VLOOKUP($A26,FAG_Daten_2022!$A$1:$FK$206,FAG_Daten_2022!BY$1,FALSE))</f>
        <v/>
      </c>
      <c r="AU26" s="115" t="str">
        <f>IF(VLOOKUP($A26,FAG_Daten_2022!$A$1:$FK$206,FAG_Daten_2022!BZ$1,FALSE)="","",VLOOKUP($A26,FAG_Daten_2022!$A$1:$FK$206,FAG_Daten_2022!BZ$1,FALSE))</f>
        <v/>
      </c>
      <c r="AV26" s="115"/>
      <c r="AW26" s="115" t="str">
        <f>IF(VLOOKUP($A26,FAG_Daten_2022!$A$1:$FK$206,FAG_Daten_2022!CB$1,FALSE)="","",VLOOKUP($A26,FAG_Daten_2022!$A$1:$FK$206,FAG_Daten_2022!CB$1,FALSE))</f>
        <v/>
      </c>
      <c r="AX26" s="115" t="str">
        <f>IF(VLOOKUP($A26,FAG_Daten_2022!$A$1:$FK$206,FAG_Daten_2022!CC$1,FALSE)="","",VLOOKUP($A26,FAG_Daten_2022!$A$1:$FK$206,FAG_Daten_2022!CC$1,FALSE))</f>
        <v/>
      </c>
      <c r="AY26" s="115" t="str">
        <f>IF(VLOOKUP($A26,FAG_Daten_2022!$A$1:$FK$206,FAG_Daten_2022!CD$1,FALSE)="","",VLOOKUP($A26,FAG_Daten_2022!$A$1:$FK$206,FAG_Daten_2022!CD$1,FALSE))</f>
        <v/>
      </c>
      <c r="AZ26" s="80">
        <f>VLOOKUP($A26,FAG_Daten_2022!$A$1:$FK$206,FAG_Daten_2022!$DH$1,FALSE)</f>
        <v>112</v>
      </c>
      <c r="BA26" s="80">
        <f>IF(VLOOKUP($A26,FAG_Daten_2022!$A$1:$FK$206,FAG_Daten_2022!M$1,FALSE)="","",VLOOKUP($A26,FAG_Daten_2022!$A$1:$FK$206,FAG_Daten_2022!M$1,FALSE))</f>
        <v>0</v>
      </c>
      <c r="BB26" s="80">
        <f>IF(VLOOKUP($A26,FAG_Daten_2022!$A$1:$FK$206,FAG_Daten_2022!N$1,FALSE)="","",VLOOKUP($A26,FAG_Daten_2022!$A$1:$FK$206,FAG_Daten_2022!N$1,FALSE))</f>
        <v>0</v>
      </c>
      <c r="BC26" s="80">
        <f>IF(VLOOKUP($A26,FAG_Daten_2022!$A$1:$FK$206,FAG_Daten_2022!O$1,FALSE)="","",VLOOKUP($A26,FAG_Daten_2022!$A$1:$FK$206,FAG_Daten_2022!O$1,FALSE))</f>
        <v>0</v>
      </c>
      <c r="BD26" s="80" t="str">
        <f>IF(VLOOKUP($A26,FAG_Daten_2022!$A$1:$FK$206,FAG_Daten_2022!P$1,FALSE)="","",VLOOKUP($A26,FAG_Daten_2022!$A$1:$FK$206,FAG_Daten_2022!P$1,FALSE))</f>
        <v/>
      </c>
      <c r="BE26" s="80">
        <f>IF(VLOOKUP($A26,FAG_Daten_2022!$A$1:$FK$206,FAG_Daten_2022!R$1,FALSE)="","",VLOOKUP($A26,FAG_Daten_2022!$A$1:$FK$206,FAG_Daten_2022!R$1,FALSE))</f>
        <v>0</v>
      </c>
      <c r="BF26" s="80">
        <f>IF(VLOOKUP($A26,FAG_Daten_2022!$A$1:$FK$206,FAG_Daten_2022!S$1,FALSE)="","",VLOOKUP($A26,FAG_Daten_2022!$A$1:$FK$206,FAG_Daten_2022!S$1,FALSE))</f>
        <v>0</v>
      </c>
      <c r="BG26" s="80" t="str">
        <f>IF(VLOOKUP($A26,FAG_Daten_2022!$A$1:$FK$206,FAG_Daten_2022!T$1,FALSE)="","",VLOOKUP($A26,FAG_Daten_2022!$A$1:$FK$206,FAG_Daten_2022!T$1,FALSE))</f>
        <v/>
      </c>
      <c r="BH26" s="80" t="str">
        <f>IF(VLOOKUP($A26,FAG_Daten_2022!$A$1:$FK$206,FAG_Daten_2022!U$1,FALSE)="","",VLOOKUP($A26,FAG_Daten_2022!$A$1:$FK$206,FAG_Daten_2022!U$1,FALSE))</f>
        <v/>
      </c>
      <c r="BI26" s="80">
        <f>IF(VLOOKUP($A26,FAG_Daten_2022!$A$1:$FK$206,FAG_Daten_2022!W$1,FALSE)="","",VLOOKUP($A26,FAG_Daten_2022!$A$1:$FK$206,FAG_Daten_2022!W$1,FALSE))</f>
        <v>0</v>
      </c>
      <c r="BJ26" s="80" t="str">
        <f>IF(VLOOKUP($A26,FAG_Daten_2022!$A$1:$FK$206,FAG_Daten_2022!X$1,FALSE)="","",VLOOKUP($A26,FAG_Daten_2022!$A$1:$FK$206,FAG_Daten_2022!X$1,FALSE))</f>
        <v/>
      </c>
      <c r="BK26" s="80" t="str">
        <f>IF(VLOOKUP($A26,FAG_Daten_2022!$A$1:$FK$206,FAG_Daten_2022!Y$1,FALSE)="","",VLOOKUP($A26,FAG_Daten_2022!$A$1:$FK$206,FAG_Daten_2022!Y$1,FALSE))</f>
        <v/>
      </c>
      <c r="BL26" s="80" t="str">
        <f>IF(VLOOKUP($A26,FAG_Daten_2022!$A$1:$FK$206,FAG_Daten_2022!Z$1,FALSE)="","",VLOOKUP($A26,FAG_Daten_2022!$A$1:$FK$206,FAG_Daten_2022!Z$1,FALSE))</f>
        <v/>
      </c>
      <c r="BM26" s="82">
        <f>IF(VLOOKUP($A26,FAG_Daten_2022!$A$1:$FK$206,FAG_Daten_2022!AG$1,FALSE)="","",VLOOKUP($A26,FAG_Daten_2022!$A$1:$FK$206,FAG_Daten_2022!AG$1,FALSE))</f>
        <v>22412964</v>
      </c>
      <c r="BN26" s="82">
        <f>IF(VLOOKUP($A26,FAG_Daten_2022!$A$1:$FK$206,FAG_Daten_2022!AH$1,FALSE)="","",VLOOKUP($A26,FAG_Daten_2022!$A$1:$FK$206,FAG_Daten_2022!AH$1,FALSE))</f>
        <v>0</v>
      </c>
      <c r="BO26" s="82">
        <f>IF(VLOOKUP($A26,FAG_Daten_2022!$A$1:$FK$206,FAG_Daten_2022!AI$1,FALSE)="","",VLOOKUP($A26,FAG_Daten_2022!$A$1:$FK$206,FAG_Daten_2022!AI$1,FALSE))</f>
        <v>0</v>
      </c>
      <c r="BP26" s="113">
        <f>IF(VLOOKUP($A26,FAG_Daten_2022!$A$1:$FK$206,FAG_Daten_2022!AJ$1,FALSE)="","",VLOOKUP($A26,FAG_Daten_2022!$A$1:$FK$206,FAG_Daten_2022!AJ$1,FALSE))</f>
        <v>0</v>
      </c>
      <c r="BQ26" s="82" t="str">
        <f>IF(VLOOKUP($A26,FAG_Daten_2022!$A$1:$FK$206,FAG_Daten_2022!AK$1,FALSE)="","",VLOOKUP($A26,FAG_Daten_2022!$A$1:$FK$206,FAG_Daten_2022!AK$1,FALSE))</f>
        <v/>
      </c>
      <c r="BR26" s="82">
        <f>IF(VLOOKUP($A26,FAG_Daten_2022!$A$1:$FK$206,FAG_Daten_2022!AL$1,FALSE)="","",VLOOKUP($A26,FAG_Daten_2022!$A$1:$FK$206,FAG_Daten_2022!AL$1,FALSE))</f>
        <v>0</v>
      </c>
      <c r="BS26" s="82">
        <f>IF(VLOOKUP($A26,FAG_Daten_2022!$A$1:$FK$206,FAG_Daten_2022!AM$1,FALSE)="","",VLOOKUP($A26,FAG_Daten_2022!$A$1:$FK$206,FAG_Daten_2022!AM$1,FALSE))</f>
        <v>0</v>
      </c>
      <c r="BT26" s="82" t="str">
        <f>IF(VLOOKUP($A26,FAG_Daten_2022!$A$1:$FK$206,FAG_Daten_2022!AN$1,FALSE)="","",VLOOKUP($A26,FAG_Daten_2022!$A$1:$FK$206,FAG_Daten_2022!AN$1,FALSE))</f>
        <v/>
      </c>
      <c r="BU26" s="82" t="str">
        <f>IF(VLOOKUP($A26,FAG_Daten_2022!$A$1:$FK$206,FAG_Daten_2022!AO$1,FALSE)="","",VLOOKUP($A26,FAG_Daten_2022!$A$1:$FK$206,FAG_Daten_2022!AO$1,FALSE))</f>
        <v/>
      </c>
      <c r="BV26" s="82">
        <f>IF(VLOOKUP($A26,FAG_Daten_2022!$A$1:$FK$206,FAG_Daten_2022!AP$1,FALSE)="","",VLOOKUP($A26,FAG_Daten_2022!$A$1:$FK$206,FAG_Daten_2022!AP$1,FALSE))</f>
        <v>0</v>
      </c>
      <c r="BW26" s="82" t="str">
        <f>IF(VLOOKUP($A26,FAG_Daten_2022!$A$1:$FK$206,FAG_Daten_2022!AQ$1,FALSE)="","",VLOOKUP($A26,FAG_Daten_2022!$A$1:$FK$206,FAG_Daten_2022!AQ$1,FALSE))</f>
        <v/>
      </c>
      <c r="BX26" s="82" t="str">
        <f>IF(VLOOKUP($A26,FAG_Daten_2022!$A$1:$FK$206,FAG_Daten_2022!AR$1,FALSE)="","",VLOOKUP($A26,FAG_Daten_2022!$A$1:$FK$206,FAG_Daten_2022!AR$1,FALSE))</f>
        <v/>
      </c>
      <c r="BY26" s="82" t="str">
        <f>IF(VLOOKUP($A26,FAG_Daten_2022!$A$1:$FK$206,FAG_Daten_2022!AS$1,FALSE)="","",VLOOKUP($A26,FAG_Daten_2022!$A$1:$FK$206,FAG_Daten_2022!AS$1,FALSE))</f>
        <v/>
      </c>
      <c r="BZ26" s="82">
        <f t="shared" si="83"/>
        <v>0</v>
      </c>
      <c r="CA26" s="82">
        <f t="shared" si="84"/>
        <v>0</v>
      </c>
      <c r="CB26" s="82">
        <f t="shared" si="85"/>
        <v>0</v>
      </c>
      <c r="CC26" s="82" t="str">
        <f t="shared" si="86"/>
        <v/>
      </c>
      <c r="CD26" s="82">
        <f t="shared" si="87"/>
        <v>0</v>
      </c>
      <c r="CE26" s="82">
        <f t="shared" si="88"/>
        <v>0</v>
      </c>
      <c r="CF26" s="82" t="str">
        <f t="shared" si="89"/>
        <v/>
      </c>
      <c r="CG26" s="82" t="str">
        <f t="shared" si="90"/>
        <v/>
      </c>
      <c r="CH26" s="82">
        <f t="shared" si="91"/>
        <v>0</v>
      </c>
      <c r="CI26" s="82" t="str">
        <f t="shared" si="92"/>
        <v/>
      </c>
      <c r="CJ26" s="82" t="str">
        <f t="shared" si="93"/>
        <v/>
      </c>
      <c r="CK26" s="82" t="str">
        <f t="shared" si="94"/>
        <v/>
      </c>
      <c r="CL26" s="82">
        <f t="shared" si="95"/>
        <v>0</v>
      </c>
      <c r="CM26" s="82">
        <f t="shared" si="96"/>
        <v>0</v>
      </c>
      <c r="CN26" s="82">
        <f t="shared" si="97"/>
        <v>0</v>
      </c>
      <c r="CO26" s="82" t="str">
        <f t="shared" si="98"/>
        <v/>
      </c>
      <c r="CP26" s="82">
        <f t="shared" si="99"/>
        <v>0</v>
      </c>
      <c r="CQ26" s="82">
        <f t="shared" si="100"/>
        <v>0</v>
      </c>
      <c r="CR26" s="82" t="str">
        <f t="shared" si="101"/>
        <v/>
      </c>
      <c r="CS26" s="82" t="str">
        <f t="shared" si="102"/>
        <v/>
      </c>
      <c r="CT26" s="82">
        <f t="shared" si="103"/>
        <v>0</v>
      </c>
      <c r="CU26" s="82" t="str">
        <f t="shared" si="104"/>
        <v/>
      </c>
      <c r="CV26" s="82" t="str">
        <f t="shared" si="105"/>
        <v/>
      </c>
      <c r="CW26" s="82" t="str">
        <f t="shared" si="106"/>
        <v/>
      </c>
      <c r="CX26" s="82">
        <f t="shared" si="107"/>
        <v>0</v>
      </c>
      <c r="CY26" s="82">
        <f>VLOOKUP($A26,FAG_Daten_2022!$A$1:$FK$206,FAG_Daten_2022!I$1,FALSE)</f>
        <v>1628</v>
      </c>
      <c r="CZ26" s="82" t="str">
        <f>IF(VLOOKUP($A26,FAG_Daten_2022!$A$1:$FK$206,FAG_Daten_2022!BE$1,FALSE)="","",VLOOKUP($A26,FAG_Daten_2022!$A$1:$FK$206,FAG_Daten_2022!BE$1,FALSE))</f>
        <v/>
      </c>
      <c r="DA26" s="82" t="str">
        <f>IF(VLOOKUP($A26,FAG_Daten_2022!$A$1:$FK$206,FAG_Daten_2022!BF$1,FALSE)="","",VLOOKUP($A26,FAG_Daten_2022!$A$1:$FK$206,FAG_Daten_2022!BF$1,FALSE))</f>
        <v/>
      </c>
      <c r="DB26" s="82" t="str">
        <f>IF(VLOOKUP($A26,FAG_Daten_2022!$A$1:$FK$206,FAG_Daten_2022!BG$1,FALSE)="","",VLOOKUP($A26,FAG_Daten_2022!$A$1:$FK$206,FAG_Daten_2022!BG$1,FALSE))</f>
        <v/>
      </c>
      <c r="DC26" s="82" t="str">
        <f>IF(VLOOKUP($A26,FAG_Daten_2022!$A$1:$FK$206,FAG_Daten_2022!BH$1,FALSE)="","",VLOOKUP($A26,FAG_Daten_2022!$A$1:$FK$206,FAG_Daten_2022!BH$1,FALSE))</f>
        <v/>
      </c>
      <c r="DD26" s="82" t="str">
        <f>IF(VLOOKUP($A26,FAG_Daten_2022!$A$1:$FK$206,FAG_Daten_2022!BI$1,FALSE)="","",VLOOKUP($A26,FAG_Daten_2022!$A$1:$FK$206,FAG_Daten_2022!BI$1,FALSE))</f>
        <v/>
      </c>
      <c r="DE26" s="82" t="str">
        <f>IF(VLOOKUP($A26,FAG_Daten_2022!$A$1:$FK$206,FAG_Daten_2022!BJ$1,FALSE)="","",VLOOKUP($A26,FAG_Daten_2022!$A$1:$FK$206,FAG_Daten_2022!BJ$1,FALSE))</f>
        <v/>
      </c>
      <c r="DF26" s="82" t="str">
        <f>IF(VLOOKUP($A26,FAG_Daten_2022!$A$1:$FK$206,FAG_Daten_2022!BK$1,FALSE)="","",VLOOKUP($A26,FAG_Daten_2022!$A$1:$FK$206,FAG_Daten_2022!BK$1,FALSE))</f>
        <v/>
      </c>
      <c r="DG26" s="82" t="str">
        <f>IF(VLOOKUP($A26,FAG_Daten_2022!$A$1:$FK$206,FAG_Daten_2022!BL$1,FALSE)="","",VLOOKUP($A26,FAG_Daten_2022!$A$1:$FK$206,FAG_Daten_2022!BL$1,FALSE))</f>
        <v/>
      </c>
      <c r="DH26" s="82" t="str">
        <f>IF(VLOOKUP($A26,FAG_Daten_2022!$A$1:$FK$206,FAG_Daten_2022!BM$1,FALSE)="","",VLOOKUP($A26,FAG_Daten_2022!$A$1:$FK$206,FAG_Daten_2022!BM$1,FALSE))</f>
        <v/>
      </c>
      <c r="DI26" s="82" t="str">
        <f>IF(VLOOKUP($A26,FAG_Daten_2022!$A$1:$FK$206,FAG_Daten_2022!BN$1,FALSE)="","",VLOOKUP($A26,FAG_Daten_2022!$A$1:$FK$206,FAG_Daten_2022!BN$1,FALSE))</f>
        <v/>
      </c>
      <c r="DJ26" s="82" t="str">
        <f>IF(VLOOKUP($A26,FAG_Daten_2022!$A$1:$FK$206,FAG_Daten_2022!BO$1,FALSE)="","",VLOOKUP($A26,FAG_Daten_2022!$A$1:$FK$206,FAG_Daten_2022!BO$1,FALSE))</f>
        <v/>
      </c>
      <c r="DK26" s="82" t="str">
        <f>IF(VLOOKUP($A26,FAG_Daten_2022!$A$1:$FK$206,FAG_Daten_2022!BP$1,FALSE)="","",VLOOKUP($A26,FAG_Daten_2022!$A$1:$FK$206,FAG_Daten_2022!BP$1,FALSE))</f>
        <v/>
      </c>
      <c r="DL26" s="82" t="str">
        <f>IF(VLOOKUP($A26,FAG_Daten_2022!$A$1:$FK$206,FAG_Daten_2022!BQ$1,FALSE)="","",VLOOKUP($A26,FAG_Daten_2022!$A$1:$FK$206,FAG_Daten_2022!BQ$1,FALSE))</f>
        <v/>
      </c>
      <c r="DM26" s="82" t="str">
        <f>IF(VLOOKUP($A26,FAG_Daten_2022!$A$1:$FK$206,FAG_Daten_2022!BR$1,FALSE)="","",VLOOKUP($A26,FAG_Daten_2022!$A$1:$FK$206,FAG_Daten_2022!BR$1,FALSE))</f>
        <v/>
      </c>
      <c r="DN26" s="82" t="str">
        <f t="shared" si="108"/>
        <v/>
      </c>
      <c r="DO26" s="82" t="str">
        <f t="shared" si="109"/>
        <v/>
      </c>
      <c r="DP26" s="82" t="str">
        <f t="shared" si="110"/>
        <v/>
      </c>
      <c r="DQ26" s="82" t="str">
        <f t="shared" si="111"/>
        <v/>
      </c>
      <c r="DR26" s="82" t="str">
        <f t="shared" si="112"/>
        <v/>
      </c>
      <c r="DS26" s="82" t="str">
        <f t="shared" si="113"/>
        <v/>
      </c>
      <c r="DT26" s="82" t="str">
        <f t="shared" si="114"/>
        <v/>
      </c>
      <c r="DU26" s="82" t="str">
        <f t="shared" si="115"/>
        <v/>
      </c>
      <c r="DV26" s="82" t="str">
        <f t="shared" si="116"/>
        <v/>
      </c>
      <c r="DW26" s="82" t="str">
        <f t="shared" si="117"/>
        <v/>
      </c>
      <c r="DX26" s="82" t="str">
        <f t="shared" si="118"/>
        <v/>
      </c>
      <c r="DY26" s="82" t="str">
        <f t="shared" si="119"/>
        <v/>
      </c>
      <c r="DZ26" s="82">
        <f t="shared" si="120"/>
        <v>0</v>
      </c>
      <c r="EA26" s="82">
        <f t="shared" si="121"/>
        <v>0</v>
      </c>
      <c r="EB26" s="82"/>
      <c r="EC26" s="82"/>
      <c r="ED26" s="82"/>
      <c r="EE26" s="82"/>
      <c r="EF26" s="82"/>
      <c r="EG26" s="82"/>
      <c r="EH26" s="82"/>
      <c r="EI26" s="82"/>
      <c r="EJ26" s="82"/>
      <c r="EL26" s="82"/>
    </row>
    <row r="27" spans="1:143" s="3" customFormat="1" outlineLevel="1" x14ac:dyDescent="0.2">
      <c r="A27" s="3">
        <v>24</v>
      </c>
      <c r="B27" s="3" t="str">
        <f>VLOOKUP(A27,FAG_Daten_2022!A$1:$FK$206,FAG_Daten_2022!$B$1,FALSE)</f>
        <v>Buch a.I.</v>
      </c>
      <c r="C27" s="3" t="str">
        <f>VLOOKUP(A27,FAG_Daten_2022!A$1:$FK$206,FAG_Daten_2022!$C$1,FALSE)</f>
        <v>Politische Gemeinde</v>
      </c>
      <c r="D27" s="3" t="str">
        <f>VLOOKUP(A27,FAG_Daten_2022!A$1:$FK$206,FAG_Daten_2022!$D$1,FALSE)</f>
        <v>Bezirk Andelfingen</v>
      </c>
      <c r="E27" s="82">
        <f>VLOOKUP(A27,FAG_Daten_2022!A$1:$FK$206,FAG_Daten_2022!$AT$1,FALSE)</f>
        <v>2472</v>
      </c>
      <c r="F27" s="82">
        <f>VLOOKUP(A27,FAG_Daten_2022!A$1:$FK$206,FAG_Daten_2022!$AV$1,FALSE)</f>
        <v>3770</v>
      </c>
      <c r="G27" s="82">
        <f>VLOOKUP(A27,FAG_Daten_2022!A$1:$FK$206,FAG_Daten_2022!$F$1,FALSE)</f>
        <v>1022</v>
      </c>
      <c r="H27" s="80">
        <f>VLOOKUP(A27,FAG_Daten_2022!A$1:$FK$206,FAG_Daten_2022!$DH$1,FALSE)</f>
        <v>106</v>
      </c>
      <c r="I27" s="82">
        <f>ROUND(IF(E27&lt;FAG_Basisdaten!$C$5*F27,(FAG_Basisdaten!$C$5*F27-E27)*G27*H27/100,0),0)</f>
        <v>1201944</v>
      </c>
      <c r="J27" s="82">
        <f>VLOOKUP(A27,FAG_Daten_2022!A$1:$FK$206,FAG_Daten_2022!$AT$1,FALSE)</f>
        <v>2472</v>
      </c>
      <c r="K27" s="82">
        <f>VLOOKUP(A27,FAG_Daten_2022!A$1:$FK$206,FAG_Daten_2022!$AV$1,FALSE)</f>
        <v>3770</v>
      </c>
      <c r="L27" s="3">
        <f>VLOOKUP(A27,FAG_Daten_2022!A$1:$FK$206,FAG_Daten_2022!$F$1,FALSE)</f>
        <v>1022</v>
      </c>
      <c r="M27" s="3">
        <f>VLOOKUP(A27,FAG_Daten_2022!A$1:$FK$206,FAG_Daten_2022!DJ$1,FALSE)</f>
        <v>99.67</v>
      </c>
      <c r="N27" s="3">
        <f>VLOOKUP(A27,FAG_Daten_2022!A$1:$FK$206,FAG_Daten_2022!$DK$1,FALSE)</f>
        <v>100.87</v>
      </c>
      <c r="O27" s="82">
        <f>ROUND(IF(J27&gt;K27*FAG_Basisdaten!$C$8,(J27-K27*FAG_Basisdaten!$C$8)*FAG_Basisdaten!$C$9*L27*(M27/N27),0),0)</f>
        <v>0</v>
      </c>
      <c r="P27" s="82">
        <f>VLOOKUP(A27,FAG_Daten_2022!A$1:$FK$206,FAG_Daten_2022!$I$1,FALSE)</f>
        <v>255</v>
      </c>
      <c r="Q27" s="82">
        <f>VLOOKUP(A27,FAG_Daten_2022!A$1:$FK$206,FAG_Daten_2022!$F$1,FALSE)</f>
        <v>1022</v>
      </c>
      <c r="R27" s="82">
        <f>VLOOKUP(A27,FAG_Daten_2022!A$1:$FK$206,FAG_Daten_2022!$K$1,FALSE)</f>
        <v>232131</v>
      </c>
      <c r="S27" s="82">
        <f>VLOOKUP(A27,FAG_Daten_2022!A$1:$FK$206,FAG_Daten_2022!$H$1,FALSE)</f>
        <v>1130451</v>
      </c>
      <c r="T27" s="82">
        <f>VLOOKUP(A27,FAG_Daten_2022!A$1:$FK$206,FAG_Daten_2022!$F$1,FALSE)</f>
        <v>1022</v>
      </c>
      <c r="U27" s="3">
        <f>VLOOKUP(A27,FAG_Daten_2022!A$1:$FK$206,FAG_Daten_2022!$BC$1,FALSE)</f>
        <v>102.3</v>
      </c>
      <c r="V27" s="3">
        <f>VLOOKUP(A27,FAG_Daten_2022!A$1:$FK$206,FAG_Daten_2022!$BD$1,FALSE)</f>
        <v>104.2</v>
      </c>
      <c r="W27" s="118">
        <f>IF((P27/Q27)&gt;(R27/S27)*FAG_Basisdaten!$C$12,((P27/Q27)-(R27/S27)*FAG_Basisdaten!$C$12)*T27*FAG_Basisdaten!$C$13*(U27/V27),0)</f>
        <v>284546.41150874109</v>
      </c>
      <c r="X27" s="3">
        <f>VLOOKUP(A27,FAG_Daten_2022!A$1:$FK$206,FAG_Daten_2022!$DH$1,FALSE)</f>
        <v>106</v>
      </c>
      <c r="Y27" s="3">
        <f>VLOOKUP(A27,FAG_Daten_2022!A$1:$FK$206,FAG_Daten_2022!$DJ$1,FALSE)</f>
        <v>99.67</v>
      </c>
      <c r="Z27" s="82">
        <f>ROUND(W27-W27*MIN(MAX((Y27*FAG_Basisdaten!$C$15-X27)/(Y27*FAG_Basisdaten!$C$14),0),1),0)</f>
        <v>162196</v>
      </c>
      <c r="AA27" s="79">
        <f>VLOOKUP(A27,FAG_Daten_2022!A$1:$FK$206,FAG_Daten_2022!$AW$1,FALSE)</f>
        <v>100.25</v>
      </c>
      <c r="AB27" s="83">
        <f>VLOOKUP(A27,FAG_Daten_2022!A$1:$FK$206,FAG_Daten_2022!$AZ$1,FALSE)</f>
        <v>2.8899999999999999E-2</v>
      </c>
      <c r="AC27" s="3">
        <f>VLOOKUP(A27,FAG_Daten_2022!A$1:$FK$206,FAG_Daten_2022!$F$1,FALSE)</f>
        <v>1022</v>
      </c>
      <c r="AD27" s="3">
        <f>VLOOKUP(A27,FAG_Daten_2022!A$1:$FK$206,FAG_Daten_2022!$BC$1,FALSE)</f>
        <v>102.3</v>
      </c>
      <c r="AE27" s="3">
        <f>VLOOKUP(A27,FAG_Daten_2022!A$1:$FK$206,FAG_Daten_2022!$BD$1,FALSE)</f>
        <v>104.2</v>
      </c>
      <c r="AF27" s="80">
        <f>IF(OR(AA27&lt;FAG_Basisdaten!$C$18,AB27&gt;FAG_Basisdaten!$C$19),MAX((FAG_Basisdaten!$C$20+FAG_Basisdaten!$C$21*AA27+FAG_Basisdaten!$C$22*AB27*100)*AC27*(AD27/AE27),0),0)</f>
        <v>344254.422840691</v>
      </c>
      <c r="AG27" s="3">
        <f>VLOOKUP(A27,FAG_Daten_2022!A$1:$FK$206,FAG_Daten_2022!$DH$1,FALSE)</f>
        <v>106</v>
      </c>
      <c r="AH27" s="3">
        <f>VLOOKUP(A27,FAG_Daten_2022!A$1:$FK$206,FAG_Daten_2022!$DJ$1,FALSE)</f>
        <v>99.67</v>
      </c>
      <c r="AI27" s="82">
        <f>ROUND(AF27-AF27*MIN(MAX((AH27*FAG_Basisdaten!$C$24-AG27)/(AH27*FAG_Basisdaten!$C$23),0),1),0)</f>
        <v>196231</v>
      </c>
      <c r="AJ27" s="3">
        <f>VLOOKUP(A27,FAG_Daten_2022!$A$1:$FK$206,FAG_Daten_2022!$BC$1,FALSE)</f>
        <v>102.3</v>
      </c>
      <c r="AK27" s="3">
        <f>VLOOKUP(A27,FAG_Daten_2022!$A$1:$FK$206,FAG_Daten_2022!$BD$1,FALSE)</f>
        <v>104.2</v>
      </c>
      <c r="AL27" s="82">
        <v>0</v>
      </c>
      <c r="AM27" s="82">
        <f t="shared" si="82"/>
        <v>1560371</v>
      </c>
      <c r="AN27" s="115" t="str">
        <f>IF(VLOOKUP($A27,FAG_Daten_2022!$A$1:$FK$206,FAG_Daten_2022!BS$1,FALSE)="","",VLOOKUP($A27,FAG_Daten_2022!$A$1:$FK$206,FAG_Daten_2022!BS$1,FALSE))</f>
        <v/>
      </c>
      <c r="AO27" s="115" t="str">
        <f>IF(VLOOKUP($A27,FAG_Daten_2022!$A$1:$FK$206,FAG_Daten_2022!BT$1,FALSE)="","",VLOOKUP($A27,FAG_Daten_2022!$A$1:$FK$206,FAG_Daten_2022!BT$1,FALSE))</f>
        <v/>
      </c>
      <c r="AP27" s="115" t="str">
        <f>IF(VLOOKUP($A27,FAG_Daten_2022!$A$1:$FK$206,FAG_Daten_2022!BU$1,FALSE)="","",VLOOKUP($A27,FAG_Daten_2022!$A$1:$FK$206,FAG_Daten_2022!BU$1,FALSE))</f>
        <v/>
      </c>
      <c r="AQ27" s="115" t="str">
        <f>IF(VLOOKUP($A27,FAG_Daten_2022!$A$1:$FK$206,FAG_Daten_2022!BV$1,FALSE)="","",VLOOKUP($A27,FAG_Daten_2022!$A$1:$FK$206,FAG_Daten_2022!BV$1,FALSE))</f>
        <v/>
      </c>
      <c r="AR27" s="115" t="str">
        <f>IF(VLOOKUP($A27,FAG_Daten_2022!$A$1:$FK$206,FAG_Daten_2022!BW$1,FALSE)="","",VLOOKUP($A27,FAG_Daten_2022!$A$1:$FK$206,FAG_Daten_2022!BW$1,FALSE))</f>
        <v/>
      </c>
      <c r="AS27" s="115" t="str">
        <f>IF(VLOOKUP($A27,FAG_Daten_2022!$A$1:$FK$206,FAG_Daten_2022!BX$1,FALSE)="","",VLOOKUP($A27,FAG_Daten_2022!$A$1:$FK$206,FAG_Daten_2022!BX$1,FALSE))</f>
        <v/>
      </c>
      <c r="AT27" s="115" t="str">
        <f>IF(VLOOKUP($A27,FAG_Daten_2022!$A$1:$FK$206,FAG_Daten_2022!BY$1,FALSE)="","",VLOOKUP($A27,FAG_Daten_2022!$A$1:$FK$206,FAG_Daten_2022!BY$1,FALSE))</f>
        <v/>
      </c>
      <c r="AU27" s="115" t="str">
        <f>IF(VLOOKUP($A27,FAG_Daten_2022!$A$1:$FK$206,FAG_Daten_2022!BZ$1,FALSE)="","",VLOOKUP($A27,FAG_Daten_2022!$A$1:$FK$206,FAG_Daten_2022!BZ$1,FALSE))</f>
        <v/>
      </c>
      <c r="AV27" s="115" t="str">
        <f>IF(VLOOKUP($A27,FAG_Daten_2022!$A$1:$FK$206,FAG_Daten_2022!CA$1,FALSE)="","",VLOOKUP($A27,FAG_Daten_2022!$A$1:$FK$206,FAG_Daten_2022!CA$1,FALSE))</f>
        <v>Flaachtal</v>
      </c>
      <c r="AW27" s="115" t="str">
        <f>IF(VLOOKUP($A27,FAG_Daten_2022!$A$1:$FK$206,FAG_Daten_2022!CB$1,FALSE)="","",VLOOKUP($A27,FAG_Daten_2022!$A$1:$FK$206,FAG_Daten_2022!CB$1,FALSE))</f>
        <v/>
      </c>
      <c r="AX27" s="115" t="str">
        <f>IF(VLOOKUP($A27,FAG_Daten_2022!$A$1:$FK$206,FAG_Daten_2022!CC$1,FALSE)="","",VLOOKUP($A27,FAG_Daten_2022!$A$1:$FK$206,FAG_Daten_2022!CC$1,FALSE))</f>
        <v/>
      </c>
      <c r="AY27" s="115" t="str">
        <f>IF(VLOOKUP($A27,FAG_Daten_2022!$A$1:$FK$206,FAG_Daten_2022!CD$1,FALSE)="","",VLOOKUP($A27,FAG_Daten_2022!$A$1:$FK$206,FAG_Daten_2022!CD$1,FALSE))</f>
        <v/>
      </c>
      <c r="AZ27" s="80">
        <f>VLOOKUP($A27,FAG_Daten_2022!$A$1:$FK$206,FAG_Daten_2022!$DH$1,FALSE)</f>
        <v>106</v>
      </c>
      <c r="BA27" s="80">
        <f>IF(VLOOKUP($A27,FAG_Daten_2022!$A$1:$FK$206,FAG_Daten_2022!M$1,FALSE)="","",VLOOKUP($A27,FAG_Daten_2022!$A$1:$FK$206,FAG_Daten_2022!M$1,FALSE))</f>
        <v>0</v>
      </c>
      <c r="BB27" s="80">
        <f>IF(VLOOKUP($A27,FAG_Daten_2022!$A$1:$FK$206,FAG_Daten_2022!N$1,FALSE)="","",VLOOKUP($A27,FAG_Daten_2022!$A$1:$FK$206,FAG_Daten_2022!N$1,FALSE))</f>
        <v>0</v>
      </c>
      <c r="BC27" s="80">
        <f>IF(VLOOKUP($A27,FAG_Daten_2022!$A$1:$FK$206,FAG_Daten_2022!O$1,FALSE)="","",VLOOKUP($A27,FAG_Daten_2022!$A$1:$FK$206,FAG_Daten_2022!O$1,FALSE))</f>
        <v>0</v>
      </c>
      <c r="BD27" s="80" t="str">
        <f>IF(VLOOKUP($A27,FAG_Daten_2022!$A$1:$FK$206,FAG_Daten_2022!P$1,FALSE)="","",VLOOKUP($A27,FAG_Daten_2022!$A$1:$FK$206,FAG_Daten_2022!P$1,FALSE))</f>
        <v/>
      </c>
      <c r="BE27" s="80">
        <f>IF(VLOOKUP($A27,FAG_Daten_2022!$A$1:$FK$206,FAG_Daten_2022!R$1,FALSE)="","",VLOOKUP($A27,FAG_Daten_2022!$A$1:$FK$206,FAG_Daten_2022!R$1,FALSE))</f>
        <v>0</v>
      </c>
      <c r="BF27" s="80">
        <f>IF(VLOOKUP($A27,FAG_Daten_2022!$A$1:$FK$206,FAG_Daten_2022!S$1,FALSE)="","",VLOOKUP($A27,FAG_Daten_2022!$A$1:$FK$206,FAG_Daten_2022!S$1,FALSE))</f>
        <v>0</v>
      </c>
      <c r="BG27" s="80" t="str">
        <f>IF(VLOOKUP($A27,FAG_Daten_2022!$A$1:$FK$206,FAG_Daten_2022!T$1,FALSE)="","",VLOOKUP($A27,FAG_Daten_2022!$A$1:$FK$206,FAG_Daten_2022!T$1,FALSE))</f>
        <v/>
      </c>
      <c r="BH27" s="80" t="str">
        <f>IF(VLOOKUP($A27,FAG_Daten_2022!$A$1:$FK$206,FAG_Daten_2022!U$1,FALSE)="","",VLOOKUP($A27,FAG_Daten_2022!$A$1:$FK$206,FAG_Daten_2022!U$1,FALSE))</f>
        <v/>
      </c>
      <c r="BI27" s="80">
        <f>IF(VLOOKUP($A27,FAG_Daten_2022!$A$1:$FK$206,FAG_Daten_2022!W$1,FALSE)="","",VLOOKUP($A27,FAG_Daten_2022!$A$1:$FK$206,FAG_Daten_2022!W$1,FALSE))</f>
        <v>65</v>
      </c>
      <c r="BJ27" s="80" t="str">
        <f>IF(VLOOKUP($A27,FAG_Daten_2022!$A$1:$FK$206,FAG_Daten_2022!X$1,FALSE)="","",VLOOKUP($A27,FAG_Daten_2022!$A$1:$FK$206,FAG_Daten_2022!X$1,FALSE))</f>
        <v/>
      </c>
      <c r="BK27" s="80" t="str">
        <f>IF(VLOOKUP($A27,FAG_Daten_2022!$A$1:$FK$206,FAG_Daten_2022!Y$1,FALSE)="","",VLOOKUP($A27,FAG_Daten_2022!$A$1:$FK$206,FAG_Daten_2022!Y$1,FALSE))</f>
        <v/>
      </c>
      <c r="BL27" s="80" t="str">
        <f>IF(VLOOKUP($A27,FAG_Daten_2022!$A$1:$FK$206,FAG_Daten_2022!Z$1,FALSE)="","",VLOOKUP($A27,FAG_Daten_2022!$A$1:$FK$206,FAG_Daten_2022!Z$1,FALSE))</f>
        <v/>
      </c>
      <c r="BM27" s="82">
        <f>IF(VLOOKUP($A27,FAG_Daten_2022!$A$1:$FK$206,FAG_Daten_2022!AG$1,FALSE)="","",VLOOKUP($A27,FAG_Daten_2022!$A$1:$FK$206,FAG_Daten_2022!AG$1,FALSE))</f>
        <v>2526771</v>
      </c>
      <c r="BN27" s="82">
        <f>IF(VLOOKUP($A27,FAG_Daten_2022!$A$1:$FK$206,FAG_Daten_2022!AH$1,FALSE)="","",VLOOKUP($A27,FAG_Daten_2022!$A$1:$FK$206,FAG_Daten_2022!AH$1,FALSE))</f>
        <v>0</v>
      </c>
      <c r="BO27" s="82">
        <f>IF(VLOOKUP($A27,FAG_Daten_2022!$A$1:$FK$206,FAG_Daten_2022!AI$1,FALSE)="","",VLOOKUP($A27,FAG_Daten_2022!$A$1:$FK$206,FAG_Daten_2022!AI$1,FALSE))</f>
        <v>0</v>
      </c>
      <c r="BP27" s="113">
        <f>IF(VLOOKUP($A27,FAG_Daten_2022!$A$1:$FK$206,FAG_Daten_2022!AJ$1,FALSE)="","",VLOOKUP($A27,FAG_Daten_2022!$A$1:$FK$206,FAG_Daten_2022!AJ$1,FALSE))</f>
        <v>0</v>
      </c>
      <c r="BQ27" s="82" t="str">
        <f>IF(VLOOKUP($A27,FAG_Daten_2022!$A$1:$FK$206,FAG_Daten_2022!AK$1,FALSE)="","",VLOOKUP($A27,FAG_Daten_2022!$A$1:$FK$206,FAG_Daten_2022!AK$1,FALSE))</f>
        <v/>
      </c>
      <c r="BR27" s="82">
        <f>IF(VLOOKUP($A27,FAG_Daten_2022!$A$1:$FK$206,FAG_Daten_2022!AL$1,FALSE)="","",VLOOKUP($A27,FAG_Daten_2022!$A$1:$FK$206,FAG_Daten_2022!AL$1,FALSE))</f>
        <v>0</v>
      </c>
      <c r="BS27" s="82">
        <f>IF(VLOOKUP($A27,FAG_Daten_2022!$A$1:$FK$206,FAG_Daten_2022!AM$1,FALSE)="","",VLOOKUP($A27,FAG_Daten_2022!$A$1:$FK$206,FAG_Daten_2022!AM$1,FALSE))</f>
        <v>0</v>
      </c>
      <c r="BT27" s="82" t="str">
        <f>IF(VLOOKUP($A27,FAG_Daten_2022!$A$1:$FK$206,FAG_Daten_2022!AN$1,FALSE)="","",VLOOKUP($A27,FAG_Daten_2022!$A$1:$FK$206,FAG_Daten_2022!AN$1,FALSE))</f>
        <v/>
      </c>
      <c r="BU27" s="82" t="str">
        <f>IF(VLOOKUP($A27,FAG_Daten_2022!$A$1:$FK$206,FAG_Daten_2022!AO$1,FALSE)="","",VLOOKUP($A27,FAG_Daten_2022!$A$1:$FK$206,FAG_Daten_2022!AO$1,FALSE))</f>
        <v/>
      </c>
      <c r="BV27" s="82">
        <f>IF(VLOOKUP($A27,FAG_Daten_2022!$A$1:$FK$206,FAG_Daten_2022!AP$1,FALSE)="","",VLOOKUP($A27,FAG_Daten_2022!$A$1:$FK$206,FAG_Daten_2022!AP$1,FALSE))</f>
        <v>2526771</v>
      </c>
      <c r="BW27" s="82" t="str">
        <f>IF(VLOOKUP($A27,FAG_Daten_2022!$A$1:$FK$206,FAG_Daten_2022!AQ$1,FALSE)="","",VLOOKUP($A27,FAG_Daten_2022!$A$1:$FK$206,FAG_Daten_2022!AQ$1,FALSE))</f>
        <v/>
      </c>
      <c r="BX27" s="82" t="str">
        <f>IF(VLOOKUP($A27,FAG_Daten_2022!$A$1:$FK$206,FAG_Daten_2022!AR$1,FALSE)="","",VLOOKUP($A27,FAG_Daten_2022!$A$1:$FK$206,FAG_Daten_2022!AR$1,FALSE))</f>
        <v/>
      </c>
      <c r="BY27" s="82" t="str">
        <f>IF(VLOOKUP($A27,FAG_Daten_2022!$A$1:$FK$206,FAG_Daten_2022!AS$1,FALSE)="","",VLOOKUP($A27,FAG_Daten_2022!$A$1:$FK$206,FAG_Daten_2022!AS$1,FALSE))</f>
        <v/>
      </c>
      <c r="BZ27" s="82">
        <f t="shared" si="83"/>
        <v>0</v>
      </c>
      <c r="CA27" s="82">
        <f t="shared" si="84"/>
        <v>0</v>
      </c>
      <c r="CB27" s="82">
        <f t="shared" si="85"/>
        <v>0</v>
      </c>
      <c r="CC27" s="82" t="str">
        <f t="shared" si="86"/>
        <v/>
      </c>
      <c r="CD27" s="82">
        <f t="shared" si="87"/>
        <v>0</v>
      </c>
      <c r="CE27" s="82">
        <f t="shared" si="88"/>
        <v>0</v>
      </c>
      <c r="CF27" s="82" t="str">
        <f t="shared" si="89"/>
        <v/>
      </c>
      <c r="CG27" s="82" t="str">
        <f t="shared" si="90"/>
        <v/>
      </c>
      <c r="CH27" s="82">
        <f t="shared" si="91"/>
        <v>737041</v>
      </c>
      <c r="CI27" s="82" t="str">
        <f t="shared" si="92"/>
        <v/>
      </c>
      <c r="CJ27" s="82" t="str">
        <f t="shared" si="93"/>
        <v/>
      </c>
      <c r="CK27" s="82" t="str">
        <f t="shared" si="94"/>
        <v/>
      </c>
      <c r="CL27" s="82">
        <f t="shared" si="95"/>
        <v>0</v>
      </c>
      <c r="CM27" s="82">
        <f t="shared" si="96"/>
        <v>0</v>
      </c>
      <c r="CN27" s="82">
        <f t="shared" si="97"/>
        <v>0</v>
      </c>
      <c r="CO27" s="82" t="str">
        <f t="shared" si="98"/>
        <v/>
      </c>
      <c r="CP27" s="82">
        <f t="shared" si="99"/>
        <v>0</v>
      </c>
      <c r="CQ27" s="82">
        <f t="shared" si="100"/>
        <v>0</v>
      </c>
      <c r="CR27" s="82" t="str">
        <f t="shared" si="101"/>
        <v/>
      </c>
      <c r="CS27" s="82" t="str">
        <f t="shared" si="102"/>
        <v/>
      </c>
      <c r="CT27" s="82">
        <f t="shared" si="103"/>
        <v>0</v>
      </c>
      <c r="CU27" s="82" t="str">
        <f t="shared" si="104"/>
        <v/>
      </c>
      <c r="CV27" s="82" t="str">
        <f t="shared" si="105"/>
        <v/>
      </c>
      <c r="CW27" s="82" t="str">
        <f t="shared" si="106"/>
        <v/>
      </c>
      <c r="CX27" s="82">
        <f t="shared" si="107"/>
        <v>737041</v>
      </c>
      <c r="CY27" s="82">
        <f>VLOOKUP($A27,FAG_Daten_2022!$A$1:$FK$206,FAG_Daten_2022!I$1,FALSE)</f>
        <v>255</v>
      </c>
      <c r="CZ27" s="82" t="str">
        <f>IF(VLOOKUP($A27,FAG_Daten_2022!$A$1:$FK$206,FAG_Daten_2022!BE$1,FALSE)="","",VLOOKUP($A27,FAG_Daten_2022!$A$1:$FK$206,FAG_Daten_2022!BE$1,FALSE))</f>
        <v/>
      </c>
      <c r="DA27" s="82" t="str">
        <f>IF(VLOOKUP($A27,FAG_Daten_2022!$A$1:$FK$206,FAG_Daten_2022!BF$1,FALSE)="","",VLOOKUP($A27,FAG_Daten_2022!$A$1:$FK$206,FAG_Daten_2022!BF$1,FALSE))</f>
        <v/>
      </c>
      <c r="DB27" s="82" t="str">
        <f>IF(VLOOKUP($A27,FAG_Daten_2022!$A$1:$FK$206,FAG_Daten_2022!BG$1,FALSE)="","",VLOOKUP($A27,FAG_Daten_2022!$A$1:$FK$206,FAG_Daten_2022!BG$1,FALSE))</f>
        <v/>
      </c>
      <c r="DC27" s="82" t="str">
        <f>IF(VLOOKUP($A27,FAG_Daten_2022!$A$1:$FK$206,FAG_Daten_2022!BH$1,FALSE)="","",VLOOKUP($A27,FAG_Daten_2022!$A$1:$FK$206,FAG_Daten_2022!BH$1,FALSE))</f>
        <v/>
      </c>
      <c r="DD27" s="82" t="str">
        <f>IF(VLOOKUP($A27,FAG_Daten_2022!$A$1:$FK$206,FAG_Daten_2022!BI$1,FALSE)="","",VLOOKUP($A27,FAG_Daten_2022!$A$1:$FK$206,FAG_Daten_2022!BI$1,FALSE))</f>
        <v/>
      </c>
      <c r="DE27" s="82" t="str">
        <f>IF(VLOOKUP($A27,FAG_Daten_2022!$A$1:$FK$206,FAG_Daten_2022!BJ$1,FALSE)="","",VLOOKUP($A27,FAG_Daten_2022!$A$1:$FK$206,FAG_Daten_2022!BJ$1,FALSE))</f>
        <v/>
      </c>
      <c r="DF27" s="82" t="str">
        <f>IF(VLOOKUP($A27,FAG_Daten_2022!$A$1:$FK$206,FAG_Daten_2022!BK$1,FALSE)="","",VLOOKUP($A27,FAG_Daten_2022!$A$1:$FK$206,FAG_Daten_2022!BK$1,FALSE))</f>
        <v/>
      </c>
      <c r="DG27" s="82" t="str">
        <f>IF(VLOOKUP($A27,FAG_Daten_2022!$A$1:$FK$206,FAG_Daten_2022!BL$1,FALSE)="","",VLOOKUP($A27,FAG_Daten_2022!$A$1:$FK$206,FAG_Daten_2022!BL$1,FALSE))</f>
        <v/>
      </c>
      <c r="DH27" s="82">
        <f>IF(VLOOKUP($A27,FAG_Daten_2022!$A$1:$FK$206,FAG_Daten_2022!BM$1,FALSE)="","",VLOOKUP($A27,FAG_Daten_2022!$A$1:$FK$206,FAG_Daten_2022!BM$1,FALSE))</f>
        <v>145</v>
      </c>
      <c r="DI27" s="82" t="str">
        <f>IF(VLOOKUP($A27,FAG_Daten_2022!$A$1:$FK$206,FAG_Daten_2022!BN$1,FALSE)="","",VLOOKUP($A27,FAG_Daten_2022!$A$1:$FK$206,FAG_Daten_2022!BN$1,FALSE))</f>
        <v/>
      </c>
      <c r="DJ27" s="82" t="str">
        <f>IF(VLOOKUP($A27,FAG_Daten_2022!$A$1:$FK$206,FAG_Daten_2022!BO$1,FALSE)="","",VLOOKUP($A27,FAG_Daten_2022!$A$1:$FK$206,FAG_Daten_2022!BO$1,FALSE))</f>
        <v/>
      </c>
      <c r="DK27" s="82" t="str">
        <f>IF(VLOOKUP($A27,FAG_Daten_2022!$A$1:$FK$206,FAG_Daten_2022!BP$1,FALSE)="","",VLOOKUP($A27,FAG_Daten_2022!$A$1:$FK$206,FAG_Daten_2022!BP$1,FALSE))</f>
        <v/>
      </c>
      <c r="DL27" s="82" t="str">
        <f>IF(VLOOKUP($A27,FAG_Daten_2022!$A$1:$FK$206,FAG_Daten_2022!BQ$1,FALSE)="","",VLOOKUP($A27,FAG_Daten_2022!$A$1:$FK$206,FAG_Daten_2022!BQ$1,FALSE))</f>
        <v/>
      </c>
      <c r="DM27" s="82" t="str">
        <f>IF(VLOOKUP($A27,FAG_Daten_2022!$A$1:$FK$206,FAG_Daten_2022!BR$1,FALSE)="","",VLOOKUP($A27,FAG_Daten_2022!$A$1:$FK$206,FAG_Daten_2022!BR$1,FALSE))</f>
        <v/>
      </c>
      <c r="DN27" s="82" t="str">
        <f t="shared" si="108"/>
        <v/>
      </c>
      <c r="DO27" s="82" t="str">
        <f t="shared" si="109"/>
        <v/>
      </c>
      <c r="DP27" s="82" t="str">
        <f t="shared" si="110"/>
        <v/>
      </c>
      <c r="DQ27" s="82" t="str">
        <f t="shared" si="111"/>
        <v/>
      </c>
      <c r="DR27" s="82" t="str">
        <f t="shared" si="112"/>
        <v/>
      </c>
      <c r="DS27" s="82" t="str">
        <f t="shared" si="113"/>
        <v/>
      </c>
      <c r="DT27" s="82" t="str">
        <f t="shared" si="114"/>
        <v/>
      </c>
      <c r="DU27" s="82" t="str">
        <f t="shared" si="115"/>
        <v/>
      </c>
      <c r="DV27" s="82">
        <f t="shared" si="116"/>
        <v>92229</v>
      </c>
      <c r="DW27" s="82" t="str">
        <f t="shared" si="117"/>
        <v/>
      </c>
      <c r="DX27" s="82" t="str">
        <f t="shared" si="118"/>
        <v/>
      </c>
      <c r="DY27" s="82" t="str">
        <f t="shared" si="119"/>
        <v/>
      </c>
      <c r="DZ27" s="82">
        <f t="shared" si="120"/>
        <v>92229</v>
      </c>
      <c r="EA27" s="82">
        <f t="shared" si="121"/>
        <v>829270</v>
      </c>
      <c r="EB27" s="82"/>
      <c r="EC27" s="82"/>
      <c r="ED27" s="82"/>
      <c r="EE27" s="82"/>
      <c r="EF27" s="82"/>
      <c r="EG27" s="82"/>
      <c r="EH27" s="82"/>
      <c r="EI27" s="82"/>
      <c r="EJ27" s="82"/>
      <c r="EL27" s="82"/>
    </row>
    <row r="28" spans="1:143" s="3" customFormat="1" outlineLevel="1" x14ac:dyDescent="0.2">
      <c r="A28" s="3">
        <v>83</v>
      </c>
      <c r="B28" s="3" t="str">
        <f>VLOOKUP(A28,FAG_Daten_2022!A$1:$FK$206,FAG_Daten_2022!$B$1,FALSE)</f>
        <v>Buchs</v>
      </c>
      <c r="C28" s="3" t="str">
        <f>VLOOKUP(A28,FAG_Daten_2022!A$1:$FK$206,FAG_Daten_2022!$C$1,FALSE)</f>
        <v>Politische Gemeinde</v>
      </c>
      <c r="D28" s="3" t="str">
        <f>VLOOKUP(A28,FAG_Daten_2022!A$1:$FK$206,FAG_Daten_2022!$D$1,FALSE)</f>
        <v>Bezirk Dielsdorf</v>
      </c>
      <c r="E28" s="82">
        <f>VLOOKUP(A28,FAG_Daten_2022!A$1:$FK$206,FAG_Daten_2022!$AT$1,FALSE)</f>
        <v>2355</v>
      </c>
      <c r="F28" s="82">
        <f>VLOOKUP(A28,FAG_Daten_2022!A$1:$FK$206,FAG_Daten_2022!$AV$1,FALSE)</f>
        <v>3770</v>
      </c>
      <c r="G28" s="82">
        <f>VLOOKUP(A28,FAG_Daten_2022!A$1:$FK$206,FAG_Daten_2022!$F$1,FALSE)</f>
        <v>6554</v>
      </c>
      <c r="H28" s="80">
        <f>VLOOKUP(A28,FAG_Daten_2022!A$1:$FK$206,FAG_Daten_2022!$DH$1,FALSE)</f>
        <v>110</v>
      </c>
      <c r="I28" s="82">
        <f>ROUND(IF(E28&lt;FAG_Basisdaten!$C$5*F28,(FAG_Basisdaten!$C$5*F28-E28)*G28*H28/100,0),0)</f>
        <v>8842329</v>
      </c>
      <c r="J28" s="82">
        <f>VLOOKUP(A28,FAG_Daten_2022!A$1:$FK$206,FAG_Daten_2022!$AT$1,FALSE)</f>
        <v>2355</v>
      </c>
      <c r="K28" s="82">
        <f>VLOOKUP(A28,FAG_Daten_2022!A$1:$FK$206,FAG_Daten_2022!$AV$1,FALSE)</f>
        <v>3770</v>
      </c>
      <c r="L28" s="3">
        <f>VLOOKUP(A28,FAG_Daten_2022!A$1:$FK$206,FAG_Daten_2022!$F$1,FALSE)</f>
        <v>6554</v>
      </c>
      <c r="M28" s="3">
        <f>VLOOKUP(A28,FAG_Daten_2022!A$1:$FK$206,FAG_Daten_2022!DJ$1,FALSE)</f>
        <v>99.67</v>
      </c>
      <c r="N28" s="3">
        <f>VLOOKUP(A28,FAG_Daten_2022!A$1:$FK$206,FAG_Daten_2022!$DK$1,FALSE)</f>
        <v>100.87</v>
      </c>
      <c r="O28" s="82">
        <f>ROUND(IF(J28&gt;K28*FAG_Basisdaten!$C$8,(J28-K28*FAG_Basisdaten!$C$8)*FAG_Basisdaten!$C$9*L28*(M28/N28),0),0)</f>
        <v>0</v>
      </c>
      <c r="P28" s="82">
        <f>VLOOKUP(A28,FAG_Daten_2022!A$1:$FK$206,FAG_Daten_2022!$I$1,FALSE)</f>
        <v>1372</v>
      </c>
      <c r="Q28" s="82">
        <f>VLOOKUP(A28,FAG_Daten_2022!A$1:$FK$206,FAG_Daten_2022!$F$1,FALSE)</f>
        <v>6554</v>
      </c>
      <c r="R28" s="82">
        <f>VLOOKUP(A28,FAG_Daten_2022!A$1:$FK$206,FAG_Daten_2022!$K$1,FALSE)</f>
        <v>232131</v>
      </c>
      <c r="S28" s="82">
        <f>VLOOKUP(A28,FAG_Daten_2022!A$1:$FK$206,FAG_Daten_2022!$H$1,FALSE)</f>
        <v>1130451</v>
      </c>
      <c r="T28" s="82">
        <f>VLOOKUP(A28,FAG_Daten_2022!A$1:$FK$206,FAG_Daten_2022!$F$1,FALSE)</f>
        <v>6554</v>
      </c>
      <c r="U28" s="3">
        <f>VLOOKUP(A28,FAG_Daten_2022!A$1:$FK$206,FAG_Daten_2022!$BC$1,FALSE)</f>
        <v>102.3</v>
      </c>
      <c r="V28" s="3">
        <f>VLOOKUP(A28,FAG_Daten_2022!A$1:$FK$206,FAG_Daten_2022!$BD$1,FALSE)</f>
        <v>104.2</v>
      </c>
      <c r="W28" s="118">
        <f>IF((P28/Q28)&gt;(R28/S28)*FAG_Basisdaten!$C$12,((P28/Q28)-(R28/S28)*FAG_Basisdaten!$C$12)*T28*FAG_Basisdaten!$C$13*(U28/V28),0)</f>
        <v>0</v>
      </c>
      <c r="X28" s="3">
        <f>VLOOKUP(A28,FAG_Daten_2022!A$1:$FK$206,FAG_Daten_2022!$DH$1,FALSE)</f>
        <v>110</v>
      </c>
      <c r="Y28" s="3">
        <f>VLOOKUP(A28,FAG_Daten_2022!A$1:$FK$206,FAG_Daten_2022!$DJ$1,FALSE)</f>
        <v>99.67</v>
      </c>
      <c r="Z28" s="82">
        <f>ROUND(W28-W28*MIN(MAX((Y28*FAG_Basisdaten!$C$15-X28)/(Y28*FAG_Basisdaten!$C$14),0),1),0)</f>
        <v>0</v>
      </c>
      <c r="AA28" s="79">
        <f>VLOOKUP(A28,FAG_Daten_2022!A$1:$FK$206,FAG_Daten_2022!$AW$1,FALSE)</f>
        <v>1127.2</v>
      </c>
      <c r="AB28" s="83">
        <f>VLOOKUP(A28,FAG_Daten_2022!A$1:$FK$206,FAG_Daten_2022!$AZ$1,FALSE)</f>
        <v>0</v>
      </c>
      <c r="AC28" s="3">
        <f>VLOOKUP(A28,FAG_Daten_2022!A$1:$FK$206,FAG_Daten_2022!$F$1,FALSE)</f>
        <v>6554</v>
      </c>
      <c r="AD28" s="3">
        <f>VLOOKUP(A28,FAG_Daten_2022!A$1:$FK$206,FAG_Daten_2022!$BC$1,FALSE)</f>
        <v>102.3</v>
      </c>
      <c r="AE28" s="3">
        <f>VLOOKUP(A28,FAG_Daten_2022!A$1:$FK$206,FAG_Daten_2022!$BD$1,FALSE)</f>
        <v>104.2</v>
      </c>
      <c r="AF28" s="80">
        <f>IF(OR(AA28&lt;FAG_Basisdaten!$C$18,AB28&gt;FAG_Basisdaten!$C$19),MAX((FAG_Basisdaten!$C$20+FAG_Basisdaten!$C$21*AA28+FAG_Basisdaten!$C$22*AB28*100)*AC28*(AD28/AE28),0),0)</f>
        <v>0</v>
      </c>
      <c r="AG28" s="3">
        <f>VLOOKUP(A28,FAG_Daten_2022!A$1:$FK$206,FAG_Daten_2022!$DH$1,FALSE)</f>
        <v>110</v>
      </c>
      <c r="AH28" s="3">
        <f>VLOOKUP(A28,FAG_Daten_2022!A$1:$FK$206,FAG_Daten_2022!$DJ$1,FALSE)</f>
        <v>99.67</v>
      </c>
      <c r="AI28" s="82">
        <f>ROUND(AF28-AF28*MIN(MAX((AH28*FAG_Basisdaten!$C$24-AG28)/(AH28*FAG_Basisdaten!$C$23),0),1),0)</f>
        <v>0</v>
      </c>
      <c r="AJ28" s="3">
        <f>VLOOKUP(A28,FAG_Daten_2022!$A$1:$FK$206,FAG_Daten_2022!$BC$1,FALSE)</f>
        <v>102.3</v>
      </c>
      <c r="AK28" s="3">
        <f>VLOOKUP(A28,FAG_Daten_2022!$A$1:$FK$206,FAG_Daten_2022!$BD$1,FALSE)</f>
        <v>104.2</v>
      </c>
      <c r="AL28" s="82">
        <v>0</v>
      </c>
      <c r="AM28" s="82">
        <f t="shared" si="82"/>
        <v>8842329</v>
      </c>
      <c r="AN28" s="115"/>
      <c r="AO28" s="115" t="str">
        <f>IF(VLOOKUP($A28,FAG_Daten_2022!$A$1:$FK$206,FAG_Daten_2022!BT$1,FALSE)="","",VLOOKUP($A28,FAG_Daten_2022!$A$1:$FK$206,FAG_Daten_2022!BT$1,FALSE))</f>
        <v/>
      </c>
      <c r="AP28" s="115" t="str">
        <f>IF(VLOOKUP($A28,FAG_Daten_2022!$A$1:$FK$206,FAG_Daten_2022!BU$1,FALSE)="","",VLOOKUP($A28,FAG_Daten_2022!$A$1:$FK$206,FAG_Daten_2022!BU$1,FALSE))</f>
        <v/>
      </c>
      <c r="AQ28" s="115" t="str">
        <f>IF(VLOOKUP($A28,FAG_Daten_2022!$A$1:$FK$206,FAG_Daten_2022!BV$1,FALSE)="","",VLOOKUP($A28,FAG_Daten_2022!$A$1:$FK$206,FAG_Daten_2022!BV$1,FALSE))</f>
        <v/>
      </c>
      <c r="AR28" s="115" t="str">
        <f>IF(VLOOKUP($A28,FAG_Daten_2022!$A$1:$FK$206,FAG_Daten_2022!BW$1,FALSE)="","",VLOOKUP($A28,FAG_Daten_2022!$A$1:$FK$206,FAG_Daten_2022!BW$1,FALSE))</f>
        <v>Regensdorf-Buchs-Dällikon</v>
      </c>
      <c r="AS28" s="115" t="str">
        <f>IF(VLOOKUP($A28,FAG_Daten_2022!$A$1:$FK$206,FAG_Daten_2022!BX$1,FALSE)="","",VLOOKUP($A28,FAG_Daten_2022!$A$1:$FK$206,FAG_Daten_2022!BX$1,FALSE))</f>
        <v/>
      </c>
      <c r="AT28" s="115" t="str">
        <f>IF(VLOOKUP($A28,FAG_Daten_2022!$A$1:$FK$206,FAG_Daten_2022!BY$1,FALSE)="","",VLOOKUP($A28,FAG_Daten_2022!$A$1:$FK$206,FAG_Daten_2022!BY$1,FALSE))</f>
        <v/>
      </c>
      <c r="AU28" s="115" t="str">
        <f>IF(VLOOKUP($A28,FAG_Daten_2022!$A$1:$FK$206,FAG_Daten_2022!BZ$1,FALSE)="","",VLOOKUP($A28,FAG_Daten_2022!$A$1:$FK$206,FAG_Daten_2022!BZ$1,FALSE))</f>
        <v/>
      </c>
      <c r="AV28" s="115" t="str">
        <f>IF(VLOOKUP($A28,FAG_Daten_2022!$A$1:$FK$206,FAG_Daten_2022!CA$1,FALSE)="","",VLOOKUP($A28,FAG_Daten_2022!$A$1:$FK$206,FAG_Daten_2022!CA$1,FALSE))</f>
        <v/>
      </c>
      <c r="AW28" s="115" t="str">
        <f>IF(VLOOKUP($A28,FAG_Daten_2022!$A$1:$FK$206,FAG_Daten_2022!CB$1,FALSE)="","",VLOOKUP($A28,FAG_Daten_2022!$A$1:$FK$206,FAG_Daten_2022!CB$1,FALSE))</f>
        <v/>
      </c>
      <c r="AX28" s="115" t="str">
        <f>IF(VLOOKUP($A28,FAG_Daten_2022!$A$1:$FK$206,FAG_Daten_2022!CC$1,FALSE)="","",VLOOKUP($A28,FAG_Daten_2022!$A$1:$FK$206,FAG_Daten_2022!CC$1,FALSE))</f>
        <v/>
      </c>
      <c r="AY28" s="115" t="str">
        <f>IF(VLOOKUP($A28,FAG_Daten_2022!$A$1:$FK$206,FAG_Daten_2022!CD$1,FALSE)="","",VLOOKUP($A28,FAG_Daten_2022!$A$1:$FK$206,FAG_Daten_2022!CD$1,FALSE))</f>
        <v/>
      </c>
      <c r="AZ28" s="80">
        <f>VLOOKUP($A28,FAG_Daten_2022!$A$1:$FK$206,FAG_Daten_2022!$DH$1,FALSE)</f>
        <v>110</v>
      </c>
      <c r="BA28" s="80">
        <f>IF(VLOOKUP($A28,FAG_Daten_2022!$A$1:$FK$206,FAG_Daten_2022!M$1,FALSE)="","",VLOOKUP($A28,FAG_Daten_2022!$A$1:$FK$206,FAG_Daten_2022!M$1,FALSE))</f>
        <v>0</v>
      </c>
      <c r="BB28" s="80">
        <f>IF(VLOOKUP($A28,FAG_Daten_2022!$A$1:$FK$206,FAG_Daten_2022!N$1,FALSE)="","",VLOOKUP($A28,FAG_Daten_2022!$A$1:$FK$206,FAG_Daten_2022!N$1,FALSE))</f>
        <v>0</v>
      </c>
      <c r="BC28" s="80">
        <f>IF(VLOOKUP($A28,FAG_Daten_2022!$A$1:$FK$206,FAG_Daten_2022!O$1,FALSE)="","",VLOOKUP($A28,FAG_Daten_2022!$A$1:$FK$206,FAG_Daten_2022!O$1,FALSE))</f>
        <v>0</v>
      </c>
      <c r="BD28" s="80" t="str">
        <f>IF(VLOOKUP($A28,FAG_Daten_2022!$A$1:$FK$206,FAG_Daten_2022!P$1,FALSE)="","",VLOOKUP($A28,FAG_Daten_2022!$A$1:$FK$206,FAG_Daten_2022!P$1,FALSE))</f>
        <v/>
      </c>
      <c r="BE28" s="80">
        <f>IF(VLOOKUP($A28,FAG_Daten_2022!$A$1:$FK$206,FAG_Daten_2022!R$1,FALSE)="","",VLOOKUP($A28,FAG_Daten_2022!$A$1:$FK$206,FAG_Daten_2022!R$1,FALSE))</f>
        <v>22</v>
      </c>
      <c r="BF28" s="80">
        <f>IF(VLOOKUP($A28,FAG_Daten_2022!$A$1:$FK$206,FAG_Daten_2022!S$1,FALSE)="","",VLOOKUP($A28,FAG_Daten_2022!$A$1:$FK$206,FAG_Daten_2022!S$1,FALSE))</f>
        <v>0</v>
      </c>
      <c r="BG28" s="80" t="str">
        <f>IF(VLOOKUP($A28,FAG_Daten_2022!$A$1:$FK$206,FAG_Daten_2022!T$1,FALSE)="","",VLOOKUP($A28,FAG_Daten_2022!$A$1:$FK$206,FAG_Daten_2022!T$1,FALSE))</f>
        <v/>
      </c>
      <c r="BH28" s="80" t="str">
        <f>IF(VLOOKUP($A28,FAG_Daten_2022!$A$1:$FK$206,FAG_Daten_2022!U$1,FALSE)="","",VLOOKUP($A28,FAG_Daten_2022!$A$1:$FK$206,FAG_Daten_2022!U$1,FALSE))</f>
        <v/>
      </c>
      <c r="BI28" s="80">
        <f>IF(VLOOKUP($A28,FAG_Daten_2022!$A$1:$FK$206,FAG_Daten_2022!W$1,FALSE)="","",VLOOKUP($A28,FAG_Daten_2022!$A$1:$FK$206,FAG_Daten_2022!W$1,FALSE))</f>
        <v>0</v>
      </c>
      <c r="BJ28" s="80" t="str">
        <f>IF(VLOOKUP($A28,FAG_Daten_2022!$A$1:$FK$206,FAG_Daten_2022!X$1,FALSE)="","",VLOOKUP($A28,FAG_Daten_2022!$A$1:$FK$206,FAG_Daten_2022!X$1,FALSE))</f>
        <v/>
      </c>
      <c r="BK28" s="80" t="str">
        <f>IF(VLOOKUP($A28,FAG_Daten_2022!$A$1:$FK$206,FAG_Daten_2022!Y$1,FALSE)="","",VLOOKUP($A28,FAG_Daten_2022!$A$1:$FK$206,FAG_Daten_2022!Y$1,FALSE))</f>
        <v/>
      </c>
      <c r="BL28" s="80" t="str">
        <f>IF(VLOOKUP($A28,FAG_Daten_2022!$A$1:$FK$206,FAG_Daten_2022!Z$1,FALSE)="","",VLOOKUP($A28,FAG_Daten_2022!$A$1:$FK$206,FAG_Daten_2022!Z$1,FALSE))</f>
        <v/>
      </c>
      <c r="BM28" s="82">
        <f>IF(VLOOKUP($A28,FAG_Daten_2022!$A$1:$FK$206,FAG_Daten_2022!AG$1,FALSE)="","",VLOOKUP($A28,FAG_Daten_2022!$A$1:$FK$206,FAG_Daten_2022!AG$1,FALSE))</f>
        <v>15435312</v>
      </c>
      <c r="BN28" s="82"/>
      <c r="BO28" s="82">
        <f>IF(VLOOKUP($A28,FAG_Daten_2022!$A$1:$FK$206,FAG_Daten_2022!AI$1,FALSE)="","",VLOOKUP($A28,FAG_Daten_2022!$A$1:$FK$206,FAG_Daten_2022!AI$1,FALSE))</f>
        <v>0</v>
      </c>
      <c r="BP28" s="113">
        <f>IF(VLOOKUP($A28,FAG_Daten_2022!$A$1:$FK$206,FAG_Daten_2022!AJ$1,FALSE)="","",VLOOKUP($A28,FAG_Daten_2022!$A$1:$FK$206,FAG_Daten_2022!AJ$1,FALSE))</f>
        <v>0</v>
      </c>
      <c r="BQ28" s="82" t="str">
        <f>IF(VLOOKUP($A28,FAG_Daten_2022!$A$1:$FK$206,FAG_Daten_2022!AK$1,FALSE)="","",VLOOKUP($A28,FAG_Daten_2022!$A$1:$FK$206,FAG_Daten_2022!AK$1,FALSE))</f>
        <v/>
      </c>
      <c r="BR28" s="82">
        <f>IF(VLOOKUP($A28,FAG_Daten_2022!$A$1:$FK$206,FAG_Daten_2022!AL$1,FALSE)="","",VLOOKUP($A28,FAG_Daten_2022!$A$1:$FK$206,FAG_Daten_2022!AL$1,FALSE))</f>
        <v>15435312</v>
      </c>
      <c r="BS28" s="82">
        <f>IF(VLOOKUP($A28,FAG_Daten_2022!$A$1:$FK$206,FAG_Daten_2022!AM$1,FALSE)="","",VLOOKUP($A28,FAG_Daten_2022!$A$1:$FK$206,FAG_Daten_2022!AM$1,FALSE))</f>
        <v>0</v>
      </c>
      <c r="BT28" s="82" t="str">
        <f>IF(VLOOKUP($A28,FAG_Daten_2022!$A$1:$FK$206,FAG_Daten_2022!AN$1,FALSE)="","",VLOOKUP($A28,FAG_Daten_2022!$A$1:$FK$206,FAG_Daten_2022!AN$1,FALSE))</f>
        <v/>
      </c>
      <c r="BU28" s="82" t="str">
        <f>IF(VLOOKUP($A28,FAG_Daten_2022!$A$1:$FK$206,FAG_Daten_2022!AO$1,FALSE)="","",VLOOKUP($A28,FAG_Daten_2022!$A$1:$FK$206,FAG_Daten_2022!AO$1,FALSE))</f>
        <v/>
      </c>
      <c r="BV28" s="82">
        <f>IF(VLOOKUP($A28,FAG_Daten_2022!$A$1:$FK$206,FAG_Daten_2022!AP$1,FALSE)="","",VLOOKUP($A28,FAG_Daten_2022!$A$1:$FK$206,FAG_Daten_2022!AP$1,FALSE))</f>
        <v>0</v>
      </c>
      <c r="BW28" s="82" t="str">
        <f>IF(VLOOKUP($A28,FAG_Daten_2022!$A$1:$FK$206,FAG_Daten_2022!AQ$1,FALSE)="","",VLOOKUP($A28,FAG_Daten_2022!$A$1:$FK$206,FAG_Daten_2022!AQ$1,FALSE))</f>
        <v/>
      </c>
      <c r="BX28" s="82" t="str">
        <f>IF(VLOOKUP($A28,FAG_Daten_2022!$A$1:$FK$206,FAG_Daten_2022!AR$1,FALSE)="","",VLOOKUP($A28,FAG_Daten_2022!$A$1:$FK$206,FAG_Daten_2022!AR$1,FALSE))</f>
        <v/>
      </c>
      <c r="BY28" s="82" t="str">
        <f>IF(VLOOKUP($A28,FAG_Daten_2022!$A$1:$FK$206,FAG_Daten_2022!AS$1,FALSE)="","",VLOOKUP($A28,FAG_Daten_2022!$A$1:$FK$206,FAG_Daten_2022!AS$1,FALSE))</f>
        <v/>
      </c>
      <c r="BZ28" s="82" t="str">
        <f t="shared" si="83"/>
        <v/>
      </c>
      <c r="CA28" s="82">
        <f t="shared" si="84"/>
        <v>0</v>
      </c>
      <c r="CB28" s="82">
        <f t="shared" si="85"/>
        <v>0</v>
      </c>
      <c r="CC28" s="82" t="str">
        <f t="shared" si="86"/>
        <v/>
      </c>
      <c r="CD28" s="82">
        <f t="shared" si="87"/>
        <v>1768466</v>
      </c>
      <c r="CE28" s="82">
        <f t="shared" si="88"/>
        <v>0</v>
      </c>
      <c r="CF28" s="82" t="str">
        <f t="shared" si="89"/>
        <v/>
      </c>
      <c r="CG28" s="82" t="str">
        <f t="shared" si="90"/>
        <v/>
      </c>
      <c r="CH28" s="82">
        <f t="shared" si="91"/>
        <v>0</v>
      </c>
      <c r="CI28" s="82" t="str">
        <f t="shared" si="92"/>
        <v/>
      </c>
      <c r="CJ28" s="82" t="str">
        <f t="shared" si="93"/>
        <v/>
      </c>
      <c r="CK28" s="82" t="str">
        <f t="shared" si="94"/>
        <v/>
      </c>
      <c r="CL28" s="82" t="str">
        <f t="shared" si="95"/>
        <v/>
      </c>
      <c r="CM28" s="82">
        <f t="shared" si="96"/>
        <v>0</v>
      </c>
      <c r="CN28" s="82">
        <f t="shared" si="97"/>
        <v>0</v>
      </c>
      <c r="CO28" s="82" t="str">
        <f t="shared" si="98"/>
        <v/>
      </c>
      <c r="CP28" s="82">
        <f t="shared" si="99"/>
        <v>0</v>
      </c>
      <c r="CQ28" s="82">
        <f t="shared" si="100"/>
        <v>0</v>
      </c>
      <c r="CR28" s="82" t="str">
        <f t="shared" si="101"/>
        <v/>
      </c>
      <c r="CS28" s="82" t="str">
        <f t="shared" si="102"/>
        <v/>
      </c>
      <c r="CT28" s="82">
        <f t="shared" si="103"/>
        <v>0</v>
      </c>
      <c r="CU28" s="82" t="str">
        <f t="shared" si="104"/>
        <v/>
      </c>
      <c r="CV28" s="82" t="str">
        <f t="shared" si="105"/>
        <v/>
      </c>
      <c r="CW28" s="82" t="str">
        <f t="shared" si="106"/>
        <v/>
      </c>
      <c r="CX28" s="82">
        <f t="shared" si="107"/>
        <v>1768466</v>
      </c>
      <c r="CY28" s="82">
        <f>VLOOKUP($A28,FAG_Daten_2022!$A$1:$FK$206,FAG_Daten_2022!I$1,FALSE)</f>
        <v>1372</v>
      </c>
      <c r="CZ28" s="82" t="str">
        <f>IF(VLOOKUP($A28,FAG_Daten_2022!$A$1:$FK$206,FAG_Daten_2022!BE$1,FALSE)="","",VLOOKUP($A28,FAG_Daten_2022!$A$1:$FK$206,FAG_Daten_2022!BE$1,FALSE))</f>
        <v/>
      </c>
      <c r="DA28" s="82" t="str">
        <f>IF(VLOOKUP($A28,FAG_Daten_2022!$A$1:$FK$206,FAG_Daten_2022!BF$1,FALSE)="","",VLOOKUP($A28,FAG_Daten_2022!$A$1:$FK$206,FAG_Daten_2022!BF$1,FALSE))</f>
        <v/>
      </c>
      <c r="DB28" s="82" t="str">
        <f>IF(VLOOKUP($A28,FAG_Daten_2022!$A$1:$FK$206,FAG_Daten_2022!BG$1,FALSE)="","",VLOOKUP($A28,FAG_Daten_2022!$A$1:$FK$206,FAG_Daten_2022!BG$1,FALSE))</f>
        <v/>
      </c>
      <c r="DC28" s="82" t="str">
        <f>IF(VLOOKUP($A28,FAG_Daten_2022!$A$1:$FK$206,FAG_Daten_2022!BH$1,FALSE)="","",VLOOKUP($A28,FAG_Daten_2022!$A$1:$FK$206,FAG_Daten_2022!BH$1,FALSE))</f>
        <v/>
      </c>
      <c r="DD28" s="82">
        <f>IF(VLOOKUP($A28,FAG_Daten_2022!$A$1:$FK$206,FAG_Daten_2022!BI$1,FALSE)="","",VLOOKUP($A28,FAG_Daten_2022!$A$1:$FK$206,FAG_Daten_2022!BI$1,FALSE))</f>
        <v>190</v>
      </c>
      <c r="DE28" s="82" t="str">
        <f>IF(VLOOKUP($A28,FAG_Daten_2022!$A$1:$FK$206,FAG_Daten_2022!BJ$1,FALSE)="","",VLOOKUP($A28,FAG_Daten_2022!$A$1:$FK$206,FAG_Daten_2022!BJ$1,FALSE))</f>
        <v/>
      </c>
      <c r="DF28" s="82" t="str">
        <f>IF(VLOOKUP($A28,FAG_Daten_2022!$A$1:$FK$206,FAG_Daten_2022!BK$1,FALSE)="","",VLOOKUP($A28,FAG_Daten_2022!$A$1:$FK$206,FAG_Daten_2022!BK$1,FALSE))</f>
        <v/>
      </c>
      <c r="DG28" s="82" t="str">
        <f>IF(VLOOKUP($A28,FAG_Daten_2022!$A$1:$FK$206,FAG_Daten_2022!BL$1,FALSE)="","",VLOOKUP($A28,FAG_Daten_2022!$A$1:$FK$206,FAG_Daten_2022!BL$1,FALSE))</f>
        <v/>
      </c>
      <c r="DH28" s="82" t="str">
        <f>IF(VLOOKUP($A28,FAG_Daten_2022!$A$1:$FK$206,FAG_Daten_2022!BM$1,FALSE)="","",VLOOKUP($A28,FAG_Daten_2022!$A$1:$FK$206,FAG_Daten_2022!BM$1,FALSE))</f>
        <v/>
      </c>
      <c r="DI28" s="82" t="str">
        <f>IF(VLOOKUP($A28,FAG_Daten_2022!$A$1:$FK$206,FAG_Daten_2022!BN$1,FALSE)="","",VLOOKUP($A28,FAG_Daten_2022!$A$1:$FK$206,FAG_Daten_2022!BN$1,FALSE))</f>
        <v/>
      </c>
      <c r="DJ28" s="82" t="str">
        <f>IF(VLOOKUP($A28,FAG_Daten_2022!$A$1:$FK$206,FAG_Daten_2022!BO$1,FALSE)="","",VLOOKUP($A28,FAG_Daten_2022!$A$1:$FK$206,FAG_Daten_2022!BO$1,FALSE))</f>
        <v/>
      </c>
      <c r="DK28" s="82" t="str">
        <f>IF(VLOOKUP($A28,FAG_Daten_2022!$A$1:$FK$206,FAG_Daten_2022!BP$1,FALSE)="","",VLOOKUP($A28,FAG_Daten_2022!$A$1:$FK$206,FAG_Daten_2022!BP$1,FALSE))</f>
        <v/>
      </c>
      <c r="DL28" s="82" t="str">
        <f>IF(VLOOKUP($A28,FAG_Daten_2022!$A$1:$FK$206,FAG_Daten_2022!BQ$1,FALSE)="","",VLOOKUP($A28,FAG_Daten_2022!$A$1:$FK$206,FAG_Daten_2022!BQ$1,FALSE))</f>
        <v/>
      </c>
      <c r="DM28" s="82" t="str">
        <f>IF(VLOOKUP($A28,FAG_Daten_2022!$A$1:$FK$206,FAG_Daten_2022!BR$1,FALSE)="","",VLOOKUP($A28,FAG_Daten_2022!$A$1:$FK$206,FAG_Daten_2022!BR$1,FALSE))</f>
        <v/>
      </c>
      <c r="DN28" s="82" t="str">
        <f t="shared" si="108"/>
        <v/>
      </c>
      <c r="DO28" s="82" t="str">
        <f t="shared" si="109"/>
        <v/>
      </c>
      <c r="DP28" s="82" t="str">
        <f t="shared" si="110"/>
        <v/>
      </c>
      <c r="DQ28" s="82" t="str">
        <f t="shared" si="111"/>
        <v/>
      </c>
      <c r="DR28" s="82">
        <f t="shared" si="112"/>
        <v>0</v>
      </c>
      <c r="DS28" s="82" t="str">
        <f t="shared" si="113"/>
        <v/>
      </c>
      <c r="DT28" s="82" t="str">
        <f t="shared" si="114"/>
        <v/>
      </c>
      <c r="DU28" s="82" t="str">
        <f t="shared" si="115"/>
        <v/>
      </c>
      <c r="DV28" s="82" t="str">
        <f t="shared" si="116"/>
        <v/>
      </c>
      <c r="DW28" s="82" t="str">
        <f t="shared" si="117"/>
        <v/>
      </c>
      <c r="DX28" s="82" t="str">
        <f t="shared" si="118"/>
        <v/>
      </c>
      <c r="DY28" s="82" t="str">
        <f t="shared" si="119"/>
        <v/>
      </c>
      <c r="DZ28" s="82">
        <f t="shared" si="120"/>
        <v>0</v>
      </c>
      <c r="EA28" s="82">
        <f t="shared" si="121"/>
        <v>1768466</v>
      </c>
      <c r="EB28" s="82"/>
      <c r="EC28" s="82"/>
      <c r="ED28" s="82"/>
      <c r="EE28" s="82"/>
      <c r="EF28" s="82"/>
      <c r="EG28" s="82"/>
      <c r="EH28" s="82"/>
      <c r="EI28" s="82"/>
      <c r="EJ28" s="82"/>
      <c r="EK28" s="1"/>
      <c r="EL28" s="11"/>
      <c r="EM28" s="1"/>
    </row>
    <row r="29" spans="1:143" s="3" customFormat="1" outlineLevel="1" x14ac:dyDescent="0.2">
      <c r="A29" s="3">
        <v>53</v>
      </c>
      <c r="B29" s="3" t="str">
        <f>VLOOKUP(A29,FAG_Daten_2022!A$1:$FK$206,FAG_Daten_2022!$B$1,FALSE)</f>
        <v>Bülach</v>
      </c>
      <c r="C29" s="3" t="str">
        <f>VLOOKUP(A29,FAG_Daten_2022!A$1:$FK$206,FAG_Daten_2022!$C$1,FALSE)</f>
        <v>Stadt</v>
      </c>
      <c r="D29" s="3" t="str">
        <f>VLOOKUP(A29,FAG_Daten_2022!A$1:$FK$206,FAG_Daten_2022!$D$1,FALSE)</f>
        <v>Bezirk Bülach</v>
      </c>
      <c r="E29" s="82">
        <f>VLOOKUP(A29,FAG_Daten_2022!A$1:$FK$206,FAG_Daten_2022!$AT$1,FALSE)</f>
        <v>2567</v>
      </c>
      <c r="F29" s="82">
        <f>VLOOKUP(A29,FAG_Daten_2022!A$1:$FK$206,FAG_Daten_2022!$AV$1,FALSE)</f>
        <v>3770</v>
      </c>
      <c r="G29" s="82">
        <f>VLOOKUP(A29,FAG_Daten_2022!A$1:$FK$206,FAG_Daten_2022!$F$1,FALSE)</f>
        <v>21973</v>
      </c>
      <c r="H29" s="80">
        <f>VLOOKUP(A29,FAG_Daten_2022!A$1:$FK$206,FAG_Daten_2022!$DH$1,FALSE)</f>
        <v>110</v>
      </c>
      <c r="I29" s="82">
        <f>ROUND(IF(E29&lt;FAG_Basisdaten!$C$5*F29,(FAG_Basisdaten!$C$5*F29-E29)*G29*H29/100,0),0)</f>
        <v>24520769</v>
      </c>
      <c r="J29" s="82">
        <f>VLOOKUP(A29,FAG_Daten_2022!A$1:$FK$206,FAG_Daten_2022!$AT$1,FALSE)</f>
        <v>2567</v>
      </c>
      <c r="K29" s="82">
        <f>VLOOKUP(A29,FAG_Daten_2022!A$1:$FK$206,FAG_Daten_2022!$AV$1,FALSE)</f>
        <v>3770</v>
      </c>
      <c r="L29" s="3">
        <f>VLOOKUP(A29,FAG_Daten_2022!A$1:$FK$206,FAG_Daten_2022!$F$1,FALSE)</f>
        <v>21973</v>
      </c>
      <c r="M29" s="3">
        <f>VLOOKUP(A29,FAG_Daten_2022!A$1:$FK$206,FAG_Daten_2022!DJ$1,FALSE)</f>
        <v>99.67</v>
      </c>
      <c r="N29" s="3">
        <f>VLOOKUP(A29,FAG_Daten_2022!A$1:$FK$206,FAG_Daten_2022!$DK$1,FALSE)</f>
        <v>100.87</v>
      </c>
      <c r="O29" s="82">
        <f>ROUND(IF(J29&gt;K29*FAG_Basisdaten!$C$8,(J29-K29*FAG_Basisdaten!$C$8)*FAG_Basisdaten!$C$9*L29*(M29/N29),0),0)</f>
        <v>0</v>
      </c>
      <c r="P29" s="82">
        <f>VLOOKUP(A29,FAG_Daten_2022!A$1:$FK$206,FAG_Daten_2022!$I$1,FALSE)</f>
        <v>4539</v>
      </c>
      <c r="Q29" s="82">
        <f>VLOOKUP(A29,FAG_Daten_2022!A$1:$FK$206,FAG_Daten_2022!$F$1,FALSE)</f>
        <v>21973</v>
      </c>
      <c r="R29" s="82">
        <f>VLOOKUP(A29,FAG_Daten_2022!A$1:$FK$206,FAG_Daten_2022!$K$1,FALSE)</f>
        <v>232131</v>
      </c>
      <c r="S29" s="82">
        <f>VLOOKUP(A29,FAG_Daten_2022!A$1:$FK$206,FAG_Daten_2022!$H$1,FALSE)</f>
        <v>1130451</v>
      </c>
      <c r="T29" s="82">
        <f>VLOOKUP(A29,FAG_Daten_2022!A$1:$FK$206,FAG_Daten_2022!$F$1,FALSE)</f>
        <v>21973</v>
      </c>
      <c r="U29" s="3">
        <f>VLOOKUP(A29,FAG_Daten_2022!A$1:$FK$206,FAG_Daten_2022!$BC$1,FALSE)</f>
        <v>102.3</v>
      </c>
      <c r="V29" s="3">
        <f>VLOOKUP(A29,FAG_Daten_2022!A$1:$FK$206,FAG_Daten_2022!$BD$1,FALSE)</f>
        <v>104.2</v>
      </c>
      <c r="W29" s="118">
        <f>IF((P29/Q29)&gt;(R29/S29)*FAG_Basisdaten!$C$12,((P29/Q29)-(R29/S29)*FAG_Basisdaten!$C$12)*T29*FAG_Basisdaten!$C$13*(U29/V29),0)</f>
        <v>0</v>
      </c>
      <c r="X29" s="3">
        <f>VLOOKUP(A29,FAG_Daten_2022!A$1:$FK$206,FAG_Daten_2022!$DH$1,FALSE)</f>
        <v>110</v>
      </c>
      <c r="Y29" s="3">
        <f>VLOOKUP(A29,FAG_Daten_2022!A$1:$FK$206,FAG_Daten_2022!$DJ$1,FALSE)</f>
        <v>99.67</v>
      </c>
      <c r="Z29" s="82">
        <f>ROUND(W29-W29*MIN(MAX((Y29*FAG_Basisdaten!$C$15-X29)/(Y29*FAG_Basisdaten!$C$14),0),1),0)</f>
        <v>0</v>
      </c>
      <c r="AA29" s="79">
        <f>VLOOKUP(A29,FAG_Daten_2022!A$1:$FK$206,FAG_Daten_2022!$AW$1,FALSE)</f>
        <v>1368.42</v>
      </c>
      <c r="AB29" s="83">
        <f>VLOOKUP(A29,FAG_Daten_2022!A$1:$FK$206,FAG_Daten_2022!$AZ$1,FALSE)</f>
        <v>8.2000000000000007E-3</v>
      </c>
      <c r="AC29" s="3">
        <f>VLOOKUP(A29,FAG_Daten_2022!A$1:$FK$206,FAG_Daten_2022!$F$1,FALSE)</f>
        <v>21973</v>
      </c>
      <c r="AD29" s="3">
        <f>VLOOKUP(A29,FAG_Daten_2022!A$1:$FK$206,FAG_Daten_2022!$BC$1,FALSE)</f>
        <v>102.3</v>
      </c>
      <c r="AE29" s="3">
        <f>VLOOKUP(A29,FAG_Daten_2022!A$1:$FK$206,FAG_Daten_2022!$BD$1,FALSE)</f>
        <v>104.2</v>
      </c>
      <c r="AF29" s="80">
        <f>IF(OR(AA29&lt;FAG_Basisdaten!$C$18,AB29&gt;FAG_Basisdaten!$C$19),MAX((FAG_Basisdaten!$C$20+FAG_Basisdaten!$C$21*AA29+FAG_Basisdaten!$C$22*AB29*100)*AC29*(AD29/AE29),0),0)</f>
        <v>0</v>
      </c>
      <c r="AG29" s="3">
        <f>VLOOKUP(A29,FAG_Daten_2022!A$1:$FK$206,FAG_Daten_2022!$DH$1,FALSE)</f>
        <v>110</v>
      </c>
      <c r="AH29" s="3">
        <f>VLOOKUP(A29,FAG_Daten_2022!A$1:$FK$206,FAG_Daten_2022!$DJ$1,FALSE)</f>
        <v>99.67</v>
      </c>
      <c r="AI29" s="82">
        <f>ROUND(AF29-AF29*MIN(MAX((AH29*FAG_Basisdaten!$C$24-AG29)/(AH29*FAG_Basisdaten!$C$23),0),1),0)</f>
        <v>0</v>
      </c>
      <c r="AJ29" s="3">
        <f>VLOOKUP(A29,FAG_Daten_2022!$A$1:$FK$206,FAG_Daten_2022!$BC$1,FALSE)</f>
        <v>102.3</v>
      </c>
      <c r="AK29" s="3">
        <f>VLOOKUP(A29,FAG_Daten_2022!$A$1:$FK$206,FAG_Daten_2022!$BD$1,FALSE)</f>
        <v>104.2</v>
      </c>
      <c r="AL29" s="82">
        <v>0</v>
      </c>
      <c r="AM29" s="82">
        <f t="shared" si="82"/>
        <v>24520769</v>
      </c>
      <c r="AN29" s="115" t="str">
        <f>IF(VLOOKUP($A29,FAG_Daten_2022!$A$1:$FK$206,FAG_Daten_2022!BS$1,FALSE)="","",VLOOKUP($A29,FAG_Daten_2022!$A$1:$FK$206,FAG_Daten_2022!BS$1,FALSE))</f>
        <v/>
      </c>
      <c r="AO29" s="115" t="str">
        <f>IF(VLOOKUP($A29,FAG_Daten_2022!$A$1:$FK$206,FAG_Daten_2022!BT$1,FALSE)="","",VLOOKUP($A29,FAG_Daten_2022!$A$1:$FK$206,FAG_Daten_2022!BT$1,FALSE))</f>
        <v/>
      </c>
      <c r="AP29" s="115" t="str">
        <f>IF(VLOOKUP($A29,FAG_Daten_2022!$A$1:$FK$206,FAG_Daten_2022!BU$1,FALSE)="","",VLOOKUP($A29,FAG_Daten_2022!$A$1:$FK$206,FAG_Daten_2022!BU$1,FALSE))</f>
        <v/>
      </c>
      <c r="AQ29" s="115" t="str">
        <f>IF(VLOOKUP($A29,FAG_Daten_2022!$A$1:$FK$206,FAG_Daten_2022!BV$1,FALSE)="","",VLOOKUP($A29,FAG_Daten_2022!$A$1:$FK$206,FAG_Daten_2022!BV$1,FALSE))</f>
        <v/>
      </c>
      <c r="AR29" s="115" t="str">
        <f>IF(VLOOKUP($A29,FAG_Daten_2022!$A$1:$FK$206,FAG_Daten_2022!BW$1,FALSE)="","",VLOOKUP($A29,FAG_Daten_2022!$A$1:$FK$206,FAG_Daten_2022!BW$1,FALSE))</f>
        <v>Bülach</v>
      </c>
      <c r="AS29" s="115" t="str">
        <f>IF(VLOOKUP($A29,FAG_Daten_2022!$A$1:$FK$206,FAG_Daten_2022!BX$1,FALSE)="","",VLOOKUP($A29,FAG_Daten_2022!$A$1:$FK$206,FAG_Daten_2022!BX$1,FALSE))</f>
        <v/>
      </c>
      <c r="AT29" s="115" t="str">
        <f>IF(VLOOKUP($A29,FAG_Daten_2022!$A$1:$FK$206,FAG_Daten_2022!BY$1,FALSE)="","",VLOOKUP($A29,FAG_Daten_2022!$A$1:$FK$206,FAG_Daten_2022!BY$1,FALSE))</f>
        <v/>
      </c>
      <c r="AU29" s="115" t="str">
        <f>IF(VLOOKUP($A29,FAG_Daten_2022!$A$1:$FK$206,FAG_Daten_2022!BZ$1,FALSE)="","",VLOOKUP($A29,FAG_Daten_2022!$A$1:$FK$206,FAG_Daten_2022!BZ$1,FALSE))</f>
        <v/>
      </c>
      <c r="AV29" s="115" t="str">
        <f>IF(VLOOKUP($A29,FAG_Daten_2022!$A$1:$FK$206,FAG_Daten_2022!CA$1,FALSE)="","",VLOOKUP($A29,FAG_Daten_2022!$A$1:$FK$206,FAG_Daten_2022!CA$1,FALSE))</f>
        <v/>
      </c>
      <c r="AW29" s="115" t="str">
        <f>IF(VLOOKUP($A29,FAG_Daten_2022!$A$1:$FK$206,FAG_Daten_2022!CB$1,FALSE)="","",VLOOKUP($A29,FAG_Daten_2022!$A$1:$FK$206,FAG_Daten_2022!CB$1,FALSE))</f>
        <v/>
      </c>
      <c r="AX29" s="115" t="str">
        <f>IF(VLOOKUP($A29,FAG_Daten_2022!$A$1:$FK$206,FAG_Daten_2022!CC$1,FALSE)="","",VLOOKUP($A29,FAG_Daten_2022!$A$1:$FK$206,FAG_Daten_2022!CC$1,FALSE))</f>
        <v/>
      </c>
      <c r="AY29" s="115" t="str">
        <f>IF(VLOOKUP($A29,FAG_Daten_2022!$A$1:$FK$206,FAG_Daten_2022!CD$1,FALSE)="","",VLOOKUP($A29,FAG_Daten_2022!$A$1:$FK$206,FAG_Daten_2022!CD$1,FALSE))</f>
        <v/>
      </c>
      <c r="AZ29" s="80">
        <f>VLOOKUP($A29,FAG_Daten_2022!$A$1:$FK$206,FAG_Daten_2022!$DH$1,FALSE)</f>
        <v>110</v>
      </c>
      <c r="BA29" s="80">
        <f>IF(VLOOKUP($A29,FAG_Daten_2022!$A$1:$FK$206,FAG_Daten_2022!M$1,FALSE)="","",VLOOKUP($A29,FAG_Daten_2022!$A$1:$FK$206,FAG_Daten_2022!M$1,FALSE))</f>
        <v>0</v>
      </c>
      <c r="BB29" s="80">
        <f>IF(VLOOKUP($A29,FAG_Daten_2022!$A$1:$FK$206,FAG_Daten_2022!N$1,FALSE)="","",VLOOKUP($A29,FAG_Daten_2022!$A$1:$FK$206,FAG_Daten_2022!N$1,FALSE))</f>
        <v>0</v>
      </c>
      <c r="BC29" s="80">
        <f>IF(VLOOKUP($A29,FAG_Daten_2022!$A$1:$FK$206,FAG_Daten_2022!O$1,FALSE)="","",VLOOKUP($A29,FAG_Daten_2022!$A$1:$FK$206,FAG_Daten_2022!O$1,FALSE))</f>
        <v>0</v>
      </c>
      <c r="BD29" s="80" t="str">
        <f>IF(VLOOKUP($A29,FAG_Daten_2022!$A$1:$FK$206,FAG_Daten_2022!P$1,FALSE)="","",VLOOKUP($A29,FAG_Daten_2022!$A$1:$FK$206,FAG_Daten_2022!P$1,FALSE))</f>
        <v/>
      </c>
      <c r="BE29" s="80">
        <f>IF(VLOOKUP($A29,FAG_Daten_2022!$A$1:$FK$206,FAG_Daten_2022!R$1,FALSE)="","",VLOOKUP($A29,FAG_Daten_2022!$A$1:$FK$206,FAG_Daten_2022!R$1,FALSE))</f>
        <v>18</v>
      </c>
      <c r="BF29" s="80">
        <f>IF(VLOOKUP($A29,FAG_Daten_2022!$A$1:$FK$206,FAG_Daten_2022!S$1,FALSE)="","",VLOOKUP($A29,FAG_Daten_2022!$A$1:$FK$206,FAG_Daten_2022!S$1,FALSE))</f>
        <v>0</v>
      </c>
      <c r="BG29" s="80" t="str">
        <f>IF(VLOOKUP($A29,FAG_Daten_2022!$A$1:$FK$206,FAG_Daten_2022!T$1,FALSE)="","",VLOOKUP($A29,FAG_Daten_2022!$A$1:$FK$206,FAG_Daten_2022!T$1,FALSE))</f>
        <v/>
      </c>
      <c r="BH29" s="80" t="str">
        <f>IF(VLOOKUP($A29,FAG_Daten_2022!$A$1:$FK$206,FAG_Daten_2022!U$1,FALSE)="","",VLOOKUP($A29,FAG_Daten_2022!$A$1:$FK$206,FAG_Daten_2022!U$1,FALSE))</f>
        <v/>
      </c>
      <c r="BI29" s="80">
        <f>IF(VLOOKUP($A29,FAG_Daten_2022!$A$1:$FK$206,FAG_Daten_2022!W$1,FALSE)="","",VLOOKUP($A29,FAG_Daten_2022!$A$1:$FK$206,FAG_Daten_2022!W$1,FALSE))</f>
        <v>0</v>
      </c>
      <c r="BJ29" s="80" t="str">
        <f>IF(VLOOKUP($A29,FAG_Daten_2022!$A$1:$FK$206,FAG_Daten_2022!X$1,FALSE)="","",VLOOKUP($A29,FAG_Daten_2022!$A$1:$FK$206,FAG_Daten_2022!X$1,FALSE))</f>
        <v/>
      </c>
      <c r="BK29" s="80" t="str">
        <f>IF(VLOOKUP($A29,FAG_Daten_2022!$A$1:$FK$206,FAG_Daten_2022!Y$1,FALSE)="","",VLOOKUP($A29,FAG_Daten_2022!$A$1:$FK$206,FAG_Daten_2022!Y$1,FALSE))</f>
        <v/>
      </c>
      <c r="BL29" s="80" t="str">
        <f>IF(VLOOKUP($A29,FAG_Daten_2022!$A$1:$FK$206,FAG_Daten_2022!Z$1,FALSE)="","",VLOOKUP($A29,FAG_Daten_2022!$A$1:$FK$206,FAG_Daten_2022!Z$1,FALSE))</f>
        <v/>
      </c>
      <c r="BM29" s="82">
        <f>IF(VLOOKUP($A29,FAG_Daten_2022!$A$1:$FK$206,FAG_Daten_2022!AG$1,FALSE)="","",VLOOKUP($A29,FAG_Daten_2022!$A$1:$FK$206,FAG_Daten_2022!AG$1,FALSE))</f>
        <v>56400480</v>
      </c>
      <c r="BN29" s="82">
        <f>IF(VLOOKUP($A29,FAG_Daten_2022!$A$1:$FK$206,FAG_Daten_2022!AH$1,FALSE)="","",VLOOKUP($A29,FAG_Daten_2022!$A$1:$FK$206,FAG_Daten_2022!AH$1,FALSE))</f>
        <v>0</v>
      </c>
      <c r="BO29" s="82">
        <f>IF(VLOOKUP($A29,FAG_Daten_2022!$A$1:$FK$206,FAG_Daten_2022!AI$1,FALSE)="","",VLOOKUP($A29,FAG_Daten_2022!$A$1:$FK$206,FAG_Daten_2022!AI$1,FALSE))</f>
        <v>0</v>
      </c>
      <c r="BP29" s="113">
        <f>IF(VLOOKUP($A29,FAG_Daten_2022!$A$1:$FK$206,FAG_Daten_2022!AJ$1,FALSE)="","",VLOOKUP($A29,FAG_Daten_2022!$A$1:$FK$206,FAG_Daten_2022!AJ$1,FALSE))</f>
        <v>0</v>
      </c>
      <c r="BQ29" s="82" t="str">
        <f>IF(VLOOKUP($A29,FAG_Daten_2022!$A$1:$FK$206,FAG_Daten_2022!AK$1,FALSE)="","",VLOOKUP($A29,FAG_Daten_2022!$A$1:$FK$206,FAG_Daten_2022!AK$1,FALSE))</f>
        <v/>
      </c>
      <c r="BR29" s="82">
        <f>IF(VLOOKUP($A29,FAG_Daten_2022!$A$1:$FK$206,FAG_Daten_2022!AL$1,FALSE)="","",VLOOKUP($A29,FAG_Daten_2022!$A$1:$FK$206,FAG_Daten_2022!AL$1,FALSE))</f>
        <v>56400480</v>
      </c>
      <c r="BS29" s="82">
        <f>IF(VLOOKUP($A29,FAG_Daten_2022!$A$1:$FK$206,FAG_Daten_2022!AM$1,FALSE)="","",VLOOKUP($A29,FAG_Daten_2022!$A$1:$FK$206,FAG_Daten_2022!AM$1,FALSE))</f>
        <v>0</v>
      </c>
      <c r="BT29" s="82" t="str">
        <f>IF(VLOOKUP($A29,FAG_Daten_2022!$A$1:$FK$206,FAG_Daten_2022!AN$1,FALSE)="","",VLOOKUP($A29,FAG_Daten_2022!$A$1:$FK$206,FAG_Daten_2022!AN$1,FALSE))</f>
        <v/>
      </c>
      <c r="BU29" s="82" t="str">
        <f>IF(VLOOKUP($A29,FAG_Daten_2022!$A$1:$FK$206,FAG_Daten_2022!AO$1,FALSE)="","",VLOOKUP($A29,FAG_Daten_2022!$A$1:$FK$206,FAG_Daten_2022!AO$1,FALSE))</f>
        <v/>
      </c>
      <c r="BV29" s="82">
        <f>IF(VLOOKUP($A29,FAG_Daten_2022!$A$1:$FK$206,FAG_Daten_2022!AP$1,FALSE)="","",VLOOKUP($A29,FAG_Daten_2022!$A$1:$FK$206,FAG_Daten_2022!AP$1,FALSE))</f>
        <v>0</v>
      </c>
      <c r="BW29" s="82" t="str">
        <f>IF(VLOOKUP($A29,FAG_Daten_2022!$A$1:$FK$206,FAG_Daten_2022!AQ$1,FALSE)="","",VLOOKUP($A29,FAG_Daten_2022!$A$1:$FK$206,FAG_Daten_2022!AQ$1,FALSE))</f>
        <v/>
      </c>
      <c r="BX29" s="82" t="str">
        <f>IF(VLOOKUP($A29,FAG_Daten_2022!$A$1:$FK$206,FAG_Daten_2022!AR$1,FALSE)="","",VLOOKUP($A29,FAG_Daten_2022!$A$1:$FK$206,FAG_Daten_2022!AR$1,FALSE))</f>
        <v/>
      </c>
      <c r="BY29" s="82" t="str">
        <f>IF(VLOOKUP($A29,FAG_Daten_2022!$A$1:$FK$206,FAG_Daten_2022!AS$1,FALSE)="","",VLOOKUP($A29,FAG_Daten_2022!$A$1:$FK$206,FAG_Daten_2022!AS$1,FALSE))</f>
        <v/>
      </c>
      <c r="BZ29" s="82">
        <f t="shared" si="83"/>
        <v>0</v>
      </c>
      <c r="CA29" s="82">
        <f t="shared" si="84"/>
        <v>0</v>
      </c>
      <c r="CB29" s="82">
        <f t="shared" si="85"/>
        <v>0</v>
      </c>
      <c r="CC29" s="82" t="str">
        <f t="shared" si="86"/>
        <v/>
      </c>
      <c r="CD29" s="82">
        <f t="shared" si="87"/>
        <v>4012489</v>
      </c>
      <c r="CE29" s="82">
        <f t="shared" si="88"/>
        <v>0</v>
      </c>
      <c r="CF29" s="82" t="str">
        <f t="shared" si="89"/>
        <v/>
      </c>
      <c r="CG29" s="82" t="str">
        <f t="shared" si="90"/>
        <v/>
      </c>
      <c r="CH29" s="82">
        <f t="shared" si="91"/>
        <v>0</v>
      </c>
      <c r="CI29" s="82" t="str">
        <f t="shared" si="92"/>
        <v/>
      </c>
      <c r="CJ29" s="82" t="str">
        <f t="shared" si="93"/>
        <v/>
      </c>
      <c r="CK29" s="82" t="str">
        <f t="shared" si="94"/>
        <v/>
      </c>
      <c r="CL29" s="82">
        <f t="shared" si="95"/>
        <v>0</v>
      </c>
      <c r="CM29" s="82">
        <f t="shared" si="96"/>
        <v>0</v>
      </c>
      <c r="CN29" s="82">
        <f t="shared" si="97"/>
        <v>0</v>
      </c>
      <c r="CO29" s="82" t="str">
        <f t="shared" si="98"/>
        <v/>
      </c>
      <c r="CP29" s="82">
        <f t="shared" si="99"/>
        <v>0</v>
      </c>
      <c r="CQ29" s="82">
        <f t="shared" si="100"/>
        <v>0</v>
      </c>
      <c r="CR29" s="82" t="str">
        <f t="shared" si="101"/>
        <v/>
      </c>
      <c r="CS29" s="82" t="str">
        <f t="shared" si="102"/>
        <v/>
      </c>
      <c r="CT29" s="82">
        <f t="shared" si="103"/>
        <v>0</v>
      </c>
      <c r="CU29" s="82" t="str">
        <f t="shared" si="104"/>
        <v/>
      </c>
      <c r="CV29" s="82" t="str">
        <f t="shared" si="105"/>
        <v/>
      </c>
      <c r="CW29" s="82" t="str">
        <f t="shared" si="106"/>
        <v/>
      </c>
      <c r="CX29" s="82">
        <f t="shared" si="107"/>
        <v>4012489</v>
      </c>
      <c r="CY29" s="82">
        <f>VLOOKUP($A29,FAG_Daten_2022!$A$1:$FK$206,FAG_Daten_2022!I$1,FALSE)</f>
        <v>4539</v>
      </c>
      <c r="CZ29" s="82" t="str">
        <f>IF(VLOOKUP($A29,FAG_Daten_2022!$A$1:$FK$206,FAG_Daten_2022!BE$1,FALSE)="","",VLOOKUP($A29,FAG_Daten_2022!$A$1:$FK$206,FAG_Daten_2022!BE$1,FALSE))</f>
        <v/>
      </c>
      <c r="DA29" s="82" t="str">
        <f>IF(VLOOKUP($A29,FAG_Daten_2022!$A$1:$FK$206,FAG_Daten_2022!BF$1,FALSE)="","",VLOOKUP($A29,FAG_Daten_2022!$A$1:$FK$206,FAG_Daten_2022!BF$1,FALSE))</f>
        <v/>
      </c>
      <c r="DB29" s="82" t="str">
        <f>IF(VLOOKUP($A29,FAG_Daten_2022!$A$1:$FK$206,FAG_Daten_2022!BG$1,FALSE)="","",VLOOKUP($A29,FAG_Daten_2022!$A$1:$FK$206,FAG_Daten_2022!BG$1,FALSE))</f>
        <v/>
      </c>
      <c r="DC29" s="82" t="str">
        <f>IF(VLOOKUP($A29,FAG_Daten_2022!$A$1:$FK$206,FAG_Daten_2022!BH$1,FALSE)="","",VLOOKUP($A29,FAG_Daten_2022!$A$1:$FK$206,FAG_Daten_2022!BH$1,FALSE))</f>
        <v/>
      </c>
      <c r="DD29" s="82">
        <f>IF(VLOOKUP($A29,FAG_Daten_2022!$A$1:$FK$206,FAG_Daten_2022!BI$1,FALSE)="","",VLOOKUP($A29,FAG_Daten_2022!$A$1:$FK$206,FAG_Daten_2022!BI$1,FALSE))</f>
        <v>525</v>
      </c>
      <c r="DE29" s="82" t="str">
        <f>IF(VLOOKUP($A29,FAG_Daten_2022!$A$1:$FK$206,FAG_Daten_2022!BJ$1,FALSE)="","",VLOOKUP($A29,FAG_Daten_2022!$A$1:$FK$206,FAG_Daten_2022!BJ$1,FALSE))</f>
        <v/>
      </c>
      <c r="DF29" s="82" t="str">
        <f>IF(VLOOKUP($A29,FAG_Daten_2022!$A$1:$FK$206,FAG_Daten_2022!BK$1,FALSE)="","",VLOOKUP($A29,FAG_Daten_2022!$A$1:$FK$206,FAG_Daten_2022!BK$1,FALSE))</f>
        <v/>
      </c>
      <c r="DG29" s="82" t="str">
        <f>IF(VLOOKUP($A29,FAG_Daten_2022!$A$1:$FK$206,FAG_Daten_2022!BL$1,FALSE)="","",VLOOKUP($A29,FAG_Daten_2022!$A$1:$FK$206,FAG_Daten_2022!BL$1,FALSE))</f>
        <v/>
      </c>
      <c r="DH29" s="82" t="str">
        <f>IF(VLOOKUP($A29,FAG_Daten_2022!$A$1:$FK$206,FAG_Daten_2022!BM$1,FALSE)="","",VLOOKUP($A29,FAG_Daten_2022!$A$1:$FK$206,FAG_Daten_2022!BM$1,FALSE))</f>
        <v/>
      </c>
      <c r="DI29" s="82" t="str">
        <f>IF(VLOOKUP($A29,FAG_Daten_2022!$A$1:$FK$206,FAG_Daten_2022!BN$1,FALSE)="","",VLOOKUP($A29,FAG_Daten_2022!$A$1:$FK$206,FAG_Daten_2022!BN$1,FALSE))</f>
        <v/>
      </c>
      <c r="DJ29" s="82" t="str">
        <f>IF(VLOOKUP($A29,FAG_Daten_2022!$A$1:$FK$206,FAG_Daten_2022!BO$1,FALSE)="","",VLOOKUP($A29,FAG_Daten_2022!$A$1:$FK$206,FAG_Daten_2022!BO$1,FALSE))</f>
        <v/>
      </c>
      <c r="DK29" s="82" t="str">
        <f>IF(VLOOKUP($A29,FAG_Daten_2022!$A$1:$FK$206,FAG_Daten_2022!BP$1,FALSE)="","",VLOOKUP($A29,FAG_Daten_2022!$A$1:$FK$206,FAG_Daten_2022!BP$1,FALSE))</f>
        <v/>
      </c>
      <c r="DL29" s="82" t="str">
        <f>IF(VLOOKUP($A29,FAG_Daten_2022!$A$1:$FK$206,FAG_Daten_2022!BQ$1,FALSE)="","",VLOOKUP($A29,FAG_Daten_2022!$A$1:$FK$206,FAG_Daten_2022!BQ$1,FALSE))</f>
        <v/>
      </c>
      <c r="DM29" s="82" t="str">
        <f>IF(VLOOKUP($A29,FAG_Daten_2022!$A$1:$FK$206,FAG_Daten_2022!BR$1,FALSE)="","",VLOOKUP($A29,FAG_Daten_2022!$A$1:$FK$206,FAG_Daten_2022!BR$1,FALSE))</f>
        <v/>
      </c>
      <c r="DN29" s="82" t="str">
        <f t="shared" si="108"/>
        <v/>
      </c>
      <c r="DO29" s="82" t="str">
        <f t="shared" si="109"/>
        <v/>
      </c>
      <c r="DP29" s="82" t="str">
        <f t="shared" si="110"/>
        <v/>
      </c>
      <c r="DQ29" s="82" t="str">
        <f t="shared" si="111"/>
        <v/>
      </c>
      <c r="DR29" s="82">
        <f t="shared" si="112"/>
        <v>0</v>
      </c>
      <c r="DS29" s="82" t="str">
        <f t="shared" si="113"/>
        <v/>
      </c>
      <c r="DT29" s="82" t="str">
        <f t="shared" si="114"/>
        <v/>
      </c>
      <c r="DU29" s="82" t="str">
        <f t="shared" si="115"/>
        <v/>
      </c>
      <c r="DV29" s="82" t="str">
        <f t="shared" si="116"/>
        <v/>
      </c>
      <c r="DW29" s="82" t="str">
        <f t="shared" si="117"/>
        <v/>
      </c>
      <c r="DX29" s="82" t="str">
        <f t="shared" si="118"/>
        <v/>
      </c>
      <c r="DY29" s="82" t="str">
        <f t="shared" si="119"/>
        <v/>
      </c>
      <c r="DZ29" s="82">
        <f t="shared" si="120"/>
        <v>0</v>
      </c>
      <c r="EA29" s="82">
        <f t="shared" si="121"/>
        <v>4012489</v>
      </c>
      <c r="EB29" s="82"/>
      <c r="EC29" s="82"/>
      <c r="ED29" s="82"/>
      <c r="EE29" s="82"/>
      <c r="EF29" s="82"/>
      <c r="EG29" s="82"/>
      <c r="EH29" s="82"/>
      <c r="EI29" s="82"/>
      <c r="EJ29" s="82"/>
      <c r="EL29" s="82"/>
    </row>
    <row r="30" spans="1:143" s="3" customFormat="1" outlineLevel="1" x14ac:dyDescent="0.2">
      <c r="A30" s="3">
        <v>25</v>
      </c>
      <c r="B30" s="3" t="str">
        <f>VLOOKUP(A30,FAG_Daten_2022!A$1:$FK$206,FAG_Daten_2022!$B$1,FALSE)</f>
        <v>Dachsen</v>
      </c>
      <c r="C30" s="3" t="str">
        <f>VLOOKUP(A30,FAG_Daten_2022!A$1:$FK$206,FAG_Daten_2022!$C$1,FALSE)</f>
        <v>Politische Gemeinde</v>
      </c>
      <c r="D30" s="3" t="str">
        <f>VLOOKUP(A30,FAG_Daten_2022!A$1:$FK$206,FAG_Daten_2022!$D$1,FALSE)</f>
        <v>Bezirk Andelfingen</v>
      </c>
      <c r="E30" s="82">
        <f>VLOOKUP(A30,FAG_Daten_2022!A$1:$FK$206,FAG_Daten_2022!$AT$1,FALSE)</f>
        <v>2503</v>
      </c>
      <c r="F30" s="82">
        <f>VLOOKUP(A30,FAG_Daten_2022!A$1:$FK$206,FAG_Daten_2022!$AV$1,FALSE)</f>
        <v>3770</v>
      </c>
      <c r="G30" s="82">
        <f>VLOOKUP(A30,FAG_Daten_2022!A$1:$FK$206,FAG_Daten_2022!$F$1,FALSE)</f>
        <v>1912</v>
      </c>
      <c r="H30" s="80">
        <f>VLOOKUP(A30,FAG_Daten_2022!A$1:$FK$206,FAG_Daten_2022!$DH$1,FALSE)</f>
        <v>109</v>
      </c>
      <c r="I30" s="82">
        <f>ROUND(IF(E30&lt;FAG_Basisdaten!$C$5*F30,(FAG_Basisdaten!$C$5*F30-E30)*G30*H30/100,0),0)</f>
        <v>2247680</v>
      </c>
      <c r="J30" s="82">
        <f>VLOOKUP(A30,FAG_Daten_2022!A$1:$FK$206,FAG_Daten_2022!$AT$1,FALSE)</f>
        <v>2503</v>
      </c>
      <c r="K30" s="82">
        <f>VLOOKUP(A30,FAG_Daten_2022!A$1:$FK$206,FAG_Daten_2022!$AV$1,FALSE)</f>
        <v>3770</v>
      </c>
      <c r="L30" s="3">
        <f>VLOOKUP(A30,FAG_Daten_2022!A$1:$FK$206,FAG_Daten_2022!$F$1,FALSE)</f>
        <v>1912</v>
      </c>
      <c r="M30" s="3">
        <f>VLOOKUP(A30,FAG_Daten_2022!A$1:$FK$206,FAG_Daten_2022!DJ$1,FALSE)</f>
        <v>99.67</v>
      </c>
      <c r="N30" s="3">
        <f>VLOOKUP(A30,FAG_Daten_2022!A$1:$FK$206,FAG_Daten_2022!$DK$1,FALSE)</f>
        <v>100.87</v>
      </c>
      <c r="O30" s="82">
        <f>ROUND(IF(J30&gt;K30*FAG_Basisdaten!$C$8,(J30-K30*FAG_Basisdaten!$C$8)*FAG_Basisdaten!$C$9*L30*(M30/N30),0),0)</f>
        <v>0</v>
      </c>
      <c r="P30" s="82">
        <f>VLOOKUP(A30,FAG_Daten_2022!A$1:$FK$206,FAG_Daten_2022!$I$1,FALSE)</f>
        <v>396</v>
      </c>
      <c r="Q30" s="82">
        <f>VLOOKUP(A30,FAG_Daten_2022!A$1:$FK$206,FAG_Daten_2022!$F$1,FALSE)</f>
        <v>1912</v>
      </c>
      <c r="R30" s="82">
        <f>VLOOKUP(A30,FAG_Daten_2022!A$1:$FK$206,FAG_Daten_2022!$K$1,FALSE)</f>
        <v>232131</v>
      </c>
      <c r="S30" s="82">
        <f>VLOOKUP(A30,FAG_Daten_2022!A$1:$FK$206,FAG_Daten_2022!$H$1,FALSE)</f>
        <v>1130451</v>
      </c>
      <c r="T30" s="82">
        <f>VLOOKUP(A30,FAG_Daten_2022!A$1:$FK$206,FAG_Daten_2022!$F$1,FALSE)</f>
        <v>1912</v>
      </c>
      <c r="U30" s="3">
        <f>VLOOKUP(A30,FAG_Daten_2022!A$1:$FK$206,FAG_Daten_2022!$BC$1,FALSE)</f>
        <v>102.3</v>
      </c>
      <c r="V30" s="3">
        <f>VLOOKUP(A30,FAG_Daten_2022!A$1:$FK$206,FAG_Daten_2022!$BD$1,FALSE)</f>
        <v>104.2</v>
      </c>
      <c r="W30" s="118">
        <f>IF((P30/Q30)&gt;(R30/S30)*FAG_Basisdaten!$C$12,((P30/Q30)-(R30/S30)*FAG_Basisdaten!$C$12)*T30*FAG_Basisdaten!$C$13*(U30/V30),0)</f>
        <v>0</v>
      </c>
      <c r="X30" s="3">
        <f>VLOOKUP(A30,FAG_Daten_2022!A$1:$FK$206,FAG_Daten_2022!$DH$1,FALSE)</f>
        <v>109</v>
      </c>
      <c r="Y30" s="3">
        <f>VLOOKUP(A30,FAG_Daten_2022!A$1:$FK$206,FAG_Daten_2022!$DJ$1,FALSE)</f>
        <v>99.67</v>
      </c>
      <c r="Z30" s="82">
        <f>ROUND(W30-W30*MIN(MAX((Y30*FAG_Basisdaten!$C$15-X30)/(Y30*FAG_Basisdaten!$C$14),0),1),0)</f>
        <v>0</v>
      </c>
      <c r="AA30" s="79">
        <f>VLOOKUP(A30,FAG_Daten_2022!A$1:$FK$206,FAG_Daten_2022!$AW$1,FALSE)</f>
        <v>758.66</v>
      </c>
      <c r="AB30" s="83">
        <f>VLOOKUP(A30,FAG_Daten_2022!A$1:$FK$206,FAG_Daten_2022!$AZ$1,FALSE)</f>
        <v>2.8E-3</v>
      </c>
      <c r="AC30" s="3">
        <f>VLOOKUP(A30,FAG_Daten_2022!A$1:$FK$206,FAG_Daten_2022!$F$1,FALSE)</f>
        <v>1912</v>
      </c>
      <c r="AD30" s="3">
        <f>VLOOKUP(A30,FAG_Daten_2022!A$1:$FK$206,FAG_Daten_2022!$BC$1,FALSE)</f>
        <v>102.3</v>
      </c>
      <c r="AE30" s="3">
        <f>VLOOKUP(A30,FAG_Daten_2022!A$1:$FK$206,FAG_Daten_2022!$BD$1,FALSE)</f>
        <v>104.2</v>
      </c>
      <c r="AF30" s="80">
        <f>IF(OR(AA30&lt;FAG_Basisdaten!$C$18,AB30&gt;FAG_Basisdaten!$C$19),MAX((FAG_Basisdaten!$C$20+FAG_Basisdaten!$C$21*AA30+FAG_Basisdaten!$C$22*AB30*100)*AC30*(AD30/AE30),0),0)</f>
        <v>0</v>
      </c>
      <c r="AG30" s="3">
        <f>VLOOKUP(A30,FAG_Daten_2022!A$1:$FK$206,FAG_Daten_2022!$DH$1,FALSE)</f>
        <v>109</v>
      </c>
      <c r="AH30" s="3">
        <f>VLOOKUP(A30,FAG_Daten_2022!A$1:$FK$206,FAG_Daten_2022!$DJ$1,FALSE)</f>
        <v>99.67</v>
      </c>
      <c r="AI30" s="82">
        <f>ROUND(AF30-AF30*MIN(MAX((AH30*FAG_Basisdaten!$C$24-AG30)/(AH30*FAG_Basisdaten!$C$23),0),1),0)</f>
        <v>0</v>
      </c>
      <c r="AJ30" s="3">
        <f>VLOOKUP(A30,FAG_Daten_2022!$A$1:$FK$206,FAG_Daten_2022!$BC$1,FALSE)</f>
        <v>102.3</v>
      </c>
      <c r="AK30" s="3">
        <f>VLOOKUP(A30,FAG_Daten_2022!$A$1:$FK$206,FAG_Daten_2022!$BD$1,FALSE)</f>
        <v>104.2</v>
      </c>
      <c r="AL30" s="82">
        <v>0</v>
      </c>
      <c r="AM30" s="82">
        <f t="shared" si="82"/>
        <v>2247680</v>
      </c>
      <c r="AN30" s="115" t="str">
        <f>IF(VLOOKUP($A30,FAG_Daten_2022!$A$1:$FK$206,FAG_Daten_2022!BS$1,FALSE)="","",VLOOKUP($A30,FAG_Daten_2022!$A$1:$FK$206,FAG_Daten_2022!BS$1,FALSE))</f>
        <v>Dachsen</v>
      </c>
      <c r="AO30" s="115" t="str">
        <f>IF(VLOOKUP($A30,FAG_Daten_2022!$A$1:$FK$206,FAG_Daten_2022!BT$1,FALSE)="","",VLOOKUP($A30,FAG_Daten_2022!$A$1:$FK$206,FAG_Daten_2022!BT$1,FALSE))</f>
        <v/>
      </c>
      <c r="AP30" s="115" t="str">
        <f>IF(VLOOKUP($A30,FAG_Daten_2022!$A$1:$FK$206,FAG_Daten_2022!BU$1,FALSE)="","",VLOOKUP($A30,FAG_Daten_2022!$A$1:$FK$206,FAG_Daten_2022!BU$1,FALSE))</f>
        <v/>
      </c>
      <c r="AQ30" s="115" t="str">
        <f>IF(VLOOKUP($A30,FAG_Daten_2022!$A$1:$FK$206,FAG_Daten_2022!BV$1,FALSE)="","",VLOOKUP($A30,FAG_Daten_2022!$A$1:$FK$206,FAG_Daten_2022!BV$1,FALSE))</f>
        <v/>
      </c>
      <c r="AR30" s="115" t="str">
        <f>IF(VLOOKUP($A30,FAG_Daten_2022!$A$1:$FK$206,FAG_Daten_2022!BW$1,FALSE)="","",VLOOKUP($A30,FAG_Daten_2022!$A$1:$FK$206,FAG_Daten_2022!BW$1,FALSE))</f>
        <v>Uhwiesen</v>
      </c>
      <c r="AS30" s="115" t="str">
        <f>IF(VLOOKUP($A30,FAG_Daten_2022!$A$1:$FK$206,FAG_Daten_2022!BX$1,FALSE)="","",VLOOKUP($A30,FAG_Daten_2022!$A$1:$FK$206,FAG_Daten_2022!BX$1,FALSE))</f>
        <v/>
      </c>
      <c r="AT30" s="115" t="str">
        <f>IF(VLOOKUP($A30,FAG_Daten_2022!$A$1:$FK$206,FAG_Daten_2022!BY$1,FALSE)="","",VLOOKUP($A30,FAG_Daten_2022!$A$1:$FK$206,FAG_Daten_2022!BY$1,FALSE))</f>
        <v/>
      </c>
      <c r="AU30" s="115" t="str">
        <f>IF(VLOOKUP($A30,FAG_Daten_2022!$A$1:$FK$206,FAG_Daten_2022!BZ$1,FALSE)="","",VLOOKUP($A30,FAG_Daten_2022!$A$1:$FK$206,FAG_Daten_2022!BZ$1,FALSE))</f>
        <v/>
      </c>
      <c r="AV30" s="115" t="str">
        <f>IF(VLOOKUP($A30,FAG_Daten_2022!$A$1:$FK$206,FAG_Daten_2022!CA$1,FALSE)="","",VLOOKUP($A30,FAG_Daten_2022!$A$1:$FK$206,FAG_Daten_2022!CA$1,FALSE))</f>
        <v/>
      </c>
      <c r="AW30" s="115" t="str">
        <f>IF(VLOOKUP($A30,FAG_Daten_2022!$A$1:$FK$206,FAG_Daten_2022!CB$1,FALSE)="","",VLOOKUP($A30,FAG_Daten_2022!$A$1:$FK$206,FAG_Daten_2022!CB$1,FALSE))</f>
        <v/>
      </c>
      <c r="AX30" s="115" t="str">
        <f>IF(VLOOKUP($A30,FAG_Daten_2022!$A$1:$FK$206,FAG_Daten_2022!CC$1,FALSE)="","",VLOOKUP($A30,FAG_Daten_2022!$A$1:$FK$206,FAG_Daten_2022!CC$1,FALSE))</f>
        <v/>
      </c>
      <c r="AY30" s="115" t="str">
        <f>IF(VLOOKUP($A30,FAG_Daten_2022!$A$1:$FK$206,FAG_Daten_2022!CD$1,FALSE)="","",VLOOKUP($A30,FAG_Daten_2022!$A$1:$FK$206,FAG_Daten_2022!CD$1,FALSE))</f>
        <v/>
      </c>
      <c r="AZ30" s="80">
        <f>VLOOKUP($A30,FAG_Daten_2022!$A$1:$FK$206,FAG_Daten_2022!$DH$1,FALSE)</f>
        <v>109</v>
      </c>
      <c r="BA30" s="80">
        <f>IF(VLOOKUP($A30,FAG_Daten_2022!$A$1:$FK$206,FAG_Daten_2022!M$1,FALSE)="","",VLOOKUP($A30,FAG_Daten_2022!$A$1:$FK$206,FAG_Daten_2022!M$1,FALSE))</f>
        <v>47</v>
      </c>
      <c r="BB30" s="80">
        <f>IF(VLOOKUP($A30,FAG_Daten_2022!$A$1:$FK$206,FAG_Daten_2022!N$1,FALSE)="","",VLOOKUP($A30,FAG_Daten_2022!$A$1:$FK$206,FAG_Daten_2022!N$1,FALSE))</f>
        <v>0</v>
      </c>
      <c r="BC30" s="80">
        <f>IF(VLOOKUP($A30,FAG_Daten_2022!$A$1:$FK$206,FAG_Daten_2022!O$1,FALSE)="","",VLOOKUP($A30,FAG_Daten_2022!$A$1:$FK$206,FAG_Daten_2022!O$1,FALSE))</f>
        <v>0</v>
      </c>
      <c r="BD30" s="80" t="str">
        <f>IF(VLOOKUP($A30,FAG_Daten_2022!$A$1:$FK$206,FAG_Daten_2022!P$1,FALSE)="","",VLOOKUP($A30,FAG_Daten_2022!$A$1:$FK$206,FAG_Daten_2022!P$1,FALSE))</f>
        <v/>
      </c>
      <c r="BE30" s="80">
        <f>IF(VLOOKUP($A30,FAG_Daten_2022!$A$1:$FK$206,FAG_Daten_2022!R$1,FALSE)="","",VLOOKUP($A30,FAG_Daten_2022!$A$1:$FK$206,FAG_Daten_2022!R$1,FALSE))</f>
        <v>23</v>
      </c>
      <c r="BF30" s="80">
        <f>IF(VLOOKUP($A30,FAG_Daten_2022!$A$1:$FK$206,FAG_Daten_2022!S$1,FALSE)="","",VLOOKUP($A30,FAG_Daten_2022!$A$1:$FK$206,FAG_Daten_2022!S$1,FALSE))</f>
        <v>0</v>
      </c>
      <c r="BG30" s="80" t="str">
        <f>IF(VLOOKUP($A30,FAG_Daten_2022!$A$1:$FK$206,FAG_Daten_2022!T$1,FALSE)="","",VLOOKUP($A30,FAG_Daten_2022!$A$1:$FK$206,FAG_Daten_2022!T$1,FALSE))</f>
        <v/>
      </c>
      <c r="BH30" s="80" t="str">
        <f>IF(VLOOKUP($A30,FAG_Daten_2022!$A$1:$FK$206,FAG_Daten_2022!U$1,FALSE)="","",VLOOKUP($A30,FAG_Daten_2022!$A$1:$FK$206,FAG_Daten_2022!U$1,FALSE))</f>
        <v/>
      </c>
      <c r="BI30" s="80">
        <f>IF(VLOOKUP($A30,FAG_Daten_2022!$A$1:$FK$206,FAG_Daten_2022!W$1,FALSE)="","",VLOOKUP($A30,FAG_Daten_2022!$A$1:$FK$206,FAG_Daten_2022!W$1,FALSE))</f>
        <v>0</v>
      </c>
      <c r="BJ30" s="80" t="str">
        <f>IF(VLOOKUP($A30,FAG_Daten_2022!$A$1:$FK$206,FAG_Daten_2022!X$1,FALSE)="","",VLOOKUP($A30,FAG_Daten_2022!$A$1:$FK$206,FAG_Daten_2022!X$1,FALSE))</f>
        <v/>
      </c>
      <c r="BK30" s="80" t="str">
        <f>IF(VLOOKUP($A30,FAG_Daten_2022!$A$1:$FK$206,FAG_Daten_2022!Y$1,FALSE)="","",VLOOKUP($A30,FAG_Daten_2022!$A$1:$FK$206,FAG_Daten_2022!Y$1,FALSE))</f>
        <v/>
      </c>
      <c r="BL30" s="80" t="str">
        <f>IF(VLOOKUP($A30,FAG_Daten_2022!$A$1:$FK$206,FAG_Daten_2022!Z$1,FALSE)="","",VLOOKUP($A30,FAG_Daten_2022!$A$1:$FK$206,FAG_Daten_2022!Z$1,FALSE))</f>
        <v/>
      </c>
      <c r="BM30" s="82">
        <f>IF(VLOOKUP($A30,FAG_Daten_2022!$A$1:$FK$206,FAG_Daten_2022!AG$1,FALSE)="","",VLOOKUP($A30,FAG_Daten_2022!$A$1:$FK$206,FAG_Daten_2022!AG$1,FALSE))</f>
        <v>4785179</v>
      </c>
      <c r="BN30" s="82">
        <f>IF(VLOOKUP($A30,FAG_Daten_2022!$A$1:$FK$206,FAG_Daten_2022!AH$1,FALSE)="","",VLOOKUP($A30,FAG_Daten_2022!$A$1:$FK$206,FAG_Daten_2022!AH$1,FALSE))</f>
        <v>4785179</v>
      </c>
      <c r="BO30" s="82">
        <f>IF(VLOOKUP($A30,FAG_Daten_2022!$A$1:$FK$206,FAG_Daten_2022!AI$1,FALSE)="","",VLOOKUP($A30,FAG_Daten_2022!$A$1:$FK$206,FAG_Daten_2022!AI$1,FALSE))</f>
        <v>0</v>
      </c>
      <c r="BP30" s="113">
        <f>IF(VLOOKUP($A30,FAG_Daten_2022!$A$1:$FK$206,FAG_Daten_2022!AJ$1,FALSE)="","",VLOOKUP($A30,FAG_Daten_2022!$A$1:$FK$206,FAG_Daten_2022!AJ$1,FALSE))</f>
        <v>0</v>
      </c>
      <c r="BQ30" s="82" t="str">
        <f>IF(VLOOKUP($A30,FAG_Daten_2022!$A$1:$FK$206,FAG_Daten_2022!AK$1,FALSE)="","",VLOOKUP($A30,FAG_Daten_2022!$A$1:$FK$206,FAG_Daten_2022!AK$1,FALSE))</f>
        <v/>
      </c>
      <c r="BR30" s="82">
        <f>IF(VLOOKUP($A30,FAG_Daten_2022!$A$1:$FK$206,FAG_Daten_2022!AL$1,FALSE)="","",VLOOKUP($A30,FAG_Daten_2022!$A$1:$FK$206,FAG_Daten_2022!AL$1,FALSE))</f>
        <v>4785179</v>
      </c>
      <c r="BS30" s="82">
        <f>IF(VLOOKUP($A30,FAG_Daten_2022!$A$1:$FK$206,FAG_Daten_2022!AM$1,FALSE)="","",VLOOKUP($A30,FAG_Daten_2022!$A$1:$FK$206,FAG_Daten_2022!AM$1,FALSE))</f>
        <v>0</v>
      </c>
      <c r="BT30" s="82" t="str">
        <f>IF(VLOOKUP($A30,FAG_Daten_2022!$A$1:$FK$206,FAG_Daten_2022!AN$1,FALSE)="","",VLOOKUP($A30,FAG_Daten_2022!$A$1:$FK$206,FAG_Daten_2022!AN$1,FALSE))</f>
        <v/>
      </c>
      <c r="BU30" s="82" t="str">
        <f>IF(VLOOKUP($A30,FAG_Daten_2022!$A$1:$FK$206,FAG_Daten_2022!AO$1,FALSE)="","",VLOOKUP($A30,FAG_Daten_2022!$A$1:$FK$206,FAG_Daten_2022!AO$1,FALSE))</f>
        <v/>
      </c>
      <c r="BV30" s="82">
        <f>IF(VLOOKUP($A30,FAG_Daten_2022!$A$1:$FK$206,FAG_Daten_2022!AP$1,FALSE)="","",VLOOKUP($A30,FAG_Daten_2022!$A$1:$FK$206,FAG_Daten_2022!AP$1,FALSE))</f>
        <v>0</v>
      </c>
      <c r="BW30" s="82" t="str">
        <f>IF(VLOOKUP($A30,FAG_Daten_2022!$A$1:$FK$206,FAG_Daten_2022!AQ$1,FALSE)="","",VLOOKUP($A30,FAG_Daten_2022!$A$1:$FK$206,FAG_Daten_2022!AQ$1,FALSE))</f>
        <v/>
      </c>
      <c r="BX30" s="82" t="str">
        <f>IF(VLOOKUP($A30,FAG_Daten_2022!$A$1:$FK$206,FAG_Daten_2022!AR$1,FALSE)="","",VLOOKUP($A30,FAG_Daten_2022!$A$1:$FK$206,FAG_Daten_2022!AR$1,FALSE))</f>
        <v/>
      </c>
      <c r="BY30" s="82" t="str">
        <f>IF(VLOOKUP($A30,FAG_Daten_2022!$A$1:$FK$206,FAG_Daten_2022!AS$1,FALSE)="","",VLOOKUP($A30,FAG_Daten_2022!$A$1:$FK$206,FAG_Daten_2022!AS$1,FALSE))</f>
        <v/>
      </c>
      <c r="BZ30" s="82">
        <f t="shared" si="83"/>
        <v>969183</v>
      </c>
      <c r="CA30" s="82">
        <f t="shared" si="84"/>
        <v>0</v>
      </c>
      <c r="CB30" s="82">
        <f t="shared" si="85"/>
        <v>0</v>
      </c>
      <c r="CC30" s="82" t="str">
        <f t="shared" si="86"/>
        <v/>
      </c>
      <c r="CD30" s="82">
        <f t="shared" si="87"/>
        <v>474281</v>
      </c>
      <c r="CE30" s="82">
        <f t="shared" si="88"/>
        <v>0</v>
      </c>
      <c r="CF30" s="82" t="str">
        <f t="shared" si="89"/>
        <v/>
      </c>
      <c r="CG30" s="82" t="str">
        <f t="shared" si="90"/>
        <v/>
      </c>
      <c r="CH30" s="82">
        <f t="shared" si="91"/>
        <v>0</v>
      </c>
      <c r="CI30" s="82" t="str">
        <f t="shared" si="92"/>
        <v/>
      </c>
      <c r="CJ30" s="82" t="str">
        <f t="shared" si="93"/>
        <v/>
      </c>
      <c r="CK30" s="82" t="str">
        <f t="shared" si="94"/>
        <v/>
      </c>
      <c r="CL30" s="82">
        <f t="shared" si="95"/>
        <v>0</v>
      </c>
      <c r="CM30" s="82">
        <f t="shared" si="96"/>
        <v>0</v>
      </c>
      <c r="CN30" s="82">
        <f t="shared" si="97"/>
        <v>0</v>
      </c>
      <c r="CO30" s="82" t="str">
        <f t="shared" si="98"/>
        <v/>
      </c>
      <c r="CP30" s="82">
        <f t="shared" si="99"/>
        <v>0</v>
      </c>
      <c r="CQ30" s="82">
        <f t="shared" si="100"/>
        <v>0</v>
      </c>
      <c r="CR30" s="82" t="str">
        <f t="shared" si="101"/>
        <v/>
      </c>
      <c r="CS30" s="82" t="str">
        <f t="shared" si="102"/>
        <v/>
      </c>
      <c r="CT30" s="82">
        <f t="shared" si="103"/>
        <v>0</v>
      </c>
      <c r="CU30" s="82" t="str">
        <f t="shared" si="104"/>
        <v/>
      </c>
      <c r="CV30" s="82" t="str">
        <f t="shared" si="105"/>
        <v/>
      </c>
      <c r="CW30" s="82" t="str">
        <f t="shared" si="106"/>
        <v/>
      </c>
      <c r="CX30" s="82">
        <f t="shared" si="107"/>
        <v>1443464</v>
      </c>
      <c r="CY30" s="82">
        <f>VLOOKUP($A30,FAG_Daten_2022!$A$1:$FK$206,FAG_Daten_2022!I$1,FALSE)</f>
        <v>396</v>
      </c>
      <c r="CZ30" s="82">
        <f>IF(VLOOKUP($A30,FAG_Daten_2022!$A$1:$FK$206,FAG_Daten_2022!BE$1,FALSE)="","",VLOOKUP($A30,FAG_Daten_2022!$A$1:$FK$206,FAG_Daten_2022!BE$1,FALSE))</f>
        <v>156</v>
      </c>
      <c r="DA30" s="82" t="str">
        <f>IF(VLOOKUP($A30,FAG_Daten_2022!$A$1:$FK$206,FAG_Daten_2022!BF$1,FALSE)="","",VLOOKUP($A30,FAG_Daten_2022!$A$1:$FK$206,FAG_Daten_2022!BF$1,FALSE))</f>
        <v/>
      </c>
      <c r="DB30" s="82" t="str">
        <f>IF(VLOOKUP($A30,FAG_Daten_2022!$A$1:$FK$206,FAG_Daten_2022!BG$1,FALSE)="","",VLOOKUP($A30,FAG_Daten_2022!$A$1:$FK$206,FAG_Daten_2022!BG$1,FALSE))</f>
        <v/>
      </c>
      <c r="DC30" s="82" t="str">
        <f>IF(VLOOKUP($A30,FAG_Daten_2022!$A$1:$FK$206,FAG_Daten_2022!BH$1,FALSE)="","",VLOOKUP($A30,FAG_Daten_2022!$A$1:$FK$206,FAG_Daten_2022!BH$1,FALSE))</f>
        <v/>
      </c>
      <c r="DD30" s="82">
        <f>IF(VLOOKUP($A30,FAG_Daten_2022!$A$1:$FK$206,FAG_Daten_2022!BI$1,FALSE)="","",VLOOKUP($A30,FAG_Daten_2022!$A$1:$FK$206,FAG_Daten_2022!BI$1,FALSE))</f>
        <v>59</v>
      </c>
      <c r="DE30" s="82" t="str">
        <f>IF(VLOOKUP($A30,FAG_Daten_2022!$A$1:$FK$206,FAG_Daten_2022!BJ$1,FALSE)="","",VLOOKUP($A30,FAG_Daten_2022!$A$1:$FK$206,FAG_Daten_2022!BJ$1,FALSE))</f>
        <v/>
      </c>
      <c r="DF30" s="82" t="str">
        <f>IF(VLOOKUP($A30,FAG_Daten_2022!$A$1:$FK$206,FAG_Daten_2022!BK$1,FALSE)="","",VLOOKUP($A30,FAG_Daten_2022!$A$1:$FK$206,FAG_Daten_2022!BK$1,FALSE))</f>
        <v/>
      </c>
      <c r="DG30" s="82" t="str">
        <f>IF(VLOOKUP($A30,FAG_Daten_2022!$A$1:$FK$206,FAG_Daten_2022!BL$1,FALSE)="","",VLOOKUP($A30,FAG_Daten_2022!$A$1:$FK$206,FAG_Daten_2022!BL$1,FALSE))</f>
        <v/>
      </c>
      <c r="DH30" s="82" t="str">
        <f>IF(VLOOKUP($A30,FAG_Daten_2022!$A$1:$FK$206,FAG_Daten_2022!BM$1,FALSE)="","",VLOOKUP($A30,FAG_Daten_2022!$A$1:$FK$206,FAG_Daten_2022!BM$1,FALSE))</f>
        <v/>
      </c>
      <c r="DI30" s="82" t="str">
        <f>IF(VLOOKUP($A30,FAG_Daten_2022!$A$1:$FK$206,FAG_Daten_2022!BN$1,FALSE)="","",VLOOKUP($A30,FAG_Daten_2022!$A$1:$FK$206,FAG_Daten_2022!BN$1,FALSE))</f>
        <v/>
      </c>
      <c r="DJ30" s="82" t="str">
        <f>IF(VLOOKUP($A30,FAG_Daten_2022!$A$1:$FK$206,FAG_Daten_2022!BO$1,FALSE)="","",VLOOKUP($A30,FAG_Daten_2022!$A$1:$FK$206,FAG_Daten_2022!BO$1,FALSE))</f>
        <v/>
      </c>
      <c r="DK30" s="82" t="str">
        <f>IF(VLOOKUP($A30,FAG_Daten_2022!$A$1:$FK$206,FAG_Daten_2022!BP$1,FALSE)="","",VLOOKUP($A30,FAG_Daten_2022!$A$1:$FK$206,FAG_Daten_2022!BP$1,FALSE))</f>
        <v/>
      </c>
      <c r="DL30" s="82" t="str">
        <f>IF(VLOOKUP($A30,FAG_Daten_2022!$A$1:$FK$206,FAG_Daten_2022!BQ$1,FALSE)="","",VLOOKUP($A30,FAG_Daten_2022!$A$1:$FK$206,FAG_Daten_2022!BQ$1,FALSE))</f>
        <v/>
      </c>
      <c r="DM30" s="82" t="str">
        <f>IF(VLOOKUP($A30,FAG_Daten_2022!$A$1:$FK$206,FAG_Daten_2022!BR$1,FALSE)="","",VLOOKUP($A30,FAG_Daten_2022!$A$1:$FK$206,FAG_Daten_2022!BR$1,FALSE))</f>
        <v/>
      </c>
      <c r="DN30" s="82">
        <f t="shared" si="108"/>
        <v>0</v>
      </c>
      <c r="DO30" s="82" t="str">
        <f t="shared" si="109"/>
        <v/>
      </c>
      <c r="DP30" s="82" t="str">
        <f t="shared" si="110"/>
        <v/>
      </c>
      <c r="DQ30" s="82" t="str">
        <f t="shared" si="111"/>
        <v/>
      </c>
      <c r="DR30" s="82">
        <f t="shared" si="112"/>
        <v>0</v>
      </c>
      <c r="DS30" s="82" t="str">
        <f t="shared" si="113"/>
        <v/>
      </c>
      <c r="DT30" s="82" t="str">
        <f t="shared" si="114"/>
        <v/>
      </c>
      <c r="DU30" s="82" t="str">
        <f t="shared" si="115"/>
        <v/>
      </c>
      <c r="DV30" s="82" t="str">
        <f t="shared" si="116"/>
        <v/>
      </c>
      <c r="DW30" s="82" t="str">
        <f t="shared" si="117"/>
        <v/>
      </c>
      <c r="DX30" s="82" t="str">
        <f t="shared" si="118"/>
        <v/>
      </c>
      <c r="DY30" s="82" t="str">
        <f t="shared" si="119"/>
        <v/>
      </c>
      <c r="DZ30" s="82">
        <f t="shared" si="120"/>
        <v>0</v>
      </c>
      <c r="EA30" s="82">
        <f t="shared" si="121"/>
        <v>1443464</v>
      </c>
      <c r="EB30" s="82"/>
      <c r="EC30" s="82"/>
      <c r="ED30" s="82"/>
      <c r="EE30" s="82"/>
      <c r="EF30" s="82"/>
      <c r="EG30" s="82"/>
      <c r="EH30" s="82"/>
      <c r="EI30" s="82"/>
      <c r="EJ30" s="82"/>
      <c r="EL30" s="82"/>
    </row>
    <row r="31" spans="1:143" s="3" customFormat="1" outlineLevel="1" x14ac:dyDescent="0.2">
      <c r="A31" s="3">
        <v>214</v>
      </c>
      <c r="B31" s="3" t="str">
        <f>VLOOKUP(A31,FAG_Daten_2022!A$1:$FK$206,FAG_Daten_2022!$B$1,FALSE)</f>
        <v>Dägerlen</v>
      </c>
      <c r="C31" s="3" t="str">
        <f>VLOOKUP(A31,FAG_Daten_2022!A$1:$FK$206,FAG_Daten_2022!$C$1,FALSE)</f>
        <v>Politische Gemeinde</v>
      </c>
      <c r="D31" s="3" t="str">
        <f>VLOOKUP(A31,FAG_Daten_2022!A$1:$FK$206,FAG_Daten_2022!$D$1,FALSE)</f>
        <v>Bezirk Winterthur</v>
      </c>
      <c r="E31" s="82">
        <f>VLOOKUP(A31,FAG_Daten_2022!A$1:$FK$206,FAG_Daten_2022!$AT$1,FALSE)</f>
        <v>2070</v>
      </c>
      <c r="F31" s="82">
        <f>VLOOKUP(A31,FAG_Daten_2022!A$1:$FK$206,FAG_Daten_2022!$AV$1,FALSE)</f>
        <v>3770</v>
      </c>
      <c r="G31" s="82">
        <f>VLOOKUP(A31,FAG_Daten_2022!A$1:$FK$206,FAG_Daten_2022!$F$1,FALSE)</f>
        <v>1038</v>
      </c>
      <c r="H31" s="80">
        <f>VLOOKUP(A31,FAG_Daten_2022!A$1:$FK$206,FAG_Daten_2022!$DH$1,FALSE)</f>
        <v>119</v>
      </c>
      <c r="I31" s="82">
        <f>ROUND(IF(E31&lt;FAG_Basisdaten!$C$5*F31,(FAG_Basisdaten!$C$5*F31-E31)*G31*H31/100,0),0)</f>
        <v>1867035</v>
      </c>
      <c r="J31" s="82">
        <f>VLOOKUP(A31,FAG_Daten_2022!A$1:$FK$206,FAG_Daten_2022!$AT$1,FALSE)</f>
        <v>2070</v>
      </c>
      <c r="K31" s="82">
        <f>VLOOKUP(A31,FAG_Daten_2022!A$1:$FK$206,FAG_Daten_2022!$AV$1,FALSE)</f>
        <v>3770</v>
      </c>
      <c r="L31" s="3">
        <f>VLOOKUP(A31,FAG_Daten_2022!A$1:$FK$206,FAG_Daten_2022!$F$1,FALSE)</f>
        <v>1038</v>
      </c>
      <c r="M31" s="3">
        <f>VLOOKUP(A31,FAG_Daten_2022!A$1:$FK$206,FAG_Daten_2022!DJ$1,FALSE)</f>
        <v>99.67</v>
      </c>
      <c r="N31" s="3">
        <f>VLOOKUP(A31,FAG_Daten_2022!A$1:$FK$206,FAG_Daten_2022!$DK$1,FALSE)</f>
        <v>100.87</v>
      </c>
      <c r="O31" s="82">
        <f>ROUND(IF(J31&gt;K31*FAG_Basisdaten!$C$8,(J31-K31*FAG_Basisdaten!$C$8)*FAG_Basisdaten!$C$9*L31*(M31/N31),0),0)</f>
        <v>0</v>
      </c>
      <c r="P31" s="82">
        <f>VLOOKUP(A31,FAG_Daten_2022!A$1:$FK$206,FAG_Daten_2022!$I$1,FALSE)</f>
        <v>221</v>
      </c>
      <c r="Q31" s="82">
        <f>VLOOKUP(A31,FAG_Daten_2022!A$1:$FK$206,FAG_Daten_2022!$F$1,FALSE)</f>
        <v>1038</v>
      </c>
      <c r="R31" s="82">
        <f>VLOOKUP(A31,FAG_Daten_2022!A$1:$FK$206,FAG_Daten_2022!$K$1,FALSE)</f>
        <v>232131</v>
      </c>
      <c r="S31" s="82">
        <f>VLOOKUP(A31,FAG_Daten_2022!A$1:$FK$206,FAG_Daten_2022!$H$1,FALSE)</f>
        <v>1130451</v>
      </c>
      <c r="T31" s="82">
        <f>VLOOKUP(A31,FAG_Daten_2022!A$1:$FK$206,FAG_Daten_2022!$F$1,FALSE)</f>
        <v>1038</v>
      </c>
      <c r="U31" s="3">
        <f>VLOOKUP(A31,FAG_Daten_2022!A$1:$FK$206,FAG_Daten_2022!$BC$1,FALSE)</f>
        <v>102.3</v>
      </c>
      <c r="V31" s="3">
        <f>VLOOKUP(A31,FAG_Daten_2022!A$1:$FK$206,FAG_Daten_2022!$BD$1,FALSE)</f>
        <v>104.2</v>
      </c>
      <c r="W31" s="118">
        <f>IF((P31/Q31)&gt;(R31/S31)*FAG_Basisdaten!$C$12,((P31/Q31)-(R31/S31)*FAG_Basisdaten!$C$12)*T31*FAG_Basisdaten!$C$13*(U31/V31),0)</f>
        <v>0</v>
      </c>
      <c r="X31" s="3">
        <f>VLOOKUP(A31,FAG_Daten_2022!A$1:$FK$206,FAG_Daten_2022!$DH$1,FALSE)</f>
        <v>119</v>
      </c>
      <c r="Y31" s="3">
        <f>VLOOKUP(A31,FAG_Daten_2022!A$1:$FK$206,FAG_Daten_2022!$DJ$1,FALSE)</f>
        <v>99.67</v>
      </c>
      <c r="Z31" s="82">
        <f>ROUND(W31-W31*MIN(MAX((Y31*FAG_Basisdaten!$C$15-X31)/(Y31*FAG_Basisdaten!$C$14),0),1),0)</f>
        <v>0</v>
      </c>
      <c r="AA31" s="79">
        <f>VLOOKUP(A31,FAG_Daten_2022!A$1:$FK$206,FAG_Daten_2022!$AW$1,FALSE)</f>
        <v>131.03</v>
      </c>
      <c r="AB31" s="83">
        <f>VLOOKUP(A31,FAG_Daten_2022!A$1:$FK$206,FAG_Daten_2022!$AZ$1,FALSE)</f>
        <v>0</v>
      </c>
      <c r="AC31" s="3">
        <f>VLOOKUP(A31,FAG_Daten_2022!A$1:$FK$206,FAG_Daten_2022!$F$1,FALSE)</f>
        <v>1038</v>
      </c>
      <c r="AD31" s="3">
        <f>VLOOKUP(A31,FAG_Daten_2022!A$1:$FK$206,FAG_Daten_2022!$BC$1,FALSE)</f>
        <v>102.3</v>
      </c>
      <c r="AE31" s="3">
        <f>VLOOKUP(A31,FAG_Daten_2022!A$1:$FK$206,FAG_Daten_2022!$BD$1,FALSE)</f>
        <v>104.2</v>
      </c>
      <c r="AF31" s="80">
        <f>IF(OR(AA31&lt;FAG_Basisdaten!$C$18,AB31&gt;FAG_Basisdaten!$C$19),MAX((FAG_Basisdaten!$C$20+FAG_Basisdaten!$C$21*AA31+FAG_Basisdaten!$C$22*AB31*100)*AC31*(AD31/AE31),0),0)</f>
        <v>274100.04777351249</v>
      </c>
      <c r="AG31" s="3">
        <f>VLOOKUP(A31,FAG_Daten_2022!A$1:$FK$206,FAG_Daten_2022!$DH$1,FALSE)</f>
        <v>119</v>
      </c>
      <c r="AH31" s="3">
        <f>VLOOKUP(A31,FAG_Daten_2022!A$1:$FK$206,FAG_Daten_2022!$DJ$1,FALSE)</f>
        <v>99.67</v>
      </c>
      <c r="AI31" s="82">
        <f>ROUND(AF31-AF31*MIN(MAX((AH31*FAG_Basisdaten!$C$24-AG31)/(AH31*FAG_Basisdaten!$C$23),0),1),0)</f>
        <v>221244</v>
      </c>
      <c r="AJ31" s="3">
        <f>VLOOKUP(A31,FAG_Daten_2022!$A$1:$FK$206,FAG_Daten_2022!$BC$1,FALSE)</f>
        <v>102.3</v>
      </c>
      <c r="AK31" s="3">
        <f>VLOOKUP(A31,FAG_Daten_2022!$A$1:$FK$206,FAG_Daten_2022!$BD$1,FALSE)</f>
        <v>104.2</v>
      </c>
      <c r="AL31" s="82">
        <v>0</v>
      </c>
      <c r="AM31" s="82">
        <f t="shared" si="82"/>
        <v>2088279</v>
      </c>
      <c r="AN31" s="115" t="str">
        <f>IF(VLOOKUP($A31,FAG_Daten_2022!$A$1:$FK$206,FAG_Daten_2022!BS$1,FALSE)="","",VLOOKUP($A31,FAG_Daten_2022!$A$1:$FK$206,FAG_Daten_2022!BS$1,FALSE))</f>
        <v>Dägerlen</v>
      </c>
      <c r="AO31" s="115" t="str">
        <f>IF(VLOOKUP($A31,FAG_Daten_2022!$A$1:$FK$206,FAG_Daten_2022!BT$1,FALSE)="","",VLOOKUP($A31,FAG_Daten_2022!$A$1:$FK$206,FAG_Daten_2022!BT$1,FALSE))</f>
        <v/>
      </c>
      <c r="AP31" s="115" t="str">
        <f>IF(VLOOKUP($A31,FAG_Daten_2022!$A$1:$FK$206,FAG_Daten_2022!BU$1,FALSE)="","",VLOOKUP($A31,FAG_Daten_2022!$A$1:$FK$206,FAG_Daten_2022!BU$1,FALSE))</f>
        <v/>
      </c>
      <c r="AQ31" s="115" t="str">
        <f>IF(VLOOKUP($A31,FAG_Daten_2022!$A$1:$FK$206,FAG_Daten_2022!BV$1,FALSE)="","",VLOOKUP($A31,FAG_Daten_2022!$A$1:$FK$206,FAG_Daten_2022!BV$1,FALSE))</f>
        <v/>
      </c>
      <c r="AR31" s="115" t="str">
        <f>IF(VLOOKUP($A31,FAG_Daten_2022!$A$1:$FK$206,FAG_Daten_2022!BW$1,FALSE)="","",VLOOKUP($A31,FAG_Daten_2022!$A$1:$FK$206,FAG_Daten_2022!BW$1,FALSE))</f>
        <v>Seuzach</v>
      </c>
      <c r="AS31" s="115" t="str">
        <f>IF(VLOOKUP($A31,FAG_Daten_2022!$A$1:$FK$206,FAG_Daten_2022!BX$1,FALSE)="","",VLOOKUP($A31,FAG_Daten_2022!$A$1:$FK$206,FAG_Daten_2022!BX$1,FALSE))</f>
        <v/>
      </c>
      <c r="AT31" s="115" t="str">
        <f>IF(VLOOKUP($A31,FAG_Daten_2022!$A$1:$FK$206,FAG_Daten_2022!BY$1,FALSE)="","",VLOOKUP($A31,FAG_Daten_2022!$A$1:$FK$206,FAG_Daten_2022!BY$1,FALSE))</f>
        <v/>
      </c>
      <c r="AU31" s="115" t="str">
        <f>IF(VLOOKUP($A31,FAG_Daten_2022!$A$1:$FK$206,FAG_Daten_2022!BZ$1,FALSE)="","",VLOOKUP($A31,FAG_Daten_2022!$A$1:$FK$206,FAG_Daten_2022!BZ$1,FALSE))</f>
        <v/>
      </c>
      <c r="AV31" s="115" t="str">
        <f>IF(VLOOKUP($A31,FAG_Daten_2022!$A$1:$FK$206,FAG_Daten_2022!CA$1,FALSE)="","",VLOOKUP($A31,FAG_Daten_2022!$A$1:$FK$206,FAG_Daten_2022!CA$1,FALSE))</f>
        <v/>
      </c>
      <c r="AW31" s="115" t="str">
        <f>IF(VLOOKUP($A31,FAG_Daten_2022!$A$1:$FK$206,FAG_Daten_2022!CB$1,FALSE)="","",VLOOKUP($A31,FAG_Daten_2022!$A$1:$FK$206,FAG_Daten_2022!CB$1,FALSE))</f>
        <v/>
      </c>
      <c r="AX31" s="115" t="str">
        <f>IF(VLOOKUP($A31,FAG_Daten_2022!$A$1:$FK$206,FAG_Daten_2022!CC$1,FALSE)="","",VLOOKUP($A31,FAG_Daten_2022!$A$1:$FK$206,FAG_Daten_2022!CC$1,FALSE))</f>
        <v/>
      </c>
      <c r="AY31" s="115" t="str">
        <f>IF(VLOOKUP($A31,FAG_Daten_2022!$A$1:$FK$206,FAG_Daten_2022!CD$1,FALSE)="","",VLOOKUP($A31,FAG_Daten_2022!$A$1:$FK$206,FAG_Daten_2022!CD$1,FALSE))</f>
        <v/>
      </c>
      <c r="AZ31" s="80">
        <f>VLOOKUP($A31,FAG_Daten_2022!$A$1:$FK$206,FAG_Daten_2022!$DH$1,FALSE)</f>
        <v>119</v>
      </c>
      <c r="BA31" s="80">
        <f>IF(VLOOKUP($A31,FAG_Daten_2022!$A$1:$FK$206,FAG_Daten_2022!M$1,FALSE)="","",VLOOKUP($A31,FAG_Daten_2022!$A$1:$FK$206,FAG_Daten_2022!M$1,FALSE))</f>
        <v>62</v>
      </c>
      <c r="BB31" s="80">
        <f>IF(VLOOKUP($A31,FAG_Daten_2022!$A$1:$FK$206,FAG_Daten_2022!N$1,FALSE)="","",VLOOKUP($A31,FAG_Daten_2022!$A$1:$FK$206,FAG_Daten_2022!N$1,FALSE))</f>
        <v>0</v>
      </c>
      <c r="BC31" s="80">
        <f>IF(VLOOKUP($A31,FAG_Daten_2022!$A$1:$FK$206,FAG_Daten_2022!O$1,FALSE)="","",VLOOKUP($A31,FAG_Daten_2022!$A$1:$FK$206,FAG_Daten_2022!O$1,FALSE))</f>
        <v>0</v>
      </c>
      <c r="BD31" s="80" t="str">
        <f>IF(VLOOKUP($A31,FAG_Daten_2022!$A$1:$FK$206,FAG_Daten_2022!P$1,FALSE)="","",VLOOKUP($A31,FAG_Daten_2022!$A$1:$FK$206,FAG_Daten_2022!P$1,FALSE))</f>
        <v/>
      </c>
      <c r="BE31" s="80">
        <f>IF(VLOOKUP($A31,FAG_Daten_2022!$A$1:$FK$206,FAG_Daten_2022!R$1,FALSE)="","",VLOOKUP($A31,FAG_Daten_2022!$A$1:$FK$206,FAG_Daten_2022!R$1,FALSE))</f>
        <v>18</v>
      </c>
      <c r="BF31" s="80">
        <f>IF(VLOOKUP($A31,FAG_Daten_2022!$A$1:$FK$206,FAG_Daten_2022!S$1,FALSE)="","",VLOOKUP($A31,FAG_Daten_2022!$A$1:$FK$206,FAG_Daten_2022!S$1,FALSE))</f>
        <v>0</v>
      </c>
      <c r="BG31" s="80" t="str">
        <f>IF(VLOOKUP($A31,FAG_Daten_2022!$A$1:$FK$206,FAG_Daten_2022!T$1,FALSE)="","",VLOOKUP($A31,FAG_Daten_2022!$A$1:$FK$206,FAG_Daten_2022!T$1,FALSE))</f>
        <v/>
      </c>
      <c r="BH31" s="80" t="str">
        <f>IF(VLOOKUP($A31,FAG_Daten_2022!$A$1:$FK$206,FAG_Daten_2022!U$1,FALSE)="","",VLOOKUP($A31,FAG_Daten_2022!$A$1:$FK$206,FAG_Daten_2022!U$1,FALSE))</f>
        <v/>
      </c>
      <c r="BI31" s="80">
        <f>IF(VLOOKUP($A31,FAG_Daten_2022!$A$1:$FK$206,FAG_Daten_2022!W$1,FALSE)="","",VLOOKUP($A31,FAG_Daten_2022!$A$1:$FK$206,FAG_Daten_2022!W$1,FALSE))</f>
        <v>0</v>
      </c>
      <c r="BJ31" s="80" t="str">
        <f>IF(VLOOKUP($A31,FAG_Daten_2022!$A$1:$FK$206,FAG_Daten_2022!X$1,FALSE)="","",VLOOKUP($A31,FAG_Daten_2022!$A$1:$FK$206,FAG_Daten_2022!X$1,FALSE))</f>
        <v/>
      </c>
      <c r="BK31" s="80" t="str">
        <f>IF(VLOOKUP($A31,FAG_Daten_2022!$A$1:$FK$206,FAG_Daten_2022!Y$1,FALSE)="","",VLOOKUP($A31,FAG_Daten_2022!$A$1:$FK$206,FAG_Daten_2022!Y$1,FALSE))</f>
        <v/>
      </c>
      <c r="BL31" s="80" t="str">
        <f>IF(VLOOKUP($A31,FAG_Daten_2022!$A$1:$FK$206,FAG_Daten_2022!Z$1,FALSE)="","",VLOOKUP($A31,FAG_Daten_2022!$A$1:$FK$206,FAG_Daten_2022!Z$1,FALSE))</f>
        <v/>
      </c>
      <c r="BM31" s="82">
        <f>IF(VLOOKUP($A31,FAG_Daten_2022!$A$1:$FK$206,FAG_Daten_2022!AG$1,FALSE)="","",VLOOKUP($A31,FAG_Daten_2022!$A$1:$FK$206,FAG_Daten_2022!AG$1,FALSE))</f>
        <v>2148210</v>
      </c>
      <c r="BN31" s="82">
        <f>IF(VLOOKUP($A31,FAG_Daten_2022!$A$1:$FK$206,FAG_Daten_2022!AH$1,FALSE)="","",VLOOKUP($A31,FAG_Daten_2022!$A$1:$FK$206,FAG_Daten_2022!AH$1,FALSE))</f>
        <v>2148210</v>
      </c>
      <c r="BO31" s="82">
        <f>IF(VLOOKUP($A31,FAG_Daten_2022!$A$1:$FK$206,FAG_Daten_2022!AI$1,FALSE)="","",VLOOKUP($A31,FAG_Daten_2022!$A$1:$FK$206,FAG_Daten_2022!AI$1,FALSE))</f>
        <v>0</v>
      </c>
      <c r="BP31" s="113">
        <f>IF(VLOOKUP($A31,FAG_Daten_2022!$A$1:$FK$206,FAG_Daten_2022!AJ$1,FALSE)="","",VLOOKUP($A31,FAG_Daten_2022!$A$1:$FK$206,FAG_Daten_2022!AJ$1,FALSE))</f>
        <v>0</v>
      </c>
      <c r="BQ31" s="82" t="str">
        <f>IF(VLOOKUP($A31,FAG_Daten_2022!$A$1:$FK$206,FAG_Daten_2022!AK$1,FALSE)="","",VLOOKUP($A31,FAG_Daten_2022!$A$1:$FK$206,FAG_Daten_2022!AK$1,FALSE))</f>
        <v/>
      </c>
      <c r="BR31" s="82">
        <f>IF(VLOOKUP($A31,FAG_Daten_2022!$A$1:$FK$206,FAG_Daten_2022!AL$1,FALSE)="","",VLOOKUP($A31,FAG_Daten_2022!$A$1:$FK$206,FAG_Daten_2022!AL$1,FALSE))</f>
        <v>2148210</v>
      </c>
      <c r="BS31" s="82">
        <f>IF(VLOOKUP($A31,FAG_Daten_2022!$A$1:$FK$206,FAG_Daten_2022!AM$1,FALSE)="","",VLOOKUP($A31,FAG_Daten_2022!$A$1:$FK$206,FAG_Daten_2022!AM$1,FALSE))</f>
        <v>0</v>
      </c>
      <c r="BT31" s="82" t="str">
        <f>IF(VLOOKUP($A31,FAG_Daten_2022!$A$1:$FK$206,FAG_Daten_2022!AN$1,FALSE)="","",VLOOKUP($A31,FAG_Daten_2022!$A$1:$FK$206,FAG_Daten_2022!AN$1,FALSE))</f>
        <v/>
      </c>
      <c r="BU31" s="82" t="str">
        <f>IF(VLOOKUP($A31,FAG_Daten_2022!$A$1:$FK$206,FAG_Daten_2022!AO$1,FALSE)="","",VLOOKUP($A31,FAG_Daten_2022!$A$1:$FK$206,FAG_Daten_2022!AO$1,FALSE))</f>
        <v/>
      </c>
      <c r="BV31" s="82">
        <f>IF(VLOOKUP($A31,FAG_Daten_2022!$A$1:$FK$206,FAG_Daten_2022!AP$1,FALSE)="","",VLOOKUP($A31,FAG_Daten_2022!$A$1:$FK$206,FAG_Daten_2022!AP$1,FALSE))</f>
        <v>0</v>
      </c>
      <c r="BW31" s="82" t="str">
        <f>IF(VLOOKUP($A31,FAG_Daten_2022!$A$1:$FK$206,FAG_Daten_2022!AQ$1,FALSE)="","",VLOOKUP($A31,FAG_Daten_2022!$A$1:$FK$206,FAG_Daten_2022!AQ$1,FALSE))</f>
        <v/>
      </c>
      <c r="BX31" s="82" t="str">
        <f>IF(VLOOKUP($A31,FAG_Daten_2022!$A$1:$FK$206,FAG_Daten_2022!AR$1,FALSE)="","",VLOOKUP($A31,FAG_Daten_2022!$A$1:$FK$206,FAG_Daten_2022!AR$1,FALSE))</f>
        <v/>
      </c>
      <c r="BY31" s="82" t="str">
        <f>IF(VLOOKUP($A31,FAG_Daten_2022!$A$1:$FK$206,FAG_Daten_2022!AS$1,FALSE)="","",VLOOKUP($A31,FAG_Daten_2022!$A$1:$FK$206,FAG_Daten_2022!AS$1,FALSE))</f>
        <v/>
      </c>
      <c r="BZ31" s="82">
        <f t="shared" si="83"/>
        <v>972741</v>
      </c>
      <c r="CA31" s="82">
        <f t="shared" si="84"/>
        <v>0</v>
      </c>
      <c r="CB31" s="82">
        <f t="shared" si="85"/>
        <v>0</v>
      </c>
      <c r="CC31" s="82" t="str">
        <f t="shared" si="86"/>
        <v/>
      </c>
      <c r="CD31" s="82">
        <f t="shared" si="87"/>
        <v>282409</v>
      </c>
      <c r="CE31" s="82">
        <f t="shared" si="88"/>
        <v>0</v>
      </c>
      <c r="CF31" s="82" t="str">
        <f t="shared" si="89"/>
        <v/>
      </c>
      <c r="CG31" s="82" t="str">
        <f t="shared" si="90"/>
        <v/>
      </c>
      <c r="CH31" s="82">
        <f t="shared" si="91"/>
        <v>0</v>
      </c>
      <c r="CI31" s="82" t="str">
        <f t="shared" si="92"/>
        <v/>
      </c>
      <c r="CJ31" s="82" t="str">
        <f t="shared" si="93"/>
        <v/>
      </c>
      <c r="CK31" s="82" t="str">
        <f t="shared" si="94"/>
        <v/>
      </c>
      <c r="CL31" s="82">
        <f t="shared" si="95"/>
        <v>0</v>
      </c>
      <c r="CM31" s="82">
        <f t="shared" si="96"/>
        <v>0</v>
      </c>
      <c r="CN31" s="82">
        <f t="shared" si="97"/>
        <v>0</v>
      </c>
      <c r="CO31" s="82" t="str">
        <f t="shared" si="98"/>
        <v/>
      </c>
      <c r="CP31" s="82">
        <f t="shared" si="99"/>
        <v>0</v>
      </c>
      <c r="CQ31" s="82">
        <f t="shared" si="100"/>
        <v>0</v>
      </c>
      <c r="CR31" s="82" t="str">
        <f t="shared" si="101"/>
        <v/>
      </c>
      <c r="CS31" s="82" t="str">
        <f t="shared" si="102"/>
        <v/>
      </c>
      <c r="CT31" s="82">
        <f t="shared" si="103"/>
        <v>0</v>
      </c>
      <c r="CU31" s="82" t="str">
        <f t="shared" si="104"/>
        <v/>
      </c>
      <c r="CV31" s="82" t="str">
        <f t="shared" si="105"/>
        <v/>
      </c>
      <c r="CW31" s="82" t="str">
        <f t="shared" si="106"/>
        <v/>
      </c>
      <c r="CX31" s="82">
        <f t="shared" si="107"/>
        <v>1255150</v>
      </c>
      <c r="CY31" s="82">
        <f>VLOOKUP($A31,FAG_Daten_2022!$A$1:$FK$206,FAG_Daten_2022!I$1,FALSE)</f>
        <v>221</v>
      </c>
      <c r="CZ31" s="82">
        <f>IF(VLOOKUP($A31,FAG_Daten_2022!$A$1:$FK$206,FAG_Daten_2022!BE$1,FALSE)="","",VLOOKUP($A31,FAG_Daten_2022!$A$1:$FK$206,FAG_Daten_2022!BE$1,FALSE))</f>
        <v>80</v>
      </c>
      <c r="DA31" s="82" t="str">
        <f>IF(VLOOKUP($A31,FAG_Daten_2022!$A$1:$FK$206,FAG_Daten_2022!BF$1,FALSE)="","",VLOOKUP($A31,FAG_Daten_2022!$A$1:$FK$206,FAG_Daten_2022!BF$1,FALSE))</f>
        <v/>
      </c>
      <c r="DB31" s="82" t="str">
        <f>IF(VLOOKUP($A31,FAG_Daten_2022!$A$1:$FK$206,FAG_Daten_2022!BG$1,FALSE)="","",VLOOKUP($A31,FAG_Daten_2022!$A$1:$FK$206,FAG_Daten_2022!BG$1,FALSE))</f>
        <v/>
      </c>
      <c r="DC31" s="82" t="str">
        <f>IF(VLOOKUP($A31,FAG_Daten_2022!$A$1:$FK$206,FAG_Daten_2022!BH$1,FALSE)="","",VLOOKUP($A31,FAG_Daten_2022!$A$1:$FK$206,FAG_Daten_2022!BH$1,FALSE))</f>
        <v/>
      </c>
      <c r="DD31" s="82">
        <f>IF(VLOOKUP($A31,FAG_Daten_2022!$A$1:$FK$206,FAG_Daten_2022!BI$1,FALSE)="","",VLOOKUP($A31,FAG_Daten_2022!$A$1:$FK$206,FAG_Daten_2022!BI$1,FALSE))</f>
        <v>36</v>
      </c>
      <c r="DE31" s="82" t="str">
        <f>IF(VLOOKUP($A31,FAG_Daten_2022!$A$1:$FK$206,FAG_Daten_2022!BJ$1,FALSE)="","",VLOOKUP($A31,FAG_Daten_2022!$A$1:$FK$206,FAG_Daten_2022!BJ$1,FALSE))</f>
        <v/>
      </c>
      <c r="DF31" s="82" t="str">
        <f>IF(VLOOKUP($A31,FAG_Daten_2022!$A$1:$FK$206,FAG_Daten_2022!BK$1,FALSE)="","",VLOOKUP($A31,FAG_Daten_2022!$A$1:$FK$206,FAG_Daten_2022!BK$1,FALSE))</f>
        <v/>
      </c>
      <c r="DG31" s="82" t="str">
        <f>IF(VLOOKUP($A31,FAG_Daten_2022!$A$1:$FK$206,FAG_Daten_2022!BL$1,FALSE)="","",VLOOKUP($A31,FAG_Daten_2022!$A$1:$FK$206,FAG_Daten_2022!BL$1,FALSE))</f>
        <v/>
      </c>
      <c r="DH31" s="82" t="str">
        <f>IF(VLOOKUP($A31,FAG_Daten_2022!$A$1:$FK$206,FAG_Daten_2022!BM$1,FALSE)="","",VLOOKUP($A31,FAG_Daten_2022!$A$1:$FK$206,FAG_Daten_2022!BM$1,FALSE))</f>
        <v/>
      </c>
      <c r="DI31" s="82" t="str">
        <f>IF(VLOOKUP($A31,FAG_Daten_2022!$A$1:$FK$206,FAG_Daten_2022!BN$1,FALSE)="","",VLOOKUP($A31,FAG_Daten_2022!$A$1:$FK$206,FAG_Daten_2022!BN$1,FALSE))</f>
        <v/>
      </c>
      <c r="DJ31" s="82" t="str">
        <f>IF(VLOOKUP($A31,FAG_Daten_2022!$A$1:$FK$206,FAG_Daten_2022!BO$1,FALSE)="","",VLOOKUP($A31,FAG_Daten_2022!$A$1:$FK$206,FAG_Daten_2022!BO$1,FALSE))</f>
        <v/>
      </c>
      <c r="DK31" s="82" t="str">
        <f>IF(VLOOKUP($A31,FAG_Daten_2022!$A$1:$FK$206,FAG_Daten_2022!BP$1,FALSE)="","",VLOOKUP($A31,FAG_Daten_2022!$A$1:$FK$206,FAG_Daten_2022!BP$1,FALSE))</f>
        <v/>
      </c>
      <c r="DL31" s="82" t="str">
        <f>IF(VLOOKUP($A31,FAG_Daten_2022!$A$1:$FK$206,FAG_Daten_2022!BQ$1,FALSE)="","",VLOOKUP($A31,FAG_Daten_2022!$A$1:$FK$206,FAG_Daten_2022!BQ$1,FALSE))</f>
        <v/>
      </c>
      <c r="DM31" s="82" t="str">
        <f>IF(VLOOKUP($A31,FAG_Daten_2022!$A$1:$FK$206,FAG_Daten_2022!BR$1,FALSE)="","",VLOOKUP($A31,FAG_Daten_2022!$A$1:$FK$206,FAG_Daten_2022!BR$1,FALSE))</f>
        <v/>
      </c>
      <c r="DN31" s="82">
        <f t="shared" si="108"/>
        <v>0</v>
      </c>
      <c r="DO31" s="82" t="str">
        <f t="shared" si="109"/>
        <v/>
      </c>
      <c r="DP31" s="82" t="str">
        <f t="shared" si="110"/>
        <v/>
      </c>
      <c r="DQ31" s="82" t="str">
        <f t="shared" si="111"/>
        <v/>
      </c>
      <c r="DR31" s="82">
        <f t="shared" si="112"/>
        <v>0</v>
      </c>
      <c r="DS31" s="82" t="str">
        <f t="shared" si="113"/>
        <v/>
      </c>
      <c r="DT31" s="82" t="str">
        <f t="shared" si="114"/>
        <v/>
      </c>
      <c r="DU31" s="82" t="str">
        <f t="shared" si="115"/>
        <v/>
      </c>
      <c r="DV31" s="82" t="str">
        <f t="shared" si="116"/>
        <v/>
      </c>
      <c r="DW31" s="82" t="str">
        <f t="shared" si="117"/>
        <v/>
      </c>
      <c r="DX31" s="82" t="str">
        <f t="shared" si="118"/>
        <v/>
      </c>
      <c r="DY31" s="82" t="str">
        <f t="shared" si="119"/>
        <v/>
      </c>
      <c r="DZ31" s="82">
        <f t="shared" si="120"/>
        <v>0</v>
      </c>
      <c r="EA31" s="82">
        <f t="shared" si="121"/>
        <v>1255150</v>
      </c>
      <c r="EB31" s="82"/>
      <c r="EC31" s="82"/>
      <c r="ED31" s="82"/>
      <c r="EE31" s="82"/>
      <c r="EF31" s="82"/>
      <c r="EG31" s="82"/>
      <c r="EH31" s="82"/>
      <c r="EI31" s="82"/>
      <c r="EJ31" s="82"/>
      <c r="EL31" s="82"/>
    </row>
    <row r="32" spans="1:143" s="3" customFormat="1" outlineLevel="1" x14ac:dyDescent="0.2">
      <c r="A32" s="3">
        <v>84</v>
      </c>
      <c r="B32" s="3" t="str">
        <f>VLOOKUP(A32,FAG_Daten_2022!A$1:$FK$206,FAG_Daten_2022!$B$1,FALSE)</f>
        <v>Dällikon</v>
      </c>
      <c r="C32" s="3" t="str">
        <f>VLOOKUP(A32,FAG_Daten_2022!A$1:$FK$206,FAG_Daten_2022!$C$1,FALSE)</f>
        <v>Politische Gemeinde</v>
      </c>
      <c r="D32" s="3" t="str">
        <f>VLOOKUP(A32,FAG_Daten_2022!A$1:$FK$206,FAG_Daten_2022!$D$1,FALSE)</f>
        <v>Bezirk Dielsdorf</v>
      </c>
      <c r="E32" s="82">
        <f>VLOOKUP(A32,FAG_Daten_2022!A$1:$FK$206,FAG_Daten_2022!$AT$1,FALSE)</f>
        <v>2682</v>
      </c>
      <c r="F32" s="82">
        <f>VLOOKUP(A32,FAG_Daten_2022!A$1:$FK$206,FAG_Daten_2022!$AV$1,FALSE)</f>
        <v>3770</v>
      </c>
      <c r="G32" s="82">
        <f>VLOOKUP(A32,FAG_Daten_2022!A$1:$FK$206,FAG_Daten_2022!$F$1,FALSE)</f>
        <v>4269</v>
      </c>
      <c r="H32" s="80">
        <f>VLOOKUP(A32,FAG_Daten_2022!A$1:$FK$206,FAG_Daten_2022!$DH$1,FALSE)</f>
        <v>108</v>
      </c>
      <c r="I32" s="82">
        <f>ROUND(IF(E32&lt;FAG_Basisdaten!$C$5*F32,(FAG_Basisdaten!$C$5*F32-E32)*G32*H32/100,0),0)</f>
        <v>4147163</v>
      </c>
      <c r="J32" s="82">
        <f>VLOOKUP(A32,FAG_Daten_2022!A$1:$FK$206,FAG_Daten_2022!$AT$1,FALSE)</f>
        <v>2682</v>
      </c>
      <c r="K32" s="82">
        <f>VLOOKUP(A32,FAG_Daten_2022!A$1:$FK$206,FAG_Daten_2022!$AV$1,FALSE)</f>
        <v>3770</v>
      </c>
      <c r="L32" s="3">
        <f>VLOOKUP(A32,FAG_Daten_2022!A$1:$FK$206,FAG_Daten_2022!$F$1,FALSE)</f>
        <v>4269</v>
      </c>
      <c r="M32" s="3">
        <f>VLOOKUP(A32,FAG_Daten_2022!A$1:$FK$206,FAG_Daten_2022!DJ$1,FALSE)</f>
        <v>99.67</v>
      </c>
      <c r="N32" s="3">
        <f>VLOOKUP(A32,FAG_Daten_2022!A$1:$FK$206,FAG_Daten_2022!$DK$1,FALSE)</f>
        <v>100.87</v>
      </c>
      <c r="O32" s="82">
        <f>ROUND(IF(J32&gt;K32*FAG_Basisdaten!$C$8,(J32-K32*FAG_Basisdaten!$C$8)*FAG_Basisdaten!$C$9*L32*(M32/N32),0),0)</f>
        <v>0</v>
      </c>
      <c r="P32" s="82">
        <f>VLOOKUP(A32,FAG_Daten_2022!A$1:$FK$206,FAG_Daten_2022!$I$1,FALSE)</f>
        <v>913</v>
      </c>
      <c r="Q32" s="82">
        <f>VLOOKUP(A32,FAG_Daten_2022!A$1:$FK$206,FAG_Daten_2022!$F$1,FALSE)</f>
        <v>4269</v>
      </c>
      <c r="R32" s="82">
        <f>VLOOKUP(A32,FAG_Daten_2022!A$1:$FK$206,FAG_Daten_2022!$K$1,FALSE)</f>
        <v>232131</v>
      </c>
      <c r="S32" s="82">
        <f>VLOOKUP(A32,FAG_Daten_2022!A$1:$FK$206,FAG_Daten_2022!$H$1,FALSE)</f>
        <v>1130451</v>
      </c>
      <c r="T32" s="82">
        <f>VLOOKUP(A32,FAG_Daten_2022!A$1:$FK$206,FAG_Daten_2022!$F$1,FALSE)</f>
        <v>4269</v>
      </c>
      <c r="U32" s="3">
        <f>VLOOKUP(A32,FAG_Daten_2022!A$1:$FK$206,FAG_Daten_2022!$BC$1,FALSE)</f>
        <v>102.3</v>
      </c>
      <c r="V32" s="3">
        <f>VLOOKUP(A32,FAG_Daten_2022!A$1:$FK$206,FAG_Daten_2022!$BD$1,FALSE)</f>
        <v>104.2</v>
      </c>
      <c r="W32" s="118">
        <f>IF((P32/Q32)&gt;(R32/S32)*FAG_Basisdaten!$C$12,((P32/Q32)-(R32/S32)*FAG_Basisdaten!$C$12)*T32*FAG_Basisdaten!$C$13*(U32/V32),0)</f>
        <v>0</v>
      </c>
      <c r="X32" s="3">
        <f>VLOOKUP(A32,FAG_Daten_2022!A$1:$FK$206,FAG_Daten_2022!$DH$1,FALSE)</f>
        <v>108</v>
      </c>
      <c r="Y32" s="3">
        <f>VLOOKUP(A32,FAG_Daten_2022!A$1:$FK$206,FAG_Daten_2022!$DJ$1,FALSE)</f>
        <v>99.67</v>
      </c>
      <c r="Z32" s="82">
        <f>ROUND(W32-W32*MIN(MAX((Y32*FAG_Basisdaten!$C$15-X32)/(Y32*FAG_Basisdaten!$C$14),0),1),0)</f>
        <v>0</v>
      </c>
      <c r="AA32" s="79">
        <f>VLOOKUP(A32,FAG_Daten_2022!A$1:$FK$206,FAG_Daten_2022!$AW$1,FALSE)</f>
        <v>949.21</v>
      </c>
      <c r="AB32" s="83">
        <f>VLOOKUP(A32,FAG_Daten_2022!A$1:$FK$206,FAG_Daten_2022!$AZ$1,FALSE)</f>
        <v>1.9E-3</v>
      </c>
      <c r="AC32" s="3">
        <f>VLOOKUP(A32,FAG_Daten_2022!A$1:$FK$206,FAG_Daten_2022!$F$1,FALSE)</f>
        <v>4269</v>
      </c>
      <c r="AD32" s="3">
        <f>VLOOKUP(A32,FAG_Daten_2022!A$1:$FK$206,FAG_Daten_2022!$BC$1,FALSE)</f>
        <v>102.3</v>
      </c>
      <c r="AE32" s="3">
        <f>VLOOKUP(A32,FAG_Daten_2022!A$1:$FK$206,FAG_Daten_2022!$BD$1,FALSE)</f>
        <v>104.2</v>
      </c>
      <c r="AF32" s="80">
        <f>IF(OR(AA32&lt;FAG_Basisdaten!$C$18,AB32&gt;FAG_Basisdaten!$C$19),MAX((FAG_Basisdaten!$C$20+FAG_Basisdaten!$C$21*AA32+FAG_Basisdaten!$C$22*AB32*100)*AC32*(AD32/AE32),0),0)</f>
        <v>0</v>
      </c>
      <c r="AG32" s="3">
        <f>VLOOKUP(A32,FAG_Daten_2022!A$1:$FK$206,FAG_Daten_2022!$DH$1,FALSE)</f>
        <v>108</v>
      </c>
      <c r="AH32" s="3">
        <f>VLOOKUP(A32,FAG_Daten_2022!A$1:$FK$206,FAG_Daten_2022!$DJ$1,FALSE)</f>
        <v>99.67</v>
      </c>
      <c r="AI32" s="82">
        <f>ROUND(AF32-AF32*MIN(MAX((AH32*FAG_Basisdaten!$C$24-AG32)/(AH32*FAG_Basisdaten!$C$23),0),1),0)</f>
        <v>0</v>
      </c>
      <c r="AJ32" s="3">
        <f>VLOOKUP(A32,FAG_Daten_2022!$A$1:$FK$206,FAG_Daten_2022!$BC$1,FALSE)</f>
        <v>102.3</v>
      </c>
      <c r="AK32" s="3">
        <f>VLOOKUP(A32,FAG_Daten_2022!$A$1:$FK$206,FAG_Daten_2022!$BD$1,FALSE)</f>
        <v>104.2</v>
      </c>
      <c r="AL32" s="82">
        <v>0</v>
      </c>
      <c r="AM32" s="82">
        <f t="shared" si="82"/>
        <v>4147163</v>
      </c>
      <c r="AN32" s="115" t="str">
        <f>IF(VLOOKUP($A32,FAG_Daten_2022!$A$1:$FK$206,FAG_Daten_2022!BS$1,FALSE)="","",VLOOKUP($A32,FAG_Daten_2022!$A$1:$FK$206,FAG_Daten_2022!BS$1,FALSE))</f>
        <v/>
      </c>
      <c r="AO32" s="115" t="str">
        <f>IF(VLOOKUP($A32,FAG_Daten_2022!$A$1:$FK$206,FAG_Daten_2022!BT$1,FALSE)="","",VLOOKUP($A32,FAG_Daten_2022!$A$1:$FK$206,FAG_Daten_2022!BT$1,FALSE))</f>
        <v/>
      </c>
      <c r="AP32" s="115" t="str">
        <f>IF(VLOOKUP($A32,FAG_Daten_2022!$A$1:$FK$206,FAG_Daten_2022!BU$1,FALSE)="","",VLOOKUP($A32,FAG_Daten_2022!$A$1:$FK$206,FAG_Daten_2022!BU$1,FALSE))</f>
        <v/>
      </c>
      <c r="AQ32" s="115" t="str">
        <f>IF(VLOOKUP($A32,FAG_Daten_2022!$A$1:$FK$206,FAG_Daten_2022!BV$1,FALSE)="","",VLOOKUP($A32,FAG_Daten_2022!$A$1:$FK$206,FAG_Daten_2022!BV$1,FALSE))</f>
        <v/>
      </c>
      <c r="AR32" s="115" t="str">
        <f>IF(VLOOKUP($A32,FAG_Daten_2022!$A$1:$FK$206,FAG_Daten_2022!BW$1,FALSE)="","",VLOOKUP($A32,FAG_Daten_2022!$A$1:$FK$206,FAG_Daten_2022!BW$1,FALSE))</f>
        <v>Regensdorf-Buchs-Dällikon</v>
      </c>
      <c r="AS32" s="115" t="str">
        <f>IF(VLOOKUP($A32,FAG_Daten_2022!$A$1:$FK$206,FAG_Daten_2022!BX$1,FALSE)="","",VLOOKUP($A32,FAG_Daten_2022!$A$1:$FK$206,FAG_Daten_2022!BX$1,FALSE))</f>
        <v/>
      </c>
      <c r="AT32" s="115" t="str">
        <f>IF(VLOOKUP($A32,FAG_Daten_2022!$A$1:$FK$206,FAG_Daten_2022!BY$1,FALSE)="","",VLOOKUP($A32,FAG_Daten_2022!$A$1:$FK$206,FAG_Daten_2022!BY$1,FALSE))</f>
        <v/>
      </c>
      <c r="AU32" s="115" t="str">
        <f>IF(VLOOKUP($A32,FAG_Daten_2022!$A$1:$FK$206,FAG_Daten_2022!BZ$1,FALSE)="","",VLOOKUP($A32,FAG_Daten_2022!$A$1:$FK$206,FAG_Daten_2022!BZ$1,FALSE))</f>
        <v/>
      </c>
      <c r="AV32" s="115" t="str">
        <f>IF(VLOOKUP($A32,FAG_Daten_2022!$A$1:$FK$206,FAG_Daten_2022!CA$1,FALSE)="","",VLOOKUP($A32,FAG_Daten_2022!$A$1:$FK$206,FAG_Daten_2022!CA$1,FALSE))</f>
        <v/>
      </c>
      <c r="AW32" s="115" t="str">
        <f>IF(VLOOKUP($A32,FAG_Daten_2022!$A$1:$FK$206,FAG_Daten_2022!CB$1,FALSE)="","",VLOOKUP($A32,FAG_Daten_2022!$A$1:$FK$206,FAG_Daten_2022!CB$1,FALSE))</f>
        <v/>
      </c>
      <c r="AX32" s="115" t="str">
        <f>IF(VLOOKUP($A32,FAG_Daten_2022!$A$1:$FK$206,FAG_Daten_2022!CC$1,FALSE)="","",VLOOKUP($A32,FAG_Daten_2022!$A$1:$FK$206,FAG_Daten_2022!CC$1,FALSE))</f>
        <v/>
      </c>
      <c r="AY32" s="115" t="str">
        <f>IF(VLOOKUP($A32,FAG_Daten_2022!$A$1:$FK$206,FAG_Daten_2022!CD$1,FALSE)="","",VLOOKUP($A32,FAG_Daten_2022!$A$1:$FK$206,FAG_Daten_2022!CD$1,FALSE))</f>
        <v/>
      </c>
      <c r="AZ32" s="80">
        <f>VLOOKUP($A32,FAG_Daten_2022!$A$1:$FK$206,FAG_Daten_2022!$DH$1,FALSE)</f>
        <v>108</v>
      </c>
      <c r="BA32" s="80">
        <f>IF(VLOOKUP($A32,FAG_Daten_2022!$A$1:$FK$206,FAG_Daten_2022!M$1,FALSE)="","",VLOOKUP($A32,FAG_Daten_2022!$A$1:$FK$206,FAG_Daten_2022!M$1,FALSE))</f>
        <v>0</v>
      </c>
      <c r="BB32" s="80">
        <f>IF(VLOOKUP($A32,FAG_Daten_2022!$A$1:$FK$206,FAG_Daten_2022!N$1,FALSE)="","",VLOOKUP($A32,FAG_Daten_2022!$A$1:$FK$206,FAG_Daten_2022!N$1,FALSE))</f>
        <v>0</v>
      </c>
      <c r="BC32" s="80">
        <f>IF(VLOOKUP($A32,FAG_Daten_2022!$A$1:$FK$206,FAG_Daten_2022!O$1,FALSE)="","",VLOOKUP($A32,FAG_Daten_2022!$A$1:$FK$206,FAG_Daten_2022!O$1,FALSE))</f>
        <v>0</v>
      </c>
      <c r="BD32" s="80" t="str">
        <f>IF(VLOOKUP($A32,FAG_Daten_2022!$A$1:$FK$206,FAG_Daten_2022!P$1,FALSE)="","",VLOOKUP($A32,FAG_Daten_2022!$A$1:$FK$206,FAG_Daten_2022!P$1,FALSE))</f>
        <v/>
      </c>
      <c r="BE32" s="80">
        <f>IF(VLOOKUP($A32,FAG_Daten_2022!$A$1:$FK$206,FAG_Daten_2022!R$1,FALSE)="","",VLOOKUP($A32,FAG_Daten_2022!$A$1:$FK$206,FAG_Daten_2022!R$1,FALSE))</f>
        <v>22</v>
      </c>
      <c r="BF32" s="80">
        <f>IF(VLOOKUP($A32,FAG_Daten_2022!$A$1:$FK$206,FAG_Daten_2022!S$1,FALSE)="","",VLOOKUP($A32,FAG_Daten_2022!$A$1:$FK$206,FAG_Daten_2022!S$1,FALSE))</f>
        <v>0</v>
      </c>
      <c r="BG32" s="80" t="str">
        <f>IF(VLOOKUP($A32,FAG_Daten_2022!$A$1:$FK$206,FAG_Daten_2022!T$1,FALSE)="","",VLOOKUP($A32,FAG_Daten_2022!$A$1:$FK$206,FAG_Daten_2022!T$1,FALSE))</f>
        <v/>
      </c>
      <c r="BH32" s="80" t="str">
        <f>IF(VLOOKUP($A32,FAG_Daten_2022!$A$1:$FK$206,FAG_Daten_2022!U$1,FALSE)="","",VLOOKUP($A32,FAG_Daten_2022!$A$1:$FK$206,FAG_Daten_2022!U$1,FALSE))</f>
        <v/>
      </c>
      <c r="BI32" s="80">
        <f>IF(VLOOKUP($A32,FAG_Daten_2022!$A$1:$FK$206,FAG_Daten_2022!W$1,FALSE)="","",VLOOKUP($A32,FAG_Daten_2022!$A$1:$FK$206,FAG_Daten_2022!W$1,FALSE))</f>
        <v>0</v>
      </c>
      <c r="BJ32" s="80" t="str">
        <f>IF(VLOOKUP($A32,FAG_Daten_2022!$A$1:$FK$206,FAG_Daten_2022!X$1,FALSE)="","",VLOOKUP($A32,FAG_Daten_2022!$A$1:$FK$206,FAG_Daten_2022!X$1,FALSE))</f>
        <v/>
      </c>
      <c r="BK32" s="80" t="str">
        <f>IF(VLOOKUP($A32,FAG_Daten_2022!$A$1:$FK$206,FAG_Daten_2022!Y$1,FALSE)="","",VLOOKUP($A32,FAG_Daten_2022!$A$1:$FK$206,FAG_Daten_2022!Y$1,FALSE))</f>
        <v/>
      </c>
      <c r="BL32" s="80" t="str">
        <f>IF(VLOOKUP($A32,FAG_Daten_2022!$A$1:$FK$206,FAG_Daten_2022!Z$1,FALSE)="","",VLOOKUP($A32,FAG_Daten_2022!$A$1:$FK$206,FAG_Daten_2022!Z$1,FALSE))</f>
        <v/>
      </c>
      <c r="BM32" s="82">
        <f>IF(VLOOKUP($A32,FAG_Daten_2022!$A$1:$FK$206,FAG_Daten_2022!AG$1,FALSE)="","",VLOOKUP($A32,FAG_Daten_2022!$A$1:$FK$206,FAG_Daten_2022!AG$1,FALSE))</f>
        <v>11449149</v>
      </c>
      <c r="BN32" s="82">
        <f>IF(VLOOKUP($A32,FAG_Daten_2022!$A$1:$FK$206,FAG_Daten_2022!AH$1,FALSE)="","",VLOOKUP($A32,FAG_Daten_2022!$A$1:$FK$206,FAG_Daten_2022!AH$1,FALSE))</f>
        <v>0</v>
      </c>
      <c r="BO32" s="82">
        <f>IF(VLOOKUP($A32,FAG_Daten_2022!$A$1:$FK$206,FAG_Daten_2022!AI$1,FALSE)="","",VLOOKUP($A32,FAG_Daten_2022!$A$1:$FK$206,FAG_Daten_2022!AI$1,FALSE))</f>
        <v>0</v>
      </c>
      <c r="BP32" s="113">
        <f>IF(VLOOKUP($A32,FAG_Daten_2022!$A$1:$FK$206,FAG_Daten_2022!AJ$1,FALSE)="","",VLOOKUP($A32,FAG_Daten_2022!$A$1:$FK$206,FAG_Daten_2022!AJ$1,FALSE))</f>
        <v>0</v>
      </c>
      <c r="BQ32" s="82" t="str">
        <f>IF(VLOOKUP($A32,FAG_Daten_2022!$A$1:$FK$206,FAG_Daten_2022!AK$1,FALSE)="","",VLOOKUP($A32,FAG_Daten_2022!$A$1:$FK$206,FAG_Daten_2022!AK$1,FALSE))</f>
        <v/>
      </c>
      <c r="BR32" s="82">
        <f>IF(VLOOKUP($A32,FAG_Daten_2022!$A$1:$FK$206,FAG_Daten_2022!AL$1,FALSE)="","",VLOOKUP($A32,FAG_Daten_2022!$A$1:$FK$206,FAG_Daten_2022!AL$1,FALSE))</f>
        <v>11449149</v>
      </c>
      <c r="BS32" s="82">
        <f>IF(VLOOKUP($A32,FAG_Daten_2022!$A$1:$FK$206,FAG_Daten_2022!AM$1,FALSE)="","",VLOOKUP($A32,FAG_Daten_2022!$A$1:$FK$206,FAG_Daten_2022!AM$1,FALSE))</f>
        <v>0</v>
      </c>
      <c r="BT32" s="82" t="str">
        <f>IF(VLOOKUP($A32,FAG_Daten_2022!$A$1:$FK$206,FAG_Daten_2022!AN$1,FALSE)="","",VLOOKUP($A32,FAG_Daten_2022!$A$1:$FK$206,FAG_Daten_2022!AN$1,FALSE))</f>
        <v/>
      </c>
      <c r="BU32" s="82" t="str">
        <f>IF(VLOOKUP($A32,FAG_Daten_2022!$A$1:$FK$206,FAG_Daten_2022!AO$1,FALSE)="","",VLOOKUP($A32,FAG_Daten_2022!$A$1:$FK$206,FAG_Daten_2022!AO$1,FALSE))</f>
        <v/>
      </c>
      <c r="BV32" s="82">
        <f>IF(VLOOKUP($A32,FAG_Daten_2022!$A$1:$FK$206,FAG_Daten_2022!AP$1,FALSE)="","",VLOOKUP($A32,FAG_Daten_2022!$A$1:$FK$206,FAG_Daten_2022!AP$1,FALSE))</f>
        <v>0</v>
      </c>
      <c r="BW32" s="82" t="str">
        <f>IF(VLOOKUP($A32,FAG_Daten_2022!$A$1:$FK$206,FAG_Daten_2022!AQ$1,FALSE)="","",VLOOKUP($A32,FAG_Daten_2022!$A$1:$FK$206,FAG_Daten_2022!AQ$1,FALSE))</f>
        <v/>
      </c>
      <c r="BX32" s="82" t="str">
        <f>IF(VLOOKUP($A32,FAG_Daten_2022!$A$1:$FK$206,FAG_Daten_2022!AR$1,FALSE)="","",VLOOKUP($A32,FAG_Daten_2022!$A$1:$FK$206,FAG_Daten_2022!AR$1,FALSE))</f>
        <v/>
      </c>
      <c r="BY32" s="82" t="str">
        <f>IF(VLOOKUP($A32,FAG_Daten_2022!$A$1:$FK$206,FAG_Daten_2022!AS$1,FALSE)="","",VLOOKUP($A32,FAG_Daten_2022!$A$1:$FK$206,FAG_Daten_2022!AS$1,FALSE))</f>
        <v/>
      </c>
      <c r="BZ32" s="82">
        <f t="shared" si="83"/>
        <v>0</v>
      </c>
      <c r="CA32" s="82">
        <f t="shared" si="84"/>
        <v>0</v>
      </c>
      <c r="CB32" s="82">
        <f t="shared" si="85"/>
        <v>0</v>
      </c>
      <c r="CC32" s="82" t="str">
        <f t="shared" si="86"/>
        <v/>
      </c>
      <c r="CD32" s="82">
        <f t="shared" si="87"/>
        <v>844792</v>
      </c>
      <c r="CE32" s="82">
        <f t="shared" si="88"/>
        <v>0</v>
      </c>
      <c r="CF32" s="82" t="str">
        <f t="shared" si="89"/>
        <v/>
      </c>
      <c r="CG32" s="82" t="str">
        <f t="shared" si="90"/>
        <v/>
      </c>
      <c r="CH32" s="82">
        <f t="shared" si="91"/>
        <v>0</v>
      </c>
      <c r="CI32" s="82" t="str">
        <f t="shared" si="92"/>
        <v/>
      </c>
      <c r="CJ32" s="82" t="str">
        <f t="shared" si="93"/>
        <v/>
      </c>
      <c r="CK32" s="82" t="str">
        <f t="shared" si="94"/>
        <v/>
      </c>
      <c r="CL32" s="82">
        <f t="shared" si="95"/>
        <v>0</v>
      </c>
      <c r="CM32" s="82">
        <f t="shared" si="96"/>
        <v>0</v>
      </c>
      <c r="CN32" s="82">
        <f t="shared" si="97"/>
        <v>0</v>
      </c>
      <c r="CO32" s="82" t="str">
        <f t="shared" si="98"/>
        <v/>
      </c>
      <c r="CP32" s="82">
        <f t="shared" si="99"/>
        <v>0</v>
      </c>
      <c r="CQ32" s="82">
        <f t="shared" si="100"/>
        <v>0</v>
      </c>
      <c r="CR32" s="82" t="str">
        <f t="shared" si="101"/>
        <v/>
      </c>
      <c r="CS32" s="82" t="str">
        <f t="shared" si="102"/>
        <v/>
      </c>
      <c r="CT32" s="82">
        <f t="shared" si="103"/>
        <v>0</v>
      </c>
      <c r="CU32" s="82" t="str">
        <f t="shared" si="104"/>
        <v/>
      </c>
      <c r="CV32" s="82" t="str">
        <f t="shared" si="105"/>
        <v/>
      </c>
      <c r="CW32" s="82" t="str">
        <f t="shared" si="106"/>
        <v/>
      </c>
      <c r="CX32" s="82">
        <f t="shared" si="107"/>
        <v>844792</v>
      </c>
      <c r="CY32" s="82">
        <f>VLOOKUP($A32,FAG_Daten_2022!$A$1:$FK$206,FAG_Daten_2022!I$1,FALSE)</f>
        <v>913</v>
      </c>
      <c r="CZ32" s="82" t="str">
        <f>IF(VLOOKUP($A32,FAG_Daten_2022!$A$1:$FK$206,FAG_Daten_2022!BE$1,FALSE)="","",VLOOKUP($A32,FAG_Daten_2022!$A$1:$FK$206,FAG_Daten_2022!BE$1,FALSE))</f>
        <v/>
      </c>
      <c r="DA32" s="82" t="str">
        <f>IF(VLOOKUP($A32,FAG_Daten_2022!$A$1:$FK$206,FAG_Daten_2022!BF$1,FALSE)="","",VLOOKUP($A32,FAG_Daten_2022!$A$1:$FK$206,FAG_Daten_2022!BF$1,FALSE))</f>
        <v/>
      </c>
      <c r="DB32" s="82" t="str">
        <f>IF(VLOOKUP($A32,FAG_Daten_2022!$A$1:$FK$206,FAG_Daten_2022!BG$1,FALSE)="","",VLOOKUP($A32,FAG_Daten_2022!$A$1:$FK$206,FAG_Daten_2022!BG$1,FALSE))</f>
        <v/>
      </c>
      <c r="DC32" s="82" t="str">
        <f>IF(VLOOKUP($A32,FAG_Daten_2022!$A$1:$FK$206,FAG_Daten_2022!BH$1,FALSE)="","",VLOOKUP($A32,FAG_Daten_2022!$A$1:$FK$206,FAG_Daten_2022!BH$1,FALSE))</f>
        <v/>
      </c>
      <c r="DD32" s="82">
        <f>IF(VLOOKUP($A32,FAG_Daten_2022!$A$1:$FK$206,FAG_Daten_2022!BI$1,FALSE)="","",VLOOKUP($A32,FAG_Daten_2022!$A$1:$FK$206,FAG_Daten_2022!BI$1,FALSE))</f>
        <v>119</v>
      </c>
      <c r="DE32" s="82" t="str">
        <f>IF(VLOOKUP($A32,FAG_Daten_2022!$A$1:$FK$206,FAG_Daten_2022!BJ$1,FALSE)="","",VLOOKUP($A32,FAG_Daten_2022!$A$1:$FK$206,FAG_Daten_2022!BJ$1,FALSE))</f>
        <v/>
      </c>
      <c r="DF32" s="82" t="str">
        <f>IF(VLOOKUP($A32,FAG_Daten_2022!$A$1:$FK$206,FAG_Daten_2022!BK$1,FALSE)="","",VLOOKUP($A32,FAG_Daten_2022!$A$1:$FK$206,FAG_Daten_2022!BK$1,FALSE))</f>
        <v/>
      </c>
      <c r="DG32" s="82" t="str">
        <f>IF(VLOOKUP($A32,FAG_Daten_2022!$A$1:$FK$206,FAG_Daten_2022!BL$1,FALSE)="","",VLOOKUP($A32,FAG_Daten_2022!$A$1:$FK$206,FAG_Daten_2022!BL$1,FALSE))</f>
        <v/>
      </c>
      <c r="DH32" s="82" t="str">
        <f>IF(VLOOKUP($A32,FAG_Daten_2022!$A$1:$FK$206,FAG_Daten_2022!BM$1,FALSE)="","",VLOOKUP($A32,FAG_Daten_2022!$A$1:$FK$206,FAG_Daten_2022!BM$1,FALSE))</f>
        <v/>
      </c>
      <c r="DI32" s="82" t="str">
        <f>IF(VLOOKUP($A32,FAG_Daten_2022!$A$1:$FK$206,FAG_Daten_2022!BN$1,FALSE)="","",VLOOKUP($A32,FAG_Daten_2022!$A$1:$FK$206,FAG_Daten_2022!BN$1,FALSE))</f>
        <v/>
      </c>
      <c r="DJ32" s="82" t="str">
        <f>IF(VLOOKUP($A32,FAG_Daten_2022!$A$1:$FK$206,FAG_Daten_2022!BO$1,FALSE)="","",VLOOKUP($A32,FAG_Daten_2022!$A$1:$FK$206,FAG_Daten_2022!BO$1,FALSE))</f>
        <v/>
      </c>
      <c r="DK32" s="82" t="str">
        <f>IF(VLOOKUP($A32,FAG_Daten_2022!$A$1:$FK$206,FAG_Daten_2022!BP$1,FALSE)="","",VLOOKUP($A32,FAG_Daten_2022!$A$1:$FK$206,FAG_Daten_2022!BP$1,FALSE))</f>
        <v/>
      </c>
      <c r="DL32" s="82" t="str">
        <f>IF(VLOOKUP($A32,FAG_Daten_2022!$A$1:$FK$206,FAG_Daten_2022!BQ$1,FALSE)="","",VLOOKUP($A32,FAG_Daten_2022!$A$1:$FK$206,FAG_Daten_2022!BQ$1,FALSE))</f>
        <v/>
      </c>
      <c r="DM32" s="82" t="str">
        <f>IF(VLOOKUP($A32,FAG_Daten_2022!$A$1:$FK$206,FAG_Daten_2022!BR$1,FALSE)="","",VLOOKUP($A32,FAG_Daten_2022!$A$1:$FK$206,FAG_Daten_2022!BR$1,FALSE))</f>
        <v/>
      </c>
      <c r="DN32" s="82" t="str">
        <f t="shared" si="108"/>
        <v/>
      </c>
      <c r="DO32" s="82" t="str">
        <f t="shared" si="109"/>
        <v/>
      </c>
      <c r="DP32" s="82" t="str">
        <f t="shared" si="110"/>
        <v/>
      </c>
      <c r="DQ32" s="82" t="str">
        <f t="shared" si="111"/>
        <v/>
      </c>
      <c r="DR32" s="82">
        <f t="shared" si="112"/>
        <v>0</v>
      </c>
      <c r="DS32" s="82" t="str">
        <f t="shared" si="113"/>
        <v/>
      </c>
      <c r="DT32" s="82" t="str">
        <f t="shared" si="114"/>
        <v/>
      </c>
      <c r="DU32" s="82" t="str">
        <f t="shared" si="115"/>
        <v/>
      </c>
      <c r="DV32" s="82" t="str">
        <f t="shared" si="116"/>
        <v/>
      </c>
      <c r="DW32" s="82" t="str">
        <f t="shared" si="117"/>
        <v/>
      </c>
      <c r="DX32" s="82" t="str">
        <f t="shared" si="118"/>
        <v/>
      </c>
      <c r="DY32" s="82" t="str">
        <f t="shared" si="119"/>
        <v/>
      </c>
      <c r="DZ32" s="82">
        <f t="shared" si="120"/>
        <v>0</v>
      </c>
      <c r="EA32" s="82">
        <f t="shared" si="121"/>
        <v>844792</v>
      </c>
      <c r="EB32" s="82"/>
      <c r="EC32" s="82"/>
      <c r="ED32" s="82"/>
      <c r="EE32" s="82"/>
      <c r="EF32" s="82"/>
      <c r="EG32" s="82"/>
      <c r="EH32" s="82"/>
      <c r="EI32" s="82"/>
      <c r="EJ32" s="82"/>
      <c r="EK32" s="1"/>
      <c r="EL32" s="11"/>
      <c r="EM32" s="1"/>
    </row>
    <row r="33" spans="1:143" s="3" customFormat="1" outlineLevel="1" x14ac:dyDescent="0.2">
      <c r="A33" s="3">
        <v>85</v>
      </c>
      <c r="B33" s="3" t="str">
        <f>VLOOKUP(A33,FAG_Daten_2022!A$1:$FK$206,FAG_Daten_2022!$B$1,FALSE)</f>
        <v>Dänikon</v>
      </c>
      <c r="C33" s="3" t="str">
        <f>VLOOKUP(A33,FAG_Daten_2022!A$1:$FK$206,FAG_Daten_2022!$C$1,FALSE)</f>
        <v>Politische Gemeinde</v>
      </c>
      <c r="D33" s="3" t="str">
        <f>VLOOKUP(A33,FAG_Daten_2022!A$1:$FK$206,FAG_Daten_2022!$D$1,FALSE)</f>
        <v>Bezirk Dielsdorf</v>
      </c>
      <c r="E33" s="82">
        <f>VLOOKUP(A33,FAG_Daten_2022!A$1:$FK$206,FAG_Daten_2022!$AT$1,FALSE)</f>
        <v>2535</v>
      </c>
      <c r="F33" s="82">
        <f>VLOOKUP(A33,FAG_Daten_2022!A$1:$FK$206,FAG_Daten_2022!$AV$1,FALSE)</f>
        <v>3770</v>
      </c>
      <c r="G33" s="82">
        <f>VLOOKUP(A33,FAG_Daten_2022!A$1:$FK$206,FAG_Daten_2022!$F$1,FALSE)</f>
        <v>1847</v>
      </c>
      <c r="H33" s="80">
        <f>VLOOKUP(A33,FAG_Daten_2022!A$1:$FK$206,FAG_Daten_2022!$DH$1,FALSE)</f>
        <v>120</v>
      </c>
      <c r="I33" s="82">
        <f>ROUND(IF(E33&lt;FAG_Basisdaten!$C$5*F33,(FAG_Basisdaten!$C$5*F33-E33)*G33*H33/100,0),0)</f>
        <v>2319463</v>
      </c>
      <c r="J33" s="82">
        <f>VLOOKUP(A33,FAG_Daten_2022!A$1:$FK$206,FAG_Daten_2022!$AT$1,FALSE)</f>
        <v>2535</v>
      </c>
      <c r="K33" s="82">
        <f>VLOOKUP(A33,FAG_Daten_2022!A$1:$FK$206,FAG_Daten_2022!$AV$1,FALSE)</f>
        <v>3770</v>
      </c>
      <c r="L33" s="3">
        <f>VLOOKUP(A33,FAG_Daten_2022!A$1:$FK$206,FAG_Daten_2022!$F$1,FALSE)</f>
        <v>1847</v>
      </c>
      <c r="M33" s="3">
        <f>VLOOKUP(A33,FAG_Daten_2022!A$1:$FK$206,FAG_Daten_2022!DJ$1,FALSE)</f>
        <v>99.67</v>
      </c>
      <c r="N33" s="3">
        <f>VLOOKUP(A33,FAG_Daten_2022!A$1:$FK$206,FAG_Daten_2022!$DK$1,FALSE)</f>
        <v>100.87</v>
      </c>
      <c r="O33" s="82">
        <f>ROUND(IF(J33&gt;K33*FAG_Basisdaten!$C$8,(J33-K33*FAG_Basisdaten!$C$8)*FAG_Basisdaten!$C$9*L33*(M33/N33),0),0)</f>
        <v>0</v>
      </c>
      <c r="P33" s="82">
        <f>VLOOKUP(A33,FAG_Daten_2022!A$1:$FK$206,FAG_Daten_2022!$I$1,FALSE)</f>
        <v>388</v>
      </c>
      <c r="Q33" s="82">
        <f>VLOOKUP(A33,FAG_Daten_2022!A$1:$FK$206,FAG_Daten_2022!$F$1,FALSE)</f>
        <v>1847</v>
      </c>
      <c r="R33" s="82">
        <f>VLOOKUP(A33,FAG_Daten_2022!A$1:$FK$206,FAG_Daten_2022!$K$1,FALSE)</f>
        <v>232131</v>
      </c>
      <c r="S33" s="82">
        <f>VLOOKUP(A33,FAG_Daten_2022!A$1:$FK$206,FAG_Daten_2022!$H$1,FALSE)</f>
        <v>1130451</v>
      </c>
      <c r="T33" s="82">
        <f>VLOOKUP(A33,FAG_Daten_2022!A$1:$FK$206,FAG_Daten_2022!$F$1,FALSE)</f>
        <v>1847</v>
      </c>
      <c r="U33" s="3">
        <f>VLOOKUP(A33,FAG_Daten_2022!A$1:$FK$206,FAG_Daten_2022!$BC$1,FALSE)</f>
        <v>102.3</v>
      </c>
      <c r="V33" s="3">
        <f>VLOOKUP(A33,FAG_Daten_2022!A$1:$FK$206,FAG_Daten_2022!$BD$1,FALSE)</f>
        <v>104.2</v>
      </c>
      <c r="W33" s="118">
        <f>IF((P33/Q33)&gt;(R33/S33)*FAG_Basisdaten!$C$12,((P33/Q33)-(R33/S33)*FAG_Basisdaten!$C$12)*T33*FAG_Basisdaten!$C$13*(U33/V33),0)</f>
        <v>0</v>
      </c>
      <c r="X33" s="3">
        <f>VLOOKUP(A33,FAG_Daten_2022!A$1:$FK$206,FAG_Daten_2022!$DH$1,FALSE)</f>
        <v>120</v>
      </c>
      <c r="Y33" s="3">
        <f>VLOOKUP(A33,FAG_Daten_2022!A$1:$FK$206,FAG_Daten_2022!$DJ$1,FALSE)</f>
        <v>99.67</v>
      </c>
      <c r="Z33" s="82">
        <f>ROUND(W33-W33*MIN(MAX((Y33*FAG_Basisdaten!$C$15-X33)/(Y33*FAG_Basisdaten!$C$14),0),1),0)</f>
        <v>0</v>
      </c>
      <c r="AA33" s="79">
        <f>VLOOKUP(A33,FAG_Daten_2022!A$1:$FK$206,FAG_Daten_2022!$AW$1,FALSE)</f>
        <v>649.6</v>
      </c>
      <c r="AB33" s="83">
        <f>VLOOKUP(A33,FAG_Daten_2022!A$1:$FK$206,FAG_Daten_2022!$AZ$1,FALSE)</f>
        <v>1.3299999999999999E-2</v>
      </c>
      <c r="AC33" s="3">
        <f>VLOOKUP(A33,FAG_Daten_2022!A$1:$FK$206,FAG_Daten_2022!$F$1,FALSE)</f>
        <v>1847</v>
      </c>
      <c r="AD33" s="3">
        <f>VLOOKUP(A33,FAG_Daten_2022!A$1:$FK$206,FAG_Daten_2022!$BC$1,FALSE)</f>
        <v>102.3</v>
      </c>
      <c r="AE33" s="3">
        <f>VLOOKUP(A33,FAG_Daten_2022!A$1:$FK$206,FAG_Daten_2022!$BD$1,FALSE)</f>
        <v>104.2</v>
      </c>
      <c r="AF33" s="80">
        <f>IF(OR(AA33&lt;FAG_Basisdaten!$C$18,AB33&gt;FAG_Basisdaten!$C$19),MAX((FAG_Basisdaten!$C$20+FAG_Basisdaten!$C$21*AA33+FAG_Basisdaten!$C$22*AB33*100)*AC33*(AD33/AE33),0),0)</f>
        <v>0</v>
      </c>
      <c r="AG33" s="3">
        <f>VLOOKUP(A33,FAG_Daten_2022!A$1:$FK$206,FAG_Daten_2022!$DH$1,FALSE)</f>
        <v>120</v>
      </c>
      <c r="AH33" s="3">
        <f>VLOOKUP(A33,FAG_Daten_2022!A$1:$FK$206,FAG_Daten_2022!$DJ$1,FALSE)</f>
        <v>99.67</v>
      </c>
      <c r="AI33" s="82">
        <f>ROUND(AF33-AF33*MIN(MAX((AH33*FAG_Basisdaten!$C$24-AG33)/(AH33*FAG_Basisdaten!$C$23),0),1),0)</f>
        <v>0</v>
      </c>
      <c r="AJ33" s="3">
        <f>VLOOKUP(A33,FAG_Daten_2022!$A$1:$FK$206,FAG_Daten_2022!$BC$1,FALSE)</f>
        <v>102.3</v>
      </c>
      <c r="AK33" s="3">
        <f>VLOOKUP(A33,FAG_Daten_2022!$A$1:$FK$206,FAG_Daten_2022!$BD$1,FALSE)</f>
        <v>104.2</v>
      </c>
      <c r="AL33" s="82">
        <v>0</v>
      </c>
      <c r="AM33" s="82">
        <f t="shared" si="82"/>
        <v>2319463</v>
      </c>
      <c r="AN33" s="115" t="str">
        <f>IF(VLOOKUP($A33,FAG_Daten_2022!$A$1:$FK$206,FAG_Daten_2022!BS$1,FALSE)="","",VLOOKUP($A33,FAG_Daten_2022!$A$1:$FK$206,FAG_Daten_2022!BS$1,FALSE))</f>
        <v>Dänikon-Hüttikon</v>
      </c>
      <c r="AO33" s="115" t="str">
        <f>IF(VLOOKUP($A33,FAG_Daten_2022!$A$1:$FK$206,FAG_Daten_2022!BT$1,FALSE)="","",VLOOKUP($A33,FAG_Daten_2022!$A$1:$FK$206,FAG_Daten_2022!BT$1,FALSE))</f>
        <v/>
      </c>
      <c r="AP33" s="115" t="str">
        <f>IF(VLOOKUP($A33,FAG_Daten_2022!$A$1:$FK$206,FAG_Daten_2022!BU$1,FALSE)="","",VLOOKUP($A33,FAG_Daten_2022!$A$1:$FK$206,FAG_Daten_2022!BU$1,FALSE))</f>
        <v/>
      </c>
      <c r="AQ33" s="115" t="str">
        <f>IF(VLOOKUP($A33,FAG_Daten_2022!$A$1:$FK$206,FAG_Daten_2022!BV$1,FALSE)="","",VLOOKUP($A33,FAG_Daten_2022!$A$1:$FK$206,FAG_Daten_2022!BV$1,FALSE))</f>
        <v/>
      </c>
      <c r="AR33" s="115" t="str">
        <f>IF(VLOOKUP($A33,FAG_Daten_2022!$A$1:$FK$206,FAG_Daten_2022!BW$1,FALSE)="","",VLOOKUP($A33,FAG_Daten_2022!$A$1:$FK$206,FAG_Daten_2022!BW$1,FALSE))</f>
        <v>Unteres Furttal</v>
      </c>
      <c r="AS33" s="115" t="str">
        <f>IF(VLOOKUP($A33,FAG_Daten_2022!$A$1:$FK$206,FAG_Daten_2022!BX$1,FALSE)="","",VLOOKUP($A33,FAG_Daten_2022!$A$1:$FK$206,FAG_Daten_2022!BX$1,FALSE))</f>
        <v/>
      </c>
      <c r="AT33" s="115" t="str">
        <f>IF(VLOOKUP($A33,FAG_Daten_2022!$A$1:$FK$206,FAG_Daten_2022!BY$1,FALSE)="","",VLOOKUP($A33,FAG_Daten_2022!$A$1:$FK$206,FAG_Daten_2022!BY$1,FALSE))</f>
        <v/>
      </c>
      <c r="AU33" s="115" t="str">
        <f>IF(VLOOKUP($A33,FAG_Daten_2022!$A$1:$FK$206,FAG_Daten_2022!BZ$1,FALSE)="","",VLOOKUP($A33,FAG_Daten_2022!$A$1:$FK$206,FAG_Daten_2022!BZ$1,FALSE))</f>
        <v/>
      </c>
      <c r="AV33" s="115" t="str">
        <f>IF(VLOOKUP($A33,FAG_Daten_2022!$A$1:$FK$206,FAG_Daten_2022!CA$1,FALSE)="","",VLOOKUP($A33,FAG_Daten_2022!$A$1:$FK$206,FAG_Daten_2022!CA$1,FALSE))</f>
        <v/>
      </c>
      <c r="AW33" s="115" t="str">
        <f>IF(VLOOKUP($A33,FAG_Daten_2022!$A$1:$FK$206,FAG_Daten_2022!CB$1,FALSE)="","",VLOOKUP($A33,FAG_Daten_2022!$A$1:$FK$206,FAG_Daten_2022!CB$1,FALSE))</f>
        <v/>
      </c>
      <c r="AX33" s="115" t="str">
        <f>IF(VLOOKUP($A33,FAG_Daten_2022!$A$1:$FK$206,FAG_Daten_2022!CC$1,FALSE)="","",VLOOKUP($A33,FAG_Daten_2022!$A$1:$FK$206,FAG_Daten_2022!CC$1,FALSE))</f>
        <v/>
      </c>
      <c r="AY33" s="115" t="str">
        <f>IF(VLOOKUP($A33,FAG_Daten_2022!$A$1:$FK$206,FAG_Daten_2022!CD$1,FALSE)="","",VLOOKUP($A33,FAG_Daten_2022!$A$1:$FK$206,FAG_Daten_2022!CD$1,FALSE))</f>
        <v/>
      </c>
      <c r="AZ33" s="80">
        <f>VLOOKUP($A33,FAG_Daten_2022!$A$1:$FK$206,FAG_Daten_2022!$DH$1,FALSE)</f>
        <v>120</v>
      </c>
      <c r="BA33" s="80">
        <f>IF(VLOOKUP($A33,FAG_Daten_2022!$A$1:$FK$206,FAG_Daten_2022!M$1,FALSE)="","",VLOOKUP($A33,FAG_Daten_2022!$A$1:$FK$206,FAG_Daten_2022!M$1,FALSE))</f>
        <v>59</v>
      </c>
      <c r="BB33" s="80">
        <f>IF(VLOOKUP($A33,FAG_Daten_2022!$A$1:$FK$206,FAG_Daten_2022!N$1,FALSE)="","",VLOOKUP($A33,FAG_Daten_2022!$A$1:$FK$206,FAG_Daten_2022!N$1,FALSE))</f>
        <v>0</v>
      </c>
      <c r="BC33" s="80">
        <f>IF(VLOOKUP($A33,FAG_Daten_2022!$A$1:$FK$206,FAG_Daten_2022!O$1,FALSE)="","",VLOOKUP($A33,FAG_Daten_2022!$A$1:$FK$206,FAG_Daten_2022!O$1,FALSE))</f>
        <v>0</v>
      </c>
      <c r="BD33" s="80" t="str">
        <f>IF(VLOOKUP($A33,FAG_Daten_2022!$A$1:$FK$206,FAG_Daten_2022!P$1,FALSE)="","",VLOOKUP($A33,FAG_Daten_2022!$A$1:$FK$206,FAG_Daten_2022!P$1,FALSE))</f>
        <v/>
      </c>
      <c r="BE33" s="80">
        <f>IF(VLOOKUP($A33,FAG_Daten_2022!$A$1:$FK$206,FAG_Daten_2022!R$1,FALSE)="","",VLOOKUP($A33,FAG_Daten_2022!$A$1:$FK$206,FAG_Daten_2022!R$1,FALSE))</f>
        <v>22</v>
      </c>
      <c r="BF33" s="80">
        <f>IF(VLOOKUP($A33,FAG_Daten_2022!$A$1:$FK$206,FAG_Daten_2022!S$1,FALSE)="","",VLOOKUP($A33,FAG_Daten_2022!$A$1:$FK$206,FAG_Daten_2022!S$1,FALSE))</f>
        <v>0</v>
      </c>
      <c r="BG33" s="80" t="str">
        <f>IF(VLOOKUP($A33,FAG_Daten_2022!$A$1:$FK$206,FAG_Daten_2022!T$1,FALSE)="","",VLOOKUP($A33,FAG_Daten_2022!$A$1:$FK$206,FAG_Daten_2022!T$1,FALSE))</f>
        <v/>
      </c>
      <c r="BH33" s="80" t="str">
        <f>IF(VLOOKUP($A33,FAG_Daten_2022!$A$1:$FK$206,FAG_Daten_2022!U$1,FALSE)="","",VLOOKUP($A33,FAG_Daten_2022!$A$1:$FK$206,FAG_Daten_2022!U$1,FALSE))</f>
        <v/>
      </c>
      <c r="BI33" s="80">
        <f>IF(VLOOKUP($A33,FAG_Daten_2022!$A$1:$FK$206,FAG_Daten_2022!W$1,FALSE)="","",VLOOKUP($A33,FAG_Daten_2022!$A$1:$FK$206,FAG_Daten_2022!W$1,FALSE))</f>
        <v>0</v>
      </c>
      <c r="BJ33" s="80" t="str">
        <f>IF(VLOOKUP($A33,FAG_Daten_2022!$A$1:$FK$206,FAG_Daten_2022!X$1,FALSE)="","",VLOOKUP($A33,FAG_Daten_2022!$A$1:$FK$206,FAG_Daten_2022!X$1,FALSE))</f>
        <v/>
      </c>
      <c r="BK33" s="80" t="str">
        <f>IF(VLOOKUP($A33,FAG_Daten_2022!$A$1:$FK$206,FAG_Daten_2022!Y$1,FALSE)="","",VLOOKUP($A33,FAG_Daten_2022!$A$1:$FK$206,FAG_Daten_2022!Y$1,FALSE))</f>
        <v/>
      </c>
      <c r="BL33" s="80" t="str">
        <f>IF(VLOOKUP($A33,FAG_Daten_2022!$A$1:$FK$206,FAG_Daten_2022!Z$1,FALSE)="","",VLOOKUP($A33,FAG_Daten_2022!$A$1:$FK$206,FAG_Daten_2022!Z$1,FALSE))</f>
        <v/>
      </c>
      <c r="BM33" s="82">
        <f>IF(VLOOKUP($A33,FAG_Daten_2022!$A$1:$FK$206,FAG_Daten_2022!AG$1,FALSE)="","",VLOOKUP($A33,FAG_Daten_2022!$A$1:$FK$206,FAG_Daten_2022!AG$1,FALSE))</f>
        <v>4682209</v>
      </c>
      <c r="BN33" s="82">
        <f>IF(VLOOKUP($A33,FAG_Daten_2022!$A$1:$FK$206,FAG_Daten_2022!AH$1,FALSE)="","",VLOOKUP($A33,FAG_Daten_2022!$A$1:$FK$206,FAG_Daten_2022!AH$1,FALSE))</f>
        <v>4682209</v>
      </c>
      <c r="BO33" s="82">
        <f>IF(VLOOKUP($A33,FAG_Daten_2022!$A$1:$FK$206,FAG_Daten_2022!AI$1,FALSE)="","",VLOOKUP($A33,FAG_Daten_2022!$A$1:$FK$206,FAG_Daten_2022!AI$1,FALSE))</f>
        <v>0</v>
      </c>
      <c r="BP33" s="113">
        <f>IF(VLOOKUP($A33,FAG_Daten_2022!$A$1:$FK$206,FAG_Daten_2022!AJ$1,FALSE)="","",VLOOKUP($A33,FAG_Daten_2022!$A$1:$FK$206,FAG_Daten_2022!AJ$1,FALSE))</f>
        <v>0</v>
      </c>
      <c r="BQ33" s="82" t="str">
        <f>IF(VLOOKUP($A33,FAG_Daten_2022!$A$1:$FK$206,FAG_Daten_2022!AK$1,FALSE)="","",VLOOKUP($A33,FAG_Daten_2022!$A$1:$FK$206,FAG_Daten_2022!AK$1,FALSE))</f>
        <v/>
      </c>
      <c r="BR33" s="82">
        <f>IF(VLOOKUP($A33,FAG_Daten_2022!$A$1:$FK$206,FAG_Daten_2022!AL$1,FALSE)="","",VLOOKUP($A33,FAG_Daten_2022!$A$1:$FK$206,FAG_Daten_2022!AL$1,FALSE))</f>
        <v>4682209</v>
      </c>
      <c r="BS33" s="82">
        <f>IF(VLOOKUP($A33,FAG_Daten_2022!$A$1:$FK$206,FAG_Daten_2022!AM$1,FALSE)="","",VLOOKUP($A33,FAG_Daten_2022!$A$1:$FK$206,FAG_Daten_2022!AM$1,FALSE))</f>
        <v>0</v>
      </c>
      <c r="BT33" s="82" t="str">
        <f>IF(VLOOKUP($A33,FAG_Daten_2022!$A$1:$FK$206,FAG_Daten_2022!AN$1,FALSE)="","",VLOOKUP($A33,FAG_Daten_2022!$A$1:$FK$206,FAG_Daten_2022!AN$1,FALSE))</f>
        <v/>
      </c>
      <c r="BU33" s="82" t="str">
        <f>IF(VLOOKUP($A33,FAG_Daten_2022!$A$1:$FK$206,FAG_Daten_2022!AO$1,FALSE)="","",VLOOKUP($A33,FAG_Daten_2022!$A$1:$FK$206,FAG_Daten_2022!AO$1,FALSE))</f>
        <v/>
      </c>
      <c r="BV33" s="82">
        <f>IF(VLOOKUP($A33,FAG_Daten_2022!$A$1:$FK$206,FAG_Daten_2022!AP$1,FALSE)="","",VLOOKUP($A33,FAG_Daten_2022!$A$1:$FK$206,FAG_Daten_2022!AP$1,FALSE))</f>
        <v>0</v>
      </c>
      <c r="BW33" s="82" t="str">
        <f>IF(VLOOKUP($A33,FAG_Daten_2022!$A$1:$FK$206,FAG_Daten_2022!AQ$1,FALSE)="","",VLOOKUP($A33,FAG_Daten_2022!$A$1:$FK$206,FAG_Daten_2022!AQ$1,FALSE))</f>
        <v/>
      </c>
      <c r="BX33" s="82" t="str">
        <f>IF(VLOOKUP($A33,FAG_Daten_2022!$A$1:$FK$206,FAG_Daten_2022!AR$1,FALSE)="","",VLOOKUP($A33,FAG_Daten_2022!$A$1:$FK$206,FAG_Daten_2022!AR$1,FALSE))</f>
        <v/>
      </c>
      <c r="BY33" s="82" t="str">
        <f>IF(VLOOKUP($A33,FAG_Daten_2022!$A$1:$FK$206,FAG_Daten_2022!AS$1,FALSE)="","",VLOOKUP($A33,FAG_Daten_2022!$A$1:$FK$206,FAG_Daten_2022!AS$1,FALSE))</f>
        <v/>
      </c>
      <c r="BZ33" s="82">
        <f t="shared" si="83"/>
        <v>1140403</v>
      </c>
      <c r="CA33" s="82">
        <f t="shared" si="84"/>
        <v>0</v>
      </c>
      <c r="CB33" s="82">
        <f t="shared" si="85"/>
        <v>0</v>
      </c>
      <c r="CC33" s="82" t="str">
        <f t="shared" si="86"/>
        <v/>
      </c>
      <c r="CD33" s="82">
        <f t="shared" si="87"/>
        <v>425235</v>
      </c>
      <c r="CE33" s="82">
        <f t="shared" si="88"/>
        <v>0</v>
      </c>
      <c r="CF33" s="82" t="str">
        <f t="shared" si="89"/>
        <v/>
      </c>
      <c r="CG33" s="82" t="str">
        <f t="shared" si="90"/>
        <v/>
      </c>
      <c r="CH33" s="82">
        <f t="shared" si="91"/>
        <v>0</v>
      </c>
      <c r="CI33" s="82" t="str">
        <f t="shared" si="92"/>
        <v/>
      </c>
      <c r="CJ33" s="82" t="str">
        <f t="shared" si="93"/>
        <v/>
      </c>
      <c r="CK33" s="82" t="str">
        <f t="shared" si="94"/>
        <v/>
      </c>
      <c r="CL33" s="82">
        <f t="shared" si="95"/>
        <v>0</v>
      </c>
      <c r="CM33" s="82">
        <f t="shared" si="96"/>
        <v>0</v>
      </c>
      <c r="CN33" s="82">
        <f t="shared" si="97"/>
        <v>0</v>
      </c>
      <c r="CO33" s="82" t="str">
        <f t="shared" si="98"/>
        <v/>
      </c>
      <c r="CP33" s="82">
        <f t="shared" si="99"/>
        <v>0</v>
      </c>
      <c r="CQ33" s="82">
        <f t="shared" si="100"/>
        <v>0</v>
      </c>
      <c r="CR33" s="82" t="str">
        <f t="shared" si="101"/>
        <v/>
      </c>
      <c r="CS33" s="82" t="str">
        <f t="shared" si="102"/>
        <v/>
      </c>
      <c r="CT33" s="82">
        <f t="shared" si="103"/>
        <v>0</v>
      </c>
      <c r="CU33" s="82" t="str">
        <f t="shared" si="104"/>
        <v/>
      </c>
      <c r="CV33" s="82" t="str">
        <f t="shared" si="105"/>
        <v/>
      </c>
      <c r="CW33" s="82" t="str">
        <f t="shared" si="106"/>
        <v/>
      </c>
      <c r="CX33" s="82">
        <f t="shared" si="107"/>
        <v>1565638</v>
      </c>
      <c r="CY33" s="82">
        <f>VLOOKUP($A33,FAG_Daten_2022!$A$1:$FK$206,FAG_Daten_2022!I$1,FALSE)</f>
        <v>388</v>
      </c>
      <c r="CZ33" s="82">
        <f>IF(VLOOKUP($A33,FAG_Daten_2022!$A$1:$FK$206,FAG_Daten_2022!BE$1,FALSE)="","",VLOOKUP($A33,FAG_Daten_2022!$A$1:$FK$206,FAG_Daten_2022!BE$1,FALSE))</f>
        <v>163</v>
      </c>
      <c r="DA33" s="82" t="str">
        <f>IF(VLOOKUP($A33,FAG_Daten_2022!$A$1:$FK$206,FAG_Daten_2022!BF$1,FALSE)="","",VLOOKUP($A33,FAG_Daten_2022!$A$1:$FK$206,FAG_Daten_2022!BF$1,FALSE))</f>
        <v/>
      </c>
      <c r="DB33" s="82" t="str">
        <f>IF(VLOOKUP($A33,FAG_Daten_2022!$A$1:$FK$206,FAG_Daten_2022!BG$1,FALSE)="","",VLOOKUP($A33,FAG_Daten_2022!$A$1:$FK$206,FAG_Daten_2022!BG$1,FALSE))</f>
        <v/>
      </c>
      <c r="DC33" s="82" t="str">
        <f>IF(VLOOKUP($A33,FAG_Daten_2022!$A$1:$FK$206,FAG_Daten_2022!BH$1,FALSE)="","",VLOOKUP($A33,FAG_Daten_2022!$A$1:$FK$206,FAG_Daten_2022!BH$1,FALSE))</f>
        <v/>
      </c>
      <c r="DD33" s="82">
        <f>IF(VLOOKUP($A33,FAG_Daten_2022!$A$1:$FK$206,FAG_Daten_2022!BI$1,FALSE)="","",VLOOKUP($A33,FAG_Daten_2022!$A$1:$FK$206,FAG_Daten_2022!BI$1,FALSE))</f>
        <v>57</v>
      </c>
      <c r="DE33" s="82" t="str">
        <f>IF(VLOOKUP($A33,FAG_Daten_2022!$A$1:$FK$206,FAG_Daten_2022!BJ$1,FALSE)="","",VLOOKUP($A33,FAG_Daten_2022!$A$1:$FK$206,FAG_Daten_2022!BJ$1,FALSE))</f>
        <v/>
      </c>
      <c r="DF33" s="82" t="str">
        <f>IF(VLOOKUP($A33,FAG_Daten_2022!$A$1:$FK$206,FAG_Daten_2022!BK$1,FALSE)="","",VLOOKUP($A33,FAG_Daten_2022!$A$1:$FK$206,FAG_Daten_2022!BK$1,FALSE))</f>
        <v/>
      </c>
      <c r="DG33" s="82" t="str">
        <f>IF(VLOOKUP($A33,FAG_Daten_2022!$A$1:$FK$206,FAG_Daten_2022!BL$1,FALSE)="","",VLOOKUP($A33,FAG_Daten_2022!$A$1:$FK$206,FAG_Daten_2022!BL$1,FALSE))</f>
        <v/>
      </c>
      <c r="DH33" s="82" t="str">
        <f>IF(VLOOKUP($A33,FAG_Daten_2022!$A$1:$FK$206,FAG_Daten_2022!BM$1,FALSE)="","",VLOOKUP($A33,FAG_Daten_2022!$A$1:$FK$206,FAG_Daten_2022!BM$1,FALSE))</f>
        <v/>
      </c>
      <c r="DI33" s="82" t="str">
        <f>IF(VLOOKUP($A33,FAG_Daten_2022!$A$1:$FK$206,FAG_Daten_2022!BN$1,FALSE)="","",VLOOKUP($A33,FAG_Daten_2022!$A$1:$FK$206,FAG_Daten_2022!BN$1,FALSE))</f>
        <v/>
      </c>
      <c r="DJ33" s="82" t="str">
        <f>IF(VLOOKUP($A33,FAG_Daten_2022!$A$1:$FK$206,FAG_Daten_2022!BO$1,FALSE)="","",VLOOKUP($A33,FAG_Daten_2022!$A$1:$FK$206,FAG_Daten_2022!BO$1,FALSE))</f>
        <v/>
      </c>
      <c r="DK33" s="82" t="str">
        <f>IF(VLOOKUP($A33,FAG_Daten_2022!$A$1:$FK$206,FAG_Daten_2022!BP$1,FALSE)="","",VLOOKUP($A33,FAG_Daten_2022!$A$1:$FK$206,FAG_Daten_2022!BP$1,FALSE))</f>
        <v/>
      </c>
      <c r="DL33" s="82" t="str">
        <f>IF(VLOOKUP($A33,FAG_Daten_2022!$A$1:$FK$206,FAG_Daten_2022!BQ$1,FALSE)="","",VLOOKUP($A33,FAG_Daten_2022!$A$1:$FK$206,FAG_Daten_2022!BQ$1,FALSE))</f>
        <v/>
      </c>
      <c r="DM33" s="82" t="str">
        <f>IF(VLOOKUP($A33,FAG_Daten_2022!$A$1:$FK$206,FAG_Daten_2022!BR$1,FALSE)="","",VLOOKUP($A33,FAG_Daten_2022!$A$1:$FK$206,FAG_Daten_2022!BR$1,FALSE))</f>
        <v/>
      </c>
      <c r="DN33" s="82">
        <f t="shared" si="108"/>
        <v>0</v>
      </c>
      <c r="DO33" s="82" t="str">
        <f t="shared" si="109"/>
        <v/>
      </c>
      <c r="DP33" s="82" t="str">
        <f t="shared" si="110"/>
        <v/>
      </c>
      <c r="DQ33" s="82" t="str">
        <f t="shared" si="111"/>
        <v/>
      </c>
      <c r="DR33" s="82">
        <f t="shared" si="112"/>
        <v>0</v>
      </c>
      <c r="DS33" s="82" t="str">
        <f t="shared" si="113"/>
        <v/>
      </c>
      <c r="DT33" s="82" t="str">
        <f t="shared" si="114"/>
        <v/>
      </c>
      <c r="DU33" s="82" t="str">
        <f t="shared" si="115"/>
        <v/>
      </c>
      <c r="DV33" s="82" t="str">
        <f t="shared" si="116"/>
        <v/>
      </c>
      <c r="DW33" s="82" t="str">
        <f t="shared" si="117"/>
        <v/>
      </c>
      <c r="DX33" s="82" t="str">
        <f t="shared" si="118"/>
        <v/>
      </c>
      <c r="DY33" s="82" t="str">
        <f t="shared" si="119"/>
        <v/>
      </c>
      <c r="DZ33" s="82">
        <f t="shared" si="120"/>
        <v>0</v>
      </c>
      <c r="EA33" s="82">
        <f t="shared" si="121"/>
        <v>1565638</v>
      </c>
      <c r="EB33" s="82"/>
      <c r="EC33" s="82"/>
      <c r="ED33" s="82"/>
      <c r="EE33" s="82"/>
      <c r="EF33" s="82"/>
      <c r="EG33" s="82"/>
      <c r="EH33" s="82"/>
      <c r="EI33" s="82"/>
      <c r="EJ33" s="82"/>
      <c r="EK33" s="1"/>
      <c r="EL33" s="11"/>
      <c r="EM33" s="1"/>
    </row>
    <row r="34" spans="1:143" s="3" customFormat="1" outlineLevel="1" x14ac:dyDescent="0.2">
      <c r="A34" s="3">
        <v>215</v>
      </c>
      <c r="B34" s="3" t="str">
        <f>VLOOKUP(A34,FAG_Daten_2022!A$1:$FK$206,FAG_Daten_2022!$B$1,FALSE)</f>
        <v>Dättlikon</v>
      </c>
      <c r="C34" s="3" t="str">
        <f>VLOOKUP(A34,FAG_Daten_2022!A$1:$FK$206,FAG_Daten_2022!$C$1,FALSE)</f>
        <v>Politische Gemeinde</v>
      </c>
      <c r="D34" s="3" t="str">
        <f>VLOOKUP(A34,FAG_Daten_2022!A$1:$FK$206,FAG_Daten_2022!$D$1,FALSE)</f>
        <v>Bezirk Winterthur</v>
      </c>
      <c r="E34" s="82">
        <f>VLOOKUP(A34,FAG_Daten_2022!A$1:$FK$206,FAG_Daten_2022!$AT$1,FALSE)</f>
        <v>3218</v>
      </c>
      <c r="F34" s="82">
        <f>VLOOKUP(A34,FAG_Daten_2022!A$1:$FK$206,FAG_Daten_2022!$AV$1,FALSE)</f>
        <v>3770</v>
      </c>
      <c r="G34" s="82">
        <f>VLOOKUP(A34,FAG_Daten_2022!A$1:$FK$206,FAG_Daten_2022!$F$1,FALSE)</f>
        <v>799</v>
      </c>
      <c r="H34" s="80">
        <f>VLOOKUP(A34,FAG_Daten_2022!A$1:$FK$206,FAG_Daten_2022!$DH$1,FALSE)</f>
        <v>114</v>
      </c>
      <c r="I34" s="82">
        <f>ROUND(IF(E34&lt;FAG_Basisdaten!$C$5*F34,(FAG_Basisdaten!$C$5*F34-E34)*G34*H34/100,0),0)</f>
        <v>331098</v>
      </c>
      <c r="J34" s="82">
        <f>VLOOKUP(A34,FAG_Daten_2022!A$1:$FK$206,FAG_Daten_2022!$AT$1,FALSE)</f>
        <v>3218</v>
      </c>
      <c r="K34" s="82">
        <f>VLOOKUP(A34,FAG_Daten_2022!A$1:$FK$206,FAG_Daten_2022!$AV$1,FALSE)</f>
        <v>3770</v>
      </c>
      <c r="L34" s="3">
        <f>VLOOKUP(A34,FAG_Daten_2022!A$1:$FK$206,FAG_Daten_2022!$F$1,FALSE)</f>
        <v>799</v>
      </c>
      <c r="M34" s="3">
        <f>VLOOKUP(A34,FAG_Daten_2022!A$1:$FK$206,FAG_Daten_2022!DJ$1,FALSE)</f>
        <v>99.67</v>
      </c>
      <c r="N34" s="3">
        <f>VLOOKUP(A34,FAG_Daten_2022!A$1:$FK$206,FAG_Daten_2022!$DK$1,FALSE)</f>
        <v>100.87</v>
      </c>
      <c r="O34" s="82">
        <f>ROUND(IF(J34&gt;K34*FAG_Basisdaten!$C$8,(J34-K34*FAG_Basisdaten!$C$8)*FAG_Basisdaten!$C$9*L34*(M34/N34),0),0)</f>
        <v>0</v>
      </c>
      <c r="P34" s="82">
        <f>VLOOKUP(A34,FAG_Daten_2022!A$1:$FK$206,FAG_Daten_2022!$I$1,FALSE)</f>
        <v>199</v>
      </c>
      <c r="Q34" s="82">
        <f>VLOOKUP(A34,FAG_Daten_2022!A$1:$FK$206,FAG_Daten_2022!$F$1,FALSE)</f>
        <v>799</v>
      </c>
      <c r="R34" s="82">
        <f>VLOOKUP(A34,FAG_Daten_2022!A$1:$FK$206,FAG_Daten_2022!$K$1,FALSE)</f>
        <v>232131</v>
      </c>
      <c r="S34" s="82">
        <f>VLOOKUP(A34,FAG_Daten_2022!A$1:$FK$206,FAG_Daten_2022!$H$1,FALSE)</f>
        <v>1130451</v>
      </c>
      <c r="T34" s="82">
        <f>VLOOKUP(A34,FAG_Daten_2022!A$1:$FK$206,FAG_Daten_2022!$F$1,FALSE)</f>
        <v>799</v>
      </c>
      <c r="U34" s="3">
        <f>VLOOKUP(A34,FAG_Daten_2022!A$1:$FK$206,FAG_Daten_2022!$BC$1,FALSE)</f>
        <v>102.3</v>
      </c>
      <c r="V34" s="3">
        <f>VLOOKUP(A34,FAG_Daten_2022!A$1:$FK$206,FAG_Daten_2022!$BD$1,FALSE)</f>
        <v>104.2</v>
      </c>
      <c r="W34" s="118">
        <f>IF((P34/Q34)&gt;(R34/S34)*FAG_Basisdaten!$C$12,((P34/Q34)-(R34/S34)*FAG_Basisdaten!$C$12)*T34*FAG_Basisdaten!$C$13*(U34/V34),0)</f>
        <v>218227.87285561647</v>
      </c>
      <c r="X34" s="3">
        <f>VLOOKUP(A34,FAG_Daten_2022!A$1:$FK$206,FAG_Daten_2022!$DH$1,FALSE)</f>
        <v>114</v>
      </c>
      <c r="Y34" s="3">
        <f>VLOOKUP(A34,FAG_Daten_2022!A$1:$FK$206,FAG_Daten_2022!$DJ$1,FALSE)</f>
        <v>99.67</v>
      </c>
      <c r="Z34" s="82">
        <f>ROUND(W34-W34*MIN(MAX((Y34*FAG_Basisdaten!$C$15-X34)/(Y34*FAG_Basisdaten!$C$14),0),1),0)</f>
        <v>156241</v>
      </c>
      <c r="AA34" s="79">
        <f>VLOOKUP(A34,FAG_Daten_2022!A$1:$FK$206,FAG_Daten_2022!$AW$1,FALSE)</f>
        <v>281.06</v>
      </c>
      <c r="AB34" s="83">
        <f>VLOOKUP(A34,FAG_Daten_2022!A$1:$FK$206,FAG_Daten_2022!$AZ$1,FALSE)</f>
        <v>0.26250000000000001</v>
      </c>
      <c r="AC34" s="3">
        <f>VLOOKUP(A34,FAG_Daten_2022!A$1:$FK$206,FAG_Daten_2022!$F$1,FALSE)</f>
        <v>799</v>
      </c>
      <c r="AD34" s="3">
        <f>VLOOKUP(A34,FAG_Daten_2022!A$1:$FK$206,FAG_Daten_2022!$BC$1,FALSE)</f>
        <v>102.3</v>
      </c>
      <c r="AE34" s="3">
        <f>VLOOKUP(A34,FAG_Daten_2022!A$1:$FK$206,FAG_Daten_2022!$BD$1,FALSE)</f>
        <v>104.2</v>
      </c>
      <c r="AF34" s="80">
        <f>IF(OR(AA34&lt;FAG_Basisdaten!$C$18,AB34&gt;FAG_Basisdaten!$C$19),MAX((FAG_Basisdaten!$C$20+FAG_Basisdaten!$C$21*AA34+FAG_Basisdaten!$C$22*AB34*100)*AC34*(AD34/AE34),0),0)</f>
        <v>402169.87920345494</v>
      </c>
      <c r="AG34" s="3">
        <f>VLOOKUP(A34,FAG_Daten_2022!A$1:$FK$206,FAG_Daten_2022!$DH$1,FALSE)</f>
        <v>114</v>
      </c>
      <c r="AH34" s="3">
        <f>VLOOKUP(A34,FAG_Daten_2022!A$1:$FK$206,FAG_Daten_2022!$DJ$1,FALSE)</f>
        <v>99.67</v>
      </c>
      <c r="AI34" s="82">
        <f>ROUND(AF34-AF34*MIN(MAX((AH34*FAG_Basisdaten!$C$24-AG34)/(AH34*FAG_Basisdaten!$C$23),0),1),0)</f>
        <v>287935</v>
      </c>
      <c r="AJ34" s="3">
        <f>VLOOKUP(A34,FAG_Daten_2022!$A$1:$FK$206,FAG_Daten_2022!$BC$1,FALSE)</f>
        <v>102.3</v>
      </c>
      <c r="AK34" s="3">
        <f>VLOOKUP(A34,FAG_Daten_2022!$A$1:$FK$206,FAG_Daten_2022!$BD$1,FALSE)</f>
        <v>104.2</v>
      </c>
      <c r="AL34" s="82">
        <v>0</v>
      </c>
      <c r="AM34" s="82">
        <f t="shared" si="82"/>
        <v>775274</v>
      </c>
      <c r="AN34" s="115" t="str">
        <f>IF(VLOOKUP($A34,FAG_Daten_2022!$A$1:$FK$206,FAG_Daten_2022!BS$1,FALSE)="","",VLOOKUP($A34,FAG_Daten_2022!$A$1:$FK$206,FAG_Daten_2022!BS$1,FALSE))</f>
        <v/>
      </c>
      <c r="AO34" s="115" t="str">
        <f>IF(VLOOKUP($A34,FAG_Daten_2022!$A$1:$FK$206,FAG_Daten_2022!BT$1,FALSE)="","",VLOOKUP($A34,FAG_Daten_2022!$A$1:$FK$206,FAG_Daten_2022!BT$1,FALSE))</f>
        <v/>
      </c>
      <c r="AP34" s="115" t="str">
        <f>IF(VLOOKUP($A34,FAG_Daten_2022!$A$1:$FK$206,FAG_Daten_2022!BU$1,FALSE)="","",VLOOKUP($A34,FAG_Daten_2022!$A$1:$FK$206,FAG_Daten_2022!BU$1,FALSE))</f>
        <v/>
      </c>
      <c r="AQ34" s="115" t="str">
        <f>IF(VLOOKUP($A34,FAG_Daten_2022!$A$1:$FK$206,FAG_Daten_2022!BV$1,FALSE)="","",VLOOKUP($A34,FAG_Daten_2022!$A$1:$FK$206,FAG_Daten_2022!BV$1,FALSE))</f>
        <v/>
      </c>
      <c r="AR34" s="115" t="str">
        <f>IF(VLOOKUP($A34,FAG_Daten_2022!$A$1:$FK$206,FAG_Daten_2022!BW$1,FALSE)="","",VLOOKUP($A34,FAG_Daten_2022!$A$1:$FK$206,FAG_Daten_2022!BW$1,FALSE))</f>
        <v/>
      </c>
      <c r="AS34" s="115" t="str">
        <f>IF(VLOOKUP($A34,FAG_Daten_2022!$A$1:$FK$206,FAG_Daten_2022!BX$1,FALSE)="","",VLOOKUP($A34,FAG_Daten_2022!$A$1:$FK$206,FAG_Daten_2022!BX$1,FALSE))</f>
        <v/>
      </c>
      <c r="AT34" s="115" t="str">
        <f>IF(VLOOKUP($A34,FAG_Daten_2022!$A$1:$FK$206,FAG_Daten_2022!BY$1,FALSE)="","",VLOOKUP($A34,FAG_Daten_2022!$A$1:$FK$206,FAG_Daten_2022!BY$1,FALSE))</f>
        <v/>
      </c>
      <c r="AU34" s="115" t="str">
        <f>IF(VLOOKUP($A34,FAG_Daten_2022!$A$1:$FK$206,FAG_Daten_2022!BZ$1,FALSE)="","",VLOOKUP($A34,FAG_Daten_2022!$A$1:$FK$206,FAG_Daten_2022!BZ$1,FALSE))</f>
        <v/>
      </c>
      <c r="AV34" s="115" t="str">
        <f>IF(VLOOKUP($A34,FAG_Daten_2022!$A$1:$FK$206,FAG_Daten_2022!CA$1,FALSE)="","",VLOOKUP($A34,FAG_Daten_2022!$A$1:$FK$206,FAG_Daten_2022!CA$1,FALSE))</f>
        <v/>
      </c>
      <c r="AW34" s="115" t="str">
        <f>IF(VLOOKUP($A34,FAG_Daten_2022!$A$1:$FK$206,FAG_Daten_2022!CB$1,FALSE)="","",VLOOKUP($A34,FAG_Daten_2022!$A$1:$FK$206,FAG_Daten_2022!CB$1,FALSE))</f>
        <v/>
      </c>
      <c r="AX34" s="115" t="str">
        <f>IF(VLOOKUP($A34,FAG_Daten_2022!$A$1:$FK$206,FAG_Daten_2022!CC$1,FALSE)="","",VLOOKUP($A34,FAG_Daten_2022!$A$1:$FK$206,FAG_Daten_2022!CC$1,FALSE))</f>
        <v/>
      </c>
      <c r="AY34" s="115" t="str">
        <f>IF(VLOOKUP($A34,FAG_Daten_2022!$A$1:$FK$206,FAG_Daten_2022!CD$1,FALSE)="","",VLOOKUP($A34,FAG_Daten_2022!$A$1:$FK$206,FAG_Daten_2022!CD$1,FALSE))</f>
        <v/>
      </c>
      <c r="AZ34" s="80">
        <f>VLOOKUP($A34,FAG_Daten_2022!$A$1:$FK$206,FAG_Daten_2022!$DH$1,FALSE)</f>
        <v>114</v>
      </c>
      <c r="BA34" s="80">
        <f>IF(VLOOKUP($A34,FAG_Daten_2022!$A$1:$FK$206,FAG_Daten_2022!M$1,FALSE)="","",VLOOKUP($A34,FAG_Daten_2022!$A$1:$FK$206,FAG_Daten_2022!M$1,FALSE))</f>
        <v>0</v>
      </c>
      <c r="BB34" s="80">
        <f>IF(VLOOKUP($A34,FAG_Daten_2022!$A$1:$FK$206,FAG_Daten_2022!N$1,FALSE)="","",VLOOKUP($A34,FAG_Daten_2022!$A$1:$FK$206,FAG_Daten_2022!N$1,FALSE))</f>
        <v>0</v>
      </c>
      <c r="BC34" s="80">
        <f>IF(VLOOKUP($A34,FAG_Daten_2022!$A$1:$FK$206,FAG_Daten_2022!O$1,FALSE)="","",VLOOKUP($A34,FAG_Daten_2022!$A$1:$FK$206,FAG_Daten_2022!O$1,FALSE))</f>
        <v>0</v>
      </c>
      <c r="BD34" s="80" t="str">
        <f>IF(VLOOKUP($A34,FAG_Daten_2022!$A$1:$FK$206,FAG_Daten_2022!P$1,FALSE)="","",VLOOKUP($A34,FAG_Daten_2022!$A$1:$FK$206,FAG_Daten_2022!P$1,FALSE))</f>
        <v/>
      </c>
      <c r="BE34" s="80">
        <f>IF(VLOOKUP($A34,FAG_Daten_2022!$A$1:$FK$206,FAG_Daten_2022!R$1,FALSE)="","",VLOOKUP($A34,FAG_Daten_2022!$A$1:$FK$206,FAG_Daten_2022!R$1,FALSE))</f>
        <v>0</v>
      </c>
      <c r="BF34" s="80">
        <f>IF(VLOOKUP($A34,FAG_Daten_2022!$A$1:$FK$206,FAG_Daten_2022!S$1,FALSE)="","",VLOOKUP($A34,FAG_Daten_2022!$A$1:$FK$206,FAG_Daten_2022!S$1,FALSE))</f>
        <v>0</v>
      </c>
      <c r="BG34" s="80" t="str">
        <f>IF(VLOOKUP($A34,FAG_Daten_2022!$A$1:$FK$206,FAG_Daten_2022!T$1,FALSE)="","",VLOOKUP($A34,FAG_Daten_2022!$A$1:$FK$206,FAG_Daten_2022!T$1,FALSE))</f>
        <v/>
      </c>
      <c r="BH34" s="80" t="str">
        <f>IF(VLOOKUP($A34,FAG_Daten_2022!$A$1:$FK$206,FAG_Daten_2022!U$1,FALSE)="","",VLOOKUP($A34,FAG_Daten_2022!$A$1:$FK$206,FAG_Daten_2022!U$1,FALSE))</f>
        <v/>
      </c>
      <c r="BI34" s="80">
        <f>IF(VLOOKUP($A34,FAG_Daten_2022!$A$1:$FK$206,FAG_Daten_2022!W$1,FALSE)="","",VLOOKUP($A34,FAG_Daten_2022!$A$1:$FK$206,FAG_Daten_2022!W$1,FALSE))</f>
        <v>0</v>
      </c>
      <c r="BJ34" s="80" t="str">
        <f>IF(VLOOKUP($A34,FAG_Daten_2022!$A$1:$FK$206,FAG_Daten_2022!X$1,FALSE)="","",VLOOKUP($A34,FAG_Daten_2022!$A$1:$FK$206,FAG_Daten_2022!X$1,FALSE))</f>
        <v/>
      </c>
      <c r="BK34" s="80" t="str">
        <f>IF(VLOOKUP($A34,FAG_Daten_2022!$A$1:$FK$206,FAG_Daten_2022!Y$1,FALSE)="","",VLOOKUP($A34,FAG_Daten_2022!$A$1:$FK$206,FAG_Daten_2022!Y$1,FALSE))</f>
        <v/>
      </c>
      <c r="BL34" s="80" t="str">
        <f>IF(VLOOKUP($A34,FAG_Daten_2022!$A$1:$FK$206,FAG_Daten_2022!Z$1,FALSE)="","",VLOOKUP($A34,FAG_Daten_2022!$A$1:$FK$206,FAG_Daten_2022!Z$1,FALSE))</f>
        <v/>
      </c>
      <c r="BM34" s="82">
        <f>IF(VLOOKUP($A34,FAG_Daten_2022!$A$1:$FK$206,FAG_Daten_2022!AG$1,FALSE)="","",VLOOKUP($A34,FAG_Daten_2022!$A$1:$FK$206,FAG_Daten_2022!AG$1,FALSE))</f>
        <v>2570935</v>
      </c>
      <c r="BN34" s="82">
        <f>IF(VLOOKUP($A34,FAG_Daten_2022!$A$1:$FK$206,FAG_Daten_2022!AH$1,FALSE)="","",VLOOKUP($A34,FAG_Daten_2022!$A$1:$FK$206,FAG_Daten_2022!AH$1,FALSE))</f>
        <v>0</v>
      </c>
      <c r="BO34" s="82">
        <f>IF(VLOOKUP($A34,FAG_Daten_2022!$A$1:$FK$206,FAG_Daten_2022!AI$1,FALSE)="","",VLOOKUP($A34,FAG_Daten_2022!$A$1:$FK$206,FAG_Daten_2022!AI$1,FALSE))</f>
        <v>0</v>
      </c>
      <c r="BP34" s="113">
        <f>IF(VLOOKUP($A34,FAG_Daten_2022!$A$1:$FK$206,FAG_Daten_2022!AJ$1,FALSE)="","",VLOOKUP($A34,FAG_Daten_2022!$A$1:$FK$206,FAG_Daten_2022!AJ$1,FALSE))</f>
        <v>0</v>
      </c>
      <c r="BQ34" s="82" t="str">
        <f>IF(VLOOKUP($A34,FAG_Daten_2022!$A$1:$FK$206,FAG_Daten_2022!AK$1,FALSE)="","",VLOOKUP($A34,FAG_Daten_2022!$A$1:$FK$206,FAG_Daten_2022!AK$1,FALSE))</f>
        <v/>
      </c>
      <c r="BR34" s="82">
        <f>IF(VLOOKUP($A34,FAG_Daten_2022!$A$1:$FK$206,FAG_Daten_2022!AL$1,FALSE)="","",VLOOKUP($A34,FAG_Daten_2022!$A$1:$FK$206,FAG_Daten_2022!AL$1,FALSE))</f>
        <v>0</v>
      </c>
      <c r="BS34" s="82">
        <f>IF(VLOOKUP($A34,FAG_Daten_2022!$A$1:$FK$206,FAG_Daten_2022!AM$1,FALSE)="","",VLOOKUP($A34,FAG_Daten_2022!$A$1:$FK$206,FAG_Daten_2022!AM$1,FALSE))</f>
        <v>0</v>
      </c>
      <c r="BT34" s="82" t="str">
        <f>IF(VLOOKUP($A34,FAG_Daten_2022!$A$1:$FK$206,FAG_Daten_2022!AN$1,FALSE)="","",VLOOKUP($A34,FAG_Daten_2022!$A$1:$FK$206,FAG_Daten_2022!AN$1,FALSE))</f>
        <v/>
      </c>
      <c r="BU34" s="82" t="str">
        <f>IF(VLOOKUP($A34,FAG_Daten_2022!$A$1:$FK$206,FAG_Daten_2022!AO$1,FALSE)="","",VLOOKUP($A34,FAG_Daten_2022!$A$1:$FK$206,FAG_Daten_2022!AO$1,FALSE))</f>
        <v/>
      </c>
      <c r="BV34" s="82">
        <f>IF(VLOOKUP($A34,FAG_Daten_2022!$A$1:$FK$206,FAG_Daten_2022!AP$1,FALSE)="","",VLOOKUP($A34,FAG_Daten_2022!$A$1:$FK$206,FAG_Daten_2022!AP$1,FALSE))</f>
        <v>0</v>
      </c>
      <c r="BW34" s="82" t="str">
        <f>IF(VLOOKUP($A34,FAG_Daten_2022!$A$1:$FK$206,FAG_Daten_2022!AQ$1,FALSE)="","",VLOOKUP($A34,FAG_Daten_2022!$A$1:$FK$206,FAG_Daten_2022!AQ$1,FALSE))</f>
        <v/>
      </c>
      <c r="BX34" s="82" t="str">
        <f>IF(VLOOKUP($A34,FAG_Daten_2022!$A$1:$FK$206,FAG_Daten_2022!AR$1,FALSE)="","",VLOOKUP($A34,FAG_Daten_2022!$A$1:$FK$206,FAG_Daten_2022!AR$1,FALSE))</f>
        <v/>
      </c>
      <c r="BY34" s="82" t="str">
        <f>IF(VLOOKUP($A34,FAG_Daten_2022!$A$1:$FK$206,FAG_Daten_2022!AS$1,FALSE)="","",VLOOKUP($A34,FAG_Daten_2022!$A$1:$FK$206,FAG_Daten_2022!AS$1,FALSE))</f>
        <v/>
      </c>
      <c r="BZ34" s="82">
        <f t="shared" si="83"/>
        <v>0</v>
      </c>
      <c r="CA34" s="82">
        <f t="shared" si="84"/>
        <v>0</v>
      </c>
      <c r="CB34" s="82">
        <f t="shared" si="85"/>
        <v>0</v>
      </c>
      <c r="CC34" s="82" t="str">
        <f t="shared" si="86"/>
        <v/>
      </c>
      <c r="CD34" s="82">
        <f t="shared" si="87"/>
        <v>0</v>
      </c>
      <c r="CE34" s="82">
        <f t="shared" si="88"/>
        <v>0</v>
      </c>
      <c r="CF34" s="82" t="str">
        <f t="shared" si="89"/>
        <v/>
      </c>
      <c r="CG34" s="82" t="str">
        <f t="shared" si="90"/>
        <v/>
      </c>
      <c r="CH34" s="82">
        <f t="shared" si="91"/>
        <v>0</v>
      </c>
      <c r="CI34" s="82" t="str">
        <f t="shared" si="92"/>
        <v/>
      </c>
      <c r="CJ34" s="82" t="str">
        <f t="shared" si="93"/>
        <v/>
      </c>
      <c r="CK34" s="82" t="str">
        <f t="shared" si="94"/>
        <v/>
      </c>
      <c r="CL34" s="82">
        <f t="shared" si="95"/>
        <v>0</v>
      </c>
      <c r="CM34" s="82">
        <f t="shared" si="96"/>
        <v>0</v>
      </c>
      <c r="CN34" s="82">
        <f t="shared" si="97"/>
        <v>0</v>
      </c>
      <c r="CO34" s="82" t="str">
        <f t="shared" si="98"/>
        <v/>
      </c>
      <c r="CP34" s="82">
        <f t="shared" si="99"/>
        <v>0</v>
      </c>
      <c r="CQ34" s="82">
        <f t="shared" si="100"/>
        <v>0</v>
      </c>
      <c r="CR34" s="82" t="str">
        <f t="shared" si="101"/>
        <v/>
      </c>
      <c r="CS34" s="82" t="str">
        <f t="shared" si="102"/>
        <v/>
      </c>
      <c r="CT34" s="82">
        <f t="shared" si="103"/>
        <v>0</v>
      </c>
      <c r="CU34" s="82" t="str">
        <f t="shared" si="104"/>
        <v/>
      </c>
      <c r="CV34" s="82" t="str">
        <f t="shared" si="105"/>
        <v/>
      </c>
      <c r="CW34" s="82" t="str">
        <f t="shared" si="106"/>
        <v/>
      </c>
      <c r="CX34" s="82">
        <f t="shared" si="107"/>
        <v>0</v>
      </c>
      <c r="CY34" s="82">
        <f>VLOOKUP($A34,FAG_Daten_2022!$A$1:$FK$206,FAG_Daten_2022!I$1,FALSE)</f>
        <v>199</v>
      </c>
      <c r="CZ34" s="82" t="str">
        <f>IF(VLOOKUP($A34,FAG_Daten_2022!$A$1:$FK$206,FAG_Daten_2022!BE$1,FALSE)="","",VLOOKUP($A34,FAG_Daten_2022!$A$1:$FK$206,FAG_Daten_2022!BE$1,FALSE))</f>
        <v/>
      </c>
      <c r="DA34" s="82" t="str">
        <f>IF(VLOOKUP($A34,FAG_Daten_2022!$A$1:$FK$206,FAG_Daten_2022!BF$1,FALSE)="","",VLOOKUP($A34,FAG_Daten_2022!$A$1:$FK$206,FAG_Daten_2022!BF$1,FALSE))</f>
        <v/>
      </c>
      <c r="DB34" s="82" t="str">
        <f>IF(VLOOKUP($A34,FAG_Daten_2022!$A$1:$FK$206,FAG_Daten_2022!BG$1,FALSE)="","",VLOOKUP($A34,FAG_Daten_2022!$A$1:$FK$206,FAG_Daten_2022!BG$1,FALSE))</f>
        <v/>
      </c>
      <c r="DC34" s="82" t="str">
        <f>IF(VLOOKUP($A34,FAG_Daten_2022!$A$1:$FK$206,FAG_Daten_2022!BH$1,FALSE)="","",VLOOKUP($A34,FAG_Daten_2022!$A$1:$FK$206,FAG_Daten_2022!BH$1,FALSE))</f>
        <v/>
      </c>
      <c r="DD34" s="82" t="str">
        <f>IF(VLOOKUP($A34,FAG_Daten_2022!$A$1:$FK$206,FAG_Daten_2022!BI$1,FALSE)="","",VLOOKUP($A34,FAG_Daten_2022!$A$1:$FK$206,FAG_Daten_2022!BI$1,FALSE))</f>
        <v/>
      </c>
      <c r="DE34" s="82" t="str">
        <f>IF(VLOOKUP($A34,FAG_Daten_2022!$A$1:$FK$206,FAG_Daten_2022!BJ$1,FALSE)="","",VLOOKUP($A34,FAG_Daten_2022!$A$1:$FK$206,FAG_Daten_2022!BJ$1,FALSE))</f>
        <v/>
      </c>
      <c r="DF34" s="82" t="str">
        <f>IF(VLOOKUP($A34,FAG_Daten_2022!$A$1:$FK$206,FAG_Daten_2022!BK$1,FALSE)="","",VLOOKUP($A34,FAG_Daten_2022!$A$1:$FK$206,FAG_Daten_2022!BK$1,FALSE))</f>
        <v/>
      </c>
      <c r="DG34" s="82" t="str">
        <f>IF(VLOOKUP($A34,FAG_Daten_2022!$A$1:$FK$206,FAG_Daten_2022!BL$1,FALSE)="","",VLOOKUP($A34,FAG_Daten_2022!$A$1:$FK$206,FAG_Daten_2022!BL$1,FALSE))</f>
        <v/>
      </c>
      <c r="DH34" s="82" t="str">
        <f>IF(VLOOKUP($A34,FAG_Daten_2022!$A$1:$FK$206,FAG_Daten_2022!BM$1,FALSE)="","",VLOOKUP($A34,FAG_Daten_2022!$A$1:$FK$206,FAG_Daten_2022!BM$1,FALSE))</f>
        <v/>
      </c>
      <c r="DI34" s="82" t="str">
        <f>IF(VLOOKUP($A34,FAG_Daten_2022!$A$1:$FK$206,FAG_Daten_2022!BN$1,FALSE)="","",VLOOKUP($A34,FAG_Daten_2022!$A$1:$FK$206,FAG_Daten_2022!BN$1,FALSE))</f>
        <v/>
      </c>
      <c r="DJ34" s="82" t="str">
        <f>IF(VLOOKUP($A34,FAG_Daten_2022!$A$1:$FK$206,FAG_Daten_2022!BO$1,FALSE)="","",VLOOKUP($A34,FAG_Daten_2022!$A$1:$FK$206,FAG_Daten_2022!BO$1,FALSE))</f>
        <v/>
      </c>
      <c r="DK34" s="82" t="str">
        <f>IF(VLOOKUP($A34,FAG_Daten_2022!$A$1:$FK$206,FAG_Daten_2022!BP$1,FALSE)="","",VLOOKUP($A34,FAG_Daten_2022!$A$1:$FK$206,FAG_Daten_2022!BP$1,FALSE))</f>
        <v/>
      </c>
      <c r="DL34" s="82" t="str">
        <f>IF(VLOOKUP($A34,FAG_Daten_2022!$A$1:$FK$206,FAG_Daten_2022!BQ$1,FALSE)="","",VLOOKUP($A34,FAG_Daten_2022!$A$1:$FK$206,FAG_Daten_2022!BQ$1,FALSE))</f>
        <v/>
      </c>
      <c r="DM34" s="82" t="str">
        <f>IF(VLOOKUP($A34,FAG_Daten_2022!$A$1:$FK$206,FAG_Daten_2022!BR$1,FALSE)="","",VLOOKUP($A34,FAG_Daten_2022!$A$1:$FK$206,FAG_Daten_2022!BR$1,FALSE))</f>
        <v/>
      </c>
      <c r="DN34" s="82" t="str">
        <f t="shared" si="108"/>
        <v/>
      </c>
      <c r="DO34" s="82" t="str">
        <f t="shared" si="109"/>
        <v/>
      </c>
      <c r="DP34" s="82" t="str">
        <f t="shared" si="110"/>
        <v/>
      </c>
      <c r="DQ34" s="82" t="str">
        <f t="shared" si="111"/>
        <v/>
      </c>
      <c r="DR34" s="82" t="str">
        <f t="shared" si="112"/>
        <v/>
      </c>
      <c r="DS34" s="82" t="str">
        <f t="shared" si="113"/>
        <v/>
      </c>
      <c r="DT34" s="82" t="str">
        <f t="shared" si="114"/>
        <v/>
      </c>
      <c r="DU34" s="82" t="str">
        <f t="shared" si="115"/>
        <v/>
      </c>
      <c r="DV34" s="82" t="str">
        <f t="shared" si="116"/>
        <v/>
      </c>
      <c r="DW34" s="82" t="str">
        <f t="shared" si="117"/>
        <v/>
      </c>
      <c r="DX34" s="82" t="str">
        <f t="shared" si="118"/>
        <v/>
      </c>
      <c r="DY34" s="82" t="str">
        <f t="shared" si="119"/>
        <v/>
      </c>
      <c r="DZ34" s="82">
        <f t="shared" si="120"/>
        <v>0</v>
      </c>
      <c r="EA34" s="82">
        <f t="shared" si="121"/>
        <v>0</v>
      </c>
      <c r="EB34" s="82"/>
      <c r="EC34" s="82"/>
      <c r="ED34" s="82"/>
      <c r="EE34" s="82"/>
      <c r="EF34" s="82"/>
      <c r="EG34" s="82"/>
      <c r="EH34" s="82"/>
      <c r="EI34" s="82"/>
      <c r="EJ34" s="82"/>
      <c r="EL34" s="82"/>
    </row>
    <row r="35" spans="1:143" s="3" customFormat="1" outlineLevel="1" x14ac:dyDescent="0.2">
      <c r="A35" s="3">
        <v>86</v>
      </c>
      <c r="B35" s="3" t="str">
        <f>VLOOKUP(A35,FAG_Daten_2022!A$1:$FK$206,FAG_Daten_2022!$B$1,FALSE)</f>
        <v>Dielsdorf</v>
      </c>
      <c r="C35" s="3" t="str">
        <f>VLOOKUP(A35,FAG_Daten_2022!A$1:$FK$206,FAG_Daten_2022!$C$1,FALSE)</f>
        <v>Politische Gemeinde</v>
      </c>
      <c r="D35" s="3" t="str">
        <f>VLOOKUP(A35,FAG_Daten_2022!A$1:$FK$206,FAG_Daten_2022!$D$1,FALSE)</f>
        <v>Bezirk Dielsdorf</v>
      </c>
      <c r="E35" s="82">
        <f>VLOOKUP(A35,FAG_Daten_2022!A$1:$FK$206,FAG_Daten_2022!$AT$1,FALSE)</f>
        <v>2706</v>
      </c>
      <c r="F35" s="82">
        <f>VLOOKUP(A35,FAG_Daten_2022!A$1:$FK$206,FAG_Daten_2022!$AV$1,FALSE)</f>
        <v>3770</v>
      </c>
      <c r="G35" s="82">
        <f>VLOOKUP(A35,FAG_Daten_2022!A$1:$FK$206,FAG_Daten_2022!$F$1,FALSE)</f>
        <v>5966</v>
      </c>
      <c r="H35" s="80">
        <f>VLOOKUP(A35,FAG_Daten_2022!A$1:$FK$206,FAG_Daten_2022!$DH$1,FALSE)</f>
        <v>105</v>
      </c>
      <c r="I35" s="82">
        <f>ROUND(IF(E35&lt;FAG_Basisdaten!$C$5*F35,(FAG_Basisdaten!$C$5*F35-E35)*G35*H35/100,0),0)</f>
        <v>5484395</v>
      </c>
      <c r="J35" s="82">
        <f>VLOOKUP(A35,FAG_Daten_2022!A$1:$FK$206,FAG_Daten_2022!$AT$1,FALSE)</f>
        <v>2706</v>
      </c>
      <c r="K35" s="82">
        <f>VLOOKUP(A35,FAG_Daten_2022!A$1:$FK$206,FAG_Daten_2022!$AV$1,FALSE)</f>
        <v>3770</v>
      </c>
      <c r="L35" s="3">
        <f>VLOOKUP(A35,FAG_Daten_2022!A$1:$FK$206,FAG_Daten_2022!$F$1,FALSE)</f>
        <v>5966</v>
      </c>
      <c r="M35" s="3">
        <f>VLOOKUP(A35,FAG_Daten_2022!A$1:$FK$206,FAG_Daten_2022!DJ$1,FALSE)</f>
        <v>99.67</v>
      </c>
      <c r="N35" s="3">
        <f>VLOOKUP(A35,FAG_Daten_2022!A$1:$FK$206,FAG_Daten_2022!$DK$1,FALSE)</f>
        <v>100.87</v>
      </c>
      <c r="O35" s="82">
        <f>ROUND(IF(J35&gt;K35*FAG_Basisdaten!$C$8,(J35-K35*FAG_Basisdaten!$C$8)*FAG_Basisdaten!$C$9*L35*(M35/N35),0),0)</f>
        <v>0</v>
      </c>
      <c r="P35" s="82">
        <f>VLOOKUP(A35,FAG_Daten_2022!A$1:$FK$206,FAG_Daten_2022!$I$1,FALSE)</f>
        <v>1209</v>
      </c>
      <c r="Q35" s="82">
        <f>VLOOKUP(A35,FAG_Daten_2022!A$1:$FK$206,FAG_Daten_2022!$F$1,FALSE)</f>
        <v>5966</v>
      </c>
      <c r="R35" s="82">
        <f>VLOOKUP(A35,FAG_Daten_2022!A$1:$FK$206,FAG_Daten_2022!$K$1,FALSE)</f>
        <v>232131</v>
      </c>
      <c r="S35" s="82">
        <f>VLOOKUP(A35,FAG_Daten_2022!A$1:$FK$206,FAG_Daten_2022!$H$1,FALSE)</f>
        <v>1130451</v>
      </c>
      <c r="T35" s="82">
        <f>VLOOKUP(A35,FAG_Daten_2022!A$1:$FK$206,FAG_Daten_2022!$F$1,FALSE)</f>
        <v>5966</v>
      </c>
      <c r="U35" s="3">
        <f>VLOOKUP(A35,FAG_Daten_2022!A$1:$FK$206,FAG_Daten_2022!$BC$1,FALSE)</f>
        <v>102.3</v>
      </c>
      <c r="V35" s="3">
        <f>VLOOKUP(A35,FAG_Daten_2022!A$1:$FK$206,FAG_Daten_2022!$BD$1,FALSE)</f>
        <v>104.2</v>
      </c>
      <c r="W35" s="118">
        <f>IF((P35/Q35)&gt;(R35/S35)*FAG_Basisdaten!$C$12,((P35/Q35)-(R35/S35)*FAG_Basisdaten!$C$12)*T35*FAG_Basisdaten!$C$13*(U35/V35),0)</f>
        <v>0</v>
      </c>
      <c r="X35" s="3">
        <f>VLOOKUP(A35,FAG_Daten_2022!A$1:$FK$206,FAG_Daten_2022!$DH$1,FALSE)</f>
        <v>105</v>
      </c>
      <c r="Y35" s="3">
        <f>VLOOKUP(A35,FAG_Daten_2022!A$1:$FK$206,FAG_Daten_2022!$DJ$1,FALSE)</f>
        <v>99.67</v>
      </c>
      <c r="Z35" s="82">
        <f>ROUND(W35-W35*MIN(MAX((Y35*FAG_Basisdaten!$C$15-X35)/(Y35*FAG_Basisdaten!$C$14),0),1),0)</f>
        <v>0</v>
      </c>
      <c r="AA35" s="79">
        <f>VLOOKUP(A35,FAG_Daten_2022!A$1:$FK$206,FAG_Daten_2022!$AW$1,FALSE)</f>
        <v>1020.7</v>
      </c>
      <c r="AB35" s="83">
        <f>VLOOKUP(A35,FAG_Daten_2022!A$1:$FK$206,FAG_Daten_2022!$AZ$1,FALSE)</f>
        <v>0</v>
      </c>
      <c r="AC35" s="3">
        <f>VLOOKUP(A35,FAG_Daten_2022!A$1:$FK$206,FAG_Daten_2022!$F$1,FALSE)</f>
        <v>5966</v>
      </c>
      <c r="AD35" s="3">
        <f>VLOOKUP(A35,FAG_Daten_2022!A$1:$FK$206,FAG_Daten_2022!$BC$1,FALSE)</f>
        <v>102.3</v>
      </c>
      <c r="AE35" s="3">
        <f>VLOOKUP(A35,FAG_Daten_2022!A$1:$FK$206,FAG_Daten_2022!$BD$1,FALSE)</f>
        <v>104.2</v>
      </c>
      <c r="AF35" s="80">
        <f>IF(OR(AA35&lt;FAG_Basisdaten!$C$18,AB35&gt;FAG_Basisdaten!$C$19),MAX((FAG_Basisdaten!$C$20+FAG_Basisdaten!$C$21*AA35+FAG_Basisdaten!$C$22*AB35*100)*AC35*(AD35/AE35),0),0)</f>
        <v>0</v>
      </c>
      <c r="AG35" s="3">
        <f>VLOOKUP(A35,FAG_Daten_2022!A$1:$FK$206,FAG_Daten_2022!$DH$1,FALSE)</f>
        <v>105</v>
      </c>
      <c r="AH35" s="3">
        <f>VLOOKUP(A35,FAG_Daten_2022!A$1:$FK$206,FAG_Daten_2022!$DJ$1,FALSE)</f>
        <v>99.67</v>
      </c>
      <c r="AI35" s="82">
        <f>ROUND(AF35-AF35*MIN(MAX((AH35*FAG_Basisdaten!$C$24-AG35)/(AH35*FAG_Basisdaten!$C$23),0),1),0)</f>
        <v>0</v>
      </c>
      <c r="AJ35" s="3">
        <f>VLOOKUP(A35,FAG_Daten_2022!$A$1:$FK$206,FAG_Daten_2022!$BC$1,FALSE)</f>
        <v>102.3</v>
      </c>
      <c r="AK35" s="3">
        <f>VLOOKUP(A35,FAG_Daten_2022!$A$1:$FK$206,FAG_Daten_2022!$BD$1,FALSE)</f>
        <v>104.2</v>
      </c>
      <c r="AL35" s="82">
        <v>0</v>
      </c>
      <c r="AM35" s="82">
        <f t="shared" si="82"/>
        <v>5484395</v>
      </c>
      <c r="AN35" s="115" t="str">
        <f>IF(VLOOKUP($A35,FAG_Daten_2022!$A$1:$FK$206,FAG_Daten_2022!BS$1,FALSE)="","",VLOOKUP($A35,FAG_Daten_2022!$A$1:$FK$206,FAG_Daten_2022!BS$1,FALSE))</f>
        <v>Dielsdorf</v>
      </c>
      <c r="AO35" s="115" t="str">
        <f>IF(VLOOKUP($A35,FAG_Daten_2022!$A$1:$FK$206,FAG_Daten_2022!BT$1,FALSE)="","",VLOOKUP($A35,FAG_Daten_2022!$A$1:$FK$206,FAG_Daten_2022!BT$1,FALSE))</f>
        <v/>
      </c>
      <c r="AP35" s="115" t="str">
        <f>IF(VLOOKUP($A35,FAG_Daten_2022!$A$1:$FK$206,FAG_Daten_2022!BU$1,FALSE)="","",VLOOKUP($A35,FAG_Daten_2022!$A$1:$FK$206,FAG_Daten_2022!BU$1,FALSE))</f>
        <v/>
      </c>
      <c r="AQ35" s="115" t="str">
        <f>IF(VLOOKUP($A35,FAG_Daten_2022!$A$1:$FK$206,FAG_Daten_2022!BV$1,FALSE)="","",VLOOKUP($A35,FAG_Daten_2022!$A$1:$FK$206,FAG_Daten_2022!BV$1,FALSE))</f>
        <v/>
      </c>
      <c r="AR35" s="115" t="str">
        <f>IF(VLOOKUP($A35,FAG_Daten_2022!$A$1:$FK$206,FAG_Daten_2022!BW$1,FALSE)="","",VLOOKUP($A35,FAG_Daten_2022!$A$1:$FK$206,FAG_Daten_2022!BW$1,FALSE))</f>
        <v>Dielsdorf</v>
      </c>
      <c r="AS35" s="115" t="str">
        <f>IF(VLOOKUP($A35,FAG_Daten_2022!$A$1:$FK$206,FAG_Daten_2022!BX$1,FALSE)="","",VLOOKUP($A35,FAG_Daten_2022!$A$1:$FK$206,FAG_Daten_2022!BX$1,FALSE))</f>
        <v/>
      </c>
      <c r="AT35" s="115" t="str">
        <f>IF(VLOOKUP($A35,FAG_Daten_2022!$A$1:$FK$206,FAG_Daten_2022!BY$1,FALSE)="","",VLOOKUP($A35,FAG_Daten_2022!$A$1:$FK$206,FAG_Daten_2022!BY$1,FALSE))</f>
        <v/>
      </c>
      <c r="AU35" s="115" t="str">
        <f>IF(VLOOKUP($A35,FAG_Daten_2022!$A$1:$FK$206,FAG_Daten_2022!BZ$1,FALSE)="","",VLOOKUP($A35,FAG_Daten_2022!$A$1:$FK$206,FAG_Daten_2022!BZ$1,FALSE))</f>
        <v/>
      </c>
      <c r="AV35" s="115" t="str">
        <f>IF(VLOOKUP($A35,FAG_Daten_2022!$A$1:$FK$206,FAG_Daten_2022!CA$1,FALSE)="","",VLOOKUP($A35,FAG_Daten_2022!$A$1:$FK$206,FAG_Daten_2022!CA$1,FALSE))</f>
        <v/>
      </c>
      <c r="AW35" s="115" t="str">
        <f>IF(VLOOKUP($A35,FAG_Daten_2022!$A$1:$FK$206,FAG_Daten_2022!CB$1,FALSE)="","",VLOOKUP($A35,FAG_Daten_2022!$A$1:$FK$206,FAG_Daten_2022!CB$1,FALSE))</f>
        <v/>
      </c>
      <c r="AX35" s="115" t="str">
        <f>IF(VLOOKUP($A35,FAG_Daten_2022!$A$1:$FK$206,FAG_Daten_2022!CC$1,FALSE)="","",VLOOKUP($A35,FAG_Daten_2022!$A$1:$FK$206,FAG_Daten_2022!CC$1,FALSE))</f>
        <v/>
      </c>
      <c r="AY35" s="115" t="str">
        <f>IF(VLOOKUP($A35,FAG_Daten_2022!$A$1:$FK$206,FAG_Daten_2022!CD$1,FALSE)="","",VLOOKUP($A35,FAG_Daten_2022!$A$1:$FK$206,FAG_Daten_2022!CD$1,FALSE))</f>
        <v/>
      </c>
      <c r="AZ35" s="80">
        <f>VLOOKUP($A35,FAG_Daten_2022!$A$1:$FK$206,FAG_Daten_2022!$DH$1,FALSE)</f>
        <v>105</v>
      </c>
      <c r="BA35" s="80">
        <f>IF(VLOOKUP($A35,FAG_Daten_2022!$A$1:$FK$206,FAG_Daten_2022!M$1,FALSE)="","",VLOOKUP($A35,FAG_Daten_2022!$A$1:$FK$206,FAG_Daten_2022!M$1,FALSE))</f>
        <v>38</v>
      </c>
      <c r="BB35" s="80">
        <f>IF(VLOOKUP($A35,FAG_Daten_2022!$A$1:$FK$206,FAG_Daten_2022!N$1,FALSE)="","",VLOOKUP($A35,FAG_Daten_2022!$A$1:$FK$206,FAG_Daten_2022!N$1,FALSE))</f>
        <v>0</v>
      </c>
      <c r="BC35" s="80">
        <f>IF(VLOOKUP($A35,FAG_Daten_2022!$A$1:$FK$206,FAG_Daten_2022!O$1,FALSE)="","",VLOOKUP($A35,FAG_Daten_2022!$A$1:$FK$206,FAG_Daten_2022!O$1,FALSE))</f>
        <v>0</v>
      </c>
      <c r="BD35" s="80" t="str">
        <f>IF(VLOOKUP($A35,FAG_Daten_2022!$A$1:$FK$206,FAG_Daten_2022!P$1,FALSE)="","",VLOOKUP($A35,FAG_Daten_2022!$A$1:$FK$206,FAG_Daten_2022!P$1,FALSE))</f>
        <v/>
      </c>
      <c r="BE35" s="80">
        <f>IF(VLOOKUP($A35,FAG_Daten_2022!$A$1:$FK$206,FAG_Daten_2022!R$1,FALSE)="","",VLOOKUP($A35,FAG_Daten_2022!$A$1:$FK$206,FAG_Daten_2022!R$1,FALSE))</f>
        <v>21</v>
      </c>
      <c r="BF35" s="80">
        <f>IF(VLOOKUP($A35,FAG_Daten_2022!$A$1:$FK$206,FAG_Daten_2022!S$1,FALSE)="","",VLOOKUP($A35,FAG_Daten_2022!$A$1:$FK$206,FAG_Daten_2022!S$1,FALSE))</f>
        <v>0</v>
      </c>
      <c r="BG35" s="80" t="str">
        <f>IF(VLOOKUP($A35,FAG_Daten_2022!$A$1:$FK$206,FAG_Daten_2022!T$1,FALSE)="","",VLOOKUP($A35,FAG_Daten_2022!$A$1:$FK$206,FAG_Daten_2022!T$1,FALSE))</f>
        <v/>
      </c>
      <c r="BH35" s="80" t="str">
        <f>IF(VLOOKUP($A35,FAG_Daten_2022!$A$1:$FK$206,FAG_Daten_2022!U$1,FALSE)="","",VLOOKUP($A35,FAG_Daten_2022!$A$1:$FK$206,FAG_Daten_2022!U$1,FALSE))</f>
        <v/>
      </c>
      <c r="BI35" s="80">
        <f>IF(VLOOKUP($A35,FAG_Daten_2022!$A$1:$FK$206,FAG_Daten_2022!W$1,FALSE)="","",VLOOKUP($A35,FAG_Daten_2022!$A$1:$FK$206,FAG_Daten_2022!W$1,FALSE))</f>
        <v>0</v>
      </c>
      <c r="BJ35" s="80" t="str">
        <f>IF(VLOOKUP($A35,FAG_Daten_2022!$A$1:$FK$206,FAG_Daten_2022!X$1,FALSE)="","",VLOOKUP($A35,FAG_Daten_2022!$A$1:$FK$206,FAG_Daten_2022!X$1,FALSE))</f>
        <v/>
      </c>
      <c r="BK35" s="80" t="str">
        <f>IF(VLOOKUP($A35,FAG_Daten_2022!$A$1:$FK$206,FAG_Daten_2022!Y$1,FALSE)="","",VLOOKUP($A35,FAG_Daten_2022!$A$1:$FK$206,FAG_Daten_2022!Y$1,FALSE))</f>
        <v/>
      </c>
      <c r="BL35" s="80" t="str">
        <f>IF(VLOOKUP($A35,FAG_Daten_2022!$A$1:$FK$206,FAG_Daten_2022!Z$1,FALSE)="","",VLOOKUP($A35,FAG_Daten_2022!$A$1:$FK$206,FAG_Daten_2022!Z$1,FALSE))</f>
        <v/>
      </c>
      <c r="BM35" s="82">
        <f>IF(VLOOKUP($A35,FAG_Daten_2022!$A$1:$FK$206,FAG_Daten_2022!AG$1,FALSE)="","",VLOOKUP($A35,FAG_Daten_2022!$A$1:$FK$206,FAG_Daten_2022!AG$1,FALSE))</f>
        <v>16146355</v>
      </c>
      <c r="BN35" s="82">
        <f>IF(VLOOKUP($A35,FAG_Daten_2022!$A$1:$FK$206,FAG_Daten_2022!AH$1,FALSE)="","",VLOOKUP($A35,FAG_Daten_2022!$A$1:$FK$206,FAG_Daten_2022!AH$1,FALSE))</f>
        <v>16146355</v>
      </c>
      <c r="BO35" s="82">
        <f>IF(VLOOKUP($A35,FAG_Daten_2022!$A$1:$FK$206,FAG_Daten_2022!AI$1,FALSE)="","",VLOOKUP($A35,FAG_Daten_2022!$A$1:$FK$206,FAG_Daten_2022!AI$1,FALSE))</f>
        <v>0</v>
      </c>
      <c r="BP35" s="113">
        <f>IF(VLOOKUP($A35,FAG_Daten_2022!$A$1:$FK$206,FAG_Daten_2022!AJ$1,FALSE)="","",VLOOKUP($A35,FAG_Daten_2022!$A$1:$FK$206,FAG_Daten_2022!AJ$1,FALSE))</f>
        <v>0</v>
      </c>
      <c r="BQ35" s="82" t="str">
        <f>IF(VLOOKUP($A35,FAG_Daten_2022!$A$1:$FK$206,FAG_Daten_2022!AK$1,FALSE)="","",VLOOKUP($A35,FAG_Daten_2022!$A$1:$FK$206,FAG_Daten_2022!AK$1,FALSE))</f>
        <v/>
      </c>
      <c r="BR35" s="82">
        <f>IF(VLOOKUP($A35,FAG_Daten_2022!$A$1:$FK$206,FAG_Daten_2022!AL$1,FALSE)="","",VLOOKUP($A35,FAG_Daten_2022!$A$1:$FK$206,FAG_Daten_2022!AL$1,FALSE))</f>
        <v>16146355</v>
      </c>
      <c r="BS35" s="82">
        <f>IF(VLOOKUP($A35,FAG_Daten_2022!$A$1:$FK$206,FAG_Daten_2022!AM$1,FALSE)="","",VLOOKUP($A35,FAG_Daten_2022!$A$1:$FK$206,FAG_Daten_2022!AM$1,FALSE))</f>
        <v>0</v>
      </c>
      <c r="BT35" s="82" t="str">
        <f>IF(VLOOKUP($A35,FAG_Daten_2022!$A$1:$FK$206,FAG_Daten_2022!AN$1,FALSE)="","",VLOOKUP($A35,FAG_Daten_2022!$A$1:$FK$206,FAG_Daten_2022!AN$1,FALSE))</f>
        <v/>
      </c>
      <c r="BU35" s="82" t="str">
        <f>IF(VLOOKUP($A35,FAG_Daten_2022!$A$1:$FK$206,FAG_Daten_2022!AO$1,FALSE)="","",VLOOKUP($A35,FAG_Daten_2022!$A$1:$FK$206,FAG_Daten_2022!AO$1,FALSE))</f>
        <v/>
      </c>
      <c r="BV35" s="82">
        <f>IF(VLOOKUP($A35,FAG_Daten_2022!$A$1:$FK$206,FAG_Daten_2022!AP$1,FALSE)="","",VLOOKUP($A35,FAG_Daten_2022!$A$1:$FK$206,FAG_Daten_2022!AP$1,FALSE))</f>
        <v>0</v>
      </c>
      <c r="BW35" s="82" t="str">
        <f>IF(VLOOKUP($A35,FAG_Daten_2022!$A$1:$FK$206,FAG_Daten_2022!AQ$1,FALSE)="","",VLOOKUP($A35,FAG_Daten_2022!$A$1:$FK$206,FAG_Daten_2022!AQ$1,FALSE))</f>
        <v/>
      </c>
      <c r="BX35" s="82" t="str">
        <f>IF(VLOOKUP($A35,FAG_Daten_2022!$A$1:$FK$206,FAG_Daten_2022!AR$1,FALSE)="","",VLOOKUP($A35,FAG_Daten_2022!$A$1:$FK$206,FAG_Daten_2022!AR$1,FALSE))</f>
        <v/>
      </c>
      <c r="BY35" s="82" t="str">
        <f>IF(VLOOKUP($A35,FAG_Daten_2022!$A$1:$FK$206,FAG_Daten_2022!AS$1,FALSE)="","",VLOOKUP($A35,FAG_Daten_2022!$A$1:$FK$206,FAG_Daten_2022!AS$1,FALSE))</f>
        <v/>
      </c>
      <c r="BZ35" s="82">
        <f t="shared" si="83"/>
        <v>1984829</v>
      </c>
      <c r="CA35" s="82">
        <f t="shared" si="84"/>
        <v>0</v>
      </c>
      <c r="CB35" s="82">
        <f t="shared" si="85"/>
        <v>0</v>
      </c>
      <c r="CC35" s="82" t="str">
        <f t="shared" si="86"/>
        <v/>
      </c>
      <c r="CD35" s="82">
        <f t="shared" si="87"/>
        <v>1096879</v>
      </c>
      <c r="CE35" s="82">
        <f t="shared" si="88"/>
        <v>0</v>
      </c>
      <c r="CF35" s="82" t="str">
        <f t="shared" si="89"/>
        <v/>
      </c>
      <c r="CG35" s="82" t="str">
        <f t="shared" si="90"/>
        <v/>
      </c>
      <c r="CH35" s="82">
        <f t="shared" si="91"/>
        <v>0</v>
      </c>
      <c r="CI35" s="82" t="str">
        <f t="shared" si="92"/>
        <v/>
      </c>
      <c r="CJ35" s="82" t="str">
        <f t="shared" si="93"/>
        <v/>
      </c>
      <c r="CK35" s="82" t="str">
        <f t="shared" si="94"/>
        <v/>
      </c>
      <c r="CL35" s="82">
        <f t="shared" si="95"/>
        <v>0</v>
      </c>
      <c r="CM35" s="82">
        <f t="shared" si="96"/>
        <v>0</v>
      </c>
      <c r="CN35" s="82">
        <f t="shared" si="97"/>
        <v>0</v>
      </c>
      <c r="CO35" s="82" t="str">
        <f t="shared" si="98"/>
        <v/>
      </c>
      <c r="CP35" s="82">
        <f t="shared" si="99"/>
        <v>0</v>
      </c>
      <c r="CQ35" s="82">
        <f t="shared" si="100"/>
        <v>0</v>
      </c>
      <c r="CR35" s="82" t="str">
        <f t="shared" si="101"/>
        <v/>
      </c>
      <c r="CS35" s="82" t="str">
        <f t="shared" si="102"/>
        <v/>
      </c>
      <c r="CT35" s="82">
        <f t="shared" si="103"/>
        <v>0</v>
      </c>
      <c r="CU35" s="82" t="str">
        <f t="shared" si="104"/>
        <v/>
      </c>
      <c r="CV35" s="82" t="str">
        <f t="shared" si="105"/>
        <v/>
      </c>
      <c r="CW35" s="82" t="str">
        <f t="shared" si="106"/>
        <v/>
      </c>
      <c r="CX35" s="82">
        <f t="shared" si="107"/>
        <v>3081708</v>
      </c>
      <c r="CY35" s="82">
        <f>VLOOKUP($A35,FAG_Daten_2022!$A$1:$FK$206,FAG_Daten_2022!I$1,FALSE)</f>
        <v>1209</v>
      </c>
      <c r="CZ35" s="82">
        <f>IF(VLOOKUP($A35,FAG_Daten_2022!$A$1:$FK$206,FAG_Daten_2022!BE$1,FALSE)="","",VLOOKUP($A35,FAG_Daten_2022!$A$1:$FK$206,FAG_Daten_2022!BE$1,FALSE))</f>
        <v>479</v>
      </c>
      <c r="DA35" s="82" t="str">
        <f>IF(VLOOKUP($A35,FAG_Daten_2022!$A$1:$FK$206,FAG_Daten_2022!BF$1,FALSE)="","",VLOOKUP($A35,FAG_Daten_2022!$A$1:$FK$206,FAG_Daten_2022!BF$1,FALSE))</f>
        <v/>
      </c>
      <c r="DB35" s="82" t="str">
        <f>IF(VLOOKUP($A35,FAG_Daten_2022!$A$1:$FK$206,FAG_Daten_2022!BG$1,FALSE)="","",VLOOKUP($A35,FAG_Daten_2022!$A$1:$FK$206,FAG_Daten_2022!BG$1,FALSE))</f>
        <v/>
      </c>
      <c r="DC35" s="82" t="str">
        <f>IF(VLOOKUP($A35,FAG_Daten_2022!$A$1:$FK$206,FAG_Daten_2022!BH$1,FALSE)="","",VLOOKUP($A35,FAG_Daten_2022!$A$1:$FK$206,FAG_Daten_2022!BH$1,FALSE))</f>
        <v/>
      </c>
      <c r="DD35" s="82">
        <f>IF(VLOOKUP($A35,FAG_Daten_2022!$A$1:$FK$206,FAG_Daten_2022!BI$1,FALSE)="","",VLOOKUP($A35,FAG_Daten_2022!$A$1:$FK$206,FAG_Daten_2022!BI$1,FALSE))</f>
        <v>161</v>
      </c>
      <c r="DE35" s="82" t="str">
        <f>IF(VLOOKUP($A35,FAG_Daten_2022!$A$1:$FK$206,FAG_Daten_2022!BJ$1,FALSE)="","",VLOOKUP($A35,FAG_Daten_2022!$A$1:$FK$206,FAG_Daten_2022!BJ$1,FALSE))</f>
        <v/>
      </c>
      <c r="DF35" s="82" t="str">
        <f>IF(VLOOKUP($A35,FAG_Daten_2022!$A$1:$FK$206,FAG_Daten_2022!BK$1,FALSE)="","",VLOOKUP($A35,FAG_Daten_2022!$A$1:$FK$206,FAG_Daten_2022!BK$1,FALSE))</f>
        <v/>
      </c>
      <c r="DG35" s="82" t="str">
        <f>IF(VLOOKUP($A35,FAG_Daten_2022!$A$1:$FK$206,FAG_Daten_2022!BL$1,FALSE)="","",VLOOKUP($A35,FAG_Daten_2022!$A$1:$FK$206,FAG_Daten_2022!BL$1,FALSE))</f>
        <v/>
      </c>
      <c r="DH35" s="82" t="str">
        <f>IF(VLOOKUP($A35,FAG_Daten_2022!$A$1:$FK$206,FAG_Daten_2022!BM$1,FALSE)="","",VLOOKUP($A35,FAG_Daten_2022!$A$1:$FK$206,FAG_Daten_2022!BM$1,FALSE))</f>
        <v/>
      </c>
      <c r="DI35" s="82" t="str">
        <f>IF(VLOOKUP($A35,FAG_Daten_2022!$A$1:$FK$206,FAG_Daten_2022!BN$1,FALSE)="","",VLOOKUP($A35,FAG_Daten_2022!$A$1:$FK$206,FAG_Daten_2022!BN$1,FALSE))</f>
        <v/>
      </c>
      <c r="DJ35" s="82" t="str">
        <f>IF(VLOOKUP($A35,FAG_Daten_2022!$A$1:$FK$206,FAG_Daten_2022!BO$1,FALSE)="","",VLOOKUP($A35,FAG_Daten_2022!$A$1:$FK$206,FAG_Daten_2022!BO$1,FALSE))</f>
        <v/>
      </c>
      <c r="DK35" s="82" t="str">
        <f>IF(VLOOKUP($A35,FAG_Daten_2022!$A$1:$FK$206,FAG_Daten_2022!BP$1,FALSE)="","",VLOOKUP($A35,FAG_Daten_2022!$A$1:$FK$206,FAG_Daten_2022!BP$1,FALSE))</f>
        <v/>
      </c>
      <c r="DL35" s="82" t="str">
        <f>IF(VLOOKUP($A35,FAG_Daten_2022!$A$1:$FK$206,FAG_Daten_2022!BQ$1,FALSE)="","",VLOOKUP($A35,FAG_Daten_2022!$A$1:$FK$206,FAG_Daten_2022!BQ$1,FALSE))</f>
        <v/>
      </c>
      <c r="DM35" s="82" t="str">
        <f>IF(VLOOKUP($A35,FAG_Daten_2022!$A$1:$FK$206,FAG_Daten_2022!BR$1,FALSE)="","",VLOOKUP($A35,FAG_Daten_2022!$A$1:$FK$206,FAG_Daten_2022!BR$1,FALSE))</f>
        <v/>
      </c>
      <c r="DN35" s="82">
        <f t="shared" si="108"/>
        <v>0</v>
      </c>
      <c r="DO35" s="82" t="str">
        <f t="shared" si="109"/>
        <v/>
      </c>
      <c r="DP35" s="82" t="str">
        <f t="shared" si="110"/>
        <v/>
      </c>
      <c r="DQ35" s="82" t="str">
        <f t="shared" si="111"/>
        <v/>
      </c>
      <c r="DR35" s="82">
        <f t="shared" si="112"/>
        <v>0</v>
      </c>
      <c r="DS35" s="82" t="str">
        <f t="shared" si="113"/>
        <v/>
      </c>
      <c r="DT35" s="82" t="str">
        <f t="shared" si="114"/>
        <v/>
      </c>
      <c r="DU35" s="82" t="str">
        <f t="shared" si="115"/>
        <v/>
      </c>
      <c r="DV35" s="82" t="str">
        <f t="shared" si="116"/>
        <v/>
      </c>
      <c r="DW35" s="82" t="str">
        <f t="shared" si="117"/>
        <v/>
      </c>
      <c r="DX35" s="82" t="str">
        <f t="shared" si="118"/>
        <v/>
      </c>
      <c r="DY35" s="82" t="str">
        <f t="shared" si="119"/>
        <v/>
      </c>
      <c r="DZ35" s="82">
        <f t="shared" si="120"/>
        <v>0</v>
      </c>
      <c r="EA35" s="82">
        <f t="shared" si="121"/>
        <v>3081708</v>
      </c>
      <c r="EB35" s="82"/>
      <c r="EC35" s="82"/>
      <c r="ED35" s="82"/>
      <c r="EE35" s="82"/>
      <c r="EF35" s="82"/>
      <c r="EG35" s="82"/>
      <c r="EH35" s="82"/>
      <c r="EI35" s="82"/>
      <c r="EJ35" s="82"/>
      <c r="EK35" s="1"/>
      <c r="EL35" s="11"/>
      <c r="EM35" s="1"/>
    </row>
    <row r="36" spans="1:143" s="3" customFormat="1" outlineLevel="1" x14ac:dyDescent="0.2">
      <c r="A36" s="1">
        <v>243</v>
      </c>
      <c r="B36" s="3" t="str">
        <f>VLOOKUP(A36,FAG_Daten_2022!A$1:$FK$206,FAG_Daten_2022!$B$1,FALSE)</f>
        <v>Dietikon</v>
      </c>
      <c r="C36" s="3" t="str">
        <f>VLOOKUP(A36,FAG_Daten_2022!A$1:$FK$206,FAG_Daten_2022!$C$1,FALSE)</f>
        <v>Stadt</v>
      </c>
      <c r="D36" s="3" t="str">
        <f>VLOOKUP(A36,FAG_Daten_2022!A$1:$FK$206,FAG_Daten_2022!$D$1,FALSE)</f>
        <v>Bezirk Dietikon</v>
      </c>
      <c r="E36" s="82">
        <f>VLOOKUP(A36,FAG_Daten_2022!A$1:$FK$206,FAG_Daten_2022!$AT$1,FALSE)</f>
        <v>2261</v>
      </c>
      <c r="F36" s="82">
        <f>VLOOKUP(A36,FAG_Daten_2022!A$1:$FK$206,FAG_Daten_2022!$AV$1,FALSE)</f>
        <v>3770</v>
      </c>
      <c r="G36" s="82">
        <f>VLOOKUP(A36,FAG_Daten_2022!A$1:$FK$206,FAG_Daten_2022!$F$1,FALSE)</f>
        <v>28028</v>
      </c>
      <c r="H36" s="80">
        <f>VLOOKUP(A36,FAG_Daten_2022!A$1:$FK$206,FAG_Daten_2022!$DH$1,FALSE)</f>
        <v>123</v>
      </c>
      <c r="I36" s="82">
        <f>ROUND(IF(E36&lt;FAG_Basisdaten!$C$5*F36,(FAG_Basisdaten!$C$5*F36-E36)*G36*H36/100,0),0)</f>
        <v>45523498</v>
      </c>
      <c r="J36" s="82">
        <f>VLOOKUP(A36,FAG_Daten_2022!A$1:$FK$206,FAG_Daten_2022!$AT$1,FALSE)</f>
        <v>2261</v>
      </c>
      <c r="K36" s="82">
        <f>VLOOKUP(A36,FAG_Daten_2022!A$1:$FK$206,FAG_Daten_2022!$AV$1,FALSE)</f>
        <v>3770</v>
      </c>
      <c r="L36" s="3">
        <f>VLOOKUP(A36,FAG_Daten_2022!A$1:$FK$206,FAG_Daten_2022!$F$1,FALSE)</f>
        <v>28028</v>
      </c>
      <c r="M36" s="3">
        <f>VLOOKUP(A36,FAG_Daten_2022!A$1:$FK$206,FAG_Daten_2022!DJ$1,FALSE)</f>
        <v>99.67</v>
      </c>
      <c r="N36" s="3">
        <f>VLOOKUP(A36,FAG_Daten_2022!A$1:$FK$206,FAG_Daten_2022!$DK$1,FALSE)</f>
        <v>100.87</v>
      </c>
      <c r="O36" s="82">
        <f>ROUND(IF(J36&gt;K36*FAG_Basisdaten!$C$8,(J36-K36*FAG_Basisdaten!$C$8)*FAG_Basisdaten!$C$9*L36*(M36/N36),0),0)</f>
        <v>0</v>
      </c>
      <c r="P36" s="82">
        <f>VLOOKUP(A36,FAG_Daten_2022!A$1:$FK$206,FAG_Daten_2022!$I$1,FALSE)</f>
        <v>5672</v>
      </c>
      <c r="Q36" s="82">
        <f>VLOOKUP(A36,FAG_Daten_2022!A$1:$FK$206,FAG_Daten_2022!$F$1,FALSE)</f>
        <v>28028</v>
      </c>
      <c r="R36" s="82">
        <f>VLOOKUP(A36,FAG_Daten_2022!A$1:$FK$206,FAG_Daten_2022!$K$1,FALSE)</f>
        <v>232131</v>
      </c>
      <c r="S36" s="82">
        <f>VLOOKUP(A36,FAG_Daten_2022!A$1:$FK$206,FAG_Daten_2022!$H$1,FALSE)</f>
        <v>1130451</v>
      </c>
      <c r="T36" s="82">
        <f>VLOOKUP(A36,FAG_Daten_2022!A$1:$FK$206,FAG_Daten_2022!$F$1,FALSE)</f>
        <v>28028</v>
      </c>
      <c r="U36" s="3">
        <f>VLOOKUP(A36,FAG_Daten_2022!A$1:$FK$206,FAG_Daten_2022!$BC$1,FALSE)</f>
        <v>102.3</v>
      </c>
      <c r="V36" s="3">
        <f>VLOOKUP(A36,FAG_Daten_2022!A$1:$FK$206,FAG_Daten_2022!$BD$1,FALSE)</f>
        <v>104.2</v>
      </c>
      <c r="W36" s="118">
        <f>IF((P36/Q36)&gt;(R36/S36)*FAG_Basisdaten!$C$12,((P36/Q36)-(R36/S36)*FAG_Basisdaten!$C$12)*T36*FAG_Basisdaten!$C$13*(U36/V36),0)</f>
        <v>0</v>
      </c>
      <c r="X36" s="3">
        <f>VLOOKUP(A36,FAG_Daten_2022!A$1:$FK$206,FAG_Daten_2022!$DH$1,FALSE)</f>
        <v>123</v>
      </c>
      <c r="Y36" s="3">
        <f>VLOOKUP(A36,FAG_Daten_2022!A$1:$FK$206,FAG_Daten_2022!$DJ$1,FALSE)</f>
        <v>99.67</v>
      </c>
      <c r="Z36" s="82">
        <f>ROUND(W36-W36*MIN(MAX((Y36*FAG_Basisdaten!$C$15-X36)/(Y36*FAG_Basisdaten!$C$14),0),1),0)</f>
        <v>0</v>
      </c>
      <c r="AA36" s="79">
        <f>VLOOKUP(A36,FAG_Daten_2022!A$1:$FK$206,FAG_Daten_2022!$AW$1,FALSE)</f>
        <v>3116.92</v>
      </c>
      <c r="AB36" s="83">
        <f>VLOOKUP(A36,FAG_Daten_2022!A$1:$FK$206,FAG_Daten_2022!$AZ$1,FALSE)</f>
        <v>3.5000000000000001E-3</v>
      </c>
      <c r="AC36" s="3">
        <f>VLOOKUP(A36,FAG_Daten_2022!A$1:$FK$206,FAG_Daten_2022!$F$1,FALSE)</f>
        <v>28028</v>
      </c>
      <c r="AD36" s="3">
        <f>VLOOKUP(A36,FAG_Daten_2022!A$1:$FK$206,FAG_Daten_2022!$BC$1,FALSE)</f>
        <v>102.3</v>
      </c>
      <c r="AE36" s="3">
        <f>VLOOKUP(A36,FAG_Daten_2022!A$1:$FK$206,FAG_Daten_2022!$BD$1,FALSE)</f>
        <v>104.2</v>
      </c>
      <c r="AF36" s="80">
        <f>IF(OR(AA36&lt;FAG_Basisdaten!$C$18,AB36&gt;FAG_Basisdaten!$C$19),MAX((FAG_Basisdaten!$C$20+FAG_Basisdaten!$C$21*AA36+FAG_Basisdaten!$C$22*AB36*100)*AC36*(AD36/AE36),0),0)</f>
        <v>0</v>
      </c>
      <c r="AG36" s="3">
        <f>VLOOKUP(A36,FAG_Daten_2022!A$1:$FK$206,FAG_Daten_2022!$DH$1,FALSE)</f>
        <v>123</v>
      </c>
      <c r="AH36" s="3">
        <f>VLOOKUP(A36,FAG_Daten_2022!A$1:$FK$206,FAG_Daten_2022!$DJ$1,FALSE)</f>
        <v>99.67</v>
      </c>
      <c r="AI36" s="82">
        <f>ROUND(AF36-AF36*MIN(MAX((AH36*FAG_Basisdaten!$C$24-AG36)/(AH36*FAG_Basisdaten!$C$23),0),1),0)</f>
        <v>0</v>
      </c>
      <c r="AJ36" s="3">
        <f>VLOOKUP(A36,FAG_Daten_2022!$A$1:$FK$206,FAG_Daten_2022!$BC$1,FALSE)</f>
        <v>102.3</v>
      </c>
      <c r="AK36" s="3">
        <f>VLOOKUP(A36,FAG_Daten_2022!$A$1:$FK$206,FAG_Daten_2022!$BD$1,FALSE)</f>
        <v>104.2</v>
      </c>
      <c r="AL36" s="82">
        <v>0</v>
      </c>
      <c r="AM36" s="82">
        <f t="shared" si="82"/>
        <v>45523498</v>
      </c>
      <c r="AN36" s="115" t="str">
        <f>IF(VLOOKUP($A36,FAG_Daten_2022!$A$1:$FK$206,FAG_Daten_2022!BS$1,FALSE)="","",VLOOKUP($A36,FAG_Daten_2022!$A$1:$FK$206,FAG_Daten_2022!BS$1,FALSE))</f>
        <v/>
      </c>
      <c r="AO36" s="115" t="str">
        <f>IF(VLOOKUP($A36,FAG_Daten_2022!$A$1:$FK$206,FAG_Daten_2022!BT$1,FALSE)="","",VLOOKUP($A36,FAG_Daten_2022!$A$1:$FK$206,FAG_Daten_2022!BT$1,FALSE))</f>
        <v/>
      </c>
      <c r="AP36" s="115" t="str">
        <f>IF(VLOOKUP($A36,FAG_Daten_2022!$A$1:$FK$206,FAG_Daten_2022!BU$1,FALSE)="","",VLOOKUP($A36,FAG_Daten_2022!$A$1:$FK$206,FAG_Daten_2022!BU$1,FALSE))</f>
        <v/>
      </c>
      <c r="AQ36" s="115" t="str">
        <f>IF(VLOOKUP($A36,FAG_Daten_2022!$A$1:$FK$206,FAG_Daten_2022!BV$1,FALSE)="","",VLOOKUP($A36,FAG_Daten_2022!$A$1:$FK$206,FAG_Daten_2022!BV$1,FALSE))</f>
        <v/>
      </c>
      <c r="AR36" s="115" t="str">
        <f>IF(VLOOKUP($A36,FAG_Daten_2022!$A$1:$FK$206,FAG_Daten_2022!BW$1,FALSE)="","",VLOOKUP($A36,FAG_Daten_2022!$A$1:$FK$206,FAG_Daten_2022!BW$1,FALSE))</f>
        <v/>
      </c>
      <c r="AS36" s="115" t="str">
        <f>IF(VLOOKUP($A36,FAG_Daten_2022!$A$1:$FK$206,FAG_Daten_2022!BX$1,FALSE)="","",VLOOKUP($A36,FAG_Daten_2022!$A$1:$FK$206,FAG_Daten_2022!BX$1,FALSE))</f>
        <v/>
      </c>
      <c r="AT36" s="115" t="str">
        <f>IF(VLOOKUP($A36,FAG_Daten_2022!$A$1:$FK$206,FAG_Daten_2022!BY$1,FALSE)="","",VLOOKUP($A36,FAG_Daten_2022!$A$1:$FK$206,FAG_Daten_2022!BY$1,FALSE))</f>
        <v/>
      </c>
      <c r="AU36" s="115" t="str">
        <f>IF(VLOOKUP($A36,FAG_Daten_2022!$A$1:$FK$206,FAG_Daten_2022!BZ$1,FALSE)="","",VLOOKUP($A36,FAG_Daten_2022!$A$1:$FK$206,FAG_Daten_2022!BZ$1,FALSE))</f>
        <v/>
      </c>
      <c r="AV36" s="115" t="str">
        <f>IF(VLOOKUP($A36,FAG_Daten_2022!$A$1:$FK$206,FAG_Daten_2022!CA$1,FALSE)="","",VLOOKUP($A36,FAG_Daten_2022!$A$1:$FK$206,FAG_Daten_2022!CA$1,FALSE))</f>
        <v/>
      </c>
      <c r="AW36" s="115" t="str">
        <f>IF(VLOOKUP($A36,FAG_Daten_2022!$A$1:$FK$206,FAG_Daten_2022!CB$1,FALSE)="","",VLOOKUP($A36,FAG_Daten_2022!$A$1:$FK$206,FAG_Daten_2022!CB$1,FALSE))</f>
        <v/>
      </c>
      <c r="AX36" s="115" t="str">
        <f>IF(VLOOKUP($A36,FAG_Daten_2022!$A$1:$FK$206,FAG_Daten_2022!CC$1,FALSE)="","",VLOOKUP($A36,FAG_Daten_2022!$A$1:$FK$206,FAG_Daten_2022!CC$1,FALSE))</f>
        <v/>
      </c>
      <c r="AY36" s="115" t="str">
        <f>IF(VLOOKUP($A36,FAG_Daten_2022!$A$1:$FK$206,FAG_Daten_2022!CD$1,FALSE)="","",VLOOKUP($A36,FAG_Daten_2022!$A$1:$FK$206,FAG_Daten_2022!CD$1,FALSE))</f>
        <v/>
      </c>
      <c r="AZ36" s="80">
        <f>VLOOKUP($A36,FAG_Daten_2022!$A$1:$FK$206,FAG_Daten_2022!$DH$1,FALSE)</f>
        <v>123</v>
      </c>
      <c r="BA36" s="80">
        <f>IF(VLOOKUP($A36,FAG_Daten_2022!$A$1:$FK$206,FAG_Daten_2022!M$1,FALSE)="","",VLOOKUP($A36,FAG_Daten_2022!$A$1:$FK$206,FAG_Daten_2022!M$1,FALSE))</f>
        <v>0</v>
      </c>
      <c r="BB36" s="80">
        <f>IF(VLOOKUP($A36,FAG_Daten_2022!$A$1:$FK$206,FAG_Daten_2022!N$1,FALSE)="","",VLOOKUP($A36,FAG_Daten_2022!$A$1:$FK$206,FAG_Daten_2022!N$1,FALSE))</f>
        <v>0</v>
      </c>
      <c r="BC36" s="80">
        <f>IF(VLOOKUP($A36,FAG_Daten_2022!$A$1:$FK$206,FAG_Daten_2022!O$1,FALSE)="","",VLOOKUP($A36,FAG_Daten_2022!$A$1:$FK$206,FAG_Daten_2022!O$1,FALSE))</f>
        <v>0</v>
      </c>
      <c r="BD36" s="80" t="str">
        <f>IF(VLOOKUP($A36,FAG_Daten_2022!$A$1:$FK$206,FAG_Daten_2022!P$1,FALSE)="","",VLOOKUP($A36,FAG_Daten_2022!$A$1:$FK$206,FAG_Daten_2022!P$1,FALSE))</f>
        <v/>
      </c>
      <c r="BE36" s="80">
        <f>IF(VLOOKUP($A36,FAG_Daten_2022!$A$1:$FK$206,FAG_Daten_2022!R$1,FALSE)="","",VLOOKUP($A36,FAG_Daten_2022!$A$1:$FK$206,FAG_Daten_2022!R$1,FALSE))</f>
        <v>0</v>
      </c>
      <c r="BF36" s="80">
        <f>IF(VLOOKUP($A36,FAG_Daten_2022!$A$1:$FK$206,FAG_Daten_2022!S$1,FALSE)="","",VLOOKUP($A36,FAG_Daten_2022!$A$1:$FK$206,FAG_Daten_2022!S$1,FALSE))</f>
        <v>0</v>
      </c>
      <c r="BG36" s="80" t="str">
        <f>IF(VLOOKUP($A36,FAG_Daten_2022!$A$1:$FK$206,FAG_Daten_2022!T$1,FALSE)="","",VLOOKUP($A36,FAG_Daten_2022!$A$1:$FK$206,FAG_Daten_2022!T$1,FALSE))</f>
        <v/>
      </c>
      <c r="BH36" s="80" t="str">
        <f>IF(VLOOKUP($A36,FAG_Daten_2022!$A$1:$FK$206,FAG_Daten_2022!U$1,FALSE)="","",VLOOKUP($A36,FAG_Daten_2022!$A$1:$FK$206,FAG_Daten_2022!U$1,FALSE))</f>
        <v/>
      </c>
      <c r="BI36" s="80">
        <f>IF(VLOOKUP($A36,FAG_Daten_2022!$A$1:$FK$206,FAG_Daten_2022!W$1,FALSE)="","",VLOOKUP($A36,FAG_Daten_2022!$A$1:$FK$206,FAG_Daten_2022!W$1,FALSE))</f>
        <v>0</v>
      </c>
      <c r="BJ36" s="80" t="str">
        <f>IF(VLOOKUP($A36,FAG_Daten_2022!$A$1:$FK$206,FAG_Daten_2022!X$1,FALSE)="","",VLOOKUP($A36,FAG_Daten_2022!$A$1:$FK$206,FAG_Daten_2022!X$1,FALSE))</f>
        <v/>
      </c>
      <c r="BK36" s="80" t="str">
        <f>IF(VLOOKUP($A36,FAG_Daten_2022!$A$1:$FK$206,FAG_Daten_2022!Y$1,FALSE)="","",VLOOKUP($A36,FAG_Daten_2022!$A$1:$FK$206,FAG_Daten_2022!Y$1,FALSE))</f>
        <v/>
      </c>
      <c r="BL36" s="80" t="str">
        <f>IF(VLOOKUP($A36,FAG_Daten_2022!$A$1:$FK$206,FAG_Daten_2022!Z$1,FALSE)="","",VLOOKUP($A36,FAG_Daten_2022!$A$1:$FK$206,FAG_Daten_2022!Z$1,FALSE))</f>
        <v/>
      </c>
      <c r="BM36" s="82">
        <f>IF(VLOOKUP($A36,FAG_Daten_2022!$A$1:$FK$206,FAG_Daten_2022!AG$1,FALSE)="","",VLOOKUP($A36,FAG_Daten_2022!$A$1:$FK$206,FAG_Daten_2022!AG$1,FALSE))</f>
        <v>63372170</v>
      </c>
      <c r="BN36" s="82">
        <f>IF(VLOOKUP($A36,FAG_Daten_2022!$A$1:$FK$206,FAG_Daten_2022!AH$1,FALSE)="","",VLOOKUP($A36,FAG_Daten_2022!$A$1:$FK$206,FAG_Daten_2022!AH$1,FALSE))</f>
        <v>0</v>
      </c>
      <c r="BO36" s="82">
        <f>IF(VLOOKUP($A36,FAG_Daten_2022!$A$1:$FK$206,FAG_Daten_2022!AI$1,FALSE)="","",VLOOKUP($A36,FAG_Daten_2022!$A$1:$FK$206,FAG_Daten_2022!AI$1,FALSE))</f>
        <v>0</v>
      </c>
      <c r="BP36" s="113">
        <f>IF(VLOOKUP($A36,FAG_Daten_2022!$A$1:$FK$206,FAG_Daten_2022!AJ$1,FALSE)="","",VLOOKUP($A36,FAG_Daten_2022!$A$1:$FK$206,FAG_Daten_2022!AJ$1,FALSE))</f>
        <v>0</v>
      </c>
      <c r="BQ36" s="82" t="str">
        <f>IF(VLOOKUP($A36,FAG_Daten_2022!$A$1:$FK$206,FAG_Daten_2022!AK$1,FALSE)="","",VLOOKUP($A36,FAG_Daten_2022!$A$1:$FK$206,FAG_Daten_2022!AK$1,FALSE))</f>
        <v/>
      </c>
      <c r="BR36" s="82">
        <f>IF(VLOOKUP($A36,FAG_Daten_2022!$A$1:$FK$206,FAG_Daten_2022!AL$1,FALSE)="","",VLOOKUP($A36,FAG_Daten_2022!$A$1:$FK$206,FAG_Daten_2022!AL$1,FALSE))</f>
        <v>0</v>
      </c>
      <c r="BS36" s="82">
        <f>IF(VLOOKUP($A36,FAG_Daten_2022!$A$1:$FK$206,FAG_Daten_2022!AM$1,FALSE)="","",VLOOKUP($A36,FAG_Daten_2022!$A$1:$FK$206,FAG_Daten_2022!AM$1,FALSE))</f>
        <v>0</v>
      </c>
      <c r="BT36" s="82" t="str">
        <f>IF(VLOOKUP($A36,FAG_Daten_2022!$A$1:$FK$206,FAG_Daten_2022!AN$1,FALSE)="","",VLOOKUP($A36,FAG_Daten_2022!$A$1:$FK$206,FAG_Daten_2022!AN$1,FALSE))</f>
        <v/>
      </c>
      <c r="BU36" s="82" t="str">
        <f>IF(VLOOKUP($A36,FAG_Daten_2022!$A$1:$FK$206,FAG_Daten_2022!AO$1,FALSE)="","",VLOOKUP($A36,FAG_Daten_2022!$A$1:$FK$206,FAG_Daten_2022!AO$1,FALSE))</f>
        <v/>
      </c>
      <c r="BV36" s="82">
        <f>IF(VLOOKUP($A36,FAG_Daten_2022!$A$1:$FK$206,FAG_Daten_2022!AP$1,FALSE)="","",VLOOKUP($A36,FAG_Daten_2022!$A$1:$FK$206,FAG_Daten_2022!AP$1,FALSE))</f>
        <v>0</v>
      </c>
      <c r="BW36" s="82" t="str">
        <f>IF(VLOOKUP($A36,FAG_Daten_2022!$A$1:$FK$206,FAG_Daten_2022!AQ$1,FALSE)="","",VLOOKUP($A36,FAG_Daten_2022!$A$1:$FK$206,FAG_Daten_2022!AQ$1,FALSE))</f>
        <v/>
      </c>
      <c r="BX36" s="82" t="str">
        <f>IF(VLOOKUP($A36,FAG_Daten_2022!$A$1:$FK$206,FAG_Daten_2022!AR$1,FALSE)="","",VLOOKUP($A36,FAG_Daten_2022!$A$1:$FK$206,FAG_Daten_2022!AR$1,FALSE))</f>
        <v/>
      </c>
      <c r="BY36" s="82" t="str">
        <f>IF(VLOOKUP($A36,FAG_Daten_2022!$A$1:$FK$206,FAG_Daten_2022!AS$1,FALSE)="","",VLOOKUP($A36,FAG_Daten_2022!$A$1:$FK$206,FAG_Daten_2022!AS$1,FALSE))</f>
        <v/>
      </c>
      <c r="BZ36" s="82">
        <f t="shared" si="83"/>
        <v>0</v>
      </c>
      <c r="CA36" s="82">
        <f t="shared" si="84"/>
        <v>0</v>
      </c>
      <c r="CB36" s="82">
        <f t="shared" si="85"/>
        <v>0</v>
      </c>
      <c r="CC36" s="82" t="str">
        <f t="shared" si="86"/>
        <v/>
      </c>
      <c r="CD36" s="82">
        <f t="shared" si="87"/>
        <v>0</v>
      </c>
      <c r="CE36" s="82">
        <f t="shared" si="88"/>
        <v>0</v>
      </c>
      <c r="CF36" s="82" t="str">
        <f t="shared" si="89"/>
        <v/>
      </c>
      <c r="CG36" s="82" t="str">
        <f t="shared" si="90"/>
        <v/>
      </c>
      <c r="CH36" s="82">
        <f t="shared" si="91"/>
        <v>0</v>
      </c>
      <c r="CI36" s="82" t="str">
        <f t="shared" si="92"/>
        <v/>
      </c>
      <c r="CJ36" s="82" t="str">
        <f t="shared" si="93"/>
        <v/>
      </c>
      <c r="CK36" s="82" t="str">
        <f t="shared" si="94"/>
        <v/>
      </c>
      <c r="CL36" s="82">
        <f t="shared" si="95"/>
        <v>0</v>
      </c>
      <c r="CM36" s="82">
        <f t="shared" si="96"/>
        <v>0</v>
      </c>
      <c r="CN36" s="82">
        <f t="shared" si="97"/>
        <v>0</v>
      </c>
      <c r="CO36" s="82" t="str">
        <f t="shared" si="98"/>
        <v/>
      </c>
      <c r="CP36" s="82">
        <f t="shared" si="99"/>
        <v>0</v>
      </c>
      <c r="CQ36" s="82">
        <f t="shared" si="100"/>
        <v>0</v>
      </c>
      <c r="CR36" s="82" t="str">
        <f t="shared" si="101"/>
        <v/>
      </c>
      <c r="CS36" s="82" t="str">
        <f t="shared" si="102"/>
        <v/>
      </c>
      <c r="CT36" s="82">
        <f t="shared" si="103"/>
        <v>0</v>
      </c>
      <c r="CU36" s="82" t="str">
        <f t="shared" si="104"/>
        <v/>
      </c>
      <c r="CV36" s="82" t="str">
        <f t="shared" si="105"/>
        <v/>
      </c>
      <c r="CW36" s="82" t="str">
        <f t="shared" si="106"/>
        <v/>
      </c>
      <c r="CX36" s="82">
        <f t="shared" si="107"/>
        <v>0</v>
      </c>
      <c r="CY36" s="82">
        <f>VLOOKUP($A36,FAG_Daten_2022!$A$1:$FK$206,FAG_Daten_2022!I$1,FALSE)</f>
        <v>5672</v>
      </c>
      <c r="CZ36" s="82" t="str">
        <f>IF(VLOOKUP($A36,FAG_Daten_2022!$A$1:$FK$206,FAG_Daten_2022!BE$1,FALSE)="","",VLOOKUP($A36,FAG_Daten_2022!$A$1:$FK$206,FAG_Daten_2022!BE$1,FALSE))</f>
        <v/>
      </c>
      <c r="DA36" s="82" t="str">
        <f>IF(VLOOKUP($A36,FAG_Daten_2022!$A$1:$FK$206,FAG_Daten_2022!BF$1,FALSE)="","",VLOOKUP($A36,FAG_Daten_2022!$A$1:$FK$206,FAG_Daten_2022!BF$1,FALSE))</f>
        <v/>
      </c>
      <c r="DB36" s="82" t="str">
        <f>IF(VLOOKUP($A36,FAG_Daten_2022!$A$1:$FK$206,FAG_Daten_2022!BG$1,FALSE)="","",VLOOKUP($A36,FAG_Daten_2022!$A$1:$FK$206,FAG_Daten_2022!BG$1,FALSE))</f>
        <v/>
      </c>
      <c r="DC36" s="82" t="str">
        <f>IF(VLOOKUP($A36,FAG_Daten_2022!$A$1:$FK$206,FAG_Daten_2022!BH$1,FALSE)="","",VLOOKUP($A36,FAG_Daten_2022!$A$1:$FK$206,FAG_Daten_2022!BH$1,FALSE))</f>
        <v/>
      </c>
      <c r="DD36" s="82" t="str">
        <f>IF(VLOOKUP($A36,FAG_Daten_2022!$A$1:$FK$206,FAG_Daten_2022!BI$1,FALSE)="","",VLOOKUP($A36,FAG_Daten_2022!$A$1:$FK$206,FAG_Daten_2022!BI$1,FALSE))</f>
        <v/>
      </c>
      <c r="DE36" s="82" t="str">
        <f>IF(VLOOKUP($A36,FAG_Daten_2022!$A$1:$FK$206,FAG_Daten_2022!BJ$1,FALSE)="","",VLOOKUP($A36,FAG_Daten_2022!$A$1:$FK$206,FAG_Daten_2022!BJ$1,FALSE))</f>
        <v/>
      </c>
      <c r="DF36" s="82" t="str">
        <f>IF(VLOOKUP($A36,FAG_Daten_2022!$A$1:$FK$206,FAG_Daten_2022!BK$1,FALSE)="","",VLOOKUP($A36,FAG_Daten_2022!$A$1:$FK$206,FAG_Daten_2022!BK$1,FALSE))</f>
        <v/>
      </c>
      <c r="DG36" s="82" t="str">
        <f>IF(VLOOKUP($A36,FAG_Daten_2022!$A$1:$FK$206,FAG_Daten_2022!BL$1,FALSE)="","",VLOOKUP($A36,FAG_Daten_2022!$A$1:$FK$206,FAG_Daten_2022!BL$1,FALSE))</f>
        <v/>
      </c>
      <c r="DH36" s="82" t="str">
        <f>IF(VLOOKUP($A36,FAG_Daten_2022!$A$1:$FK$206,FAG_Daten_2022!BM$1,FALSE)="","",VLOOKUP($A36,FAG_Daten_2022!$A$1:$FK$206,FAG_Daten_2022!BM$1,FALSE))</f>
        <v/>
      </c>
      <c r="DI36" s="82" t="str">
        <f>IF(VLOOKUP($A36,FAG_Daten_2022!$A$1:$FK$206,FAG_Daten_2022!BN$1,FALSE)="","",VLOOKUP($A36,FAG_Daten_2022!$A$1:$FK$206,FAG_Daten_2022!BN$1,FALSE))</f>
        <v/>
      </c>
      <c r="DJ36" s="82" t="str">
        <f>IF(VLOOKUP($A36,FAG_Daten_2022!$A$1:$FK$206,FAG_Daten_2022!BO$1,FALSE)="","",VLOOKUP($A36,FAG_Daten_2022!$A$1:$FK$206,FAG_Daten_2022!BO$1,FALSE))</f>
        <v/>
      </c>
      <c r="DK36" s="82" t="str">
        <f>IF(VLOOKUP($A36,FAG_Daten_2022!$A$1:$FK$206,FAG_Daten_2022!BP$1,FALSE)="","",VLOOKUP($A36,FAG_Daten_2022!$A$1:$FK$206,FAG_Daten_2022!BP$1,FALSE))</f>
        <v/>
      </c>
      <c r="DL36" s="82" t="str">
        <f>IF(VLOOKUP($A36,FAG_Daten_2022!$A$1:$FK$206,FAG_Daten_2022!BQ$1,FALSE)="","",VLOOKUP($A36,FAG_Daten_2022!$A$1:$FK$206,FAG_Daten_2022!BQ$1,FALSE))</f>
        <v/>
      </c>
      <c r="DM36" s="82" t="str">
        <f>IF(VLOOKUP($A36,FAG_Daten_2022!$A$1:$FK$206,FAG_Daten_2022!BR$1,FALSE)="","",VLOOKUP($A36,FAG_Daten_2022!$A$1:$FK$206,FAG_Daten_2022!BR$1,FALSE))</f>
        <v/>
      </c>
      <c r="DN36" s="82" t="str">
        <f t="shared" si="108"/>
        <v/>
      </c>
      <c r="DO36" s="82" t="str">
        <f t="shared" si="109"/>
        <v/>
      </c>
      <c r="DP36" s="82" t="str">
        <f t="shared" si="110"/>
        <v/>
      </c>
      <c r="DQ36" s="82" t="str">
        <f t="shared" si="111"/>
        <v/>
      </c>
      <c r="DR36" s="82" t="str">
        <f t="shared" si="112"/>
        <v/>
      </c>
      <c r="DS36" s="82" t="str">
        <f t="shared" si="113"/>
        <v/>
      </c>
      <c r="DT36" s="82" t="str">
        <f t="shared" si="114"/>
        <v/>
      </c>
      <c r="DU36" s="82" t="str">
        <f t="shared" si="115"/>
        <v/>
      </c>
      <c r="DV36" s="82" t="str">
        <f t="shared" si="116"/>
        <v/>
      </c>
      <c r="DW36" s="82" t="str">
        <f t="shared" si="117"/>
        <v/>
      </c>
      <c r="DX36" s="82" t="str">
        <f t="shared" si="118"/>
        <v/>
      </c>
      <c r="DY36" s="82" t="str">
        <f t="shared" si="119"/>
        <v/>
      </c>
      <c r="DZ36" s="82">
        <f t="shared" si="120"/>
        <v>0</v>
      </c>
      <c r="EA36" s="82">
        <f t="shared" si="121"/>
        <v>0</v>
      </c>
      <c r="EB36" s="82"/>
      <c r="EC36" s="82"/>
      <c r="ED36" s="82"/>
      <c r="EE36" s="82"/>
      <c r="EF36" s="82"/>
      <c r="EG36" s="82"/>
      <c r="EH36" s="82"/>
      <c r="EI36" s="82"/>
      <c r="EJ36" s="82"/>
      <c r="EK36" s="1"/>
      <c r="EL36" s="11"/>
      <c r="EM36" s="1"/>
    </row>
    <row r="37" spans="1:143" s="3" customFormat="1" outlineLevel="1" x14ac:dyDescent="0.2">
      <c r="A37" s="3">
        <v>54</v>
      </c>
      <c r="B37" s="3" t="str">
        <f>VLOOKUP(A37,FAG_Daten_2022!A$1:$FK$206,FAG_Daten_2022!$B$1,FALSE)</f>
        <v>Dietlikon</v>
      </c>
      <c r="C37" s="3" t="str">
        <f>VLOOKUP(A37,FAG_Daten_2022!A$1:$FK$206,FAG_Daten_2022!$C$1,FALSE)</f>
        <v>Politische Gemeinde</v>
      </c>
      <c r="D37" s="3" t="str">
        <f>VLOOKUP(A37,FAG_Daten_2022!A$1:$FK$206,FAG_Daten_2022!$D$1,FALSE)</f>
        <v>Bezirk Bülach</v>
      </c>
      <c r="E37" s="82">
        <f>VLOOKUP(A37,FAG_Daten_2022!A$1:$FK$206,FAG_Daten_2022!$AT$1,FALSE)</f>
        <v>3462</v>
      </c>
      <c r="F37" s="82">
        <f>VLOOKUP(A37,FAG_Daten_2022!A$1:$FK$206,FAG_Daten_2022!$AV$1,FALSE)</f>
        <v>3770</v>
      </c>
      <c r="G37" s="82">
        <f>VLOOKUP(A37,FAG_Daten_2022!A$1:$FK$206,FAG_Daten_2022!$F$1,FALSE)</f>
        <v>7867</v>
      </c>
      <c r="H37" s="80">
        <f>VLOOKUP(A37,FAG_Daten_2022!A$1:$FK$206,FAG_Daten_2022!$DH$1,FALSE)</f>
        <v>92</v>
      </c>
      <c r="I37" s="82">
        <f>ROUND(IF(E37&lt;FAG_Basisdaten!$C$5*F37,(FAG_Basisdaten!$C$5*F37-E37)*G37*H37/100,0),0)</f>
        <v>864898</v>
      </c>
      <c r="J37" s="82">
        <f>VLOOKUP(A37,FAG_Daten_2022!A$1:$FK$206,FAG_Daten_2022!$AT$1,FALSE)</f>
        <v>3462</v>
      </c>
      <c r="K37" s="82">
        <f>VLOOKUP(A37,FAG_Daten_2022!A$1:$FK$206,FAG_Daten_2022!$AV$1,FALSE)</f>
        <v>3770</v>
      </c>
      <c r="L37" s="3">
        <f>VLOOKUP(A37,FAG_Daten_2022!A$1:$FK$206,FAG_Daten_2022!$F$1,FALSE)</f>
        <v>7867</v>
      </c>
      <c r="M37" s="3">
        <f>VLOOKUP(A37,FAG_Daten_2022!A$1:$FK$206,FAG_Daten_2022!DJ$1,FALSE)</f>
        <v>99.67</v>
      </c>
      <c r="N37" s="3">
        <f>VLOOKUP(A37,FAG_Daten_2022!A$1:$FK$206,FAG_Daten_2022!$DK$1,FALSE)</f>
        <v>100.87</v>
      </c>
      <c r="O37" s="82">
        <f>ROUND(IF(J37&gt;K37*FAG_Basisdaten!$C$8,(J37-K37*FAG_Basisdaten!$C$8)*FAG_Basisdaten!$C$9*L37*(M37/N37),0),0)</f>
        <v>0</v>
      </c>
      <c r="P37" s="82">
        <f>VLOOKUP(A37,FAG_Daten_2022!A$1:$FK$206,FAG_Daten_2022!$I$1,FALSE)</f>
        <v>1577</v>
      </c>
      <c r="Q37" s="82">
        <f>VLOOKUP(A37,FAG_Daten_2022!A$1:$FK$206,FAG_Daten_2022!$F$1,FALSE)</f>
        <v>7867</v>
      </c>
      <c r="R37" s="82">
        <f>VLOOKUP(A37,FAG_Daten_2022!A$1:$FK$206,FAG_Daten_2022!$K$1,FALSE)</f>
        <v>232131</v>
      </c>
      <c r="S37" s="82">
        <f>VLOOKUP(A37,FAG_Daten_2022!A$1:$FK$206,FAG_Daten_2022!$H$1,FALSE)</f>
        <v>1130451</v>
      </c>
      <c r="T37" s="82">
        <f>VLOOKUP(A37,FAG_Daten_2022!A$1:$FK$206,FAG_Daten_2022!$F$1,FALSE)</f>
        <v>7867</v>
      </c>
      <c r="U37" s="3">
        <f>VLOOKUP(A37,FAG_Daten_2022!A$1:$FK$206,FAG_Daten_2022!$BC$1,FALSE)</f>
        <v>102.3</v>
      </c>
      <c r="V37" s="3">
        <f>VLOOKUP(A37,FAG_Daten_2022!A$1:$FK$206,FAG_Daten_2022!$BD$1,FALSE)</f>
        <v>104.2</v>
      </c>
      <c r="W37" s="118">
        <f>IF((P37/Q37)&gt;(R37/S37)*FAG_Basisdaten!$C$12,((P37/Q37)-(R37/S37)*FAG_Basisdaten!$C$12)*T37*FAG_Basisdaten!$C$13*(U37/V37),0)</f>
        <v>0</v>
      </c>
      <c r="X37" s="3">
        <f>VLOOKUP(A37,FAG_Daten_2022!A$1:$FK$206,FAG_Daten_2022!$DH$1,FALSE)</f>
        <v>92</v>
      </c>
      <c r="Y37" s="3">
        <f>VLOOKUP(A37,FAG_Daten_2022!A$1:$FK$206,FAG_Daten_2022!$DJ$1,FALSE)</f>
        <v>99.67</v>
      </c>
      <c r="Z37" s="82">
        <f>ROUND(W37-W37*MIN(MAX((Y37*FAG_Basisdaten!$C$15-X37)/(Y37*FAG_Basisdaten!$C$14),0),1),0)</f>
        <v>0</v>
      </c>
      <c r="AA37" s="79">
        <f>VLOOKUP(A37,FAG_Daten_2022!A$1:$FK$206,FAG_Daten_2022!$AW$1,FALSE)</f>
        <v>1856.54</v>
      </c>
      <c r="AB37" s="83">
        <f>VLOOKUP(A37,FAG_Daten_2022!A$1:$FK$206,FAG_Daten_2022!$AZ$1,FALSE)</f>
        <v>0</v>
      </c>
      <c r="AC37" s="3">
        <f>VLOOKUP(A37,FAG_Daten_2022!A$1:$FK$206,FAG_Daten_2022!$F$1,FALSE)</f>
        <v>7867</v>
      </c>
      <c r="AD37" s="3">
        <f>VLOOKUP(A37,FAG_Daten_2022!A$1:$FK$206,FAG_Daten_2022!$BC$1,FALSE)</f>
        <v>102.3</v>
      </c>
      <c r="AE37" s="3">
        <f>VLOOKUP(A37,FAG_Daten_2022!A$1:$FK$206,FAG_Daten_2022!$BD$1,FALSE)</f>
        <v>104.2</v>
      </c>
      <c r="AF37" s="80">
        <f>IF(OR(AA37&lt;FAG_Basisdaten!$C$18,AB37&gt;FAG_Basisdaten!$C$19),MAX((FAG_Basisdaten!$C$20+FAG_Basisdaten!$C$21*AA37+FAG_Basisdaten!$C$22*AB37*100)*AC37*(AD37/AE37),0),0)</f>
        <v>0</v>
      </c>
      <c r="AG37" s="3">
        <f>VLOOKUP(A37,FAG_Daten_2022!A$1:$FK$206,FAG_Daten_2022!$DH$1,FALSE)</f>
        <v>92</v>
      </c>
      <c r="AH37" s="3">
        <f>VLOOKUP(A37,FAG_Daten_2022!A$1:$FK$206,FAG_Daten_2022!$DJ$1,FALSE)</f>
        <v>99.67</v>
      </c>
      <c r="AI37" s="82">
        <f>ROUND(AF37-AF37*MIN(MAX((AH37*FAG_Basisdaten!$C$24-AG37)/(AH37*FAG_Basisdaten!$C$23),0),1),0)</f>
        <v>0</v>
      </c>
      <c r="AJ37" s="3">
        <f>VLOOKUP(A37,FAG_Daten_2022!$A$1:$FK$206,FAG_Daten_2022!$BC$1,FALSE)</f>
        <v>102.3</v>
      </c>
      <c r="AK37" s="3">
        <f>VLOOKUP(A37,FAG_Daten_2022!$A$1:$FK$206,FAG_Daten_2022!$BD$1,FALSE)</f>
        <v>104.2</v>
      </c>
      <c r="AL37" s="82">
        <v>0</v>
      </c>
      <c r="AM37" s="82">
        <f t="shared" si="82"/>
        <v>864898</v>
      </c>
      <c r="AN37" s="115" t="str">
        <f>IF(VLOOKUP($A37,FAG_Daten_2022!$A$1:$FK$206,FAG_Daten_2022!BS$1,FALSE)="","",VLOOKUP($A37,FAG_Daten_2022!$A$1:$FK$206,FAG_Daten_2022!BS$1,FALSE))</f>
        <v/>
      </c>
      <c r="AO37" s="115" t="str">
        <f>IF(VLOOKUP($A37,FAG_Daten_2022!$A$1:$FK$206,FAG_Daten_2022!BT$1,FALSE)="","",VLOOKUP($A37,FAG_Daten_2022!$A$1:$FK$206,FAG_Daten_2022!BT$1,FALSE))</f>
        <v/>
      </c>
      <c r="AP37" s="115" t="str">
        <f>IF(VLOOKUP($A37,FAG_Daten_2022!$A$1:$FK$206,FAG_Daten_2022!BU$1,FALSE)="","",VLOOKUP($A37,FAG_Daten_2022!$A$1:$FK$206,FAG_Daten_2022!BU$1,FALSE))</f>
        <v/>
      </c>
      <c r="AQ37" s="115" t="str">
        <f>IF(VLOOKUP($A37,FAG_Daten_2022!$A$1:$FK$206,FAG_Daten_2022!BV$1,FALSE)="","",VLOOKUP($A37,FAG_Daten_2022!$A$1:$FK$206,FAG_Daten_2022!BV$1,FALSE))</f>
        <v/>
      </c>
      <c r="AR37" s="115" t="str">
        <f>IF(VLOOKUP($A37,FAG_Daten_2022!$A$1:$FK$206,FAG_Daten_2022!BW$1,FALSE)="","",VLOOKUP($A37,FAG_Daten_2022!$A$1:$FK$206,FAG_Daten_2022!BW$1,FALSE))</f>
        <v/>
      </c>
      <c r="AS37" s="115" t="str">
        <f>IF(VLOOKUP($A37,FAG_Daten_2022!$A$1:$FK$206,FAG_Daten_2022!BX$1,FALSE)="","",VLOOKUP($A37,FAG_Daten_2022!$A$1:$FK$206,FAG_Daten_2022!BX$1,FALSE))</f>
        <v/>
      </c>
      <c r="AT37" s="115" t="str">
        <f>IF(VLOOKUP($A37,FAG_Daten_2022!$A$1:$FK$206,FAG_Daten_2022!BY$1,FALSE)="","",VLOOKUP($A37,FAG_Daten_2022!$A$1:$FK$206,FAG_Daten_2022!BY$1,FALSE))</f>
        <v/>
      </c>
      <c r="AU37" s="115" t="str">
        <f>IF(VLOOKUP($A37,FAG_Daten_2022!$A$1:$FK$206,FAG_Daten_2022!BZ$1,FALSE)="","",VLOOKUP($A37,FAG_Daten_2022!$A$1:$FK$206,FAG_Daten_2022!BZ$1,FALSE))</f>
        <v/>
      </c>
      <c r="AV37" s="115" t="str">
        <f>IF(VLOOKUP($A37,FAG_Daten_2022!$A$1:$FK$206,FAG_Daten_2022!CA$1,FALSE)="","",VLOOKUP($A37,FAG_Daten_2022!$A$1:$FK$206,FAG_Daten_2022!CA$1,FALSE))</f>
        <v>Dietlikon</v>
      </c>
      <c r="AW37" s="115" t="str">
        <f>IF(VLOOKUP($A37,FAG_Daten_2022!$A$1:$FK$206,FAG_Daten_2022!CB$1,FALSE)="","",VLOOKUP($A37,FAG_Daten_2022!$A$1:$FK$206,FAG_Daten_2022!CB$1,FALSE))</f>
        <v/>
      </c>
      <c r="AX37" s="115" t="str">
        <f>IF(VLOOKUP($A37,FAG_Daten_2022!$A$1:$FK$206,FAG_Daten_2022!CC$1,FALSE)="","",VLOOKUP($A37,FAG_Daten_2022!$A$1:$FK$206,FAG_Daten_2022!CC$1,FALSE))</f>
        <v/>
      </c>
      <c r="AY37" s="115" t="str">
        <f>IF(VLOOKUP($A37,FAG_Daten_2022!$A$1:$FK$206,FAG_Daten_2022!CD$1,FALSE)="","",VLOOKUP($A37,FAG_Daten_2022!$A$1:$FK$206,FAG_Daten_2022!CD$1,FALSE))</f>
        <v/>
      </c>
      <c r="AZ37" s="80">
        <f>VLOOKUP($A37,FAG_Daten_2022!$A$1:$FK$206,FAG_Daten_2022!$DH$1,FALSE)</f>
        <v>92</v>
      </c>
      <c r="BA37" s="80">
        <f>IF(VLOOKUP($A37,FAG_Daten_2022!$A$1:$FK$206,FAG_Daten_2022!M$1,FALSE)="","",VLOOKUP($A37,FAG_Daten_2022!$A$1:$FK$206,FAG_Daten_2022!M$1,FALSE))</f>
        <v>0</v>
      </c>
      <c r="BB37" s="80">
        <f>IF(VLOOKUP($A37,FAG_Daten_2022!$A$1:$FK$206,FAG_Daten_2022!N$1,FALSE)="","",VLOOKUP($A37,FAG_Daten_2022!$A$1:$FK$206,FAG_Daten_2022!N$1,FALSE))</f>
        <v>0</v>
      </c>
      <c r="BC37" s="80">
        <f>IF(VLOOKUP($A37,FAG_Daten_2022!$A$1:$FK$206,FAG_Daten_2022!O$1,FALSE)="","",VLOOKUP($A37,FAG_Daten_2022!$A$1:$FK$206,FAG_Daten_2022!O$1,FALSE))</f>
        <v>0</v>
      </c>
      <c r="BD37" s="80" t="str">
        <f>IF(VLOOKUP($A37,FAG_Daten_2022!$A$1:$FK$206,FAG_Daten_2022!P$1,FALSE)="","",VLOOKUP($A37,FAG_Daten_2022!$A$1:$FK$206,FAG_Daten_2022!P$1,FALSE))</f>
        <v/>
      </c>
      <c r="BE37" s="80">
        <f>IF(VLOOKUP($A37,FAG_Daten_2022!$A$1:$FK$206,FAG_Daten_2022!R$1,FALSE)="","",VLOOKUP($A37,FAG_Daten_2022!$A$1:$FK$206,FAG_Daten_2022!R$1,FALSE))</f>
        <v>0</v>
      </c>
      <c r="BF37" s="80">
        <f>IF(VLOOKUP($A37,FAG_Daten_2022!$A$1:$FK$206,FAG_Daten_2022!S$1,FALSE)="","",VLOOKUP($A37,FAG_Daten_2022!$A$1:$FK$206,FAG_Daten_2022!S$1,FALSE))</f>
        <v>0</v>
      </c>
      <c r="BG37" s="80" t="str">
        <f>IF(VLOOKUP($A37,FAG_Daten_2022!$A$1:$FK$206,FAG_Daten_2022!T$1,FALSE)="","",VLOOKUP($A37,FAG_Daten_2022!$A$1:$FK$206,FAG_Daten_2022!T$1,FALSE))</f>
        <v/>
      </c>
      <c r="BH37" s="80" t="str">
        <f>IF(VLOOKUP($A37,FAG_Daten_2022!$A$1:$FK$206,FAG_Daten_2022!U$1,FALSE)="","",VLOOKUP($A37,FAG_Daten_2022!$A$1:$FK$206,FAG_Daten_2022!U$1,FALSE))</f>
        <v/>
      </c>
      <c r="BI37" s="80">
        <f>IF(VLOOKUP($A37,FAG_Daten_2022!$A$1:$FK$206,FAG_Daten_2022!W$1,FALSE)="","",VLOOKUP($A37,FAG_Daten_2022!$A$1:$FK$206,FAG_Daten_2022!W$1,FALSE))</f>
        <v>55</v>
      </c>
      <c r="BJ37" s="80" t="str">
        <f>IF(VLOOKUP($A37,FAG_Daten_2022!$A$1:$FK$206,FAG_Daten_2022!X$1,FALSE)="","",VLOOKUP($A37,FAG_Daten_2022!$A$1:$FK$206,FAG_Daten_2022!X$1,FALSE))</f>
        <v/>
      </c>
      <c r="BK37" s="80" t="str">
        <f>IF(VLOOKUP($A37,FAG_Daten_2022!$A$1:$FK$206,FAG_Daten_2022!Y$1,FALSE)="","",VLOOKUP($A37,FAG_Daten_2022!$A$1:$FK$206,FAG_Daten_2022!Y$1,FALSE))</f>
        <v/>
      </c>
      <c r="BL37" s="80" t="str">
        <f>IF(VLOOKUP($A37,FAG_Daten_2022!$A$1:$FK$206,FAG_Daten_2022!Z$1,FALSE)="","",VLOOKUP($A37,FAG_Daten_2022!$A$1:$FK$206,FAG_Daten_2022!Z$1,FALSE))</f>
        <v/>
      </c>
      <c r="BM37" s="82">
        <f>IF(VLOOKUP($A37,FAG_Daten_2022!$A$1:$FK$206,FAG_Daten_2022!AG$1,FALSE)="","",VLOOKUP($A37,FAG_Daten_2022!$A$1:$FK$206,FAG_Daten_2022!AG$1,FALSE))</f>
        <v>27232961</v>
      </c>
      <c r="BN37" s="82">
        <f>IF(VLOOKUP($A37,FAG_Daten_2022!$A$1:$FK$206,FAG_Daten_2022!AH$1,FALSE)="","",VLOOKUP($A37,FAG_Daten_2022!$A$1:$FK$206,FAG_Daten_2022!AH$1,FALSE))</f>
        <v>0</v>
      </c>
      <c r="BO37" s="82">
        <f>IF(VLOOKUP($A37,FAG_Daten_2022!$A$1:$FK$206,FAG_Daten_2022!AI$1,FALSE)="","",VLOOKUP($A37,FAG_Daten_2022!$A$1:$FK$206,FAG_Daten_2022!AI$1,FALSE))</f>
        <v>0</v>
      </c>
      <c r="BP37" s="113">
        <f>IF(VLOOKUP($A37,FAG_Daten_2022!$A$1:$FK$206,FAG_Daten_2022!AJ$1,FALSE)="","",VLOOKUP($A37,FAG_Daten_2022!$A$1:$FK$206,FAG_Daten_2022!AJ$1,FALSE))</f>
        <v>0</v>
      </c>
      <c r="BQ37" s="82" t="str">
        <f>IF(VLOOKUP($A37,FAG_Daten_2022!$A$1:$FK$206,FAG_Daten_2022!AK$1,FALSE)="","",VLOOKUP($A37,FAG_Daten_2022!$A$1:$FK$206,FAG_Daten_2022!AK$1,FALSE))</f>
        <v/>
      </c>
      <c r="BR37" s="82">
        <f>IF(VLOOKUP($A37,FAG_Daten_2022!$A$1:$FK$206,FAG_Daten_2022!AL$1,FALSE)="","",VLOOKUP($A37,FAG_Daten_2022!$A$1:$FK$206,FAG_Daten_2022!AL$1,FALSE))</f>
        <v>0</v>
      </c>
      <c r="BS37" s="82">
        <f>IF(VLOOKUP($A37,FAG_Daten_2022!$A$1:$FK$206,FAG_Daten_2022!AM$1,FALSE)="","",VLOOKUP($A37,FAG_Daten_2022!$A$1:$FK$206,FAG_Daten_2022!AM$1,FALSE))</f>
        <v>0</v>
      </c>
      <c r="BT37" s="82" t="str">
        <f>IF(VLOOKUP($A37,FAG_Daten_2022!$A$1:$FK$206,FAG_Daten_2022!AN$1,FALSE)="","",VLOOKUP($A37,FAG_Daten_2022!$A$1:$FK$206,FAG_Daten_2022!AN$1,FALSE))</f>
        <v/>
      </c>
      <c r="BU37" s="82" t="str">
        <f>IF(VLOOKUP($A37,FAG_Daten_2022!$A$1:$FK$206,FAG_Daten_2022!AO$1,FALSE)="","",VLOOKUP($A37,FAG_Daten_2022!$A$1:$FK$206,FAG_Daten_2022!AO$1,FALSE))</f>
        <v/>
      </c>
      <c r="BV37" s="82">
        <f>IF(VLOOKUP($A37,FAG_Daten_2022!$A$1:$FK$206,FAG_Daten_2022!AP$1,FALSE)="","",VLOOKUP($A37,FAG_Daten_2022!$A$1:$FK$206,FAG_Daten_2022!AP$1,FALSE))</f>
        <v>27232961</v>
      </c>
      <c r="BW37" s="82" t="str">
        <f>IF(VLOOKUP($A37,FAG_Daten_2022!$A$1:$FK$206,FAG_Daten_2022!AQ$1,FALSE)="","",VLOOKUP($A37,FAG_Daten_2022!$A$1:$FK$206,FAG_Daten_2022!AQ$1,FALSE))</f>
        <v/>
      </c>
      <c r="BX37" s="82" t="str">
        <f>IF(VLOOKUP($A37,FAG_Daten_2022!$A$1:$FK$206,FAG_Daten_2022!AR$1,FALSE)="","",VLOOKUP($A37,FAG_Daten_2022!$A$1:$FK$206,FAG_Daten_2022!AR$1,FALSE))</f>
        <v/>
      </c>
      <c r="BY37" s="82" t="str">
        <f>IF(VLOOKUP($A37,FAG_Daten_2022!$A$1:$FK$206,FAG_Daten_2022!AS$1,FALSE)="","",VLOOKUP($A37,FAG_Daten_2022!$A$1:$FK$206,FAG_Daten_2022!AS$1,FALSE))</f>
        <v/>
      </c>
      <c r="BZ37" s="82">
        <f t="shared" si="83"/>
        <v>0</v>
      </c>
      <c r="CA37" s="82">
        <f t="shared" si="84"/>
        <v>0</v>
      </c>
      <c r="CB37" s="82">
        <f t="shared" si="85"/>
        <v>0</v>
      </c>
      <c r="CC37" s="82" t="str">
        <f t="shared" si="86"/>
        <v/>
      </c>
      <c r="CD37" s="82">
        <f t="shared" si="87"/>
        <v>0</v>
      </c>
      <c r="CE37" s="82">
        <f t="shared" si="88"/>
        <v>0</v>
      </c>
      <c r="CF37" s="82" t="str">
        <f t="shared" si="89"/>
        <v/>
      </c>
      <c r="CG37" s="82" t="str">
        <f t="shared" si="90"/>
        <v/>
      </c>
      <c r="CH37" s="82">
        <f t="shared" si="91"/>
        <v>517059</v>
      </c>
      <c r="CI37" s="82" t="str">
        <f t="shared" si="92"/>
        <v/>
      </c>
      <c r="CJ37" s="82" t="str">
        <f t="shared" si="93"/>
        <v/>
      </c>
      <c r="CK37" s="82" t="str">
        <f t="shared" si="94"/>
        <v/>
      </c>
      <c r="CL37" s="82">
        <f t="shared" si="95"/>
        <v>0</v>
      </c>
      <c r="CM37" s="82">
        <f t="shared" si="96"/>
        <v>0</v>
      </c>
      <c r="CN37" s="82">
        <f t="shared" si="97"/>
        <v>0</v>
      </c>
      <c r="CO37" s="82" t="str">
        <f t="shared" si="98"/>
        <v/>
      </c>
      <c r="CP37" s="82">
        <f t="shared" si="99"/>
        <v>0</v>
      </c>
      <c r="CQ37" s="82">
        <f t="shared" si="100"/>
        <v>0</v>
      </c>
      <c r="CR37" s="82" t="str">
        <f t="shared" si="101"/>
        <v/>
      </c>
      <c r="CS37" s="82" t="str">
        <f t="shared" si="102"/>
        <v/>
      </c>
      <c r="CT37" s="82">
        <f t="shared" si="103"/>
        <v>0</v>
      </c>
      <c r="CU37" s="82" t="str">
        <f t="shared" si="104"/>
        <v/>
      </c>
      <c r="CV37" s="82" t="str">
        <f t="shared" si="105"/>
        <v/>
      </c>
      <c r="CW37" s="82" t="str">
        <f t="shared" si="106"/>
        <v/>
      </c>
      <c r="CX37" s="82">
        <f t="shared" si="107"/>
        <v>517059</v>
      </c>
      <c r="CY37" s="82">
        <f>VLOOKUP($A37,FAG_Daten_2022!$A$1:$FK$206,FAG_Daten_2022!I$1,FALSE)</f>
        <v>1577</v>
      </c>
      <c r="CZ37" s="82" t="str">
        <f>IF(VLOOKUP($A37,FAG_Daten_2022!$A$1:$FK$206,FAG_Daten_2022!BE$1,FALSE)="","",VLOOKUP($A37,FAG_Daten_2022!$A$1:$FK$206,FAG_Daten_2022!BE$1,FALSE))</f>
        <v/>
      </c>
      <c r="DA37" s="82" t="str">
        <f>IF(VLOOKUP($A37,FAG_Daten_2022!$A$1:$FK$206,FAG_Daten_2022!BF$1,FALSE)="","",VLOOKUP($A37,FAG_Daten_2022!$A$1:$FK$206,FAG_Daten_2022!BF$1,FALSE))</f>
        <v/>
      </c>
      <c r="DB37" s="82" t="str">
        <f>IF(VLOOKUP($A37,FAG_Daten_2022!$A$1:$FK$206,FAG_Daten_2022!BG$1,FALSE)="","",VLOOKUP($A37,FAG_Daten_2022!$A$1:$FK$206,FAG_Daten_2022!BG$1,FALSE))</f>
        <v/>
      </c>
      <c r="DC37" s="82" t="str">
        <f>IF(VLOOKUP($A37,FAG_Daten_2022!$A$1:$FK$206,FAG_Daten_2022!BH$1,FALSE)="","",VLOOKUP($A37,FAG_Daten_2022!$A$1:$FK$206,FAG_Daten_2022!BH$1,FALSE))</f>
        <v/>
      </c>
      <c r="DD37" s="82" t="str">
        <f>IF(VLOOKUP($A37,FAG_Daten_2022!$A$1:$FK$206,FAG_Daten_2022!BI$1,FALSE)="","",VLOOKUP($A37,FAG_Daten_2022!$A$1:$FK$206,FAG_Daten_2022!BI$1,FALSE))</f>
        <v/>
      </c>
      <c r="DE37" s="82" t="str">
        <f>IF(VLOOKUP($A37,FAG_Daten_2022!$A$1:$FK$206,FAG_Daten_2022!BJ$1,FALSE)="","",VLOOKUP($A37,FAG_Daten_2022!$A$1:$FK$206,FAG_Daten_2022!BJ$1,FALSE))</f>
        <v/>
      </c>
      <c r="DF37" s="82" t="str">
        <f>IF(VLOOKUP($A37,FAG_Daten_2022!$A$1:$FK$206,FAG_Daten_2022!BK$1,FALSE)="","",VLOOKUP($A37,FAG_Daten_2022!$A$1:$FK$206,FAG_Daten_2022!BK$1,FALSE))</f>
        <v/>
      </c>
      <c r="DG37" s="82" t="str">
        <f>IF(VLOOKUP($A37,FAG_Daten_2022!$A$1:$FK$206,FAG_Daten_2022!BL$1,FALSE)="","",VLOOKUP($A37,FAG_Daten_2022!$A$1:$FK$206,FAG_Daten_2022!BL$1,FALSE))</f>
        <v/>
      </c>
      <c r="DH37" s="82">
        <f>IF(VLOOKUP($A37,FAG_Daten_2022!$A$1:$FK$206,FAG_Daten_2022!BM$1,FALSE)="","",VLOOKUP($A37,FAG_Daten_2022!$A$1:$FK$206,FAG_Daten_2022!BM$1,FALSE))</f>
        <v>852</v>
      </c>
      <c r="DI37" s="82" t="str">
        <f>IF(VLOOKUP($A37,FAG_Daten_2022!$A$1:$FK$206,FAG_Daten_2022!BN$1,FALSE)="","",VLOOKUP($A37,FAG_Daten_2022!$A$1:$FK$206,FAG_Daten_2022!BN$1,FALSE))</f>
        <v/>
      </c>
      <c r="DJ37" s="82" t="str">
        <f>IF(VLOOKUP($A37,FAG_Daten_2022!$A$1:$FK$206,FAG_Daten_2022!BO$1,FALSE)="","",VLOOKUP($A37,FAG_Daten_2022!$A$1:$FK$206,FAG_Daten_2022!BO$1,FALSE))</f>
        <v/>
      </c>
      <c r="DK37" s="82" t="str">
        <f>IF(VLOOKUP($A37,FAG_Daten_2022!$A$1:$FK$206,FAG_Daten_2022!BP$1,FALSE)="","",VLOOKUP($A37,FAG_Daten_2022!$A$1:$FK$206,FAG_Daten_2022!BP$1,FALSE))</f>
        <v/>
      </c>
      <c r="DL37" s="82" t="str">
        <f>IF(VLOOKUP($A37,FAG_Daten_2022!$A$1:$FK$206,FAG_Daten_2022!BQ$1,FALSE)="","",VLOOKUP($A37,FAG_Daten_2022!$A$1:$FK$206,FAG_Daten_2022!BQ$1,FALSE))</f>
        <v/>
      </c>
      <c r="DM37" s="82" t="str">
        <f>IF(VLOOKUP($A37,FAG_Daten_2022!$A$1:$FK$206,FAG_Daten_2022!BR$1,FALSE)="","",VLOOKUP($A37,FAG_Daten_2022!$A$1:$FK$206,FAG_Daten_2022!BR$1,FALSE))</f>
        <v/>
      </c>
      <c r="DN37" s="82" t="str">
        <f t="shared" si="108"/>
        <v/>
      </c>
      <c r="DO37" s="82" t="str">
        <f t="shared" si="109"/>
        <v/>
      </c>
      <c r="DP37" s="82" t="str">
        <f t="shared" si="110"/>
        <v/>
      </c>
      <c r="DQ37" s="82" t="str">
        <f t="shared" si="111"/>
        <v/>
      </c>
      <c r="DR37" s="82" t="str">
        <f t="shared" si="112"/>
        <v/>
      </c>
      <c r="DS37" s="82" t="str">
        <f t="shared" si="113"/>
        <v/>
      </c>
      <c r="DT37" s="82" t="str">
        <f t="shared" si="114"/>
        <v/>
      </c>
      <c r="DU37" s="82" t="str">
        <f t="shared" si="115"/>
        <v/>
      </c>
      <c r="DV37" s="82">
        <f t="shared" si="116"/>
        <v>0</v>
      </c>
      <c r="DW37" s="82" t="str">
        <f t="shared" si="117"/>
        <v/>
      </c>
      <c r="DX37" s="82" t="str">
        <f t="shared" si="118"/>
        <v/>
      </c>
      <c r="DY37" s="82" t="str">
        <f t="shared" si="119"/>
        <v/>
      </c>
      <c r="DZ37" s="82">
        <f t="shared" si="120"/>
        <v>0</v>
      </c>
      <c r="EA37" s="82">
        <f t="shared" si="121"/>
        <v>517059</v>
      </c>
      <c r="EB37" s="82"/>
      <c r="EC37" s="82"/>
      <c r="ED37" s="82"/>
      <c r="EE37" s="82"/>
      <c r="EF37" s="82"/>
      <c r="EG37" s="82"/>
      <c r="EH37" s="82"/>
      <c r="EI37" s="82"/>
      <c r="EJ37" s="82"/>
      <c r="EL37" s="82"/>
    </row>
    <row r="38" spans="1:143" s="3" customFormat="1" outlineLevel="1" x14ac:dyDescent="0.2">
      <c r="A38" s="314">
        <v>216</v>
      </c>
      <c r="B38" s="314" t="str">
        <f>VLOOKUP(A38,FAG_Daten_2022!A$1:$FK$206,FAG_Daten_2022!$B$1,FALSE)</f>
        <v>Dinhard</v>
      </c>
      <c r="C38" s="314" t="str">
        <f>VLOOKUP(A38,FAG_Daten_2022!A$1:$FK$206,FAG_Daten_2022!$C$1,FALSE)</f>
        <v>Politische Gemeinde</v>
      </c>
      <c r="D38" s="314" t="str">
        <f>VLOOKUP(A38,FAG_Daten_2022!A$1:$FK$206,FAG_Daten_2022!$D$1,FALSE)</f>
        <v>Bezirk Winterthur</v>
      </c>
      <c r="E38" s="82">
        <f>VLOOKUP(A38,FAG_Daten_2022!A$1:$FK$206,FAG_Daten_2022!$AT$1,FALSE)</f>
        <v>2992</v>
      </c>
      <c r="F38" s="82">
        <f>VLOOKUP(A38,FAG_Daten_2022!A$1:$FK$206,FAG_Daten_2022!$AV$1,FALSE)</f>
        <v>3770</v>
      </c>
      <c r="G38" s="82">
        <f>VLOOKUP(A38,FAG_Daten_2022!A$1:$FK$206,FAG_Daten_2022!$F$1,FALSE)</f>
        <v>1740</v>
      </c>
      <c r="H38" s="80">
        <f>VLOOKUP(A38,FAG_Daten_2022!A$1:$FK$206,FAG_Daten_2022!$DH$1,FALSE)</f>
        <v>87.46</v>
      </c>
      <c r="I38" s="82">
        <f>ROUND(IF(E38&lt;FAG_Basisdaten!$C$5*F38,(FAG_Basisdaten!$C$5*F38-E38)*G38*H38/100,0),0)</f>
        <v>897103</v>
      </c>
      <c r="J38" s="82">
        <f>VLOOKUP(A38,FAG_Daten_2022!A$1:$FK$206,FAG_Daten_2022!$AT$1,FALSE)</f>
        <v>2992</v>
      </c>
      <c r="K38" s="82">
        <f>VLOOKUP(A38,FAG_Daten_2022!A$1:$FK$206,FAG_Daten_2022!$AV$1,FALSE)</f>
        <v>3770</v>
      </c>
      <c r="L38" s="3">
        <f>VLOOKUP(A38,FAG_Daten_2022!A$1:$FK$206,FAG_Daten_2022!$F$1,FALSE)</f>
        <v>1740</v>
      </c>
      <c r="M38" s="3">
        <f>VLOOKUP(A38,FAG_Daten_2022!A$1:$FK$206,FAG_Daten_2022!DJ$1,FALSE)</f>
        <v>99.67</v>
      </c>
      <c r="N38" s="3">
        <f>VLOOKUP(A38,FAG_Daten_2022!A$1:$FK$206,FAG_Daten_2022!$DK$1,FALSE)</f>
        <v>100.87</v>
      </c>
      <c r="O38" s="82">
        <f>ROUND(IF(J38&gt;K38*FAG_Basisdaten!$C$8,(J38-K38*FAG_Basisdaten!$C$8)*FAG_Basisdaten!$C$9*L38*(M38/N38),0),0)</f>
        <v>0</v>
      </c>
      <c r="P38" s="82">
        <f>VLOOKUP(A38,FAG_Daten_2022!A$1:$FK$206,FAG_Daten_2022!$I$1,FALSE)</f>
        <v>371</v>
      </c>
      <c r="Q38" s="82">
        <f>VLOOKUP(A38,FAG_Daten_2022!A$1:$FK$206,FAG_Daten_2022!$F$1,FALSE)</f>
        <v>1740</v>
      </c>
      <c r="R38" s="82">
        <f>VLOOKUP(A38,FAG_Daten_2022!A$1:$FK$206,FAG_Daten_2022!$K$1,FALSE)</f>
        <v>232131</v>
      </c>
      <c r="S38" s="82">
        <f>VLOOKUP(A38,FAG_Daten_2022!A$1:$FK$206,FAG_Daten_2022!$H$1,FALSE)</f>
        <v>1130451</v>
      </c>
      <c r="T38" s="82">
        <f>VLOOKUP(A38,FAG_Daten_2022!A$1:$FK$206,FAG_Daten_2022!$F$1,FALSE)</f>
        <v>1740</v>
      </c>
      <c r="U38" s="3">
        <f>VLOOKUP(A38,FAG_Daten_2022!A$1:$FK$206,FAG_Daten_2022!$BC$1,FALSE)</f>
        <v>102.3</v>
      </c>
      <c r="V38" s="3">
        <f>VLOOKUP(A38,FAG_Daten_2022!A$1:$FK$206,FAG_Daten_2022!$BD$1,FALSE)</f>
        <v>104.2</v>
      </c>
      <c r="W38" s="118">
        <f>IF((P38/Q38)&gt;(R38/S38)*FAG_Basisdaten!$C$12,((P38/Q38)-(R38/S38)*FAG_Basisdaten!$C$12)*T38*FAG_Basisdaten!$C$13*(U38/V38),0)</f>
        <v>0</v>
      </c>
      <c r="X38" s="3">
        <f>VLOOKUP(A38,FAG_Daten_2022!A$1:$FK$206,FAG_Daten_2022!$DH$1,FALSE)</f>
        <v>87.46</v>
      </c>
      <c r="Y38" s="3">
        <f>VLOOKUP(A38,FAG_Daten_2022!A$1:$FK$206,FAG_Daten_2022!$DJ$1,FALSE)</f>
        <v>99.67</v>
      </c>
      <c r="Z38" s="82">
        <f>ROUND(W38-W38*MIN(MAX((Y38*FAG_Basisdaten!$C$15-X38)/(Y38*FAG_Basisdaten!$C$14),0),1),0)</f>
        <v>0</v>
      </c>
      <c r="AA38" s="79">
        <f>VLOOKUP(A38,FAG_Daten_2022!A$1:$FK$206,FAG_Daten_2022!$AW$1,FALSE)</f>
        <v>247.33</v>
      </c>
      <c r="AB38" s="83">
        <f>VLOOKUP(A38,FAG_Daten_2022!A$1:$FK$206,FAG_Daten_2022!$AZ$1,FALSE)</f>
        <v>0</v>
      </c>
      <c r="AC38" s="3">
        <f>VLOOKUP(A38,FAG_Daten_2022!A$1:$FK$206,FAG_Daten_2022!$F$1,FALSE)</f>
        <v>1740</v>
      </c>
      <c r="AD38" s="3">
        <f>VLOOKUP(A38,FAG_Daten_2022!A$1:$FK$206,FAG_Daten_2022!$BC$1,FALSE)</f>
        <v>102.3</v>
      </c>
      <c r="AE38" s="3">
        <f>VLOOKUP(A38,FAG_Daten_2022!A$1:$FK$206,FAG_Daten_2022!$BD$1,FALSE)</f>
        <v>104.2</v>
      </c>
      <c r="AF38" s="80">
        <f>IF(OR(AA38&lt;FAG_Basisdaten!$C$18,AB38&gt;FAG_Basisdaten!$C$19),MAX((FAG_Basisdaten!$C$20+FAG_Basisdaten!$C$21*AA38+FAG_Basisdaten!$C$22*AB38*100)*AC38*(AD38/AE38),0),0)</f>
        <v>0</v>
      </c>
      <c r="AG38" s="3">
        <f>VLOOKUP(A38,FAG_Daten_2022!A$1:$FK$206,FAG_Daten_2022!$DH$1,FALSE)</f>
        <v>87.46</v>
      </c>
      <c r="AH38" s="3">
        <f>VLOOKUP(A38,FAG_Daten_2022!A$1:$FK$206,FAG_Daten_2022!$DJ$1,FALSE)</f>
        <v>99.67</v>
      </c>
      <c r="AI38" s="82">
        <f>ROUND(AF38-AF38*MIN(MAX((AH38*FAG_Basisdaten!$C$24-AG38)/(AH38*FAG_Basisdaten!$C$23),0),1),0)</f>
        <v>0</v>
      </c>
      <c r="AJ38" s="3">
        <f>VLOOKUP(A38,FAG_Daten_2022!$A$1:$FK$206,FAG_Daten_2022!$BC$1,FALSE)</f>
        <v>102.3</v>
      </c>
      <c r="AK38" s="3">
        <f>VLOOKUP(A38,FAG_Daten_2022!$A$1:$FK$206,FAG_Daten_2022!$BD$1,FALSE)</f>
        <v>104.2</v>
      </c>
      <c r="AL38" s="82">
        <v>0</v>
      </c>
      <c r="AM38" s="82">
        <f t="shared" si="82"/>
        <v>897103</v>
      </c>
      <c r="AN38" s="115" t="str">
        <f>IF(VLOOKUP($A38,FAG_Daten_2022!$A$1:$FK$206,FAG_Daten_2022!BS$1,FALSE)="","",VLOOKUP($A38,FAG_Daten_2022!$A$1:$FK$206,FAG_Daten_2022!BS$1,FALSE))</f>
        <v/>
      </c>
      <c r="AO38" s="115" t="str">
        <f>IF(VLOOKUP($A38,FAG_Daten_2022!$A$1:$FK$206,FAG_Daten_2022!BT$1,FALSE)="","",VLOOKUP($A38,FAG_Daten_2022!$A$1:$FK$206,FAG_Daten_2022!BT$1,FALSE))</f>
        <v/>
      </c>
      <c r="AP38" s="115" t="str">
        <f>IF(VLOOKUP($A38,FAG_Daten_2022!$A$1:$FK$206,FAG_Daten_2022!BU$1,FALSE)="","",VLOOKUP($A38,FAG_Daten_2022!$A$1:$FK$206,FAG_Daten_2022!BU$1,FALSE))</f>
        <v/>
      </c>
      <c r="AQ38" s="115" t="str">
        <f>IF(VLOOKUP($A38,FAG_Daten_2022!$A$1:$FK$206,FAG_Daten_2022!BV$1,FALSE)="","",VLOOKUP($A38,FAG_Daten_2022!$A$1:$FK$206,FAG_Daten_2022!BV$1,FALSE))</f>
        <v/>
      </c>
      <c r="AR38" s="115" t="str">
        <f>IF(VLOOKUP($A38,FAG_Daten_2022!$A$1:$FK$206,FAG_Daten_2022!BW$1,FALSE)="","",VLOOKUP($A38,FAG_Daten_2022!$A$1:$FK$206,FAG_Daten_2022!BW$1,FALSE))</f>
        <v>Rickenbach</v>
      </c>
      <c r="AS38" s="315"/>
      <c r="AT38" s="115" t="str">
        <f>IF(VLOOKUP($A38,FAG_Daten_2022!$A$1:$FK$206,FAG_Daten_2022!BY$1,FALSE)="","",VLOOKUP($A38,FAG_Daten_2022!$A$1:$FK$206,FAG_Daten_2022!BY$1,FALSE))</f>
        <v/>
      </c>
      <c r="AU38" s="115" t="str">
        <f>IF(VLOOKUP($A38,FAG_Daten_2022!$A$1:$FK$206,FAG_Daten_2022!BZ$1,FALSE)="","",VLOOKUP($A38,FAG_Daten_2022!$A$1:$FK$206,FAG_Daten_2022!BZ$1,FALSE))</f>
        <v/>
      </c>
      <c r="AV38" s="115" t="str">
        <f>IF(VLOOKUP($A38,FAG_Daten_2022!$A$1:$FK$206,FAG_Daten_2022!CA$1,FALSE)="","",VLOOKUP($A38,FAG_Daten_2022!$A$1:$FK$206,FAG_Daten_2022!CA$1,FALSE))</f>
        <v/>
      </c>
      <c r="AW38" s="115" t="str">
        <f>IF(VLOOKUP($A38,FAG_Daten_2022!$A$1:$FK$206,FAG_Daten_2022!CB$1,FALSE)="","",VLOOKUP($A38,FAG_Daten_2022!$A$1:$FK$206,FAG_Daten_2022!CB$1,FALSE))</f>
        <v/>
      </c>
      <c r="AX38" s="115" t="str">
        <f>IF(VLOOKUP($A38,FAG_Daten_2022!$A$1:$FK$206,FAG_Daten_2022!CC$1,FALSE)="","",VLOOKUP($A38,FAG_Daten_2022!$A$1:$FK$206,FAG_Daten_2022!CC$1,FALSE))</f>
        <v/>
      </c>
      <c r="AY38" s="115" t="str">
        <f>IF(VLOOKUP($A38,FAG_Daten_2022!$A$1:$FK$206,FAG_Daten_2022!CD$1,FALSE)="","",VLOOKUP($A38,FAG_Daten_2022!$A$1:$FK$206,FAG_Daten_2022!CD$1,FALSE))</f>
        <v/>
      </c>
      <c r="AZ38" s="316">
        <v>89</v>
      </c>
      <c r="BA38" s="80">
        <f>IF(VLOOKUP($A38,FAG_Daten_2022!$A$1:$FK$206,FAG_Daten_2022!M$1,FALSE)="","",VLOOKUP($A38,FAG_Daten_2022!$A$1:$FK$206,FAG_Daten_2022!M$1,FALSE))</f>
        <v>0</v>
      </c>
      <c r="BB38" s="80">
        <f>IF(VLOOKUP($A38,FAG_Daten_2022!$A$1:$FK$206,FAG_Daten_2022!N$1,FALSE)="","",VLOOKUP($A38,FAG_Daten_2022!$A$1:$FK$206,FAG_Daten_2022!N$1,FALSE))</f>
        <v>0</v>
      </c>
      <c r="BC38" s="80">
        <f>IF(VLOOKUP($A38,FAG_Daten_2022!$A$1:$FK$206,FAG_Daten_2022!O$1,FALSE)="","",VLOOKUP($A38,FAG_Daten_2022!$A$1:$FK$206,FAG_Daten_2022!O$1,FALSE))</f>
        <v>0</v>
      </c>
      <c r="BD38" s="80" t="str">
        <f>IF(VLOOKUP($A38,FAG_Daten_2022!$A$1:$FK$206,FAG_Daten_2022!P$1,FALSE)="","",VLOOKUP($A38,FAG_Daten_2022!$A$1:$FK$206,FAG_Daten_2022!P$1,FALSE))</f>
        <v/>
      </c>
      <c r="BE38" s="80">
        <f>IF(VLOOKUP($A38,FAG_Daten_2022!$A$1:$FK$206,FAG_Daten_2022!R$1,FALSE)="","",VLOOKUP($A38,FAG_Daten_2022!$A$1:$FK$206,FAG_Daten_2022!R$1,FALSE))</f>
        <v>22</v>
      </c>
      <c r="BF38" s="316"/>
      <c r="BG38" s="80" t="str">
        <f>IF(VLOOKUP($A38,FAG_Daten_2022!$A$1:$FK$206,FAG_Daten_2022!T$1,FALSE)="","",VLOOKUP($A38,FAG_Daten_2022!$A$1:$FK$206,FAG_Daten_2022!T$1,FALSE))</f>
        <v/>
      </c>
      <c r="BH38" s="80" t="str">
        <f>IF(VLOOKUP($A38,FAG_Daten_2022!$A$1:$FK$206,FAG_Daten_2022!U$1,FALSE)="","",VLOOKUP($A38,FAG_Daten_2022!$A$1:$FK$206,FAG_Daten_2022!U$1,FALSE))</f>
        <v/>
      </c>
      <c r="BI38" s="80">
        <f>IF(VLOOKUP($A38,FAG_Daten_2022!$A$1:$FK$206,FAG_Daten_2022!W$1,FALSE)="","",VLOOKUP($A38,FAG_Daten_2022!$A$1:$FK$206,FAG_Daten_2022!W$1,FALSE))</f>
        <v>0</v>
      </c>
      <c r="BJ38" s="80" t="str">
        <f>IF(VLOOKUP($A38,FAG_Daten_2022!$A$1:$FK$206,FAG_Daten_2022!X$1,FALSE)="","",VLOOKUP($A38,FAG_Daten_2022!$A$1:$FK$206,FAG_Daten_2022!X$1,FALSE))</f>
        <v/>
      </c>
      <c r="BK38" s="80" t="str">
        <f>IF(VLOOKUP($A38,FAG_Daten_2022!$A$1:$FK$206,FAG_Daten_2022!Y$1,FALSE)="","",VLOOKUP($A38,FAG_Daten_2022!$A$1:$FK$206,FAG_Daten_2022!Y$1,FALSE))</f>
        <v/>
      </c>
      <c r="BL38" s="80" t="str">
        <f>IF(VLOOKUP($A38,FAG_Daten_2022!$A$1:$FK$206,FAG_Daten_2022!Z$1,FALSE)="","",VLOOKUP($A38,FAG_Daten_2022!$A$1:$FK$206,FAG_Daten_2022!Z$1,FALSE))</f>
        <v/>
      </c>
      <c r="BM38" s="82">
        <f>IF(VLOOKUP($A38,FAG_Daten_2022!$A$1:$FK$206,FAG_Daten_2022!AG$1,FALSE)="","",VLOOKUP($A38,FAG_Daten_2022!$A$1:$FK$206,FAG_Daten_2022!AG$1,FALSE))</f>
        <v>5205678</v>
      </c>
      <c r="BN38" s="82">
        <f>IF(VLOOKUP($A38,FAG_Daten_2022!$A$1:$FK$206,FAG_Daten_2022!AH$1,FALSE)="","",VLOOKUP($A38,FAG_Daten_2022!$A$1:$FK$206,FAG_Daten_2022!AH$1,FALSE))</f>
        <v>0</v>
      </c>
      <c r="BO38" s="82">
        <f>IF(VLOOKUP($A38,FAG_Daten_2022!$A$1:$FK$206,FAG_Daten_2022!AI$1,FALSE)="","",VLOOKUP($A38,FAG_Daten_2022!$A$1:$FK$206,FAG_Daten_2022!AI$1,FALSE))</f>
        <v>0</v>
      </c>
      <c r="BP38" s="113">
        <f>IF(VLOOKUP($A38,FAG_Daten_2022!$A$1:$FK$206,FAG_Daten_2022!AJ$1,FALSE)="","",VLOOKUP($A38,FAG_Daten_2022!$A$1:$FK$206,FAG_Daten_2022!AJ$1,FALSE))</f>
        <v>0</v>
      </c>
      <c r="BQ38" s="82" t="str">
        <f>IF(VLOOKUP($A38,FAG_Daten_2022!$A$1:$FK$206,FAG_Daten_2022!AK$1,FALSE)="","",VLOOKUP($A38,FAG_Daten_2022!$A$1:$FK$206,FAG_Daten_2022!AK$1,FALSE))</f>
        <v/>
      </c>
      <c r="BR38" s="317">
        <v>5205678</v>
      </c>
      <c r="BS38" s="317"/>
      <c r="BT38" s="82" t="str">
        <f>IF(VLOOKUP($A38,FAG_Daten_2022!$A$1:$FK$206,FAG_Daten_2022!AN$1,FALSE)="","",VLOOKUP($A38,FAG_Daten_2022!$A$1:$FK$206,FAG_Daten_2022!AN$1,FALSE))</f>
        <v/>
      </c>
      <c r="BU38" s="82" t="str">
        <f>IF(VLOOKUP($A38,FAG_Daten_2022!$A$1:$FK$206,FAG_Daten_2022!AO$1,FALSE)="","",VLOOKUP($A38,FAG_Daten_2022!$A$1:$FK$206,FAG_Daten_2022!AO$1,FALSE))</f>
        <v/>
      </c>
      <c r="BV38" s="82">
        <f>IF(VLOOKUP($A38,FAG_Daten_2022!$A$1:$FK$206,FAG_Daten_2022!AP$1,FALSE)="","",VLOOKUP($A38,FAG_Daten_2022!$A$1:$FK$206,FAG_Daten_2022!AP$1,FALSE))</f>
        <v>0</v>
      </c>
      <c r="BW38" s="82" t="str">
        <f>IF(VLOOKUP($A38,FAG_Daten_2022!$A$1:$FK$206,FAG_Daten_2022!AQ$1,FALSE)="","",VLOOKUP($A38,FAG_Daten_2022!$A$1:$FK$206,FAG_Daten_2022!AQ$1,FALSE))</f>
        <v/>
      </c>
      <c r="BX38" s="82" t="str">
        <f>IF(VLOOKUP($A38,FAG_Daten_2022!$A$1:$FK$206,FAG_Daten_2022!AR$1,FALSE)="","",VLOOKUP($A38,FAG_Daten_2022!$A$1:$FK$206,FAG_Daten_2022!AR$1,FALSE))</f>
        <v/>
      </c>
      <c r="BY38" s="82" t="str">
        <f>IF(VLOOKUP($A38,FAG_Daten_2022!$A$1:$FK$206,FAG_Daten_2022!AS$1,FALSE)="","",VLOOKUP($A38,FAG_Daten_2022!$A$1:$FK$206,FAG_Daten_2022!AS$1,FALSE))</f>
        <v/>
      </c>
      <c r="BZ38" s="82">
        <f t="shared" si="83"/>
        <v>0</v>
      </c>
      <c r="CA38" s="82">
        <f t="shared" si="84"/>
        <v>0</v>
      </c>
      <c r="CB38" s="82">
        <f t="shared" si="85"/>
        <v>0</v>
      </c>
      <c r="CC38" s="82" t="str">
        <f t="shared" si="86"/>
        <v/>
      </c>
      <c r="CD38" s="82">
        <f>IF(BR38="","",ROUND(((BE38/100)*BR38)/(($AZ38/100)*$BM38)*$I38,0))</f>
        <v>221756</v>
      </c>
      <c r="CE38" s="82" t="str">
        <f t="shared" si="88"/>
        <v/>
      </c>
      <c r="CF38" s="82" t="str">
        <f t="shared" si="89"/>
        <v/>
      </c>
      <c r="CG38" s="82" t="str">
        <f t="shared" si="90"/>
        <v/>
      </c>
      <c r="CH38" s="82">
        <f t="shared" si="91"/>
        <v>0</v>
      </c>
      <c r="CI38" s="82" t="str">
        <f t="shared" si="92"/>
        <v/>
      </c>
      <c r="CJ38" s="82" t="str">
        <f t="shared" si="93"/>
        <v/>
      </c>
      <c r="CK38" s="82" t="str">
        <f t="shared" si="94"/>
        <v/>
      </c>
      <c r="CL38" s="82">
        <f t="shared" si="95"/>
        <v>0</v>
      </c>
      <c r="CM38" s="82">
        <f t="shared" si="96"/>
        <v>0</v>
      </c>
      <c r="CN38" s="82">
        <f t="shared" si="97"/>
        <v>0</v>
      </c>
      <c r="CO38" s="82" t="str">
        <f t="shared" si="98"/>
        <v/>
      </c>
      <c r="CP38" s="82">
        <f t="shared" si="99"/>
        <v>0</v>
      </c>
      <c r="CQ38" s="82" t="str">
        <f t="shared" si="100"/>
        <v/>
      </c>
      <c r="CR38" s="82" t="str">
        <f t="shared" si="101"/>
        <v/>
      </c>
      <c r="CS38" s="82" t="str">
        <f t="shared" si="102"/>
        <v/>
      </c>
      <c r="CT38" s="82">
        <f t="shared" si="103"/>
        <v>0</v>
      </c>
      <c r="CU38" s="82" t="str">
        <f t="shared" si="104"/>
        <v/>
      </c>
      <c r="CV38" s="82" t="str">
        <f t="shared" si="105"/>
        <v/>
      </c>
      <c r="CW38" s="82" t="str">
        <f t="shared" si="106"/>
        <v/>
      </c>
      <c r="CX38" s="82">
        <f t="shared" si="107"/>
        <v>221756</v>
      </c>
      <c r="CY38" s="82">
        <f>VLOOKUP($A38,FAG_Daten_2022!$A$1:$FK$206,FAG_Daten_2022!I$1,FALSE)</f>
        <v>371</v>
      </c>
      <c r="CZ38" s="82" t="str">
        <f>IF(VLOOKUP($A38,FAG_Daten_2022!$A$1:$FK$206,FAG_Daten_2022!BE$1,FALSE)="","",VLOOKUP($A38,FAG_Daten_2022!$A$1:$FK$206,FAG_Daten_2022!BE$1,FALSE))</f>
        <v/>
      </c>
      <c r="DA38" s="82" t="str">
        <f>IF(VLOOKUP($A38,FAG_Daten_2022!$A$1:$FK$206,FAG_Daten_2022!BF$1,FALSE)="","",VLOOKUP($A38,FAG_Daten_2022!$A$1:$FK$206,FAG_Daten_2022!BF$1,FALSE))</f>
        <v/>
      </c>
      <c r="DB38" s="82" t="str">
        <f>IF(VLOOKUP($A38,FAG_Daten_2022!$A$1:$FK$206,FAG_Daten_2022!BG$1,FALSE)="","",VLOOKUP($A38,FAG_Daten_2022!$A$1:$FK$206,FAG_Daten_2022!BG$1,FALSE))</f>
        <v/>
      </c>
      <c r="DC38" s="82" t="str">
        <f>IF(VLOOKUP($A38,FAG_Daten_2022!$A$1:$FK$206,FAG_Daten_2022!BH$1,FALSE)="","",VLOOKUP($A38,FAG_Daten_2022!$A$1:$FK$206,FAG_Daten_2022!BH$1,FALSE))</f>
        <v/>
      </c>
      <c r="DD38" s="317">
        <f>25+19</f>
        <v>44</v>
      </c>
      <c r="DE38" s="317"/>
      <c r="DF38" s="82" t="str">
        <f>IF(VLOOKUP($A38,FAG_Daten_2022!$A$1:$FK$206,FAG_Daten_2022!BK$1,FALSE)="","",VLOOKUP($A38,FAG_Daten_2022!$A$1:$FK$206,FAG_Daten_2022!BK$1,FALSE))</f>
        <v/>
      </c>
      <c r="DG38" s="82" t="str">
        <f>IF(VLOOKUP($A38,FAG_Daten_2022!$A$1:$FK$206,FAG_Daten_2022!BL$1,FALSE)="","",VLOOKUP($A38,FAG_Daten_2022!$A$1:$FK$206,FAG_Daten_2022!BL$1,FALSE))</f>
        <v/>
      </c>
      <c r="DH38" s="82" t="str">
        <f>IF(VLOOKUP($A38,FAG_Daten_2022!$A$1:$FK$206,FAG_Daten_2022!BM$1,FALSE)="","",VLOOKUP($A38,FAG_Daten_2022!$A$1:$FK$206,FAG_Daten_2022!BM$1,FALSE))</f>
        <v/>
      </c>
      <c r="DI38" s="82" t="str">
        <f>IF(VLOOKUP($A38,FAG_Daten_2022!$A$1:$FK$206,FAG_Daten_2022!BN$1,FALSE)="","",VLOOKUP($A38,FAG_Daten_2022!$A$1:$FK$206,FAG_Daten_2022!BN$1,FALSE))</f>
        <v/>
      </c>
      <c r="DJ38" s="82" t="str">
        <f>IF(VLOOKUP($A38,FAG_Daten_2022!$A$1:$FK$206,FAG_Daten_2022!BO$1,FALSE)="","",VLOOKUP($A38,FAG_Daten_2022!$A$1:$FK$206,FAG_Daten_2022!BO$1,FALSE))</f>
        <v/>
      </c>
      <c r="DK38" s="82" t="str">
        <f>IF(VLOOKUP($A38,FAG_Daten_2022!$A$1:$FK$206,FAG_Daten_2022!BP$1,FALSE)="","",VLOOKUP($A38,FAG_Daten_2022!$A$1:$FK$206,FAG_Daten_2022!BP$1,FALSE))</f>
        <v/>
      </c>
      <c r="DL38" s="82" t="str">
        <f>IF(VLOOKUP($A38,FAG_Daten_2022!$A$1:$FK$206,FAG_Daten_2022!BQ$1,FALSE)="","",VLOOKUP($A38,FAG_Daten_2022!$A$1:$FK$206,FAG_Daten_2022!BQ$1,FALSE))</f>
        <v/>
      </c>
      <c r="DM38" s="82" t="str">
        <f>IF(VLOOKUP($A38,FAG_Daten_2022!$A$1:$FK$206,FAG_Daten_2022!BR$1,FALSE)="","",VLOOKUP($A38,FAG_Daten_2022!$A$1:$FK$206,FAG_Daten_2022!BR$1,FALSE))</f>
        <v/>
      </c>
      <c r="DN38" s="82" t="str">
        <f t="shared" si="108"/>
        <v/>
      </c>
      <c r="DO38" s="82" t="str">
        <f t="shared" si="109"/>
        <v/>
      </c>
      <c r="DP38" s="82" t="str">
        <f t="shared" si="110"/>
        <v/>
      </c>
      <c r="DQ38" s="82" t="str">
        <f t="shared" si="111"/>
        <v/>
      </c>
      <c r="DR38" s="82">
        <f t="shared" si="112"/>
        <v>0</v>
      </c>
      <c r="DS38" s="82" t="str">
        <f t="shared" si="113"/>
        <v/>
      </c>
      <c r="DT38" s="82" t="str">
        <f t="shared" si="114"/>
        <v/>
      </c>
      <c r="DU38" s="82" t="str">
        <f t="shared" si="115"/>
        <v/>
      </c>
      <c r="DV38" s="82" t="str">
        <f t="shared" si="116"/>
        <v/>
      </c>
      <c r="DW38" s="82" t="str">
        <f t="shared" si="117"/>
        <v/>
      </c>
      <c r="DX38" s="82" t="str">
        <f t="shared" si="118"/>
        <v/>
      </c>
      <c r="DY38" s="82" t="str">
        <f t="shared" si="119"/>
        <v/>
      </c>
      <c r="DZ38" s="82">
        <f t="shared" si="120"/>
        <v>0</v>
      </c>
      <c r="EA38" s="82">
        <f t="shared" si="121"/>
        <v>221756</v>
      </c>
      <c r="EB38" s="82"/>
      <c r="EC38" s="82"/>
      <c r="ED38" s="82"/>
      <c r="EE38" s="82"/>
      <c r="EF38" s="82"/>
      <c r="EG38" s="82"/>
      <c r="EH38" s="82"/>
      <c r="EI38" s="82"/>
      <c r="EJ38" s="82"/>
      <c r="EL38" s="82"/>
    </row>
    <row r="39" spans="1:143" s="3" customFormat="1" outlineLevel="1" x14ac:dyDescent="0.2">
      <c r="A39" s="3">
        <v>26</v>
      </c>
      <c r="B39" s="3" t="str">
        <f>VLOOKUP(A39,FAG_Daten_2022!A$1:$FK$206,FAG_Daten_2022!$B$1,FALSE)</f>
        <v>Dorf</v>
      </c>
      <c r="C39" s="3" t="str">
        <f>VLOOKUP(A39,FAG_Daten_2022!A$1:$FK$206,FAG_Daten_2022!$C$1,FALSE)</f>
        <v>Politische Gemeinde</v>
      </c>
      <c r="D39" s="3" t="str">
        <f>VLOOKUP(A39,FAG_Daten_2022!A$1:$FK$206,FAG_Daten_2022!$D$1,FALSE)</f>
        <v>Bezirk Andelfingen</v>
      </c>
      <c r="E39" s="82">
        <f>VLOOKUP(A39,FAG_Daten_2022!A$1:$FK$206,FAG_Daten_2022!$AT$1,FALSE)</f>
        <v>2336</v>
      </c>
      <c r="F39" s="82">
        <f>VLOOKUP(A39,FAG_Daten_2022!A$1:$FK$206,FAG_Daten_2022!$AV$1,FALSE)</f>
        <v>3770</v>
      </c>
      <c r="G39" s="82">
        <f>VLOOKUP(A39,FAG_Daten_2022!A$1:$FK$206,FAG_Daten_2022!$F$1,FALSE)</f>
        <v>665</v>
      </c>
      <c r="H39" s="80">
        <f>VLOOKUP(A39,FAG_Daten_2022!A$1:$FK$206,FAG_Daten_2022!$DH$1,FALSE)</f>
        <v>109</v>
      </c>
      <c r="I39" s="82">
        <f>ROUND(IF(E39&lt;FAG_Basisdaten!$C$5*F39,(FAG_Basisdaten!$C$5*F39-E39)*G39*H39/100,0),0)</f>
        <v>902801</v>
      </c>
      <c r="J39" s="82">
        <f>VLOOKUP(A39,FAG_Daten_2022!A$1:$FK$206,FAG_Daten_2022!$AT$1,FALSE)</f>
        <v>2336</v>
      </c>
      <c r="K39" s="82">
        <f>VLOOKUP(A39,FAG_Daten_2022!A$1:$FK$206,FAG_Daten_2022!$AV$1,FALSE)</f>
        <v>3770</v>
      </c>
      <c r="L39" s="3">
        <f>VLOOKUP(A39,FAG_Daten_2022!A$1:$FK$206,FAG_Daten_2022!$F$1,FALSE)</f>
        <v>665</v>
      </c>
      <c r="M39" s="3">
        <f>VLOOKUP(A39,FAG_Daten_2022!A$1:$FK$206,FAG_Daten_2022!DJ$1,FALSE)</f>
        <v>99.67</v>
      </c>
      <c r="N39" s="3">
        <f>VLOOKUP(A39,FAG_Daten_2022!A$1:$FK$206,FAG_Daten_2022!$DK$1,FALSE)</f>
        <v>100.87</v>
      </c>
      <c r="O39" s="82">
        <f>ROUND(IF(J39&gt;K39*FAG_Basisdaten!$C$8,(J39-K39*FAG_Basisdaten!$C$8)*FAG_Basisdaten!$C$9*L39*(M39/N39),0),0)</f>
        <v>0</v>
      </c>
      <c r="P39" s="82">
        <f>VLOOKUP(A39,FAG_Daten_2022!A$1:$FK$206,FAG_Daten_2022!$I$1,FALSE)</f>
        <v>139</v>
      </c>
      <c r="Q39" s="82">
        <f>VLOOKUP(A39,FAG_Daten_2022!A$1:$FK$206,FAG_Daten_2022!$F$1,FALSE)</f>
        <v>665</v>
      </c>
      <c r="R39" s="82">
        <f>VLOOKUP(A39,FAG_Daten_2022!A$1:$FK$206,FAG_Daten_2022!$K$1,FALSE)</f>
        <v>232131</v>
      </c>
      <c r="S39" s="82">
        <f>VLOOKUP(A39,FAG_Daten_2022!A$1:$FK$206,FAG_Daten_2022!$H$1,FALSE)</f>
        <v>1130451</v>
      </c>
      <c r="T39" s="82">
        <f>VLOOKUP(A39,FAG_Daten_2022!A$1:$FK$206,FAG_Daten_2022!$F$1,FALSE)</f>
        <v>665</v>
      </c>
      <c r="U39" s="3">
        <f>VLOOKUP(A39,FAG_Daten_2022!A$1:$FK$206,FAG_Daten_2022!$BC$1,FALSE)</f>
        <v>102.3</v>
      </c>
      <c r="V39" s="3">
        <f>VLOOKUP(A39,FAG_Daten_2022!A$1:$FK$206,FAG_Daten_2022!$BD$1,FALSE)</f>
        <v>104.2</v>
      </c>
      <c r="W39" s="118">
        <f>IF((P39/Q39)&gt;(R39/S39)*FAG_Basisdaten!$C$12,((P39/Q39)-(R39/S39)*FAG_Basisdaten!$C$12)*T39*FAG_Basisdaten!$C$13*(U39/V39),0)</f>
        <v>0</v>
      </c>
      <c r="X39" s="3">
        <f>VLOOKUP(A39,FAG_Daten_2022!A$1:$FK$206,FAG_Daten_2022!$DH$1,FALSE)</f>
        <v>109</v>
      </c>
      <c r="Y39" s="3">
        <f>VLOOKUP(A39,FAG_Daten_2022!A$1:$FK$206,FAG_Daten_2022!$DJ$1,FALSE)</f>
        <v>99.67</v>
      </c>
      <c r="Z39" s="82">
        <f>ROUND(W39-W39*MIN(MAX((Y39*FAG_Basisdaten!$C$15-X39)/(Y39*FAG_Basisdaten!$C$14),0),1),0)</f>
        <v>0</v>
      </c>
      <c r="AA39" s="79">
        <f>VLOOKUP(A39,FAG_Daten_2022!A$1:$FK$206,FAG_Daten_2022!$AW$1,FALSE)</f>
        <v>119.92</v>
      </c>
      <c r="AB39" s="83">
        <f>VLOOKUP(A39,FAG_Daten_2022!A$1:$FK$206,FAG_Daten_2022!$AZ$1,FALSE)</f>
        <v>7.7000000000000002E-3</v>
      </c>
      <c r="AC39" s="3">
        <f>VLOOKUP(A39,FAG_Daten_2022!A$1:$FK$206,FAG_Daten_2022!$F$1,FALSE)</f>
        <v>665</v>
      </c>
      <c r="AD39" s="3">
        <f>VLOOKUP(A39,FAG_Daten_2022!A$1:$FK$206,FAG_Daten_2022!$BC$1,FALSE)</f>
        <v>102.3</v>
      </c>
      <c r="AE39" s="3">
        <f>VLOOKUP(A39,FAG_Daten_2022!A$1:$FK$206,FAG_Daten_2022!$BD$1,FALSE)</f>
        <v>104.2</v>
      </c>
      <c r="AF39" s="80">
        <f>IF(OR(AA39&lt;FAG_Basisdaten!$C$18,AB39&gt;FAG_Basisdaten!$C$19),MAX((FAG_Basisdaten!$C$20+FAG_Basisdaten!$C$21*AA39+FAG_Basisdaten!$C$22*AB39*100)*AC39*(AD39/AE39),0),0)</f>
        <v>190397.72634357002</v>
      </c>
      <c r="AG39" s="3">
        <f>VLOOKUP(A39,FAG_Daten_2022!A$1:$FK$206,FAG_Daten_2022!$DH$1,FALSE)</f>
        <v>109</v>
      </c>
      <c r="AH39" s="3">
        <f>VLOOKUP(A39,FAG_Daten_2022!A$1:$FK$206,FAG_Daten_2022!$DJ$1,FALSE)</f>
        <v>99.67</v>
      </c>
      <c r="AI39" s="82">
        <f>ROUND(AF39-AF39*MIN(MAX((AH39*FAG_Basisdaten!$C$24-AG39)/(AH39*FAG_Basisdaten!$C$23),0),1),0)</f>
        <v>118950</v>
      </c>
      <c r="AJ39" s="3">
        <f>VLOOKUP(A39,FAG_Daten_2022!$A$1:$FK$206,FAG_Daten_2022!$BC$1,FALSE)</f>
        <v>102.3</v>
      </c>
      <c r="AK39" s="3">
        <f>VLOOKUP(A39,FAG_Daten_2022!$A$1:$FK$206,FAG_Daten_2022!$BD$1,FALSE)</f>
        <v>104.2</v>
      </c>
      <c r="AL39" s="82">
        <v>0</v>
      </c>
      <c r="AM39" s="82">
        <f t="shared" si="82"/>
        <v>1021751</v>
      </c>
      <c r="AN39" s="115" t="str">
        <f>IF(VLOOKUP($A39,FAG_Daten_2022!$A$1:$FK$206,FAG_Daten_2022!BS$1,FALSE)="","",VLOOKUP($A39,FAG_Daten_2022!$A$1:$FK$206,FAG_Daten_2022!BS$1,FALSE))</f>
        <v/>
      </c>
      <c r="AO39" s="115" t="str">
        <f>IF(VLOOKUP($A39,FAG_Daten_2022!$A$1:$FK$206,FAG_Daten_2022!BT$1,FALSE)="","",VLOOKUP($A39,FAG_Daten_2022!$A$1:$FK$206,FAG_Daten_2022!BT$1,FALSE))</f>
        <v/>
      </c>
      <c r="AP39" s="115" t="str">
        <f>IF(VLOOKUP($A39,FAG_Daten_2022!$A$1:$FK$206,FAG_Daten_2022!BU$1,FALSE)="","",VLOOKUP($A39,FAG_Daten_2022!$A$1:$FK$206,FAG_Daten_2022!BU$1,FALSE))</f>
        <v/>
      </c>
      <c r="AQ39" s="115" t="str">
        <f>IF(VLOOKUP($A39,FAG_Daten_2022!$A$1:$FK$206,FAG_Daten_2022!BV$1,FALSE)="","",VLOOKUP($A39,FAG_Daten_2022!$A$1:$FK$206,FAG_Daten_2022!BV$1,FALSE))</f>
        <v/>
      </c>
      <c r="AR39" s="115" t="str">
        <f>IF(VLOOKUP($A39,FAG_Daten_2022!$A$1:$FK$206,FAG_Daten_2022!BW$1,FALSE)="","",VLOOKUP($A39,FAG_Daten_2022!$A$1:$FK$206,FAG_Daten_2022!BW$1,FALSE))</f>
        <v/>
      </c>
      <c r="AS39" s="115" t="str">
        <f>IF(VLOOKUP($A39,FAG_Daten_2022!$A$1:$FK$206,FAG_Daten_2022!BX$1,FALSE)="","",VLOOKUP($A39,FAG_Daten_2022!$A$1:$FK$206,FAG_Daten_2022!BX$1,FALSE))</f>
        <v/>
      </c>
      <c r="AT39" s="115" t="str">
        <f>IF(VLOOKUP($A39,FAG_Daten_2022!$A$1:$FK$206,FAG_Daten_2022!BY$1,FALSE)="","",VLOOKUP($A39,FAG_Daten_2022!$A$1:$FK$206,FAG_Daten_2022!BY$1,FALSE))</f>
        <v/>
      </c>
      <c r="AU39" s="115" t="str">
        <f>IF(VLOOKUP($A39,FAG_Daten_2022!$A$1:$FK$206,FAG_Daten_2022!BZ$1,FALSE)="","",VLOOKUP($A39,FAG_Daten_2022!$A$1:$FK$206,FAG_Daten_2022!BZ$1,FALSE))</f>
        <v/>
      </c>
      <c r="AV39" s="115" t="str">
        <f>IF(VLOOKUP($A39,FAG_Daten_2022!$A$1:$FK$206,FAG_Daten_2022!CA$1,FALSE)="","",VLOOKUP($A39,FAG_Daten_2022!$A$1:$FK$206,FAG_Daten_2022!CA$1,FALSE))</f>
        <v>Flaachtal</v>
      </c>
      <c r="AW39" s="115" t="str">
        <f>IF(VLOOKUP($A39,FAG_Daten_2022!$A$1:$FK$206,FAG_Daten_2022!CB$1,FALSE)="","",VLOOKUP($A39,FAG_Daten_2022!$A$1:$FK$206,FAG_Daten_2022!CB$1,FALSE))</f>
        <v/>
      </c>
      <c r="AX39" s="115" t="str">
        <f>IF(VLOOKUP($A39,FAG_Daten_2022!$A$1:$FK$206,FAG_Daten_2022!CC$1,FALSE)="","",VLOOKUP($A39,FAG_Daten_2022!$A$1:$FK$206,FAG_Daten_2022!CC$1,FALSE))</f>
        <v/>
      </c>
      <c r="AY39" s="115" t="str">
        <f>IF(VLOOKUP($A39,FAG_Daten_2022!$A$1:$FK$206,FAG_Daten_2022!CD$1,FALSE)="","",VLOOKUP($A39,FAG_Daten_2022!$A$1:$FK$206,FAG_Daten_2022!CD$1,FALSE))</f>
        <v/>
      </c>
      <c r="AZ39" s="80">
        <f>VLOOKUP($A39,FAG_Daten_2022!$A$1:$FK$206,FAG_Daten_2022!$DH$1,FALSE)</f>
        <v>109</v>
      </c>
      <c r="BA39" s="80">
        <f>IF(VLOOKUP($A39,FAG_Daten_2022!$A$1:$FK$206,FAG_Daten_2022!M$1,FALSE)="","",VLOOKUP($A39,FAG_Daten_2022!$A$1:$FK$206,FAG_Daten_2022!M$1,FALSE))</f>
        <v>0</v>
      </c>
      <c r="BB39" s="80">
        <f>IF(VLOOKUP($A39,FAG_Daten_2022!$A$1:$FK$206,FAG_Daten_2022!N$1,FALSE)="","",VLOOKUP($A39,FAG_Daten_2022!$A$1:$FK$206,FAG_Daten_2022!N$1,FALSE))</f>
        <v>0</v>
      </c>
      <c r="BC39" s="80">
        <f>IF(VLOOKUP($A39,FAG_Daten_2022!$A$1:$FK$206,FAG_Daten_2022!O$1,FALSE)="","",VLOOKUP($A39,FAG_Daten_2022!$A$1:$FK$206,FAG_Daten_2022!O$1,FALSE))</f>
        <v>0</v>
      </c>
      <c r="BD39" s="80" t="str">
        <f>IF(VLOOKUP($A39,FAG_Daten_2022!$A$1:$FK$206,FAG_Daten_2022!P$1,FALSE)="","",VLOOKUP($A39,FAG_Daten_2022!$A$1:$FK$206,FAG_Daten_2022!P$1,FALSE))</f>
        <v/>
      </c>
      <c r="BE39" s="80">
        <f>IF(VLOOKUP($A39,FAG_Daten_2022!$A$1:$FK$206,FAG_Daten_2022!R$1,FALSE)="","",VLOOKUP($A39,FAG_Daten_2022!$A$1:$FK$206,FAG_Daten_2022!R$1,FALSE))</f>
        <v>0</v>
      </c>
      <c r="BF39" s="80">
        <f>IF(VLOOKUP($A39,FAG_Daten_2022!$A$1:$FK$206,FAG_Daten_2022!S$1,FALSE)="","",VLOOKUP($A39,FAG_Daten_2022!$A$1:$FK$206,FAG_Daten_2022!S$1,FALSE))</f>
        <v>0</v>
      </c>
      <c r="BG39" s="80" t="str">
        <f>IF(VLOOKUP($A39,FAG_Daten_2022!$A$1:$FK$206,FAG_Daten_2022!T$1,FALSE)="","",VLOOKUP($A39,FAG_Daten_2022!$A$1:$FK$206,FAG_Daten_2022!T$1,FALSE))</f>
        <v/>
      </c>
      <c r="BH39" s="80" t="str">
        <f>IF(VLOOKUP($A39,FAG_Daten_2022!$A$1:$FK$206,FAG_Daten_2022!U$1,FALSE)="","",VLOOKUP($A39,FAG_Daten_2022!$A$1:$FK$206,FAG_Daten_2022!U$1,FALSE))</f>
        <v/>
      </c>
      <c r="BI39" s="80">
        <f>IF(VLOOKUP($A39,FAG_Daten_2022!$A$1:$FK$206,FAG_Daten_2022!W$1,FALSE)="","",VLOOKUP($A39,FAG_Daten_2022!$A$1:$FK$206,FAG_Daten_2022!W$1,FALSE))</f>
        <v>65</v>
      </c>
      <c r="BJ39" s="80" t="str">
        <f>IF(VLOOKUP($A39,FAG_Daten_2022!$A$1:$FK$206,FAG_Daten_2022!X$1,FALSE)="","",VLOOKUP($A39,FAG_Daten_2022!$A$1:$FK$206,FAG_Daten_2022!X$1,FALSE))</f>
        <v/>
      </c>
      <c r="BK39" s="80" t="str">
        <f>IF(VLOOKUP($A39,FAG_Daten_2022!$A$1:$FK$206,FAG_Daten_2022!Y$1,FALSE)="","",VLOOKUP($A39,FAG_Daten_2022!$A$1:$FK$206,FAG_Daten_2022!Y$1,FALSE))</f>
        <v/>
      </c>
      <c r="BL39" s="80" t="str">
        <f>IF(VLOOKUP($A39,FAG_Daten_2022!$A$1:$FK$206,FAG_Daten_2022!Z$1,FALSE)="","",VLOOKUP($A39,FAG_Daten_2022!$A$1:$FK$206,FAG_Daten_2022!Z$1,FALSE))</f>
        <v/>
      </c>
      <c r="BM39" s="82">
        <f>IF(VLOOKUP($A39,FAG_Daten_2022!$A$1:$FK$206,FAG_Daten_2022!AG$1,FALSE)="","",VLOOKUP($A39,FAG_Daten_2022!$A$1:$FK$206,FAG_Daten_2022!AG$1,FALSE))</f>
        <v>1553355</v>
      </c>
      <c r="BN39" s="82">
        <f>IF(VLOOKUP($A39,FAG_Daten_2022!$A$1:$FK$206,FAG_Daten_2022!AH$1,FALSE)="","",VLOOKUP($A39,FAG_Daten_2022!$A$1:$FK$206,FAG_Daten_2022!AH$1,FALSE))</f>
        <v>0</v>
      </c>
      <c r="BO39" s="82">
        <f>IF(VLOOKUP($A39,FAG_Daten_2022!$A$1:$FK$206,FAG_Daten_2022!AI$1,FALSE)="","",VLOOKUP($A39,FAG_Daten_2022!$A$1:$FK$206,FAG_Daten_2022!AI$1,FALSE))</f>
        <v>0</v>
      </c>
      <c r="BP39" s="113">
        <f>IF(VLOOKUP($A39,FAG_Daten_2022!$A$1:$FK$206,FAG_Daten_2022!AJ$1,FALSE)="","",VLOOKUP($A39,FAG_Daten_2022!$A$1:$FK$206,FAG_Daten_2022!AJ$1,FALSE))</f>
        <v>0</v>
      </c>
      <c r="BQ39" s="82" t="str">
        <f>IF(VLOOKUP($A39,FAG_Daten_2022!$A$1:$FK$206,FAG_Daten_2022!AK$1,FALSE)="","",VLOOKUP($A39,FAG_Daten_2022!$A$1:$FK$206,FAG_Daten_2022!AK$1,FALSE))</f>
        <v/>
      </c>
      <c r="BR39" s="82">
        <f>IF(VLOOKUP($A39,FAG_Daten_2022!$A$1:$FK$206,FAG_Daten_2022!AL$1,FALSE)="","",VLOOKUP($A39,FAG_Daten_2022!$A$1:$FK$206,FAG_Daten_2022!AL$1,FALSE))</f>
        <v>0</v>
      </c>
      <c r="BS39" s="82">
        <f>IF(VLOOKUP($A39,FAG_Daten_2022!$A$1:$FK$206,FAG_Daten_2022!AM$1,FALSE)="","",VLOOKUP($A39,FAG_Daten_2022!$A$1:$FK$206,FAG_Daten_2022!AM$1,FALSE))</f>
        <v>0</v>
      </c>
      <c r="BT39" s="82" t="str">
        <f>IF(VLOOKUP($A39,FAG_Daten_2022!$A$1:$FK$206,FAG_Daten_2022!AN$1,FALSE)="","",VLOOKUP($A39,FAG_Daten_2022!$A$1:$FK$206,FAG_Daten_2022!AN$1,FALSE))</f>
        <v/>
      </c>
      <c r="BU39" s="82" t="str">
        <f>IF(VLOOKUP($A39,FAG_Daten_2022!$A$1:$FK$206,FAG_Daten_2022!AO$1,FALSE)="","",VLOOKUP($A39,FAG_Daten_2022!$A$1:$FK$206,FAG_Daten_2022!AO$1,FALSE))</f>
        <v/>
      </c>
      <c r="BV39" s="82">
        <f>IF(VLOOKUP($A39,FAG_Daten_2022!$A$1:$FK$206,FAG_Daten_2022!AP$1,FALSE)="","",VLOOKUP($A39,FAG_Daten_2022!$A$1:$FK$206,FAG_Daten_2022!AP$1,FALSE))</f>
        <v>1553355</v>
      </c>
      <c r="BW39" s="82" t="str">
        <f>IF(VLOOKUP($A39,FAG_Daten_2022!$A$1:$FK$206,FAG_Daten_2022!AQ$1,FALSE)="","",VLOOKUP($A39,FAG_Daten_2022!$A$1:$FK$206,FAG_Daten_2022!AQ$1,FALSE))</f>
        <v/>
      </c>
      <c r="BX39" s="82" t="str">
        <f>IF(VLOOKUP($A39,FAG_Daten_2022!$A$1:$FK$206,FAG_Daten_2022!AR$1,FALSE)="","",VLOOKUP($A39,FAG_Daten_2022!$A$1:$FK$206,FAG_Daten_2022!AR$1,FALSE))</f>
        <v/>
      </c>
      <c r="BY39" s="82" t="str">
        <f>IF(VLOOKUP($A39,FAG_Daten_2022!$A$1:$FK$206,FAG_Daten_2022!AS$1,FALSE)="","",VLOOKUP($A39,FAG_Daten_2022!$A$1:$FK$206,FAG_Daten_2022!AS$1,FALSE))</f>
        <v/>
      </c>
      <c r="BZ39" s="82">
        <f t="shared" si="83"/>
        <v>0</v>
      </c>
      <c r="CA39" s="82">
        <f t="shared" si="84"/>
        <v>0</v>
      </c>
      <c r="CB39" s="82">
        <f t="shared" si="85"/>
        <v>0</v>
      </c>
      <c r="CC39" s="82" t="str">
        <f t="shared" si="86"/>
        <v/>
      </c>
      <c r="CD39" s="82">
        <f t="shared" si="87"/>
        <v>0</v>
      </c>
      <c r="CE39" s="82">
        <f t="shared" si="88"/>
        <v>0</v>
      </c>
      <c r="CF39" s="82" t="str">
        <f t="shared" si="89"/>
        <v/>
      </c>
      <c r="CG39" s="82" t="str">
        <f t="shared" si="90"/>
        <v/>
      </c>
      <c r="CH39" s="82">
        <f t="shared" si="91"/>
        <v>538368</v>
      </c>
      <c r="CI39" s="82" t="str">
        <f t="shared" si="92"/>
        <v/>
      </c>
      <c r="CJ39" s="82" t="str">
        <f t="shared" si="93"/>
        <v/>
      </c>
      <c r="CK39" s="82" t="str">
        <f t="shared" si="94"/>
        <v/>
      </c>
      <c r="CL39" s="82">
        <f t="shared" si="95"/>
        <v>0</v>
      </c>
      <c r="CM39" s="82">
        <f t="shared" si="96"/>
        <v>0</v>
      </c>
      <c r="CN39" s="82">
        <f t="shared" si="97"/>
        <v>0</v>
      </c>
      <c r="CO39" s="82" t="str">
        <f t="shared" si="98"/>
        <v/>
      </c>
      <c r="CP39" s="82">
        <f t="shared" si="99"/>
        <v>0</v>
      </c>
      <c r="CQ39" s="82">
        <f t="shared" si="100"/>
        <v>0</v>
      </c>
      <c r="CR39" s="82" t="str">
        <f t="shared" si="101"/>
        <v/>
      </c>
      <c r="CS39" s="82" t="str">
        <f t="shared" si="102"/>
        <v/>
      </c>
      <c r="CT39" s="82">
        <f t="shared" si="103"/>
        <v>0</v>
      </c>
      <c r="CU39" s="82" t="str">
        <f t="shared" si="104"/>
        <v/>
      </c>
      <c r="CV39" s="82" t="str">
        <f t="shared" si="105"/>
        <v/>
      </c>
      <c r="CW39" s="82" t="str">
        <f t="shared" si="106"/>
        <v/>
      </c>
      <c r="CX39" s="82">
        <f t="shared" si="107"/>
        <v>538368</v>
      </c>
      <c r="CY39" s="82">
        <f>VLOOKUP($A39,FAG_Daten_2022!$A$1:$FK$206,FAG_Daten_2022!I$1,FALSE)</f>
        <v>139</v>
      </c>
      <c r="CZ39" s="82" t="str">
        <f>IF(VLOOKUP($A39,FAG_Daten_2022!$A$1:$FK$206,FAG_Daten_2022!BE$1,FALSE)="","",VLOOKUP($A39,FAG_Daten_2022!$A$1:$FK$206,FAG_Daten_2022!BE$1,FALSE))</f>
        <v/>
      </c>
      <c r="DA39" s="82" t="str">
        <f>IF(VLOOKUP($A39,FAG_Daten_2022!$A$1:$FK$206,FAG_Daten_2022!BF$1,FALSE)="","",VLOOKUP($A39,FAG_Daten_2022!$A$1:$FK$206,FAG_Daten_2022!BF$1,FALSE))</f>
        <v/>
      </c>
      <c r="DB39" s="82" t="str">
        <f>IF(VLOOKUP($A39,FAG_Daten_2022!$A$1:$FK$206,FAG_Daten_2022!BG$1,FALSE)="","",VLOOKUP($A39,FAG_Daten_2022!$A$1:$FK$206,FAG_Daten_2022!BG$1,FALSE))</f>
        <v/>
      </c>
      <c r="DC39" s="82" t="str">
        <f>IF(VLOOKUP($A39,FAG_Daten_2022!$A$1:$FK$206,FAG_Daten_2022!BH$1,FALSE)="","",VLOOKUP($A39,FAG_Daten_2022!$A$1:$FK$206,FAG_Daten_2022!BH$1,FALSE))</f>
        <v/>
      </c>
      <c r="DD39" s="82" t="str">
        <f>IF(VLOOKUP($A39,FAG_Daten_2022!$A$1:$FK$206,FAG_Daten_2022!BI$1,FALSE)="","",VLOOKUP($A39,FAG_Daten_2022!$A$1:$FK$206,FAG_Daten_2022!BI$1,FALSE))</f>
        <v/>
      </c>
      <c r="DE39" s="82" t="str">
        <f>IF(VLOOKUP($A39,FAG_Daten_2022!$A$1:$FK$206,FAG_Daten_2022!BJ$1,FALSE)="","",VLOOKUP($A39,FAG_Daten_2022!$A$1:$FK$206,FAG_Daten_2022!BJ$1,FALSE))</f>
        <v/>
      </c>
      <c r="DF39" s="82" t="str">
        <f>IF(VLOOKUP($A39,FAG_Daten_2022!$A$1:$FK$206,FAG_Daten_2022!BK$1,FALSE)="","",VLOOKUP($A39,FAG_Daten_2022!$A$1:$FK$206,FAG_Daten_2022!BK$1,FALSE))</f>
        <v/>
      </c>
      <c r="DG39" s="82" t="str">
        <f>IF(VLOOKUP($A39,FAG_Daten_2022!$A$1:$FK$206,FAG_Daten_2022!BL$1,FALSE)="","",VLOOKUP($A39,FAG_Daten_2022!$A$1:$FK$206,FAG_Daten_2022!BL$1,FALSE))</f>
        <v/>
      </c>
      <c r="DH39" s="82">
        <f>IF(VLOOKUP($A39,FAG_Daten_2022!$A$1:$FK$206,FAG_Daten_2022!BM$1,FALSE)="","",VLOOKUP($A39,FAG_Daten_2022!$A$1:$FK$206,FAG_Daten_2022!BM$1,FALSE))</f>
        <v>67</v>
      </c>
      <c r="DI39" s="82" t="str">
        <f>IF(VLOOKUP($A39,FAG_Daten_2022!$A$1:$FK$206,FAG_Daten_2022!BN$1,FALSE)="","",VLOOKUP($A39,FAG_Daten_2022!$A$1:$FK$206,FAG_Daten_2022!BN$1,FALSE))</f>
        <v/>
      </c>
      <c r="DJ39" s="82" t="str">
        <f>IF(VLOOKUP($A39,FAG_Daten_2022!$A$1:$FK$206,FAG_Daten_2022!BO$1,FALSE)="","",VLOOKUP($A39,FAG_Daten_2022!$A$1:$FK$206,FAG_Daten_2022!BO$1,FALSE))</f>
        <v/>
      </c>
      <c r="DK39" s="82" t="str">
        <f>IF(VLOOKUP($A39,FAG_Daten_2022!$A$1:$FK$206,FAG_Daten_2022!BP$1,FALSE)="","",VLOOKUP($A39,FAG_Daten_2022!$A$1:$FK$206,FAG_Daten_2022!BP$1,FALSE))</f>
        <v/>
      </c>
      <c r="DL39" s="82" t="str">
        <f>IF(VLOOKUP($A39,FAG_Daten_2022!$A$1:$FK$206,FAG_Daten_2022!BQ$1,FALSE)="","",VLOOKUP($A39,FAG_Daten_2022!$A$1:$FK$206,FAG_Daten_2022!BQ$1,FALSE))</f>
        <v/>
      </c>
      <c r="DM39" s="82" t="str">
        <f>IF(VLOOKUP($A39,FAG_Daten_2022!$A$1:$FK$206,FAG_Daten_2022!BR$1,FALSE)="","",VLOOKUP($A39,FAG_Daten_2022!$A$1:$FK$206,FAG_Daten_2022!BR$1,FALSE))</f>
        <v/>
      </c>
      <c r="DN39" s="82" t="str">
        <f t="shared" si="108"/>
        <v/>
      </c>
      <c r="DO39" s="82" t="str">
        <f t="shared" si="109"/>
        <v/>
      </c>
      <c r="DP39" s="82" t="str">
        <f t="shared" si="110"/>
        <v/>
      </c>
      <c r="DQ39" s="82" t="str">
        <f t="shared" si="111"/>
        <v/>
      </c>
      <c r="DR39" s="82" t="str">
        <f t="shared" si="112"/>
        <v/>
      </c>
      <c r="DS39" s="82" t="str">
        <f t="shared" si="113"/>
        <v/>
      </c>
      <c r="DT39" s="82" t="str">
        <f t="shared" si="114"/>
        <v/>
      </c>
      <c r="DU39" s="82" t="str">
        <f t="shared" si="115"/>
        <v/>
      </c>
      <c r="DV39" s="82">
        <f t="shared" si="116"/>
        <v>0</v>
      </c>
      <c r="DW39" s="82" t="str">
        <f t="shared" si="117"/>
        <v/>
      </c>
      <c r="DX39" s="82" t="str">
        <f t="shared" si="118"/>
        <v/>
      </c>
      <c r="DY39" s="82" t="str">
        <f t="shared" si="119"/>
        <v/>
      </c>
      <c r="DZ39" s="82">
        <f t="shared" si="120"/>
        <v>0</v>
      </c>
      <c r="EA39" s="82">
        <f t="shared" si="121"/>
        <v>538368</v>
      </c>
      <c r="EB39" s="82"/>
      <c r="EC39" s="82"/>
      <c r="ED39" s="82"/>
      <c r="EE39" s="82"/>
      <c r="EF39" s="82"/>
      <c r="EG39" s="82"/>
      <c r="EH39" s="82"/>
      <c r="EI39" s="82"/>
      <c r="EJ39" s="82"/>
      <c r="EL39" s="82"/>
    </row>
    <row r="40" spans="1:143" s="3" customFormat="1" outlineLevel="1" x14ac:dyDescent="0.2">
      <c r="A40" s="3">
        <v>191</v>
      </c>
      <c r="B40" s="3" t="str">
        <f>VLOOKUP(A40,FAG_Daten_2022!A$1:$FK$206,FAG_Daten_2022!$B$1,FALSE)</f>
        <v>Dübendorf</v>
      </c>
      <c r="C40" s="3" t="str">
        <f>VLOOKUP(A40,FAG_Daten_2022!A$1:$FK$206,FAG_Daten_2022!$C$1,FALSE)</f>
        <v>Stadt</v>
      </c>
      <c r="D40" s="3" t="str">
        <f>VLOOKUP(A40,FAG_Daten_2022!A$1:$FK$206,FAG_Daten_2022!$D$1,FALSE)</f>
        <v>Bezirk Uster</v>
      </c>
      <c r="E40" s="82">
        <f>VLOOKUP(A40,FAG_Daten_2022!A$1:$FK$206,FAG_Daten_2022!$AT$1,FALSE)</f>
        <v>3068</v>
      </c>
      <c r="F40" s="82">
        <f>VLOOKUP(A40,FAG_Daten_2022!A$1:$FK$206,FAG_Daten_2022!$AV$1,FALSE)</f>
        <v>3770</v>
      </c>
      <c r="G40" s="82">
        <f>VLOOKUP(A40,FAG_Daten_2022!A$1:$FK$206,FAG_Daten_2022!$F$1,FALSE)</f>
        <v>29854</v>
      </c>
      <c r="H40" s="80">
        <f>VLOOKUP(A40,FAG_Daten_2022!A$1:$FK$206,FAG_Daten_2022!$DH$1,FALSE)</f>
        <v>99</v>
      </c>
      <c r="I40" s="82">
        <f>ROUND(IF(E40&lt;FAG_Basisdaten!$C$5*F40,(FAG_Basisdaten!$C$5*F40-E40)*G40*H40/100,0),0)</f>
        <v>15176729</v>
      </c>
      <c r="J40" s="82">
        <f>VLOOKUP(A40,FAG_Daten_2022!A$1:$FK$206,FAG_Daten_2022!$AT$1,FALSE)</f>
        <v>3068</v>
      </c>
      <c r="K40" s="82">
        <f>VLOOKUP(A40,FAG_Daten_2022!A$1:$FK$206,FAG_Daten_2022!$AV$1,FALSE)</f>
        <v>3770</v>
      </c>
      <c r="L40" s="3">
        <f>VLOOKUP(A40,FAG_Daten_2022!A$1:$FK$206,FAG_Daten_2022!$F$1,FALSE)</f>
        <v>29854</v>
      </c>
      <c r="M40" s="3">
        <f>VLOOKUP(A40,FAG_Daten_2022!A$1:$FK$206,FAG_Daten_2022!DJ$1,FALSE)</f>
        <v>99.67</v>
      </c>
      <c r="N40" s="3">
        <f>VLOOKUP(A40,FAG_Daten_2022!A$1:$FK$206,FAG_Daten_2022!$DK$1,FALSE)</f>
        <v>100.87</v>
      </c>
      <c r="O40" s="82">
        <f>ROUND(IF(J40&gt;K40*FAG_Basisdaten!$C$8,(J40-K40*FAG_Basisdaten!$C$8)*FAG_Basisdaten!$C$9*L40*(M40/N40),0),0)</f>
        <v>0</v>
      </c>
      <c r="P40" s="82">
        <f>VLOOKUP(A40,FAG_Daten_2022!A$1:$FK$206,FAG_Daten_2022!$I$1,FALSE)</f>
        <v>5658</v>
      </c>
      <c r="Q40" s="82">
        <f>VLOOKUP(A40,FAG_Daten_2022!A$1:$FK$206,FAG_Daten_2022!$F$1,FALSE)</f>
        <v>29854</v>
      </c>
      <c r="R40" s="82">
        <f>VLOOKUP(A40,FAG_Daten_2022!A$1:$FK$206,FAG_Daten_2022!$K$1,FALSE)</f>
        <v>232131</v>
      </c>
      <c r="S40" s="82">
        <f>VLOOKUP(A40,FAG_Daten_2022!A$1:$FK$206,FAG_Daten_2022!$H$1,FALSE)</f>
        <v>1130451</v>
      </c>
      <c r="T40" s="82">
        <f>VLOOKUP(A40,FAG_Daten_2022!A$1:$FK$206,FAG_Daten_2022!$F$1,FALSE)</f>
        <v>29854</v>
      </c>
      <c r="U40" s="3">
        <f>VLOOKUP(A40,FAG_Daten_2022!A$1:$FK$206,FAG_Daten_2022!$BC$1,FALSE)</f>
        <v>102.3</v>
      </c>
      <c r="V40" s="3">
        <f>VLOOKUP(A40,FAG_Daten_2022!A$1:$FK$206,FAG_Daten_2022!$BD$1,FALSE)</f>
        <v>104.2</v>
      </c>
      <c r="W40" s="118">
        <f>IF((P40/Q40)&gt;(R40/S40)*FAG_Basisdaten!$C$12,((P40/Q40)-(R40/S40)*FAG_Basisdaten!$C$12)*T40*FAG_Basisdaten!$C$13*(U40/V40),0)</f>
        <v>0</v>
      </c>
      <c r="X40" s="3">
        <f>VLOOKUP(A40,FAG_Daten_2022!A$1:$FK$206,FAG_Daten_2022!$DH$1,FALSE)</f>
        <v>99</v>
      </c>
      <c r="Y40" s="3">
        <f>VLOOKUP(A40,FAG_Daten_2022!A$1:$FK$206,FAG_Daten_2022!$DJ$1,FALSE)</f>
        <v>99.67</v>
      </c>
      <c r="Z40" s="82">
        <f>ROUND(W40-W40*MIN(MAX((Y40*FAG_Basisdaten!$C$15-X40)/(Y40*FAG_Basisdaten!$C$14),0),1),0)</f>
        <v>0</v>
      </c>
      <c r="AA40" s="79">
        <f>VLOOKUP(A40,FAG_Daten_2022!A$1:$FK$206,FAG_Daten_2022!$AW$1,FALSE)</f>
        <v>2209.3200000000002</v>
      </c>
      <c r="AB40" s="83">
        <f>VLOOKUP(A40,FAG_Daten_2022!A$1:$FK$206,FAG_Daten_2022!$AZ$1,FALSE)</f>
        <v>4.1999999999999997E-3</v>
      </c>
      <c r="AC40" s="3">
        <f>VLOOKUP(A40,FAG_Daten_2022!A$1:$FK$206,FAG_Daten_2022!$F$1,FALSE)</f>
        <v>29854</v>
      </c>
      <c r="AD40" s="3">
        <f>VLOOKUP(A40,FAG_Daten_2022!A$1:$FK$206,FAG_Daten_2022!$BC$1,FALSE)</f>
        <v>102.3</v>
      </c>
      <c r="AE40" s="3">
        <f>VLOOKUP(A40,FAG_Daten_2022!A$1:$FK$206,FAG_Daten_2022!$BD$1,FALSE)</f>
        <v>104.2</v>
      </c>
      <c r="AF40" s="80">
        <f>IF(OR(AA40&lt;FAG_Basisdaten!$C$18,AB40&gt;FAG_Basisdaten!$C$19),MAX((FAG_Basisdaten!$C$20+FAG_Basisdaten!$C$21*AA40+FAG_Basisdaten!$C$22*AB40*100)*AC40*(AD40/AE40),0),0)</f>
        <v>0</v>
      </c>
      <c r="AG40" s="3">
        <f>VLOOKUP(A40,FAG_Daten_2022!A$1:$FK$206,FAG_Daten_2022!$DH$1,FALSE)</f>
        <v>99</v>
      </c>
      <c r="AH40" s="3">
        <f>VLOOKUP(A40,FAG_Daten_2022!A$1:$FK$206,FAG_Daten_2022!$DJ$1,FALSE)</f>
        <v>99.67</v>
      </c>
      <c r="AI40" s="82">
        <f>ROUND(AF40-AF40*MIN(MAX((AH40*FAG_Basisdaten!$C$24-AG40)/(AH40*FAG_Basisdaten!$C$23),0),1),0)</f>
        <v>0</v>
      </c>
      <c r="AJ40" s="3">
        <f>VLOOKUP(A40,FAG_Daten_2022!$A$1:$FK$206,FAG_Daten_2022!$BC$1,FALSE)</f>
        <v>102.3</v>
      </c>
      <c r="AK40" s="3">
        <f>VLOOKUP(A40,FAG_Daten_2022!$A$1:$FK$206,FAG_Daten_2022!$BD$1,FALSE)</f>
        <v>104.2</v>
      </c>
      <c r="AL40" s="82">
        <v>0</v>
      </c>
      <c r="AM40" s="82">
        <f t="shared" si="82"/>
        <v>15176729</v>
      </c>
      <c r="AN40" s="115" t="str">
        <f>IF(VLOOKUP($A40,FAG_Daten_2022!$A$1:$FK$206,FAG_Daten_2022!BS$1,FALSE)="","",VLOOKUP($A40,FAG_Daten_2022!$A$1:$FK$206,FAG_Daten_2022!BS$1,FALSE))</f>
        <v/>
      </c>
      <c r="AO40" s="115" t="str">
        <f>IF(VLOOKUP($A40,FAG_Daten_2022!$A$1:$FK$206,FAG_Daten_2022!BT$1,FALSE)="","",VLOOKUP($A40,FAG_Daten_2022!$A$1:$FK$206,FAG_Daten_2022!BT$1,FALSE))</f>
        <v/>
      </c>
      <c r="AP40" s="115" t="str">
        <f>IF(VLOOKUP($A40,FAG_Daten_2022!$A$1:$FK$206,FAG_Daten_2022!BU$1,FALSE)="","",VLOOKUP($A40,FAG_Daten_2022!$A$1:$FK$206,FAG_Daten_2022!BU$1,FALSE))</f>
        <v/>
      </c>
      <c r="AQ40" s="115" t="str">
        <f>IF(VLOOKUP($A40,FAG_Daten_2022!$A$1:$FK$206,FAG_Daten_2022!BV$1,FALSE)="","",VLOOKUP($A40,FAG_Daten_2022!$A$1:$FK$206,FAG_Daten_2022!BV$1,FALSE))</f>
        <v/>
      </c>
      <c r="AR40" s="115" t="str">
        <f>IF(VLOOKUP($A40,FAG_Daten_2022!$A$1:$FK$206,FAG_Daten_2022!BW$1,FALSE)="","",VLOOKUP($A40,FAG_Daten_2022!$A$1:$FK$206,FAG_Daten_2022!BW$1,FALSE))</f>
        <v>Dübendorf-Schwerzenbach</v>
      </c>
      <c r="AS40" s="115" t="str">
        <f>IF(VLOOKUP($A40,FAG_Daten_2022!$A$1:$FK$206,FAG_Daten_2022!BX$1,FALSE)="","",VLOOKUP($A40,FAG_Daten_2022!$A$1:$FK$206,FAG_Daten_2022!BX$1,FALSE))</f>
        <v/>
      </c>
      <c r="AT40" s="115" t="str">
        <f>IF(VLOOKUP($A40,FAG_Daten_2022!$A$1:$FK$206,FAG_Daten_2022!BY$1,FALSE)="","",VLOOKUP($A40,FAG_Daten_2022!$A$1:$FK$206,FAG_Daten_2022!BY$1,FALSE))</f>
        <v/>
      </c>
      <c r="AU40" s="115" t="str">
        <f>IF(VLOOKUP($A40,FAG_Daten_2022!$A$1:$FK$206,FAG_Daten_2022!BZ$1,FALSE)="","",VLOOKUP($A40,FAG_Daten_2022!$A$1:$FK$206,FAG_Daten_2022!BZ$1,FALSE))</f>
        <v/>
      </c>
      <c r="AV40" s="115" t="str">
        <f>IF(VLOOKUP($A40,FAG_Daten_2022!$A$1:$FK$206,FAG_Daten_2022!CA$1,FALSE)="","",VLOOKUP($A40,FAG_Daten_2022!$A$1:$FK$206,FAG_Daten_2022!CA$1,FALSE))</f>
        <v/>
      </c>
      <c r="AW40" s="115" t="str">
        <f>IF(VLOOKUP($A40,FAG_Daten_2022!$A$1:$FK$206,FAG_Daten_2022!CB$1,FALSE)="","",VLOOKUP($A40,FAG_Daten_2022!$A$1:$FK$206,FAG_Daten_2022!CB$1,FALSE))</f>
        <v/>
      </c>
      <c r="AX40" s="115" t="str">
        <f>IF(VLOOKUP($A40,FAG_Daten_2022!$A$1:$FK$206,FAG_Daten_2022!CC$1,FALSE)="","",VLOOKUP($A40,FAG_Daten_2022!$A$1:$FK$206,FAG_Daten_2022!CC$1,FALSE))</f>
        <v/>
      </c>
      <c r="AY40" s="115" t="str">
        <f>IF(VLOOKUP($A40,FAG_Daten_2022!$A$1:$FK$206,FAG_Daten_2022!CD$1,FALSE)="","",VLOOKUP($A40,FAG_Daten_2022!$A$1:$FK$206,FAG_Daten_2022!CD$1,FALSE))</f>
        <v/>
      </c>
      <c r="AZ40" s="80">
        <f>VLOOKUP($A40,FAG_Daten_2022!$A$1:$FK$206,FAG_Daten_2022!$DH$1,FALSE)</f>
        <v>99</v>
      </c>
      <c r="BA40" s="80">
        <f>IF(VLOOKUP($A40,FAG_Daten_2022!$A$1:$FK$206,FAG_Daten_2022!M$1,FALSE)="","",VLOOKUP($A40,FAG_Daten_2022!$A$1:$FK$206,FAG_Daten_2022!M$1,FALSE))</f>
        <v>0</v>
      </c>
      <c r="BB40" s="80">
        <f>IF(VLOOKUP($A40,FAG_Daten_2022!$A$1:$FK$206,FAG_Daten_2022!N$1,FALSE)="","",VLOOKUP($A40,FAG_Daten_2022!$A$1:$FK$206,FAG_Daten_2022!N$1,FALSE))</f>
        <v>0</v>
      </c>
      <c r="BC40" s="80">
        <f>IF(VLOOKUP($A40,FAG_Daten_2022!$A$1:$FK$206,FAG_Daten_2022!O$1,FALSE)="","",VLOOKUP($A40,FAG_Daten_2022!$A$1:$FK$206,FAG_Daten_2022!O$1,FALSE))</f>
        <v>0</v>
      </c>
      <c r="BD40" s="80" t="str">
        <f>IF(VLOOKUP($A40,FAG_Daten_2022!$A$1:$FK$206,FAG_Daten_2022!P$1,FALSE)="","",VLOOKUP($A40,FAG_Daten_2022!$A$1:$FK$206,FAG_Daten_2022!P$1,FALSE))</f>
        <v/>
      </c>
      <c r="BE40" s="80">
        <f>IF(VLOOKUP($A40,FAG_Daten_2022!$A$1:$FK$206,FAG_Daten_2022!R$1,FALSE)="","",VLOOKUP($A40,FAG_Daten_2022!$A$1:$FK$206,FAG_Daten_2022!R$1,FALSE))</f>
        <v>18</v>
      </c>
      <c r="BF40" s="80">
        <f>IF(VLOOKUP($A40,FAG_Daten_2022!$A$1:$FK$206,FAG_Daten_2022!S$1,FALSE)="","",VLOOKUP($A40,FAG_Daten_2022!$A$1:$FK$206,FAG_Daten_2022!S$1,FALSE))</f>
        <v>0</v>
      </c>
      <c r="BG40" s="80" t="str">
        <f>IF(VLOOKUP($A40,FAG_Daten_2022!$A$1:$FK$206,FAG_Daten_2022!T$1,FALSE)="","",VLOOKUP($A40,FAG_Daten_2022!$A$1:$FK$206,FAG_Daten_2022!T$1,FALSE))</f>
        <v/>
      </c>
      <c r="BH40" s="80" t="str">
        <f>IF(VLOOKUP($A40,FAG_Daten_2022!$A$1:$FK$206,FAG_Daten_2022!U$1,FALSE)="","",VLOOKUP($A40,FAG_Daten_2022!$A$1:$FK$206,FAG_Daten_2022!U$1,FALSE))</f>
        <v/>
      </c>
      <c r="BI40" s="80">
        <f>IF(VLOOKUP($A40,FAG_Daten_2022!$A$1:$FK$206,FAG_Daten_2022!W$1,FALSE)="","",VLOOKUP($A40,FAG_Daten_2022!$A$1:$FK$206,FAG_Daten_2022!W$1,FALSE))</f>
        <v>0</v>
      </c>
      <c r="BJ40" s="80" t="str">
        <f>IF(VLOOKUP($A40,FAG_Daten_2022!$A$1:$FK$206,FAG_Daten_2022!X$1,FALSE)="","",VLOOKUP($A40,FAG_Daten_2022!$A$1:$FK$206,FAG_Daten_2022!X$1,FALSE))</f>
        <v/>
      </c>
      <c r="BK40" s="80" t="str">
        <f>IF(VLOOKUP($A40,FAG_Daten_2022!$A$1:$FK$206,FAG_Daten_2022!Y$1,FALSE)="","",VLOOKUP($A40,FAG_Daten_2022!$A$1:$FK$206,FAG_Daten_2022!Y$1,FALSE))</f>
        <v/>
      </c>
      <c r="BL40" s="80" t="str">
        <f>IF(VLOOKUP($A40,FAG_Daten_2022!$A$1:$FK$206,FAG_Daten_2022!Z$1,FALSE)="","",VLOOKUP($A40,FAG_Daten_2022!$A$1:$FK$206,FAG_Daten_2022!Z$1,FALSE))</f>
        <v/>
      </c>
      <c r="BM40" s="82">
        <f>IF(VLOOKUP($A40,FAG_Daten_2022!$A$1:$FK$206,FAG_Daten_2022!AG$1,FALSE)="","",VLOOKUP($A40,FAG_Daten_2022!$A$1:$FK$206,FAG_Daten_2022!AG$1,FALSE))</f>
        <v>91605552</v>
      </c>
      <c r="BN40" s="82">
        <f>IF(VLOOKUP($A40,FAG_Daten_2022!$A$1:$FK$206,FAG_Daten_2022!AH$1,FALSE)="","",VLOOKUP($A40,FAG_Daten_2022!$A$1:$FK$206,FAG_Daten_2022!AH$1,FALSE))</f>
        <v>0</v>
      </c>
      <c r="BO40" s="82">
        <f>IF(VLOOKUP($A40,FAG_Daten_2022!$A$1:$FK$206,FAG_Daten_2022!AI$1,FALSE)="","",VLOOKUP($A40,FAG_Daten_2022!$A$1:$FK$206,FAG_Daten_2022!AI$1,FALSE))</f>
        <v>0</v>
      </c>
      <c r="BP40" s="113">
        <f>IF(VLOOKUP($A40,FAG_Daten_2022!$A$1:$FK$206,FAG_Daten_2022!AJ$1,FALSE)="","",VLOOKUP($A40,FAG_Daten_2022!$A$1:$FK$206,FAG_Daten_2022!AJ$1,FALSE))</f>
        <v>0</v>
      </c>
      <c r="BQ40" s="82" t="str">
        <f>IF(VLOOKUP($A40,FAG_Daten_2022!$A$1:$FK$206,FAG_Daten_2022!AK$1,FALSE)="","",VLOOKUP($A40,FAG_Daten_2022!$A$1:$FK$206,FAG_Daten_2022!AK$1,FALSE))</f>
        <v/>
      </c>
      <c r="BR40" s="82">
        <f>IF(VLOOKUP($A40,FAG_Daten_2022!$A$1:$FK$206,FAG_Daten_2022!AL$1,FALSE)="","",VLOOKUP($A40,FAG_Daten_2022!$A$1:$FK$206,FAG_Daten_2022!AL$1,FALSE))</f>
        <v>91605552</v>
      </c>
      <c r="BS40" s="82">
        <f>IF(VLOOKUP($A40,FAG_Daten_2022!$A$1:$FK$206,FAG_Daten_2022!AM$1,FALSE)="","",VLOOKUP($A40,FAG_Daten_2022!$A$1:$FK$206,FAG_Daten_2022!AM$1,FALSE))</f>
        <v>0</v>
      </c>
      <c r="BT40" s="82" t="str">
        <f>IF(VLOOKUP($A40,FAG_Daten_2022!$A$1:$FK$206,FAG_Daten_2022!AN$1,FALSE)="","",VLOOKUP($A40,FAG_Daten_2022!$A$1:$FK$206,FAG_Daten_2022!AN$1,FALSE))</f>
        <v/>
      </c>
      <c r="BU40" s="82" t="str">
        <f>IF(VLOOKUP($A40,FAG_Daten_2022!$A$1:$FK$206,FAG_Daten_2022!AO$1,FALSE)="","",VLOOKUP($A40,FAG_Daten_2022!$A$1:$FK$206,FAG_Daten_2022!AO$1,FALSE))</f>
        <v/>
      </c>
      <c r="BV40" s="82">
        <f>IF(VLOOKUP($A40,FAG_Daten_2022!$A$1:$FK$206,FAG_Daten_2022!AP$1,FALSE)="","",VLOOKUP($A40,FAG_Daten_2022!$A$1:$FK$206,FAG_Daten_2022!AP$1,FALSE))</f>
        <v>0</v>
      </c>
      <c r="BW40" s="82" t="str">
        <f>IF(VLOOKUP($A40,FAG_Daten_2022!$A$1:$FK$206,FAG_Daten_2022!AQ$1,FALSE)="","",VLOOKUP($A40,FAG_Daten_2022!$A$1:$FK$206,FAG_Daten_2022!AQ$1,FALSE))</f>
        <v/>
      </c>
      <c r="BX40" s="82" t="str">
        <f>IF(VLOOKUP($A40,FAG_Daten_2022!$A$1:$FK$206,FAG_Daten_2022!AR$1,FALSE)="","",VLOOKUP($A40,FAG_Daten_2022!$A$1:$FK$206,FAG_Daten_2022!AR$1,FALSE))</f>
        <v/>
      </c>
      <c r="BY40" s="82" t="str">
        <f>IF(VLOOKUP($A40,FAG_Daten_2022!$A$1:$FK$206,FAG_Daten_2022!AS$1,FALSE)="","",VLOOKUP($A40,FAG_Daten_2022!$A$1:$FK$206,FAG_Daten_2022!AS$1,FALSE))</f>
        <v/>
      </c>
      <c r="BZ40" s="82">
        <f t="shared" si="83"/>
        <v>0</v>
      </c>
      <c r="CA40" s="82">
        <f t="shared" si="84"/>
        <v>0</v>
      </c>
      <c r="CB40" s="82">
        <f t="shared" si="85"/>
        <v>0</v>
      </c>
      <c r="CC40" s="82" t="str">
        <f t="shared" si="86"/>
        <v/>
      </c>
      <c r="CD40" s="82">
        <f t="shared" si="87"/>
        <v>2759405</v>
      </c>
      <c r="CE40" s="82">
        <f t="shared" si="88"/>
        <v>0</v>
      </c>
      <c r="CF40" s="82" t="str">
        <f t="shared" si="89"/>
        <v/>
      </c>
      <c r="CG40" s="82" t="str">
        <f t="shared" si="90"/>
        <v/>
      </c>
      <c r="CH40" s="82">
        <f t="shared" si="91"/>
        <v>0</v>
      </c>
      <c r="CI40" s="82" t="str">
        <f t="shared" si="92"/>
        <v/>
      </c>
      <c r="CJ40" s="82" t="str">
        <f t="shared" si="93"/>
        <v/>
      </c>
      <c r="CK40" s="82" t="str">
        <f t="shared" si="94"/>
        <v/>
      </c>
      <c r="CL40" s="82">
        <f t="shared" si="95"/>
        <v>0</v>
      </c>
      <c r="CM40" s="82">
        <f t="shared" si="96"/>
        <v>0</v>
      </c>
      <c r="CN40" s="82">
        <f t="shared" si="97"/>
        <v>0</v>
      </c>
      <c r="CO40" s="82" t="str">
        <f t="shared" si="98"/>
        <v/>
      </c>
      <c r="CP40" s="82">
        <f t="shared" si="99"/>
        <v>0</v>
      </c>
      <c r="CQ40" s="82">
        <f t="shared" si="100"/>
        <v>0</v>
      </c>
      <c r="CR40" s="82" t="str">
        <f t="shared" si="101"/>
        <v/>
      </c>
      <c r="CS40" s="82" t="str">
        <f t="shared" si="102"/>
        <v/>
      </c>
      <c r="CT40" s="82">
        <f t="shared" si="103"/>
        <v>0</v>
      </c>
      <c r="CU40" s="82" t="str">
        <f t="shared" si="104"/>
        <v/>
      </c>
      <c r="CV40" s="82" t="str">
        <f t="shared" si="105"/>
        <v/>
      </c>
      <c r="CW40" s="82" t="str">
        <f t="shared" si="106"/>
        <v/>
      </c>
      <c r="CX40" s="82">
        <f t="shared" si="107"/>
        <v>2759405</v>
      </c>
      <c r="CY40" s="82">
        <f>VLOOKUP($A40,FAG_Daten_2022!$A$1:$FK$206,FAG_Daten_2022!I$1,FALSE)</f>
        <v>5658</v>
      </c>
      <c r="CZ40" s="82" t="str">
        <f>IF(VLOOKUP($A40,FAG_Daten_2022!$A$1:$FK$206,FAG_Daten_2022!BE$1,FALSE)="","",VLOOKUP($A40,FAG_Daten_2022!$A$1:$FK$206,FAG_Daten_2022!BE$1,FALSE))</f>
        <v/>
      </c>
      <c r="DA40" s="82" t="str">
        <f>IF(VLOOKUP($A40,FAG_Daten_2022!$A$1:$FK$206,FAG_Daten_2022!BF$1,FALSE)="","",VLOOKUP($A40,FAG_Daten_2022!$A$1:$FK$206,FAG_Daten_2022!BF$1,FALSE))</f>
        <v/>
      </c>
      <c r="DB40" s="82" t="str">
        <f>IF(VLOOKUP($A40,FAG_Daten_2022!$A$1:$FK$206,FAG_Daten_2022!BG$1,FALSE)="","",VLOOKUP($A40,FAG_Daten_2022!$A$1:$FK$206,FAG_Daten_2022!BG$1,FALSE))</f>
        <v/>
      </c>
      <c r="DC40" s="82" t="str">
        <f>IF(VLOOKUP($A40,FAG_Daten_2022!$A$1:$FK$206,FAG_Daten_2022!BH$1,FALSE)="","",VLOOKUP($A40,FAG_Daten_2022!$A$1:$FK$206,FAG_Daten_2022!BH$1,FALSE))</f>
        <v/>
      </c>
      <c r="DD40" s="82">
        <f>IF(VLOOKUP($A40,FAG_Daten_2022!$A$1:$FK$206,FAG_Daten_2022!BI$1,FALSE)="","",VLOOKUP($A40,FAG_Daten_2022!$A$1:$FK$206,FAG_Daten_2022!BI$1,FALSE))</f>
        <v>586</v>
      </c>
      <c r="DE40" s="82" t="str">
        <f>IF(VLOOKUP($A40,FAG_Daten_2022!$A$1:$FK$206,FAG_Daten_2022!BJ$1,FALSE)="","",VLOOKUP($A40,FAG_Daten_2022!$A$1:$FK$206,FAG_Daten_2022!BJ$1,FALSE))</f>
        <v/>
      </c>
      <c r="DF40" s="82" t="str">
        <f>IF(VLOOKUP($A40,FAG_Daten_2022!$A$1:$FK$206,FAG_Daten_2022!BK$1,FALSE)="","",VLOOKUP($A40,FAG_Daten_2022!$A$1:$FK$206,FAG_Daten_2022!BK$1,FALSE))</f>
        <v/>
      </c>
      <c r="DG40" s="82" t="str">
        <f>IF(VLOOKUP($A40,FAG_Daten_2022!$A$1:$FK$206,FAG_Daten_2022!BL$1,FALSE)="","",VLOOKUP($A40,FAG_Daten_2022!$A$1:$FK$206,FAG_Daten_2022!BL$1,FALSE))</f>
        <v/>
      </c>
      <c r="DH40" s="82" t="str">
        <f>IF(VLOOKUP($A40,FAG_Daten_2022!$A$1:$FK$206,FAG_Daten_2022!BM$1,FALSE)="","",VLOOKUP($A40,FAG_Daten_2022!$A$1:$FK$206,FAG_Daten_2022!BM$1,FALSE))</f>
        <v/>
      </c>
      <c r="DI40" s="82" t="str">
        <f>IF(VLOOKUP($A40,FAG_Daten_2022!$A$1:$FK$206,FAG_Daten_2022!BN$1,FALSE)="","",VLOOKUP($A40,FAG_Daten_2022!$A$1:$FK$206,FAG_Daten_2022!BN$1,FALSE))</f>
        <v/>
      </c>
      <c r="DJ40" s="82" t="str">
        <f>IF(VLOOKUP($A40,FAG_Daten_2022!$A$1:$FK$206,FAG_Daten_2022!BO$1,FALSE)="","",VLOOKUP($A40,FAG_Daten_2022!$A$1:$FK$206,FAG_Daten_2022!BO$1,FALSE))</f>
        <v/>
      </c>
      <c r="DK40" s="82" t="str">
        <f>IF(VLOOKUP($A40,FAG_Daten_2022!$A$1:$FK$206,FAG_Daten_2022!BP$1,FALSE)="","",VLOOKUP($A40,FAG_Daten_2022!$A$1:$FK$206,FAG_Daten_2022!BP$1,FALSE))</f>
        <v/>
      </c>
      <c r="DL40" s="82" t="str">
        <f>IF(VLOOKUP($A40,FAG_Daten_2022!$A$1:$FK$206,FAG_Daten_2022!BQ$1,FALSE)="","",VLOOKUP($A40,FAG_Daten_2022!$A$1:$FK$206,FAG_Daten_2022!BQ$1,FALSE))</f>
        <v/>
      </c>
      <c r="DM40" s="82" t="str">
        <f>IF(VLOOKUP($A40,FAG_Daten_2022!$A$1:$FK$206,FAG_Daten_2022!BR$1,FALSE)="","",VLOOKUP($A40,FAG_Daten_2022!$A$1:$FK$206,FAG_Daten_2022!BR$1,FALSE))</f>
        <v/>
      </c>
      <c r="DN40" s="82" t="str">
        <f t="shared" si="108"/>
        <v/>
      </c>
      <c r="DO40" s="82" t="str">
        <f t="shared" si="109"/>
        <v/>
      </c>
      <c r="DP40" s="82" t="str">
        <f t="shared" si="110"/>
        <v/>
      </c>
      <c r="DQ40" s="82" t="str">
        <f t="shared" si="111"/>
        <v/>
      </c>
      <c r="DR40" s="82">
        <f t="shared" si="112"/>
        <v>0</v>
      </c>
      <c r="DS40" s="82" t="str">
        <f t="shared" si="113"/>
        <v/>
      </c>
      <c r="DT40" s="82" t="str">
        <f t="shared" si="114"/>
        <v/>
      </c>
      <c r="DU40" s="82" t="str">
        <f t="shared" si="115"/>
        <v/>
      </c>
      <c r="DV40" s="82" t="str">
        <f t="shared" si="116"/>
        <v/>
      </c>
      <c r="DW40" s="82" t="str">
        <f t="shared" si="117"/>
        <v/>
      </c>
      <c r="DX40" s="82" t="str">
        <f t="shared" si="118"/>
        <v/>
      </c>
      <c r="DY40" s="82" t="str">
        <f t="shared" si="119"/>
        <v/>
      </c>
      <c r="DZ40" s="82">
        <f t="shared" si="120"/>
        <v>0</v>
      </c>
      <c r="EA40" s="82">
        <f t="shared" si="121"/>
        <v>2759405</v>
      </c>
      <c r="EB40" s="82"/>
      <c r="EC40" s="82"/>
      <c r="ED40" s="82"/>
      <c r="EE40" s="82"/>
      <c r="EF40" s="82"/>
      <c r="EG40" s="82"/>
      <c r="EH40" s="82"/>
      <c r="EI40" s="82"/>
      <c r="EJ40" s="82"/>
      <c r="EK40" s="1"/>
      <c r="EL40" s="11"/>
      <c r="EM40" s="1"/>
    </row>
    <row r="41" spans="1:143" s="3" customFormat="1" outlineLevel="1" x14ac:dyDescent="0.2">
      <c r="A41" s="3">
        <v>113</v>
      </c>
      <c r="B41" s="3" t="str">
        <f>VLOOKUP(A41,FAG_Daten_2022!A$1:$FK$206,FAG_Daten_2022!$B$1,FALSE)</f>
        <v>Dürnten</v>
      </c>
      <c r="C41" s="3" t="str">
        <f>VLOOKUP(A41,FAG_Daten_2022!A$1:$FK$206,FAG_Daten_2022!$C$1,FALSE)</f>
        <v>Politische Gemeinde</v>
      </c>
      <c r="D41" s="3" t="str">
        <f>VLOOKUP(A41,FAG_Daten_2022!A$1:$FK$206,FAG_Daten_2022!$D$1,FALSE)</f>
        <v>Bezirk Hinwil</v>
      </c>
      <c r="E41" s="82">
        <f>VLOOKUP(A41,FAG_Daten_2022!A$1:$FK$206,FAG_Daten_2022!$AT$1,FALSE)</f>
        <v>2241</v>
      </c>
      <c r="F41" s="82">
        <f>VLOOKUP(A41,FAG_Daten_2022!A$1:$FK$206,FAG_Daten_2022!$AV$1,FALSE)</f>
        <v>3770</v>
      </c>
      <c r="G41" s="82">
        <f>VLOOKUP(A41,FAG_Daten_2022!A$1:$FK$206,FAG_Daten_2022!$F$1,FALSE)</f>
        <v>7645</v>
      </c>
      <c r="H41" s="80">
        <f>VLOOKUP(A41,FAG_Daten_2022!A$1:$FK$206,FAG_Daten_2022!$DH$1,FALSE)</f>
        <v>115</v>
      </c>
      <c r="I41" s="82">
        <f>ROUND(IF(E41&lt;FAG_Basisdaten!$C$5*F41,(FAG_Basisdaten!$C$5*F41-E41)*G41*H41/100,0),0)</f>
        <v>11785341</v>
      </c>
      <c r="J41" s="82">
        <f>VLOOKUP(A41,FAG_Daten_2022!A$1:$FK$206,FAG_Daten_2022!$AT$1,FALSE)</f>
        <v>2241</v>
      </c>
      <c r="K41" s="82">
        <f>VLOOKUP(A41,FAG_Daten_2022!A$1:$FK$206,FAG_Daten_2022!$AV$1,FALSE)</f>
        <v>3770</v>
      </c>
      <c r="L41" s="3">
        <f>VLOOKUP(A41,FAG_Daten_2022!A$1:$FK$206,FAG_Daten_2022!$F$1,FALSE)</f>
        <v>7645</v>
      </c>
      <c r="M41" s="3">
        <f>VLOOKUP(A41,FAG_Daten_2022!A$1:$FK$206,FAG_Daten_2022!DJ$1,FALSE)</f>
        <v>99.67</v>
      </c>
      <c r="N41" s="3">
        <f>VLOOKUP(A41,FAG_Daten_2022!A$1:$FK$206,FAG_Daten_2022!$DK$1,FALSE)</f>
        <v>100.87</v>
      </c>
      <c r="O41" s="82">
        <f>ROUND(IF(J41&gt;K41*FAG_Basisdaten!$C$8,(J41-K41*FAG_Basisdaten!$C$8)*FAG_Basisdaten!$C$9*L41*(M41/N41),0),0)</f>
        <v>0</v>
      </c>
      <c r="P41" s="82">
        <f>VLOOKUP(A41,FAG_Daten_2022!A$1:$FK$206,FAG_Daten_2022!$I$1,FALSE)</f>
        <v>1647</v>
      </c>
      <c r="Q41" s="82">
        <f>VLOOKUP(A41,FAG_Daten_2022!A$1:$FK$206,FAG_Daten_2022!$F$1,FALSE)</f>
        <v>7645</v>
      </c>
      <c r="R41" s="82">
        <f>VLOOKUP(A41,FAG_Daten_2022!A$1:$FK$206,FAG_Daten_2022!$K$1,FALSE)</f>
        <v>232131</v>
      </c>
      <c r="S41" s="82">
        <f>VLOOKUP(A41,FAG_Daten_2022!A$1:$FK$206,FAG_Daten_2022!$H$1,FALSE)</f>
        <v>1130451</v>
      </c>
      <c r="T41" s="82">
        <f>VLOOKUP(A41,FAG_Daten_2022!A$1:$FK$206,FAG_Daten_2022!$F$1,FALSE)</f>
        <v>7645</v>
      </c>
      <c r="U41" s="3">
        <f>VLOOKUP(A41,FAG_Daten_2022!A$1:$FK$206,FAG_Daten_2022!$BC$1,FALSE)</f>
        <v>102.3</v>
      </c>
      <c r="V41" s="3">
        <f>VLOOKUP(A41,FAG_Daten_2022!A$1:$FK$206,FAG_Daten_2022!$BD$1,FALSE)</f>
        <v>104.2</v>
      </c>
      <c r="W41" s="118">
        <f>IF((P41/Q41)&gt;(R41/S41)*FAG_Basisdaten!$C$12,((P41/Q41)-(R41/S41)*FAG_Basisdaten!$C$12)*T41*FAG_Basisdaten!$C$13*(U41/V41),0)</f>
        <v>0</v>
      </c>
      <c r="X41" s="3">
        <f>VLOOKUP(A41,FAG_Daten_2022!A$1:$FK$206,FAG_Daten_2022!$DH$1,FALSE)</f>
        <v>115</v>
      </c>
      <c r="Y41" s="3">
        <f>VLOOKUP(A41,FAG_Daten_2022!A$1:$FK$206,FAG_Daten_2022!$DJ$1,FALSE)</f>
        <v>99.67</v>
      </c>
      <c r="Z41" s="82">
        <f>ROUND(W41-W41*MIN(MAX((Y41*FAG_Basisdaten!$C$15-X41)/(Y41*FAG_Basisdaten!$C$14),0),1),0)</f>
        <v>0</v>
      </c>
      <c r="AA41" s="79">
        <f>VLOOKUP(A41,FAG_Daten_2022!A$1:$FK$206,FAG_Daten_2022!$AW$1,FALSE)</f>
        <v>754.66</v>
      </c>
      <c r="AB41" s="83">
        <f>VLOOKUP(A41,FAG_Daten_2022!A$1:$FK$206,FAG_Daten_2022!$AZ$1,FALSE)</f>
        <v>2.9700000000000001E-2</v>
      </c>
      <c r="AC41" s="3">
        <f>VLOOKUP(A41,FAG_Daten_2022!A$1:$FK$206,FAG_Daten_2022!$F$1,FALSE)</f>
        <v>7645</v>
      </c>
      <c r="AD41" s="3">
        <f>VLOOKUP(A41,FAG_Daten_2022!A$1:$FK$206,FAG_Daten_2022!$BC$1,FALSE)</f>
        <v>102.3</v>
      </c>
      <c r="AE41" s="3">
        <f>VLOOKUP(A41,FAG_Daten_2022!A$1:$FK$206,FAG_Daten_2022!$BD$1,FALSE)</f>
        <v>104.2</v>
      </c>
      <c r="AF41" s="80">
        <f>IF(OR(AA41&lt;FAG_Basisdaten!$C$18,AB41&gt;FAG_Basisdaten!$C$19),MAX((FAG_Basisdaten!$C$20+FAG_Basisdaten!$C$21*AA41+FAG_Basisdaten!$C$22*AB41*100)*AC41*(AD41/AE41),0),0)</f>
        <v>0</v>
      </c>
      <c r="AG41" s="3">
        <f>VLOOKUP(A41,FAG_Daten_2022!A$1:$FK$206,FAG_Daten_2022!$DH$1,FALSE)</f>
        <v>115</v>
      </c>
      <c r="AH41" s="3">
        <f>VLOOKUP(A41,FAG_Daten_2022!A$1:$FK$206,FAG_Daten_2022!$DJ$1,FALSE)</f>
        <v>99.67</v>
      </c>
      <c r="AI41" s="82">
        <f>ROUND(AF41-AF41*MIN(MAX((AH41*FAG_Basisdaten!$C$24-AG41)/(AH41*FAG_Basisdaten!$C$23),0),1),0)</f>
        <v>0</v>
      </c>
      <c r="AJ41" s="3">
        <f>VLOOKUP(A41,FAG_Daten_2022!$A$1:$FK$206,FAG_Daten_2022!$BC$1,FALSE)</f>
        <v>102.3</v>
      </c>
      <c r="AK41" s="3">
        <f>VLOOKUP(A41,FAG_Daten_2022!$A$1:$FK$206,FAG_Daten_2022!$BD$1,FALSE)</f>
        <v>104.2</v>
      </c>
      <c r="AL41" s="82">
        <v>0</v>
      </c>
      <c r="AM41" s="82">
        <f t="shared" si="82"/>
        <v>11785341</v>
      </c>
      <c r="AN41" s="115" t="str">
        <f>IF(VLOOKUP($A41,FAG_Daten_2022!$A$1:$FK$206,FAG_Daten_2022!BS$1,FALSE)="","",VLOOKUP($A41,FAG_Daten_2022!$A$1:$FK$206,FAG_Daten_2022!BS$1,FALSE))</f>
        <v/>
      </c>
      <c r="AO41" s="115" t="str">
        <f>IF(VLOOKUP($A41,FAG_Daten_2022!$A$1:$FK$206,FAG_Daten_2022!BT$1,FALSE)="","",VLOOKUP($A41,FAG_Daten_2022!$A$1:$FK$206,FAG_Daten_2022!BT$1,FALSE))</f>
        <v/>
      </c>
      <c r="AP41" s="115" t="str">
        <f>IF(VLOOKUP($A41,FAG_Daten_2022!$A$1:$FK$206,FAG_Daten_2022!BU$1,FALSE)="","",VLOOKUP($A41,FAG_Daten_2022!$A$1:$FK$206,FAG_Daten_2022!BU$1,FALSE))</f>
        <v/>
      </c>
      <c r="AQ41" s="115" t="str">
        <f>IF(VLOOKUP($A41,FAG_Daten_2022!$A$1:$FK$206,FAG_Daten_2022!BV$1,FALSE)="","",VLOOKUP($A41,FAG_Daten_2022!$A$1:$FK$206,FAG_Daten_2022!BV$1,FALSE))</f>
        <v/>
      </c>
      <c r="AR41" s="115" t="str">
        <f>IF(VLOOKUP($A41,FAG_Daten_2022!$A$1:$FK$206,FAG_Daten_2022!BW$1,FALSE)="","",VLOOKUP($A41,FAG_Daten_2022!$A$1:$FK$206,FAG_Daten_2022!BW$1,FALSE))</f>
        <v/>
      </c>
      <c r="AS41" s="115" t="str">
        <f>IF(VLOOKUP($A41,FAG_Daten_2022!$A$1:$FK$206,FAG_Daten_2022!BX$1,FALSE)="","",VLOOKUP($A41,FAG_Daten_2022!$A$1:$FK$206,FAG_Daten_2022!BX$1,FALSE))</f>
        <v/>
      </c>
      <c r="AT41" s="115" t="str">
        <f>IF(VLOOKUP($A41,FAG_Daten_2022!$A$1:$FK$206,FAG_Daten_2022!BY$1,FALSE)="","",VLOOKUP($A41,FAG_Daten_2022!$A$1:$FK$206,FAG_Daten_2022!BY$1,FALSE))</f>
        <v/>
      </c>
      <c r="AU41" s="115" t="str">
        <f>IF(VLOOKUP($A41,FAG_Daten_2022!$A$1:$FK$206,FAG_Daten_2022!BZ$1,FALSE)="","",VLOOKUP($A41,FAG_Daten_2022!$A$1:$FK$206,FAG_Daten_2022!BZ$1,FALSE))</f>
        <v/>
      </c>
      <c r="AV41" s="115" t="str">
        <f>IF(VLOOKUP($A41,FAG_Daten_2022!$A$1:$FK$206,FAG_Daten_2022!CA$1,FALSE)="","",VLOOKUP($A41,FAG_Daten_2022!$A$1:$FK$206,FAG_Daten_2022!CA$1,FALSE))</f>
        <v/>
      </c>
      <c r="AW41" s="115" t="str">
        <f>IF(VLOOKUP($A41,FAG_Daten_2022!$A$1:$FK$206,FAG_Daten_2022!CB$1,FALSE)="","",VLOOKUP($A41,FAG_Daten_2022!$A$1:$FK$206,FAG_Daten_2022!CB$1,FALSE))</f>
        <v/>
      </c>
      <c r="AX41" s="115" t="str">
        <f>IF(VLOOKUP($A41,FAG_Daten_2022!$A$1:$FK$206,FAG_Daten_2022!CC$1,FALSE)="","",VLOOKUP($A41,FAG_Daten_2022!$A$1:$FK$206,FAG_Daten_2022!CC$1,FALSE))</f>
        <v/>
      </c>
      <c r="AY41" s="115" t="str">
        <f>IF(VLOOKUP($A41,FAG_Daten_2022!$A$1:$FK$206,FAG_Daten_2022!CD$1,FALSE)="","",VLOOKUP($A41,FAG_Daten_2022!$A$1:$FK$206,FAG_Daten_2022!CD$1,FALSE))</f>
        <v/>
      </c>
      <c r="AZ41" s="80">
        <f>VLOOKUP($A41,FAG_Daten_2022!$A$1:$FK$206,FAG_Daten_2022!$DH$1,FALSE)</f>
        <v>115</v>
      </c>
      <c r="BA41" s="80">
        <f>IF(VLOOKUP($A41,FAG_Daten_2022!$A$1:$FK$206,FAG_Daten_2022!M$1,FALSE)="","",VLOOKUP($A41,FAG_Daten_2022!$A$1:$FK$206,FAG_Daten_2022!M$1,FALSE))</f>
        <v>0</v>
      </c>
      <c r="BB41" s="80">
        <f>IF(VLOOKUP($A41,FAG_Daten_2022!$A$1:$FK$206,FAG_Daten_2022!N$1,FALSE)="","",VLOOKUP($A41,FAG_Daten_2022!$A$1:$FK$206,FAG_Daten_2022!N$1,FALSE))</f>
        <v>0</v>
      </c>
      <c r="BC41" s="80">
        <f>IF(VLOOKUP($A41,FAG_Daten_2022!$A$1:$FK$206,FAG_Daten_2022!O$1,FALSE)="","",VLOOKUP($A41,FAG_Daten_2022!$A$1:$FK$206,FAG_Daten_2022!O$1,FALSE))</f>
        <v>0</v>
      </c>
      <c r="BD41" s="80" t="str">
        <f>IF(VLOOKUP($A41,FAG_Daten_2022!$A$1:$FK$206,FAG_Daten_2022!P$1,FALSE)="","",VLOOKUP($A41,FAG_Daten_2022!$A$1:$FK$206,FAG_Daten_2022!P$1,FALSE))</f>
        <v/>
      </c>
      <c r="BE41" s="80">
        <f>IF(VLOOKUP($A41,FAG_Daten_2022!$A$1:$FK$206,FAG_Daten_2022!R$1,FALSE)="","",VLOOKUP($A41,FAG_Daten_2022!$A$1:$FK$206,FAG_Daten_2022!R$1,FALSE))</f>
        <v>0</v>
      </c>
      <c r="BF41" s="80">
        <f>IF(VLOOKUP($A41,FAG_Daten_2022!$A$1:$FK$206,FAG_Daten_2022!S$1,FALSE)="","",VLOOKUP($A41,FAG_Daten_2022!$A$1:$FK$206,FAG_Daten_2022!S$1,FALSE))</f>
        <v>0</v>
      </c>
      <c r="BG41" s="80" t="str">
        <f>IF(VLOOKUP($A41,FAG_Daten_2022!$A$1:$FK$206,FAG_Daten_2022!T$1,FALSE)="","",VLOOKUP($A41,FAG_Daten_2022!$A$1:$FK$206,FAG_Daten_2022!T$1,FALSE))</f>
        <v/>
      </c>
      <c r="BH41" s="80" t="str">
        <f>IF(VLOOKUP($A41,FAG_Daten_2022!$A$1:$FK$206,FAG_Daten_2022!U$1,FALSE)="","",VLOOKUP($A41,FAG_Daten_2022!$A$1:$FK$206,FAG_Daten_2022!U$1,FALSE))</f>
        <v/>
      </c>
      <c r="BI41" s="80">
        <f>IF(VLOOKUP($A41,FAG_Daten_2022!$A$1:$FK$206,FAG_Daten_2022!W$1,FALSE)="","",VLOOKUP($A41,FAG_Daten_2022!$A$1:$FK$206,FAG_Daten_2022!W$1,FALSE))</f>
        <v>0</v>
      </c>
      <c r="BJ41" s="80" t="str">
        <f>IF(VLOOKUP($A41,FAG_Daten_2022!$A$1:$FK$206,FAG_Daten_2022!X$1,FALSE)="","",VLOOKUP($A41,FAG_Daten_2022!$A$1:$FK$206,FAG_Daten_2022!X$1,FALSE))</f>
        <v/>
      </c>
      <c r="BK41" s="80" t="str">
        <f>IF(VLOOKUP($A41,FAG_Daten_2022!$A$1:$FK$206,FAG_Daten_2022!Y$1,FALSE)="","",VLOOKUP($A41,FAG_Daten_2022!$A$1:$FK$206,FAG_Daten_2022!Y$1,FALSE))</f>
        <v/>
      </c>
      <c r="BL41" s="80" t="str">
        <f>IF(VLOOKUP($A41,FAG_Daten_2022!$A$1:$FK$206,FAG_Daten_2022!Z$1,FALSE)="","",VLOOKUP($A41,FAG_Daten_2022!$A$1:$FK$206,FAG_Daten_2022!Z$1,FALSE))</f>
        <v/>
      </c>
      <c r="BM41" s="82">
        <f>IF(VLOOKUP($A41,FAG_Daten_2022!$A$1:$FK$206,FAG_Daten_2022!AG$1,FALSE)="","",VLOOKUP($A41,FAG_Daten_2022!$A$1:$FK$206,FAG_Daten_2022!AG$1,FALSE))</f>
        <v>17132318</v>
      </c>
      <c r="BN41" s="82">
        <f>IF(VLOOKUP($A41,FAG_Daten_2022!$A$1:$FK$206,FAG_Daten_2022!AH$1,FALSE)="","",VLOOKUP($A41,FAG_Daten_2022!$A$1:$FK$206,FAG_Daten_2022!AH$1,FALSE))</f>
        <v>0</v>
      </c>
      <c r="BO41" s="82">
        <f>IF(VLOOKUP($A41,FAG_Daten_2022!$A$1:$FK$206,FAG_Daten_2022!AI$1,FALSE)="","",VLOOKUP($A41,FAG_Daten_2022!$A$1:$FK$206,FAG_Daten_2022!AI$1,FALSE))</f>
        <v>0</v>
      </c>
      <c r="BP41" s="113">
        <f>IF(VLOOKUP($A41,FAG_Daten_2022!$A$1:$FK$206,FAG_Daten_2022!AJ$1,FALSE)="","",VLOOKUP($A41,FAG_Daten_2022!$A$1:$FK$206,FAG_Daten_2022!AJ$1,FALSE))</f>
        <v>0</v>
      </c>
      <c r="BQ41" s="82" t="str">
        <f>IF(VLOOKUP($A41,FAG_Daten_2022!$A$1:$FK$206,FAG_Daten_2022!AK$1,FALSE)="","",VLOOKUP($A41,FAG_Daten_2022!$A$1:$FK$206,FAG_Daten_2022!AK$1,FALSE))</f>
        <v/>
      </c>
      <c r="BR41" s="82">
        <f>IF(VLOOKUP($A41,FAG_Daten_2022!$A$1:$FK$206,FAG_Daten_2022!AL$1,FALSE)="","",VLOOKUP($A41,FAG_Daten_2022!$A$1:$FK$206,FAG_Daten_2022!AL$1,FALSE))</f>
        <v>0</v>
      </c>
      <c r="BS41" s="82">
        <f>IF(VLOOKUP($A41,FAG_Daten_2022!$A$1:$FK$206,FAG_Daten_2022!AM$1,FALSE)="","",VLOOKUP($A41,FAG_Daten_2022!$A$1:$FK$206,FAG_Daten_2022!AM$1,FALSE))</f>
        <v>0</v>
      </c>
      <c r="BT41" s="82" t="str">
        <f>IF(VLOOKUP($A41,FAG_Daten_2022!$A$1:$FK$206,FAG_Daten_2022!AN$1,FALSE)="","",VLOOKUP($A41,FAG_Daten_2022!$A$1:$FK$206,FAG_Daten_2022!AN$1,FALSE))</f>
        <v/>
      </c>
      <c r="BU41" s="82" t="str">
        <f>IF(VLOOKUP($A41,FAG_Daten_2022!$A$1:$FK$206,FAG_Daten_2022!AO$1,FALSE)="","",VLOOKUP($A41,FAG_Daten_2022!$A$1:$FK$206,FAG_Daten_2022!AO$1,FALSE))</f>
        <v/>
      </c>
      <c r="BV41" s="82">
        <f>IF(VLOOKUP($A41,FAG_Daten_2022!$A$1:$FK$206,FAG_Daten_2022!AP$1,FALSE)="","",VLOOKUP($A41,FAG_Daten_2022!$A$1:$FK$206,FAG_Daten_2022!AP$1,FALSE))</f>
        <v>0</v>
      </c>
      <c r="BW41" s="82" t="str">
        <f>IF(VLOOKUP($A41,FAG_Daten_2022!$A$1:$FK$206,FAG_Daten_2022!AQ$1,FALSE)="","",VLOOKUP($A41,FAG_Daten_2022!$A$1:$FK$206,FAG_Daten_2022!AQ$1,FALSE))</f>
        <v/>
      </c>
      <c r="BX41" s="82" t="str">
        <f>IF(VLOOKUP($A41,FAG_Daten_2022!$A$1:$FK$206,FAG_Daten_2022!AR$1,FALSE)="","",VLOOKUP($A41,FAG_Daten_2022!$A$1:$FK$206,FAG_Daten_2022!AR$1,FALSE))</f>
        <v/>
      </c>
      <c r="BY41" s="82" t="str">
        <f>IF(VLOOKUP($A41,FAG_Daten_2022!$A$1:$FK$206,FAG_Daten_2022!AS$1,FALSE)="","",VLOOKUP($A41,FAG_Daten_2022!$A$1:$FK$206,FAG_Daten_2022!AS$1,FALSE))</f>
        <v/>
      </c>
      <c r="BZ41" s="82">
        <f t="shared" si="83"/>
        <v>0</v>
      </c>
      <c r="CA41" s="82">
        <f t="shared" si="84"/>
        <v>0</v>
      </c>
      <c r="CB41" s="82">
        <f t="shared" si="85"/>
        <v>0</v>
      </c>
      <c r="CC41" s="82" t="str">
        <f t="shared" si="86"/>
        <v/>
      </c>
      <c r="CD41" s="82">
        <f t="shared" si="87"/>
        <v>0</v>
      </c>
      <c r="CE41" s="82">
        <f t="shared" si="88"/>
        <v>0</v>
      </c>
      <c r="CF41" s="82" t="str">
        <f t="shared" si="89"/>
        <v/>
      </c>
      <c r="CG41" s="82" t="str">
        <f t="shared" si="90"/>
        <v/>
      </c>
      <c r="CH41" s="82">
        <f t="shared" si="91"/>
        <v>0</v>
      </c>
      <c r="CI41" s="82" t="str">
        <f t="shared" si="92"/>
        <v/>
      </c>
      <c r="CJ41" s="82" t="str">
        <f t="shared" si="93"/>
        <v/>
      </c>
      <c r="CK41" s="82" t="str">
        <f t="shared" si="94"/>
        <v/>
      </c>
      <c r="CL41" s="82">
        <f t="shared" si="95"/>
        <v>0</v>
      </c>
      <c r="CM41" s="82">
        <f t="shared" si="96"/>
        <v>0</v>
      </c>
      <c r="CN41" s="82">
        <f t="shared" si="97"/>
        <v>0</v>
      </c>
      <c r="CO41" s="82" t="str">
        <f t="shared" si="98"/>
        <v/>
      </c>
      <c r="CP41" s="82">
        <f t="shared" si="99"/>
        <v>0</v>
      </c>
      <c r="CQ41" s="82">
        <f t="shared" si="100"/>
        <v>0</v>
      </c>
      <c r="CR41" s="82" t="str">
        <f t="shared" si="101"/>
        <v/>
      </c>
      <c r="CS41" s="82" t="str">
        <f t="shared" si="102"/>
        <v/>
      </c>
      <c r="CT41" s="82">
        <f t="shared" si="103"/>
        <v>0</v>
      </c>
      <c r="CU41" s="82" t="str">
        <f t="shared" si="104"/>
        <v/>
      </c>
      <c r="CV41" s="82" t="str">
        <f t="shared" si="105"/>
        <v/>
      </c>
      <c r="CW41" s="82" t="str">
        <f t="shared" si="106"/>
        <v/>
      </c>
      <c r="CX41" s="82">
        <f t="shared" si="107"/>
        <v>0</v>
      </c>
      <c r="CY41" s="82">
        <f>VLOOKUP($A41,FAG_Daten_2022!$A$1:$FK$206,FAG_Daten_2022!I$1,FALSE)</f>
        <v>1647</v>
      </c>
      <c r="CZ41" s="82" t="str">
        <f>IF(VLOOKUP($A41,FAG_Daten_2022!$A$1:$FK$206,FAG_Daten_2022!BE$1,FALSE)="","",VLOOKUP($A41,FAG_Daten_2022!$A$1:$FK$206,FAG_Daten_2022!BE$1,FALSE))</f>
        <v/>
      </c>
      <c r="DA41" s="82" t="str">
        <f>IF(VLOOKUP($A41,FAG_Daten_2022!$A$1:$FK$206,FAG_Daten_2022!BF$1,FALSE)="","",VLOOKUP($A41,FAG_Daten_2022!$A$1:$FK$206,FAG_Daten_2022!BF$1,FALSE))</f>
        <v/>
      </c>
      <c r="DB41" s="82" t="str">
        <f>IF(VLOOKUP($A41,FAG_Daten_2022!$A$1:$FK$206,FAG_Daten_2022!BG$1,FALSE)="","",VLOOKUP($A41,FAG_Daten_2022!$A$1:$FK$206,FAG_Daten_2022!BG$1,FALSE))</f>
        <v/>
      </c>
      <c r="DC41" s="82" t="str">
        <f>IF(VLOOKUP($A41,FAG_Daten_2022!$A$1:$FK$206,FAG_Daten_2022!BH$1,FALSE)="","",VLOOKUP($A41,FAG_Daten_2022!$A$1:$FK$206,FAG_Daten_2022!BH$1,FALSE))</f>
        <v/>
      </c>
      <c r="DD41" s="82" t="str">
        <f>IF(VLOOKUP($A41,FAG_Daten_2022!$A$1:$FK$206,FAG_Daten_2022!BI$1,FALSE)="","",VLOOKUP($A41,FAG_Daten_2022!$A$1:$FK$206,FAG_Daten_2022!BI$1,FALSE))</f>
        <v/>
      </c>
      <c r="DE41" s="82" t="str">
        <f>IF(VLOOKUP($A41,FAG_Daten_2022!$A$1:$FK$206,FAG_Daten_2022!BJ$1,FALSE)="","",VLOOKUP($A41,FAG_Daten_2022!$A$1:$FK$206,FAG_Daten_2022!BJ$1,FALSE))</f>
        <v/>
      </c>
      <c r="DF41" s="82" t="str">
        <f>IF(VLOOKUP($A41,FAG_Daten_2022!$A$1:$FK$206,FAG_Daten_2022!BK$1,FALSE)="","",VLOOKUP($A41,FAG_Daten_2022!$A$1:$FK$206,FAG_Daten_2022!BK$1,FALSE))</f>
        <v/>
      </c>
      <c r="DG41" s="82" t="str">
        <f>IF(VLOOKUP($A41,FAG_Daten_2022!$A$1:$FK$206,FAG_Daten_2022!BL$1,FALSE)="","",VLOOKUP($A41,FAG_Daten_2022!$A$1:$FK$206,FAG_Daten_2022!BL$1,FALSE))</f>
        <v/>
      </c>
      <c r="DH41" s="82" t="str">
        <f>IF(VLOOKUP($A41,FAG_Daten_2022!$A$1:$FK$206,FAG_Daten_2022!BM$1,FALSE)="","",VLOOKUP($A41,FAG_Daten_2022!$A$1:$FK$206,FAG_Daten_2022!BM$1,FALSE))</f>
        <v/>
      </c>
      <c r="DI41" s="82" t="str">
        <f>IF(VLOOKUP($A41,FAG_Daten_2022!$A$1:$FK$206,FAG_Daten_2022!BN$1,FALSE)="","",VLOOKUP($A41,FAG_Daten_2022!$A$1:$FK$206,FAG_Daten_2022!BN$1,FALSE))</f>
        <v/>
      </c>
      <c r="DJ41" s="82" t="str">
        <f>IF(VLOOKUP($A41,FAG_Daten_2022!$A$1:$FK$206,FAG_Daten_2022!BO$1,FALSE)="","",VLOOKUP($A41,FAG_Daten_2022!$A$1:$FK$206,FAG_Daten_2022!BO$1,FALSE))</f>
        <v/>
      </c>
      <c r="DK41" s="82" t="str">
        <f>IF(VLOOKUP($A41,FAG_Daten_2022!$A$1:$FK$206,FAG_Daten_2022!BP$1,FALSE)="","",VLOOKUP($A41,FAG_Daten_2022!$A$1:$FK$206,FAG_Daten_2022!BP$1,FALSE))</f>
        <v/>
      </c>
      <c r="DL41" s="82" t="str">
        <f>IF(VLOOKUP($A41,FAG_Daten_2022!$A$1:$FK$206,FAG_Daten_2022!BQ$1,FALSE)="","",VLOOKUP($A41,FAG_Daten_2022!$A$1:$FK$206,FAG_Daten_2022!BQ$1,FALSE))</f>
        <v/>
      </c>
      <c r="DM41" s="82" t="str">
        <f>IF(VLOOKUP($A41,FAG_Daten_2022!$A$1:$FK$206,FAG_Daten_2022!BR$1,FALSE)="","",VLOOKUP($A41,FAG_Daten_2022!$A$1:$FK$206,FAG_Daten_2022!BR$1,FALSE))</f>
        <v/>
      </c>
      <c r="DN41" s="82" t="str">
        <f t="shared" si="108"/>
        <v/>
      </c>
      <c r="DO41" s="82" t="str">
        <f t="shared" si="109"/>
        <v/>
      </c>
      <c r="DP41" s="82" t="str">
        <f t="shared" si="110"/>
        <v/>
      </c>
      <c r="DQ41" s="82" t="str">
        <f t="shared" si="111"/>
        <v/>
      </c>
      <c r="DR41" s="82" t="str">
        <f t="shared" si="112"/>
        <v/>
      </c>
      <c r="DS41" s="82" t="str">
        <f t="shared" si="113"/>
        <v/>
      </c>
      <c r="DT41" s="82" t="str">
        <f t="shared" si="114"/>
        <v/>
      </c>
      <c r="DU41" s="82" t="str">
        <f t="shared" si="115"/>
        <v/>
      </c>
      <c r="DV41" s="82" t="str">
        <f t="shared" si="116"/>
        <v/>
      </c>
      <c r="DW41" s="82" t="str">
        <f t="shared" si="117"/>
        <v/>
      </c>
      <c r="DX41" s="82" t="str">
        <f t="shared" si="118"/>
        <v/>
      </c>
      <c r="DY41" s="82" t="str">
        <f t="shared" si="119"/>
        <v/>
      </c>
      <c r="DZ41" s="82">
        <f t="shared" si="120"/>
        <v>0</v>
      </c>
      <c r="EA41" s="82">
        <f t="shared" si="121"/>
        <v>0</v>
      </c>
      <c r="EB41" s="82"/>
      <c r="EC41" s="82"/>
      <c r="ED41" s="82"/>
      <c r="EE41" s="82"/>
      <c r="EF41" s="82"/>
      <c r="EG41" s="82"/>
      <c r="EH41" s="82"/>
      <c r="EI41" s="82"/>
      <c r="EJ41" s="82"/>
      <c r="EL41" s="82"/>
    </row>
    <row r="42" spans="1:143" s="3" customFormat="1" outlineLevel="1" x14ac:dyDescent="0.2">
      <c r="A42" s="3">
        <v>192</v>
      </c>
      <c r="B42" s="3" t="str">
        <f>VLOOKUP(A42,FAG_Daten_2022!A$1:$FK$206,FAG_Daten_2022!$B$1,FALSE)</f>
        <v>Egg</v>
      </c>
      <c r="C42" s="3" t="str">
        <f>VLOOKUP(A42,FAG_Daten_2022!A$1:$FK$206,FAG_Daten_2022!$C$1,FALSE)</f>
        <v>Politische Gemeinde</v>
      </c>
      <c r="D42" s="3" t="str">
        <f>VLOOKUP(A42,FAG_Daten_2022!A$1:$FK$206,FAG_Daten_2022!$D$1,FALSE)</f>
        <v>Bezirk Uster</v>
      </c>
      <c r="E42" s="82">
        <f>VLOOKUP(A42,FAG_Daten_2022!A$1:$FK$206,FAG_Daten_2022!$AT$1,FALSE)</f>
        <v>3617</v>
      </c>
      <c r="F42" s="82">
        <f>VLOOKUP(A42,FAG_Daten_2022!A$1:$FK$206,FAG_Daten_2022!$AV$1,FALSE)</f>
        <v>3770</v>
      </c>
      <c r="G42" s="82">
        <f>VLOOKUP(A42,FAG_Daten_2022!A$1:$FK$206,FAG_Daten_2022!$F$1,FALSE)</f>
        <v>8820</v>
      </c>
      <c r="H42" s="80">
        <f>VLOOKUP(A42,FAG_Daten_2022!A$1:$FK$206,FAG_Daten_2022!$DH$1,FALSE)</f>
        <v>98</v>
      </c>
      <c r="I42" s="82">
        <f>ROUND(IF(E42&lt;FAG_Basisdaten!$C$5*F42,(FAG_Basisdaten!$C$5*F42-E42)*G42*H42/100,0),0)</f>
        <v>0</v>
      </c>
      <c r="J42" s="82">
        <f>VLOOKUP(A42,FAG_Daten_2022!A$1:$FK$206,FAG_Daten_2022!$AT$1,FALSE)</f>
        <v>3617</v>
      </c>
      <c r="K42" s="82">
        <f>VLOOKUP(A42,FAG_Daten_2022!A$1:$FK$206,FAG_Daten_2022!$AV$1,FALSE)</f>
        <v>3770</v>
      </c>
      <c r="L42" s="3">
        <f>VLOOKUP(A42,FAG_Daten_2022!A$1:$FK$206,FAG_Daten_2022!$F$1,FALSE)</f>
        <v>8820</v>
      </c>
      <c r="M42" s="3">
        <f>VLOOKUP(A42,FAG_Daten_2022!A$1:$FK$206,FAG_Daten_2022!DJ$1,FALSE)</f>
        <v>99.67</v>
      </c>
      <c r="N42" s="3">
        <f>VLOOKUP(A42,FAG_Daten_2022!A$1:$FK$206,FAG_Daten_2022!$DK$1,FALSE)</f>
        <v>100.87</v>
      </c>
      <c r="O42" s="82">
        <f>ROUND(IF(J42&gt;K42*FAG_Basisdaten!$C$8,(J42-K42*FAG_Basisdaten!$C$8)*FAG_Basisdaten!$C$9*L42*(M42/N42),0),0)</f>
        <v>0</v>
      </c>
      <c r="P42" s="82">
        <f>VLOOKUP(A42,FAG_Daten_2022!A$1:$FK$206,FAG_Daten_2022!$I$1,FALSE)</f>
        <v>1770</v>
      </c>
      <c r="Q42" s="82">
        <f>VLOOKUP(A42,FAG_Daten_2022!A$1:$FK$206,FAG_Daten_2022!$F$1,FALSE)</f>
        <v>8820</v>
      </c>
      <c r="R42" s="82">
        <f>VLOOKUP(A42,FAG_Daten_2022!A$1:$FK$206,FAG_Daten_2022!$K$1,FALSE)</f>
        <v>232131</v>
      </c>
      <c r="S42" s="82">
        <f>VLOOKUP(A42,FAG_Daten_2022!A$1:$FK$206,FAG_Daten_2022!$H$1,FALSE)</f>
        <v>1130451</v>
      </c>
      <c r="T42" s="82">
        <f>VLOOKUP(A42,FAG_Daten_2022!A$1:$FK$206,FAG_Daten_2022!$F$1,FALSE)</f>
        <v>8820</v>
      </c>
      <c r="U42" s="3">
        <f>VLOOKUP(A42,FAG_Daten_2022!A$1:$FK$206,FAG_Daten_2022!$BC$1,FALSE)</f>
        <v>102.3</v>
      </c>
      <c r="V42" s="3">
        <f>VLOOKUP(A42,FAG_Daten_2022!A$1:$FK$206,FAG_Daten_2022!$BD$1,FALSE)</f>
        <v>104.2</v>
      </c>
      <c r="W42" s="118">
        <f>IF((P42/Q42)&gt;(R42/S42)*FAG_Basisdaten!$C$12,((P42/Q42)-(R42/S42)*FAG_Basisdaten!$C$12)*T42*FAG_Basisdaten!$C$13*(U42/V42),0)</f>
        <v>0</v>
      </c>
      <c r="X42" s="3">
        <f>VLOOKUP(A42,FAG_Daten_2022!A$1:$FK$206,FAG_Daten_2022!$DH$1,FALSE)</f>
        <v>98</v>
      </c>
      <c r="Y42" s="3">
        <f>VLOOKUP(A42,FAG_Daten_2022!A$1:$FK$206,FAG_Daten_2022!$DJ$1,FALSE)</f>
        <v>99.67</v>
      </c>
      <c r="Z42" s="82">
        <f>ROUND(W42-W42*MIN(MAX((Y42*FAG_Basisdaten!$C$15-X42)/(Y42*FAG_Basisdaten!$C$14),0),1),0)</f>
        <v>0</v>
      </c>
      <c r="AA42" s="79">
        <f>VLOOKUP(A42,FAG_Daten_2022!A$1:$FK$206,FAG_Daten_2022!$AW$1,FALSE)</f>
        <v>610.20000000000005</v>
      </c>
      <c r="AB42" s="83">
        <f>VLOOKUP(A42,FAG_Daten_2022!A$1:$FK$206,FAG_Daten_2022!$AZ$1,FALSE)</f>
        <v>1.7899999999999999E-2</v>
      </c>
      <c r="AC42" s="3">
        <f>VLOOKUP(A42,FAG_Daten_2022!A$1:$FK$206,FAG_Daten_2022!$F$1,FALSE)</f>
        <v>8820</v>
      </c>
      <c r="AD42" s="3">
        <f>VLOOKUP(A42,FAG_Daten_2022!A$1:$FK$206,FAG_Daten_2022!$BC$1,FALSE)</f>
        <v>102.3</v>
      </c>
      <c r="AE42" s="3">
        <f>VLOOKUP(A42,FAG_Daten_2022!A$1:$FK$206,FAG_Daten_2022!$BD$1,FALSE)</f>
        <v>104.2</v>
      </c>
      <c r="AF42" s="80">
        <f>IF(OR(AA42&lt;FAG_Basisdaten!$C$18,AB42&gt;FAG_Basisdaten!$C$19),MAX((FAG_Basisdaten!$C$20+FAG_Basisdaten!$C$21*AA42+FAG_Basisdaten!$C$22*AB42*100)*AC42*(AD42/AE42),0),0)</f>
        <v>0</v>
      </c>
      <c r="AG42" s="3">
        <f>VLOOKUP(A42,FAG_Daten_2022!A$1:$FK$206,FAG_Daten_2022!$DH$1,FALSE)</f>
        <v>98</v>
      </c>
      <c r="AH42" s="3">
        <f>VLOOKUP(A42,FAG_Daten_2022!A$1:$FK$206,FAG_Daten_2022!$DJ$1,FALSE)</f>
        <v>99.67</v>
      </c>
      <c r="AI42" s="82">
        <f>ROUND(AF42-AF42*MIN(MAX((AH42*FAG_Basisdaten!$C$24-AG42)/(AH42*FAG_Basisdaten!$C$23),0),1),0)</f>
        <v>0</v>
      </c>
      <c r="AJ42" s="3">
        <f>VLOOKUP(A42,FAG_Daten_2022!$A$1:$FK$206,FAG_Daten_2022!$BC$1,FALSE)</f>
        <v>102.3</v>
      </c>
      <c r="AK42" s="3">
        <f>VLOOKUP(A42,FAG_Daten_2022!$A$1:$FK$206,FAG_Daten_2022!$BD$1,FALSE)</f>
        <v>104.2</v>
      </c>
      <c r="AL42" s="82">
        <v>0</v>
      </c>
      <c r="AM42" s="82">
        <f t="shared" si="82"/>
        <v>0</v>
      </c>
      <c r="AN42" s="115" t="str">
        <f>IF(VLOOKUP($A42,FAG_Daten_2022!$A$1:$FK$206,FAG_Daten_2022!BS$1,FALSE)="","",VLOOKUP($A42,FAG_Daten_2022!$A$1:$FK$206,FAG_Daten_2022!BS$1,FALSE))</f>
        <v/>
      </c>
      <c r="AO42" s="115" t="str">
        <f>IF(VLOOKUP($A42,FAG_Daten_2022!$A$1:$FK$206,FAG_Daten_2022!BT$1,FALSE)="","",VLOOKUP($A42,FAG_Daten_2022!$A$1:$FK$206,FAG_Daten_2022!BT$1,FALSE))</f>
        <v/>
      </c>
      <c r="AP42" s="115" t="str">
        <f>IF(VLOOKUP($A42,FAG_Daten_2022!$A$1:$FK$206,FAG_Daten_2022!BU$1,FALSE)="","",VLOOKUP($A42,FAG_Daten_2022!$A$1:$FK$206,FAG_Daten_2022!BU$1,FALSE))</f>
        <v/>
      </c>
      <c r="AQ42" s="115" t="str">
        <f>IF(VLOOKUP($A42,FAG_Daten_2022!$A$1:$FK$206,FAG_Daten_2022!BV$1,FALSE)="","",VLOOKUP($A42,FAG_Daten_2022!$A$1:$FK$206,FAG_Daten_2022!BV$1,FALSE))</f>
        <v/>
      </c>
      <c r="AR42" s="115" t="str">
        <f>IF(VLOOKUP($A42,FAG_Daten_2022!$A$1:$FK$206,FAG_Daten_2022!BW$1,FALSE)="","",VLOOKUP($A42,FAG_Daten_2022!$A$1:$FK$206,FAG_Daten_2022!BW$1,FALSE))</f>
        <v/>
      </c>
      <c r="AS42" s="115" t="str">
        <f>IF(VLOOKUP($A42,FAG_Daten_2022!$A$1:$FK$206,FAG_Daten_2022!BX$1,FALSE)="","",VLOOKUP($A42,FAG_Daten_2022!$A$1:$FK$206,FAG_Daten_2022!BX$1,FALSE))</f>
        <v/>
      </c>
      <c r="AT42" s="115" t="str">
        <f>IF(VLOOKUP($A42,FAG_Daten_2022!$A$1:$FK$206,FAG_Daten_2022!BY$1,FALSE)="","",VLOOKUP($A42,FAG_Daten_2022!$A$1:$FK$206,FAG_Daten_2022!BY$1,FALSE))</f>
        <v/>
      </c>
      <c r="AU42" s="115" t="str">
        <f>IF(VLOOKUP($A42,FAG_Daten_2022!$A$1:$FK$206,FAG_Daten_2022!BZ$1,FALSE)="","",VLOOKUP($A42,FAG_Daten_2022!$A$1:$FK$206,FAG_Daten_2022!BZ$1,FALSE))</f>
        <v/>
      </c>
      <c r="AV42" s="115" t="str">
        <f>IF(VLOOKUP($A42,FAG_Daten_2022!$A$1:$FK$206,FAG_Daten_2022!CA$1,FALSE)="","",VLOOKUP($A42,FAG_Daten_2022!$A$1:$FK$206,FAG_Daten_2022!CA$1,FALSE))</f>
        <v/>
      </c>
      <c r="AW42" s="115" t="str">
        <f>IF(VLOOKUP($A42,FAG_Daten_2022!$A$1:$FK$206,FAG_Daten_2022!CB$1,FALSE)="","",VLOOKUP($A42,FAG_Daten_2022!$A$1:$FK$206,FAG_Daten_2022!CB$1,FALSE))</f>
        <v/>
      </c>
      <c r="AX42" s="115" t="str">
        <f>IF(VLOOKUP($A42,FAG_Daten_2022!$A$1:$FK$206,FAG_Daten_2022!CC$1,FALSE)="","",VLOOKUP($A42,FAG_Daten_2022!$A$1:$FK$206,FAG_Daten_2022!CC$1,FALSE))</f>
        <v/>
      </c>
      <c r="AY42" s="115" t="str">
        <f>IF(VLOOKUP($A42,FAG_Daten_2022!$A$1:$FK$206,FAG_Daten_2022!CD$1,FALSE)="","",VLOOKUP($A42,FAG_Daten_2022!$A$1:$FK$206,FAG_Daten_2022!CD$1,FALSE))</f>
        <v/>
      </c>
      <c r="AZ42" s="80">
        <f>VLOOKUP($A42,FAG_Daten_2022!$A$1:$FK$206,FAG_Daten_2022!$DH$1,FALSE)</f>
        <v>98</v>
      </c>
      <c r="BA42" s="80">
        <f>IF(VLOOKUP($A42,FAG_Daten_2022!$A$1:$FK$206,FAG_Daten_2022!M$1,FALSE)="","",VLOOKUP($A42,FAG_Daten_2022!$A$1:$FK$206,FAG_Daten_2022!M$1,FALSE))</f>
        <v>0</v>
      </c>
      <c r="BB42" s="80">
        <f>IF(VLOOKUP($A42,FAG_Daten_2022!$A$1:$FK$206,FAG_Daten_2022!N$1,FALSE)="","",VLOOKUP($A42,FAG_Daten_2022!$A$1:$FK$206,FAG_Daten_2022!N$1,FALSE))</f>
        <v>0</v>
      </c>
      <c r="BC42" s="80">
        <f>IF(VLOOKUP($A42,FAG_Daten_2022!$A$1:$FK$206,FAG_Daten_2022!O$1,FALSE)="","",VLOOKUP($A42,FAG_Daten_2022!$A$1:$FK$206,FAG_Daten_2022!O$1,FALSE))</f>
        <v>0</v>
      </c>
      <c r="BD42" s="80" t="str">
        <f>IF(VLOOKUP($A42,FAG_Daten_2022!$A$1:$FK$206,FAG_Daten_2022!P$1,FALSE)="","",VLOOKUP($A42,FAG_Daten_2022!$A$1:$FK$206,FAG_Daten_2022!P$1,FALSE))</f>
        <v/>
      </c>
      <c r="BE42" s="80">
        <f>IF(VLOOKUP($A42,FAG_Daten_2022!$A$1:$FK$206,FAG_Daten_2022!R$1,FALSE)="","",VLOOKUP($A42,FAG_Daten_2022!$A$1:$FK$206,FAG_Daten_2022!R$1,FALSE))</f>
        <v>0</v>
      </c>
      <c r="BF42" s="80">
        <f>IF(VLOOKUP($A42,FAG_Daten_2022!$A$1:$FK$206,FAG_Daten_2022!S$1,FALSE)="","",VLOOKUP($A42,FAG_Daten_2022!$A$1:$FK$206,FAG_Daten_2022!S$1,FALSE))</f>
        <v>0</v>
      </c>
      <c r="BG42" s="80" t="str">
        <f>IF(VLOOKUP($A42,FAG_Daten_2022!$A$1:$FK$206,FAG_Daten_2022!T$1,FALSE)="","",VLOOKUP($A42,FAG_Daten_2022!$A$1:$FK$206,FAG_Daten_2022!T$1,FALSE))</f>
        <v/>
      </c>
      <c r="BH42" s="80" t="str">
        <f>IF(VLOOKUP($A42,FAG_Daten_2022!$A$1:$FK$206,FAG_Daten_2022!U$1,FALSE)="","",VLOOKUP($A42,FAG_Daten_2022!$A$1:$FK$206,FAG_Daten_2022!U$1,FALSE))</f>
        <v/>
      </c>
      <c r="BI42" s="80">
        <f>IF(VLOOKUP($A42,FAG_Daten_2022!$A$1:$FK$206,FAG_Daten_2022!W$1,FALSE)="","",VLOOKUP($A42,FAG_Daten_2022!$A$1:$FK$206,FAG_Daten_2022!W$1,FALSE))</f>
        <v>0</v>
      </c>
      <c r="BJ42" s="80" t="str">
        <f>IF(VLOOKUP($A42,FAG_Daten_2022!$A$1:$FK$206,FAG_Daten_2022!X$1,FALSE)="","",VLOOKUP($A42,FAG_Daten_2022!$A$1:$FK$206,FAG_Daten_2022!X$1,FALSE))</f>
        <v/>
      </c>
      <c r="BK42" s="80" t="str">
        <f>IF(VLOOKUP($A42,FAG_Daten_2022!$A$1:$FK$206,FAG_Daten_2022!Y$1,FALSE)="","",VLOOKUP($A42,FAG_Daten_2022!$A$1:$FK$206,FAG_Daten_2022!Y$1,FALSE))</f>
        <v/>
      </c>
      <c r="BL42" s="80" t="str">
        <f>IF(VLOOKUP($A42,FAG_Daten_2022!$A$1:$FK$206,FAG_Daten_2022!Z$1,FALSE)="","",VLOOKUP($A42,FAG_Daten_2022!$A$1:$FK$206,FAG_Daten_2022!Z$1,FALSE))</f>
        <v/>
      </c>
      <c r="BM42" s="82">
        <f>IF(VLOOKUP($A42,FAG_Daten_2022!$A$1:$FK$206,FAG_Daten_2022!AG$1,FALSE)="","",VLOOKUP($A42,FAG_Daten_2022!$A$1:$FK$206,FAG_Daten_2022!AG$1,FALSE))</f>
        <v>31901951</v>
      </c>
      <c r="BN42" s="82">
        <f>IF(VLOOKUP($A42,FAG_Daten_2022!$A$1:$FK$206,FAG_Daten_2022!AH$1,FALSE)="","",VLOOKUP($A42,FAG_Daten_2022!$A$1:$FK$206,FAG_Daten_2022!AH$1,FALSE))</f>
        <v>0</v>
      </c>
      <c r="BO42" s="82">
        <f>IF(VLOOKUP($A42,FAG_Daten_2022!$A$1:$FK$206,FAG_Daten_2022!AI$1,FALSE)="","",VLOOKUP($A42,FAG_Daten_2022!$A$1:$FK$206,FAG_Daten_2022!AI$1,FALSE))</f>
        <v>0</v>
      </c>
      <c r="BP42" s="113">
        <f>IF(VLOOKUP($A42,FAG_Daten_2022!$A$1:$FK$206,FAG_Daten_2022!AJ$1,FALSE)="","",VLOOKUP($A42,FAG_Daten_2022!$A$1:$FK$206,FAG_Daten_2022!AJ$1,FALSE))</f>
        <v>0</v>
      </c>
      <c r="BQ42" s="82" t="str">
        <f>IF(VLOOKUP($A42,FAG_Daten_2022!$A$1:$FK$206,FAG_Daten_2022!AK$1,FALSE)="","",VLOOKUP($A42,FAG_Daten_2022!$A$1:$FK$206,FAG_Daten_2022!AK$1,FALSE))</f>
        <v/>
      </c>
      <c r="BR42" s="82">
        <f>IF(VLOOKUP($A42,FAG_Daten_2022!$A$1:$FK$206,FAG_Daten_2022!AL$1,FALSE)="","",VLOOKUP($A42,FAG_Daten_2022!$A$1:$FK$206,FAG_Daten_2022!AL$1,FALSE))</f>
        <v>0</v>
      </c>
      <c r="BS42" s="82">
        <f>IF(VLOOKUP($A42,FAG_Daten_2022!$A$1:$FK$206,FAG_Daten_2022!AM$1,FALSE)="","",VLOOKUP($A42,FAG_Daten_2022!$A$1:$FK$206,FAG_Daten_2022!AM$1,FALSE))</f>
        <v>0</v>
      </c>
      <c r="BT42" s="82" t="str">
        <f>IF(VLOOKUP($A42,FAG_Daten_2022!$A$1:$FK$206,FAG_Daten_2022!AN$1,FALSE)="","",VLOOKUP($A42,FAG_Daten_2022!$A$1:$FK$206,FAG_Daten_2022!AN$1,FALSE))</f>
        <v/>
      </c>
      <c r="BU42" s="82" t="str">
        <f>IF(VLOOKUP($A42,FAG_Daten_2022!$A$1:$FK$206,FAG_Daten_2022!AO$1,FALSE)="","",VLOOKUP($A42,FAG_Daten_2022!$A$1:$FK$206,FAG_Daten_2022!AO$1,FALSE))</f>
        <v/>
      </c>
      <c r="BV42" s="82">
        <f>IF(VLOOKUP($A42,FAG_Daten_2022!$A$1:$FK$206,FAG_Daten_2022!AP$1,FALSE)="","",VLOOKUP($A42,FAG_Daten_2022!$A$1:$FK$206,FAG_Daten_2022!AP$1,FALSE))</f>
        <v>0</v>
      </c>
      <c r="BW42" s="82" t="str">
        <f>IF(VLOOKUP($A42,FAG_Daten_2022!$A$1:$FK$206,FAG_Daten_2022!AQ$1,FALSE)="","",VLOOKUP($A42,FAG_Daten_2022!$A$1:$FK$206,FAG_Daten_2022!AQ$1,FALSE))</f>
        <v/>
      </c>
      <c r="BX42" s="82" t="str">
        <f>IF(VLOOKUP($A42,FAG_Daten_2022!$A$1:$FK$206,FAG_Daten_2022!AR$1,FALSE)="","",VLOOKUP($A42,FAG_Daten_2022!$A$1:$FK$206,FAG_Daten_2022!AR$1,FALSE))</f>
        <v/>
      </c>
      <c r="BY42" s="82" t="str">
        <f>IF(VLOOKUP($A42,FAG_Daten_2022!$A$1:$FK$206,FAG_Daten_2022!AS$1,FALSE)="","",VLOOKUP($A42,FAG_Daten_2022!$A$1:$FK$206,FAG_Daten_2022!AS$1,FALSE))</f>
        <v/>
      </c>
      <c r="BZ42" s="82">
        <f t="shared" si="83"/>
        <v>0</v>
      </c>
      <c r="CA42" s="82">
        <f t="shared" si="84"/>
        <v>0</v>
      </c>
      <c r="CB42" s="82">
        <f t="shared" si="85"/>
        <v>0</v>
      </c>
      <c r="CC42" s="82" t="str">
        <f t="shared" si="86"/>
        <v/>
      </c>
      <c r="CD42" s="82">
        <f t="shared" si="87"/>
        <v>0</v>
      </c>
      <c r="CE42" s="82">
        <f t="shared" si="88"/>
        <v>0</v>
      </c>
      <c r="CF42" s="82" t="str">
        <f t="shared" si="89"/>
        <v/>
      </c>
      <c r="CG42" s="82" t="str">
        <f t="shared" si="90"/>
        <v/>
      </c>
      <c r="CH42" s="82">
        <f t="shared" si="91"/>
        <v>0</v>
      </c>
      <c r="CI42" s="82" t="str">
        <f t="shared" si="92"/>
        <v/>
      </c>
      <c r="CJ42" s="82" t="str">
        <f t="shared" si="93"/>
        <v/>
      </c>
      <c r="CK42" s="82" t="str">
        <f t="shared" si="94"/>
        <v/>
      </c>
      <c r="CL42" s="82">
        <f t="shared" si="95"/>
        <v>0</v>
      </c>
      <c r="CM42" s="82">
        <f t="shared" si="96"/>
        <v>0</v>
      </c>
      <c r="CN42" s="82">
        <f t="shared" si="97"/>
        <v>0</v>
      </c>
      <c r="CO42" s="82" t="str">
        <f t="shared" si="98"/>
        <v/>
      </c>
      <c r="CP42" s="82">
        <f t="shared" si="99"/>
        <v>0</v>
      </c>
      <c r="CQ42" s="82">
        <f t="shared" si="100"/>
        <v>0</v>
      </c>
      <c r="CR42" s="82" t="str">
        <f t="shared" si="101"/>
        <v/>
      </c>
      <c r="CS42" s="82" t="str">
        <f t="shared" si="102"/>
        <v/>
      </c>
      <c r="CT42" s="82">
        <f t="shared" si="103"/>
        <v>0</v>
      </c>
      <c r="CU42" s="82" t="str">
        <f t="shared" si="104"/>
        <v/>
      </c>
      <c r="CV42" s="82" t="str">
        <f t="shared" si="105"/>
        <v/>
      </c>
      <c r="CW42" s="82" t="str">
        <f t="shared" si="106"/>
        <v/>
      </c>
      <c r="CX42" s="82">
        <f t="shared" si="107"/>
        <v>0</v>
      </c>
      <c r="CY42" s="82">
        <f>VLOOKUP($A42,FAG_Daten_2022!$A$1:$FK$206,FAG_Daten_2022!I$1,FALSE)</f>
        <v>1770</v>
      </c>
      <c r="CZ42" s="82" t="str">
        <f>IF(VLOOKUP($A42,FAG_Daten_2022!$A$1:$FK$206,FAG_Daten_2022!BE$1,FALSE)="","",VLOOKUP($A42,FAG_Daten_2022!$A$1:$FK$206,FAG_Daten_2022!BE$1,FALSE))</f>
        <v/>
      </c>
      <c r="DA42" s="82" t="str">
        <f>IF(VLOOKUP($A42,FAG_Daten_2022!$A$1:$FK$206,FAG_Daten_2022!BF$1,FALSE)="","",VLOOKUP($A42,FAG_Daten_2022!$A$1:$FK$206,FAG_Daten_2022!BF$1,FALSE))</f>
        <v/>
      </c>
      <c r="DB42" s="82" t="str">
        <f>IF(VLOOKUP($A42,FAG_Daten_2022!$A$1:$FK$206,FAG_Daten_2022!BG$1,FALSE)="","",VLOOKUP($A42,FAG_Daten_2022!$A$1:$FK$206,FAG_Daten_2022!BG$1,FALSE))</f>
        <v/>
      </c>
      <c r="DC42" s="82" t="str">
        <f>IF(VLOOKUP($A42,FAG_Daten_2022!$A$1:$FK$206,FAG_Daten_2022!BH$1,FALSE)="","",VLOOKUP($A42,FAG_Daten_2022!$A$1:$FK$206,FAG_Daten_2022!BH$1,FALSE))</f>
        <v/>
      </c>
      <c r="DD42" s="82" t="str">
        <f>IF(VLOOKUP($A42,FAG_Daten_2022!$A$1:$FK$206,FAG_Daten_2022!BI$1,FALSE)="","",VLOOKUP($A42,FAG_Daten_2022!$A$1:$FK$206,FAG_Daten_2022!BI$1,FALSE))</f>
        <v/>
      </c>
      <c r="DE42" s="82" t="str">
        <f>IF(VLOOKUP($A42,FAG_Daten_2022!$A$1:$FK$206,FAG_Daten_2022!BJ$1,FALSE)="","",VLOOKUP($A42,FAG_Daten_2022!$A$1:$FK$206,FAG_Daten_2022!BJ$1,FALSE))</f>
        <v/>
      </c>
      <c r="DF42" s="82" t="str">
        <f>IF(VLOOKUP($A42,FAG_Daten_2022!$A$1:$FK$206,FAG_Daten_2022!BK$1,FALSE)="","",VLOOKUP($A42,FAG_Daten_2022!$A$1:$FK$206,FAG_Daten_2022!BK$1,FALSE))</f>
        <v/>
      </c>
      <c r="DG42" s="82" t="str">
        <f>IF(VLOOKUP($A42,FAG_Daten_2022!$A$1:$FK$206,FAG_Daten_2022!BL$1,FALSE)="","",VLOOKUP($A42,FAG_Daten_2022!$A$1:$FK$206,FAG_Daten_2022!BL$1,FALSE))</f>
        <v/>
      </c>
      <c r="DH42" s="82" t="str">
        <f>IF(VLOOKUP($A42,FAG_Daten_2022!$A$1:$FK$206,FAG_Daten_2022!BM$1,FALSE)="","",VLOOKUP($A42,FAG_Daten_2022!$A$1:$FK$206,FAG_Daten_2022!BM$1,FALSE))</f>
        <v/>
      </c>
      <c r="DI42" s="82" t="str">
        <f>IF(VLOOKUP($A42,FAG_Daten_2022!$A$1:$FK$206,FAG_Daten_2022!BN$1,FALSE)="","",VLOOKUP($A42,FAG_Daten_2022!$A$1:$FK$206,FAG_Daten_2022!BN$1,FALSE))</f>
        <v/>
      </c>
      <c r="DJ42" s="82" t="str">
        <f>IF(VLOOKUP($A42,FAG_Daten_2022!$A$1:$FK$206,FAG_Daten_2022!BO$1,FALSE)="","",VLOOKUP($A42,FAG_Daten_2022!$A$1:$FK$206,FAG_Daten_2022!BO$1,FALSE))</f>
        <v/>
      </c>
      <c r="DK42" s="82" t="str">
        <f>IF(VLOOKUP($A42,FAG_Daten_2022!$A$1:$FK$206,FAG_Daten_2022!BP$1,FALSE)="","",VLOOKUP($A42,FAG_Daten_2022!$A$1:$FK$206,FAG_Daten_2022!BP$1,FALSE))</f>
        <v/>
      </c>
      <c r="DL42" s="82" t="str">
        <f>IF(VLOOKUP($A42,FAG_Daten_2022!$A$1:$FK$206,FAG_Daten_2022!BQ$1,FALSE)="","",VLOOKUP($A42,FAG_Daten_2022!$A$1:$FK$206,FAG_Daten_2022!BQ$1,FALSE))</f>
        <v/>
      </c>
      <c r="DM42" s="82" t="str">
        <f>IF(VLOOKUP($A42,FAG_Daten_2022!$A$1:$FK$206,FAG_Daten_2022!BR$1,FALSE)="","",VLOOKUP($A42,FAG_Daten_2022!$A$1:$FK$206,FAG_Daten_2022!BR$1,FALSE))</f>
        <v/>
      </c>
      <c r="DN42" s="82" t="str">
        <f t="shared" si="108"/>
        <v/>
      </c>
      <c r="DO42" s="82" t="str">
        <f t="shared" si="109"/>
        <v/>
      </c>
      <c r="DP42" s="82" t="str">
        <f t="shared" si="110"/>
        <v/>
      </c>
      <c r="DQ42" s="82" t="str">
        <f t="shared" si="111"/>
        <v/>
      </c>
      <c r="DR42" s="82" t="str">
        <f t="shared" si="112"/>
        <v/>
      </c>
      <c r="DS42" s="82" t="str">
        <f t="shared" si="113"/>
        <v/>
      </c>
      <c r="DT42" s="82" t="str">
        <f t="shared" si="114"/>
        <v/>
      </c>
      <c r="DU42" s="82" t="str">
        <f t="shared" si="115"/>
        <v/>
      </c>
      <c r="DV42" s="82" t="str">
        <f t="shared" si="116"/>
        <v/>
      </c>
      <c r="DW42" s="82" t="str">
        <f t="shared" si="117"/>
        <v/>
      </c>
      <c r="DX42" s="82" t="str">
        <f t="shared" si="118"/>
        <v/>
      </c>
      <c r="DY42" s="82" t="str">
        <f t="shared" si="119"/>
        <v/>
      </c>
      <c r="DZ42" s="82">
        <f t="shared" si="120"/>
        <v>0</v>
      </c>
      <c r="EA42" s="82">
        <f t="shared" si="121"/>
        <v>0</v>
      </c>
      <c r="EB42" s="82"/>
      <c r="EC42" s="82"/>
      <c r="ED42" s="82"/>
      <c r="EE42" s="82"/>
      <c r="EF42" s="82"/>
      <c r="EG42" s="82"/>
      <c r="EH42" s="82"/>
      <c r="EI42" s="82"/>
      <c r="EJ42" s="82"/>
      <c r="EK42" s="1"/>
      <c r="EL42" s="11"/>
      <c r="EM42" s="1"/>
    </row>
    <row r="43" spans="1:143" s="3" customFormat="1" outlineLevel="1" x14ac:dyDescent="0.2">
      <c r="A43" s="3">
        <v>55</v>
      </c>
      <c r="B43" s="3" t="str">
        <f>VLOOKUP(A43,FAG_Daten_2022!A$1:$FK$206,FAG_Daten_2022!$B$1,FALSE)</f>
        <v>Eglisau</v>
      </c>
      <c r="C43" s="3" t="str">
        <f>VLOOKUP(A43,FAG_Daten_2022!A$1:$FK$206,FAG_Daten_2022!$C$1,FALSE)</f>
        <v>Politische Gemeinde</v>
      </c>
      <c r="D43" s="3" t="str">
        <f>VLOOKUP(A43,FAG_Daten_2022!A$1:$FK$206,FAG_Daten_2022!$D$1,FALSE)</f>
        <v>Bezirk Bülach</v>
      </c>
      <c r="E43" s="82">
        <f>VLOOKUP(A43,FAG_Daten_2022!A$1:$FK$206,FAG_Daten_2022!$AT$1,FALSE)</f>
        <v>2589</v>
      </c>
      <c r="F43" s="82">
        <f>VLOOKUP(A43,FAG_Daten_2022!A$1:$FK$206,FAG_Daten_2022!$AV$1,FALSE)</f>
        <v>3770</v>
      </c>
      <c r="G43" s="82">
        <f>VLOOKUP(A43,FAG_Daten_2022!A$1:$FK$206,FAG_Daten_2022!$F$1,FALSE)</f>
        <v>5499</v>
      </c>
      <c r="H43" s="80">
        <f>VLOOKUP(A43,FAG_Daten_2022!A$1:$FK$206,FAG_Daten_2022!$DH$1,FALSE)</f>
        <v>113</v>
      </c>
      <c r="I43" s="82">
        <f>ROUND(IF(E43&lt;FAG_Basisdaten!$C$5*F43,(FAG_Basisdaten!$C$5*F43-E43)*G43*H43/100,0),0)</f>
        <v>6167266</v>
      </c>
      <c r="J43" s="82">
        <f>VLOOKUP(A43,FAG_Daten_2022!A$1:$FK$206,FAG_Daten_2022!$AT$1,FALSE)</f>
        <v>2589</v>
      </c>
      <c r="K43" s="82">
        <f>VLOOKUP(A43,FAG_Daten_2022!A$1:$FK$206,FAG_Daten_2022!$AV$1,FALSE)</f>
        <v>3770</v>
      </c>
      <c r="L43" s="3">
        <f>VLOOKUP(A43,FAG_Daten_2022!A$1:$FK$206,FAG_Daten_2022!$F$1,FALSE)</f>
        <v>5499</v>
      </c>
      <c r="M43" s="3">
        <f>VLOOKUP(A43,FAG_Daten_2022!A$1:$FK$206,FAG_Daten_2022!DJ$1,FALSE)</f>
        <v>99.67</v>
      </c>
      <c r="N43" s="3">
        <f>VLOOKUP(A43,FAG_Daten_2022!A$1:$FK$206,FAG_Daten_2022!$DK$1,FALSE)</f>
        <v>100.87</v>
      </c>
      <c r="O43" s="82">
        <f>ROUND(IF(J43&gt;K43*FAG_Basisdaten!$C$8,(J43-K43*FAG_Basisdaten!$C$8)*FAG_Basisdaten!$C$9*L43*(M43/N43),0),0)</f>
        <v>0</v>
      </c>
      <c r="P43" s="82">
        <f>VLOOKUP(A43,FAG_Daten_2022!A$1:$FK$206,FAG_Daten_2022!$I$1,FALSE)</f>
        <v>1226</v>
      </c>
      <c r="Q43" s="82">
        <f>VLOOKUP(A43,FAG_Daten_2022!A$1:$FK$206,FAG_Daten_2022!$F$1,FALSE)</f>
        <v>5499</v>
      </c>
      <c r="R43" s="82">
        <f>VLOOKUP(A43,FAG_Daten_2022!A$1:$FK$206,FAG_Daten_2022!$K$1,FALSE)</f>
        <v>232131</v>
      </c>
      <c r="S43" s="82">
        <f>VLOOKUP(A43,FAG_Daten_2022!A$1:$FK$206,FAG_Daten_2022!$H$1,FALSE)</f>
        <v>1130451</v>
      </c>
      <c r="T43" s="82">
        <f>VLOOKUP(A43,FAG_Daten_2022!A$1:$FK$206,FAG_Daten_2022!$F$1,FALSE)</f>
        <v>5499</v>
      </c>
      <c r="U43" s="3">
        <f>VLOOKUP(A43,FAG_Daten_2022!A$1:$FK$206,FAG_Daten_2022!$BC$1,FALSE)</f>
        <v>102.3</v>
      </c>
      <c r="V43" s="3">
        <f>VLOOKUP(A43,FAG_Daten_2022!A$1:$FK$206,FAG_Daten_2022!$BD$1,FALSE)</f>
        <v>104.2</v>
      </c>
      <c r="W43" s="118">
        <f>IF((P43/Q43)&gt;(R43/S43)*FAG_Basisdaten!$C$12,((P43/Q43)-(R43/S43)*FAG_Basisdaten!$C$12)*T43*FAG_Basisdaten!$C$13*(U43/V43),0)</f>
        <v>0</v>
      </c>
      <c r="X43" s="3">
        <f>VLOOKUP(A43,FAG_Daten_2022!A$1:$FK$206,FAG_Daten_2022!$DH$1,FALSE)</f>
        <v>113</v>
      </c>
      <c r="Y43" s="3">
        <f>VLOOKUP(A43,FAG_Daten_2022!A$1:$FK$206,FAG_Daten_2022!$DJ$1,FALSE)</f>
        <v>99.67</v>
      </c>
      <c r="Z43" s="82">
        <f>ROUND(W43-W43*MIN(MAX((Y43*FAG_Basisdaten!$C$15-X43)/(Y43*FAG_Basisdaten!$C$14),0),1),0)</f>
        <v>0</v>
      </c>
      <c r="AA43" s="79">
        <f>VLOOKUP(A43,FAG_Daten_2022!A$1:$FK$206,FAG_Daten_2022!$AW$1,FALSE)</f>
        <v>652.94000000000005</v>
      </c>
      <c r="AB43" s="83">
        <f>VLOOKUP(A43,FAG_Daten_2022!A$1:$FK$206,FAG_Daten_2022!$AZ$1,FALSE)</f>
        <v>0.1648</v>
      </c>
      <c r="AC43" s="3">
        <f>VLOOKUP(A43,FAG_Daten_2022!A$1:$FK$206,FAG_Daten_2022!$F$1,FALSE)</f>
        <v>5499</v>
      </c>
      <c r="AD43" s="3">
        <f>VLOOKUP(A43,FAG_Daten_2022!A$1:$FK$206,FAG_Daten_2022!$BC$1,FALSE)</f>
        <v>102.3</v>
      </c>
      <c r="AE43" s="3">
        <f>VLOOKUP(A43,FAG_Daten_2022!A$1:$FK$206,FAG_Daten_2022!$BD$1,FALSE)</f>
        <v>104.2</v>
      </c>
      <c r="AF43" s="80">
        <f>IF(OR(AA43&lt;FAG_Basisdaten!$C$18,AB43&gt;FAG_Basisdaten!$C$19),MAX((FAG_Basisdaten!$C$20+FAG_Basisdaten!$C$21*AA43+FAG_Basisdaten!$C$22*AB43*100)*AC43*(AD43/AE43),0),0)</f>
        <v>0</v>
      </c>
      <c r="AG43" s="3">
        <f>VLOOKUP(A43,FAG_Daten_2022!A$1:$FK$206,FAG_Daten_2022!$DH$1,FALSE)</f>
        <v>113</v>
      </c>
      <c r="AH43" s="3">
        <f>VLOOKUP(A43,FAG_Daten_2022!A$1:$FK$206,FAG_Daten_2022!$DJ$1,FALSE)</f>
        <v>99.67</v>
      </c>
      <c r="AI43" s="82">
        <f>ROUND(AF43-AF43*MIN(MAX((AH43*FAG_Basisdaten!$C$24-AG43)/(AH43*FAG_Basisdaten!$C$23),0),1),0)</f>
        <v>0</v>
      </c>
      <c r="AJ43" s="3">
        <f>VLOOKUP(A43,FAG_Daten_2022!$A$1:$FK$206,FAG_Daten_2022!$BC$1,FALSE)</f>
        <v>102.3</v>
      </c>
      <c r="AK43" s="3">
        <f>VLOOKUP(A43,FAG_Daten_2022!$A$1:$FK$206,FAG_Daten_2022!$BD$1,FALSE)</f>
        <v>104.2</v>
      </c>
      <c r="AL43" s="82">
        <v>0</v>
      </c>
      <c r="AM43" s="82">
        <f t="shared" si="82"/>
        <v>6167266</v>
      </c>
      <c r="AN43" s="115" t="str">
        <f>IF(VLOOKUP($A43,FAG_Daten_2022!$A$1:$FK$206,FAG_Daten_2022!BS$1,FALSE)="","",VLOOKUP($A43,FAG_Daten_2022!$A$1:$FK$206,FAG_Daten_2022!BS$1,FALSE))</f>
        <v/>
      </c>
      <c r="AO43" s="115" t="str">
        <f>IF(VLOOKUP($A43,FAG_Daten_2022!$A$1:$FK$206,FAG_Daten_2022!BT$1,FALSE)="","",VLOOKUP($A43,FAG_Daten_2022!$A$1:$FK$206,FAG_Daten_2022!BT$1,FALSE))</f>
        <v/>
      </c>
      <c r="AP43" s="115" t="str">
        <f>IF(VLOOKUP($A43,FAG_Daten_2022!$A$1:$FK$206,FAG_Daten_2022!BU$1,FALSE)="","",VLOOKUP($A43,FAG_Daten_2022!$A$1:$FK$206,FAG_Daten_2022!BU$1,FALSE))</f>
        <v/>
      </c>
      <c r="AQ43" s="115" t="str">
        <f>IF(VLOOKUP($A43,FAG_Daten_2022!$A$1:$FK$206,FAG_Daten_2022!BV$1,FALSE)="","",VLOOKUP($A43,FAG_Daten_2022!$A$1:$FK$206,FAG_Daten_2022!BV$1,FALSE))</f>
        <v/>
      </c>
      <c r="AR43" s="115" t="str">
        <f>IF(VLOOKUP($A43,FAG_Daten_2022!$A$1:$FK$206,FAG_Daten_2022!BW$1,FALSE)="","",VLOOKUP($A43,FAG_Daten_2022!$A$1:$FK$206,FAG_Daten_2022!BW$1,FALSE))</f>
        <v/>
      </c>
      <c r="AS43" s="115" t="str">
        <f>IF(VLOOKUP($A43,FAG_Daten_2022!$A$1:$FK$206,FAG_Daten_2022!BX$1,FALSE)="","",VLOOKUP($A43,FAG_Daten_2022!$A$1:$FK$206,FAG_Daten_2022!BX$1,FALSE))</f>
        <v/>
      </c>
      <c r="AT43" s="115" t="str">
        <f>IF(VLOOKUP($A43,FAG_Daten_2022!$A$1:$FK$206,FAG_Daten_2022!BY$1,FALSE)="","",VLOOKUP($A43,FAG_Daten_2022!$A$1:$FK$206,FAG_Daten_2022!BY$1,FALSE))</f>
        <v/>
      </c>
      <c r="AU43" s="115" t="str">
        <f>IF(VLOOKUP($A43,FAG_Daten_2022!$A$1:$FK$206,FAG_Daten_2022!BZ$1,FALSE)="","",VLOOKUP($A43,FAG_Daten_2022!$A$1:$FK$206,FAG_Daten_2022!BZ$1,FALSE))</f>
        <v/>
      </c>
      <c r="AV43" s="115" t="str">
        <f>IF(VLOOKUP($A43,FAG_Daten_2022!$A$1:$FK$206,FAG_Daten_2022!CA$1,FALSE)="","",VLOOKUP($A43,FAG_Daten_2022!$A$1:$FK$206,FAG_Daten_2022!CA$1,FALSE))</f>
        <v>Eglisau</v>
      </c>
      <c r="AW43" s="115" t="str">
        <f>IF(VLOOKUP($A43,FAG_Daten_2022!$A$1:$FK$206,FAG_Daten_2022!CB$1,FALSE)="","",VLOOKUP($A43,FAG_Daten_2022!$A$1:$FK$206,FAG_Daten_2022!CB$1,FALSE))</f>
        <v/>
      </c>
      <c r="AX43" s="115" t="str">
        <f>IF(VLOOKUP($A43,FAG_Daten_2022!$A$1:$FK$206,FAG_Daten_2022!CC$1,FALSE)="","",VLOOKUP($A43,FAG_Daten_2022!$A$1:$FK$206,FAG_Daten_2022!CC$1,FALSE))</f>
        <v/>
      </c>
      <c r="AY43" s="115" t="str">
        <f>IF(VLOOKUP($A43,FAG_Daten_2022!$A$1:$FK$206,FAG_Daten_2022!CD$1,FALSE)="","",VLOOKUP($A43,FAG_Daten_2022!$A$1:$FK$206,FAG_Daten_2022!CD$1,FALSE))</f>
        <v/>
      </c>
      <c r="AZ43" s="80">
        <f>VLOOKUP($A43,FAG_Daten_2022!$A$1:$FK$206,FAG_Daten_2022!$DH$1,FALSE)</f>
        <v>113</v>
      </c>
      <c r="BA43" s="80">
        <f>IF(VLOOKUP($A43,FAG_Daten_2022!$A$1:$FK$206,FAG_Daten_2022!M$1,FALSE)="","",VLOOKUP($A43,FAG_Daten_2022!$A$1:$FK$206,FAG_Daten_2022!M$1,FALSE))</f>
        <v>0</v>
      </c>
      <c r="BB43" s="80">
        <f>IF(VLOOKUP($A43,FAG_Daten_2022!$A$1:$FK$206,FAG_Daten_2022!N$1,FALSE)="","",VLOOKUP($A43,FAG_Daten_2022!$A$1:$FK$206,FAG_Daten_2022!N$1,FALSE))</f>
        <v>0</v>
      </c>
      <c r="BC43" s="80">
        <f>IF(VLOOKUP($A43,FAG_Daten_2022!$A$1:$FK$206,FAG_Daten_2022!O$1,FALSE)="","",VLOOKUP($A43,FAG_Daten_2022!$A$1:$FK$206,FAG_Daten_2022!O$1,FALSE))</f>
        <v>0</v>
      </c>
      <c r="BD43" s="80" t="str">
        <f>IF(VLOOKUP($A43,FAG_Daten_2022!$A$1:$FK$206,FAG_Daten_2022!P$1,FALSE)="","",VLOOKUP($A43,FAG_Daten_2022!$A$1:$FK$206,FAG_Daten_2022!P$1,FALSE))</f>
        <v/>
      </c>
      <c r="BE43" s="80">
        <f>IF(VLOOKUP($A43,FAG_Daten_2022!$A$1:$FK$206,FAG_Daten_2022!R$1,FALSE)="","",VLOOKUP($A43,FAG_Daten_2022!$A$1:$FK$206,FAG_Daten_2022!R$1,FALSE))</f>
        <v>0</v>
      </c>
      <c r="BF43" s="80">
        <f>IF(VLOOKUP($A43,FAG_Daten_2022!$A$1:$FK$206,FAG_Daten_2022!S$1,FALSE)="","",VLOOKUP($A43,FAG_Daten_2022!$A$1:$FK$206,FAG_Daten_2022!S$1,FALSE))</f>
        <v>0</v>
      </c>
      <c r="BG43" s="80" t="str">
        <f>IF(VLOOKUP($A43,FAG_Daten_2022!$A$1:$FK$206,FAG_Daten_2022!T$1,FALSE)="","",VLOOKUP($A43,FAG_Daten_2022!$A$1:$FK$206,FAG_Daten_2022!T$1,FALSE))</f>
        <v/>
      </c>
      <c r="BH43" s="80" t="str">
        <f>IF(VLOOKUP($A43,FAG_Daten_2022!$A$1:$FK$206,FAG_Daten_2022!U$1,FALSE)="","",VLOOKUP($A43,FAG_Daten_2022!$A$1:$FK$206,FAG_Daten_2022!U$1,FALSE))</f>
        <v/>
      </c>
      <c r="BI43" s="80">
        <f>IF(VLOOKUP($A43,FAG_Daten_2022!$A$1:$FK$206,FAG_Daten_2022!W$1,FALSE)="","",VLOOKUP($A43,FAG_Daten_2022!$A$1:$FK$206,FAG_Daten_2022!W$1,FALSE))</f>
        <v>76</v>
      </c>
      <c r="BJ43" s="80" t="str">
        <f>IF(VLOOKUP($A43,FAG_Daten_2022!$A$1:$FK$206,FAG_Daten_2022!X$1,FALSE)="","",VLOOKUP($A43,FAG_Daten_2022!$A$1:$FK$206,FAG_Daten_2022!X$1,FALSE))</f>
        <v/>
      </c>
      <c r="BK43" s="80" t="str">
        <f>IF(VLOOKUP($A43,FAG_Daten_2022!$A$1:$FK$206,FAG_Daten_2022!Y$1,FALSE)="","",VLOOKUP($A43,FAG_Daten_2022!$A$1:$FK$206,FAG_Daten_2022!Y$1,FALSE))</f>
        <v/>
      </c>
      <c r="BL43" s="80" t="str">
        <f>IF(VLOOKUP($A43,FAG_Daten_2022!$A$1:$FK$206,FAG_Daten_2022!Z$1,FALSE)="","",VLOOKUP($A43,FAG_Daten_2022!$A$1:$FK$206,FAG_Daten_2022!Z$1,FALSE))</f>
        <v/>
      </c>
      <c r="BM43" s="82">
        <f>IF(VLOOKUP($A43,FAG_Daten_2022!$A$1:$FK$206,FAG_Daten_2022!AG$1,FALSE)="","",VLOOKUP($A43,FAG_Daten_2022!$A$1:$FK$206,FAG_Daten_2022!AG$1,FALSE))</f>
        <v>14236283</v>
      </c>
      <c r="BN43" s="82">
        <f>IF(VLOOKUP($A43,FAG_Daten_2022!$A$1:$FK$206,FAG_Daten_2022!AH$1,FALSE)="","",VLOOKUP($A43,FAG_Daten_2022!$A$1:$FK$206,FAG_Daten_2022!AH$1,FALSE))</f>
        <v>0</v>
      </c>
      <c r="BO43" s="82">
        <f>IF(VLOOKUP($A43,FAG_Daten_2022!$A$1:$FK$206,FAG_Daten_2022!AI$1,FALSE)="","",VLOOKUP($A43,FAG_Daten_2022!$A$1:$FK$206,FAG_Daten_2022!AI$1,FALSE))</f>
        <v>0</v>
      </c>
      <c r="BP43" s="113">
        <f>IF(VLOOKUP($A43,FAG_Daten_2022!$A$1:$FK$206,FAG_Daten_2022!AJ$1,FALSE)="","",VLOOKUP($A43,FAG_Daten_2022!$A$1:$FK$206,FAG_Daten_2022!AJ$1,FALSE))</f>
        <v>0</v>
      </c>
      <c r="BQ43" s="82" t="str">
        <f>IF(VLOOKUP($A43,FAG_Daten_2022!$A$1:$FK$206,FAG_Daten_2022!AK$1,FALSE)="","",VLOOKUP($A43,FAG_Daten_2022!$A$1:$FK$206,FAG_Daten_2022!AK$1,FALSE))</f>
        <v/>
      </c>
      <c r="BR43" s="82">
        <f>IF(VLOOKUP($A43,FAG_Daten_2022!$A$1:$FK$206,FAG_Daten_2022!AL$1,FALSE)="","",VLOOKUP($A43,FAG_Daten_2022!$A$1:$FK$206,FAG_Daten_2022!AL$1,FALSE))</f>
        <v>0</v>
      </c>
      <c r="BS43" s="82">
        <f>IF(VLOOKUP($A43,FAG_Daten_2022!$A$1:$FK$206,FAG_Daten_2022!AM$1,FALSE)="","",VLOOKUP($A43,FAG_Daten_2022!$A$1:$FK$206,FAG_Daten_2022!AM$1,FALSE))</f>
        <v>0</v>
      </c>
      <c r="BT43" s="82" t="str">
        <f>IF(VLOOKUP($A43,FAG_Daten_2022!$A$1:$FK$206,FAG_Daten_2022!AN$1,FALSE)="","",VLOOKUP($A43,FAG_Daten_2022!$A$1:$FK$206,FAG_Daten_2022!AN$1,FALSE))</f>
        <v/>
      </c>
      <c r="BU43" s="82" t="str">
        <f>IF(VLOOKUP($A43,FAG_Daten_2022!$A$1:$FK$206,FAG_Daten_2022!AO$1,FALSE)="","",VLOOKUP($A43,FAG_Daten_2022!$A$1:$FK$206,FAG_Daten_2022!AO$1,FALSE))</f>
        <v/>
      </c>
      <c r="BV43" s="82">
        <f>IF(VLOOKUP($A43,FAG_Daten_2022!$A$1:$FK$206,FAG_Daten_2022!AP$1,FALSE)="","",VLOOKUP($A43,FAG_Daten_2022!$A$1:$FK$206,FAG_Daten_2022!AP$1,FALSE))</f>
        <v>14236283</v>
      </c>
      <c r="BW43" s="82" t="str">
        <f>IF(VLOOKUP($A43,FAG_Daten_2022!$A$1:$FK$206,FAG_Daten_2022!AQ$1,FALSE)="","",VLOOKUP($A43,FAG_Daten_2022!$A$1:$FK$206,FAG_Daten_2022!AQ$1,FALSE))</f>
        <v/>
      </c>
      <c r="BX43" s="82" t="str">
        <f>IF(VLOOKUP($A43,FAG_Daten_2022!$A$1:$FK$206,FAG_Daten_2022!AR$1,FALSE)="","",VLOOKUP($A43,FAG_Daten_2022!$A$1:$FK$206,FAG_Daten_2022!AR$1,FALSE))</f>
        <v/>
      </c>
      <c r="BY43" s="82" t="str">
        <f>IF(VLOOKUP($A43,FAG_Daten_2022!$A$1:$FK$206,FAG_Daten_2022!AS$1,FALSE)="","",VLOOKUP($A43,FAG_Daten_2022!$A$1:$FK$206,FAG_Daten_2022!AS$1,FALSE))</f>
        <v/>
      </c>
      <c r="BZ43" s="82">
        <f t="shared" si="83"/>
        <v>0</v>
      </c>
      <c r="CA43" s="82">
        <f t="shared" si="84"/>
        <v>0</v>
      </c>
      <c r="CB43" s="82">
        <f t="shared" si="85"/>
        <v>0</v>
      </c>
      <c r="CC43" s="82" t="str">
        <f t="shared" si="86"/>
        <v/>
      </c>
      <c r="CD43" s="82">
        <f t="shared" si="87"/>
        <v>0</v>
      </c>
      <c r="CE43" s="82">
        <f t="shared" si="88"/>
        <v>0</v>
      </c>
      <c r="CF43" s="82" t="str">
        <f t="shared" si="89"/>
        <v/>
      </c>
      <c r="CG43" s="82" t="str">
        <f t="shared" si="90"/>
        <v/>
      </c>
      <c r="CH43" s="82">
        <f t="shared" si="91"/>
        <v>4147896</v>
      </c>
      <c r="CI43" s="82" t="str">
        <f t="shared" si="92"/>
        <v/>
      </c>
      <c r="CJ43" s="82" t="str">
        <f t="shared" si="93"/>
        <v/>
      </c>
      <c r="CK43" s="82" t="str">
        <f t="shared" si="94"/>
        <v/>
      </c>
      <c r="CL43" s="82">
        <f t="shared" si="95"/>
        <v>0</v>
      </c>
      <c r="CM43" s="82">
        <f t="shared" si="96"/>
        <v>0</v>
      </c>
      <c r="CN43" s="82">
        <f t="shared" si="97"/>
        <v>0</v>
      </c>
      <c r="CO43" s="82" t="str">
        <f t="shared" si="98"/>
        <v/>
      </c>
      <c r="CP43" s="82">
        <f t="shared" si="99"/>
        <v>0</v>
      </c>
      <c r="CQ43" s="82">
        <f t="shared" si="100"/>
        <v>0</v>
      </c>
      <c r="CR43" s="82" t="str">
        <f t="shared" si="101"/>
        <v/>
      </c>
      <c r="CS43" s="82" t="str">
        <f t="shared" si="102"/>
        <v/>
      </c>
      <c r="CT43" s="82">
        <f t="shared" si="103"/>
        <v>0</v>
      </c>
      <c r="CU43" s="82" t="str">
        <f t="shared" si="104"/>
        <v/>
      </c>
      <c r="CV43" s="82" t="str">
        <f t="shared" si="105"/>
        <v/>
      </c>
      <c r="CW43" s="82" t="str">
        <f t="shared" si="106"/>
        <v/>
      </c>
      <c r="CX43" s="82">
        <f t="shared" si="107"/>
        <v>4147896</v>
      </c>
      <c r="CY43" s="82">
        <f>VLOOKUP($A43,FAG_Daten_2022!$A$1:$FK$206,FAG_Daten_2022!I$1,FALSE)</f>
        <v>1226</v>
      </c>
      <c r="CZ43" s="82" t="str">
        <f>IF(VLOOKUP($A43,FAG_Daten_2022!$A$1:$FK$206,FAG_Daten_2022!BE$1,FALSE)="","",VLOOKUP($A43,FAG_Daten_2022!$A$1:$FK$206,FAG_Daten_2022!BE$1,FALSE))</f>
        <v/>
      </c>
      <c r="DA43" s="82" t="str">
        <f>IF(VLOOKUP($A43,FAG_Daten_2022!$A$1:$FK$206,FAG_Daten_2022!BF$1,FALSE)="","",VLOOKUP($A43,FAG_Daten_2022!$A$1:$FK$206,FAG_Daten_2022!BF$1,FALSE))</f>
        <v/>
      </c>
      <c r="DB43" s="82" t="str">
        <f>IF(VLOOKUP($A43,FAG_Daten_2022!$A$1:$FK$206,FAG_Daten_2022!BG$1,FALSE)="","",VLOOKUP($A43,FAG_Daten_2022!$A$1:$FK$206,FAG_Daten_2022!BG$1,FALSE))</f>
        <v/>
      </c>
      <c r="DC43" s="82" t="str">
        <f>IF(VLOOKUP($A43,FAG_Daten_2022!$A$1:$FK$206,FAG_Daten_2022!BH$1,FALSE)="","",VLOOKUP($A43,FAG_Daten_2022!$A$1:$FK$206,FAG_Daten_2022!BH$1,FALSE))</f>
        <v/>
      </c>
      <c r="DD43" s="82" t="str">
        <f>IF(VLOOKUP($A43,FAG_Daten_2022!$A$1:$FK$206,FAG_Daten_2022!BI$1,FALSE)="","",VLOOKUP($A43,FAG_Daten_2022!$A$1:$FK$206,FAG_Daten_2022!BI$1,FALSE))</f>
        <v/>
      </c>
      <c r="DE43" s="82" t="str">
        <f>IF(VLOOKUP($A43,FAG_Daten_2022!$A$1:$FK$206,FAG_Daten_2022!BJ$1,FALSE)="","",VLOOKUP($A43,FAG_Daten_2022!$A$1:$FK$206,FAG_Daten_2022!BJ$1,FALSE))</f>
        <v/>
      </c>
      <c r="DF43" s="82" t="str">
        <f>IF(VLOOKUP($A43,FAG_Daten_2022!$A$1:$FK$206,FAG_Daten_2022!BK$1,FALSE)="","",VLOOKUP($A43,FAG_Daten_2022!$A$1:$FK$206,FAG_Daten_2022!BK$1,FALSE))</f>
        <v/>
      </c>
      <c r="DG43" s="82" t="str">
        <f>IF(VLOOKUP($A43,FAG_Daten_2022!$A$1:$FK$206,FAG_Daten_2022!BL$1,FALSE)="","",VLOOKUP($A43,FAG_Daten_2022!$A$1:$FK$206,FAG_Daten_2022!BL$1,FALSE))</f>
        <v/>
      </c>
      <c r="DH43" s="82">
        <f>IF(VLOOKUP($A43,FAG_Daten_2022!$A$1:$FK$206,FAG_Daten_2022!BM$1,FALSE)="","",VLOOKUP($A43,FAG_Daten_2022!$A$1:$FK$206,FAG_Daten_2022!BM$1,FALSE))</f>
        <v>681</v>
      </c>
      <c r="DI43" s="82" t="str">
        <f>IF(VLOOKUP($A43,FAG_Daten_2022!$A$1:$FK$206,FAG_Daten_2022!BN$1,FALSE)="","",VLOOKUP($A43,FAG_Daten_2022!$A$1:$FK$206,FAG_Daten_2022!BN$1,FALSE))</f>
        <v/>
      </c>
      <c r="DJ43" s="82" t="str">
        <f>IF(VLOOKUP($A43,FAG_Daten_2022!$A$1:$FK$206,FAG_Daten_2022!BO$1,FALSE)="","",VLOOKUP($A43,FAG_Daten_2022!$A$1:$FK$206,FAG_Daten_2022!BO$1,FALSE))</f>
        <v/>
      </c>
      <c r="DK43" s="82" t="str">
        <f>IF(VLOOKUP($A43,FAG_Daten_2022!$A$1:$FK$206,FAG_Daten_2022!BP$1,FALSE)="","",VLOOKUP($A43,FAG_Daten_2022!$A$1:$FK$206,FAG_Daten_2022!BP$1,FALSE))</f>
        <v/>
      </c>
      <c r="DL43" s="82" t="str">
        <f>IF(VLOOKUP($A43,FAG_Daten_2022!$A$1:$FK$206,FAG_Daten_2022!BQ$1,FALSE)="","",VLOOKUP($A43,FAG_Daten_2022!$A$1:$FK$206,FAG_Daten_2022!BQ$1,FALSE))</f>
        <v/>
      </c>
      <c r="DM43" s="82" t="str">
        <f>IF(VLOOKUP($A43,FAG_Daten_2022!$A$1:$FK$206,FAG_Daten_2022!BR$1,FALSE)="","",VLOOKUP($A43,FAG_Daten_2022!$A$1:$FK$206,FAG_Daten_2022!BR$1,FALSE))</f>
        <v/>
      </c>
      <c r="DN43" s="82" t="str">
        <f t="shared" si="108"/>
        <v/>
      </c>
      <c r="DO43" s="82" t="str">
        <f t="shared" si="109"/>
        <v/>
      </c>
      <c r="DP43" s="82" t="str">
        <f t="shared" si="110"/>
        <v/>
      </c>
      <c r="DQ43" s="82" t="str">
        <f t="shared" si="111"/>
        <v/>
      </c>
      <c r="DR43" s="82" t="str">
        <f t="shared" si="112"/>
        <v/>
      </c>
      <c r="DS43" s="82" t="str">
        <f t="shared" si="113"/>
        <v/>
      </c>
      <c r="DT43" s="82" t="str">
        <f t="shared" si="114"/>
        <v/>
      </c>
      <c r="DU43" s="82" t="str">
        <f t="shared" si="115"/>
        <v/>
      </c>
      <c r="DV43" s="82">
        <f t="shared" si="116"/>
        <v>0</v>
      </c>
      <c r="DW43" s="82" t="str">
        <f t="shared" si="117"/>
        <v/>
      </c>
      <c r="DX43" s="82" t="str">
        <f t="shared" si="118"/>
        <v/>
      </c>
      <c r="DY43" s="82" t="str">
        <f t="shared" si="119"/>
        <v/>
      </c>
      <c r="DZ43" s="82">
        <f t="shared" si="120"/>
        <v>0</v>
      </c>
      <c r="EA43" s="82">
        <f t="shared" si="121"/>
        <v>4147896</v>
      </c>
      <c r="EB43" s="82"/>
      <c r="EC43" s="82"/>
      <c r="ED43" s="82"/>
      <c r="EE43" s="82"/>
      <c r="EF43" s="82"/>
      <c r="EG43" s="82"/>
      <c r="EH43" s="82"/>
      <c r="EI43" s="82"/>
      <c r="EJ43" s="82"/>
      <c r="EL43" s="82"/>
    </row>
    <row r="44" spans="1:143" s="3" customFormat="1" outlineLevel="1" x14ac:dyDescent="0.2">
      <c r="A44" s="3">
        <v>294</v>
      </c>
      <c r="B44" s="3" t="str">
        <f>VLOOKUP(A44,FAG_Daten_2022!A$1:$FK$206,FAG_Daten_2022!$B$1,FALSE)</f>
        <v>Elgg</v>
      </c>
      <c r="C44" s="3" t="str">
        <f>VLOOKUP(A44,FAG_Daten_2022!A$1:$FK$206,FAG_Daten_2022!$C$1,FALSE)</f>
        <v>Politische Gemeinde</v>
      </c>
      <c r="D44" s="3" t="str">
        <f>VLOOKUP(A44,FAG_Daten_2022!A$1:$FK$206,FAG_Daten_2022!$D$1,FALSE)</f>
        <v>Bezirk Winterthur</v>
      </c>
      <c r="E44" s="82">
        <f>VLOOKUP(A44,FAG_Daten_2022!A$1:$FK$206,FAG_Daten_2022!$AT$1,FALSE)</f>
        <v>2286</v>
      </c>
      <c r="F44" s="82">
        <f>VLOOKUP(A44,FAG_Daten_2022!A$1:$FK$206,FAG_Daten_2022!$AV$1,FALSE)</f>
        <v>3770</v>
      </c>
      <c r="G44" s="82">
        <f>VLOOKUP(A44,FAG_Daten_2022!A$1:$FK$206,FAG_Daten_2022!$F$1,FALSE)</f>
        <v>4951</v>
      </c>
      <c r="H44" s="80">
        <f>VLOOKUP(A44,FAG_Daten_2022!A$1:$FK$206,FAG_Daten_2022!$DH$1,FALSE)</f>
        <v>117</v>
      </c>
      <c r="I44" s="82">
        <f>ROUND(IF(E44&lt;FAG_Basisdaten!$C$5*F44,(FAG_Basisdaten!$C$5*F44-E44)*G44*H44/100,0),0)</f>
        <v>7504404</v>
      </c>
      <c r="J44" s="82">
        <f>VLOOKUP(A44,FAG_Daten_2022!A$1:$FK$206,FAG_Daten_2022!$AT$1,FALSE)</f>
        <v>2286</v>
      </c>
      <c r="K44" s="82">
        <f>VLOOKUP(A44,FAG_Daten_2022!A$1:$FK$206,FAG_Daten_2022!$AV$1,FALSE)</f>
        <v>3770</v>
      </c>
      <c r="L44" s="3">
        <f>VLOOKUP(A44,FAG_Daten_2022!A$1:$FK$206,FAG_Daten_2022!$F$1,FALSE)</f>
        <v>4951</v>
      </c>
      <c r="M44" s="3">
        <f>VLOOKUP(A44,FAG_Daten_2022!A$1:$FK$206,FAG_Daten_2022!DJ$1,FALSE)</f>
        <v>99.67</v>
      </c>
      <c r="N44" s="3">
        <f>VLOOKUP(A44,FAG_Daten_2022!A$1:$FK$206,FAG_Daten_2022!$DK$1,FALSE)</f>
        <v>100.87</v>
      </c>
      <c r="O44" s="82">
        <f>ROUND(IF(J44&gt;K44*FAG_Basisdaten!$C$8,(J44-K44*FAG_Basisdaten!$C$8)*FAG_Basisdaten!$C$9*L44*(M44/N44),0),0)</f>
        <v>0</v>
      </c>
      <c r="P44" s="82">
        <f>VLOOKUP(A44,FAG_Daten_2022!A$1:$FK$206,FAG_Daten_2022!$I$1,FALSE)</f>
        <v>1039</v>
      </c>
      <c r="Q44" s="82">
        <f>VLOOKUP(A44,FAG_Daten_2022!A$1:$FK$206,FAG_Daten_2022!$F$1,FALSE)</f>
        <v>4951</v>
      </c>
      <c r="R44" s="82">
        <f>VLOOKUP(A44,FAG_Daten_2022!A$1:$FK$206,FAG_Daten_2022!$K$1,FALSE)</f>
        <v>232131</v>
      </c>
      <c r="S44" s="82">
        <f>VLOOKUP(A44,FAG_Daten_2022!A$1:$FK$206,FAG_Daten_2022!$H$1,FALSE)</f>
        <v>1130451</v>
      </c>
      <c r="T44" s="82">
        <f>VLOOKUP(A44,FAG_Daten_2022!A$1:$FK$206,FAG_Daten_2022!$F$1,FALSE)</f>
        <v>4951</v>
      </c>
      <c r="U44" s="3">
        <f>VLOOKUP(A44,FAG_Daten_2022!A$1:$FK$206,FAG_Daten_2022!$BC$1,FALSE)</f>
        <v>102.3</v>
      </c>
      <c r="V44" s="3">
        <f>VLOOKUP(A44,FAG_Daten_2022!A$1:$FK$206,FAG_Daten_2022!$BD$1,FALSE)</f>
        <v>104.2</v>
      </c>
      <c r="W44" s="118">
        <f>IF((P44/Q44)&gt;(R44/S44)*FAG_Basisdaten!$C$12,((P44/Q44)-(R44/S44)*FAG_Basisdaten!$C$12)*T44*FAG_Basisdaten!$C$13*(U44/V44),0)</f>
        <v>0</v>
      </c>
      <c r="X44" s="3">
        <f>VLOOKUP(A44,FAG_Daten_2022!A$1:$FK$206,FAG_Daten_2022!$DH$1,FALSE)</f>
        <v>117</v>
      </c>
      <c r="Y44" s="3">
        <f>VLOOKUP(A44,FAG_Daten_2022!A$1:$FK$206,FAG_Daten_2022!$DJ$1,FALSE)</f>
        <v>99.67</v>
      </c>
      <c r="Z44" s="82">
        <f>ROUND(W44-W44*MIN(MAX((Y44*FAG_Basisdaten!$C$15-X44)/(Y44*FAG_Basisdaten!$C$14),0),1),0)</f>
        <v>0</v>
      </c>
      <c r="AA44" s="79">
        <f>VLOOKUP(A44,FAG_Daten_2022!A$1:$FK$206,FAG_Daten_2022!$AW$1,FALSE)</f>
        <v>203.8</v>
      </c>
      <c r="AB44" s="83">
        <f>VLOOKUP(A44,FAG_Daten_2022!A$1:$FK$206,FAG_Daten_2022!$AZ$1,FALSE)</f>
        <v>5.4699999999999999E-2</v>
      </c>
      <c r="AC44" s="3">
        <f>VLOOKUP(A44,FAG_Daten_2022!A$1:$FK$206,FAG_Daten_2022!$F$1,FALSE)</f>
        <v>4951</v>
      </c>
      <c r="AD44" s="3">
        <f>VLOOKUP(A44,FAG_Daten_2022!A$1:$FK$206,FAG_Daten_2022!$BC$1,FALSE)</f>
        <v>102.3</v>
      </c>
      <c r="AE44" s="3">
        <f>VLOOKUP(A44,FAG_Daten_2022!A$1:$FK$206,FAG_Daten_2022!$BD$1,FALSE)</f>
        <v>104.2</v>
      </c>
      <c r="AF44" s="80">
        <f>IF(OR(AA44&lt;FAG_Basisdaten!$C$18,AB44&gt;FAG_Basisdaten!$C$19),MAX((FAG_Basisdaten!$C$20+FAG_Basisdaten!$C$21*AA44+FAG_Basisdaten!$C$22*AB44*100)*AC44*(AD44/AE44),0),0)</f>
        <v>0</v>
      </c>
      <c r="AG44" s="3">
        <f>VLOOKUP(A44,FAG_Daten_2022!A$1:$FK$206,FAG_Daten_2022!$DH$1,FALSE)</f>
        <v>117</v>
      </c>
      <c r="AH44" s="3">
        <f>VLOOKUP(A44,FAG_Daten_2022!A$1:$FK$206,FAG_Daten_2022!$DJ$1,FALSE)</f>
        <v>99.67</v>
      </c>
      <c r="AI44" s="82">
        <f>ROUND(AF44-AF44*MIN(MAX((AH44*FAG_Basisdaten!$C$24-AG44)/(AH44*FAG_Basisdaten!$C$23),0),1),0)</f>
        <v>0</v>
      </c>
      <c r="AJ44" s="3">
        <f>VLOOKUP(A44,FAG_Daten_2022!$A$1:$FK$206,FAG_Daten_2022!$BC$1,FALSE)</f>
        <v>102.3</v>
      </c>
      <c r="AK44" s="3">
        <f>VLOOKUP(A44,FAG_Daten_2022!$A$1:$FK$206,FAG_Daten_2022!$BD$1,FALSE)</f>
        <v>104.2</v>
      </c>
      <c r="AL44" s="82">
        <v>0</v>
      </c>
      <c r="AM44" s="82">
        <f t="shared" si="82"/>
        <v>7504404</v>
      </c>
      <c r="AN44" s="115" t="str">
        <f>IF(VLOOKUP($A44,FAG_Daten_2022!$A$1:$FK$206,FAG_Daten_2022!BS$1,FALSE)="","",VLOOKUP($A44,FAG_Daten_2022!$A$1:$FK$206,FAG_Daten_2022!BS$1,FALSE))</f>
        <v>Elgg</v>
      </c>
      <c r="AO44" s="115" t="str">
        <f>IF(VLOOKUP($A44,FAG_Daten_2022!$A$1:$FK$206,FAG_Daten_2022!BT$1,FALSE)="","",VLOOKUP($A44,FAG_Daten_2022!$A$1:$FK$206,FAG_Daten_2022!BT$1,FALSE))</f>
        <v/>
      </c>
      <c r="AP44" s="115" t="str">
        <f>IF(VLOOKUP($A44,FAG_Daten_2022!$A$1:$FK$206,FAG_Daten_2022!BU$1,FALSE)="","",VLOOKUP($A44,FAG_Daten_2022!$A$1:$FK$206,FAG_Daten_2022!BU$1,FALSE))</f>
        <v/>
      </c>
      <c r="AQ44" s="115" t="str">
        <f>IF(VLOOKUP($A44,FAG_Daten_2022!$A$1:$FK$206,FAG_Daten_2022!BV$1,FALSE)="","",VLOOKUP($A44,FAG_Daten_2022!$A$1:$FK$206,FAG_Daten_2022!BV$1,FALSE))</f>
        <v/>
      </c>
      <c r="AR44" s="115" t="str">
        <f>IF(VLOOKUP($A44,FAG_Daten_2022!$A$1:$FK$206,FAG_Daten_2022!BW$1,FALSE)="","",VLOOKUP($A44,FAG_Daten_2022!$A$1:$FK$206,FAG_Daten_2022!BW$1,FALSE))</f>
        <v>Elgg</v>
      </c>
      <c r="AS44" s="115" t="str">
        <f>IF(VLOOKUP($A44,FAG_Daten_2022!$A$1:$FK$206,FAG_Daten_2022!BX$1,FALSE)="","",VLOOKUP($A44,FAG_Daten_2022!$A$1:$FK$206,FAG_Daten_2022!BX$1,FALSE))</f>
        <v/>
      </c>
      <c r="AT44" s="115" t="str">
        <f>IF(VLOOKUP($A44,FAG_Daten_2022!$A$1:$FK$206,FAG_Daten_2022!BY$1,FALSE)="","",VLOOKUP($A44,FAG_Daten_2022!$A$1:$FK$206,FAG_Daten_2022!BY$1,FALSE))</f>
        <v/>
      </c>
      <c r="AU44" s="115" t="str">
        <f>IF(VLOOKUP($A44,FAG_Daten_2022!$A$1:$FK$206,FAG_Daten_2022!BZ$1,FALSE)="","",VLOOKUP($A44,FAG_Daten_2022!$A$1:$FK$206,FAG_Daten_2022!BZ$1,FALSE))</f>
        <v/>
      </c>
      <c r="AV44" s="115" t="str">
        <f>IF(VLOOKUP($A44,FAG_Daten_2022!$A$1:$FK$206,FAG_Daten_2022!CA$1,FALSE)="","",VLOOKUP($A44,FAG_Daten_2022!$A$1:$FK$206,FAG_Daten_2022!CA$1,FALSE))</f>
        <v/>
      </c>
      <c r="AW44" s="115" t="str">
        <f>IF(VLOOKUP($A44,FAG_Daten_2022!$A$1:$FK$206,FAG_Daten_2022!CB$1,FALSE)="","",VLOOKUP($A44,FAG_Daten_2022!$A$1:$FK$206,FAG_Daten_2022!CB$1,FALSE))</f>
        <v/>
      </c>
      <c r="AX44" s="115" t="str">
        <f>IF(VLOOKUP($A44,FAG_Daten_2022!$A$1:$FK$206,FAG_Daten_2022!CC$1,FALSE)="","",VLOOKUP($A44,FAG_Daten_2022!$A$1:$FK$206,FAG_Daten_2022!CC$1,FALSE))</f>
        <v/>
      </c>
      <c r="AY44" s="115" t="str">
        <f>IF(VLOOKUP($A44,FAG_Daten_2022!$A$1:$FK$206,FAG_Daten_2022!CD$1,FALSE)="","",VLOOKUP($A44,FAG_Daten_2022!$A$1:$FK$206,FAG_Daten_2022!CD$1,FALSE))</f>
        <v/>
      </c>
      <c r="AZ44" s="80">
        <f>VLOOKUP($A44,FAG_Daten_2022!$A$1:$FK$206,FAG_Daten_2022!$DH$1,FALSE)</f>
        <v>117</v>
      </c>
      <c r="BA44" s="79">
        <f>IF(VLOOKUP($A44,FAG_Daten_2022!$A$1:$FK$206,FAG_Daten_2022!M$1,FALSE)="","",VLOOKUP($A44,FAG_Daten_2022!$A$1:$FK$206,FAG_Daten_2022!M$1,FALSE))</f>
        <v>43</v>
      </c>
      <c r="BB44" s="80">
        <f>IF(VLOOKUP($A44,FAG_Daten_2022!$A$1:$FK$206,FAG_Daten_2022!N$1,FALSE)="","",VLOOKUP($A44,FAG_Daten_2022!$A$1:$FK$206,FAG_Daten_2022!N$1,FALSE))</f>
        <v>0</v>
      </c>
      <c r="BC44" s="80">
        <f>IF(VLOOKUP($A44,FAG_Daten_2022!$A$1:$FK$206,FAG_Daten_2022!O$1,FALSE)="","",VLOOKUP($A44,FAG_Daten_2022!$A$1:$FK$206,FAG_Daten_2022!O$1,FALSE))</f>
        <v>0</v>
      </c>
      <c r="BD44" s="80" t="str">
        <f>IF(VLOOKUP($A44,FAG_Daten_2022!$A$1:$FK$206,FAG_Daten_2022!P$1,FALSE)="","",VLOOKUP($A44,FAG_Daten_2022!$A$1:$FK$206,FAG_Daten_2022!P$1,FALSE))</f>
        <v/>
      </c>
      <c r="BE44" s="80">
        <f>IF(VLOOKUP($A44,FAG_Daten_2022!$A$1:$FK$206,FAG_Daten_2022!R$1,FALSE)="","",VLOOKUP($A44,FAG_Daten_2022!$A$1:$FK$206,FAG_Daten_2022!R$1,FALSE))</f>
        <v>20</v>
      </c>
      <c r="BF44" s="80">
        <f>IF(VLOOKUP($A44,FAG_Daten_2022!$A$1:$FK$206,FAG_Daten_2022!S$1,FALSE)="","",VLOOKUP($A44,FAG_Daten_2022!$A$1:$FK$206,FAG_Daten_2022!S$1,FALSE))</f>
        <v>0</v>
      </c>
      <c r="BG44" s="80" t="str">
        <f>IF(VLOOKUP($A44,FAG_Daten_2022!$A$1:$FK$206,FAG_Daten_2022!T$1,FALSE)="","",VLOOKUP($A44,FAG_Daten_2022!$A$1:$FK$206,FAG_Daten_2022!T$1,FALSE))</f>
        <v/>
      </c>
      <c r="BH44" s="80" t="str">
        <f>IF(VLOOKUP($A44,FAG_Daten_2022!$A$1:$FK$206,FAG_Daten_2022!U$1,FALSE)="","",VLOOKUP($A44,FAG_Daten_2022!$A$1:$FK$206,FAG_Daten_2022!U$1,FALSE))</f>
        <v/>
      </c>
      <c r="BI44" s="80">
        <f>IF(VLOOKUP($A44,FAG_Daten_2022!$A$1:$FK$206,FAG_Daten_2022!W$1,FALSE)="","",VLOOKUP($A44,FAG_Daten_2022!$A$1:$FK$206,FAG_Daten_2022!W$1,FALSE))</f>
        <v>0</v>
      </c>
      <c r="BJ44" s="80" t="str">
        <f>IF(VLOOKUP($A44,FAG_Daten_2022!$A$1:$FK$206,FAG_Daten_2022!X$1,FALSE)="","",VLOOKUP($A44,FAG_Daten_2022!$A$1:$FK$206,FAG_Daten_2022!X$1,FALSE))</f>
        <v/>
      </c>
      <c r="BK44" s="80" t="str">
        <f>IF(VLOOKUP($A44,FAG_Daten_2022!$A$1:$FK$206,FAG_Daten_2022!Y$1,FALSE)="","",VLOOKUP($A44,FAG_Daten_2022!$A$1:$FK$206,FAG_Daten_2022!Y$1,FALSE))</f>
        <v/>
      </c>
      <c r="BL44" s="80" t="str">
        <f>IF(VLOOKUP($A44,FAG_Daten_2022!$A$1:$FK$206,FAG_Daten_2022!Z$1,FALSE)="","",VLOOKUP($A44,FAG_Daten_2022!$A$1:$FK$206,FAG_Daten_2022!Z$1,FALSE))</f>
        <v/>
      </c>
      <c r="BM44" s="82">
        <f>IF(VLOOKUP($A44,FAG_Daten_2022!$A$1:$FK$206,FAG_Daten_2022!AG$1,FALSE)="","",VLOOKUP($A44,FAG_Daten_2022!$A$1:$FK$206,FAG_Daten_2022!AG$1,FALSE))</f>
        <v>11315643</v>
      </c>
      <c r="BN44" s="82">
        <f>IF(VLOOKUP($A44,FAG_Daten_2022!$A$1:$FK$206,FAG_Daten_2022!AH$1,FALSE)="","",VLOOKUP($A44,FAG_Daten_2022!$A$1:$FK$206,FAG_Daten_2022!AH$1,FALSE))</f>
        <v>11315643</v>
      </c>
      <c r="BO44" s="82">
        <f>IF(VLOOKUP($A44,FAG_Daten_2022!$A$1:$FK$206,FAG_Daten_2022!AI$1,FALSE)="","",VLOOKUP($A44,FAG_Daten_2022!$A$1:$FK$206,FAG_Daten_2022!AI$1,FALSE))</f>
        <v>0</v>
      </c>
      <c r="BP44" s="113">
        <f>IF(VLOOKUP($A44,FAG_Daten_2022!$A$1:$FK$206,FAG_Daten_2022!AJ$1,FALSE)="","",VLOOKUP($A44,FAG_Daten_2022!$A$1:$FK$206,FAG_Daten_2022!AJ$1,FALSE))</f>
        <v>0</v>
      </c>
      <c r="BQ44" s="82" t="str">
        <f>IF(VLOOKUP($A44,FAG_Daten_2022!$A$1:$FK$206,FAG_Daten_2022!AK$1,FALSE)="","",VLOOKUP($A44,FAG_Daten_2022!$A$1:$FK$206,FAG_Daten_2022!AK$1,FALSE))</f>
        <v/>
      </c>
      <c r="BR44" s="82">
        <f>IF(VLOOKUP($A44,FAG_Daten_2022!$A$1:$FK$206,FAG_Daten_2022!AL$1,FALSE)="","",VLOOKUP($A44,FAG_Daten_2022!$A$1:$FK$206,FAG_Daten_2022!AL$1,FALSE))</f>
        <v>11315643</v>
      </c>
      <c r="BS44" s="82">
        <f>IF(VLOOKUP($A44,FAG_Daten_2022!$A$1:$FK$206,FAG_Daten_2022!AM$1,FALSE)="","",VLOOKUP($A44,FAG_Daten_2022!$A$1:$FK$206,FAG_Daten_2022!AM$1,FALSE))</f>
        <v>0</v>
      </c>
      <c r="BT44" s="82" t="str">
        <f>IF(VLOOKUP($A44,FAG_Daten_2022!$A$1:$FK$206,FAG_Daten_2022!AN$1,FALSE)="","",VLOOKUP($A44,FAG_Daten_2022!$A$1:$FK$206,FAG_Daten_2022!AN$1,FALSE))</f>
        <v/>
      </c>
      <c r="BU44" s="82" t="str">
        <f>IF(VLOOKUP($A44,FAG_Daten_2022!$A$1:$FK$206,FAG_Daten_2022!AO$1,FALSE)="","",VLOOKUP($A44,FAG_Daten_2022!$A$1:$FK$206,FAG_Daten_2022!AO$1,FALSE))</f>
        <v/>
      </c>
      <c r="BV44" s="82">
        <f>IF(VLOOKUP($A44,FAG_Daten_2022!$A$1:$FK$206,FAG_Daten_2022!AP$1,FALSE)="","",VLOOKUP($A44,FAG_Daten_2022!$A$1:$FK$206,FAG_Daten_2022!AP$1,FALSE))</f>
        <v>0</v>
      </c>
      <c r="BW44" s="82" t="str">
        <f>IF(VLOOKUP($A44,FAG_Daten_2022!$A$1:$FK$206,FAG_Daten_2022!AQ$1,FALSE)="","",VLOOKUP($A44,FAG_Daten_2022!$A$1:$FK$206,FAG_Daten_2022!AQ$1,FALSE))</f>
        <v/>
      </c>
      <c r="BX44" s="82" t="str">
        <f>IF(VLOOKUP($A44,FAG_Daten_2022!$A$1:$FK$206,FAG_Daten_2022!AR$1,FALSE)="","",VLOOKUP($A44,FAG_Daten_2022!$A$1:$FK$206,FAG_Daten_2022!AR$1,FALSE))</f>
        <v/>
      </c>
      <c r="BY44" s="82" t="str">
        <f>IF(VLOOKUP($A44,FAG_Daten_2022!$A$1:$FK$206,FAG_Daten_2022!AS$1,FALSE)="","",VLOOKUP($A44,FAG_Daten_2022!$A$1:$FK$206,FAG_Daten_2022!AS$1,FALSE))</f>
        <v/>
      </c>
      <c r="BZ44" s="82">
        <f t="shared" si="83"/>
        <v>2758029</v>
      </c>
      <c r="CA44" s="82">
        <f t="shared" si="84"/>
        <v>0</v>
      </c>
      <c r="CB44" s="82">
        <f t="shared" si="85"/>
        <v>0</v>
      </c>
      <c r="CC44" s="82" t="str">
        <f t="shared" si="86"/>
        <v/>
      </c>
      <c r="CD44" s="82">
        <f t="shared" si="87"/>
        <v>1282804</v>
      </c>
      <c r="CE44" s="82">
        <f t="shared" si="88"/>
        <v>0</v>
      </c>
      <c r="CF44" s="82" t="str">
        <f t="shared" si="89"/>
        <v/>
      </c>
      <c r="CG44" s="82" t="str">
        <f t="shared" si="90"/>
        <v/>
      </c>
      <c r="CH44" s="82">
        <f t="shared" si="91"/>
        <v>0</v>
      </c>
      <c r="CI44" s="82" t="str">
        <f t="shared" si="92"/>
        <v/>
      </c>
      <c r="CJ44" s="82" t="str">
        <f t="shared" si="93"/>
        <v/>
      </c>
      <c r="CK44" s="82" t="str">
        <f t="shared" si="94"/>
        <v/>
      </c>
      <c r="CL44" s="82">
        <f t="shared" si="95"/>
        <v>0</v>
      </c>
      <c r="CM44" s="82">
        <f t="shared" si="96"/>
        <v>0</v>
      </c>
      <c r="CN44" s="82">
        <f t="shared" si="97"/>
        <v>0</v>
      </c>
      <c r="CO44" s="82" t="str">
        <f t="shared" si="98"/>
        <v/>
      </c>
      <c r="CP44" s="82">
        <f t="shared" si="99"/>
        <v>0</v>
      </c>
      <c r="CQ44" s="82">
        <f t="shared" si="100"/>
        <v>0</v>
      </c>
      <c r="CR44" s="82" t="str">
        <f t="shared" si="101"/>
        <v/>
      </c>
      <c r="CS44" s="82" t="str">
        <f t="shared" si="102"/>
        <v/>
      </c>
      <c r="CT44" s="82">
        <f t="shared" si="103"/>
        <v>0</v>
      </c>
      <c r="CU44" s="82" t="str">
        <f t="shared" si="104"/>
        <v/>
      </c>
      <c r="CV44" s="82" t="str">
        <f t="shared" si="105"/>
        <v/>
      </c>
      <c r="CW44" s="82" t="str">
        <f t="shared" si="106"/>
        <v/>
      </c>
      <c r="CX44" s="82">
        <f t="shared" si="107"/>
        <v>4040833</v>
      </c>
      <c r="CY44" s="82">
        <f>VLOOKUP($A44,FAG_Daten_2022!$A$1:$FK$206,FAG_Daten_2022!I$1,FALSE)</f>
        <v>1039</v>
      </c>
      <c r="CZ44" s="82">
        <f>IF(VLOOKUP($A44,FAG_Daten_2022!$A$1:$FK$206,FAG_Daten_2022!BE$1,FALSE)="","",VLOOKUP($A44,FAG_Daten_2022!$A$1:$FK$206,FAG_Daten_2022!BE$1,FALSE))</f>
        <v>449</v>
      </c>
      <c r="DA44" s="82" t="str">
        <f>IF(VLOOKUP($A44,FAG_Daten_2022!$A$1:$FK$206,FAG_Daten_2022!BF$1,FALSE)="","",VLOOKUP($A44,FAG_Daten_2022!$A$1:$FK$206,FAG_Daten_2022!BF$1,FALSE))</f>
        <v/>
      </c>
      <c r="DB44" s="82" t="str">
        <f>IF(VLOOKUP($A44,FAG_Daten_2022!$A$1:$FK$206,FAG_Daten_2022!BG$1,FALSE)="","",VLOOKUP($A44,FAG_Daten_2022!$A$1:$FK$206,FAG_Daten_2022!BG$1,FALSE))</f>
        <v/>
      </c>
      <c r="DC44" s="82" t="str">
        <f>IF(VLOOKUP($A44,FAG_Daten_2022!$A$1:$FK$206,FAG_Daten_2022!BH$1,FALSE)="","",VLOOKUP($A44,FAG_Daten_2022!$A$1:$FK$206,FAG_Daten_2022!BH$1,FALSE))</f>
        <v/>
      </c>
      <c r="DD44" s="82">
        <f>IF(VLOOKUP($A44,FAG_Daten_2022!$A$1:$FK$206,FAG_Daten_2022!BI$1,FALSE)="","",VLOOKUP($A44,FAG_Daten_2022!$A$1:$FK$206,FAG_Daten_2022!BI$1,FALSE))</f>
        <v>127</v>
      </c>
      <c r="DE44" s="82" t="str">
        <f>IF(VLOOKUP($A44,FAG_Daten_2022!$A$1:$FK$206,FAG_Daten_2022!BJ$1,FALSE)="","",VLOOKUP($A44,FAG_Daten_2022!$A$1:$FK$206,FAG_Daten_2022!BJ$1,FALSE))</f>
        <v/>
      </c>
      <c r="DF44" s="82" t="str">
        <f>IF(VLOOKUP($A44,FAG_Daten_2022!$A$1:$FK$206,FAG_Daten_2022!BK$1,FALSE)="","",VLOOKUP($A44,FAG_Daten_2022!$A$1:$FK$206,FAG_Daten_2022!BK$1,FALSE))</f>
        <v/>
      </c>
      <c r="DG44" s="82" t="str">
        <f>IF(VLOOKUP($A44,FAG_Daten_2022!$A$1:$FK$206,FAG_Daten_2022!BL$1,FALSE)="","",VLOOKUP($A44,FAG_Daten_2022!$A$1:$FK$206,FAG_Daten_2022!BL$1,FALSE))</f>
        <v/>
      </c>
      <c r="DH44" s="82" t="str">
        <f>IF(VLOOKUP($A44,FAG_Daten_2022!$A$1:$FK$206,FAG_Daten_2022!BM$1,FALSE)="","",VLOOKUP($A44,FAG_Daten_2022!$A$1:$FK$206,FAG_Daten_2022!BM$1,FALSE))</f>
        <v/>
      </c>
      <c r="DI44" s="82" t="str">
        <f>IF(VLOOKUP($A44,FAG_Daten_2022!$A$1:$FK$206,FAG_Daten_2022!BN$1,FALSE)="","",VLOOKUP($A44,FAG_Daten_2022!$A$1:$FK$206,FAG_Daten_2022!BN$1,FALSE))</f>
        <v/>
      </c>
      <c r="DJ44" s="82" t="str">
        <f>IF(VLOOKUP($A44,FAG_Daten_2022!$A$1:$FK$206,FAG_Daten_2022!BO$1,FALSE)="","",VLOOKUP($A44,FAG_Daten_2022!$A$1:$FK$206,FAG_Daten_2022!BO$1,FALSE))</f>
        <v/>
      </c>
      <c r="DK44" s="82" t="str">
        <f>IF(VLOOKUP($A44,FAG_Daten_2022!$A$1:$FK$206,FAG_Daten_2022!BP$1,FALSE)="","",VLOOKUP($A44,FAG_Daten_2022!$A$1:$FK$206,FAG_Daten_2022!BP$1,FALSE))</f>
        <v/>
      </c>
      <c r="DL44" s="82" t="str">
        <f>IF(VLOOKUP($A44,FAG_Daten_2022!$A$1:$FK$206,FAG_Daten_2022!BQ$1,FALSE)="","",VLOOKUP($A44,FAG_Daten_2022!$A$1:$FK$206,FAG_Daten_2022!BQ$1,FALSE))</f>
        <v/>
      </c>
      <c r="DM44" s="82" t="str">
        <f>IF(VLOOKUP($A44,FAG_Daten_2022!$A$1:$FK$206,FAG_Daten_2022!BR$1,FALSE)="","",VLOOKUP($A44,FAG_Daten_2022!$A$1:$FK$206,FAG_Daten_2022!BR$1,FALSE))</f>
        <v/>
      </c>
      <c r="DN44" s="82">
        <f t="shared" si="108"/>
        <v>0</v>
      </c>
      <c r="DO44" s="82" t="str">
        <f t="shared" si="109"/>
        <v/>
      </c>
      <c r="DP44" s="82" t="str">
        <f t="shared" si="110"/>
        <v/>
      </c>
      <c r="DQ44" s="82" t="str">
        <f t="shared" si="111"/>
        <v/>
      </c>
      <c r="DR44" s="82">
        <f t="shared" si="112"/>
        <v>0</v>
      </c>
      <c r="DS44" s="82" t="str">
        <f t="shared" si="113"/>
        <v/>
      </c>
      <c r="DT44" s="82" t="str">
        <f t="shared" si="114"/>
        <v/>
      </c>
      <c r="DU44" s="82" t="str">
        <f t="shared" si="115"/>
        <v/>
      </c>
      <c r="DV44" s="82" t="str">
        <f t="shared" si="116"/>
        <v/>
      </c>
      <c r="DW44" s="82" t="str">
        <f t="shared" si="117"/>
        <v/>
      </c>
      <c r="DX44" s="82" t="str">
        <f t="shared" si="118"/>
        <v/>
      </c>
      <c r="DY44" s="82" t="str">
        <f t="shared" si="119"/>
        <v/>
      </c>
      <c r="DZ44" s="82">
        <f t="shared" si="120"/>
        <v>0</v>
      </c>
      <c r="EA44" s="82">
        <f t="shared" si="121"/>
        <v>4040833</v>
      </c>
      <c r="EB44" s="82"/>
      <c r="EC44" s="82"/>
      <c r="ED44" s="82"/>
      <c r="EE44" s="82"/>
      <c r="EF44" s="82"/>
      <c r="EG44" s="82"/>
      <c r="EH44" s="82"/>
      <c r="EI44" s="82"/>
      <c r="EJ44" s="82"/>
      <c r="EL44" s="82"/>
    </row>
    <row r="45" spans="1:143" s="3" customFormat="1" outlineLevel="1" x14ac:dyDescent="0.2">
      <c r="A45" s="3">
        <v>218</v>
      </c>
      <c r="B45" s="3" t="str">
        <f>VLOOKUP(A45,FAG_Daten_2022!A$1:$FK$206,FAG_Daten_2022!$B$1,FALSE)</f>
        <v>Ellikon a.d.Th.</v>
      </c>
      <c r="C45" s="3" t="str">
        <f>VLOOKUP(A45,FAG_Daten_2022!A$1:$FK$206,FAG_Daten_2022!$C$1,FALSE)</f>
        <v>Politische Gemeinde</v>
      </c>
      <c r="D45" s="3" t="str">
        <f>VLOOKUP(A45,FAG_Daten_2022!A$1:$FK$206,FAG_Daten_2022!$D$1,FALSE)</f>
        <v>Bezirk Winterthur</v>
      </c>
      <c r="E45" s="82">
        <f>VLOOKUP(A45,FAG_Daten_2022!A$1:$FK$206,FAG_Daten_2022!$AT$1,FALSE)</f>
        <v>2688</v>
      </c>
      <c r="F45" s="82">
        <f>VLOOKUP(A45,FAG_Daten_2022!A$1:$FK$206,FAG_Daten_2022!$AV$1,FALSE)</f>
        <v>3770</v>
      </c>
      <c r="G45" s="82">
        <f>VLOOKUP(A45,FAG_Daten_2022!A$1:$FK$206,FAG_Daten_2022!$F$1,FALSE)</f>
        <v>935</v>
      </c>
      <c r="H45" s="80">
        <f>VLOOKUP(A45,FAG_Daten_2022!A$1:$FK$206,FAG_Daten_2022!$DH$1,FALSE)</f>
        <v>119</v>
      </c>
      <c r="I45" s="82">
        <f>ROUND(IF(E45&lt;FAG_Basisdaten!$C$5*F45,(FAG_Basisdaten!$C$5*F45-E45)*G45*H45/100,0),0)</f>
        <v>994153</v>
      </c>
      <c r="J45" s="82">
        <f>VLOOKUP(A45,FAG_Daten_2022!A$1:$FK$206,FAG_Daten_2022!$AT$1,FALSE)</f>
        <v>2688</v>
      </c>
      <c r="K45" s="82">
        <f>VLOOKUP(A45,FAG_Daten_2022!A$1:$FK$206,FAG_Daten_2022!$AV$1,FALSE)</f>
        <v>3770</v>
      </c>
      <c r="L45" s="3">
        <f>VLOOKUP(A45,FAG_Daten_2022!A$1:$FK$206,FAG_Daten_2022!$F$1,FALSE)</f>
        <v>935</v>
      </c>
      <c r="M45" s="3">
        <f>VLOOKUP(A45,FAG_Daten_2022!A$1:$FK$206,FAG_Daten_2022!DJ$1,FALSE)</f>
        <v>99.67</v>
      </c>
      <c r="N45" s="3">
        <f>VLOOKUP(A45,FAG_Daten_2022!A$1:$FK$206,FAG_Daten_2022!$DK$1,FALSE)</f>
        <v>100.87</v>
      </c>
      <c r="O45" s="82">
        <f>ROUND(IF(J45&gt;K45*FAG_Basisdaten!$C$8,(J45-K45*FAG_Basisdaten!$C$8)*FAG_Basisdaten!$C$9*L45*(M45/N45),0),0)</f>
        <v>0</v>
      </c>
      <c r="P45" s="82">
        <f>VLOOKUP(A45,FAG_Daten_2022!A$1:$FK$206,FAG_Daten_2022!$I$1,FALSE)</f>
        <v>211</v>
      </c>
      <c r="Q45" s="82">
        <f>VLOOKUP(A45,FAG_Daten_2022!A$1:$FK$206,FAG_Daten_2022!$F$1,FALSE)</f>
        <v>935</v>
      </c>
      <c r="R45" s="82">
        <f>VLOOKUP(A45,FAG_Daten_2022!A$1:$FK$206,FAG_Daten_2022!$K$1,FALSE)</f>
        <v>232131</v>
      </c>
      <c r="S45" s="82">
        <f>VLOOKUP(A45,FAG_Daten_2022!A$1:$FK$206,FAG_Daten_2022!$H$1,FALSE)</f>
        <v>1130451</v>
      </c>
      <c r="T45" s="82">
        <f>VLOOKUP(A45,FAG_Daten_2022!A$1:$FK$206,FAG_Daten_2022!$F$1,FALSE)</f>
        <v>935</v>
      </c>
      <c r="U45" s="3">
        <f>VLOOKUP(A45,FAG_Daten_2022!A$1:$FK$206,FAG_Daten_2022!$BC$1,FALSE)</f>
        <v>102.3</v>
      </c>
      <c r="V45" s="3">
        <f>VLOOKUP(A45,FAG_Daten_2022!A$1:$FK$206,FAG_Daten_2022!$BD$1,FALSE)</f>
        <v>104.2</v>
      </c>
      <c r="W45" s="118">
        <f>IF((P45/Q45)&gt;(R45/S45)*FAG_Basisdaten!$C$12,((P45/Q45)-(R45/S45)*FAG_Basisdaten!$C$12)*T45*FAG_Basisdaten!$C$13*(U45/V45),0)</f>
        <v>0</v>
      </c>
      <c r="X45" s="3">
        <f>VLOOKUP(A45,FAG_Daten_2022!A$1:$FK$206,FAG_Daten_2022!$DH$1,FALSE)</f>
        <v>119</v>
      </c>
      <c r="Y45" s="3">
        <f>VLOOKUP(A45,FAG_Daten_2022!A$1:$FK$206,FAG_Daten_2022!$DJ$1,FALSE)</f>
        <v>99.67</v>
      </c>
      <c r="Z45" s="82">
        <f>ROUND(W45-W45*MIN(MAX((Y45*FAG_Basisdaten!$C$15-X45)/(Y45*FAG_Basisdaten!$C$14),0),1),0)</f>
        <v>0</v>
      </c>
      <c r="AA45" s="79">
        <f>VLOOKUP(A45,FAG_Daten_2022!A$1:$FK$206,FAG_Daten_2022!$AW$1,FALSE)</f>
        <v>187.14</v>
      </c>
      <c r="AB45" s="83">
        <f>VLOOKUP(A45,FAG_Daten_2022!A$1:$FK$206,FAG_Daten_2022!$AZ$1,FALSE)</f>
        <v>0</v>
      </c>
      <c r="AC45" s="3">
        <f>VLOOKUP(A45,FAG_Daten_2022!A$1:$FK$206,FAG_Daten_2022!$F$1,FALSE)</f>
        <v>935</v>
      </c>
      <c r="AD45" s="3">
        <f>VLOOKUP(A45,FAG_Daten_2022!A$1:$FK$206,FAG_Daten_2022!$BC$1,FALSE)</f>
        <v>102.3</v>
      </c>
      <c r="AE45" s="3">
        <f>VLOOKUP(A45,FAG_Daten_2022!A$1:$FK$206,FAG_Daten_2022!$BD$1,FALSE)</f>
        <v>104.2</v>
      </c>
      <c r="AF45" s="80">
        <f>IF(OR(AA45&lt;FAG_Basisdaten!$C$18,AB45&gt;FAG_Basisdaten!$C$19),MAX((FAG_Basisdaten!$C$20+FAG_Basisdaten!$C$21*AA45+FAG_Basisdaten!$C$22*AB45*100)*AC45*(AD45/AE45),0),0)</f>
        <v>0</v>
      </c>
      <c r="AG45" s="3">
        <f>VLOOKUP(A45,FAG_Daten_2022!A$1:$FK$206,FAG_Daten_2022!$DH$1,FALSE)</f>
        <v>119</v>
      </c>
      <c r="AH45" s="3">
        <f>VLOOKUP(A45,FAG_Daten_2022!A$1:$FK$206,FAG_Daten_2022!$DJ$1,FALSE)</f>
        <v>99.67</v>
      </c>
      <c r="AI45" s="82">
        <f>ROUND(AF45-AF45*MIN(MAX((AH45*FAG_Basisdaten!$C$24-AG45)/(AH45*FAG_Basisdaten!$C$23),0),1),0)</f>
        <v>0</v>
      </c>
      <c r="AJ45" s="3">
        <f>VLOOKUP(A45,FAG_Daten_2022!$A$1:$FK$206,FAG_Daten_2022!$BC$1,FALSE)</f>
        <v>102.3</v>
      </c>
      <c r="AK45" s="3">
        <f>VLOOKUP(A45,FAG_Daten_2022!$A$1:$FK$206,FAG_Daten_2022!$BD$1,FALSE)</f>
        <v>104.2</v>
      </c>
      <c r="AL45" s="82">
        <v>0</v>
      </c>
      <c r="AM45" s="82">
        <f t="shared" si="82"/>
        <v>994153</v>
      </c>
      <c r="AN45" s="115" t="str">
        <f>IF(VLOOKUP($A45,FAG_Daten_2022!$A$1:$FK$206,FAG_Daten_2022!BS$1,FALSE)="","",VLOOKUP($A45,FAG_Daten_2022!$A$1:$FK$206,FAG_Daten_2022!BS$1,FALSE))</f>
        <v>Ellikon an der Thur</v>
      </c>
      <c r="AO45" s="115" t="str">
        <f>IF(VLOOKUP($A45,FAG_Daten_2022!$A$1:$FK$206,FAG_Daten_2022!BT$1,FALSE)="","",VLOOKUP($A45,FAG_Daten_2022!$A$1:$FK$206,FAG_Daten_2022!BT$1,FALSE))</f>
        <v/>
      </c>
      <c r="AP45" s="115" t="str">
        <f>IF(VLOOKUP($A45,FAG_Daten_2022!$A$1:$FK$206,FAG_Daten_2022!BU$1,FALSE)="","",VLOOKUP($A45,FAG_Daten_2022!$A$1:$FK$206,FAG_Daten_2022!BU$1,FALSE))</f>
        <v/>
      </c>
      <c r="AQ45" s="115" t="str">
        <f>IF(VLOOKUP($A45,FAG_Daten_2022!$A$1:$FK$206,FAG_Daten_2022!BV$1,FALSE)="","",VLOOKUP($A45,FAG_Daten_2022!$A$1:$FK$206,FAG_Daten_2022!BV$1,FALSE))</f>
        <v/>
      </c>
      <c r="AR45" s="115" t="str">
        <f>IF(VLOOKUP($A45,FAG_Daten_2022!$A$1:$FK$206,FAG_Daten_2022!BW$1,FALSE)="","",VLOOKUP($A45,FAG_Daten_2022!$A$1:$FK$206,FAG_Daten_2022!BW$1,FALSE))</f>
        <v>Rickenbach</v>
      </c>
      <c r="AS45" s="115" t="str">
        <f>IF(VLOOKUP($A45,FAG_Daten_2022!$A$1:$FK$206,FAG_Daten_2022!BX$1,FALSE)="","",VLOOKUP($A45,FAG_Daten_2022!$A$1:$FK$206,FAG_Daten_2022!BX$1,FALSE))</f>
        <v/>
      </c>
      <c r="AT45" s="115" t="str">
        <f>IF(VLOOKUP($A45,FAG_Daten_2022!$A$1:$FK$206,FAG_Daten_2022!BY$1,FALSE)="","",VLOOKUP($A45,FAG_Daten_2022!$A$1:$FK$206,FAG_Daten_2022!BY$1,FALSE))</f>
        <v/>
      </c>
      <c r="AU45" s="115" t="str">
        <f>IF(VLOOKUP($A45,FAG_Daten_2022!$A$1:$FK$206,FAG_Daten_2022!BZ$1,FALSE)="","",VLOOKUP($A45,FAG_Daten_2022!$A$1:$FK$206,FAG_Daten_2022!BZ$1,FALSE))</f>
        <v/>
      </c>
      <c r="AV45" s="115" t="str">
        <f>IF(VLOOKUP($A45,FAG_Daten_2022!$A$1:$FK$206,FAG_Daten_2022!CA$1,FALSE)="","",VLOOKUP($A45,FAG_Daten_2022!$A$1:$FK$206,FAG_Daten_2022!CA$1,FALSE))</f>
        <v/>
      </c>
      <c r="AW45" s="115" t="str">
        <f>IF(VLOOKUP($A45,FAG_Daten_2022!$A$1:$FK$206,FAG_Daten_2022!CB$1,FALSE)="","",VLOOKUP($A45,FAG_Daten_2022!$A$1:$FK$206,FAG_Daten_2022!CB$1,FALSE))</f>
        <v/>
      </c>
      <c r="AX45" s="115" t="str">
        <f>IF(VLOOKUP($A45,FAG_Daten_2022!$A$1:$FK$206,FAG_Daten_2022!CC$1,FALSE)="","",VLOOKUP($A45,FAG_Daten_2022!$A$1:$FK$206,FAG_Daten_2022!CC$1,FALSE))</f>
        <v/>
      </c>
      <c r="AY45" s="115" t="str">
        <f>IF(VLOOKUP($A45,FAG_Daten_2022!$A$1:$FK$206,FAG_Daten_2022!CD$1,FALSE)="","",VLOOKUP($A45,FAG_Daten_2022!$A$1:$FK$206,FAG_Daten_2022!CD$1,FALSE))</f>
        <v/>
      </c>
      <c r="AZ45" s="80">
        <f>VLOOKUP($A45,FAG_Daten_2022!$A$1:$FK$206,FAG_Daten_2022!$DH$1,FALSE)</f>
        <v>119</v>
      </c>
      <c r="BA45" s="80">
        <f>IF(VLOOKUP($A45,FAG_Daten_2022!$A$1:$FK$206,FAG_Daten_2022!M$1,FALSE)="","",VLOOKUP($A45,FAG_Daten_2022!$A$1:$FK$206,FAG_Daten_2022!M$1,FALSE))</f>
        <v>57</v>
      </c>
      <c r="BB45" s="80">
        <f>IF(VLOOKUP($A45,FAG_Daten_2022!$A$1:$FK$206,FAG_Daten_2022!N$1,FALSE)="","",VLOOKUP($A45,FAG_Daten_2022!$A$1:$FK$206,FAG_Daten_2022!N$1,FALSE))</f>
        <v>0</v>
      </c>
      <c r="BC45" s="80">
        <f>IF(VLOOKUP($A45,FAG_Daten_2022!$A$1:$FK$206,FAG_Daten_2022!O$1,FALSE)="","",VLOOKUP($A45,FAG_Daten_2022!$A$1:$FK$206,FAG_Daten_2022!O$1,FALSE))</f>
        <v>0</v>
      </c>
      <c r="BD45" s="80" t="str">
        <f>IF(VLOOKUP($A45,FAG_Daten_2022!$A$1:$FK$206,FAG_Daten_2022!P$1,FALSE)="","",VLOOKUP($A45,FAG_Daten_2022!$A$1:$FK$206,FAG_Daten_2022!P$1,FALSE))</f>
        <v/>
      </c>
      <c r="BE45" s="80">
        <f>IF(VLOOKUP($A45,FAG_Daten_2022!$A$1:$FK$206,FAG_Daten_2022!R$1,FALSE)="","",VLOOKUP($A45,FAG_Daten_2022!$A$1:$FK$206,FAG_Daten_2022!R$1,FALSE))</f>
        <v>22</v>
      </c>
      <c r="BF45" s="80">
        <f>IF(VLOOKUP($A45,FAG_Daten_2022!$A$1:$FK$206,FAG_Daten_2022!S$1,FALSE)="","",VLOOKUP($A45,FAG_Daten_2022!$A$1:$FK$206,FAG_Daten_2022!S$1,FALSE))</f>
        <v>0</v>
      </c>
      <c r="BG45" s="80" t="str">
        <f>IF(VLOOKUP($A45,FAG_Daten_2022!$A$1:$FK$206,FAG_Daten_2022!T$1,FALSE)="","",VLOOKUP($A45,FAG_Daten_2022!$A$1:$FK$206,FAG_Daten_2022!T$1,FALSE))</f>
        <v/>
      </c>
      <c r="BH45" s="80" t="str">
        <f>IF(VLOOKUP($A45,FAG_Daten_2022!$A$1:$FK$206,FAG_Daten_2022!U$1,FALSE)="","",VLOOKUP($A45,FAG_Daten_2022!$A$1:$FK$206,FAG_Daten_2022!U$1,FALSE))</f>
        <v/>
      </c>
      <c r="BI45" s="80">
        <f>IF(VLOOKUP($A45,FAG_Daten_2022!$A$1:$FK$206,FAG_Daten_2022!W$1,FALSE)="","",VLOOKUP($A45,FAG_Daten_2022!$A$1:$FK$206,FAG_Daten_2022!W$1,FALSE))</f>
        <v>0</v>
      </c>
      <c r="BJ45" s="80" t="str">
        <f>IF(VLOOKUP($A45,FAG_Daten_2022!$A$1:$FK$206,FAG_Daten_2022!X$1,FALSE)="","",VLOOKUP($A45,FAG_Daten_2022!$A$1:$FK$206,FAG_Daten_2022!X$1,FALSE))</f>
        <v/>
      </c>
      <c r="BK45" s="80" t="str">
        <f>IF(VLOOKUP($A45,FAG_Daten_2022!$A$1:$FK$206,FAG_Daten_2022!Y$1,FALSE)="","",VLOOKUP($A45,FAG_Daten_2022!$A$1:$FK$206,FAG_Daten_2022!Y$1,FALSE))</f>
        <v/>
      </c>
      <c r="BL45" s="80" t="str">
        <f>IF(VLOOKUP($A45,FAG_Daten_2022!$A$1:$FK$206,FAG_Daten_2022!Z$1,FALSE)="","",VLOOKUP($A45,FAG_Daten_2022!$A$1:$FK$206,FAG_Daten_2022!Z$1,FALSE))</f>
        <v/>
      </c>
      <c r="BM45" s="82">
        <f>IF(VLOOKUP($A45,FAG_Daten_2022!$A$1:$FK$206,FAG_Daten_2022!AG$1,FALSE)="","",VLOOKUP($A45,FAG_Daten_2022!$A$1:$FK$206,FAG_Daten_2022!AG$1,FALSE))</f>
        <v>2512839</v>
      </c>
      <c r="BN45" s="82">
        <f>IF(VLOOKUP($A45,FAG_Daten_2022!$A$1:$FK$206,FAG_Daten_2022!AH$1,FALSE)="","",VLOOKUP($A45,FAG_Daten_2022!$A$1:$FK$206,FAG_Daten_2022!AH$1,FALSE))</f>
        <v>2512839</v>
      </c>
      <c r="BO45" s="82">
        <f>IF(VLOOKUP($A45,FAG_Daten_2022!$A$1:$FK$206,FAG_Daten_2022!AI$1,FALSE)="","",VLOOKUP($A45,FAG_Daten_2022!$A$1:$FK$206,FAG_Daten_2022!AI$1,FALSE))</f>
        <v>0</v>
      </c>
      <c r="BP45" s="113">
        <f>IF(VLOOKUP($A45,FAG_Daten_2022!$A$1:$FK$206,FAG_Daten_2022!AJ$1,FALSE)="","",VLOOKUP($A45,FAG_Daten_2022!$A$1:$FK$206,FAG_Daten_2022!AJ$1,FALSE))</f>
        <v>0</v>
      </c>
      <c r="BQ45" s="82" t="str">
        <f>IF(VLOOKUP($A45,FAG_Daten_2022!$A$1:$FK$206,FAG_Daten_2022!AK$1,FALSE)="","",VLOOKUP($A45,FAG_Daten_2022!$A$1:$FK$206,FAG_Daten_2022!AK$1,FALSE))</f>
        <v/>
      </c>
      <c r="BR45" s="82">
        <f>IF(VLOOKUP($A45,FAG_Daten_2022!$A$1:$FK$206,FAG_Daten_2022!AL$1,FALSE)="","",VLOOKUP($A45,FAG_Daten_2022!$A$1:$FK$206,FAG_Daten_2022!AL$1,FALSE))</f>
        <v>2512839</v>
      </c>
      <c r="BS45" s="82">
        <f>IF(VLOOKUP($A45,FAG_Daten_2022!$A$1:$FK$206,FAG_Daten_2022!AM$1,FALSE)="","",VLOOKUP($A45,FAG_Daten_2022!$A$1:$FK$206,FAG_Daten_2022!AM$1,FALSE))</f>
        <v>0</v>
      </c>
      <c r="BT45" s="82" t="str">
        <f>IF(VLOOKUP($A45,FAG_Daten_2022!$A$1:$FK$206,FAG_Daten_2022!AN$1,FALSE)="","",VLOOKUP($A45,FAG_Daten_2022!$A$1:$FK$206,FAG_Daten_2022!AN$1,FALSE))</f>
        <v/>
      </c>
      <c r="BU45" s="82" t="str">
        <f>IF(VLOOKUP($A45,FAG_Daten_2022!$A$1:$FK$206,FAG_Daten_2022!AO$1,FALSE)="","",VLOOKUP($A45,FAG_Daten_2022!$A$1:$FK$206,FAG_Daten_2022!AO$1,FALSE))</f>
        <v/>
      </c>
      <c r="BV45" s="82">
        <f>IF(VLOOKUP($A45,FAG_Daten_2022!$A$1:$FK$206,FAG_Daten_2022!AP$1,FALSE)="","",VLOOKUP($A45,FAG_Daten_2022!$A$1:$FK$206,FAG_Daten_2022!AP$1,FALSE))</f>
        <v>0</v>
      </c>
      <c r="BW45" s="82" t="str">
        <f>IF(VLOOKUP($A45,FAG_Daten_2022!$A$1:$FK$206,FAG_Daten_2022!AQ$1,FALSE)="","",VLOOKUP($A45,FAG_Daten_2022!$A$1:$FK$206,FAG_Daten_2022!AQ$1,FALSE))</f>
        <v/>
      </c>
      <c r="BX45" s="82" t="str">
        <f>IF(VLOOKUP($A45,FAG_Daten_2022!$A$1:$FK$206,FAG_Daten_2022!AR$1,FALSE)="","",VLOOKUP($A45,FAG_Daten_2022!$A$1:$FK$206,FAG_Daten_2022!AR$1,FALSE))</f>
        <v/>
      </c>
      <c r="BY45" s="82" t="str">
        <f>IF(VLOOKUP($A45,FAG_Daten_2022!$A$1:$FK$206,FAG_Daten_2022!AS$1,FALSE)="","",VLOOKUP($A45,FAG_Daten_2022!$A$1:$FK$206,FAG_Daten_2022!AS$1,FALSE))</f>
        <v/>
      </c>
      <c r="BZ45" s="82">
        <f t="shared" si="83"/>
        <v>476191</v>
      </c>
      <c r="CA45" s="82">
        <f t="shared" si="84"/>
        <v>0</v>
      </c>
      <c r="CB45" s="82">
        <f t="shared" si="85"/>
        <v>0</v>
      </c>
      <c r="CC45" s="82" t="str">
        <f t="shared" si="86"/>
        <v/>
      </c>
      <c r="CD45" s="82">
        <f t="shared" si="87"/>
        <v>183793</v>
      </c>
      <c r="CE45" s="82">
        <f t="shared" si="88"/>
        <v>0</v>
      </c>
      <c r="CF45" s="82" t="str">
        <f t="shared" si="89"/>
        <v/>
      </c>
      <c r="CG45" s="82" t="str">
        <f t="shared" si="90"/>
        <v/>
      </c>
      <c r="CH45" s="82">
        <f t="shared" si="91"/>
        <v>0</v>
      </c>
      <c r="CI45" s="82" t="str">
        <f t="shared" si="92"/>
        <v/>
      </c>
      <c r="CJ45" s="82" t="str">
        <f t="shared" si="93"/>
        <v/>
      </c>
      <c r="CK45" s="82" t="str">
        <f t="shared" si="94"/>
        <v/>
      </c>
      <c r="CL45" s="82">
        <f t="shared" si="95"/>
        <v>0</v>
      </c>
      <c r="CM45" s="82">
        <f t="shared" si="96"/>
        <v>0</v>
      </c>
      <c r="CN45" s="82">
        <f t="shared" si="97"/>
        <v>0</v>
      </c>
      <c r="CO45" s="82" t="str">
        <f t="shared" si="98"/>
        <v/>
      </c>
      <c r="CP45" s="82">
        <f t="shared" si="99"/>
        <v>0</v>
      </c>
      <c r="CQ45" s="82">
        <f t="shared" si="100"/>
        <v>0</v>
      </c>
      <c r="CR45" s="82" t="str">
        <f t="shared" si="101"/>
        <v/>
      </c>
      <c r="CS45" s="82" t="str">
        <f t="shared" si="102"/>
        <v/>
      </c>
      <c r="CT45" s="82">
        <f t="shared" si="103"/>
        <v>0</v>
      </c>
      <c r="CU45" s="82" t="str">
        <f t="shared" si="104"/>
        <v/>
      </c>
      <c r="CV45" s="82" t="str">
        <f t="shared" si="105"/>
        <v/>
      </c>
      <c r="CW45" s="82" t="str">
        <f t="shared" si="106"/>
        <v/>
      </c>
      <c r="CX45" s="82">
        <f t="shared" si="107"/>
        <v>659984</v>
      </c>
      <c r="CY45" s="82">
        <f>VLOOKUP($A45,FAG_Daten_2022!$A$1:$FK$206,FAG_Daten_2022!I$1,FALSE)</f>
        <v>211</v>
      </c>
      <c r="CZ45" s="82">
        <f>IF(VLOOKUP($A45,FAG_Daten_2022!$A$1:$FK$206,FAG_Daten_2022!BE$1,FALSE)="","",VLOOKUP($A45,FAG_Daten_2022!$A$1:$FK$206,FAG_Daten_2022!BE$1,FALSE))</f>
        <v>93</v>
      </c>
      <c r="DA45" s="82" t="str">
        <f>IF(VLOOKUP($A45,FAG_Daten_2022!$A$1:$FK$206,FAG_Daten_2022!BF$1,FALSE)="","",VLOOKUP($A45,FAG_Daten_2022!$A$1:$FK$206,FAG_Daten_2022!BF$1,FALSE))</f>
        <v/>
      </c>
      <c r="DB45" s="82" t="str">
        <f>IF(VLOOKUP($A45,FAG_Daten_2022!$A$1:$FK$206,FAG_Daten_2022!BG$1,FALSE)="","",VLOOKUP($A45,FAG_Daten_2022!$A$1:$FK$206,FAG_Daten_2022!BG$1,FALSE))</f>
        <v/>
      </c>
      <c r="DC45" s="82" t="str">
        <f>IF(VLOOKUP($A45,FAG_Daten_2022!$A$1:$FK$206,FAG_Daten_2022!BH$1,FALSE)="","",VLOOKUP($A45,FAG_Daten_2022!$A$1:$FK$206,FAG_Daten_2022!BH$1,FALSE))</f>
        <v/>
      </c>
      <c r="DD45" s="82">
        <f>IF(VLOOKUP($A45,FAG_Daten_2022!$A$1:$FK$206,FAG_Daten_2022!BI$1,FALSE)="","",VLOOKUP($A45,FAG_Daten_2022!$A$1:$FK$206,FAG_Daten_2022!BI$1,FALSE))</f>
        <v>22</v>
      </c>
      <c r="DE45" s="82" t="str">
        <f>IF(VLOOKUP($A45,FAG_Daten_2022!$A$1:$FK$206,FAG_Daten_2022!BJ$1,FALSE)="","",VLOOKUP($A45,FAG_Daten_2022!$A$1:$FK$206,FAG_Daten_2022!BJ$1,FALSE))</f>
        <v/>
      </c>
      <c r="DF45" s="82" t="str">
        <f>IF(VLOOKUP($A45,FAG_Daten_2022!$A$1:$FK$206,FAG_Daten_2022!BK$1,FALSE)="","",VLOOKUP($A45,FAG_Daten_2022!$A$1:$FK$206,FAG_Daten_2022!BK$1,FALSE))</f>
        <v/>
      </c>
      <c r="DG45" s="82" t="str">
        <f>IF(VLOOKUP($A45,FAG_Daten_2022!$A$1:$FK$206,FAG_Daten_2022!BL$1,FALSE)="","",VLOOKUP($A45,FAG_Daten_2022!$A$1:$FK$206,FAG_Daten_2022!BL$1,FALSE))</f>
        <v/>
      </c>
      <c r="DH45" s="82" t="str">
        <f>IF(VLOOKUP($A45,FAG_Daten_2022!$A$1:$FK$206,FAG_Daten_2022!BM$1,FALSE)="","",VLOOKUP($A45,FAG_Daten_2022!$A$1:$FK$206,FAG_Daten_2022!BM$1,FALSE))</f>
        <v/>
      </c>
      <c r="DI45" s="82" t="str">
        <f>IF(VLOOKUP($A45,FAG_Daten_2022!$A$1:$FK$206,FAG_Daten_2022!BN$1,FALSE)="","",VLOOKUP($A45,FAG_Daten_2022!$A$1:$FK$206,FAG_Daten_2022!BN$1,FALSE))</f>
        <v/>
      </c>
      <c r="DJ45" s="82" t="str">
        <f>IF(VLOOKUP($A45,FAG_Daten_2022!$A$1:$FK$206,FAG_Daten_2022!BO$1,FALSE)="","",VLOOKUP($A45,FAG_Daten_2022!$A$1:$FK$206,FAG_Daten_2022!BO$1,FALSE))</f>
        <v/>
      </c>
      <c r="DK45" s="82" t="str">
        <f>IF(VLOOKUP($A45,FAG_Daten_2022!$A$1:$FK$206,FAG_Daten_2022!BP$1,FALSE)="","",VLOOKUP($A45,FAG_Daten_2022!$A$1:$FK$206,FAG_Daten_2022!BP$1,FALSE))</f>
        <v/>
      </c>
      <c r="DL45" s="82" t="str">
        <f>IF(VLOOKUP($A45,FAG_Daten_2022!$A$1:$FK$206,FAG_Daten_2022!BQ$1,FALSE)="","",VLOOKUP($A45,FAG_Daten_2022!$A$1:$FK$206,FAG_Daten_2022!BQ$1,FALSE))</f>
        <v/>
      </c>
      <c r="DM45" s="82" t="str">
        <f>IF(VLOOKUP($A45,FAG_Daten_2022!$A$1:$FK$206,FAG_Daten_2022!BR$1,FALSE)="","",VLOOKUP($A45,FAG_Daten_2022!$A$1:$FK$206,FAG_Daten_2022!BR$1,FALSE))</f>
        <v/>
      </c>
      <c r="DN45" s="82">
        <f t="shared" si="108"/>
        <v>0</v>
      </c>
      <c r="DO45" s="82" t="str">
        <f t="shared" si="109"/>
        <v/>
      </c>
      <c r="DP45" s="82" t="str">
        <f t="shared" si="110"/>
        <v/>
      </c>
      <c r="DQ45" s="82" t="str">
        <f t="shared" si="111"/>
        <v/>
      </c>
      <c r="DR45" s="82">
        <f t="shared" si="112"/>
        <v>0</v>
      </c>
      <c r="DS45" s="82" t="str">
        <f t="shared" si="113"/>
        <v/>
      </c>
      <c r="DT45" s="82" t="str">
        <f t="shared" si="114"/>
        <v/>
      </c>
      <c r="DU45" s="82" t="str">
        <f t="shared" si="115"/>
        <v/>
      </c>
      <c r="DV45" s="82" t="str">
        <f t="shared" si="116"/>
        <v/>
      </c>
      <c r="DW45" s="82" t="str">
        <f t="shared" si="117"/>
        <v/>
      </c>
      <c r="DX45" s="82" t="str">
        <f t="shared" si="118"/>
        <v/>
      </c>
      <c r="DY45" s="82" t="str">
        <f t="shared" si="119"/>
        <v/>
      </c>
      <c r="DZ45" s="82">
        <f t="shared" si="120"/>
        <v>0</v>
      </c>
      <c r="EA45" s="82">
        <f t="shared" si="121"/>
        <v>659984</v>
      </c>
      <c r="EB45" s="82"/>
      <c r="EC45" s="82"/>
      <c r="ED45" s="82"/>
      <c r="EE45" s="82"/>
      <c r="EF45" s="82"/>
      <c r="EG45" s="82"/>
      <c r="EH45" s="82"/>
      <c r="EI45" s="82"/>
      <c r="EJ45" s="82"/>
      <c r="EL45" s="82"/>
    </row>
    <row r="46" spans="1:143" s="3" customFormat="1" outlineLevel="1" x14ac:dyDescent="0.2">
      <c r="A46" s="3">
        <v>219</v>
      </c>
      <c r="B46" s="3" t="str">
        <f>VLOOKUP(A46,FAG_Daten_2022!A$1:$FK$206,FAG_Daten_2022!$B$1,FALSE)</f>
        <v>Elsau</v>
      </c>
      <c r="C46" s="3" t="str">
        <f>VLOOKUP(A46,FAG_Daten_2022!A$1:$FK$206,FAG_Daten_2022!$C$1,FALSE)</f>
        <v>Politische Gemeinde</v>
      </c>
      <c r="D46" s="3" t="str">
        <f>VLOOKUP(A46,FAG_Daten_2022!A$1:$FK$206,FAG_Daten_2022!$D$1,FALSE)</f>
        <v>Bezirk Winterthur</v>
      </c>
      <c r="E46" s="82">
        <f>VLOOKUP(A46,FAG_Daten_2022!A$1:$FK$206,FAG_Daten_2022!$AT$1,FALSE)</f>
        <v>2235</v>
      </c>
      <c r="F46" s="82">
        <f>VLOOKUP(A46,FAG_Daten_2022!A$1:$FK$206,FAG_Daten_2022!$AV$1,FALSE)</f>
        <v>3770</v>
      </c>
      <c r="G46" s="82">
        <f>VLOOKUP(A46,FAG_Daten_2022!A$1:$FK$206,FAG_Daten_2022!$F$1,FALSE)</f>
        <v>3654</v>
      </c>
      <c r="H46" s="80">
        <f>VLOOKUP(A46,FAG_Daten_2022!A$1:$FK$206,FAG_Daten_2022!$DH$1,FALSE)</f>
        <v>118</v>
      </c>
      <c r="I46" s="82">
        <f>ROUND(IF(E46&lt;FAG_Basisdaten!$C$5*F46,(FAG_Basisdaten!$C$5*F46-E46)*G46*H46/100,0),0)</f>
        <v>5805731</v>
      </c>
      <c r="J46" s="82">
        <f>VLOOKUP(A46,FAG_Daten_2022!A$1:$FK$206,FAG_Daten_2022!$AT$1,FALSE)</f>
        <v>2235</v>
      </c>
      <c r="K46" s="82">
        <f>VLOOKUP(A46,FAG_Daten_2022!A$1:$FK$206,FAG_Daten_2022!$AV$1,FALSE)</f>
        <v>3770</v>
      </c>
      <c r="L46" s="3">
        <f>VLOOKUP(A46,FAG_Daten_2022!A$1:$FK$206,FAG_Daten_2022!$F$1,FALSE)</f>
        <v>3654</v>
      </c>
      <c r="M46" s="3">
        <f>VLOOKUP(A46,FAG_Daten_2022!A$1:$FK$206,FAG_Daten_2022!DJ$1,FALSE)</f>
        <v>99.67</v>
      </c>
      <c r="N46" s="3">
        <f>VLOOKUP(A46,FAG_Daten_2022!A$1:$FK$206,FAG_Daten_2022!$DK$1,FALSE)</f>
        <v>100.87</v>
      </c>
      <c r="O46" s="82">
        <f>ROUND(IF(J46&gt;K46*FAG_Basisdaten!$C$8,(J46-K46*FAG_Basisdaten!$C$8)*FAG_Basisdaten!$C$9*L46*(M46/N46),0),0)</f>
        <v>0</v>
      </c>
      <c r="P46" s="82">
        <f>VLOOKUP(A46,FAG_Daten_2022!A$1:$FK$206,FAG_Daten_2022!$I$1,FALSE)</f>
        <v>784</v>
      </c>
      <c r="Q46" s="82">
        <f>VLOOKUP(A46,FAG_Daten_2022!A$1:$FK$206,FAG_Daten_2022!$F$1,FALSE)</f>
        <v>3654</v>
      </c>
      <c r="R46" s="82">
        <f>VLOOKUP(A46,FAG_Daten_2022!A$1:$FK$206,FAG_Daten_2022!$K$1,FALSE)</f>
        <v>232131</v>
      </c>
      <c r="S46" s="82">
        <f>VLOOKUP(A46,FAG_Daten_2022!A$1:$FK$206,FAG_Daten_2022!$H$1,FALSE)</f>
        <v>1130451</v>
      </c>
      <c r="T46" s="82">
        <f>VLOOKUP(A46,FAG_Daten_2022!A$1:$FK$206,FAG_Daten_2022!$F$1,FALSE)</f>
        <v>3654</v>
      </c>
      <c r="U46" s="3">
        <f>VLOOKUP(A46,FAG_Daten_2022!A$1:$FK$206,FAG_Daten_2022!$BC$1,FALSE)</f>
        <v>102.3</v>
      </c>
      <c r="V46" s="3">
        <f>VLOOKUP(A46,FAG_Daten_2022!A$1:$FK$206,FAG_Daten_2022!$BD$1,FALSE)</f>
        <v>104.2</v>
      </c>
      <c r="W46" s="118">
        <f>IF((P46/Q46)&gt;(R46/S46)*FAG_Basisdaten!$C$12,((P46/Q46)-(R46/S46)*FAG_Basisdaten!$C$12)*T46*FAG_Basisdaten!$C$13*(U46/V46),0)</f>
        <v>0</v>
      </c>
      <c r="X46" s="3">
        <f>VLOOKUP(A46,FAG_Daten_2022!A$1:$FK$206,FAG_Daten_2022!$DH$1,FALSE)</f>
        <v>118</v>
      </c>
      <c r="Y46" s="3">
        <f>VLOOKUP(A46,FAG_Daten_2022!A$1:$FK$206,FAG_Daten_2022!$DJ$1,FALSE)</f>
        <v>99.67</v>
      </c>
      <c r="Z46" s="82">
        <f>ROUND(W46-W46*MIN(MAX((Y46*FAG_Basisdaten!$C$15-X46)/(Y46*FAG_Basisdaten!$C$14),0),1),0)</f>
        <v>0</v>
      </c>
      <c r="AA46" s="79">
        <f>VLOOKUP(A46,FAG_Daten_2022!A$1:$FK$206,FAG_Daten_2022!$AW$1,FALSE)</f>
        <v>455.4</v>
      </c>
      <c r="AB46" s="83">
        <f>VLOOKUP(A46,FAG_Daten_2022!A$1:$FK$206,FAG_Daten_2022!$AZ$1,FALSE)</f>
        <v>7.1000000000000004E-3</v>
      </c>
      <c r="AC46" s="3">
        <f>VLOOKUP(A46,FAG_Daten_2022!A$1:$FK$206,FAG_Daten_2022!$F$1,FALSE)</f>
        <v>3654</v>
      </c>
      <c r="AD46" s="3">
        <f>VLOOKUP(A46,FAG_Daten_2022!A$1:$FK$206,FAG_Daten_2022!$BC$1,FALSE)</f>
        <v>102.3</v>
      </c>
      <c r="AE46" s="3">
        <f>VLOOKUP(A46,FAG_Daten_2022!A$1:$FK$206,FAG_Daten_2022!$BD$1,FALSE)</f>
        <v>104.2</v>
      </c>
      <c r="AF46" s="80">
        <f>IF(OR(AA46&lt;FAG_Basisdaten!$C$18,AB46&gt;FAG_Basisdaten!$C$19),MAX((FAG_Basisdaten!$C$20+FAG_Basisdaten!$C$21*AA46+FAG_Basisdaten!$C$22*AB46*100)*AC46*(AD46/AE46),0),0)</f>
        <v>0</v>
      </c>
      <c r="AG46" s="3">
        <f>VLOOKUP(A46,FAG_Daten_2022!A$1:$FK$206,FAG_Daten_2022!$DH$1,FALSE)</f>
        <v>118</v>
      </c>
      <c r="AH46" s="3">
        <f>VLOOKUP(A46,FAG_Daten_2022!A$1:$FK$206,FAG_Daten_2022!$DJ$1,FALSE)</f>
        <v>99.67</v>
      </c>
      <c r="AI46" s="82">
        <f>ROUND(AF46-AF46*MIN(MAX((AH46*FAG_Basisdaten!$C$24-AG46)/(AH46*FAG_Basisdaten!$C$23),0),1),0)</f>
        <v>0</v>
      </c>
      <c r="AJ46" s="3">
        <f>VLOOKUP(A46,FAG_Daten_2022!$A$1:$FK$206,FAG_Daten_2022!$BC$1,FALSE)</f>
        <v>102.3</v>
      </c>
      <c r="AK46" s="3">
        <f>VLOOKUP(A46,FAG_Daten_2022!$A$1:$FK$206,FAG_Daten_2022!$BD$1,FALSE)</f>
        <v>104.2</v>
      </c>
      <c r="AL46" s="82">
        <v>0</v>
      </c>
      <c r="AM46" s="82">
        <f t="shared" si="82"/>
        <v>5805731</v>
      </c>
      <c r="AN46" s="115"/>
      <c r="AO46" s="115" t="str">
        <f>IF(VLOOKUP($A46,FAG_Daten_2022!$A$1:$FK$206,FAG_Daten_2022!BT$1,FALSE)="","",VLOOKUP($A46,FAG_Daten_2022!$A$1:$FK$206,FAG_Daten_2022!BT$1,FALSE))</f>
        <v/>
      </c>
      <c r="AP46" s="115" t="str">
        <f>IF(VLOOKUP($A46,FAG_Daten_2022!$A$1:$FK$206,FAG_Daten_2022!BU$1,FALSE)="","",VLOOKUP($A46,FAG_Daten_2022!$A$1:$FK$206,FAG_Daten_2022!BU$1,FALSE))</f>
        <v/>
      </c>
      <c r="AQ46" s="115" t="str">
        <f>IF(VLOOKUP($A46,FAG_Daten_2022!$A$1:$FK$206,FAG_Daten_2022!BV$1,FALSE)="","",VLOOKUP($A46,FAG_Daten_2022!$A$1:$FK$206,FAG_Daten_2022!BV$1,FALSE))</f>
        <v/>
      </c>
      <c r="AR46" s="115"/>
      <c r="AS46" s="115" t="str">
        <f>IF(VLOOKUP($A46,FAG_Daten_2022!$A$1:$FK$206,FAG_Daten_2022!BX$1,FALSE)="","",VLOOKUP($A46,FAG_Daten_2022!$A$1:$FK$206,FAG_Daten_2022!BX$1,FALSE))</f>
        <v/>
      </c>
      <c r="AT46" s="115" t="str">
        <f>IF(VLOOKUP($A46,FAG_Daten_2022!$A$1:$FK$206,FAG_Daten_2022!BY$1,FALSE)="","",VLOOKUP($A46,FAG_Daten_2022!$A$1:$FK$206,FAG_Daten_2022!BY$1,FALSE))</f>
        <v/>
      </c>
      <c r="AU46" s="115" t="str">
        <f>IF(VLOOKUP($A46,FAG_Daten_2022!$A$1:$FK$206,FAG_Daten_2022!BZ$1,FALSE)="","",VLOOKUP($A46,FAG_Daten_2022!$A$1:$FK$206,FAG_Daten_2022!BZ$1,FALSE))</f>
        <v/>
      </c>
      <c r="AV46" s="115" t="s">
        <v>401</v>
      </c>
      <c r="AW46" s="115" t="str">
        <f>IF(VLOOKUP($A46,FAG_Daten_2022!$A$1:$FK$206,FAG_Daten_2022!CB$1,FALSE)="","",VLOOKUP($A46,FAG_Daten_2022!$A$1:$FK$206,FAG_Daten_2022!CB$1,FALSE))</f>
        <v/>
      </c>
      <c r="AX46" s="115" t="str">
        <f>IF(VLOOKUP($A46,FAG_Daten_2022!$A$1:$FK$206,FAG_Daten_2022!CC$1,FALSE)="","",VLOOKUP($A46,FAG_Daten_2022!$A$1:$FK$206,FAG_Daten_2022!CC$1,FALSE))</f>
        <v/>
      </c>
      <c r="AY46" s="115" t="str">
        <f>IF(VLOOKUP($A46,FAG_Daten_2022!$A$1:$FK$206,FAG_Daten_2022!CD$1,FALSE)="","",VLOOKUP($A46,FAG_Daten_2022!$A$1:$FK$206,FAG_Daten_2022!CD$1,FALSE))</f>
        <v/>
      </c>
      <c r="AZ46" s="80">
        <f>ROUND(VLOOKUP($A46,FAG_Daten_2022!$A$1:$FK$206,FAG_Daten_2022!$CR$1,FALSE)+BI46,2)</f>
        <v>118</v>
      </c>
      <c r="BA46" s="80"/>
      <c r="BB46" s="80">
        <f>IF(VLOOKUP($A46,FAG_Daten_2022!$A$1:$FK$206,FAG_Daten_2022!N$1,FALSE)="","",VLOOKUP($A46,FAG_Daten_2022!$A$1:$FK$206,FAG_Daten_2022!N$1,FALSE))</f>
        <v>0</v>
      </c>
      <c r="BC46" s="80">
        <f>IF(VLOOKUP($A46,FAG_Daten_2022!$A$1:$FK$206,FAG_Daten_2022!O$1,FALSE)="","",VLOOKUP($A46,FAG_Daten_2022!$A$1:$FK$206,FAG_Daten_2022!O$1,FALSE))</f>
        <v>0</v>
      </c>
      <c r="BD46" s="80" t="str">
        <f>IF(VLOOKUP($A46,FAG_Daten_2022!$A$1:$FK$206,FAG_Daten_2022!P$1,FALSE)="","",VLOOKUP($A46,FAG_Daten_2022!$A$1:$FK$206,FAG_Daten_2022!P$1,FALSE))</f>
        <v/>
      </c>
      <c r="BE46" s="80"/>
      <c r="BF46" s="80">
        <f>IF(VLOOKUP($A46,FAG_Daten_2022!$A$1:$FK$206,FAG_Daten_2022!S$1,FALSE)="","",VLOOKUP($A46,FAG_Daten_2022!$A$1:$FK$206,FAG_Daten_2022!S$1,FALSE))</f>
        <v>0</v>
      </c>
      <c r="BG46" s="80" t="str">
        <f>IF(VLOOKUP($A46,FAG_Daten_2022!$A$1:$FK$206,FAG_Daten_2022!T$1,FALSE)="","",VLOOKUP($A46,FAG_Daten_2022!$A$1:$FK$206,FAG_Daten_2022!T$1,FALSE))</f>
        <v/>
      </c>
      <c r="BH46" s="80" t="str">
        <f>IF(VLOOKUP($A46,FAG_Daten_2022!$A$1:$FK$206,FAG_Daten_2022!U$1,FALSE)="","",VLOOKUP($A46,FAG_Daten_2022!$A$1:$FK$206,FAG_Daten_2022!U$1,FALSE))</f>
        <v/>
      </c>
      <c r="BI46" s="80">
        <f>IF(VLOOKUP($A46,FAG_Daten_2022!$A$1:$FK$206,FAG_Daten_2022!W$1,FALSE)="","",VLOOKUP($A46,FAG_Daten_2022!$A$1:$FK$206,FAG_Daten_2022!W$1,FALSE))</f>
        <v>68</v>
      </c>
      <c r="BJ46" s="80" t="str">
        <f>IF(VLOOKUP($A46,FAG_Daten_2022!$A$1:$FK$206,FAG_Daten_2022!X$1,FALSE)="","",VLOOKUP($A46,FAG_Daten_2022!$A$1:$FK$206,FAG_Daten_2022!X$1,FALSE))</f>
        <v/>
      </c>
      <c r="BK46" s="80" t="str">
        <f>IF(VLOOKUP($A46,FAG_Daten_2022!$A$1:$FK$206,FAG_Daten_2022!Y$1,FALSE)="","",VLOOKUP($A46,FAG_Daten_2022!$A$1:$FK$206,FAG_Daten_2022!Y$1,FALSE))</f>
        <v/>
      </c>
      <c r="BL46" s="80" t="str">
        <f>IF(VLOOKUP($A46,FAG_Daten_2022!$A$1:$FK$206,FAG_Daten_2022!Z$1,FALSE)="","",VLOOKUP($A46,FAG_Daten_2022!$A$1:$FK$206,FAG_Daten_2022!Z$1,FALSE))</f>
        <v/>
      </c>
      <c r="BM46" s="82">
        <f>IF(VLOOKUP($A46,FAG_Daten_2022!$A$1:$FK$206,FAG_Daten_2022!AG$1,FALSE)="","",VLOOKUP($A46,FAG_Daten_2022!$A$1:$FK$206,FAG_Daten_2022!AG$1,FALSE))</f>
        <v>8167480</v>
      </c>
      <c r="BN46" s="82"/>
      <c r="BO46" s="82">
        <f>IF(VLOOKUP($A46,FAG_Daten_2022!$A$1:$FK$206,FAG_Daten_2022!AI$1,FALSE)="","",VLOOKUP($A46,FAG_Daten_2022!$A$1:$FK$206,FAG_Daten_2022!AI$1,FALSE))</f>
        <v>0</v>
      </c>
      <c r="BP46" s="113">
        <f>IF(VLOOKUP($A46,FAG_Daten_2022!$A$1:$FK$206,FAG_Daten_2022!AJ$1,FALSE)="","",VLOOKUP($A46,FAG_Daten_2022!$A$1:$FK$206,FAG_Daten_2022!AJ$1,FALSE))</f>
        <v>0</v>
      </c>
      <c r="BQ46" s="82" t="str">
        <f>IF(VLOOKUP($A46,FAG_Daten_2022!$A$1:$FK$206,FAG_Daten_2022!AK$1,FALSE)="","",VLOOKUP($A46,FAG_Daten_2022!$A$1:$FK$206,FAG_Daten_2022!AK$1,FALSE))</f>
        <v/>
      </c>
      <c r="BR46" s="82"/>
      <c r="BS46" s="82">
        <f>IF(VLOOKUP($A46,FAG_Daten_2022!$A$1:$FK$206,FAG_Daten_2022!AM$1,FALSE)="","",VLOOKUP($A46,FAG_Daten_2022!$A$1:$FK$206,FAG_Daten_2022!AM$1,FALSE))</f>
        <v>0</v>
      </c>
      <c r="BT46" s="82" t="str">
        <f>IF(VLOOKUP($A46,FAG_Daten_2022!$A$1:$FK$206,FAG_Daten_2022!AN$1,FALSE)="","",VLOOKUP($A46,FAG_Daten_2022!$A$1:$FK$206,FAG_Daten_2022!AN$1,FALSE))</f>
        <v/>
      </c>
      <c r="BU46" s="82" t="str">
        <f>IF(VLOOKUP($A46,FAG_Daten_2022!$A$1:$FK$206,FAG_Daten_2022!AO$1,FALSE)="","",VLOOKUP($A46,FAG_Daten_2022!$A$1:$FK$206,FAG_Daten_2022!AO$1,FALSE))</f>
        <v/>
      </c>
      <c r="BV46" s="82">
        <f>IF(VLOOKUP($A46,FAG_Daten_2022!$A$1:$FK$206,FAG_Daten_2022!AP$1,FALSE)="","",VLOOKUP($A46,FAG_Daten_2022!$A$1:$FK$206,FAG_Daten_2022!AP$1,FALSE))</f>
        <v>8167480</v>
      </c>
      <c r="BW46" s="82" t="str">
        <f>IF(VLOOKUP($A46,FAG_Daten_2022!$A$1:$FK$206,FAG_Daten_2022!AQ$1,FALSE)="","",VLOOKUP($A46,FAG_Daten_2022!$A$1:$FK$206,FAG_Daten_2022!AQ$1,FALSE))</f>
        <v/>
      </c>
      <c r="BX46" s="82" t="str">
        <f>IF(VLOOKUP($A46,FAG_Daten_2022!$A$1:$FK$206,FAG_Daten_2022!AR$1,FALSE)="","",VLOOKUP($A46,FAG_Daten_2022!$A$1:$FK$206,FAG_Daten_2022!AR$1,FALSE))</f>
        <v/>
      </c>
      <c r="BY46" s="82" t="str">
        <f>IF(VLOOKUP($A46,FAG_Daten_2022!$A$1:$FK$206,FAG_Daten_2022!AS$1,FALSE)="","",VLOOKUP($A46,FAG_Daten_2022!$A$1:$FK$206,FAG_Daten_2022!AS$1,FALSE))</f>
        <v/>
      </c>
      <c r="BZ46" s="82" t="str">
        <f>IF(BN46="","",ROUND(((BA46/100)*BN46)/(($AZ46/100)*$BM46)*$I46,0))</f>
        <v/>
      </c>
      <c r="CA46" s="82">
        <f t="shared" si="84"/>
        <v>0</v>
      </c>
      <c r="CB46" s="82">
        <f t="shared" si="85"/>
        <v>0</v>
      </c>
      <c r="CC46" s="82" t="str">
        <f t="shared" si="86"/>
        <v/>
      </c>
      <c r="CD46" s="82" t="str">
        <f t="shared" si="87"/>
        <v/>
      </c>
      <c r="CE46" s="82">
        <f t="shared" si="88"/>
        <v>0</v>
      </c>
      <c r="CF46" s="82" t="str">
        <f t="shared" si="89"/>
        <v/>
      </c>
      <c r="CG46" s="82" t="str">
        <f t="shared" si="90"/>
        <v/>
      </c>
      <c r="CH46" s="82">
        <f>IF(BV46="","",ROUND(((BI46/100)*BV46)/(($AZ46/100)*$BM46)*$I46,0))</f>
        <v>3345675</v>
      </c>
      <c r="CI46" s="82" t="str">
        <f t="shared" si="92"/>
        <v/>
      </c>
      <c r="CJ46" s="82" t="str">
        <f t="shared" si="93"/>
        <v/>
      </c>
      <c r="CK46" s="82" t="str">
        <f t="shared" si="94"/>
        <v/>
      </c>
      <c r="CL46" s="82" t="str">
        <f t="shared" si="95"/>
        <v/>
      </c>
      <c r="CM46" s="82">
        <f t="shared" si="96"/>
        <v>0</v>
      </c>
      <c r="CN46" s="82">
        <f t="shared" si="97"/>
        <v>0</v>
      </c>
      <c r="CO46" s="82" t="str">
        <f t="shared" si="98"/>
        <v/>
      </c>
      <c r="CP46" s="82" t="str">
        <f t="shared" si="99"/>
        <v/>
      </c>
      <c r="CQ46" s="82">
        <f t="shared" si="100"/>
        <v>0</v>
      </c>
      <c r="CR46" s="82" t="str">
        <f t="shared" si="101"/>
        <v/>
      </c>
      <c r="CS46" s="82" t="str">
        <f t="shared" si="102"/>
        <v/>
      </c>
      <c r="CT46" s="82">
        <f t="shared" si="103"/>
        <v>0</v>
      </c>
      <c r="CU46" s="82" t="str">
        <f t="shared" si="104"/>
        <v/>
      </c>
      <c r="CV46" s="82" t="str">
        <f t="shared" si="105"/>
        <v/>
      </c>
      <c r="CW46" s="82" t="str">
        <f t="shared" si="106"/>
        <v/>
      </c>
      <c r="CX46" s="82">
        <f t="shared" si="107"/>
        <v>3345675</v>
      </c>
      <c r="CY46" s="82">
        <f>VLOOKUP($A46,FAG_Daten_2022!$A$1:$FK$206,FAG_Daten_2022!I$1,FALSE)</f>
        <v>784</v>
      </c>
      <c r="CZ46" s="82" t="str">
        <f>IF(VLOOKUP($A46,FAG_Daten_2022!$A$1:$FK$206,FAG_Daten_2022!BE$1,FALSE)="","",VLOOKUP($A46,FAG_Daten_2022!$A$1:$FK$206,FAG_Daten_2022!BE$1,FALSE))</f>
        <v/>
      </c>
      <c r="DA46" s="82" t="str">
        <f>IF(VLOOKUP($A46,FAG_Daten_2022!$A$1:$FK$206,FAG_Daten_2022!BF$1,FALSE)="","",VLOOKUP($A46,FAG_Daten_2022!$A$1:$FK$206,FAG_Daten_2022!BF$1,FALSE))</f>
        <v/>
      </c>
      <c r="DB46" s="82" t="str">
        <f>IF(VLOOKUP($A46,FAG_Daten_2022!$A$1:$FK$206,FAG_Daten_2022!BG$1,FALSE)="","",VLOOKUP($A46,FAG_Daten_2022!$A$1:$FK$206,FAG_Daten_2022!BG$1,FALSE))</f>
        <v/>
      </c>
      <c r="DC46" s="82" t="str">
        <f>IF(VLOOKUP($A46,FAG_Daten_2022!$A$1:$FK$206,FAG_Daten_2022!BH$1,FALSE)="","",VLOOKUP($A46,FAG_Daten_2022!$A$1:$FK$206,FAG_Daten_2022!BH$1,FALSE))</f>
        <v/>
      </c>
      <c r="DD46" s="82" t="str">
        <f>IF(VLOOKUP($A46,FAG_Daten_2022!$A$1:$FK$206,FAG_Daten_2022!BI$1,FALSE)="","",VLOOKUP($A46,FAG_Daten_2022!$A$1:$FK$206,FAG_Daten_2022!BI$1,FALSE))</f>
        <v/>
      </c>
      <c r="DE46" s="82" t="str">
        <f>IF(VLOOKUP($A46,FAG_Daten_2022!$A$1:$FK$206,FAG_Daten_2022!BJ$1,FALSE)="","",VLOOKUP($A46,FAG_Daten_2022!$A$1:$FK$206,FAG_Daten_2022!BJ$1,FALSE))</f>
        <v/>
      </c>
      <c r="DF46" s="82" t="str">
        <f>IF(VLOOKUP($A46,FAG_Daten_2022!$A$1:$FK$206,FAG_Daten_2022!BK$1,FALSE)="","",VLOOKUP($A46,FAG_Daten_2022!$A$1:$FK$206,FAG_Daten_2022!BK$1,FALSE))</f>
        <v/>
      </c>
      <c r="DG46" s="82" t="str">
        <f>IF(VLOOKUP($A46,FAG_Daten_2022!$A$1:$FK$206,FAG_Daten_2022!BL$1,FALSE)="","",VLOOKUP($A46,FAG_Daten_2022!$A$1:$FK$206,FAG_Daten_2022!BL$1,FALSE))</f>
        <v/>
      </c>
      <c r="DH46" s="82">
        <f>IF(VLOOKUP($A46,FAG_Daten_2022!$A$1:$FK$206,FAG_Daten_2022!BM$1,FALSE)="","",VLOOKUP($A46,FAG_Daten_2022!$A$1:$FK$206,FAG_Daten_2022!BM$1,FALSE))</f>
        <v>440</v>
      </c>
      <c r="DI46" s="82" t="str">
        <f>IF(VLOOKUP($A46,FAG_Daten_2022!$A$1:$FK$206,FAG_Daten_2022!BN$1,FALSE)="","",VLOOKUP($A46,FAG_Daten_2022!$A$1:$FK$206,FAG_Daten_2022!BN$1,FALSE))</f>
        <v/>
      </c>
      <c r="DJ46" s="82" t="str">
        <f>IF(VLOOKUP($A46,FAG_Daten_2022!$A$1:$FK$206,FAG_Daten_2022!BO$1,FALSE)="","",VLOOKUP($A46,FAG_Daten_2022!$A$1:$FK$206,FAG_Daten_2022!BO$1,FALSE))</f>
        <v/>
      </c>
      <c r="DK46" s="82" t="str">
        <f>IF(VLOOKUP($A46,FAG_Daten_2022!$A$1:$FK$206,FAG_Daten_2022!BP$1,FALSE)="","",VLOOKUP($A46,FAG_Daten_2022!$A$1:$FK$206,FAG_Daten_2022!BP$1,FALSE))</f>
        <v/>
      </c>
      <c r="DL46" s="82" t="str">
        <f>IF(VLOOKUP($A46,FAG_Daten_2022!$A$1:$FK$206,FAG_Daten_2022!BQ$1,FALSE)="","",VLOOKUP($A46,FAG_Daten_2022!$A$1:$FK$206,FAG_Daten_2022!BQ$1,FALSE))</f>
        <v/>
      </c>
      <c r="DM46" s="82" t="str">
        <f>IF(VLOOKUP($A46,FAG_Daten_2022!$A$1:$FK$206,FAG_Daten_2022!BR$1,FALSE)="","",VLOOKUP($A46,FAG_Daten_2022!$A$1:$FK$206,FAG_Daten_2022!BR$1,FALSE))</f>
        <v/>
      </c>
      <c r="DN46" s="82" t="str">
        <f t="shared" si="108"/>
        <v/>
      </c>
      <c r="DO46" s="82" t="str">
        <f t="shared" si="109"/>
        <v/>
      </c>
      <c r="DP46" s="82" t="str">
        <f t="shared" si="110"/>
        <v/>
      </c>
      <c r="DQ46" s="82" t="str">
        <f t="shared" si="111"/>
        <v/>
      </c>
      <c r="DR46" s="82" t="str">
        <f t="shared" si="112"/>
        <v/>
      </c>
      <c r="DS46" s="82" t="str">
        <f t="shared" si="113"/>
        <v/>
      </c>
      <c r="DT46" s="82" t="str">
        <f t="shared" si="114"/>
        <v/>
      </c>
      <c r="DU46" s="82" t="str">
        <f t="shared" si="115"/>
        <v/>
      </c>
      <c r="DV46" s="82">
        <f t="shared" si="116"/>
        <v>0</v>
      </c>
      <c r="DW46" s="82" t="str">
        <f t="shared" si="117"/>
        <v/>
      </c>
      <c r="DX46" s="82" t="str">
        <f t="shared" si="118"/>
        <v/>
      </c>
      <c r="DY46" s="82" t="str">
        <f t="shared" si="119"/>
        <v/>
      </c>
      <c r="DZ46" s="82">
        <f t="shared" si="120"/>
        <v>0</v>
      </c>
      <c r="EA46" s="82">
        <f t="shared" si="121"/>
        <v>3345675</v>
      </c>
      <c r="EB46" s="82"/>
      <c r="EC46" s="82"/>
      <c r="ED46" s="82"/>
      <c r="EE46" s="82"/>
      <c r="EF46" s="82"/>
      <c r="EG46" s="82"/>
      <c r="EH46" s="82"/>
      <c r="EI46" s="82"/>
      <c r="EJ46" s="82"/>
      <c r="EL46" s="82"/>
    </row>
    <row r="47" spans="1:143" s="3" customFormat="1" outlineLevel="1" x14ac:dyDescent="0.2">
      <c r="A47" s="3">
        <v>56</v>
      </c>
      <c r="B47" s="3" t="str">
        <f>VLOOKUP(A47,FAG_Daten_2022!A$1:$FK$206,FAG_Daten_2022!$B$1,FALSE)</f>
        <v>Embrach</v>
      </c>
      <c r="C47" s="3" t="str">
        <f>VLOOKUP(A47,FAG_Daten_2022!A$1:$FK$206,FAG_Daten_2022!$C$1,FALSE)</f>
        <v>Politische Gemeinde</v>
      </c>
      <c r="D47" s="3" t="str">
        <f>VLOOKUP(A47,FAG_Daten_2022!A$1:$FK$206,FAG_Daten_2022!$D$1,FALSE)</f>
        <v>Bezirk Bülach</v>
      </c>
      <c r="E47" s="82">
        <f>VLOOKUP(A47,FAG_Daten_2022!A$1:$FK$206,FAG_Daten_2022!$AT$1,FALSE)</f>
        <v>2371</v>
      </c>
      <c r="F47" s="82">
        <f>VLOOKUP(A47,FAG_Daten_2022!A$1:$FK$206,FAG_Daten_2022!$AV$1,FALSE)</f>
        <v>3770</v>
      </c>
      <c r="G47" s="82">
        <f>VLOOKUP(A47,FAG_Daten_2022!A$1:$FK$206,FAG_Daten_2022!$F$1,FALSE)</f>
        <v>9600</v>
      </c>
      <c r="H47" s="80">
        <f>VLOOKUP(A47,FAG_Daten_2022!A$1:$FK$206,FAG_Daten_2022!$DH$1,FALSE)</f>
        <v>118</v>
      </c>
      <c r="I47" s="82">
        <f>ROUND(IF(E47&lt;FAG_Basisdaten!$C$5*F47,(FAG_Basisdaten!$C$5*F47-E47)*G47*H47/100,0),0)</f>
        <v>13712544</v>
      </c>
      <c r="J47" s="82">
        <f>VLOOKUP(A47,FAG_Daten_2022!A$1:$FK$206,FAG_Daten_2022!$AT$1,FALSE)</f>
        <v>2371</v>
      </c>
      <c r="K47" s="82">
        <f>VLOOKUP(A47,FAG_Daten_2022!A$1:$FK$206,FAG_Daten_2022!$AV$1,FALSE)</f>
        <v>3770</v>
      </c>
      <c r="L47" s="3">
        <f>VLOOKUP(A47,FAG_Daten_2022!A$1:$FK$206,FAG_Daten_2022!$F$1,FALSE)</f>
        <v>9600</v>
      </c>
      <c r="M47" s="3">
        <f>VLOOKUP(A47,FAG_Daten_2022!A$1:$FK$206,FAG_Daten_2022!DJ$1,FALSE)</f>
        <v>99.67</v>
      </c>
      <c r="N47" s="3">
        <f>VLOOKUP(A47,FAG_Daten_2022!A$1:$FK$206,FAG_Daten_2022!$DK$1,FALSE)</f>
        <v>100.87</v>
      </c>
      <c r="O47" s="82">
        <f>ROUND(IF(J47&gt;K47*FAG_Basisdaten!$C$8,(J47-K47*FAG_Basisdaten!$C$8)*FAG_Basisdaten!$C$9*L47*(M47/N47),0),0)</f>
        <v>0</v>
      </c>
      <c r="P47" s="82">
        <f>VLOOKUP(A47,FAG_Daten_2022!A$1:$FK$206,FAG_Daten_2022!$I$1,FALSE)</f>
        <v>2097</v>
      </c>
      <c r="Q47" s="82">
        <f>VLOOKUP(A47,FAG_Daten_2022!A$1:$FK$206,FAG_Daten_2022!$F$1,FALSE)</f>
        <v>9600</v>
      </c>
      <c r="R47" s="82">
        <f>VLOOKUP(A47,FAG_Daten_2022!A$1:$FK$206,FAG_Daten_2022!$K$1,FALSE)</f>
        <v>232131</v>
      </c>
      <c r="S47" s="82">
        <f>VLOOKUP(A47,FAG_Daten_2022!A$1:$FK$206,FAG_Daten_2022!$H$1,FALSE)</f>
        <v>1130451</v>
      </c>
      <c r="T47" s="82">
        <f>VLOOKUP(A47,FAG_Daten_2022!A$1:$FK$206,FAG_Daten_2022!$F$1,FALSE)</f>
        <v>9600</v>
      </c>
      <c r="U47" s="3">
        <f>VLOOKUP(A47,FAG_Daten_2022!A$1:$FK$206,FAG_Daten_2022!$BC$1,FALSE)</f>
        <v>102.3</v>
      </c>
      <c r="V47" s="3">
        <f>VLOOKUP(A47,FAG_Daten_2022!A$1:$FK$206,FAG_Daten_2022!$BD$1,FALSE)</f>
        <v>104.2</v>
      </c>
      <c r="W47" s="118">
        <f>IF((P47/Q47)&gt;(R47/S47)*FAG_Basisdaten!$C$12,((P47/Q47)-(R47/S47)*FAG_Basisdaten!$C$12)*T47*FAG_Basisdaten!$C$13*(U47/V47),0)</f>
        <v>0</v>
      </c>
      <c r="X47" s="3">
        <f>VLOOKUP(A47,FAG_Daten_2022!A$1:$FK$206,FAG_Daten_2022!$DH$1,FALSE)</f>
        <v>118</v>
      </c>
      <c r="Y47" s="3">
        <f>VLOOKUP(A47,FAG_Daten_2022!A$1:$FK$206,FAG_Daten_2022!$DJ$1,FALSE)</f>
        <v>99.67</v>
      </c>
      <c r="Z47" s="82">
        <f>ROUND(W47-W47*MIN(MAX((Y47*FAG_Basisdaten!$C$15-X47)/(Y47*FAG_Basisdaten!$C$14),0),1),0)</f>
        <v>0</v>
      </c>
      <c r="AA47" s="79">
        <f>VLOOKUP(A47,FAG_Daten_2022!A$1:$FK$206,FAG_Daten_2022!$AW$1,FALSE)</f>
        <v>763.4</v>
      </c>
      <c r="AB47" s="83">
        <f>VLOOKUP(A47,FAG_Daten_2022!A$1:$FK$206,FAG_Daten_2022!$AZ$1,FALSE)</f>
        <v>4.1000000000000002E-2</v>
      </c>
      <c r="AC47" s="3">
        <f>VLOOKUP(A47,FAG_Daten_2022!A$1:$FK$206,FAG_Daten_2022!$F$1,FALSE)</f>
        <v>9600</v>
      </c>
      <c r="AD47" s="3">
        <f>VLOOKUP(A47,FAG_Daten_2022!A$1:$FK$206,FAG_Daten_2022!$BC$1,FALSE)</f>
        <v>102.3</v>
      </c>
      <c r="AE47" s="3">
        <f>VLOOKUP(A47,FAG_Daten_2022!A$1:$FK$206,FAG_Daten_2022!$BD$1,FALSE)</f>
        <v>104.2</v>
      </c>
      <c r="AF47" s="80">
        <f>IF(OR(AA47&lt;FAG_Basisdaten!$C$18,AB47&gt;FAG_Basisdaten!$C$19),MAX((FAG_Basisdaten!$C$20+FAG_Basisdaten!$C$21*AA47+FAG_Basisdaten!$C$22*AB47*100)*AC47*(AD47/AE47),0),0)</f>
        <v>0</v>
      </c>
      <c r="AG47" s="3">
        <f>VLOOKUP(A47,FAG_Daten_2022!A$1:$FK$206,FAG_Daten_2022!$DH$1,FALSE)</f>
        <v>118</v>
      </c>
      <c r="AH47" s="3">
        <f>VLOOKUP(A47,FAG_Daten_2022!A$1:$FK$206,FAG_Daten_2022!$DJ$1,FALSE)</f>
        <v>99.67</v>
      </c>
      <c r="AI47" s="82">
        <f>ROUND(AF47-AF47*MIN(MAX((AH47*FAG_Basisdaten!$C$24-AG47)/(AH47*FAG_Basisdaten!$C$23),0),1),0)</f>
        <v>0</v>
      </c>
      <c r="AJ47" s="3">
        <f>VLOOKUP(A47,FAG_Daten_2022!$A$1:$FK$206,FAG_Daten_2022!$BC$1,FALSE)</f>
        <v>102.3</v>
      </c>
      <c r="AK47" s="3">
        <f>VLOOKUP(A47,FAG_Daten_2022!$A$1:$FK$206,FAG_Daten_2022!$BD$1,FALSE)</f>
        <v>104.2</v>
      </c>
      <c r="AL47" s="82">
        <v>0</v>
      </c>
      <c r="AM47" s="82">
        <f t="shared" si="82"/>
        <v>13712544</v>
      </c>
      <c r="AN47" s="115" t="str">
        <f>IF(VLOOKUP($A47,FAG_Daten_2022!$A$1:$FK$206,FAG_Daten_2022!BS$1,FALSE)="","",VLOOKUP($A47,FAG_Daten_2022!$A$1:$FK$206,FAG_Daten_2022!BS$1,FALSE))</f>
        <v/>
      </c>
      <c r="AO47" s="115" t="str">
        <f>IF(VLOOKUP($A47,FAG_Daten_2022!$A$1:$FK$206,FAG_Daten_2022!BT$1,FALSE)="","",VLOOKUP($A47,FAG_Daten_2022!$A$1:$FK$206,FAG_Daten_2022!BT$1,FALSE))</f>
        <v/>
      </c>
      <c r="AP47" s="115" t="str">
        <f>IF(VLOOKUP($A47,FAG_Daten_2022!$A$1:$FK$206,FAG_Daten_2022!BU$1,FALSE)="","",VLOOKUP($A47,FAG_Daten_2022!$A$1:$FK$206,FAG_Daten_2022!BU$1,FALSE))</f>
        <v/>
      </c>
      <c r="AQ47" s="115" t="str">
        <f>IF(VLOOKUP($A47,FAG_Daten_2022!$A$1:$FK$206,FAG_Daten_2022!BV$1,FALSE)="","",VLOOKUP($A47,FAG_Daten_2022!$A$1:$FK$206,FAG_Daten_2022!BV$1,FALSE))</f>
        <v/>
      </c>
      <c r="AR47" s="115" t="str">
        <f>IF(VLOOKUP($A47,FAG_Daten_2022!$A$1:$FK$206,FAG_Daten_2022!BW$1,FALSE)="","",VLOOKUP($A47,FAG_Daten_2022!$A$1:$FK$206,FAG_Daten_2022!BW$1,FALSE))</f>
        <v>Embrach</v>
      </c>
      <c r="AS47" s="115" t="str">
        <f>IF(VLOOKUP($A47,FAG_Daten_2022!$A$1:$FK$206,FAG_Daten_2022!BX$1,FALSE)="","",VLOOKUP($A47,FAG_Daten_2022!$A$1:$FK$206,FAG_Daten_2022!BX$1,FALSE))</f>
        <v/>
      </c>
      <c r="AT47" s="115" t="str">
        <f>IF(VLOOKUP($A47,FAG_Daten_2022!$A$1:$FK$206,FAG_Daten_2022!BY$1,FALSE)="","",VLOOKUP($A47,FAG_Daten_2022!$A$1:$FK$206,FAG_Daten_2022!BY$1,FALSE))</f>
        <v/>
      </c>
      <c r="AU47" s="115" t="str">
        <f>IF(VLOOKUP($A47,FAG_Daten_2022!$A$1:$FK$206,FAG_Daten_2022!BZ$1,FALSE)="","",VLOOKUP($A47,FAG_Daten_2022!$A$1:$FK$206,FAG_Daten_2022!BZ$1,FALSE))</f>
        <v/>
      </c>
      <c r="AV47" s="115" t="str">
        <f>IF(VLOOKUP($A47,FAG_Daten_2022!$A$1:$FK$206,FAG_Daten_2022!CA$1,FALSE)="","",VLOOKUP($A47,FAG_Daten_2022!$A$1:$FK$206,FAG_Daten_2022!CA$1,FALSE))</f>
        <v/>
      </c>
      <c r="AW47" s="115" t="str">
        <f>IF(VLOOKUP($A47,FAG_Daten_2022!$A$1:$FK$206,FAG_Daten_2022!CB$1,FALSE)="","",VLOOKUP($A47,FAG_Daten_2022!$A$1:$FK$206,FAG_Daten_2022!CB$1,FALSE))</f>
        <v/>
      </c>
      <c r="AX47" s="115" t="str">
        <f>IF(VLOOKUP($A47,FAG_Daten_2022!$A$1:$FK$206,FAG_Daten_2022!CC$1,FALSE)="","",VLOOKUP($A47,FAG_Daten_2022!$A$1:$FK$206,FAG_Daten_2022!CC$1,FALSE))</f>
        <v/>
      </c>
      <c r="AY47" s="115" t="str">
        <f>IF(VLOOKUP($A47,FAG_Daten_2022!$A$1:$FK$206,FAG_Daten_2022!CD$1,FALSE)="","",VLOOKUP($A47,FAG_Daten_2022!$A$1:$FK$206,FAG_Daten_2022!CD$1,FALSE))</f>
        <v/>
      </c>
      <c r="AZ47" s="80">
        <f>VLOOKUP($A47,FAG_Daten_2022!$A$1:$FK$206,FAG_Daten_2022!$DH$1,FALSE)</f>
        <v>118</v>
      </c>
      <c r="BA47" s="80">
        <f>IF(VLOOKUP($A47,FAG_Daten_2022!$A$1:$FK$206,FAG_Daten_2022!M$1,FALSE)="","",VLOOKUP($A47,FAG_Daten_2022!$A$1:$FK$206,FAG_Daten_2022!M$1,FALSE))</f>
        <v>0</v>
      </c>
      <c r="BB47" s="80">
        <f>IF(VLOOKUP($A47,FAG_Daten_2022!$A$1:$FK$206,FAG_Daten_2022!N$1,FALSE)="","",VLOOKUP($A47,FAG_Daten_2022!$A$1:$FK$206,FAG_Daten_2022!N$1,FALSE))</f>
        <v>0</v>
      </c>
      <c r="BC47" s="80">
        <f>IF(VLOOKUP($A47,FAG_Daten_2022!$A$1:$FK$206,FAG_Daten_2022!O$1,FALSE)="","",VLOOKUP($A47,FAG_Daten_2022!$A$1:$FK$206,FAG_Daten_2022!O$1,FALSE))</f>
        <v>0</v>
      </c>
      <c r="BD47" s="80" t="str">
        <f>IF(VLOOKUP($A47,FAG_Daten_2022!$A$1:$FK$206,FAG_Daten_2022!P$1,FALSE)="","",VLOOKUP($A47,FAG_Daten_2022!$A$1:$FK$206,FAG_Daten_2022!P$1,FALSE))</f>
        <v/>
      </c>
      <c r="BE47" s="80">
        <f>IF(VLOOKUP($A47,FAG_Daten_2022!$A$1:$FK$206,FAG_Daten_2022!R$1,FALSE)="","",VLOOKUP($A47,FAG_Daten_2022!$A$1:$FK$206,FAG_Daten_2022!R$1,FALSE))</f>
        <v>20</v>
      </c>
      <c r="BF47" s="80">
        <f>IF(VLOOKUP($A47,FAG_Daten_2022!$A$1:$FK$206,FAG_Daten_2022!S$1,FALSE)="","",VLOOKUP($A47,FAG_Daten_2022!$A$1:$FK$206,FAG_Daten_2022!S$1,FALSE))</f>
        <v>0</v>
      </c>
      <c r="BG47" s="80" t="str">
        <f>IF(VLOOKUP($A47,FAG_Daten_2022!$A$1:$FK$206,FAG_Daten_2022!T$1,FALSE)="","",VLOOKUP($A47,FAG_Daten_2022!$A$1:$FK$206,FAG_Daten_2022!T$1,FALSE))</f>
        <v/>
      </c>
      <c r="BH47" s="80" t="str">
        <f>IF(VLOOKUP($A47,FAG_Daten_2022!$A$1:$FK$206,FAG_Daten_2022!U$1,FALSE)="","",VLOOKUP($A47,FAG_Daten_2022!$A$1:$FK$206,FAG_Daten_2022!U$1,FALSE))</f>
        <v/>
      </c>
      <c r="BI47" s="80">
        <f>IF(VLOOKUP($A47,FAG_Daten_2022!$A$1:$FK$206,FAG_Daten_2022!W$1,FALSE)="","",VLOOKUP($A47,FAG_Daten_2022!$A$1:$FK$206,FAG_Daten_2022!W$1,FALSE))</f>
        <v>0</v>
      </c>
      <c r="BJ47" s="80" t="str">
        <f>IF(VLOOKUP($A47,FAG_Daten_2022!$A$1:$FK$206,FAG_Daten_2022!X$1,FALSE)="","",VLOOKUP($A47,FAG_Daten_2022!$A$1:$FK$206,FAG_Daten_2022!X$1,FALSE))</f>
        <v/>
      </c>
      <c r="BK47" s="80" t="str">
        <f>IF(VLOOKUP($A47,FAG_Daten_2022!$A$1:$FK$206,FAG_Daten_2022!Y$1,FALSE)="","",VLOOKUP($A47,FAG_Daten_2022!$A$1:$FK$206,FAG_Daten_2022!Y$1,FALSE))</f>
        <v/>
      </c>
      <c r="BL47" s="80" t="str">
        <f>IF(VLOOKUP($A47,FAG_Daten_2022!$A$1:$FK$206,FAG_Daten_2022!Z$1,FALSE)="","",VLOOKUP($A47,FAG_Daten_2022!$A$1:$FK$206,FAG_Daten_2022!Z$1,FALSE))</f>
        <v/>
      </c>
      <c r="BM47" s="82">
        <f>IF(VLOOKUP($A47,FAG_Daten_2022!$A$1:$FK$206,FAG_Daten_2022!AG$1,FALSE)="","",VLOOKUP($A47,FAG_Daten_2022!$A$1:$FK$206,FAG_Daten_2022!AG$1,FALSE))</f>
        <v>22765086</v>
      </c>
      <c r="BN47" s="82">
        <f>IF(VLOOKUP($A47,FAG_Daten_2022!$A$1:$FK$206,FAG_Daten_2022!AH$1,FALSE)="","",VLOOKUP($A47,FAG_Daten_2022!$A$1:$FK$206,FAG_Daten_2022!AH$1,FALSE))</f>
        <v>0</v>
      </c>
      <c r="BO47" s="82">
        <f>IF(VLOOKUP($A47,FAG_Daten_2022!$A$1:$FK$206,FAG_Daten_2022!AI$1,FALSE)="","",VLOOKUP($A47,FAG_Daten_2022!$A$1:$FK$206,FAG_Daten_2022!AI$1,FALSE))</f>
        <v>0</v>
      </c>
      <c r="BP47" s="113">
        <f>IF(VLOOKUP($A47,FAG_Daten_2022!$A$1:$FK$206,FAG_Daten_2022!AJ$1,FALSE)="","",VLOOKUP($A47,FAG_Daten_2022!$A$1:$FK$206,FAG_Daten_2022!AJ$1,FALSE))</f>
        <v>0</v>
      </c>
      <c r="BQ47" s="82" t="str">
        <f>IF(VLOOKUP($A47,FAG_Daten_2022!$A$1:$FK$206,FAG_Daten_2022!AK$1,FALSE)="","",VLOOKUP($A47,FAG_Daten_2022!$A$1:$FK$206,FAG_Daten_2022!AK$1,FALSE))</f>
        <v/>
      </c>
      <c r="BR47" s="82">
        <f>IF(VLOOKUP($A47,FAG_Daten_2022!$A$1:$FK$206,FAG_Daten_2022!AL$1,FALSE)="","",VLOOKUP($A47,FAG_Daten_2022!$A$1:$FK$206,FAG_Daten_2022!AL$1,FALSE))</f>
        <v>22765086</v>
      </c>
      <c r="BS47" s="82">
        <f>IF(VLOOKUP($A47,FAG_Daten_2022!$A$1:$FK$206,FAG_Daten_2022!AM$1,FALSE)="","",VLOOKUP($A47,FAG_Daten_2022!$A$1:$FK$206,FAG_Daten_2022!AM$1,FALSE))</f>
        <v>0</v>
      </c>
      <c r="BT47" s="82" t="str">
        <f>IF(VLOOKUP($A47,FAG_Daten_2022!$A$1:$FK$206,FAG_Daten_2022!AN$1,FALSE)="","",VLOOKUP($A47,FAG_Daten_2022!$A$1:$FK$206,FAG_Daten_2022!AN$1,FALSE))</f>
        <v/>
      </c>
      <c r="BU47" s="82" t="str">
        <f>IF(VLOOKUP($A47,FAG_Daten_2022!$A$1:$FK$206,FAG_Daten_2022!AO$1,FALSE)="","",VLOOKUP($A47,FAG_Daten_2022!$A$1:$FK$206,FAG_Daten_2022!AO$1,FALSE))</f>
        <v/>
      </c>
      <c r="BV47" s="82">
        <f>IF(VLOOKUP($A47,FAG_Daten_2022!$A$1:$FK$206,FAG_Daten_2022!AP$1,FALSE)="","",VLOOKUP($A47,FAG_Daten_2022!$A$1:$FK$206,FAG_Daten_2022!AP$1,FALSE))</f>
        <v>0</v>
      </c>
      <c r="BW47" s="82" t="str">
        <f>IF(VLOOKUP($A47,FAG_Daten_2022!$A$1:$FK$206,FAG_Daten_2022!AQ$1,FALSE)="","",VLOOKUP($A47,FAG_Daten_2022!$A$1:$FK$206,FAG_Daten_2022!AQ$1,FALSE))</f>
        <v/>
      </c>
      <c r="BX47" s="82" t="str">
        <f>IF(VLOOKUP($A47,FAG_Daten_2022!$A$1:$FK$206,FAG_Daten_2022!AR$1,FALSE)="","",VLOOKUP($A47,FAG_Daten_2022!$A$1:$FK$206,FAG_Daten_2022!AR$1,FALSE))</f>
        <v/>
      </c>
      <c r="BY47" s="82" t="str">
        <f>IF(VLOOKUP($A47,FAG_Daten_2022!$A$1:$FK$206,FAG_Daten_2022!AS$1,FALSE)="","",VLOOKUP($A47,FAG_Daten_2022!$A$1:$FK$206,FAG_Daten_2022!AS$1,FALSE))</f>
        <v/>
      </c>
      <c r="BZ47" s="82">
        <f t="shared" si="83"/>
        <v>0</v>
      </c>
      <c r="CA47" s="82">
        <f t="shared" si="84"/>
        <v>0</v>
      </c>
      <c r="CB47" s="82">
        <f t="shared" si="85"/>
        <v>0</v>
      </c>
      <c r="CC47" s="82" t="str">
        <f t="shared" si="86"/>
        <v/>
      </c>
      <c r="CD47" s="82">
        <f t="shared" si="87"/>
        <v>2324160</v>
      </c>
      <c r="CE47" s="82">
        <f t="shared" si="88"/>
        <v>0</v>
      </c>
      <c r="CF47" s="82" t="str">
        <f t="shared" si="89"/>
        <v/>
      </c>
      <c r="CG47" s="82" t="str">
        <f t="shared" si="90"/>
        <v/>
      </c>
      <c r="CH47" s="82">
        <f t="shared" si="91"/>
        <v>0</v>
      </c>
      <c r="CI47" s="82" t="str">
        <f t="shared" si="92"/>
        <v/>
      </c>
      <c r="CJ47" s="82" t="str">
        <f t="shared" si="93"/>
        <v/>
      </c>
      <c r="CK47" s="82" t="str">
        <f t="shared" si="94"/>
        <v/>
      </c>
      <c r="CL47" s="82">
        <f t="shared" si="95"/>
        <v>0</v>
      </c>
      <c r="CM47" s="82">
        <f t="shared" si="96"/>
        <v>0</v>
      </c>
      <c r="CN47" s="82">
        <f t="shared" si="97"/>
        <v>0</v>
      </c>
      <c r="CO47" s="82" t="str">
        <f t="shared" si="98"/>
        <v/>
      </c>
      <c r="CP47" s="82">
        <f t="shared" si="99"/>
        <v>0</v>
      </c>
      <c r="CQ47" s="82">
        <f t="shared" si="100"/>
        <v>0</v>
      </c>
      <c r="CR47" s="82" t="str">
        <f t="shared" si="101"/>
        <v/>
      </c>
      <c r="CS47" s="82" t="str">
        <f t="shared" si="102"/>
        <v/>
      </c>
      <c r="CT47" s="82">
        <f t="shared" si="103"/>
        <v>0</v>
      </c>
      <c r="CU47" s="82" t="str">
        <f t="shared" si="104"/>
        <v/>
      </c>
      <c r="CV47" s="82" t="str">
        <f t="shared" si="105"/>
        <v/>
      </c>
      <c r="CW47" s="82" t="str">
        <f t="shared" si="106"/>
        <v/>
      </c>
      <c r="CX47" s="82">
        <f t="shared" si="107"/>
        <v>2324160</v>
      </c>
      <c r="CY47" s="82">
        <f>VLOOKUP($A47,FAG_Daten_2022!$A$1:$FK$206,FAG_Daten_2022!I$1,FALSE)</f>
        <v>2097</v>
      </c>
      <c r="CZ47" s="82" t="str">
        <f>IF(VLOOKUP($A47,FAG_Daten_2022!$A$1:$FK$206,FAG_Daten_2022!BE$1,FALSE)="","",VLOOKUP($A47,FAG_Daten_2022!$A$1:$FK$206,FAG_Daten_2022!BE$1,FALSE))</f>
        <v/>
      </c>
      <c r="DA47" s="82" t="str">
        <f>IF(VLOOKUP($A47,FAG_Daten_2022!$A$1:$FK$206,FAG_Daten_2022!BF$1,FALSE)="","",VLOOKUP($A47,FAG_Daten_2022!$A$1:$FK$206,FAG_Daten_2022!BF$1,FALSE))</f>
        <v/>
      </c>
      <c r="DB47" s="82" t="str">
        <f>IF(VLOOKUP($A47,FAG_Daten_2022!$A$1:$FK$206,FAG_Daten_2022!BG$1,FALSE)="","",VLOOKUP($A47,FAG_Daten_2022!$A$1:$FK$206,FAG_Daten_2022!BG$1,FALSE))</f>
        <v/>
      </c>
      <c r="DC47" s="82" t="str">
        <f>IF(VLOOKUP($A47,FAG_Daten_2022!$A$1:$FK$206,FAG_Daten_2022!BH$1,FALSE)="","",VLOOKUP($A47,FAG_Daten_2022!$A$1:$FK$206,FAG_Daten_2022!BH$1,FALSE))</f>
        <v/>
      </c>
      <c r="DD47" s="82">
        <f>IF(VLOOKUP($A47,FAG_Daten_2022!$A$1:$FK$206,FAG_Daten_2022!BI$1,FALSE)="","",VLOOKUP($A47,FAG_Daten_2022!$A$1:$FK$206,FAG_Daten_2022!BI$1,FALSE))</f>
        <v>298</v>
      </c>
      <c r="DE47" s="82" t="str">
        <f>IF(VLOOKUP($A47,FAG_Daten_2022!$A$1:$FK$206,FAG_Daten_2022!BJ$1,FALSE)="","",VLOOKUP($A47,FAG_Daten_2022!$A$1:$FK$206,FAG_Daten_2022!BJ$1,FALSE))</f>
        <v/>
      </c>
      <c r="DF47" s="82" t="str">
        <f>IF(VLOOKUP($A47,FAG_Daten_2022!$A$1:$FK$206,FAG_Daten_2022!BK$1,FALSE)="","",VLOOKUP($A47,FAG_Daten_2022!$A$1:$FK$206,FAG_Daten_2022!BK$1,FALSE))</f>
        <v/>
      </c>
      <c r="DG47" s="82" t="str">
        <f>IF(VLOOKUP($A47,FAG_Daten_2022!$A$1:$FK$206,FAG_Daten_2022!BL$1,FALSE)="","",VLOOKUP($A47,FAG_Daten_2022!$A$1:$FK$206,FAG_Daten_2022!BL$1,FALSE))</f>
        <v/>
      </c>
      <c r="DH47" s="82" t="str">
        <f>IF(VLOOKUP($A47,FAG_Daten_2022!$A$1:$FK$206,FAG_Daten_2022!BM$1,FALSE)="","",VLOOKUP($A47,FAG_Daten_2022!$A$1:$FK$206,FAG_Daten_2022!BM$1,FALSE))</f>
        <v/>
      </c>
      <c r="DI47" s="82" t="str">
        <f>IF(VLOOKUP($A47,FAG_Daten_2022!$A$1:$FK$206,FAG_Daten_2022!BN$1,FALSE)="","",VLOOKUP($A47,FAG_Daten_2022!$A$1:$FK$206,FAG_Daten_2022!BN$1,FALSE))</f>
        <v/>
      </c>
      <c r="DJ47" s="82" t="str">
        <f>IF(VLOOKUP($A47,FAG_Daten_2022!$A$1:$FK$206,FAG_Daten_2022!BO$1,FALSE)="","",VLOOKUP($A47,FAG_Daten_2022!$A$1:$FK$206,FAG_Daten_2022!BO$1,FALSE))</f>
        <v/>
      </c>
      <c r="DK47" s="82" t="str">
        <f>IF(VLOOKUP($A47,FAG_Daten_2022!$A$1:$FK$206,FAG_Daten_2022!BP$1,FALSE)="","",VLOOKUP($A47,FAG_Daten_2022!$A$1:$FK$206,FAG_Daten_2022!BP$1,FALSE))</f>
        <v/>
      </c>
      <c r="DL47" s="82" t="str">
        <f>IF(VLOOKUP($A47,FAG_Daten_2022!$A$1:$FK$206,FAG_Daten_2022!BQ$1,FALSE)="","",VLOOKUP($A47,FAG_Daten_2022!$A$1:$FK$206,FAG_Daten_2022!BQ$1,FALSE))</f>
        <v/>
      </c>
      <c r="DM47" s="82" t="str">
        <f>IF(VLOOKUP($A47,FAG_Daten_2022!$A$1:$FK$206,FAG_Daten_2022!BR$1,FALSE)="","",VLOOKUP($A47,FAG_Daten_2022!$A$1:$FK$206,FAG_Daten_2022!BR$1,FALSE))</f>
        <v/>
      </c>
      <c r="DN47" s="82" t="str">
        <f t="shared" si="108"/>
        <v/>
      </c>
      <c r="DO47" s="82" t="str">
        <f t="shared" si="109"/>
        <v/>
      </c>
      <c r="DP47" s="82" t="str">
        <f t="shared" si="110"/>
        <v/>
      </c>
      <c r="DQ47" s="82" t="str">
        <f t="shared" si="111"/>
        <v/>
      </c>
      <c r="DR47" s="82">
        <f t="shared" si="112"/>
        <v>0</v>
      </c>
      <c r="DS47" s="82" t="str">
        <f t="shared" si="113"/>
        <v/>
      </c>
      <c r="DT47" s="82" t="str">
        <f t="shared" si="114"/>
        <v/>
      </c>
      <c r="DU47" s="82" t="str">
        <f t="shared" si="115"/>
        <v/>
      </c>
      <c r="DV47" s="82" t="str">
        <f t="shared" si="116"/>
        <v/>
      </c>
      <c r="DW47" s="82" t="str">
        <f t="shared" si="117"/>
        <v/>
      </c>
      <c r="DX47" s="82" t="str">
        <f t="shared" si="118"/>
        <v/>
      </c>
      <c r="DY47" s="82" t="str">
        <f t="shared" si="119"/>
        <v/>
      </c>
      <c r="DZ47" s="82">
        <f t="shared" si="120"/>
        <v>0</v>
      </c>
      <c r="EA47" s="82">
        <f t="shared" si="121"/>
        <v>2324160</v>
      </c>
      <c r="EB47" s="82"/>
      <c r="EC47" s="82"/>
      <c r="ED47" s="82"/>
      <c r="EE47" s="82"/>
      <c r="EF47" s="82"/>
      <c r="EG47" s="82"/>
      <c r="EH47" s="82"/>
      <c r="EI47" s="82"/>
      <c r="EJ47" s="82"/>
      <c r="EL47" s="82"/>
    </row>
    <row r="48" spans="1:143" s="3" customFormat="1" outlineLevel="1" x14ac:dyDescent="0.2">
      <c r="A48" s="3">
        <v>151</v>
      </c>
      <c r="B48" s="3" t="str">
        <f>VLOOKUP(A48,FAG_Daten_2022!A$1:$FK$206,FAG_Daten_2022!$B$1,FALSE)</f>
        <v>Erlenbach</v>
      </c>
      <c r="C48" s="3" t="str">
        <f>VLOOKUP(A48,FAG_Daten_2022!A$1:$FK$206,FAG_Daten_2022!$C$1,FALSE)</f>
        <v>Politische Gemeinde</v>
      </c>
      <c r="D48" s="3" t="str">
        <f>VLOOKUP(A48,FAG_Daten_2022!A$1:$FK$206,FAG_Daten_2022!$D$1,FALSE)</f>
        <v>Bezirk Meilen</v>
      </c>
      <c r="E48" s="82">
        <f>VLOOKUP(A48,FAG_Daten_2022!A$1:$FK$206,FAG_Daten_2022!$AT$1,FALSE)</f>
        <v>12346</v>
      </c>
      <c r="F48" s="82">
        <f>VLOOKUP(A48,FAG_Daten_2022!A$1:$FK$206,FAG_Daten_2022!$AV$1,FALSE)</f>
        <v>3770</v>
      </c>
      <c r="G48" s="82">
        <f>VLOOKUP(A48,FAG_Daten_2022!A$1:$FK$206,FAG_Daten_2022!$F$1,FALSE)</f>
        <v>5600</v>
      </c>
      <c r="H48" s="80">
        <f>VLOOKUP(A48,FAG_Daten_2022!A$1:$FK$206,FAG_Daten_2022!$DH$1,FALSE)</f>
        <v>79</v>
      </c>
      <c r="I48" s="82">
        <f>ROUND(IF(E48&lt;FAG_Basisdaten!$C$5*F48,(FAG_Basisdaten!$C$5*F48-E48)*G48*H48/100,0),0)</f>
        <v>0</v>
      </c>
      <c r="J48" s="82">
        <f>VLOOKUP(A48,FAG_Daten_2022!A$1:$FK$206,FAG_Daten_2022!$AT$1,FALSE)</f>
        <v>12346</v>
      </c>
      <c r="K48" s="82">
        <f>VLOOKUP(A48,FAG_Daten_2022!A$1:$FK$206,FAG_Daten_2022!$AV$1,FALSE)</f>
        <v>3770</v>
      </c>
      <c r="L48" s="3">
        <f>VLOOKUP(A48,FAG_Daten_2022!A$1:$FK$206,FAG_Daten_2022!$F$1,FALSE)</f>
        <v>5600</v>
      </c>
      <c r="M48" s="3">
        <f>VLOOKUP(A48,FAG_Daten_2022!A$1:$FK$206,FAG_Daten_2022!DJ$1,FALSE)</f>
        <v>99.67</v>
      </c>
      <c r="N48" s="3">
        <f>VLOOKUP(A48,FAG_Daten_2022!A$1:$FK$206,FAG_Daten_2022!$DK$1,FALSE)</f>
        <v>100.87</v>
      </c>
      <c r="O48" s="82">
        <f>ROUND(IF(J48&gt;K48*FAG_Basisdaten!$C$8,(J48-K48*FAG_Basisdaten!$C$8)*FAG_Basisdaten!$C$9*L48*(M48/N48),0),0)</f>
        <v>31757726</v>
      </c>
      <c r="P48" s="82">
        <f>VLOOKUP(A48,FAG_Daten_2022!A$1:$FK$206,FAG_Daten_2022!$I$1,FALSE)</f>
        <v>1185</v>
      </c>
      <c r="Q48" s="82">
        <f>VLOOKUP(A48,FAG_Daten_2022!A$1:$FK$206,FAG_Daten_2022!$F$1,FALSE)</f>
        <v>5600</v>
      </c>
      <c r="R48" s="82">
        <f>VLOOKUP(A48,FAG_Daten_2022!A$1:$FK$206,FAG_Daten_2022!$K$1,FALSE)</f>
        <v>232131</v>
      </c>
      <c r="S48" s="82">
        <f>VLOOKUP(A48,FAG_Daten_2022!A$1:$FK$206,FAG_Daten_2022!$H$1,FALSE)</f>
        <v>1130451</v>
      </c>
      <c r="T48" s="82">
        <f>VLOOKUP(A48,FAG_Daten_2022!A$1:$FK$206,FAG_Daten_2022!$F$1,FALSE)</f>
        <v>5600</v>
      </c>
      <c r="U48" s="3">
        <f>VLOOKUP(A48,FAG_Daten_2022!A$1:$FK$206,FAG_Daten_2022!$BC$1,FALSE)</f>
        <v>102.3</v>
      </c>
      <c r="V48" s="3">
        <f>VLOOKUP(A48,FAG_Daten_2022!A$1:$FK$206,FAG_Daten_2022!$BD$1,FALSE)</f>
        <v>104.2</v>
      </c>
      <c r="W48" s="118">
        <f>IF((P48/Q48)&gt;(R48/S48)*FAG_Basisdaten!$C$12,((P48/Q48)-(R48/S48)*FAG_Basisdaten!$C$12)*T48*FAG_Basisdaten!$C$13*(U48/V48),0)</f>
        <v>0</v>
      </c>
      <c r="X48" s="3">
        <f>VLOOKUP(A48,FAG_Daten_2022!A$1:$FK$206,FAG_Daten_2022!$DH$1,FALSE)</f>
        <v>79</v>
      </c>
      <c r="Y48" s="3">
        <f>VLOOKUP(A48,FAG_Daten_2022!A$1:$FK$206,FAG_Daten_2022!$DJ$1,FALSE)</f>
        <v>99.67</v>
      </c>
      <c r="Z48" s="82">
        <f>ROUND(W48-W48*MIN(MAX((Y48*FAG_Basisdaten!$C$15-X48)/(Y48*FAG_Basisdaten!$C$14),0),1),0)</f>
        <v>0</v>
      </c>
      <c r="AA48" s="79">
        <f>VLOOKUP(A48,FAG_Daten_2022!A$1:$FK$206,FAG_Daten_2022!$AW$1,FALSE)</f>
        <v>1947.5</v>
      </c>
      <c r="AB48" s="83">
        <f>VLOOKUP(A48,FAG_Daten_2022!A$1:$FK$206,FAG_Daten_2022!$AZ$1,FALSE)</f>
        <v>1.54E-2</v>
      </c>
      <c r="AC48" s="3">
        <f>VLOOKUP(A48,FAG_Daten_2022!A$1:$FK$206,FAG_Daten_2022!$F$1,FALSE)</f>
        <v>5600</v>
      </c>
      <c r="AD48" s="3">
        <f>VLOOKUP(A48,FAG_Daten_2022!A$1:$FK$206,FAG_Daten_2022!$BC$1,FALSE)</f>
        <v>102.3</v>
      </c>
      <c r="AE48" s="3">
        <f>VLOOKUP(A48,FAG_Daten_2022!A$1:$FK$206,FAG_Daten_2022!$BD$1,FALSE)</f>
        <v>104.2</v>
      </c>
      <c r="AF48" s="80">
        <f>IF(OR(AA48&lt;FAG_Basisdaten!$C$18,AB48&gt;FAG_Basisdaten!$C$19),MAX((FAG_Basisdaten!$C$20+FAG_Basisdaten!$C$21*AA48+FAG_Basisdaten!$C$22*AB48*100)*AC48*(AD48/AE48),0),0)</f>
        <v>0</v>
      </c>
      <c r="AG48" s="3">
        <f>VLOOKUP(A48,FAG_Daten_2022!A$1:$FK$206,FAG_Daten_2022!$DH$1,FALSE)</f>
        <v>79</v>
      </c>
      <c r="AH48" s="3">
        <f>VLOOKUP(A48,FAG_Daten_2022!A$1:$FK$206,FAG_Daten_2022!$DJ$1,FALSE)</f>
        <v>99.67</v>
      </c>
      <c r="AI48" s="82">
        <f>ROUND(AF48-AF48*MIN(MAX((AH48*FAG_Basisdaten!$C$24-AG48)/(AH48*FAG_Basisdaten!$C$23),0),1),0)</f>
        <v>0</v>
      </c>
      <c r="AJ48" s="3">
        <f>VLOOKUP(A48,FAG_Daten_2022!$A$1:$FK$206,FAG_Daten_2022!$BC$1,FALSE)</f>
        <v>102.3</v>
      </c>
      <c r="AK48" s="3">
        <f>VLOOKUP(A48,FAG_Daten_2022!$A$1:$FK$206,FAG_Daten_2022!$BD$1,FALSE)</f>
        <v>104.2</v>
      </c>
      <c r="AL48" s="82">
        <v>0</v>
      </c>
      <c r="AM48" s="82">
        <f t="shared" si="82"/>
        <v>-31757726</v>
      </c>
      <c r="AN48" s="115" t="str">
        <f>IF(VLOOKUP($A48,FAG_Daten_2022!$A$1:$FK$206,FAG_Daten_2022!BS$1,FALSE)="","",VLOOKUP($A48,FAG_Daten_2022!$A$1:$FK$206,FAG_Daten_2022!BS$1,FALSE))</f>
        <v/>
      </c>
      <c r="AO48" s="115" t="str">
        <f>IF(VLOOKUP($A48,FAG_Daten_2022!$A$1:$FK$206,FAG_Daten_2022!BT$1,FALSE)="","",VLOOKUP($A48,FAG_Daten_2022!$A$1:$FK$206,FAG_Daten_2022!BT$1,FALSE))</f>
        <v/>
      </c>
      <c r="AP48" s="115" t="str">
        <f>IF(VLOOKUP($A48,FAG_Daten_2022!$A$1:$FK$206,FAG_Daten_2022!BU$1,FALSE)="","",VLOOKUP($A48,FAG_Daten_2022!$A$1:$FK$206,FAG_Daten_2022!BU$1,FALSE))</f>
        <v/>
      </c>
      <c r="AQ48" s="115" t="str">
        <f>IF(VLOOKUP($A48,FAG_Daten_2022!$A$1:$FK$206,FAG_Daten_2022!BV$1,FALSE)="","",VLOOKUP($A48,FAG_Daten_2022!$A$1:$FK$206,FAG_Daten_2022!BV$1,FALSE))</f>
        <v/>
      </c>
      <c r="AR48" s="115" t="str">
        <f>IF(VLOOKUP($A48,FAG_Daten_2022!$A$1:$FK$206,FAG_Daten_2022!BW$1,FALSE)="","",VLOOKUP($A48,FAG_Daten_2022!$A$1:$FK$206,FAG_Daten_2022!BW$1,FALSE))</f>
        <v/>
      </c>
      <c r="AS48" s="115" t="str">
        <f>IF(VLOOKUP($A48,FAG_Daten_2022!$A$1:$FK$206,FAG_Daten_2022!BX$1,FALSE)="","",VLOOKUP($A48,FAG_Daten_2022!$A$1:$FK$206,FAG_Daten_2022!BX$1,FALSE))</f>
        <v/>
      </c>
      <c r="AT48" s="115" t="str">
        <f>IF(VLOOKUP($A48,FAG_Daten_2022!$A$1:$FK$206,FAG_Daten_2022!BY$1,FALSE)="","",VLOOKUP($A48,FAG_Daten_2022!$A$1:$FK$206,FAG_Daten_2022!BY$1,FALSE))</f>
        <v/>
      </c>
      <c r="AU48" s="115" t="str">
        <f>IF(VLOOKUP($A48,FAG_Daten_2022!$A$1:$FK$206,FAG_Daten_2022!BZ$1,FALSE)="","",VLOOKUP($A48,FAG_Daten_2022!$A$1:$FK$206,FAG_Daten_2022!BZ$1,FALSE))</f>
        <v/>
      </c>
      <c r="AV48" s="115" t="str">
        <f>IF(VLOOKUP($A48,FAG_Daten_2022!$A$1:$FK$206,FAG_Daten_2022!CA$1,FALSE)="","",VLOOKUP($A48,FAG_Daten_2022!$A$1:$FK$206,FAG_Daten_2022!CA$1,FALSE))</f>
        <v/>
      </c>
      <c r="AW48" s="115" t="str">
        <f>IF(VLOOKUP($A48,FAG_Daten_2022!$A$1:$FK$206,FAG_Daten_2022!CB$1,FALSE)="","",VLOOKUP($A48,FAG_Daten_2022!$A$1:$FK$206,FAG_Daten_2022!CB$1,FALSE))</f>
        <v/>
      </c>
      <c r="AX48" s="115" t="str">
        <f>IF(VLOOKUP($A48,FAG_Daten_2022!$A$1:$FK$206,FAG_Daten_2022!CC$1,FALSE)="","",VLOOKUP($A48,FAG_Daten_2022!$A$1:$FK$206,FAG_Daten_2022!CC$1,FALSE))</f>
        <v/>
      </c>
      <c r="AY48" s="115" t="str">
        <f>IF(VLOOKUP($A48,FAG_Daten_2022!$A$1:$FK$206,FAG_Daten_2022!CD$1,FALSE)="","",VLOOKUP($A48,FAG_Daten_2022!$A$1:$FK$206,FAG_Daten_2022!CD$1,FALSE))</f>
        <v/>
      </c>
      <c r="AZ48" s="80">
        <f>VLOOKUP($A48,FAG_Daten_2022!$A$1:$FK$206,FAG_Daten_2022!$DH$1,FALSE)</f>
        <v>79</v>
      </c>
      <c r="BA48" s="80">
        <f>IF(VLOOKUP($A48,FAG_Daten_2022!$A$1:$FK$206,FAG_Daten_2022!M$1,FALSE)="","",VLOOKUP($A48,FAG_Daten_2022!$A$1:$FK$206,FAG_Daten_2022!M$1,FALSE))</f>
        <v>0</v>
      </c>
      <c r="BB48" s="80">
        <f>IF(VLOOKUP($A48,FAG_Daten_2022!$A$1:$FK$206,FAG_Daten_2022!N$1,FALSE)="","",VLOOKUP($A48,FAG_Daten_2022!$A$1:$FK$206,FAG_Daten_2022!N$1,FALSE))</f>
        <v>0</v>
      </c>
      <c r="BC48" s="80">
        <f>IF(VLOOKUP($A48,FAG_Daten_2022!$A$1:$FK$206,FAG_Daten_2022!O$1,FALSE)="","",VLOOKUP($A48,FAG_Daten_2022!$A$1:$FK$206,FAG_Daten_2022!O$1,FALSE))</f>
        <v>0</v>
      </c>
      <c r="BD48" s="80" t="str">
        <f>IF(VLOOKUP($A48,FAG_Daten_2022!$A$1:$FK$206,FAG_Daten_2022!P$1,FALSE)="","",VLOOKUP($A48,FAG_Daten_2022!$A$1:$FK$206,FAG_Daten_2022!P$1,FALSE))</f>
        <v/>
      </c>
      <c r="BE48" s="80">
        <f>IF(VLOOKUP($A48,FAG_Daten_2022!$A$1:$FK$206,FAG_Daten_2022!R$1,FALSE)="","",VLOOKUP($A48,FAG_Daten_2022!$A$1:$FK$206,FAG_Daten_2022!R$1,FALSE))</f>
        <v>0</v>
      </c>
      <c r="BF48" s="80">
        <f>IF(VLOOKUP($A48,FAG_Daten_2022!$A$1:$FK$206,FAG_Daten_2022!S$1,FALSE)="","",VLOOKUP($A48,FAG_Daten_2022!$A$1:$FK$206,FAG_Daten_2022!S$1,FALSE))</f>
        <v>0</v>
      </c>
      <c r="BG48" s="80" t="str">
        <f>IF(VLOOKUP($A48,FAG_Daten_2022!$A$1:$FK$206,FAG_Daten_2022!T$1,FALSE)="","",VLOOKUP($A48,FAG_Daten_2022!$A$1:$FK$206,FAG_Daten_2022!T$1,FALSE))</f>
        <v/>
      </c>
      <c r="BH48" s="80" t="str">
        <f>IF(VLOOKUP($A48,FAG_Daten_2022!$A$1:$FK$206,FAG_Daten_2022!U$1,FALSE)="","",VLOOKUP($A48,FAG_Daten_2022!$A$1:$FK$206,FAG_Daten_2022!U$1,FALSE))</f>
        <v/>
      </c>
      <c r="BI48" s="80">
        <f>IF(VLOOKUP($A48,FAG_Daten_2022!$A$1:$FK$206,FAG_Daten_2022!W$1,FALSE)="","",VLOOKUP($A48,FAG_Daten_2022!$A$1:$FK$206,FAG_Daten_2022!W$1,FALSE))</f>
        <v>0</v>
      </c>
      <c r="BJ48" s="80" t="str">
        <f>IF(VLOOKUP($A48,FAG_Daten_2022!$A$1:$FK$206,FAG_Daten_2022!X$1,FALSE)="","",VLOOKUP($A48,FAG_Daten_2022!$A$1:$FK$206,FAG_Daten_2022!X$1,FALSE))</f>
        <v/>
      </c>
      <c r="BK48" s="80" t="str">
        <f>IF(VLOOKUP($A48,FAG_Daten_2022!$A$1:$FK$206,FAG_Daten_2022!Y$1,FALSE)="","",VLOOKUP($A48,FAG_Daten_2022!$A$1:$FK$206,FAG_Daten_2022!Y$1,FALSE))</f>
        <v/>
      </c>
      <c r="BL48" s="80" t="str">
        <f>IF(VLOOKUP($A48,FAG_Daten_2022!$A$1:$FK$206,FAG_Daten_2022!Z$1,FALSE)="","",VLOOKUP($A48,FAG_Daten_2022!$A$1:$FK$206,FAG_Daten_2022!Z$1,FALSE))</f>
        <v/>
      </c>
      <c r="BM48" s="82">
        <f>IF(VLOOKUP($A48,FAG_Daten_2022!$A$1:$FK$206,FAG_Daten_2022!AG$1,FALSE)="","",VLOOKUP($A48,FAG_Daten_2022!$A$1:$FK$206,FAG_Daten_2022!AG$1,FALSE))</f>
        <v>69139700</v>
      </c>
      <c r="BN48" s="82">
        <f>IF(VLOOKUP($A48,FAG_Daten_2022!$A$1:$FK$206,FAG_Daten_2022!AH$1,FALSE)="","",VLOOKUP($A48,FAG_Daten_2022!$A$1:$FK$206,FAG_Daten_2022!AH$1,FALSE))</f>
        <v>0</v>
      </c>
      <c r="BO48" s="82">
        <f>IF(VLOOKUP($A48,FAG_Daten_2022!$A$1:$FK$206,FAG_Daten_2022!AI$1,FALSE)="","",VLOOKUP($A48,FAG_Daten_2022!$A$1:$FK$206,FAG_Daten_2022!AI$1,FALSE))</f>
        <v>0</v>
      </c>
      <c r="BP48" s="113">
        <f>IF(VLOOKUP($A48,FAG_Daten_2022!$A$1:$FK$206,FAG_Daten_2022!AJ$1,FALSE)="","",VLOOKUP($A48,FAG_Daten_2022!$A$1:$FK$206,FAG_Daten_2022!AJ$1,FALSE))</f>
        <v>0</v>
      </c>
      <c r="BQ48" s="82" t="str">
        <f>IF(VLOOKUP($A48,FAG_Daten_2022!$A$1:$FK$206,FAG_Daten_2022!AK$1,FALSE)="","",VLOOKUP($A48,FAG_Daten_2022!$A$1:$FK$206,FAG_Daten_2022!AK$1,FALSE))</f>
        <v/>
      </c>
      <c r="BR48" s="82">
        <f>IF(VLOOKUP($A48,FAG_Daten_2022!$A$1:$FK$206,FAG_Daten_2022!AL$1,FALSE)="","",VLOOKUP($A48,FAG_Daten_2022!$A$1:$FK$206,FAG_Daten_2022!AL$1,FALSE))</f>
        <v>0</v>
      </c>
      <c r="BS48" s="82">
        <f>IF(VLOOKUP($A48,FAG_Daten_2022!$A$1:$FK$206,FAG_Daten_2022!AM$1,FALSE)="","",VLOOKUP($A48,FAG_Daten_2022!$A$1:$FK$206,FAG_Daten_2022!AM$1,FALSE))</f>
        <v>0</v>
      </c>
      <c r="BT48" s="82" t="str">
        <f>IF(VLOOKUP($A48,FAG_Daten_2022!$A$1:$FK$206,FAG_Daten_2022!AN$1,FALSE)="","",VLOOKUP($A48,FAG_Daten_2022!$A$1:$FK$206,FAG_Daten_2022!AN$1,FALSE))</f>
        <v/>
      </c>
      <c r="BU48" s="82" t="str">
        <f>IF(VLOOKUP($A48,FAG_Daten_2022!$A$1:$FK$206,FAG_Daten_2022!AO$1,FALSE)="","",VLOOKUP($A48,FAG_Daten_2022!$A$1:$FK$206,FAG_Daten_2022!AO$1,FALSE))</f>
        <v/>
      </c>
      <c r="BV48" s="82">
        <f>IF(VLOOKUP($A48,FAG_Daten_2022!$A$1:$FK$206,FAG_Daten_2022!AP$1,FALSE)="","",VLOOKUP($A48,FAG_Daten_2022!$A$1:$FK$206,FAG_Daten_2022!AP$1,FALSE))</f>
        <v>0</v>
      </c>
      <c r="BW48" s="82" t="str">
        <f>IF(VLOOKUP($A48,FAG_Daten_2022!$A$1:$FK$206,FAG_Daten_2022!AQ$1,FALSE)="","",VLOOKUP($A48,FAG_Daten_2022!$A$1:$FK$206,FAG_Daten_2022!AQ$1,FALSE))</f>
        <v/>
      </c>
      <c r="BX48" s="82" t="str">
        <f>IF(VLOOKUP($A48,FAG_Daten_2022!$A$1:$FK$206,FAG_Daten_2022!AR$1,FALSE)="","",VLOOKUP($A48,FAG_Daten_2022!$A$1:$FK$206,FAG_Daten_2022!AR$1,FALSE))</f>
        <v/>
      </c>
      <c r="BY48" s="82" t="str">
        <f>IF(VLOOKUP($A48,FAG_Daten_2022!$A$1:$FK$206,FAG_Daten_2022!AS$1,FALSE)="","",VLOOKUP($A48,FAG_Daten_2022!$A$1:$FK$206,FAG_Daten_2022!AS$1,FALSE))</f>
        <v/>
      </c>
      <c r="BZ48" s="82">
        <f t="shared" si="83"/>
        <v>0</v>
      </c>
      <c r="CA48" s="82">
        <f t="shared" si="84"/>
        <v>0</v>
      </c>
      <c r="CB48" s="82">
        <f t="shared" si="85"/>
        <v>0</v>
      </c>
      <c r="CC48" s="82" t="str">
        <f t="shared" si="86"/>
        <v/>
      </c>
      <c r="CD48" s="82">
        <f t="shared" si="87"/>
        <v>0</v>
      </c>
      <c r="CE48" s="82">
        <f t="shared" si="88"/>
        <v>0</v>
      </c>
      <c r="CF48" s="82" t="str">
        <f t="shared" si="89"/>
        <v/>
      </c>
      <c r="CG48" s="82" t="str">
        <f t="shared" si="90"/>
        <v/>
      </c>
      <c r="CH48" s="82">
        <f t="shared" si="91"/>
        <v>0</v>
      </c>
      <c r="CI48" s="82" t="str">
        <f t="shared" si="92"/>
        <v/>
      </c>
      <c r="CJ48" s="82" t="str">
        <f t="shared" si="93"/>
        <v/>
      </c>
      <c r="CK48" s="82" t="str">
        <f t="shared" si="94"/>
        <v/>
      </c>
      <c r="CL48" s="82">
        <f t="shared" si="95"/>
        <v>0</v>
      </c>
      <c r="CM48" s="82">
        <f t="shared" si="96"/>
        <v>0</v>
      </c>
      <c r="CN48" s="82">
        <f t="shared" si="97"/>
        <v>0</v>
      </c>
      <c r="CO48" s="82" t="str">
        <f t="shared" si="98"/>
        <v/>
      </c>
      <c r="CP48" s="82">
        <f t="shared" si="99"/>
        <v>0</v>
      </c>
      <c r="CQ48" s="82">
        <f t="shared" si="100"/>
        <v>0</v>
      </c>
      <c r="CR48" s="82" t="str">
        <f t="shared" si="101"/>
        <v/>
      </c>
      <c r="CS48" s="82" t="str">
        <f t="shared" si="102"/>
        <v/>
      </c>
      <c r="CT48" s="82">
        <f t="shared" si="103"/>
        <v>0</v>
      </c>
      <c r="CU48" s="82" t="str">
        <f t="shared" si="104"/>
        <v/>
      </c>
      <c r="CV48" s="82" t="str">
        <f t="shared" si="105"/>
        <v/>
      </c>
      <c r="CW48" s="82" t="str">
        <f t="shared" si="106"/>
        <v/>
      </c>
      <c r="CX48" s="82">
        <f t="shared" si="107"/>
        <v>0</v>
      </c>
      <c r="CY48" s="82">
        <f>VLOOKUP($A48,FAG_Daten_2022!$A$1:$FK$206,FAG_Daten_2022!I$1,FALSE)</f>
        <v>1185</v>
      </c>
      <c r="CZ48" s="82" t="str">
        <f>IF(VLOOKUP($A48,FAG_Daten_2022!$A$1:$FK$206,FAG_Daten_2022!BE$1,FALSE)="","",VLOOKUP($A48,FAG_Daten_2022!$A$1:$FK$206,FAG_Daten_2022!BE$1,FALSE))</f>
        <v/>
      </c>
      <c r="DA48" s="82" t="str">
        <f>IF(VLOOKUP($A48,FAG_Daten_2022!$A$1:$FK$206,FAG_Daten_2022!BF$1,FALSE)="","",VLOOKUP($A48,FAG_Daten_2022!$A$1:$FK$206,FAG_Daten_2022!BF$1,FALSE))</f>
        <v/>
      </c>
      <c r="DB48" s="82" t="str">
        <f>IF(VLOOKUP($A48,FAG_Daten_2022!$A$1:$FK$206,FAG_Daten_2022!BG$1,FALSE)="","",VLOOKUP($A48,FAG_Daten_2022!$A$1:$FK$206,FAG_Daten_2022!BG$1,FALSE))</f>
        <v/>
      </c>
      <c r="DC48" s="82" t="str">
        <f>IF(VLOOKUP($A48,FAG_Daten_2022!$A$1:$FK$206,FAG_Daten_2022!BH$1,FALSE)="","",VLOOKUP($A48,FAG_Daten_2022!$A$1:$FK$206,FAG_Daten_2022!BH$1,FALSE))</f>
        <v/>
      </c>
      <c r="DD48" s="82" t="str">
        <f>IF(VLOOKUP($A48,FAG_Daten_2022!$A$1:$FK$206,FAG_Daten_2022!BI$1,FALSE)="","",VLOOKUP($A48,FAG_Daten_2022!$A$1:$FK$206,FAG_Daten_2022!BI$1,FALSE))</f>
        <v/>
      </c>
      <c r="DE48" s="82" t="str">
        <f>IF(VLOOKUP($A48,FAG_Daten_2022!$A$1:$FK$206,FAG_Daten_2022!BJ$1,FALSE)="","",VLOOKUP($A48,FAG_Daten_2022!$A$1:$FK$206,FAG_Daten_2022!BJ$1,FALSE))</f>
        <v/>
      </c>
      <c r="DF48" s="82" t="str">
        <f>IF(VLOOKUP($A48,FAG_Daten_2022!$A$1:$FK$206,FAG_Daten_2022!BK$1,FALSE)="","",VLOOKUP($A48,FAG_Daten_2022!$A$1:$FK$206,FAG_Daten_2022!BK$1,FALSE))</f>
        <v/>
      </c>
      <c r="DG48" s="82" t="str">
        <f>IF(VLOOKUP($A48,FAG_Daten_2022!$A$1:$FK$206,FAG_Daten_2022!BL$1,FALSE)="","",VLOOKUP($A48,FAG_Daten_2022!$A$1:$FK$206,FAG_Daten_2022!BL$1,FALSE))</f>
        <v/>
      </c>
      <c r="DH48" s="82" t="str">
        <f>IF(VLOOKUP($A48,FAG_Daten_2022!$A$1:$FK$206,FAG_Daten_2022!BM$1,FALSE)="","",VLOOKUP($A48,FAG_Daten_2022!$A$1:$FK$206,FAG_Daten_2022!BM$1,FALSE))</f>
        <v/>
      </c>
      <c r="DI48" s="82" t="str">
        <f>IF(VLOOKUP($A48,FAG_Daten_2022!$A$1:$FK$206,FAG_Daten_2022!BN$1,FALSE)="","",VLOOKUP($A48,FAG_Daten_2022!$A$1:$FK$206,FAG_Daten_2022!BN$1,FALSE))</f>
        <v/>
      </c>
      <c r="DJ48" s="82" t="str">
        <f>IF(VLOOKUP($A48,FAG_Daten_2022!$A$1:$FK$206,FAG_Daten_2022!BO$1,FALSE)="","",VLOOKUP($A48,FAG_Daten_2022!$A$1:$FK$206,FAG_Daten_2022!BO$1,FALSE))</f>
        <v/>
      </c>
      <c r="DK48" s="82" t="str">
        <f>IF(VLOOKUP($A48,FAG_Daten_2022!$A$1:$FK$206,FAG_Daten_2022!BP$1,FALSE)="","",VLOOKUP($A48,FAG_Daten_2022!$A$1:$FK$206,FAG_Daten_2022!BP$1,FALSE))</f>
        <v/>
      </c>
      <c r="DL48" s="82" t="str">
        <f>IF(VLOOKUP($A48,FAG_Daten_2022!$A$1:$FK$206,FAG_Daten_2022!BQ$1,FALSE)="","",VLOOKUP($A48,FAG_Daten_2022!$A$1:$FK$206,FAG_Daten_2022!BQ$1,FALSE))</f>
        <v/>
      </c>
      <c r="DM48" s="82" t="str">
        <f>IF(VLOOKUP($A48,FAG_Daten_2022!$A$1:$FK$206,FAG_Daten_2022!BR$1,FALSE)="","",VLOOKUP($A48,FAG_Daten_2022!$A$1:$FK$206,FAG_Daten_2022!BR$1,FALSE))</f>
        <v/>
      </c>
      <c r="DN48" s="82" t="str">
        <f t="shared" si="108"/>
        <v/>
      </c>
      <c r="DO48" s="82" t="str">
        <f t="shared" si="109"/>
        <v/>
      </c>
      <c r="DP48" s="82" t="str">
        <f t="shared" si="110"/>
        <v/>
      </c>
      <c r="DQ48" s="82" t="str">
        <f t="shared" si="111"/>
        <v/>
      </c>
      <c r="DR48" s="82" t="str">
        <f t="shared" si="112"/>
        <v/>
      </c>
      <c r="DS48" s="82" t="str">
        <f t="shared" si="113"/>
        <v/>
      </c>
      <c r="DT48" s="82" t="str">
        <f t="shared" si="114"/>
        <v/>
      </c>
      <c r="DU48" s="82" t="str">
        <f t="shared" si="115"/>
        <v/>
      </c>
      <c r="DV48" s="82" t="str">
        <f t="shared" si="116"/>
        <v/>
      </c>
      <c r="DW48" s="82" t="str">
        <f t="shared" si="117"/>
        <v/>
      </c>
      <c r="DX48" s="82" t="str">
        <f t="shared" si="118"/>
        <v/>
      </c>
      <c r="DY48" s="82" t="str">
        <f t="shared" si="119"/>
        <v/>
      </c>
      <c r="DZ48" s="82">
        <f t="shared" si="120"/>
        <v>0</v>
      </c>
      <c r="EA48" s="82">
        <f t="shared" si="121"/>
        <v>0</v>
      </c>
      <c r="EB48" s="82"/>
      <c r="EC48" s="82"/>
      <c r="ED48" s="82"/>
      <c r="EE48" s="82"/>
      <c r="EF48" s="82"/>
      <c r="EG48" s="82"/>
      <c r="EH48" s="82"/>
      <c r="EI48" s="82"/>
      <c r="EJ48" s="82"/>
      <c r="EK48" s="1"/>
      <c r="EL48" s="11"/>
      <c r="EM48" s="1"/>
    </row>
    <row r="49" spans="1:143" s="3" customFormat="1" outlineLevel="1" x14ac:dyDescent="0.2">
      <c r="A49" s="152">
        <v>193</v>
      </c>
      <c r="B49" s="152" t="str">
        <f>VLOOKUP(A49,FAG_Daten_2022!A$1:$FK$206,FAG_Daten_2022!$B$1,FALSE)</f>
        <v>Fällanden</v>
      </c>
      <c r="C49" s="152" t="str">
        <f>VLOOKUP(A49,FAG_Daten_2022!A$1:$FK$206,FAG_Daten_2022!$C$1,FALSE)</f>
        <v>Politische Gemeinde</v>
      </c>
      <c r="D49" s="152" t="str">
        <f>VLOOKUP(A49,FAG_Daten_2022!A$1:$FK$206,FAG_Daten_2022!$D$1,FALSE)</f>
        <v>Bezirk Uster</v>
      </c>
      <c r="E49" s="82">
        <f>VLOOKUP(A49,FAG_Daten_2022!A$1:$FK$206,FAG_Daten_2022!$AT$1,FALSE)</f>
        <v>4013</v>
      </c>
      <c r="F49" s="82">
        <f>VLOOKUP(A49,FAG_Daten_2022!A$1:$FK$206,FAG_Daten_2022!$AV$1,FALSE)</f>
        <v>3770</v>
      </c>
      <c r="G49" s="82">
        <f>VLOOKUP(A49,FAG_Daten_2022!A$1:$FK$206,FAG_Daten_2022!$F$1,FALSE)</f>
        <v>8918</v>
      </c>
      <c r="H49" s="80">
        <f>VLOOKUP(A49,FAG_Daten_2022!A$1:$FK$206,FAG_Daten_2022!$DH$1,FALSE)</f>
        <v>103</v>
      </c>
      <c r="I49" s="82">
        <f>ROUND(IF(E49&lt;FAG_Basisdaten!$C$5*F49,(FAG_Basisdaten!$C$5*F49-E49)*G49*H49/100,0),0)</f>
        <v>0</v>
      </c>
      <c r="J49" s="82">
        <f>VLOOKUP(A49,FAG_Daten_2022!A$1:$FK$206,FAG_Daten_2022!$AT$1,FALSE)</f>
        <v>4013</v>
      </c>
      <c r="K49" s="82">
        <f>VLOOKUP(A49,FAG_Daten_2022!A$1:$FK$206,FAG_Daten_2022!$AV$1,FALSE)</f>
        <v>3770</v>
      </c>
      <c r="L49" s="3">
        <f>VLOOKUP(A49,FAG_Daten_2022!A$1:$FK$206,FAG_Daten_2022!$F$1,FALSE)</f>
        <v>8918</v>
      </c>
      <c r="M49" s="3">
        <f>VLOOKUP(A49,FAG_Daten_2022!A$1:$FK$206,FAG_Daten_2022!DJ$1,FALSE)</f>
        <v>99.67</v>
      </c>
      <c r="N49" s="3">
        <f>VLOOKUP(A49,FAG_Daten_2022!A$1:$FK$206,FAG_Daten_2022!$DK$1,FALSE)</f>
        <v>100.87</v>
      </c>
      <c r="O49" s="82">
        <f>ROUND(IF(J49&gt;K49*FAG_Basisdaten!$C$8,(J49-K49*FAG_Basisdaten!$C$8)*FAG_Basisdaten!$C$9*L49*(M49/N49),0),0)</f>
        <v>0</v>
      </c>
      <c r="P49" s="82">
        <f>VLOOKUP(A49,FAG_Daten_2022!A$1:$FK$206,FAG_Daten_2022!$I$1,FALSE)</f>
        <v>1978</v>
      </c>
      <c r="Q49" s="82">
        <f>VLOOKUP(A49,FAG_Daten_2022!A$1:$FK$206,FAG_Daten_2022!$F$1,FALSE)</f>
        <v>8918</v>
      </c>
      <c r="R49" s="82">
        <f>VLOOKUP(A49,FAG_Daten_2022!A$1:$FK$206,FAG_Daten_2022!$K$1,FALSE)</f>
        <v>232131</v>
      </c>
      <c r="S49" s="82">
        <f>VLOOKUP(A49,FAG_Daten_2022!A$1:$FK$206,FAG_Daten_2022!$H$1,FALSE)</f>
        <v>1130451</v>
      </c>
      <c r="T49" s="82">
        <f>VLOOKUP(A49,FAG_Daten_2022!A$1:$FK$206,FAG_Daten_2022!$F$1,FALSE)</f>
        <v>8918</v>
      </c>
      <c r="U49" s="3">
        <f>VLOOKUP(A49,FAG_Daten_2022!A$1:$FK$206,FAG_Daten_2022!$BC$1,FALSE)</f>
        <v>102.3</v>
      </c>
      <c r="V49" s="3">
        <f>VLOOKUP(A49,FAG_Daten_2022!A$1:$FK$206,FAG_Daten_2022!$BD$1,FALSE)</f>
        <v>104.2</v>
      </c>
      <c r="W49" s="118">
        <f>IF((P49/Q49)&gt;(R49/S49)*FAG_Basisdaten!$C$12,((P49/Q49)-(R49/S49)*FAG_Basisdaten!$C$12)*T49*FAG_Basisdaten!$C$13*(U49/V49),0)</f>
        <v>0</v>
      </c>
      <c r="X49" s="3">
        <f>VLOOKUP(A49,FAG_Daten_2022!A$1:$FK$206,FAG_Daten_2022!$DH$1,FALSE)</f>
        <v>103</v>
      </c>
      <c r="Y49" s="3">
        <f>VLOOKUP(A49,FAG_Daten_2022!A$1:$FK$206,FAG_Daten_2022!$DJ$1,FALSE)</f>
        <v>99.67</v>
      </c>
      <c r="Z49" s="82">
        <f>ROUND(W49-W49*MIN(MAX((Y49*FAG_Basisdaten!$C$15-X49)/(Y49*FAG_Basisdaten!$C$14),0),1),0)</f>
        <v>0</v>
      </c>
      <c r="AA49" s="79">
        <f>VLOOKUP(A49,FAG_Daten_2022!A$1:$FK$206,FAG_Daten_2022!$AW$1,FALSE)</f>
        <v>1407.48</v>
      </c>
      <c r="AB49" s="83">
        <f>VLOOKUP(A49,FAG_Daten_2022!A$1:$FK$206,FAG_Daten_2022!$AZ$1,FALSE)</f>
        <v>2.0000000000000001E-4</v>
      </c>
      <c r="AC49" s="3">
        <f>VLOOKUP(A49,FAG_Daten_2022!A$1:$FK$206,FAG_Daten_2022!$F$1,FALSE)</f>
        <v>8918</v>
      </c>
      <c r="AD49" s="3">
        <f>VLOOKUP(A49,FAG_Daten_2022!A$1:$FK$206,FAG_Daten_2022!$BC$1,FALSE)</f>
        <v>102.3</v>
      </c>
      <c r="AE49" s="3">
        <f>VLOOKUP(A49,FAG_Daten_2022!A$1:$FK$206,FAG_Daten_2022!$BD$1,FALSE)</f>
        <v>104.2</v>
      </c>
      <c r="AF49" s="80">
        <f>IF(OR(AA49&lt;FAG_Basisdaten!$C$18,AB49&gt;FAG_Basisdaten!$C$19),MAX((FAG_Basisdaten!$C$20+FAG_Basisdaten!$C$21*AA49+FAG_Basisdaten!$C$22*AB49*100)*AC49*(AD49/AE49),0),0)</f>
        <v>0</v>
      </c>
      <c r="AG49" s="3">
        <f>VLOOKUP(A49,FAG_Daten_2022!A$1:$FK$206,FAG_Daten_2022!$DH$1,FALSE)</f>
        <v>103</v>
      </c>
      <c r="AH49" s="3">
        <f>VLOOKUP(A49,FAG_Daten_2022!A$1:$FK$206,FAG_Daten_2022!$DJ$1,FALSE)</f>
        <v>99.67</v>
      </c>
      <c r="AI49" s="82">
        <f>ROUND(AF49-AF49*MIN(MAX((AH49*FAG_Basisdaten!$C$24-AG49)/(AH49*FAG_Basisdaten!$C$23),0),1),0)</f>
        <v>0</v>
      </c>
      <c r="AJ49" s="3">
        <f>VLOOKUP(A49,FAG_Daten_2022!$A$1:$FK$206,FAG_Daten_2022!$BC$1,FALSE)</f>
        <v>102.3</v>
      </c>
      <c r="AK49" s="3">
        <f>VLOOKUP(A49,FAG_Daten_2022!$A$1:$FK$206,FAG_Daten_2022!$BD$1,FALSE)</f>
        <v>104.2</v>
      </c>
      <c r="AL49" s="82">
        <v>0</v>
      </c>
      <c r="AM49" s="82">
        <f t="shared" si="82"/>
        <v>0</v>
      </c>
      <c r="AN49" s="115" t="str">
        <f>IF(VLOOKUP($A49,FAG_Daten_2022!$A$1:$FK$206,FAG_Daten_2022!BS$1,FALSE)="","",VLOOKUP($A49,FAG_Daten_2022!$A$1:$FK$206,FAG_Daten_2022!BS$1,FALSE))</f>
        <v/>
      </c>
      <c r="AO49" s="115" t="str">
        <f>IF(VLOOKUP($A49,FAG_Daten_2022!$A$1:$FK$206,FAG_Daten_2022!BT$1,FALSE)="","",VLOOKUP($A49,FAG_Daten_2022!$A$1:$FK$206,FAG_Daten_2022!BT$1,FALSE))</f>
        <v/>
      </c>
      <c r="AP49" s="115" t="str">
        <f>IF(VLOOKUP($A49,FAG_Daten_2022!$A$1:$FK$206,FAG_Daten_2022!BU$1,FALSE)="","",VLOOKUP($A49,FAG_Daten_2022!$A$1:$FK$206,FAG_Daten_2022!BU$1,FALSE))</f>
        <v/>
      </c>
      <c r="AQ49" s="115" t="str">
        <f>IF(VLOOKUP($A49,FAG_Daten_2022!$A$1:$FK$206,FAG_Daten_2022!BV$1,FALSE)="","",VLOOKUP($A49,FAG_Daten_2022!$A$1:$FK$206,FAG_Daten_2022!BV$1,FALSE))</f>
        <v/>
      </c>
      <c r="AR49" s="115" t="str">
        <f>IF(VLOOKUP($A49,FAG_Daten_2022!$A$1:$FK$206,FAG_Daten_2022!BW$1,FALSE)="","",VLOOKUP($A49,FAG_Daten_2022!$A$1:$FK$206,FAG_Daten_2022!BW$1,FALSE))</f>
        <v/>
      </c>
      <c r="AS49" s="115" t="str">
        <f>IF(VLOOKUP($A49,FAG_Daten_2022!$A$1:$FK$206,FAG_Daten_2022!BX$1,FALSE)="","",VLOOKUP($A49,FAG_Daten_2022!$A$1:$FK$206,FAG_Daten_2022!BX$1,FALSE))</f>
        <v/>
      </c>
      <c r="AT49" s="115" t="str">
        <f>IF(VLOOKUP($A49,FAG_Daten_2022!$A$1:$FK$206,FAG_Daten_2022!BY$1,FALSE)="","",VLOOKUP($A49,FAG_Daten_2022!$A$1:$FK$206,FAG_Daten_2022!BY$1,FALSE))</f>
        <v/>
      </c>
      <c r="AU49" s="115" t="str">
        <f>IF(VLOOKUP($A49,FAG_Daten_2022!$A$1:$FK$206,FAG_Daten_2022!BZ$1,FALSE)="","",VLOOKUP($A49,FAG_Daten_2022!$A$1:$FK$206,FAG_Daten_2022!BZ$1,FALSE))</f>
        <v/>
      </c>
      <c r="AV49" s="302"/>
      <c r="AW49" s="115" t="str">
        <f>IF(VLOOKUP($A49,FAG_Daten_2022!$A$1:$FK$206,FAG_Daten_2022!CB$1,FALSE)="","",VLOOKUP($A49,FAG_Daten_2022!$A$1:$FK$206,FAG_Daten_2022!CB$1,FALSE))</f>
        <v/>
      </c>
      <c r="AX49" s="115" t="str">
        <f>IF(VLOOKUP($A49,FAG_Daten_2022!$A$1:$FK$206,FAG_Daten_2022!CC$1,FALSE)="","",VLOOKUP($A49,FAG_Daten_2022!$A$1:$FK$206,FAG_Daten_2022!CC$1,FALSE))</f>
        <v/>
      </c>
      <c r="AY49" s="115" t="str">
        <f>IF(VLOOKUP($A49,FAG_Daten_2022!$A$1:$FK$206,FAG_Daten_2022!CD$1,FALSE)="","",VLOOKUP($A49,FAG_Daten_2022!$A$1:$FK$206,FAG_Daten_2022!CD$1,FALSE))</f>
        <v/>
      </c>
      <c r="AZ49" s="80">
        <f>VLOOKUP($A49,FAG_Daten_2022!$A$1:$FK$206,FAG_Daten_2022!$DH$1,FALSE)</f>
        <v>103</v>
      </c>
      <c r="BA49" s="80">
        <f>IF(VLOOKUP($A49,FAG_Daten_2022!$A$1:$FK$206,FAG_Daten_2022!M$1,FALSE)="","",VLOOKUP($A49,FAG_Daten_2022!$A$1:$FK$206,FAG_Daten_2022!M$1,FALSE))</f>
        <v>0</v>
      </c>
      <c r="BB49" s="80">
        <f>IF(VLOOKUP($A49,FAG_Daten_2022!$A$1:$FK$206,FAG_Daten_2022!N$1,FALSE)="","",VLOOKUP($A49,FAG_Daten_2022!$A$1:$FK$206,FAG_Daten_2022!N$1,FALSE))</f>
        <v>0</v>
      </c>
      <c r="BC49" s="80">
        <f>IF(VLOOKUP($A49,FAG_Daten_2022!$A$1:$FK$206,FAG_Daten_2022!O$1,FALSE)="","",VLOOKUP($A49,FAG_Daten_2022!$A$1:$FK$206,FAG_Daten_2022!O$1,FALSE))</f>
        <v>0</v>
      </c>
      <c r="BD49" s="80" t="str">
        <f>IF(VLOOKUP($A49,FAG_Daten_2022!$A$1:$FK$206,FAG_Daten_2022!P$1,FALSE)="","",VLOOKUP($A49,FAG_Daten_2022!$A$1:$FK$206,FAG_Daten_2022!P$1,FALSE))</f>
        <v/>
      </c>
      <c r="BE49" s="80">
        <f>IF(VLOOKUP($A49,FAG_Daten_2022!$A$1:$FK$206,FAG_Daten_2022!R$1,FALSE)="","",VLOOKUP($A49,FAG_Daten_2022!$A$1:$FK$206,FAG_Daten_2022!R$1,FALSE))</f>
        <v>0</v>
      </c>
      <c r="BF49" s="80">
        <f>IF(VLOOKUP($A49,FAG_Daten_2022!$A$1:$FK$206,FAG_Daten_2022!S$1,FALSE)="","",VLOOKUP($A49,FAG_Daten_2022!$A$1:$FK$206,FAG_Daten_2022!S$1,FALSE))</f>
        <v>0</v>
      </c>
      <c r="BG49" s="80" t="str">
        <f>IF(VLOOKUP($A49,FAG_Daten_2022!$A$1:$FK$206,FAG_Daten_2022!T$1,FALSE)="","",VLOOKUP($A49,FAG_Daten_2022!$A$1:$FK$206,FAG_Daten_2022!T$1,FALSE))</f>
        <v/>
      </c>
      <c r="BH49" s="80" t="str">
        <f>IF(VLOOKUP($A49,FAG_Daten_2022!$A$1:$FK$206,FAG_Daten_2022!U$1,FALSE)="","",VLOOKUP($A49,FAG_Daten_2022!$A$1:$FK$206,FAG_Daten_2022!U$1,FALSE))</f>
        <v/>
      </c>
      <c r="BI49" s="302"/>
      <c r="BJ49" s="80" t="str">
        <f>IF(VLOOKUP($A49,FAG_Daten_2022!$A$1:$FK$206,FAG_Daten_2022!X$1,FALSE)="","",VLOOKUP($A49,FAG_Daten_2022!$A$1:$FK$206,FAG_Daten_2022!X$1,FALSE))</f>
        <v/>
      </c>
      <c r="BK49" s="80" t="str">
        <f>IF(VLOOKUP($A49,FAG_Daten_2022!$A$1:$FK$206,FAG_Daten_2022!Y$1,FALSE)="","",VLOOKUP($A49,FAG_Daten_2022!$A$1:$FK$206,FAG_Daten_2022!Y$1,FALSE))</f>
        <v/>
      </c>
      <c r="BL49" s="80" t="str">
        <f>IF(VLOOKUP($A49,FAG_Daten_2022!$A$1:$FK$206,FAG_Daten_2022!Z$1,FALSE)="","",VLOOKUP($A49,FAG_Daten_2022!$A$1:$FK$206,FAG_Daten_2022!Z$1,FALSE))</f>
        <v/>
      </c>
      <c r="BM49" s="82">
        <f>IF(VLOOKUP($A49,FAG_Daten_2022!$A$1:$FK$206,FAG_Daten_2022!AG$1,FALSE)="","",VLOOKUP($A49,FAG_Daten_2022!$A$1:$FK$206,FAG_Daten_2022!AG$1,FALSE))</f>
        <v>35787645</v>
      </c>
      <c r="BN49" s="82">
        <f>IF(VLOOKUP($A49,FAG_Daten_2022!$A$1:$FK$206,FAG_Daten_2022!AH$1,FALSE)="","",VLOOKUP($A49,FAG_Daten_2022!$A$1:$FK$206,FAG_Daten_2022!AH$1,FALSE))</f>
        <v>0</v>
      </c>
      <c r="BO49" s="82">
        <f>IF(VLOOKUP($A49,FAG_Daten_2022!$A$1:$FK$206,FAG_Daten_2022!AI$1,FALSE)="","",VLOOKUP($A49,FAG_Daten_2022!$A$1:$FK$206,FAG_Daten_2022!AI$1,FALSE))</f>
        <v>0</v>
      </c>
      <c r="BP49" s="113">
        <f>IF(VLOOKUP($A49,FAG_Daten_2022!$A$1:$FK$206,FAG_Daten_2022!AJ$1,FALSE)="","",VLOOKUP($A49,FAG_Daten_2022!$A$1:$FK$206,FAG_Daten_2022!AJ$1,FALSE))</f>
        <v>0</v>
      </c>
      <c r="BQ49" s="82" t="str">
        <f>IF(VLOOKUP($A49,FAG_Daten_2022!$A$1:$FK$206,FAG_Daten_2022!AK$1,FALSE)="","",VLOOKUP($A49,FAG_Daten_2022!$A$1:$FK$206,FAG_Daten_2022!AK$1,FALSE))</f>
        <v/>
      </c>
      <c r="BR49" s="82">
        <f>IF(VLOOKUP($A49,FAG_Daten_2022!$A$1:$FK$206,FAG_Daten_2022!AL$1,FALSE)="","",VLOOKUP($A49,FAG_Daten_2022!$A$1:$FK$206,FAG_Daten_2022!AL$1,FALSE))</f>
        <v>0</v>
      </c>
      <c r="BS49" s="82">
        <f>IF(VLOOKUP($A49,FAG_Daten_2022!$A$1:$FK$206,FAG_Daten_2022!AM$1,FALSE)="","",VLOOKUP($A49,FAG_Daten_2022!$A$1:$FK$206,FAG_Daten_2022!AM$1,FALSE))</f>
        <v>0</v>
      </c>
      <c r="BT49" s="82" t="str">
        <f>IF(VLOOKUP($A49,FAG_Daten_2022!$A$1:$FK$206,FAG_Daten_2022!AN$1,FALSE)="","",VLOOKUP($A49,FAG_Daten_2022!$A$1:$FK$206,FAG_Daten_2022!AN$1,FALSE))</f>
        <v/>
      </c>
      <c r="BU49" s="82" t="str">
        <f>IF(VLOOKUP($A49,FAG_Daten_2022!$A$1:$FK$206,FAG_Daten_2022!AO$1,FALSE)="","",VLOOKUP($A49,FAG_Daten_2022!$A$1:$FK$206,FAG_Daten_2022!AO$1,FALSE))</f>
        <v/>
      </c>
      <c r="BV49" s="302"/>
      <c r="BW49" s="82" t="str">
        <f>IF(VLOOKUP($A49,FAG_Daten_2022!$A$1:$FK$206,FAG_Daten_2022!AQ$1,FALSE)="","",VLOOKUP($A49,FAG_Daten_2022!$A$1:$FK$206,FAG_Daten_2022!AQ$1,FALSE))</f>
        <v/>
      </c>
      <c r="BX49" s="82" t="str">
        <f>IF(VLOOKUP($A49,FAG_Daten_2022!$A$1:$FK$206,FAG_Daten_2022!AR$1,FALSE)="","",VLOOKUP($A49,FAG_Daten_2022!$A$1:$FK$206,FAG_Daten_2022!AR$1,FALSE))</f>
        <v/>
      </c>
      <c r="BY49" s="82" t="str">
        <f>IF(VLOOKUP($A49,FAG_Daten_2022!$A$1:$FK$206,FAG_Daten_2022!AS$1,FALSE)="","",VLOOKUP($A49,FAG_Daten_2022!$A$1:$FK$206,FAG_Daten_2022!AS$1,FALSE))</f>
        <v/>
      </c>
      <c r="BZ49" s="82">
        <f t="shared" si="83"/>
        <v>0</v>
      </c>
      <c r="CA49" s="82">
        <f t="shared" si="84"/>
        <v>0</v>
      </c>
      <c r="CB49" s="82">
        <f t="shared" si="85"/>
        <v>0</v>
      </c>
      <c r="CC49" s="82" t="str">
        <f t="shared" si="86"/>
        <v/>
      </c>
      <c r="CD49" s="82">
        <f t="shared" si="87"/>
        <v>0</v>
      </c>
      <c r="CE49" s="82">
        <f t="shared" si="88"/>
        <v>0</v>
      </c>
      <c r="CF49" s="82" t="str">
        <f t="shared" si="89"/>
        <v/>
      </c>
      <c r="CG49" s="82" t="str">
        <f t="shared" si="90"/>
        <v/>
      </c>
      <c r="CH49" s="82" t="str">
        <f t="shared" si="91"/>
        <v/>
      </c>
      <c r="CI49" s="82" t="str">
        <f t="shared" si="92"/>
        <v/>
      </c>
      <c r="CJ49" s="82" t="str">
        <f t="shared" si="93"/>
        <v/>
      </c>
      <c r="CK49" s="82" t="str">
        <f t="shared" si="94"/>
        <v/>
      </c>
      <c r="CL49" s="82">
        <f t="shared" si="95"/>
        <v>0</v>
      </c>
      <c r="CM49" s="82">
        <f t="shared" si="96"/>
        <v>0</v>
      </c>
      <c r="CN49" s="82">
        <f t="shared" si="97"/>
        <v>0</v>
      </c>
      <c r="CO49" s="82" t="str">
        <f t="shared" si="98"/>
        <v/>
      </c>
      <c r="CP49" s="82">
        <f t="shared" si="99"/>
        <v>0</v>
      </c>
      <c r="CQ49" s="82">
        <f t="shared" si="100"/>
        <v>0</v>
      </c>
      <c r="CR49" s="82" t="str">
        <f t="shared" si="101"/>
        <v/>
      </c>
      <c r="CS49" s="82" t="str">
        <f t="shared" si="102"/>
        <v/>
      </c>
      <c r="CT49" s="82" t="str">
        <f t="shared" si="103"/>
        <v/>
      </c>
      <c r="CU49" s="82" t="str">
        <f t="shared" si="104"/>
        <v/>
      </c>
      <c r="CV49" s="82" t="str">
        <f t="shared" si="105"/>
        <v/>
      </c>
      <c r="CW49" s="82" t="str">
        <f t="shared" si="106"/>
        <v/>
      </c>
      <c r="CX49" s="82">
        <f t="shared" si="107"/>
        <v>0</v>
      </c>
      <c r="CY49" s="82">
        <f>VLOOKUP($A49,FAG_Daten_2022!$A$1:$FK$206,FAG_Daten_2022!I$1,FALSE)</f>
        <v>1978</v>
      </c>
      <c r="CZ49" s="82" t="str">
        <f>IF(VLOOKUP($A49,FAG_Daten_2022!$A$1:$FK$206,FAG_Daten_2022!BE$1,FALSE)="","",VLOOKUP($A49,FAG_Daten_2022!$A$1:$FK$206,FAG_Daten_2022!BE$1,FALSE))</f>
        <v/>
      </c>
      <c r="DA49" s="82" t="str">
        <f>IF(VLOOKUP($A49,FAG_Daten_2022!$A$1:$FK$206,FAG_Daten_2022!BF$1,FALSE)="","",VLOOKUP($A49,FAG_Daten_2022!$A$1:$FK$206,FAG_Daten_2022!BF$1,FALSE))</f>
        <v/>
      </c>
      <c r="DB49" s="82" t="str">
        <f>IF(VLOOKUP($A49,FAG_Daten_2022!$A$1:$FK$206,FAG_Daten_2022!BG$1,FALSE)="","",VLOOKUP($A49,FAG_Daten_2022!$A$1:$FK$206,FAG_Daten_2022!BG$1,FALSE))</f>
        <v/>
      </c>
      <c r="DC49" s="82" t="str">
        <f>IF(VLOOKUP($A49,FAG_Daten_2022!$A$1:$FK$206,FAG_Daten_2022!BH$1,FALSE)="","",VLOOKUP($A49,FAG_Daten_2022!$A$1:$FK$206,FAG_Daten_2022!BH$1,FALSE))</f>
        <v/>
      </c>
      <c r="DD49" s="82" t="str">
        <f>IF(VLOOKUP($A49,FAG_Daten_2022!$A$1:$FK$206,FAG_Daten_2022!BI$1,FALSE)="","",VLOOKUP($A49,FAG_Daten_2022!$A$1:$FK$206,FAG_Daten_2022!BI$1,FALSE))</f>
        <v/>
      </c>
      <c r="DE49" s="82" t="str">
        <f>IF(VLOOKUP($A49,FAG_Daten_2022!$A$1:$FK$206,FAG_Daten_2022!BJ$1,FALSE)="","",VLOOKUP($A49,FAG_Daten_2022!$A$1:$FK$206,FAG_Daten_2022!BJ$1,FALSE))</f>
        <v/>
      </c>
      <c r="DF49" s="82" t="str">
        <f>IF(VLOOKUP($A49,FAG_Daten_2022!$A$1:$FK$206,FAG_Daten_2022!BK$1,FALSE)="","",VLOOKUP($A49,FAG_Daten_2022!$A$1:$FK$206,FAG_Daten_2022!BK$1,FALSE))</f>
        <v/>
      </c>
      <c r="DG49" s="82" t="str">
        <f>IF(VLOOKUP($A49,FAG_Daten_2022!$A$1:$FK$206,FAG_Daten_2022!BL$1,FALSE)="","",VLOOKUP($A49,FAG_Daten_2022!$A$1:$FK$206,FAG_Daten_2022!BL$1,FALSE))</f>
        <v/>
      </c>
      <c r="DH49" s="302"/>
      <c r="DI49" s="82" t="str">
        <f>IF(VLOOKUP($A49,FAG_Daten_2022!$A$1:$FK$206,FAG_Daten_2022!BN$1,FALSE)="","",VLOOKUP($A49,FAG_Daten_2022!$A$1:$FK$206,FAG_Daten_2022!BN$1,FALSE))</f>
        <v/>
      </c>
      <c r="DJ49" s="82" t="str">
        <f>IF(VLOOKUP($A49,FAG_Daten_2022!$A$1:$FK$206,FAG_Daten_2022!BO$1,FALSE)="","",VLOOKUP($A49,FAG_Daten_2022!$A$1:$FK$206,FAG_Daten_2022!BO$1,FALSE))</f>
        <v/>
      </c>
      <c r="DK49" s="82" t="str">
        <f>IF(VLOOKUP($A49,FAG_Daten_2022!$A$1:$FK$206,FAG_Daten_2022!BP$1,FALSE)="","",VLOOKUP($A49,FAG_Daten_2022!$A$1:$FK$206,FAG_Daten_2022!BP$1,FALSE))</f>
        <v/>
      </c>
      <c r="DL49" s="82" t="str">
        <f>IF(VLOOKUP($A49,FAG_Daten_2022!$A$1:$FK$206,FAG_Daten_2022!BQ$1,FALSE)="","",VLOOKUP($A49,FAG_Daten_2022!$A$1:$FK$206,FAG_Daten_2022!BQ$1,FALSE))</f>
        <v/>
      </c>
      <c r="DM49" s="82" t="str">
        <f>IF(VLOOKUP($A49,FAG_Daten_2022!$A$1:$FK$206,FAG_Daten_2022!BR$1,FALSE)="","",VLOOKUP($A49,FAG_Daten_2022!$A$1:$FK$206,FAG_Daten_2022!BR$1,FALSE))</f>
        <v/>
      </c>
      <c r="DN49" s="82" t="str">
        <f t="shared" si="108"/>
        <v/>
      </c>
      <c r="DO49" s="82" t="str">
        <f t="shared" si="109"/>
        <v/>
      </c>
      <c r="DP49" s="82" t="str">
        <f t="shared" si="110"/>
        <v/>
      </c>
      <c r="DQ49" s="82" t="str">
        <f t="shared" si="111"/>
        <v/>
      </c>
      <c r="DR49" s="82" t="str">
        <f t="shared" si="112"/>
        <v/>
      </c>
      <c r="DS49" s="82" t="str">
        <f t="shared" si="113"/>
        <v/>
      </c>
      <c r="DT49" s="82" t="str">
        <f t="shared" si="114"/>
        <v/>
      </c>
      <c r="DU49" s="82" t="str">
        <f t="shared" si="115"/>
        <v/>
      </c>
      <c r="DV49" s="82" t="str">
        <f t="shared" si="116"/>
        <v/>
      </c>
      <c r="DW49" s="82" t="str">
        <f t="shared" si="117"/>
        <v/>
      </c>
      <c r="DX49" s="82" t="str">
        <f t="shared" si="118"/>
        <v/>
      </c>
      <c r="DY49" s="82" t="str">
        <f t="shared" si="119"/>
        <v/>
      </c>
      <c r="DZ49" s="82">
        <f t="shared" si="120"/>
        <v>0</v>
      </c>
      <c r="EA49" s="82">
        <f t="shared" si="121"/>
        <v>0</v>
      </c>
      <c r="EB49" s="82"/>
      <c r="EC49" s="82"/>
      <c r="ED49" s="82"/>
      <c r="EE49" s="82"/>
      <c r="EF49" s="82"/>
      <c r="EG49" s="82"/>
      <c r="EH49" s="82"/>
      <c r="EI49" s="82"/>
      <c r="EJ49" s="82"/>
      <c r="EK49" s="1"/>
      <c r="EL49" s="11"/>
      <c r="EM49" s="1"/>
    </row>
    <row r="50" spans="1:143" s="3" customFormat="1" outlineLevel="1" x14ac:dyDescent="0.2">
      <c r="A50" s="3">
        <v>172</v>
      </c>
      <c r="B50" s="3" t="str">
        <f>VLOOKUP(A50,FAG_Daten_2022!A$1:$FK$206,FAG_Daten_2022!$B$1,FALSE)</f>
        <v>Fehraltorf</v>
      </c>
      <c r="C50" s="3" t="str">
        <f>VLOOKUP(A50,FAG_Daten_2022!A$1:$FK$206,FAG_Daten_2022!$C$1,FALSE)</f>
        <v>Politische Gemeinde</v>
      </c>
      <c r="D50" s="3" t="str">
        <f>VLOOKUP(A50,FAG_Daten_2022!A$1:$FK$206,FAG_Daten_2022!$D$1,FALSE)</f>
        <v>Bezirk Pfäffikon</v>
      </c>
      <c r="E50" s="82">
        <f>VLOOKUP(A50,FAG_Daten_2022!A$1:$FK$206,FAG_Daten_2022!$AT$1,FALSE)</f>
        <v>3331</v>
      </c>
      <c r="F50" s="82">
        <f>VLOOKUP(A50,FAG_Daten_2022!A$1:$FK$206,FAG_Daten_2022!$AV$1,FALSE)</f>
        <v>3770</v>
      </c>
      <c r="G50" s="82">
        <f>VLOOKUP(A50,FAG_Daten_2022!A$1:$FK$206,FAG_Daten_2022!$F$1,FALSE)</f>
        <v>6573</v>
      </c>
      <c r="H50" s="80">
        <f>VLOOKUP(A50,FAG_Daten_2022!A$1:$FK$206,FAG_Daten_2022!$DH$1,FALSE)</f>
        <v>107</v>
      </c>
      <c r="I50" s="82">
        <f>ROUND(IF(E50&lt;FAG_Basisdaten!$C$5*F50,(FAG_Basisdaten!$C$5*F50-E50)*G50*H50/100,0),0)</f>
        <v>1761794</v>
      </c>
      <c r="J50" s="82">
        <f>VLOOKUP(A50,FAG_Daten_2022!A$1:$FK$206,FAG_Daten_2022!$AT$1,FALSE)</f>
        <v>3331</v>
      </c>
      <c r="K50" s="82">
        <f>VLOOKUP(A50,FAG_Daten_2022!A$1:$FK$206,FAG_Daten_2022!$AV$1,FALSE)</f>
        <v>3770</v>
      </c>
      <c r="L50" s="3">
        <f>VLOOKUP(A50,FAG_Daten_2022!A$1:$FK$206,FAG_Daten_2022!$F$1,FALSE)</f>
        <v>6573</v>
      </c>
      <c r="M50" s="3">
        <f>VLOOKUP(A50,FAG_Daten_2022!A$1:$FK$206,FAG_Daten_2022!DJ$1,FALSE)</f>
        <v>99.67</v>
      </c>
      <c r="N50" s="3">
        <f>VLOOKUP(A50,FAG_Daten_2022!A$1:$FK$206,FAG_Daten_2022!$DK$1,FALSE)</f>
        <v>100.87</v>
      </c>
      <c r="O50" s="82">
        <f>ROUND(IF(J50&gt;K50*FAG_Basisdaten!$C$8,(J50-K50*FAG_Basisdaten!$C$8)*FAG_Basisdaten!$C$9*L50*(M50/N50),0),0)</f>
        <v>0</v>
      </c>
      <c r="P50" s="82">
        <f>VLOOKUP(A50,FAG_Daten_2022!A$1:$FK$206,FAG_Daten_2022!$I$1,FALSE)</f>
        <v>1462</v>
      </c>
      <c r="Q50" s="82">
        <f>VLOOKUP(A50,FAG_Daten_2022!A$1:$FK$206,FAG_Daten_2022!$F$1,FALSE)</f>
        <v>6573</v>
      </c>
      <c r="R50" s="82">
        <f>VLOOKUP(A50,FAG_Daten_2022!A$1:$FK$206,FAG_Daten_2022!$K$1,FALSE)</f>
        <v>232131</v>
      </c>
      <c r="S50" s="82">
        <f>VLOOKUP(A50,FAG_Daten_2022!A$1:$FK$206,FAG_Daten_2022!$H$1,FALSE)</f>
        <v>1130451</v>
      </c>
      <c r="T50" s="82">
        <f>VLOOKUP(A50,FAG_Daten_2022!A$1:$FK$206,FAG_Daten_2022!$F$1,FALSE)</f>
        <v>6573</v>
      </c>
      <c r="U50" s="3">
        <f>VLOOKUP(A50,FAG_Daten_2022!A$1:$FK$206,FAG_Daten_2022!$BC$1,FALSE)</f>
        <v>102.3</v>
      </c>
      <c r="V50" s="3">
        <f>VLOOKUP(A50,FAG_Daten_2022!A$1:$FK$206,FAG_Daten_2022!$BD$1,FALSE)</f>
        <v>104.2</v>
      </c>
      <c r="W50" s="118">
        <f>IF((P50/Q50)&gt;(R50/S50)*FAG_Basisdaten!$C$12,((P50/Q50)-(R50/S50)*FAG_Basisdaten!$C$12)*T50*FAG_Basisdaten!$C$13*(U50/V50),0)</f>
        <v>0</v>
      </c>
      <c r="X50" s="3">
        <f>VLOOKUP(A50,FAG_Daten_2022!A$1:$FK$206,FAG_Daten_2022!$DH$1,FALSE)</f>
        <v>107</v>
      </c>
      <c r="Y50" s="3">
        <f>VLOOKUP(A50,FAG_Daten_2022!A$1:$FK$206,FAG_Daten_2022!$DJ$1,FALSE)</f>
        <v>99.67</v>
      </c>
      <c r="Z50" s="82">
        <f>ROUND(W50-W50*MIN(MAX((Y50*FAG_Basisdaten!$C$15-X50)/(Y50*FAG_Basisdaten!$C$14),0),1),0)</f>
        <v>0</v>
      </c>
      <c r="AA50" s="79">
        <f>VLOOKUP(A50,FAG_Daten_2022!A$1:$FK$206,FAG_Daten_2022!$AW$1,FALSE)</f>
        <v>696.91</v>
      </c>
      <c r="AB50" s="83">
        <f>VLOOKUP(A50,FAG_Daten_2022!A$1:$FK$206,FAG_Daten_2022!$AZ$1,FALSE)</f>
        <v>0</v>
      </c>
      <c r="AC50" s="3">
        <f>VLOOKUP(A50,FAG_Daten_2022!A$1:$FK$206,FAG_Daten_2022!$F$1,FALSE)</f>
        <v>6573</v>
      </c>
      <c r="AD50" s="3">
        <f>VLOOKUP(A50,FAG_Daten_2022!A$1:$FK$206,FAG_Daten_2022!$BC$1,FALSE)</f>
        <v>102.3</v>
      </c>
      <c r="AE50" s="3">
        <f>VLOOKUP(A50,FAG_Daten_2022!A$1:$FK$206,FAG_Daten_2022!$BD$1,FALSE)</f>
        <v>104.2</v>
      </c>
      <c r="AF50" s="80">
        <f>IF(OR(AA50&lt;FAG_Basisdaten!$C$18,AB50&gt;FAG_Basisdaten!$C$19),MAX((FAG_Basisdaten!$C$20+FAG_Basisdaten!$C$21*AA50+FAG_Basisdaten!$C$22*AB50*100)*AC50*(AD50/AE50),0),0)</f>
        <v>0</v>
      </c>
      <c r="AG50" s="3">
        <f>VLOOKUP(A50,FAG_Daten_2022!A$1:$FK$206,FAG_Daten_2022!$DH$1,FALSE)</f>
        <v>107</v>
      </c>
      <c r="AH50" s="3">
        <f>VLOOKUP(A50,FAG_Daten_2022!A$1:$FK$206,FAG_Daten_2022!$DJ$1,FALSE)</f>
        <v>99.67</v>
      </c>
      <c r="AI50" s="82">
        <f>ROUND(AF50-AF50*MIN(MAX((AH50*FAG_Basisdaten!$C$24-AG50)/(AH50*FAG_Basisdaten!$C$23),0),1),0)</f>
        <v>0</v>
      </c>
      <c r="AJ50" s="3">
        <f>VLOOKUP(A50,FAG_Daten_2022!$A$1:$FK$206,FAG_Daten_2022!$BC$1,FALSE)</f>
        <v>102.3</v>
      </c>
      <c r="AK50" s="3">
        <f>VLOOKUP(A50,FAG_Daten_2022!$A$1:$FK$206,FAG_Daten_2022!$BD$1,FALSE)</f>
        <v>104.2</v>
      </c>
      <c r="AL50" s="82">
        <v>0</v>
      </c>
      <c r="AM50" s="82">
        <f t="shared" si="82"/>
        <v>1761794</v>
      </c>
      <c r="AN50" s="115" t="str">
        <f>IF(VLOOKUP($A50,FAG_Daten_2022!$A$1:$FK$206,FAG_Daten_2022!BS$1,FALSE)="","",VLOOKUP($A50,FAG_Daten_2022!$A$1:$FK$206,FAG_Daten_2022!BS$1,FALSE))</f>
        <v/>
      </c>
      <c r="AO50" s="115" t="str">
        <f>IF(VLOOKUP($A50,FAG_Daten_2022!$A$1:$FK$206,FAG_Daten_2022!BT$1,FALSE)="","",VLOOKUP($A50,FAG_Daten_2022!$A$1:$FK$206,FAG_Daten_2022!BT$1,FALSE))</f>
        <v/>
      </c>
      <c r="AP50" s="115" t="str">
        <f>IF(VLOOKUP($A50,FAG_Daten_2022!$A$1:$FK$206,FAG_Daten_2022!BU$1,FALSE)="","",VLOOKUP($A50,FAG_Daten_2022!$A$1:$FK$206,FAG_Daten_2022!BU$1,FALSE))</f>
        <v/>
      </c>
      <c r="AQ50" s="115" t="str">
        <f>IF(VLOOKUP($A50,FAG_Daten_2022!$A$1:$FK$206,FAG_Daten_2022!BV$1,FALSE)="","",VLOOKUP($A50,FAG_Daten_2022!$A$1:$FK$206,FAG_Daten_2022!BV$1,FALSE))</f>
        <v/>
      </c>
      <c r="AR50" s="115" t="str">
        <f>IF(VLOOKUP($A50,FAG_Daten_2022!$A$1:$FK$206,FAG_Daten_2022!BW$1,FALSE)="","",VLOOKUP($A50,FAG_Daten_2022!$A$1:$FK$206,FAG_Daten_2022!BW$1,FALSE))</f>
        <v/>
      </c>
      <c r="AS50" s="115" t="str">
        <f>IF(VLOOKUP($A50,FAG_Daten_2022!$A$1:$FK$206,FAG_Daten_2022!BX$1,FALSE)="","",VLOOKUP($A50,FAG_Daten_2022!$A$1:$FK$206,FAG_Daten_2022!BX$1,FALSE))</f>
        <v/>
      </c>
      <c r="AT50" s="115" t="str">
        <f>IF(VLOOKUP($A50,FAG_Daten_2022!$A$1:$FK$206,FAG_Daten_2022!BY$1,FALSE)="","",VLOOKUP($A50,FAG_Daten_2022!$A$1:$FK$206,FAG_Daten_2022!BY$1,FALSE))</f>
        <v/>
      </c>
      <c r="AU50" s="115" t="str">
        <f>IF(VLOOKUP($A50,FAG_Daten_2022!$A$1:$FK$206,FAG_Daten_2022!BZ$1,FALSE)="","",VLOOKUP($A50,FAG_Daten_2022!$A$1:$FK$206,FAG_Daten_2022!BZ$1,FALSE))</f>
        <v/>
      </c>
      <c r="AV50" s="115" t="str">
        <f>IF(VLOOKUP($A50,FAG_Daten_2022!$A$1:$FK$206,FAG_Daten_2022!CA$1,FALSE)="","",VLOOKUP($A50,FAG_Daten_2022!$A$1:$FK$206,FAG_Daten_2022!CA$1,FALSE))</f>
        <v/>
      </c>
      <c r="AW50" s="115" t="str">
        <f>IF(VLOOKUP($A50,FAG_Daten_2022!$A$1:$FK$206,FAG_Daten_2022!CB$1,FALSE)="","",VLOOKUP($A50,FAG_Daten_2022!$A$1:$FK$206,FAG_Daten_2022!CB$1,FALSE))</f>
        <v/>
      </c>
      <c r="AX50" s="115" t="str">
        <f>IF(VLOOKUP($A50,FAG_Daten_2022!$A$1:$FK$206,FAG_Daten_2022!CC$1,FALSE)="","",VLOOKUP($A50,FAG_Daten_2022!$A$1:$FK$206,FAG_Daten_2022!CC$1,FALSE))</f>
        <v/>
      </c>
      <c r="AY50" s="115" t="str">
        <f>IF(VLOOKUP($A50,FAG_Daten_2022!$A$1:$FK$206,FAG_Daten_2022!CD$1,FALSE)="","",VLOOKUP($A50,FAG_Daten_2022!$A$1:$FK$206,FAG_Daten_2022!CD$1,FALSE))</f>
        <v/>
      </c>
      <c r="AZ50" s="80">
        <f>VLOOKUP($A50,FAG_Daten_2022!$A$1:$FK$206,FAG_Daten_2022!$DH$1,FALSE)</f>
        <v>107</v>
      </c>
      <c r="BA50" s="80">
        <f>IF(VLOOKUP($A50,FAG_Daten_2022!$A$1:$FK$206,FAG_Daten_2022!M$1,FALSE)="","",VLOOKUP($A50,FAG_Daten_2022!$A$1:$FK$206,FAG_Daten_2022!M$1,FALSE))</f>
        <v>0</v>
      </c>
      <c r="BB50" s="80">
        <f>IF(VLOOKUP($A50,FAG_Daten_2022!$A$1:$FK$206,FAG_Daten_2022!N$1,FALSE)="","",VLOOKUP($A50,FAG_Daten_2022!$A$1:$FK$206,FAG_Daten_2022!N$1,FALSE))</f>
        <v>0</v>
      </c>
      <c r="BC50" s="80">
        <f>IF(VLOOKUP($A50,FAG_Daten_2022!$A$1:$FK$206,FAG_Daten_2022!O$1,FALSE)="","",VLOOKUP($A50,FAG_Daten_2022!$A$1:$FK$206,FAG_Daten_2022!O$1,FALSE))</f>
        <v>0</v>
      </c>
      <c r="BD50" s="80" t="str">
        <f>IF(VLOOKUP($A50,FAG_Daten_2022!$A$1:$FK$206,FAG_Daten_2022!P$1,FALSE)="","",VLOOKUP($A50,FAG_Daten_2022!$A$1:$FK$206,FAG_Daten_2022!P$1,FALSE))</f>
        <v/>
      </c>
      <c r="BE50" s="80">
        <f>IF(VLOOKUP($A50,FAG_Daten_2022!$A$1:$FK$206,FAG_Daten_2022!R$1,FALSE)="","",VLOOKUP($A50,FAG_Daten_2022!$A$1:$FK$206,FAG_Daten_2022!R$1,FALSE))</f>
        <v>0</v>
      </c>
      <c r="BF50" s="80">
        <f>IF(VLOOKUP($A50,FAG_Daten_2022!$A$1:$FK$206,FAG_Daten_2022!S$1,FALSE)="","",VLOOKUP($A50,FAG_Daten_2022!$A$1:$FK$206,FAG_Daten_2022!S$1,FALSE))</f>
        <v>0</v>
      </c>
      <c r="BG50" s="80" t="str">
        <f>IF(VLOOKUP($A50,FAG_Daten_2022!$A$1:$FK$206,FAG_Daten_2022!T$1,FALSE)="","",VLOOKUP($A50,FAG_Daten_2022!$A$1:$FK$206,FAG_Daten_2022!T$1,FALSE))</f>
        <v/>
      </c>
      <c r="BH50" s="80" t="str">
        <f>IF(VLOOKUP($A50,FAG_Daten_2022!$A$1:$FK$206,FAG_Daten_2022!U$1,FALSE)="","",VLOOKUP($A50,FAG_Daten_2022!$A$1:$FK$206,FAG_Daten_2022!U$1,FALSE))</f>
        <v/>
      </c>
      <c r="BI50" s="80">
        <f>IF(VLOOKUP($A50,FAG_Daten_2022!$A$1:$FK$206,FAG_Daten_2022!W$1,FALSE)="","",VLOOKUP($A50,FAG_Daten_2022!$A$1:$FK$206,FAG_Daten_2022!W$1,FALSE))</f>
        <v>0</v>
      </c>
      <c r="BJ50" s="80" t="str">
        <f>IF(VLOOKUP($A50,FAG_Daten_2022!$A$1:$FK$206,FAG_Daten_2022!X$1,FALSE)="","",VLOOKUP($A50,FAG_Daten_2022!$A$1:$FK$206,FAG_Daten_2022!X$1,FALSE))</f>
        <v/>
      </c>
      <c r="BK50" s="80" t="str">
        <f>IF(VLOOKUP($A50,FAG_Daten_2022!$A$1:$FK$206,FAG_Daten_2022!Y$1,FALSE)="","",VLOOKUP($A50,FAG_Daten_2022!$A$1:$FK$206,FAG_Daten_2022!Y$1,FALSE))</f>
        <v/>
      </c>
      <c r="BL50" s="80" t="str">
        <f>IF(VLOOKUP($A50,FAG_Daten_2022!$A$1:$FK$206,FAG_Daten_2022!Z$1,FALSE)="","",VLOOKUP($A50,FAG_Daten_2022!$A$1:$FK$206,FAG_Daten_2022!Z$1,FALSE))</f>
        <v/>
      </c>
      <c r="BM50" s="82">
        <f>IF(VLOOKUP($A50,FAG_Daten_2022!$A$1:$FK$206,FAG_Daten_2022!AG$1,FALSE)="","",VLOOKUP($A50,FAG_Daten_2022!$A$1:$FK$206,FAG_Daten_2022!AG$1,FALSE))</f>
        <v>21896777</v>
      </c>
      <c r="BN50" s="82">
        <f>IF(VLOOKUP($A50,FAG_Daten_2022!$A$1:$FK$206,FAG_Daten_2022!AH$1,FALSE)="","",VLOOKUP($A50,FAG_Daten_2022!$A$1:$FK$206,FAG_Daten_2022!AH$1,FALSE))</f>
        <v>0</v>
      </c>
      <c r="BO50" s="82">
        <f>IF(VLOOKUP($A50,FAG_Daten_2022!$A$1:$FK$206,FAG_Daten_2022!AI$1,FALSE)="","",VLOOKUP($A50,FAG_Daten_2022!$A$1:$FK$206,FAG_Daten_2022!AI$1,FALSE))</f>
        <v>0</v>
      </c>
      <c r="BP50" s="113">
        <f>IF(VLOOKUP($A50,FAG_Daten_2022!$A$1:$FK$206,FAG_Daten_2022!AJ$1,FALSE)="","",VLOOKUP($A50,FAG_Daten_2022!$A$1:$FK$206,FAG_Daten_2022!AJ$1,FALSE))</f>
        <v>0</v>
      </c>
      <c r="BQ50" s="82" t="str">
        <f>IF(VLOOKUP($A50,FAG_Daten_2022!$A$1:$FK$206,FAG_Daten_2022!AK$1,FALSE)="","",VLOOKUP($A50,FAG_Daten_2022!$A$1:$FK$206,FAG_Daten_2022!AK$1,FALSE))</f>
        <v/>
      </c>
      <c r="BR50" s="82">
        <f>IF(VLOOKUP($A50,FAG_Daten_2022!$A$1:$FK$206,FAG_Daten_2022!AL$1,FALSE)="","",VLOOKUP($A50,FAG_Daten_2022!$A$1:$FK$206,FAG_Daten_2022!AL$1,FALSE))</f>
        <v>0</v>
      </c>
      <c r="BS50" s="82">
        <f>IF(VLOOKUP($A50,FAG_Daten_2022!$A$1:$FK$206,FAG_Daten_2022!AM$1,FALSE)="","",VLOOKUP($A50,FAG_Daten_2022!$A$1:$FK$206,FAG_Daten_2022!AM$1,FALSE))</f>
        <v>0</v>
      </c>
      <c r="BT50" s="82" t="str">
        <f>IF(VLOOKUP($A50,FAG_Daten_2022!$A$1:$FK$206,FAG_Daten_2022!AN$1,FALSE)="","",VLOOKUP($A50,FAG_Daten_2022!$A$1:$FK$206,FAG_Daten_2022!AN$1,FALSE))</f>
        <v/>
      </c>
      <c r="BU50" s="82" t="str">
        <f>IF(VLOOKUP($A50,FAG_Daten_2022!$A$1:$FK$206,FAG_Daten_2022!AO$1,FALSE)="","",VLOOKUP($A50,FAG_Daten_2022!$A$1:$FK$206,FAG_Daten_2022!AO$1,FALSE))</f>
        <v/>
      </c>
      <c r="BV50" s="82">
        <f>IF(VLOOKUP($A50,FAG_Daten_2022!$A$1:$FK$206,FAG_Daten_2022!AP$1,FALSE)="","",VLOOKUP($A50,FAG_Daten_2022!$A$1:$FK$206,FAG_Daten_2022!AP$1,FALSE))</f>
        <v>0</v>
      </c>
      <c r="BW50" s="82" t="str">
        <f>IF(VLOOKUP($A50,FAG_Daten_2022!$A$1:$FK$206,FAG_Daten_2022!AQ$1,FALSE)="","",VLOOKUP($A50,FAG_Daten_2022!$A$1:$FK$206,FAG_Daten_2022!AQ$1,FALSE))</f>
        <v/>
      </c>
      <c r="BX50" s="82" t="str">
        <f>IF(VLOOKUP($A50,FAG_Daten_2022!$A$1:$FK$206,FAG_Daten_2022!AR$1,FALSE)="","",VLOOKUP($A50,FAG_Daten_2022!$A$1:$FK$206,FAG_Daten_2022!AR$1,FALSE))</f>
        <v/>
      </c>
      <c r="BY50" s="82" t="str">
        <f>IF(VLOOKUP($A50,FAG_Daten_2022!$A$1:$FK$206,FAG_Daten_2022!AS$1,FALSE)="","",VLOOKUP($A50,FAG_Daten_2022!$A$1:$FK$206,FAG_Daten_2022!AS$1,FALSE))</f>
        <v/>
      </c>
      <c r="BZ50" s="82">
        <f t="shared" si="83"/>
        <v>0</v>
      </c>
      <c r="CA50" s="82">
        <f t="shared" si="84"/>
        <v>0</v>
      </c>
      <c r="CB50" s="82">
        <f t="shared" si="85"/>
        <v>0</v>
      </c>
      <c r="CC50" s="82" t="str">
        <f t="shared" si="86"/>
        <v/>
      </c>
      <c r="CD50" s="82">
        <f t="shared" si="87"/>
        <v>0</v>
      </c>
      <c r="CE50" s="82">
        <f t="shared" si="88"/>
        <v>0</v>
      </c>
      <c r="CF50" s="82" t="str">
        <f t="shared" si="89"/>
        <v/>
      </c>
      <c r="CG50" s="82" t="str">
        <f t="shared" si="90"/>
        <v/>
      </c>
      <c r="CH50" s="82">
        <f t="shared" si="91"/>
        <v>0</v>
      </c>
      <c r="CI50" s="82" t="str">
        <f t="shared" si="92"/>
        <v/>
      </c>
      <c r="CJ50" s="82" t="str">
        <f t="shared" si="93"/>
        <v/>
      </c>
      <c r="CK50" s="82" t="str">
        <f t="shared" si="94"/>
        <v/>
      </c>
      <c r="CL50" s="82">
        <f t="shared" si="95"/>
        <v>0</v>
      </c>
      <c r="CM50" s="82">
        <f t="shared" si="96"/>
        <v>0</v>
      </c>
      <c r="CN50" s="82">
        <f t="shared" si="97"/>
        <v>0</v>
      </c>
      <c r="CO50" s="82" t="str">
        <f t="shared" si="98"/>
        <v/>
      </c>
      <c r="CP50" s="82">
        <f t="shared" si="99"/>
        <v>0</v>
      </c>
      <c r="CQ50" s="82">
        <f t="shared" si="100"/>
        <v>0</v>
      </c>
      <c r="CR50" s="82" t="str">
        <f t="shared" si="101"/>
        <v/>
      </c>
      <c r="CS50" s="82" t="str">
        <f t="shared" si="102"/>
        <v/>
      </c>
      <c r="CT50" s="82">
        <f t="shared" si="103"/>
        <v>0</v>
      </c>
      <c r="CU50" s="82" t="str">
        <f t="shared" si="104"/>
        <v/>
      </c>
      <c r="CV50" s="82" t="str">
        <f t="shared" si="105"/>
        <v/>
      </c>
      <c r="CW50" s="82" t="str">
        <f t="shared" si="106"/>
        <v/>
      </c>
      <c r="CX50" s="82">
        <f t="shared" si="107"/>
        <v>0</v>
      </c>
      <c r="CY50" s="82">
        <f>VLOOKUP($A50,FAG_Daten_2022!$A$1:$FK$206,FAG_Daten_2022!I$1,FALSE)</f>
        <v>1462</v>
      </c>
      <c r="CZ50" s="82" t="str">
        <f>IF(VLOOKUP($A50,FAG_Daten_2022!$A$1:$FK$206,FAG_Daten_2022!BE$1,FALSE)="","",VLOOKUP($A50,FAG_Daten_2022!$A$1:$FK$206,FAG_Daten_2022!BE$1,FALSE))</f>
        <v/>
      </c>
      <c r="DA50" s="82" t="str">
        <f>IF(VLOOKUP($A50,FAG_Daten_2022!$A$1:$FK$206,FAG_Daten_2022!BF$1,FALSE)="","",VLOOKUP($A50,FAG_Daten_2022!$A$1:$FK$206,FAG_Daten_2022!BF$1,FALSE))</f>
        <v/>
      </c>
      <c r="DB50" s="82" t="str">
        <f>IF(VLOOKUP($A50,FAG_Daten_2022!$A$1:$FK$206,FAG_Daten_2022!BG$1,FALSE)="","",VLOOKUP($A50,FAG_Daten_2022!$A$1:$FK$206,FAG_Daten_2022!BG$1,FALSE))</f>
        <v/>
      </c>
      <c r="DC50" s="82" t="str">
        <f>IF(VLOOKUP($A50,FAG_Daten_2022!$A$1:$FK$206,FAG_Daten_2022!BH$1,FALSE)="","",VLOOKUP($A50,FAG_Daten_2022!$A$1:$FK$206,FAG_Daten_2022!BH$1,FALSE))</f>
        <v/>
      </c>
      <c r="DD50" s="82" t="str">
        <f>IF(VLOOKUP($A50,FAG_Daten_2022!$A$1:$FK$206,FAG_Daten_2022!BI$1,FALSE)="","",VLOOKUP($A50,FAG_Daten_2022!$A$1:$FK$206,FAG_Daten_2022!BI$1,FALSE))</f>
        <v/>
      </c>
      <c r="DE50" s="82" t="str">
        <f>IF(VLOOKUP($A50,FAG_Daten_2022!$A$1:$FK$206,FAG_Daten_2022!BJ$1,FALSE)="","",VLOOKUP($A50,FAG_Daten_2022!$A$1:$FK$206,FAG_Daten_2022!BJ$1,FALSE))</f>
        <v/>
      </c>
      <c r="DF50" s="82" t="str">
        <f>IF(VLOOKUP($A50,FAG_Daten_2022!$A$1:$FK$206,FAG_Daten_2022!BK$1,FALSE)="","",VLOOKUP($A50,FAG_Daten_2022!$A$1:$FK$206,FAG_Daten_2022!BK$1,FALSE))</f>
        <v/>
      </c>
      <c r="DG50" s="82" t="str">
        <f>IF(VLOOKUP($A50,FAG_Daten_2022!$A$1:$FK$206,FAG_Daten_2022!BL$1,FALSE)="","",VLOOKUP($A50,FAG_Daten_2022!$A$1:$FK$206,FAG_Daten_2022!BL$1,FALSE))</f>
        <v/>
      </c>
      <c r="DH50" s="82" t="str">
        <f>IF(VLOOKUP($A50,FAG_Daten_2022!$A$1:$FK$206,FAG_Daten_2022!BM$1,FALSE)="","",VLOOKUP($A50,FAG_Daten_2022!$A$1:$FK$206,FAG_Daten_2022!BM$1,FALSE))</f>
        <v/>
      </c>
      <c r="DI50" s="82" t="str">
        <f>IF(VLOOKUP($A50,FAG_Daten_2022!$A$1:$FK$206,FAG_Daten_2022!BN$1,FALSE)="","",VLOOKUP($A50,FAG_Daten_2022!$A$1:$FK$206,FAG_Daten_2022!BN$1,FALSE))</f>
        <v/>
      </c>
      <c r="DJ50" s="82" t="str">
        <f>IF(VLOOKUP($A50,FAG_Daten_2022!$A$1:$FK$206,FAG_Daten_2022!BO$1,FALSE)="","",VLOOKUP($A50,FAG_Daten_2022!$A$1:$FK$206,FAG_Daten_2022!BO$1,FALSE))</f>
        <v/>
      </c>
      <c r="DK50" s="82" t="str">
        <f>IF(VLOOKUP($A50,FAG_Daten_2022!$A$1:$FK$206,FAG_Daten_2022!BP$1,FALSE)="","",VLOOKUP($A50,FAG_Daten_2022!$A$1:$FK$206,FAG_Daten_2022!BP$1,FALSE))</f>
        <v/>
      </c>
      <c r="DL50" s="82" t="str">
        <f>IF(VLOOKUP($A50,FAG_Daten_2022!$A$1:$FK$206,FAG_Daten_2022!BQ$1,FALSE)="","",VLOOKUP($A50,FAG_Daten_2022!$A$1:$FK$206,FAG_Daten_2022!BQ$1,FALSE))</f>
        <v/>
      </c>
      <c r="DM50" s="82" t="str">
        <f>IF(VLOOKUP($A50,FAG_Daten_2022!$A$1:$FK$206,FAG_Daten_2022!BR$1,FALSE)="","",VLOOKUP($A50,FAG_Daten_2022!$A$1:$FK$206,FAG_Daten_2022!BR$1,FALSE))</f>
        <v/>
      </c>
      <c r="DN50" s="82" t="str">
        <f t="shared" si="108"/>
        <v/>
      </c>
      <c r="DO50" s="82" t="str">
        <f t="shared" si="109"/>
        <v/>
      </c>
      <c r="DP50" s="82" t="str">
        <f t="shared" si="110"/>
        <v/>
      </c>
      <c r="DQ50" s="82" t="str">
        <f t="shared" si="111"/>
        <v/>
      </c>
      <c r="DR50" s="82" t="str">
        <f t="shared" si="112"/>
        <v/>
      </c>
      <c r="DS50" s="82" t="str">
        <f t="shared" si="113"/>
        <v/>
      </c>
      <c r="DT50" s="82" t="str">
        <f t="shared" si="114"/>
        <v/>
      </c>
      <c r="DU50" s="82" t="str">
        <f t="shared" si="115"/>
        <v/>
      </c>
      <c r="DV50" s="82" t="str">
        <f t="shared" si="116"/>
        <v/>
      </c>
      <c r="DW50" s="82" t="str">
        <f t="shared" si="117"/>
        <v/>
      </c>
      <c r="DX50" s="82" t="str">
        <f t="shared" si="118"/>
        <v/>
      </c>
      <c r="DY50" s="82" t="str">
        <f t="shared" si="119"/>
        <v/>
      </c>
      <c r="DZ50" s="82">
        <f t="shared" si="120"/>
        <v>0</v>
      </c>
      <c r="EA50" s="82">
        <f t="shared" si="121"/>
        <v>0</v>
      </c>
      <c r="EB50" s="82"/>
      <c r="EC50" s="82"/>
      <c r="ED50" s="82"/>
      <c r="EE50" s="82"/>
      <c r="EF50" s="82"/>
      <c r="EG50" s="82"/>
      <c r="EH50" s="82"/>
      <c r="EI50" s="82"/>
      <c r="EJ50" s="82"/>
      <c r="EL50" s="82"/>
    </row>
    <row r="51" spans="1:143" s="3" customFormat="1" outlineLevel="1" x14ac:dyDescent="0.2">
      <c r="A51" s="3">
        <v>27</v>
      </c>
      <c r="B51" s="3" t="str">
        <f>VLOOKUP(A51,FAG_Daten_2022!A$1:$FK$206,FAG_Daten_2022!$B$1,FALSE)</f>
        <v>Feuerthalen</v>
      </c>
      <c r="C51" s="3" t="str">
        <f>VLOOKUP(A51,FAG_Daten_2022!A$1:$FK$206,FAG_Daten_2022!$C$1,FALSE)</f>
        <v>Politische Gemeinde</v>
      </c>
      <c r="D51" s="3" t="str">
        <f>VLOOKUP(A51,FAG_Daten_2022!A$1:$FK$206,FAG_Daten_2022!$D$1,FALSE)</f>
        <v>Bezirk Andelfingen</v>
      </c>
      <c r="E51" s="82">
        <f>VLOOKUP(A51,FAG_Daten_2022!A$1:$FK$206,FAG_Daten_2022!$AT$1,FALSE)</f>
        <v>3171</v>
      </c>
      <c r="F51" s="82">
        <f>VLOOKUP(A51,FAG_Daten_2022!A$1:$FK$206,FAG_Daten_2022!$AV$1,FALSE)</f>
        <v>3770</v>
      </c>
      <c r="G51" s="82">
        <f>VLOOKUP(A51,FAG_Daten_2022!A$1:$FK$206,FAG_Daten_2022!$F$1,FALSE)</f>
        <v>3700</v>
      </c>
      <c r="H51" s="80">
        <f>VLOOKUP(A51,FAG_Daten_2022!A$1:$FK$206,FAG_Daten_2022!$DH$1,FALSE)</f>
        <v>114</v>
      </c>
      <c r="I51" s="82">
        <f>ROUND(IF(E51&lt;FAG_Basisdaten!$C$5*F51,(FAG_Basisdaten!$C$5*F51-E51)*G51*H51/100,0),0)</f>
        <v>1731489</v>
      </c>
      <c r="J51" s="82">
        <f>VLOOKUP(A51,FAG_Daten_2022!A$1:$FK$206,FAG_Daten_2022!$AT$1,FALSE)</f>
        <v>3171</v>
      </c>
      <c r="K51" s="82">
        <f>VLOOKUP(A51,FAG_Daten_2022!A$1:$FK$206,FAG_Daten_2022!$AV$1,FALSE)</f>
        <v>3770</v>
      </c>
      <c r="L51" s="3">
        <f>VLOOKUP(A51,FAG_Daten_2022!A$1:$FK$206,FAG_Daten_2022!$F$1,FALSE)</f>
        <v>3700</v>
      </c>
      <c r="M51" s="3">
        <f>VLOOKUP(A51,FAG_Daten_2022!A$1:$FK$206,FAG_Daten_2022!DJ$1,FALSE)</f>
        <v>99.67</v>
      </c>
      <c r="N51" s="3">
        <f>VLOOKUP(A51,FAG_Daten_2022!A$1:$FK$206,FAG_Daten_2022!$DK$1,FALSE)</f>
        <v>100.87</v>
      </c>
      <c r="O51" s="82">
        <f>ROUND(IF(J51&gt;K51*FAG_Basisdaten!$C$8,(J51-K51*FAG_Basisdaten!$C$8)*FAG_Basisdaten!$C$9*L51*(M51/N51),0),0)</f>
        <v>0</v>
      </c>
      <c r="P51" s="82">
        <f>VLOOKUP(A51,FAG_Daten_2022!A$1:$FK$206,FAG_Daten_2022!$I$1,FALSE)</f>
        <v>746</v>
      </c>
      <c r="Q51" s="82">
        <f>VLOOKUP(A51,FAG_Daten_2022!A$1:$FK$206,FAG_Daten_2022!$F$1,FALSE)</f>
        <v>3700</v>
      </c>
      <c r="R51" s="82">
        <f>VLOOKUP(A51,FAG_Daten_2022!A$1:$FK$206,FAG_Daten_2022!$K$1,FALSE)</f>
        <v>232131</v>
      </c>
      <c r="S51" s="82">
        <f>VLOOKUP(A51,FAG_Daten_2022!A$1:$FK$206,FAG_Daten_2022!$H$1,FALSE)</f>
        <v>1130451</v>
      </c>
      <c r="T51" s="82">
        <f>VLOOKUP(A51,FAG_Daten_2022!A$1:$FK$206,FAG_Daten_2022!$F$1,FALSE)</f>
        <v>3700</v>
      </c>
      <c r="U51" s="3">
        <f>VLOOKUP(A51,FAG_Daten_2022!A$1:$FK$206,FAG_Daten_2022!$BC$1,FALSE)</f>
        <v>102.3</v>
      </c>
      <c r="V51" s="3">
        <f>VLOOKUP(A51,FAG_Daten_2022!A$1:$FK$206,FAG_Daten_2022!$BD$1,FALSE)</f>
        <v>104.2</v>
      </c>
      <c r="W51" s="118">
        <f>IF((P51/Q51)&gt;(R51/S51)*FAG_Basisdaten!$C$12,((P51/Q51)-(R51/S51)*FAG_Basisdaten!$C$12)*T51*FAG_Basisdaten!$C$13*(U51/V51),0)</f>
        <v>0</v>
      </c>
      <c r="X51" s="3">
        <f>VLOOKUP(A51,FAG_Daten_2022!A$1:$FK$206,FAG_Daten_2022!$DH$1,FALSE)</f>
        <v>114</v>
      </c>
      <c r="Y51" s="3">
        <f>VLOOKUP(A51,FAG_Daten_2022!A$1:$FK$206,FAG_Daten_2022!$DJ$1,FALSE)</f>
        <v>99.67</v>
      </c>
      <c r="Z51" s="82">
        <f>ROUND(W51-W51*MIN(MAX((Y51*FAG_Basisdaten!$C$15-X51)/(Y51*FAG_Basisdaten!$C$14),0),1),0)</f>
        <v>0</v>
      </c>
      <c r="AA51" s="79">
        <f>VLOOKUP(A51,FAG_Daten_2022!A$1:$FK$206,FAG_Daten_2022!$AW$1,FALSE)</f>
        <v>1517.14</v>
      </c>
      <c r="AB51" s="83">
        <f>VLOOKUP(A51,FAG_Daten_2022!A$1:$FK$206,FAG_Daten_2022!$AZ$1,FALSE)</f>
        <v>0.13189999999999999</v>
      </c>
      <c r="AC51" s="3">
        <f>VLOOKUP(A51,FAG_Daten_2022!A$1:$FK$206,FAG_Daten_2022!$F$1,FALSE)</f>
        <v>3700</v>
      </c>
      <c r="AD51" s="3">
        <f>VLOOKUP(A51,FAG_Daten_2022!A$1:$FK$206,FAG_Daten_2022!$BC$1,FALSE)</f>
        <v>102.3</v>
      </c>
      <c r="AE51" s="3">
        <f>VLOOKUP(A51,FAG_Daten_2022!A$1:$FK$206,FAG_Daten_2022!$BD$1,FALSE)</f>
        <v>104.2</v>
      </c>
      <c r="AF51" s="80">
        <f>IF(OR(AA51&lt;FAG_Basisdaten!$C$18,AB51&gt;FAG_Basisdaten!$C$19),MAX((FAG_Basisdaten!$C$20+FAG_Basisdaten!$C$21*AA51+FAG_Basisdaten!$C$22*AB51*100)*AC51*(AD51/AE51),0),0)</f>
        <v>0</v>
      </c>
      <c r="AG51" s="3">
        <f>VLOOKUP(A51,FAG_Daten_2022!A$1:$FK$206,FAG_Daten_2022!$DH$1,FALSE)</f>
        <v>114</v>
      </c>
      <c r="AH51" s="3">
        <f>VLOOKUP(A51,FAG_Daten_2022!A$1:$FK$206,FAG_Daten_2022!$DJ$1,FALSE)</f>
        <v>99.67</v>
      </c>
      <c r="AI51" s="82">
        <f>ROUND(AF51-AF51*MIN(MAX((AH51*FAG_Basisdaten!$C$24-AG51)/(AH51*FAG_Basisdaten!$C$23),0),1),0)</f>
        <v>0</v>
      </c>
      <c r="AJ51" s="3">
        <f>VLOOKUP(A51,FAG_Daten_2022!$A$1:$FK$206,FAG_Daten_2022!$BC$1,FALSE)</f>
        <v>102.3</v>
      </c>
      <c r="AK51" s="3">
        <f>VLOOKUP(A51,FAG_Daten_2022!$A$1:$FK$206,FAG_Daten_2022!$BD$1,FALSE)</f>
        <v>104.2</v>
      </c>
      <c r="AL51" s="82">
        <v>0</v>
      </c>
      <c r="AM51" s="82">
        <f t="shared" si="82"/>
        <v>1731489</v>
      </c>
      <c r="AN51" s="115" t="str">
        <f>IF(VLOOKUP($A51,FAG_Daten_2022!$A$1:$FK$206,FAG_Daten_2022!BS$1,FALSE)="","",VLOOKUP($A51,FAG_Daten_2022!$A$1:$FK$206,FAG_Daten_2022!BS$1,FALSE))</f>
        <v/>
      </c>
      <c r="AO51" s="115" t="str">
        <f>IF(VLOOKUP($A51,FAG_Daten_2022!$A$1:$FK$206,FAG_Daten_2022!BT$1,FALSE)="","",VLOOKUP($A51,FAG_Daten_2022!$A$1:$FK$206,FAG_Daten_2022!BT$1,FALSE))</f>
        <v/>
      </c>
      <c r="AP51" s="115" t="str">
        <f>IF(VLOOKUP($A51,FAG_Daten_2022!$A$1:$FK$206,FAG_Daten_2022!BU$1,FALSE)="","",VLOOKUP($A51,FAG_Daten_2022!$A$1:$FK$206,FAG_Daten_2022!BU$1,FALSE))</f>
        <v/>
      </c>
      <c r="AQ51" s="115" t="str">
        <f>IF(VLOOKUP($A51,FAG_Daten_2022!$A$1:$FK$206,FAG_Daten_2022!BV$1,FALSE)="","",VLOOKUP($A51,FAG_Daten_2022!$A$1:$FK$206,FAG_Daten_2022!BV$1,FALSE))</f>
        <v/>
      </c>
      <c r="AR51" s="115" t="str">
        <f>IF(VLOOKUP($A51,FAG_Daten_2022!$A$1:$FK$206,FAG_Daten_2022!BW$1,FALSE)="","",VLOOKUP($A51,FAG_Daten_2022!$A$1:$FK$206,FAG_Daten_2022!BW$1,FALSE))</f>
        <v/>
      </c>
      <c r="AS51" s="115" t="str">
        <f>IF(VLOOKUP($A51,FAG_Daten_2022!$A$1:$FK$206,FAG_Daten_2022!BX$1,FALSE)="","",VLOOKUP($A51,FAG_Daten_2022!$A$1:$FK$206,FAG_Daten_2022!BX$1,FALSE))</f>
        <v/>
      </c>
      <c r="AT51" s="115" t="str">
        <f>IF(VLOOKUP($A51,FAG_Daten_2022!$A$1:$FK$206,FAG_Daten_2022!BY$1,FALSE)="","",VLOOKUP($A51,FAG_Daten_2022!$A$1:$FK$206,FAG_Daten_2022!BY$1,FALSE))</f>
        <v/>
      </c>
      <c r="AU51" s="115" t="str">
        <f>IF(VLOOKUP($A51,FAG_Daten_2022!$A$1:$FK$206,FAG_Daten_2022!BZ$1,FALSE)="","",VLOOKUP($A51,FAG_Daten_2022!$A$1:$FK$206,FAG_Daten_2022!BZ$1,FALSE))</f>
        <v/>
      </c>
      <c r="AV51" s="115" t="str">
        <f>IF(VLOOKUP($A51,FAG_Daten_2022!$A$1:$FK$206,FAG_Daten_2022!CA$1,FALSE)="","",VLOOKUP($A51,FAG_Daten_2022!$A$1:$FK$206,FAG_Daten_2022!CA$1,FALSE))</f>
        <v/>
      </c>
      <c r="AW51" s="115" t="str">
        <f>IF(VLOOKUP($A51,FAG_Daten_2022!$A$1:$FK$206,FAG_Daten_2022!CB$1,FALSE)="","",VLOOKUP($A51,FAG_Daten_2022!$A$1:$FK$206,FAG_Daten_2022!CB$1,FALSE))</f>
        <v/>
      </c>
      <c r="AX51" s="115" t="str">
        <f>IF(VLOOKUP($A51,FAG_Daten_2022!$A$1:$FK$206,FAG_Daten_2022!CC$1,FALSE)="","",VLOOKUP($A51,FAG_Daten_2022!$A$1:$FK$206,FAG_Daten_2022!CC$1,FALSE))</f>
        <v/>
      </c>
      <c r="AY51" s="115" t="str">
        <f>IF(VLOOKUP($A51,FAG_Daten_2022!$A$1:$FK$206,FAG_Daten_2022!CD$1,FALSE)="","",VLOOKUP($A51,FAG_Daten_2022!$A$1:$FK$206,FAG_Daten_2022!CD$1,FALSE))</f>
        <v/>
      </c>
      <c r="AZ51" s="80">
        <f>VLOOKUP($A51,FAG_Daten_2022!$A$1:$FK$206,FAG_Daten_2022!$DH$1,FALSE)</f>
        <v>114</v>
      </c>
      <c r="BA51" s="80">
        <f>IF(VLOOKUP($A51,FAG_Daten_2022!$A$1:$FK$206,FAG_Daten_2022!M$1,FALSE)="","",VLOOKUP($A51,FAG_Daten_2022!$A$1:$FK$206,FAG_Daten_2022!M$1,FALSE))</f>
        <v>0</v>
      </c>
      <c r="BB51" s="80">
        <f>IF(VLOOKUP($A51,FAG_Daten_2022!$A$1:$FK$206,FAG_Daten_2022!N$1,FALSE)="","",VLOOKUP($A51,FAG_Daten_2022!$A$1:$FK$206,FAG_Daten_2022!N$1,FALSE))</f>
        <v>0</v>
      </c>
      <c r="BC51" s="80">
        <f>IF(VLOOKUP($A51,FAG_Daten_2022!$A$1:$FK$206,FAG_Daten_2022!O$1,FALSE)="","",VLOOKUP($A51,FAG_Daten_2022!$A$1:$FK$206,FAG_Daten_2022!O$1,FALSE))</f>
        <v>0</v>
      </c>
      <c r="BD51" s="80" t="str">
        <f>IF(VLOOKUP($A51,FAG_Daten_2022!$A$1:$FK$206,FAG_Daten_2022!P$1,FALSE)="","",VLOOKUP($A51,FAG_Daten_2022!$A$1:$FK$206,FAG_Daten_2022!P$1,FALSE))</f>
        <v/>
      </c>
      <c r="BE51" s="80">
        <f>IF(VLOOKUP($A51,FAG_Daten_2022!$A$1:$FK$206,FAG_Daten_2022!R$1,FALSE)="","",VLOOKUP($A51,FAG_Daten_2022!$A$1:$FK$206,FAG_Daten_2022!R$1,FALSE))</f>
        <v>0</v>
      </c>
      <c r="BF51" s="80">
        <f>IF(VLOOKUP($A51,FAG_Daten_2022!$A$1:$FK$206,FAG_Daten_2022!S$1,FALSE)="","",VLOOKUP($A51,FAG_Daten_2022!$A$1:$FK$206,FAG_Daten_2022!S$1,FALSE))</f>
        <v>0</v>
      </c>
      <c r="BG51" s="80" t="str">
        <f>IF(VLOOKUP($A51,FAG_Daten_2022!$A$1:$FK$206,FAG_Daten_2022!T$1,FALSE)="","",VLOOKUP($A51,FAG_Daten_2022!$A$1:$FK$206,FAG_Daten_2022!T$1,FALSE))</f>
        <v/>
      </c>
      <c r="BH51" s="80" t="str">
        <f>IF(VLOOKUP($A51,FAG_Daten_2022!$A$1:$FK$206,FAG_Daten_2022!U$1,FALSE)="","",VLOOKUP($A51,FAG_Daten_2022!$A$1:$FK$206,FAG_Daten_2022!U$1,FALSE))</f>
        <v/>
      </c>
      <c r="BI51" s="80">
        <f>IF(VLOOKUP($A51,FAG_Daten_2022!$A$1:$FK$206,FAG_Daten_2022!W$1,FALSE)="","",VLOOKUP($A51,FAG_Daten_2022!$A$1:$FK$206,FAG_Daten_2022!W$1,FALSE))</f>
        <v>0</v>
      </c>
      <c r="BJ51" s="80" t="str">
        <f>IF(VLOOKUP($A51,FAG_Daten_2022!$A$1:$FK$206,FAG_Daten_2022!X$1,FALSE)="","",VLOOKUP($A51,FAG_Daten_2022!$A$1:$FK$206,FAG_Daten_2022!X$1,FALSE))</f>
        <v/>
      </c>
      <c r="BK51" s="80" t="str">
        <f>IF(VLOOKUP($A51,FAG_Daten_2022!$A$1:$FK$206,FAG_Daten_2022!Y$1,FALSE)="","",VLOOKUP($A51,FAG_Daten_2022!$A$1:$FK$206,FAG_Daten_2022!Y$1,FALSE))</f>
        <v/>
      </c>
      <c r="BL51" s="80" t="str">
        <f>IF(VLOOKUP($A51,FAG_Daten_2022!$A$1:$FK$206,FAG_Daten_2022!Z$1,FALSE)="","",VLOOKUP($A51,FAG_Daten_2022!$A$1:$FK$206,FAG_Daten_2022!Z$1,FALSE))</f>
        <v/>
      </c>
      <c r="BM51" s="82">
        <f>IF(VLOOKUP($A51,FAG_Daten_2022!$A$1:$FK$206,FAG_Daten_2022!AG$1,FALSE)="","",VLOOKUP($A51,FAG_Daten_2022!$A$1:$FK$206,FAG_Daten_2022!AG$1,FALSE))</f>
        <v>11733715</v>
      </c>
      <c r="BN51" s="82">
        <f>IF(VLOOKUP($A51,FAG_Daten_2022!$A$1:$FK$206,FAG_Daten_2022!AH$1,FALSE)="","",VLOOKUP($A51,FAG_Daten_2022!$A$1:$FK$206,FAG_Daten_2022!AH$1,FALSE))</f>
        <v>0</v>
      </c>
      <c r="BO51" s="82">
        <f>IF(VLOOKUP($A51,FAG_Daten_2022!$A$1:$FK$206,FAG_Daten_2022!AI$1,FALSE)="","",VLOOKUP($A51,FAG_Daten_2022!$A$1:$FK$206,FAG_Daten_2022!AI$1,FALSE))</f>
        <v>0</v>
      </c>
      <c r="BP51" s="113">
        <f>IF(VLOOKUP($A51,FAG_Daten_2022!$A$1:$FK$206,FAG_Daten_2022!AJ$1,FALSE)="","",VLOOKUP($A51,FAG_Daten_2022!$A$1:$FK$206,FAG_Daten_2022!AJ$1,FALSE))</f>
        <v>0</v>
      </c>
      <c r="BQ51" s="82" t="str">
        <f>IF(VLOOKUP($A51,FAG_Daten_2022!$A$1:$FK$206,FAG_Daten_2022!AK$1,FALSE)="","",VLOOKUP($A51,FAG_Daten_2022!$A$1:$FK$206,FAG_Daten_2022!AK$1,FALSE))</f>
        <v/>
      </c>
      <c r="BR51" s="82">
        <f>IF(VLOOKUP($A51,FAG_Daten_2022!$A$1:$FK$206,FAG_Daten_2022!AL$1,FALSE)="","",VLOOKUP($A51,FAG_Daten_2022!$A$1:$FK$206,FAG_Daten_2022!AL$1,FALSE))</f>
        <v>0</v>
      </c>
      <c r="BS51" s="82">
        <f>IF(VLOOKUP($A51,FAG_Daten_2022!$A$1:$FK$206,FAG_Daten_2022!AM$1,FALSE)="","",VLOOKUP($A51,FAG_Daten_2022!$A$1:$FK$206,FAG_Daten_2022!AM$1,FALSE))</f>
        <v>0</v>
      </c>
      <c r="BT51" s="82" t="str">
        <f>IF(VLOOKUP($A51,FAG_Daten_2022!$A$1:$FK$206,FAG_Daten_2022!AN$1,FALSE)="","",VLOOKUP($A51,FAG_Daten_2022!$A$1:$FK$206,FAG_Daten_2022!AN$1,FALSE))</f>
        <v/>
      </c>
      <c r="BU51" s="82" t="str">
        <f>IF(VLOOKUP($A51,FAG_Daten_2022!$A$1:$FK$206,FAG_Daten_2022!AO$1,FALSE)="","",VLOOKUP($A51,FAG_Daten_2022!$A$1:$FK$206,FAG_Daten_2022!AO$1,FALSE))</f>
        <v/>
      </c>
      <c r="BV51" s="82">
        <f>IF(VLOOKUP($A51,FAG_Daten_2022!$A$1:$FK$206,FAG_Daten_2022!AP$1,FALSE)="","",VLOOKUP($A51,FAG_Daten_2022!$A$1:$FK$206,FAG_Daten_2022!AP$1,FALSE))</f>
        <v>0</v>
      </c>
      <c r="BW51" s="82" t="str">
        <f>IF(VLOOKUP($A51,FAG_Daten_2022!$A$1:$FK$206,FAG_Daten_2022!AQ$1,FALSE)="","",VLOOKUP($A51,FAG_Daten_2022!$A$1:$FK$206,FAG_Daten_2022!AQ$1,FALSE))</f>
        <v/>
      </c>
      <c r="BX51" s="82" t="str">
        <f>IF(VLOOKUP($A51,FAG_Daten_2022!$A$1:$FK$206,FAG_Daten_2022!AR$1,FALSE)="","",VLOOKUP($A51,FAG_Daten_2022!$A$1:$FK$206,FAG_Daten_2022!AR$1,FALSE))</f>
        <v/>
      </c>
      <c r="BY51" s="82" t="str">
        <f>IF(VLOOKUP($A51,FAG_Daten_2022!$A$1:$FK$206,FAG_Daten_2022!AS$1,FALSE)="","",VLOOKUP($A51,FAG_Daten_2022!$A$1:$FK$206,FAG_Daten_2022!AS$1,FALSE))</f>
        <v/>
      </c>
      <c r="BZ51" s="82">
        <f t="shared" si="83"/>
        <v>0</v>
      </c>
      <c r="CA51" s="82">
        <f t="shared" si="84"/>
        <v>0</v>
      </c>
      <c r="CB51" s="82">
        <f t="shared" si="85"/>
        <v>0</v>
      </c>
      <c r="CC51" s="82" t="str">
        <f t="shared" si="86"/>
        <v/>
      </c>
      <c r="CD51" s="82">
        <f t="shared" si="87"/>
        <v>0</v>
      </c>
      <c r="CE51" s="82">
        <f t="shared" si="88"/>
        <v>0</v>
      </c>
      <c r="CF51" s="82" t="str">
        <f t="shared" si="89"/>
        <v/>
      </c>
      <c r="CG51" s="82" t="str">
        <f t="shared" si="90"/>
        <v/>
      </c>
      <c r="CH51" s="82">
        <f t="shared" si="91"/>
        <v>0</v>
      </c>
      <c r="CI51" s="82" t="str">
        <f t="shared" si="92"/>
        <v/>
      </c>
      <c r="CJ51" s="82" t="str">
        <f t="shared" si="93"/>
        <v/>
      </c>
      <c r="CK51" s="82" t="str">
        <f t="shared" si="94"/>
        <v/>
      </c>
      <c r="CL51" s="82">
        <f t="shared" si="95"/>
        <v>0</v>
      </c>
      <c r="CM51" s="82">
        <f t="shared" si="96"/>
        <v>0</v>
      </c>
      <c r="CN51" s="82">
        <f t="shared" si="97"/>
        <v>0</v>
      </c>
      <c r="CO51" s="82" t="str">
        <f t="shared" si="98"/>
        <v/>
      </c>
      <c r="CP51" s="82">
        <f t="shared" si="99"/>
        <v>0</v>
      </c>
      <c r="CQ51" s="82">
        <f t="shared" si="100"/>
        <v>0</v>
      </c>
      <c r="CR51" s="82" t="str">
        <f t="shared" si="101"/>
        <v/>
      </c>
      <c r="CS51" s="82" t="str">
        <f t="shared" si="102"/>
        <v/>
      </c>
      <c r="CT51" s="82">
        <f t="shared" si="103"/>
        <v>0</v>
      </c>
      <c r="CU51" s="82" t="str">
        <f t="shared" si="104"/>
        <v/>
      </c>
      <c r="CV51" s="82" t="str">
        <f t="shared" si="105"/>
        <v/>
      </c>
      <c r="CW51" s="82" t="str">
        <f t="shared" si="106"/>
        <v/>
      </c>
      <c r="CX51" s="82">
        <f t="shared" si="107"/>
        <v>0</v>
      </c>
      <c r="CY51" s="82">
        <f>VLOOKUP($A51,FAG_Daten_2022!$A$1:$FK$206,FAG_Daten_2022!I$1,FALSE)</f>
        <v>746</v>
      </c>
      <c r="CZ51" s="82" t="str">
        <f>IF(VLOOKUP($A51,FAG_Daten_2022!$A$1:$FK$206,FAG_Daten_2022!BE$1,FALSE)="","",VLOOKUP($A51,FAG_Daten_2022!$A$1:$FK$206,FAG_Daten_2022!BE$1,FALSE))</f>
        <v/>
      </c>
      <c r="DA51" s="82" t="str">
        <f>IF(VLOOKUP($A51,FAG_Daten_2022!$A$1:$FK$206,FAG_Daten_2022!BF$1,FALSE)="","",VLOOKUP($A51,FAG_Daten_2022!$A$1:$FK$206,FAG_Daten_2022!BF$1,FALSE))</f>
        <v/>
      </c>
      <c r="DB51" s="82" t="str">
        <f>IF(VLOOKUP($A51,FAG_Daten_2022!$A$1:$FK$206,FAG_Daten_2022!BG$1,FALSE)="","",VLOOKUP($A51,FAG_Daten_2022!$A$1:$FK$206,FAG_Daten_2022!BG$1,FALSE))</f>
        <v/>
      </c>
      <c r="DC51" s="82" t="str">
        <f>IF(VLOOKUP($A51,FAG_Daten_2022!$A$1:$FK$206,FAG_Daten_2022!BH$1,FALSE)="","",VLOOKUP($A51,FAG_Daten_2022!$A$1:$FK$206,FAG_Daten_2022!BH$1,FALSE))</f>
        <v/>
      </c>
      <c r="DD51" s="82" t="str">
        <f>IF(VLOOKUP($A51,FAG_Daten_2022!$A$1:$FK$206,FAG_Daten_2022!BI$1,FALSE)="","",VLOOKUP($A51,FAG_Daten_2022!$A$1:$FK$206,FAG_Daten_2022!BI$1,FALSE))</f>
        <v/>
      </c>
      <c r="DE51" s="82" t="str">
        <f>IF(VLOOKUP($A51,FAG_Daten_2022!$A$1:$FK$206,FAG_Daten_2022!BJ$1,FALSE)="","",VLOOKUP($A51,FAG_Daten_2022!$A$1:$FK$206,FAG_Daten_2022!BJ$1,FALSE))</f>
        <v/>
      </c>
      <c r="DF51" s="82" t="str">
        <f>IF(VLOOKUP($A51,FAG_Daten_2022!$A$1:$FK$206,FAG_Daten_2022!BK$1,FALSE)="","",VLOOKUP($A51,FAG_Daten_2022!$A$1:$FK$206,FAG_Daten_2022!BK$1,FALSE))</f>
        <v/>
      </c>
      <c r="DG51" s="82" t="str">
        <f>IF(VLOOKUP($A51,FAG_Daten_2022!$A$1:$FK$206,FAG_Daten_2022!BL$1,FALSE)="","",VLOOKUP($A51,FAG_Daten_2022!$A$1:$FK$206,FAG_Daten_2022!BL$1,FALSE))</f>
        <v/>
      </c>
      <c r="DH51" s="82" t="str">
        <f>IF(VLOOKUP($A51,FAG_Daten_2022!$A$1:$FK$206,FAG_Daten_2022!BM$1,FALSE)="","",VLOOKUP($A51,FAG_Daten_2022!$A$1:$FK$206,FAG_Daten_2022!BM$1,FALSE))</f>
        <v/>
      </c>
      <c r="DI51" s="82" t="str">
        <f>IF(VLOOKUP($A51,FAG_Daten_2022!$A$1:$FK$206,FAG_Daten_2022!BN$1,FALSE)="","",VLOOKUP($A51,FAG_Daten_2022!$A$1:$FK$206,FAG_Daten_2022!BN$1,FALSE))</f>
        <v/>
      </c>
      <c r="DJ51" s="82" t="str">
        <f>IF(VLOOKUP($A51,FAG_Daten_2022!$A$1:$FK$206,FAG_Daten_2022!BO$1,FALSE)="","",VLOOKUP($A51,FAG_Daten_2022!$A$1:$FK$206,FAG_Daten_2022!BO$1,FALSE))</f>
        <v/>
      </c>
      <c r="DK51" s="82" t="str">
        <f>IF(VLOOKUP($A51,FAG_Daten_2022!$A$1:$FK$206,FAG_Daten_2022!BP$1,FALSE)="","",VLOOKUP($A51,FAG_Daten_2022!$A$1:$FK$206,FAG_Daten_2022!BP$1,FALSE))</f>
        <v/>
      </c>
      <c r="DL51" s="82" t="str">
        <f>IF(VLOOKUP($A51,FAG_Daten_2022!$A$1:$FK$206,FAG_Daten_2022!BQ$1,FALSE)="","",VLOOKUP($A51,FAG_Daten_2022!$A$1:$FK$206,FAG_Daten_2022!BQ$1,FALSE))</f>
        <v/>
      </c>
      <c r="DM51" s="82" t="str">
        <f>IF(VLOOKUP($A51,FAG_Daten_2022!$A$1:$FK$206,FAG_Daten_2022!BR$1,FALSE)="","",VLOOKUP($A51,FAG_Daten_2022!$A$1:$FK$206,FAG_Daten_2022!BR$1,FALSE))</f>
        <v/>
      </c>
      <c r="DN51" s="82" t="str">
        <f t="shared" si="108"/>
        <v/>
      </c>
      <c r="DO51" s="82" t="str">
        <f t="shared" si="109"/>
        <v/>
      </c>
      <c r="DP51" s="82" t="str">
        <f t="shared" si="110"/>
        <v/>
      </c>
      <c r="DQ51" s="82" t="str">
        <f t="shared" si="111"/>
        <v/>
      </c>
      <c r="DR51" s="82" t="str">
        <f t="shared" si="112"/>
        <v/>
      </c>
      <c r="DS51" s="82" t="str">
        <f t="shared" si="113"/>
        <v/>
      </c>
      <c r="DT51" s="82" t="str">
        <f t="shared" si="114"/>
        <v/>
      </c>
      <c r="DU51" s="82" t="str">
        <f t="shared" si="115"/>
        <v/>
      </c>
      <c r="DV51" s="82" t="str">
        <f t="shared" si="116"/>
        <v/>
      </c>
      <c r="DW51" s="82" t="str">
        <f t="shared" si="117"/>
        <v/>
      </c>
      <c r="DX51" s="82" t="str">
        <f t="shared" si="118"/>
        <v/>
      </c>
      <c r="DY51" s="82" t="str">
        <f t="shared" si="119"/>
        <v/>
      </c>
      <c r="DZ51" s="82">
        <f t="shared" si="120"/>
        <v>0</v>
      </c>
      <c r="EA51" s="82">
        <f t="shared" si="121"/>
        <v>0</v>
      </c>
      <c r="EB51" s="82"/>
      <c r="EC51" s="82"/>
      <c r="ED51" s="82"/>
      <c r="EE51" s="82"/>
      <c r="EF51" s="82"/>
      <c r="EG51" s="82"/>
      <c r="EH51" s="82"/>
      <c r="EI51" s="82"/>
      <c r="EJ51" s="82"/>
      <c r="EL51" s="82"/>
    </row>
    <row r="52" spans="1:143" s="3" customFormat="1" outlineLevel="1" x14ac:dyDescent="0.2">
      <c r="A52" s="3">
        <v>114</v>
      </c>
      <c r="B52" s="3" t="str">
        <f>VLOOKUP(A52,FAG_Daten_2022!A$1:$FK$206,FAG_Daten_2022!$B$1,FALSE)</f>
        <v>Fischenthal</v>
      </c>
      <c r="C52" s="3" t="str">
        <f>VLOOKUP(A52,FAG_Daten_2022!A$1:$FK$206,FAG_Daten_2022!$C$1,FALSE)</f>
        <v>Politische Gemeinde</v>
      </c>
      <c r="D52" s="3" t="str">
        <f>VLOOKUP(A52,FAG_Daten_2022!A$1:$FK$206,FAG_Daten_2022!$D$1,FALSE)</f>
        <v>Bezirk Hinwil</v>
      </c>
      <c r="E52" s="82">
        <f>VLOOKUP(A52,FAG_Daten_2022!A$1:$FK$206,FAG_Daten_2022!$AT$1,FALSE)</f>
        <v>1593</v>
      </c>
      <c r="F52" s="82">
        <f>VLOOKUP(A52,FAG_Daten_2022!A$1:$FK$206,FAG_Daten_2022!$AV$1,FALSE)</f>
        <v>3770</v>
      </c>
      <c r="G52" s="82">
        <f>VLOOKUP(A52,FAG_Daten_2022!A$1:$FK$206,FAG_Daten_2022!$F$1,FALSE)</f>
        <v>2494</v>
      </c>
      <c r="H52" s="80">
        <f>VLOOKUP(A52,FAG_Daten_2022!A$1:$FK$206,FAG_Daten_2022!$DH$1,FALSE)</f>
        <v>124</v>
      </c>
      <c r="I52" s="82">
        <f>ROUND(IF(E52&lt;FAG_Basisdaten!$C$5*F52,(FAG_Basisdaten!$C$5*F52-E52)*G52*H52/100,0),0)</f>
        <v>6149556</v>
      </c>
      <c r="J52" s="82">
        <f>VLOOKUP(A52,FAG_Daten_2022!A$1:$FK$206,FAG_Daten_2022!$AT$1,FALSE)</f>
        <v>1593</v>
      </c>
      <c r="K52" s="82">
        <f>VLOOKUP(A52,FAG_Daten_2022!A$1:$FK$206,FAG_Daten_2022!$AV$1,FALSE)</f>
        <v>3770</v>
      </c>
      <c r="L52" s="3">
        <f>VLOOKUP(A52,FAG_Daten_2022!A$1:$FK$206,FAG_Daten_2022!$F$1,FALSE)</f>
        <v>2494</v>
      </c>
      <c r="M52" s="3">
        <f>VLOOKUP(A52,FAG_Daten_2022!A$1:$FK$206,FAG_Daten_2022!DJ$1,FALSE)</f>
        <v>99.67</v>
      </c>
      <c r="N52" s="3">
        <f>VLOOKUP(A52,FAG_Daten_2022!A$1:$FK$206,FAG_Daten_2022!$DK$1,FALSE)</f>
        <v>100.87</v>
      </c>
      <c r="O52" s="82">
        <f>ROUND(IF(J52&gt;K52*FAG_Basisdaten!$C$8,(J52-K52*FAG_Basisdaten!$C$8)*FAG_Basisdaten!$C$9*L52*(M52/N52),0),0)</f>
        <v>0</v>
      </c>
      <c r="P52" s="82">
        <f>VLOOKUP(A52,FAG_Daten_2022!A$1:$FK$206,FAG_Daten_2022!$I$1,FALSE)</f>
        <v>587</v>
      </c>
      <c r="Q52" s="82">
        <f>VLOOKUP(A52,FAG_Daten_2022!A$1:$FK$206,FAG_Daten_2022!$F$1,FALSE)</f>
        <v>2494</v>
      </c>
      <c r="R52" s="82">
        <f>VLOOKUP(A52,FAG_Daten_2022!A$1:$FK$206,FAG_Daten_2022!$K$1,FALSE)</f>
        <v>232131</v>
      </c>
      <c r="S52" s="82">
        <f>VLOOKUP(A52,FAG_Daten_2022!A$1:$FK$206,FAG_Daten_2022!$H$1,FALSE)</f>
        <v>1130451</v>
      </c>
      <c r="T52" s="82">
        <f>VLOOKUP(A52,FAG_Daten_2022!A$1:$FK$206,FAG_Daten_2022!$F$1,FALSE)</f>
        <v>2494</v>
      </c>
      <c r="U52" s="3">
        <f>VLOOKUP(A52,FAG_Daten_2022!A$1:$FK$206,FAG_Daten_2022!$BC$1,FALSE)</f>
        <v>102.3</v>
      </c>
      <c r="V52" s="3">
        <f>VLOOKUP(A52,FAG_Daten_2022!A$1:$FK$206,FAG_Daten_2022!$BD$1,FALSE)</f>
        <v>104.2</v>
      </c>
      <c r="W52" s="118">
        <f>IF((P52/Q52)&gt;(R52/S52)*FAG_Basisdaten!$C$12,((P52/Q52)-(R52/S52)*FAG_Basisdaten!$C$12)*T52*FAG_Basisdaten!$C$13*(U52/V52),0)</f>
        <v>278743.79938429262</v>
      </c>
      <c r="X52" s="3">
        <f>VLOOKUP(A52,FAG_Daten_2022!A$1:$FK$206,FAG_Daten_2022!$DH$1,FALSE)</f>
        <v>124</v>
      </c>
      <c r="Y52" s="3">
        <f>VLOOKUP(A52,FAG_Daten_2022!A$1:$FK$206,FAG_Daten_2022!$DJ$1,FALSE)</f>
        <v>99.67</v>
      </c>
      <c r="Z52" s="82">
        <f>ROUND(W52-W52*MIN(MAX((Y52*FAG_Basisdaten!$C$15-X52)/(Y52*FAG_Basisdaten!$C$14),0),1),0)</f>
        <v>250416</v>
      </c>
      <c r="AA52" s="79">
        <f>VLOOKUP(A52,FAG_Daten_2022!A$1:$FK$206,FAG_Daten_2022!$AW$1,FALSE)</f>
        <v>83.99</v>
      </c>
      <c r="AB52" s="83">
        <f>VLOOKUP(A52,FAG_Daten_2022!A$1:$FK$206,FAG_Daten_2022!$AZ$1,FALSE)</f>
        <v>0.63919999999999999</v>
      </c>
      <c r="AC52" s="3">
        <f>VLOOKUP(A52,FAG_Daten_2022!A$1:$FK$206,FAG_Daten_2022!$F$1,FALSE)</f>
        <v>2494</v>
      </c>
      <c r="AD52" s="3">
        <f>VLOOKUP(A52,FAG_Daten_2022!A$1:$FK$206,FAG_Daten_2022!$BC$1,FALSE)</f>
        <v>102.3</v>
      </c>
      <c r="AE52" s="3">
        <f>VLOOKUP(A52,FAG_Daten_2022!A$1:$FK$206,FAG_Daten_2022!$BD$1,FALSE)</f>
        <v>104.2</v>
      </c>
      <c r="AF52" s="80">
        <f>IF(OR(AA52&lt;FAG_Basisdaten!$C$18,AB52&gt;FAG_Basisdaten!$C$19),MAX((FAG_Basisdaten!$C$20+FAG_Basisdaten!$C$21*AA52+FAG_Basisdaten!$C$22*AB52*100)*AC52*(AD52/AE52),0),0)</f>
        <v>3121402.8706525904</v>
      </c>
      <c r="AG52" s="3">
        <f>VLOOKUP(A52,FAG_Daten_2022!A$1:$FK$206,FAG_Daten_2022!$DH$1,FALSE)</f>
        <v>124</v>
      </c>
      <c r="AH52" s="3">
        <f>VLOOKUP(A52,FAG_Daten_2022!A$1:$FK$206,FAG_Daten_2022!$DJ$1,FALSE)</f>
        <v>99.67</v>
      </c>
      <c r="AI52" s="82">
        <f>ROUND(AF52-AF52*MIN(MAX((AH52*FAG_Basisdaten!$C$24-AG52)/(AH52*FAG_Basisdaten!$C$23),0),1),0)</f>
        <v>2804186</v>
      </c>
      <c r="AJ52" s="3">
        <f>VLOOKUP(A52,FAG_Daten_2022!$A$1:$FK$206,FAG_Daten_2022!$BC$1,FALSE)</f>
        <v>102.3</v>
      </c>
      <c r="AK52" s="3">
        <f>VLOOKUP(A52,FAG_Daten_2022!$A$1:$FK$206,FAG_Daten_2022!$BD$1,FALSE)</f>
        <v>104.2</v>
      </c>
      <c r="AL52" s="82">
        <v>0</v>
      </c>
      <c r="AM52" s="82">
        <f t="shared" si="82"/>
        <v>9204158</v>
      </c>
      <c r="AN52" s="115" t="str">
        <f>IF(VLOOKUP($A52,FAG_Daten_2022!$A$1:$FK$206,FAG_Daten_2022!BS$1,FALSE)="","",VLOOKUP($A52,FAG_Daten_2022!$A$1:$FK$206,FAG_Daten_2022!BS$1,FALSE))</f>
        <v/>
      </c>
      <c r="AO52" s="115" t="str">
        <f>IF(VLOOKUP($A52,FAG_Daten_2022!$A$1:$FK$206,FAG_Daten_2022!BT$1,FALSE)="","",VLOOKUP($A52,FAG_Daten_2022!$A$1:$FK$206,FAG_Daten_2022!BT$1,FALSE))</f>
        <v/>
      </c>
      <c r="AP52" s="115" t="str">
        <f>IF(VLOOKUP($A52,FAG_Daten_2022!$A$1:$FK$206,FAG_Daten_2022!BU$1,FALSE)="","",VLOOKUP($A52,FAG_Daten_2022!$A$1:$FK$206,FAG_Daten_2022!BU$1,FALSE))</f>
        <v/>
      </c>
      <c r="AQ52" s="115" t="str">
        <f>IF(VLOOKUP($A52,FAG_Daten_2022!$A$1:$FK$206,FAG_Daten_2022!BV$1,FALSE)="","",VLOOKUP($A52,FAG_Daten_2022!$A$1:$FK$206,FAG_Daten_2022!BV$1,FALSE))</f>
        <v/>
      </c>
      <c r="AR52" s="115" t="str">
        <f>IF(VLOOKUP($A52,FAG_Daten_2022!$A$1:$FK$206,FAG_Daten_2022!BW$1,FALSE)="","",VLOOKUP($A52,FAG_Daten_2022!$A$1:$FK$206,FAG_Daten_2022!BW$1,FALSE))</f>
        <v/>
      </c>
      <c r="AS52" s="115" t="str">
        <f>IF(VLOOKUP($A52,FAG_Daten_2022!$A$1:$FK$206,FAG_Daten_2022!BX$1,FALSE)="","",VLOOKUP($A52,FAG_Daten_2022!$A$1:$FK$206,FAG_Daten_2022!BX$1,FALSE))</f>
        <v/>
      </c>
      <c r="AT52" s="115" t="str">
        <f>IF(VLOOKUP($A52,FAG_Daten_2022!$A$1:$FK$206,FAG_Daten_2022!BY$1,FALSE)="","",VLOOKUP($A52,FAG_Daten_2022!$A$1:$FK$206,FAG_Daten_2022!BY$1,FALSE))</f>
        <v/>
      </c>
      <c r="AU52" s="115" t="str">
        <f>IF(VLOOKUP($A52,FAG_Daten_2022!$A$1:$FK$206,FAG_Daten_2022!BZ$1,FALSE)="","",VLOOKUP($A52,FAG_Daten_2022!$A$1:$FK$206,FAG_Daten_2022!BZ$1,FALSE))</f>
        <v/>
      </c>
      <c r="AV52" s="115" t="str">
        <f>IF(VLOOKUP($A52,FAG_Daten_2022!$A$1:$FK$206,FAG_Daten_2022!CA$1,FALSE)="","",VLOOKUP($A52,FAG_Daten_2022!$A$1:$FK$206,FAG_Daten_2022!CA$1,FALSE))</f>
        <v/>
      </c>
      <c r="AW52" s="115" t="str">
        <f>IF(VLOOKUP($A52,FAG_Daten_2022!$A$1:$FK$206,FAG_Daten_2022!CB$1,FALSE)="","",VLOOKUP($A52,FAG_Daten_2022!$A$1:$FK$206,FAG_Daten_2022!CB$1,FALSE))</f>
        <v/>
      </c>
      <c r="AX52" s="115" t="str">
        <f>IF(VLOOKUP($A52,FAG_Daten_2022!$A$1:$FK$206,FAG_Daten_2022!CC$1,FALSE)="","",VLOOKUP($A52,FAG_Daten_2022!$A$1:$FK$206,FAG_Daten_2022!CC$1,FALSE))</f>
        <v/>
      </c>
      <c r="AY52" s="115" t="str">
        <f>IF(VLOOKUP($A52,FAG_Daten_2022!$A$1:$FK$206,FAG_Daten_2022!CD$1,FALSE)="","",VLOOKUP($A52,FAG_Daten_2022!$A$1:$FK$206,FAG_Daten_2022!CD$1,FALSE))</f>
        <v/>
      </c>
      <c r="AZ52" s="80">
        <f>VLOOKUP($A52,FAG_Daten_2022!$A$1:$FK$206,FAG_Daten_2022!$DH$1,FALSE)</f>
        <v>124</v>
      </c>
      <c r="BA52" s="80">
        <f>IF(VLOOKUP($A52,FAG_Daten_2022!$A$1:$FK$206,FAG_Daten_2022!M$1,FALSE)="","",VLOOKUP($A52,FAG_Daten_2022!$A$1:$FK$206,FAG_Daten_2022!M$1,FALSE))</f>
        <v>0</v>
      </c>
      <c r="BB52" s="80">
        <f>IF(VLOOKUP($A52,FAG_Daten_2022!$A$1:$FK$206,FAG_Daten_2022!N$1,FALSE)="","",VLOOKUP($A52,FAG_Daten_2022!$A$1:$FK$206,FAG_Daten_2022!N$1,FALSE))</f>
        <v>0</v>
      </c>
      <c r="BC52" s="80">
        <f>IF(VLOOKUP($A52,FAG_Daten_2022!$A$1:$FK$206,FAG_Daten_2022!O$1,FALSE)="","",VLOOKUP($A52,FAG_Daten_2022!$A$1:$FK$206,FAG_Daten_2022!O$1,FALSE))</f>
        <v>0</v>
      </c>
      <c r="BD52" s="80" t="str">
        <f>IF(VLOOKUP($A52,FAG_Daten_2022!$A$1:$FK$206,FAG_Daten_2022!P$1,FALSE)="","",VLOOKUP($A52,FAG_Daten_2022!$A$1:$FK$206,FAG_Daten_2022!P$1,FALSE))</f>
        <v/>
      </c>
      <c r="BE52" s="80">
        <f>IF(VLOOKUP($A52,FAG_Daten_2022!$A$1:$FK$206,FAG_Daten_2022!R$1,FALSE)="","",VLOOKUP($A52,FAG_Daten_2022!$A$1:$FK$206,FAG_Daten_2022!R$1,FALSE))</f>
        <v>0</v>
      </c>
      <c r="BF52" s="80">
        <f>IF(VLOOKUP($A52,FAG_Daten_2022!$A$1:$FK$206,FAG_Daten_2022!S$1,FALSE)="","",VLOOKUP($A52,FAG_Daten_2022!$A$1:$FK$206,FAG_Daten_2022!S$1,FALSE))</f>
        <v>0</v>
      </c>
      <c r="BG52" s="80" t="str">
        <f>IF(VLOOKUP($A52,FAG_Daten_2022!$A$1:$FK$206,FAG_Daten_2022!T$1,FALSE)="","",VLOOKUP($A52,FAG_Daten_2022!$A$1:$FK$206,FAG_Daten_2022!T$1,FALSE))</f>
        <v/>
      </c>
      <c r="BH52" s="80" t="str">
        <f>IF(VLOOKUP($A52,FAG_Daten_2022!$A$1:$FK$206,FAG_Daten_2022!U$1,FALSE)="","",VLOOKUP($A52,FAG_Daten_2022!$A$1:$FK$206,FAG_Daten_2022!U$1,FALSE))</f>
        <v/>
      </c>
      <c r="BI52" s="80">
        <f>IF(VLOOKUP($A52,FAG_Daten_2022!$A$1:$FK$206,FAG_Daten_2022!W$1,FALSE)="","",VLOOKUP($A52,FAG_Daten_2022!$A$1:$FK$206,FAG_Daten_2022!W$1,FALSE))</f>
        <v>0</v>
      </c>
      <c r="BJ52" s="80" t="str">
        <f>IF(VLOOKUP($A52,FAG_Daten_2022!$A$1:$FK$206,FAG_Daten_2022!X$1,FALSE)="","",VLOOKUP($A52,FAG_Daten_2022!$A$1:$FK$206,FAG_Daten_2022!X$1,FALSE))</f>
        <v/>
      </c>
      <c r="BK52" s="80" t="str">
        <f>IF(VLOOKUP($A52,FAG_Daten_2022!$A$1:$FK$206,FAG_Daten_2022!Y$1,FALSE)="","",VLOOKUP($A52,FAG_Daten_2022!$A$1:$FK$206,FAG_Daten_2022!Y$1,FALSE))</f>
        <v/>
      </c>
      <c r="BL52" s="80" t="str">
        <f>IF(VLOOKUP($A52,FAG_Daten_2022!$A$1:$FK$206,FAG_Daten_2022!Z$1,FALSE)="","",VLOOKUP($A52,FAG_Daten_2022!$A$1:$FK$206,FAG_Daten_2022!Z$1,FALSE))</f>
        <v/>
      </c>
      <c r="BM52" s="82">
        <f>IF(VLOOKUP($A52,FAG_Daten_2022!$A$1:$FK$206,FAG_Daten_2022!AG$1,FALSE)="","",VLOOKUP($A52,FAG_Daten_2022!$A$1:$FK$206,FAG_Daten_2022!AG$1,FALSE))</f>
        <v>3973187</v>
      </c>
      <c r="BN52" s="82">
        <f>IF(VLOOKUP($A52,FAG_Daten_2022!$A$1:$FK$206,FAG_Daten_2022!AH$1,FALSE)="","",VLOOKUP($A52,FAG_Daten_2022!$A$1:$FK$206,FAG_Daten_2022!AH$1,FALSE))</f>
        <v>0</v>
      </c>
      <c r="BO52" s="82">
        <f>IF(VLOOKUP($A52,FAG_Daten_2022!$A$1:$FK$206,FAG_Daten_2022!AI$1,FALSE)="","",VLOOKUP($A52,FAG_Daten_2022!$A$1:$FK$206,FAG_Daten_2022!AI$1,FALSE))</f>
        <v>0</v>
      </c>
      <c r="BP52" s="113">
        <f>IF(VLOOKUP($A52,FAG_Daten_2022!$A$1:$FK$206,FAG_Daten_2022!AJ$1,FALSE)="","",VLOOKUP($A52,FAG_Daten_2022!$A$1:$FK$206,FAG_Daten_2022!AJ$1,FALSE))</f>
        <v>0</v>
      </c>
      <c r="BQ52" s="82" t="str">
        <f>IF(VLOOKUP($A52,FAG_Daten_2022!$A$1:$FK$206,FAG_Daten_2022!AK$1,FALSE)="","",VLOOKUP($A52,FAG_Daten_2022!$A$1:$FK$206,FAG_Daten_2022!AK$1,FALSE))</f>
        <v/>
      </c>
      <c r="BR52" s="82">
        <f>IF(VLOOKUP($A52,FAG_Daten_2022!$A$1:$FK$206,FAG_Daten_2022!AL$1,FALSE)="","",VLOOKUP($A52,FAG_Daten_2022!$A$1:$FK$206,FAG_Daten_2022!AL$1,FALSE))</f>
        <v>0</v>
      </c>
      <c r="BS52" s="82">
        <f>IF(VLOOKUP($A52,FAG_Daten_2022!$A$1:$FK$206,FAG_Daten_2022!AM$1,FALSE)="","",VLOOKUP($A52,FAG_Daten_2022!$A$1:$FK$206,FAG_Daten_2022!AM$1,FALSE))</f>
        <v>0</v>
      </c>
      <c r="BT52" s="82" t="str">
        <f>IF(VLOOKUP($A52,FAG_Daten_2022!$A$1:$FK$206,FAG_Daten_2022!AN$1,FALSE)="","",VLOOKUP($A52,FAG_Daten_2022!$A$1:$FK$206,FAG_Daten_2022!AN$1,FALSE))</f>
        <v/>
      </c>
      <c r="BU52" s="82" t="str">
        <f>IF(VLOOKUP($A52,FAG_Daten_2022!$A$1:$FK$206,FAG_Daten_2022!AO$1,FALSE)="","",VLOOKUP($A52,FAG_Daten_2022!$A$1:$FK$206,FAG_Daten_2022!AO$1,FALSE))</f>
        <v/>
      </c>
      <c r="BV52" s="82">
        <f>IF(VLOOKUP($A52,FAG_Daten_2022!$A$1:$FK$206,FAG_Daten_2022!AP$1,FALSE)="","",VLOOKUP($A52,FAG_Daten_2022!$A$1:$FK$206,FAG_Daten_2022!AP$1,FALSE))</f>
        <v>0</v>
      </c>
      <c r="BW52" s="82" t="str">
        <f>IF(VLOOKUP($A52,FAG_Daten_2022!$A$1:$FK$206,FAG_Daten_2022!AQ$1,FALSE)="","",VLOOKUP($A52,FAG_Daten_2022!$A$1:$FK$206,FAG_Daten_2022!AQ$1,FALSE))</f>
        <v/>
      </c>
      <c r="BX52" s="82" t="str">
        <f>IF(VLOOKUP($A52,FAG_Daten_2022!$A$1:$FK$206,FAG_Daten_2022!AR$1,FALSE)="","",VLOOKUP($A52,FAG_Daten_2022!$A$1:$FK$206,FAG_Daten_2022!AR$1,FALSE))</f>
        <v/>
      </c>
      <c r="BY52" s="82" t="str">
        <f>IF(VLOOKUP($A52,FAG_Daten_2022!$A$1:$FK$206,FAG_Daten_2022!AS$1,FALSE)="","",VLOOKUP($A52,FAG_Daten_2022!$A$1:$FK$206,FAG_Daten_2022!AS$1,FALSE))</f>
        <v/>
      </c>
      <c r="BZ52" s="82">
        <f t="shared" si="83"/>
        <v>0</v>
      </c>
      <c r="CA52" s="82">
        <f t="shared" si="84"/>
        <v>0</v>
      </c>
      <c r="CB52" s="82">
        <f t="shared" si="85"/>
        <v>0</v>
      </c>
      <c r="CC52" s="82" t="str">
        <f t="shared" si="86"/>
        <v/>
      </c>
      <c r="CD52" s="82">
        <f t="shared" si="87"/>
        <v>0</v>
      </c>
      <c r="CE52" s="82">
        <f t="shared" si="88"/>
        <v>0</v>
      </c>
      <c r="CF52" s="82" t="str">
        <f t="shared" si="89"/>
        <v/>
      </c>
      <c r="CG52" s="82" t="str">
        <f t="shared" si="90"/>
        <v/>
      </c>
      <c r="CH52" s="82">
        <f t="shared" si="91"/>
        <v>0</v>
      </c>
      <c r="CI52" s="82" t="str">
        <f t="shared" si="92"/>
        <v/>
      </c>
      <c r="CJ52" s="82" t="str">
        <f t="shared" si="93"/>
        <v/>
      </c>
      <c r="CK52" s="82" t="str">
        <f t="shared" si="94"/>
        <v/>
      </c>
      <c r="CL52" s="82">
        <f t="shared" si="95"/>
        <v>0</v>
      </c>
      <c r="CM52" s="82">
        <f t="shared" si="96"/>
        <v>0</v>
      </c>
      <c r="CN52" s="82">
        <f t="shared" si="97"/>
        <v>0</v>
      </c>
      <c r="CO52" s="82" t="str">
        <f t="shared" si="98"/>
        <v/>
      </c>
      <c r="CP52" s="82">
        <f t="shared" si="99"/>
        <v>0</v>
      </c>
      <c r="CQ52" s="82">
        <f t="shared" si="100"/>
        <v>0</v>
      </c>
      <c r="CR52" s="82" t="str">
        <f t="shared" si="101"/>
        <v/>
      </c>
      <c r="CS52" s="82" t="str">
        <f t="shared" si="102"/>
        <v/>
      </c>
      <c r="CT52" s="82">
        <f t="shared" si="103"/>
        <v>0</v>
      </c>
      <c r="CU52" s="82" t="str">
        <f t="shared" si="104"/>
        <v/>
      </c>
      <c r="CV52" s="82" t="str">
        <f t="shared" si="105"/>
        <v/>
      </c>
      <c r="CW52" s="82" t="str">
        <f t="shared" si="106"/>
        <v/>
      </c>
      <c r="CX52" s="82">
        <f t="shared" si="107"/>
        <v>0</v>
      </c>
      <c r="CY52" s="82">
        <f>VLOOKUP($A52,FAG_Daten_2022!$A$1:$FK$206,FAG_Daten_2022!I$1,FALSE)</f>
        <v>587</v>
      </c>
      <c r="CZ52" s="82" t="str">
        <f>IF(VLOOKUP($A52,FAG_Daten_2022!$A$1:$FK$206,FAG_Daten_2022!BE$1,FALSE)="","",VLOOKUP($A52,FAG_Daten_2022!$A$1:$FK$206,FAG_Daten_2022!BE$1,FALSE))</f>
        <v/>
      </c>
      <c r="DA52" s="82" t="str">
        <f>IF(VLOOKUP($A52,FAG_Daten_2022!$A$1:$FK$206,FAG_Daten_2022!BF$1,FALSE)="","",VLOOKUP($A52,FAG_Daten_2022!$A$1:$FK$206,FAG_Daten_2022!BF$1,FALSE))</f>
        <v/>
      </c>
      <c r="DB52" s="82" t="str">
        <f>IF(VLOOKUP($A52,FAG_Daten_2022!$A$1:$FK$206,FAG_Daten_2022!BG$1,FALSE)="","",VLOOKUP($A52,FAG_Daten_2022!$A$1:$FK$206,FAG_Daten_2022!BG$1,FALSE))</f>
        <v/>
      </c>
      <c r="DC52" s="82" t="str">
        <f>IF(VLOOKUP($A52,FAG_Daten_2022!$A$1:$FK$206,FAG_Daten_2022!BH$1,FALSE)="","",VLOOKUP($A52,FAG_Daten_2022!$A$1:$FK$206,FAG_Daten_2022!BH$1,FALSE))</f>
        <v/>
      </c>
      <c r="DD52" s="82" t="str">
        <f>IF(VLOOKUP($A52,FAG_Daten_2022!$A$1:$FK$206,FAG_Daten_2022!BI$1,FALSE)="","",VLOOKUP($A52,FAG_Daten_2022!$A$1:$FK$206,FAG_Daten_2022!BI$1,FALSE))</f>
        <v/>
      </c>
      <c r="DE52" s="82" t="str">
        <f>IF(VLOOKUP($A52,FAG_Daten_2022!$A$1:$FK$206,FAG_Daten_2022!BJ$1,FALSE)="","",VLOOKUP($A52,FAG_Daten_2022!$A$1:$FK$206,FAG_Daten_2022!BJ$1,FALSE))</f>
        <v/>
      </c>
      <c r="DF52" s="82" t="str">
        <f>IF(VLOOKUP($A52,FAG_Daten_2022!$A$1:$FK$206,FAG_Daten_2022!BK$1,FALSE)="","",VLOOKUP($A52,FAG_Daten_2022!$A$1:$FK$206,FAG_Daten_2022!BK$1,FALSE))</f>
        <v/>
      </c>
      <c r="DG52" s="82" t="str">
        <f>IF(VLOOKUP($A52,FAG_Daten_2022!$A$1:$FK$206,FAG_Daten_2022!BL$1,FALSE)="","",VLOOKUP($A52,FAG_Daten_2022!$A$1:$FK$206,FAG_Daten_2022!BL$1,FALSE))</f>
        <v/>
      </c>
      <c r="DH52" s="82" t="str">
        <f>IF(VLOOKUP($A52,FAG_Daten_2022!$A$1:$FK$206,FAG_Daten_2022!BM$1,FALSE)="","",VLOOKUP($A52,FAG_Daten_2022!$A$1:$FK$206,FAG_Daten_2022!BM$1,FALSE))</f>
        <v/>
      </c>
      <c r="DI52" s="82" t="str">
        <f>IF(VLOOKUP($A52,FAG_Daten_2022!$A$1:$FK$206,FAG_Daten_2022!BN$1,FALSE)="","",VLOOKUP($A52,FAG_Daten_2022!$A$1:$FK$206,FAG_Daten_2022!BN$1,FALSE))</f>
        <v/>
      </c>
      <c r="DJ52" s="82" t="str">
        <f>IF(VLOOKUP($A52,FAG_Daten_2022!$A$1:$FK$206,FAG_Daten_2022!BO$1,FALSE)="","",VLOOKUP($A52,FAG_Daten_2022!$A$1:$FK$206,FAG_Daten_2022!BO$1,FALSE))</f>
        <v/>
      </c>
      <c r="DK52" s="82" t="str">
        <f>IF(VLOOKUP($A52,FAG_Daten_2022!$A$1:$FK$206,FAG_Daten_2022!BP$1,FALSE)="","",VLOOKUP($A52,FAG_Daten_2022!$A$1:$FK$206,FAG_Daten_2022!BP$1,FALSE))</f>
        <v/>
      </c>
      <c r="DL52" s="82" t="str">
        <f>IF(VLOOKUP($A52,FAG_Daten_2022!$A$1:$FK$206,FAG_Daten_2022!BQ$1,FALSE)="","",VLOOKUP($A52,FAG_Daten_2022!$A$1:$FK$206,FAG_Daten_2022!BQ$1,FALSE))</f>
        <v/>
      </c>
      <c r="DM52" s="82" t="str">
        <f>IF(VLOOKUP($A52,FAG_Daten_2022!$A$1:$FK$206,FAG_Daten_2022!BR$1,FALSE)="","",VLOOKUP($A52,FAG_Daten_2022!$A$1:$FK$206,FAG_Daten_2022!BR$1,FALSE))</f>
        <v/>
      </c>
      <c r="DN52" s="82" t="str">
        <f t="shared" si="108"/>
        <v/>
      </c>
      <c r="DO52" s="82" t="str">
        <f t="shared" si="109"/>
        <v/>
      </c>
      <c r="DP52" s="82" t="str">
        <f t="shared" si="110"/>
        <v/>
      </c>
      <c r="DQ52" s="82" t="str">
        <f t="shared" si="111"/>
        <v/>
      </c>
      <c r="DR52" s="82" t="str">
        <f t="shared" si="112"/>
        <v/>
      </c>
      <c r="DS52" s="82" t="str">
        <f t="shared" si="113"/>
        <v/>
      </c>
      <c r="DT52" s="82" t="str">
        <f t="shared" si="114"/>
        <v/>
      </c>
      <c r="DU52" s="82" t="str">
        <f t="shared" si="115"/>
        <v/>
      </c>
      <c r="DV52" s="82" t="str">
        <f t="shared" si="116"/>
        <v/>
      </c>
      <c r="DW52" s="82" t="str">
        <f t="shared" si="117"/>
        <v/>
      </c>
      <c r="DX52" s="82" t="str">
        <f t="shared" si="118"/>
        <v/>
      </c>
      <c r="DY52" s="82" t="str">
        <f t="shared" si="119"/>
        <v/>
      </c>
      <c r="DZ52" s="82">
        <f t="shared" si="120"/>
        <v>0</v>
      </c>
      <c r="EA52" s="82">
        <f t="shared" si="121"/>
        <v>0</v>
      </c>
      <c r="EB52" s="82"/>
      <c r="EC52" s="82"/>
      <c r="ED52" s="82"/>
      <c r="EE52" s="82"/>
      <c r="EF52" s="82"/>
      <c r="EG52" s="82"/>
      <c r="EH52" s="82"/>
      <c r="EI52" s="82"/>
      <c r="EJ52" s="82"/>
      <c r="EL52" s="82"/>
    </row>
    <row r="53" spans="1:143" s="3" customFormat="1" outlineLevel="1" x14ac:dyDescent="0.2">
      <c r="A53" s="3">
        <v>28</v>
      </c>
      <c r="B53" s="3" t="str">
        <f>VLOOKUP(A53,FAG_Daten_2022!A$1:$FK$206,FAG_Daten_2022!$B$1,FALSE)</f>
        <v>Flaach</v>
      </c>
      <c r="C53" s="3" t="str">
        <f>VLOOKUP(A53,FAG_Daten_2022!A$1:$FK$206,FAG_Daten_2022!$C$1,FALSE)</f>
        <v>Politische Gemeinde</v>
      </c>
      <c r="D53" s="3" t="str">
        <f>VLOOKUP(A53,FAG_Daten_2022!A$1:$FK$206,FAG_Daten_2022!$D$1,FALSE)</f>
        <v>Bezirk Andelfingen</v>
      </c>
      <c r="E53" s="82">
        <f>VLOOKUP(A53,FAG_Daten_2022!A$1:$FK$206,FAG_Daten_2022!$AT$1,FALSE)</f>
        <v>2300</v>
      </c>
      <c r="F53" s="82">
        <f>VLOOKUP(A53,FAG_Daten_2022!A$1:$FK$206,FAG_Daten_2022!$AV$1,FALSE)</f>
        <v>3770</v>
      </c>
      <c r="G53" s="82">
        <f>VLOOKUP(A53,FAG_Daten_2022!A$1:$FK$206,FAG_Daten_2022!$F$1,FALSE)</f>
        <v>1427</v>
      </c>
      <c r="H53" s="80">
        <f>VLOOKUP(A53,FAG_Daten_2022!A$1:$FK$206,FAG_Daten_2022!$DH$1,FALSE)</f>
        <v>107</v>
      </c>
      <c r="I53" s="82">
        <f>ROUND(IF(E53&lt;FAG_Basisdaten!$C$5*F53,(FAG_Basisdaten!$C$5*F53-E53)*G53*H53/100,0),0)</f>
        <v>1956710</v>
      </c>
      <c r="J53" s="82">
        <f>VLOOKUP(A53,FAG_Daten_2022!A$1:$FK$206,FAG_Daten_2022!$AT$1,FALSE)</f>
        <v>2300</v>
      </c>
      <c r="K53" s="82">
        <f>VLOOKUP(A53,FAG_Daten_2022!A$1:$FK$206,FAG_Daten_2022!$AV$1,FALSE)</f>
        <v>3770</v>
      </c>
      <c r="L53" s="3">
        <f>VLOOKUP(A53,FAG_Daten_2022!A$1:$FK$206,FAG_Daten_2022!$F$1,FALSE)</f>
        <v>1427</v>
      </c>
      <c r="M53" s="3">
        <f>VLOOKUP(A53,FAG_Daten_2022!A$1:$FK$206,FAG_Daten_2022!DJ$1,FALSE)</f>
        <v>99.67</v>
      </c>
      <c r="N53" s="3">
        <f>VLOOKUP(A53,FAG_Daten_2022!A$1:$FK$206,FAG_Daten_2022!$DK$1,FALSE)</f>
        <v>100.87</v>
      </c>
      <c r="O53" s="82">
        <f>ROUND(IF(J53&gt;K53*FAG_Basisdaten!$C$8,(J53-K53*FAG_Basisdaten!$C$8)*FAG_Basisdaten!$C$9*L53*(M53/N53),0),0)</f>
        <v>0</v>
      </c>
      <c r="P53" s="82">
        <f>VLOOKUP(A53,FAG_Daten_2022!A$1:$FK$206,FAG_Daten_2022!$I$1,FALSE)</f>
        <v>295</v>
      </c>
      <c r="Q53" s="82">
        <f>VLOOKUP(A53,FAG_Daten_2022!A$1:$FK$206,FAG_Daten_2022!$F$1,FALSE)</f>
        <v>1427</v>
      </c>
      <c r="R53" s="82">
        <f>VLOOKUP(A53,FAG_Daten_2022!A$1:$FK$206,FAG_Daten_2022!$K$1,FALSE)</f>
        <v>232131</v>
      </c>
      <c r="S53" s="82">
        <f>VLOOKUP(A53,FAG_Daten_2022!A$1:$FK$206,FAG_Daten_2022!$H$1,FALSE)</f>
        <v>1130451</v>
      </c>
      <c r="T53" s="82">
        <f>VLOOKUP(A53,FAG_Daten_2022!A$1:$FK$206,FAG_Daten_2022!$F$1,FALSE)</f>
        <v>1427</v>
      </c>
      <c r="U53" s="3">
        <f>VLOOKUP(A53,FAG_Daten_2022!A$1:$FK$206,FAG_Daten_2022!$BC$1,FALSE)</f>
        <v>102.3</v>
      </c>
      <c r="V53" s="3">
        <f>VLOOKUP(A53,FAG_Daten_2022!A$1:$FK$206,FAG_Daten_2022!$BD$1,FALSE)</f>
        <v>104.2</v>
      </c>
      <c r="W53" s="118">
        <f>IF((P53/Q53)&gt;(R53/S53)*FAG_Basisdaten!$C$12,((P53/Q53)-(R53/S53)*FAG_Basisdaten!$C$12)*T53*FAG_Basisdaten!$C$13*(U53/V53),0)</f>
        <v>0</v>
      </c>
      <c r="X53" s="3">
        <f>VLOOKUP(A53,FAG_Daten_2022!A$1:$FK$206,FAG_Daten_2022!$DH$1,FALSE)</f>
        <v>107</v>
      </c>
      <c r="Y53" s="3">
        <f>VLOOKUP(A53,FAG_Daten_2022!A$1:$FK$206,FAG_Daten_2022!$DJ$1,FALSE)</f>
        <v>99.67</v>
      </c>
      <c r="Z53" s="82">
        <f>ROUND(W53-W53*MIN(MAX((Y53*FAG_Basisdaten!$C$15-X53)/(Y53*FAG_Basisdaten!$C$14),0),1),0)</f>
        <v>0</v>
      </c>
      <c r="AA53" s="79">
        <f>VLOOKUP(A53,FAG_Daten_2022!A$1:$FK$206,FAG_Daten_2022!$AW$1,FALSE)</f>
        <v>149.55000000000001</v>
      </c>
      <c r="AB53" s="83">
        <f>VLOOKUP(A53,FAG_Daten_2022!A$1:$FK$206,FAG_Daten_2022!$AZ$1,FALSE)</f>
        <v>1.9599999999999999E-2</v>
      </c>
      <c r="AC53" s="3">
        <f>VLOOKUP(A53,FAG_Daten_2022!A$1:$FK$206,FAG_Daten_2022!$F$1,FALSE)</f>
        <v>1427</v>
      </c>
      <c r="AD53" s="3">
        <f>VLOOKUP(A53,FAG_Daten_2022!A$1:$FK$206,FAG_Daten_2022!$BC$1,FALSE)</f>
        <v>102.3</v>
      </c>
      <c r="AE53" s="3">
        <f>VLOOKUP(A53,FAG_Daten_2022!A$1:$FK$206,FAG_Daten_2022!$BD$1,FALSE)</f>
        <v>104.2</v>
      </c>
      <c r="AF53" s="80">
        <f>IF(OR(AA53&lt;FAG_Basisdaten!$C$18,AB53&gt;FAG_Basisdaten!$C$19),MAX((FAG_Basisdaten!$C$20+FAG_Basisdaten!$C$21*AA53+FAG_Basisdaten!$C$22*AB53*100)*AC53*(AD53/AE53),0),0)</f>
        <v>392064.21002879069</v>
      </c>
      <c r="AG53" s="3">
        <f>VLOOKUP(A53,FAG_Daten_2022!A$1:$FK$206,FAG_Daten_2022!$DH$1,FALSE)</f>
        <v>107</v>
      </c>
      <c r="AH53" s="3">
        <f>VLOOKUP(A53,FAG_Daten_2022!A$1:$FK$206,FAG_Daten_2022!$DJ$1,FALSE)</f>
        <v>99.67</v>
      </c>
      <c r="AI53" s="82">
        <f>ROUND(AF53-AF53*MIN(MAX((AH53*FAG_Basisdaten!$C$24-AG53)/(AH53*FAG_Basisdaten!$C$23),0),1),0)</f>
        <v>230635</v>
      </c>
      <c r="AJ53" s="3">
        <f>VLOOKUP(A53,FAG_Daten_2022!$A$1:$FK$206,FAG_Daten_2022!$BC$1,FALSE)</f>
        <v>102.3</v>
      </c>
      <c r="AK53" s="3">
        <f>VLOOKUP(A53,FAG_Daten_2022!$A$1:$FK$206,FAG_Daten_2022!$BD$1,FALSE)</f>
        <v>104.2</v>
      </c>
      <c r="AL53" s="82">
        <v>0</v>
      </c>
      <c r="AM53" s="82">
        <f t="shared" si="82"/>
        <v>2187345</v>
      </c>
      <c r="AN53" s="115" t="str">
        <f>IF(VLOOKUP($A53,FAG_Daten_2022!$A$1:$FK$206,FAG_Daten_2022!BS$1,FALSE)="","",VLOOKUP($A53,FAG_Daten_2022!$A$1:$FK$206,FAG_Daten_2022!BS$1,FALSE))</f>
        <v/>
      </c>
      <c r="AO53" s="115" t="str">
        <f>IF(VLOOKUP($A53,FAG_Daten_2022!$A$1:$FK$206,FAG_Daten_2022!BT$1,FALSE)="","",VLOOKUP($A53,FAG_Daten_2022!$A$1:$FK$206,FAG_Daten_2022!BT$1,FALSE))</f>
        <v/>
      </c>
      <c r="AP53" s="115" t="str">
        <f>IF(VLOOKUP($A53,FAG_Daten_2022!$A$1:$FK$206,FAG_Daten_2022!BU$1,FALSE)="","",VLOOKUP($A53,FAG_Daten_2022!$A$1:$FK$206,FAG_Daten_2022!BU$1,FALSE))</f>
        <v/>
      </c>
      <c r="AQ53" s="115" t="str">
        <f>IF(VLOOKUP($A53,FAG_Daten_2022!$A$1:$FK$206,FAG_Daten_2022!BV$1,FALSE)="","",VLOOKUP($A53,FAG_Daten_2022!$A$1:$FK$206,FAG_Daten_2022!BV$1,FALSE))</f>
        <v/>
      </c>
      <c r="AR53" s="115" t="str">
        <f>IF(VLOOKUP($A53,FAG_Daten_2022!$A$1:$FK$206,FAG_Daten_2022!BW$1,FALSE)="","",VLOOKUP($A53,FAG_Daten_2022!$A$1:$FK$206,FAG_Daten_2022!BW$1,FALSE))</f>
        <v/>
      </c>
      <c r="AS53" s="115" t="str">
        <f>IF(VLOOKUP($A53,FAG_Daten_2022!$A$1:$FK$206,FAG_Daten_2022!BX$1,FALSE)="","",VLOOKUP($A53,FAG_Daten_2022!$A$1:$FK$206,FAG_Daten_2022!BX$1,FALSE))</f>
        <v/>
      </c>
      <c r="AT53" s="115" t="str">
        <f>IF(VLOOKUP($A53,FAG_Daten_2022!$A$1:$FK$206,FAG_Daten_2022!BY$1,FALSE)="","",VLOOKUP($A53,FAG_Daten_2022!$A$1:$FK$206,FAG_Daten_2022!BY$1,FALSE))</f>
        <v/>
      </c>
      <c r="AU53" s="115" t="str">
        <f>IF(VLOOKUP($A53,FAG_Daten_2022!$A$1:$FK$206,FAG_Daten_2022!BZ$1,FALSE)="","",VLOOKUP($A53,FAG_Daten_2022!$A$1:$FK$206,FAG_Daten_2022!BZ$1,FALSE))</f>
        <v/>
      </c>
      <c r="AV53" s="115" t="str">
        <f>IF(VLOOKUP($A53,FAG_Daten_2022!$A$1:$FK$206,FAG_Daten_2022!CA$1,FALSE)="","",VLOOKUP($A53,FAG_Daten_2022!$A$1:$FK$206,FAG_Daten_2022!CA$1,FALSE))</f>
        <v>Flaachtal</v>
      </c>
      <c r="AW53" s="115" t="str">
        <f>IF(VLOOKUP($A53,FAG_Daten_2022!$A$1:$FK$206,FAG_Daten_2022!CB$1,FALSE)="","",VLOOKUP($A53,FAG_Daten_2022!$A$1:$FK$206,FAG_Daten_2022!CB$1,FALSE))</f>
        <v/>
      </c>
      <c r="AX53" s="115" t="str">
        <f>IF(VLOOKUP($A53,FAG_Daten_2022!$A$1:$FK$206,FAG_Daten_2022!CC$1,FALSE)="","",VLOOKUP($A53,FAG_Daten_2022!$A$1:$FK$206,FAG_Daten_2022!CC$1,FALSE))</f>
        <v/>
      </c>
      <c r="AY53" s="115" t="str">
        <f>IF(VLOOKUP($A53,FAG_Daten_2022!$A$1:$FK$206,FAG_Daten_2022!CD$1,FALSE)="","",VLOOKUP($A53,FAG_Daten_2022!$A$1:$FK$206,FAG_Daten_2022!CD$1,FALSE))</f>
        <v/>
      </c>
      <c r="AZ53" s="80">
        <f>VLOOKUP($A53,FAG_Daten_2022!$A$1:$FK$206,FAG_Daten_2022!$DH$1,FALSE)</f>
        <v>107</v>
      </c>
      <c r="BA53" s="80">
        <f>IF(VLOOKUP($A53,FAG_Daten_2022!$A$1:$FK$206,FAG_Daten_2022!M$1,FALSE)="","",VLOOKUP($A53,FAG_Daten_2022!$A$1:$FK$206,FAG_Daten_2022!M$1,FALSE))</f>
        <v>0</v>
      </c>
      <c r="BB53" s="80">
        <f>IF(VLOOKUP($A53,FAG_Daten_2022!$A$1:$FK$206,FAG_Daten_2022!N$1,FALSE)="","",VLOOKUP($A53,FAG_Daten_2022!$A$1:$FK$206,FAG_Daten_2022!N$1,FALSE))</f>
        <v>0</v>
      </c>
      <c r="BC53" s="80">
        <f>IF(VLOOKUP($A53,FAG_Daten_2022!$A$1:$FK$206,FAG_Daten_2022!O$1,FALSE)="","",VLOOKUP($A53,FAG_Daten_2022!$A$1:$FK$206,FAG_Daten_2022!O$1,FALSE))</f>
        <v>0</v>
      </c>
      <c r="BD53" s="80" t="str">
        <f>IF(VLOOKUP($A53,FAG_Daten_2022!$A$1:$FK$206,FAG_Daten_2022!P$1,FALSE)="","",VLOOKUP($A53,FAG_Daten_2022!$A$1:$FK$206,FAG_Daten_2022!P$1,FALSE))</f>
        <v/>
      </c>
      <c r="BE53" s="80">
        <f>IF(VLOOKUP($A53,FAG_Daten_2022!$A$1:$FK$206,FAG_Daten_2022!R$1,FALSE)="","",VLOOKUP($A53,FAG_Daten_2022!$A$1:$FK$206,FAG_Daten_2022!R$1,FALSE))</f>
        <v>0</v>
      </c>
      <c r="BF53" s="80">
        <f>IF(VLOOKUP($A53,FAG_Daten_2022!$A$1:$FK$206,FAG_Daten_2022!S$1,FALSE)="","",VLOOKUP($A53,FAG_Daten_2022!$A$1:$FK$206,FAG_Daten_2022!S$1,FALSE))</f>
        <v>0</v>
      </c>
      <c r="BG53" s="80" t="str">
        <f>IF(VLOOKUP($A53,FAG_Daten_2022!$A$1:$FK$206,FAG_Daten_2022!T$1,FALSE)="","",VLOOKUP($A53,FAG_Daten_2022!$A$1:$FK$206,FAG_Daten_2022!T$1,FALSE))</f>
        <v/>
      </c>
      <c r="BH53" s="80" t="str">
        <f>IF(VLOOKUP($A53,FAG_Daten_2022!$A$1:$FK$206,FAG_Daten_2022!U$1,FALSE)="","",VLOOKUP($A53,FAG_Daten_2022!$A$1:$FK$206,FAG_Daten_2022!U$1,FALSE))</f>
        <v/>
      </c>
      <c r="BI53" s="80">
        <f>IF(VLOOKUP($A53,FAG_Daten_2022!$A$1:$FK$206,FAG_Daten_2022!W$1,FALSE)="","",VLOOKUP($A53,FAG_Daten_2022!$A$1:$FK$206,FAG_Daten_2022!W$1,FALSE))</f>
        <v>65</v>
      </c>
      <c r="BJ53" s="80" t="str">
        <f>IF(VLOOKUP($A53,FAG_Daten_2022!$A$1:$FK$206,FAG_Daten_2022!X$1,FALSE)="","",VLOOKUP($A53,FAG_Daten_2022!$A$1:$FK$206,FAG_Daten_2022!X$1,FALSE))</f>
        <v/>
      </c>
      <c r="BK53" s="80" t="str">
        <f>IF(VLOOKUP($A53,FAG_Daten_2022!$A$1:$FK$206,FAG_Daten_2022!Y$1,FALSE)="","",VLOOKUP($A53,FAG_Daten_2022!$A$1:$FK$206,FAG_Daten_2022!Y$1,FALSE))</f>
        <v/>
      </c>
      <c r="BL53" s="80" t="str">
        <f>IF(VLOOKUP($A53,FAG_Daten_2022!$A$1:$FK$206,FAG_Daten_2022!Z$1,FALSE)="","",VLOOKUP($A53,FAG_Daten_2022!$A$1:$FK$206,FAG_Daten_2022!Z$1,FALSE))</f>
        <v/>
      </c>
      <c r="BM53" s="82">
        <f>IF(VLOOKUP($A53,FAG_Daten_2022!$A$1:$FK$206,FAG_Daten_2022!AG$1,FALSE)="","",VLOOKUP($A53,FAG_Daten_2022!$A$1:$FK$206,FAG_Daten_2022!AG$1,FALSE))</f>
        <v>3281849</v>
      </c>
      <c r="BN53" s="82">
        <f>IF(VLOOKUP($A53,FAG_Daten_2022!$A$1:$FK$206,FAG_Daten_2022!AH$1,FALSE)="","",VLOOKUP($A53,FAG_Daten_2022!$A$1:$FK$206,FAG_Daten_2022!AH$1,FALSE))</f>
        <v>0</v>
      </c>
      <c r="BO53" s="82">
        <f>IF(VLOOKUP($A53,FAG_Daten_2022!$A$1:$FK$206,FAG_Daten_2022!AI$1,FALSE)="","",VLOOKUP($A53,FAG_Daten_2022!$A$1:$FK$206,FAG_Daten_2022!AI$1,FALSE))</f>
        <v>0</v>
      </c>
      <c r="BP53" s="113">
        <f>IF(VLOOKUP($A53,FAG_Daten_2022!$A$1:$FK$206,FAG_Daten_2022!AJ$1,FALSE)="","",VLOOKUP($A53,FAG_Daten_2022!$A$1:$FK$206,FAG_Daten_2022!AJ$1,FALSE))</f>
        <v>0</v>
      </c>
      <c r="BQ53" s="82" t="str">
        <f>IF(VLOOKUP($A53,FAG_Daten_2022!$A$1:$FK$206,FAG_Daten_2022!AK$1,FALSE)="","",VLOOKUP($A53,FAG_Daten_2022!$A$1:$FK$206,FAG_Daten_2022!AK$1,FALSE))</f>
        <v/>
      </c>
      <c r="BR53" s="82">
        <f>IF(VLOOKUP($A53,FAG_Daten_2022!$A$1:$FK$206,FAG_Daten_2022!AL$1,FALSE)="","",VLOOKUP($A53,FAG_Daten_2022!$A$1:$FK$206,FAG_Daten_2022!AL$1,FALSE))</f>
        <v>0</v>
      </c>
      <c r="BS53" s="82">
        <f>IF(VLOOKUP($A53,FAG_Daten_2022!$A$1:$FK$206,FAG_Daten_2022!AM$1,FALSE)="","",VLOOKUP($A53,FAG_Daten_2022!$A$1:$FK$206,FAG_Daten_2022!AM$1,FALSE))</f>
        <v>0</v>
      </c>
      <c r="BT53" s="82" t="str">
        <f>IF(VLOOKUP($A53,FAG_Daten_2022!$A$1:$FK$206,FAG_Daten_2022!AN$1,FALSE)="","",VLOOKUP($A53,FAG_Daten_2022!$A$1:$FK$206,FAG_Daten_2022!AN$1,FALSE))</f>
        <v/>
      </c>
      <c r="BU53" s="82" t="str">
        <f>IF(VLOOKUP($A53,FAG_Daten_2022!$A$1:$FK$206,FAG_Daten_2022!AO$1,FALSE)="","",VLOOKUP($A53,FAG_Daten_2022!$A$1:$FK$206,FAG_Daten_2022!AO$1,FALSE))</f>
        <v/>
      </c>
      <c r="BV53" s="82">
        <f>IF(VLOOKUP($A53,FAG_Daten_2022!$A$1:$FK$206,FAG_Daten_2022!AP$1,FALSE)="","",VLOOKUP($A53,FAG_Daten_2022!$A$1:$FK$206,FAG_Daten_2022!AP$1,FALSE))</f>
        <v>3281849</v>
      </c>
      <c r="BW53" s="82" t="str">
        <f>IF(VLOOKUP($A53,FAG_Daten_2022!$A$1:$FK$206,FAG_Daten_2022!AQ$1,FALSE)="","",VLOOKUP($A53,FAG_Daten_2022!$A$1:$FK$206,FAG_Daten_2022!AQ$1,FALSE))</f>
        <v/>
      </c>
      <c r="BX53" s="82" t="str">
        <f>IF(VLOOKUP($A53,FAG_Daten_2022!$A$1:$FK$206,FAG_Daten_2022!AR$1,FALSE)="","",VLOOKUP($A53,FAG_Daten_2022!$A$1:$FK$206,FAG_Daten_2022!AR$1,FALSE))</f>
        <v/>
      </c>
      <c r="BY53" s="82" t="str">
        <f>IF(VLOOKUP($A53,FAG_Daten_2022!$A$1:$FK$206,FAG_Daten_2022!AS$1,FALSE)="","",VLOOKUP($A53,FAG_Daten_2022!$A$1:$FK$206,FAG_Daten_2022!AS$1,FALSE))</f>
        <v/>
      </c>
      <c r="BZ53" s="82">
        <f t="shared" si="83"/>
        <v>0</v>
      </c>
      <c r="CA53" s="82">
        <f t="shared" si="84"/>
        <v>0</v>
      </c>
      <c r="CB53" s="82">
        <f t="shared" si="85"/>
        <v>0</v>
      </c>
      <c r="CC53" s="82" t="str">
        <f t="shared" si="86"/>
        <v/>
      </c>
      <c r="CD53" s="82">
        <f t="shared" si="87"/>
        <v>0</v>
      </c>
      <c r="CE53" s="82">
        <f t="shared" si="88"/>
        <v>0</v>
      </c>
      <c r="CF53" s="82" t="str">
        <f t="shared" si="89"/>
        <v/>
      </c>
      <c r="CG53" s="82" t="str">
        <f t="shared" si="90"/>
        <v/>
      </c>
      <c r="CH53" s="82">
        <f t="shared" si="91"/>
        <v>1188656</v>
      </c>
      <c r="CI53" s="82" t="str">
        <f t="shared" si="92"/>
        <v/>
      </c>
      <c r="CJ53" s="82" t="str">
        <f t="shared" si="93"/>
        <v/>
      </c>
      <c r="CK53" s="82" t="str">
        <f t="shared" si="94"/>
        <v/>
      </c>
      <c r="CL53" s="82">
        <f t="shared" si="95"/>
        <v>0</v>
      </c>
      <c r="CM53" s="82">
        <f t="shared" si="96"/>
        <v>0</v>
      </c>
      <c r="CN53" s="82">
        <f t="shared" si="97"/>
        <v>0</v>
      </c>
      <c r="CO53" s="82" t="str">
        <f t="shared" si="98"/>
        <v/>
      </c>
      <c r="CP53" s="82">
        <f t="shared" si="99"/>
        <v>0</v>
      </c>
      <c r="CQ53" s="82">
        <f t="shared" si="100"/>
        <v>0</v>
      </c>
      <c r="CR53" s="82" t="str">
        <f t="shared" si="101"/>
        <v/>
      </c>
      <c r="CS53" s="82" t="str">
        <f t="shared" si="102"/>
        <v/>
      </c>
      <c r="CT53" s="82">
        <f t="shared" si="103"/>
        <v>0</v>
      </c>
      <c r="CU53" s="82" t="str">
        <f t="shared" si="104"/>
        <v/>
      </c>
      <c r="CV53" s="82" t="str">
        <f t="shared" si="105"/>
        <v/>
      </c>
      <c r="CW53" s="82" t="str">
        <f t="shared" si="106"/>
        <v/>
      </c>
      <c r="CX53" s="82">
        <f t="shared" si="107"/>
        <v>1188656</v>
      </c>
      <c r="CY53" s="82">
        <f>VLOOKUP($A53,FAG_Daten_2022!$A$1:$FK$206,FAG_Daten_2022!I$1,FALSE)</f>
        <v>295</v>
      </c>
      <c r="CZ53" s="82" t="str">
        <f>IF(VLOOKUP($A53,FAG_Daten_2022!$A$1:$FK$206,FAG_Daten_2022!BE$1,FALSE)="","",VLOOKUP($A53,FAG_Daten_2022!$A$1:$FK$206,FAG_Daten_2022!BE$1,FALSE))</f>
        <v/>
      </c>
      <c r="DA53" s="82" t="str">
        <f>IF(VLOOKUP($A53,FAG_Daten_2022!$A$1:$FK$206,FAG_Daten_2022!BF$1,FALSE)="","",VLOOKUP($A53,FAG_Daten_2022!$A$1:$FK$206,FAG_Daten_2022!BF$1,FALSE))</f>
        <v/>
      </c>
      <c r="DB53" s="82" t="str">
        <f>IF(VLOOKUP($A53,FAG_Daten_2022!$A$1:$FK$206,FAG_Daten_2022!BG$1,FALSE)="","",VLOOKUP($A53,FAG_Daten_2022!$A$1:$FK$206,FAG_Daten_2022!BG$1,FALSE))</f>
        <v/>
      </c>
      <c r="DC53" s="82" t="str">
        <f>IF(VLOOKUP($A53,FAG_Daten_2022!$A$1:$FK$206,FAG_Daten_2022!BH$1,FALSE)="","",VLOOKUP($A53,FAG_Daten_2022!$A$1:$FK$206,FAG_Daten_2022!BH$1,FALSE))</f>
        <v/>
      </c>
      <c r="DD53" s="82" t="str">
        <f>IF(VLOOKUP($A53,FAG_Daten_2022!$A$1:$FK$206,FAG_Daten_2022!BI$1,FALSE)="","",VLOOKUP($A53,FAG_Daten_2022!$A$1:$FK$206,FAG_Daten_2022!BI$1,FALSE))</f>
        <v/>
      </c>
      <c r="DE53" s="82" t="str">
        <f>IF(VLOOKUP($A53,FAG_Daten_2022!$A$1:$FK$206,FAG_Daten_2022!BJ$1,FALSE)="","",VLOOKUP($A53,FAG_Daten_2022!$A$1:$FK$206,FAG_Daten_2022!BJ$1,FALSE))</f>
        <v/>
      </c>
      <c r="DF53" s="82" t="str">
        <f>IF(VLOOKUP($A53,FAG_Daten_2022!$A$1:$FK$206,FAG_Daten_2022!BK$1,FALSE)="","",VLOOKUP($A53,FAG_Daten_2022!$A$1:$FK$206,FAG_Daten_2022!BK$1,FALSE))</f>
        <v/>
      </c>
      <c r="DG53" s="82" t="str">
        <f>IF(VLOOKUP($A53,FAG_Daten_2022!$A$1:$FK$206,FAG_Daten_2022!BL$1,FALSE)="","",VLOOKUP($A53,FAG_Daten_2022!$A$1:$FK$206,FAG_Daten_2022!BL$1,FALSE))</f>
        <v/>
      </c>
      <c r="DH53" s="82">
        <f>IF(VLOOKUP($A53,FAG_Daten_2022!$A$1:$FK$206,FAG_Daten_2022!BM$1,FALSE)="","",VLOOKUP($A53,FAG_Daten_2022!$A$1:$FK$206,FAG_Daten_2022!BM$1,FALSE))</f>
        <v>151</v>
      </c>
      <c r="DI53" s="82" t="str">
        <f>IF(VLOOKUP($A53,FAG_Daten_2022!$A$1:$FK$206,FAG_Daten_2022!BN$1,FALSE)="","",VLOOKUP($A53,FAG_Daten_2022!$A$1:$FK$206,FAG_Daten_2022!BN$1,FALSE))</f>
        <v/>
      </c>
      <c r="DJ53" s="82" t="str">
        <f>IF(VLOOKUP($A53,FAG_Daten_2022!$A$1:$FK$206,FAG_Daten_2022!BO$1,FALSE)="","",VLOOKUP($A53,FAG_Daten_2022!$A$1:$FK$206,FAG_Daten_2022!BO$1,FALSE))</f>
        <v/>
      </c>
      <c r="DK53" s="82" t="str">
        <f>IF(VLOOKUP($A53,FAG_Daten_2022!$A$1:$FK$206,FAG_Daten_2022!BP$1,FALSE)="","",VLOOKUP($A53,FAG_Daten_2022!$A$1:$FK$206,FAG_Daten_2022!BP$1,FALSE))</f>
        <v/>
      </c>
      <c r="DL53" s="82" t="str">
        <f>IF(VLOOKUP($A53,FAG_Daten_2022!$A$1:$FK$206,FAG_Daten_2022!BQ$1,FALSE)="","",VLOOKUP($A53,FAG_Daten_2022!$A$1:$FK$206,FAG_Daten_2022!BQ$1,FALSE))</f>
        <v/>
      </c>
      <c r="DM53" s="82" t="str">
        <f>IF(VLOOKUP($A53,FAG_Daten_2022!$A$1:$FK$206,FAG_Daten_2022!BR$1,FALSE)="","",VLOOKUP($A53,FAG_Daten_2022!$A$1:$FK$206,FAG_Daten_2022!BR$1,FALSE))</f>
        <v/>
      </c>
      <c r="DN53" s="82" t="str">
        <f t="shared" si="108"/>
        <v/>
      </c>
      <c r="DO53" s="82" t="str">
        <f t="shared" si="109"/>
        <v/>
      </c>
      <c r="DP53" s="82" t="str">
        <f t="shared" si="110"/>
        <v/>
      </c>
      <c r="DQ53" s="82" t="str">
        <f t="shared" si="111"/>
        <v/>
      </c>
      <c r="DR53" s="82" t="str">
        <f t="shared" si="112"/>
        <v/>
      </c>
      <c r="DS53" s="82" t="str">
        <f t="shared" si="113"/>
        <v/>
      </c>
      <c r="DT53" s="82" t="str">
        <f t="shared" si="114"/>
        <v/>
      </c>
      <c r="DU53" s="82" t="str">
        <f t="shared" si="115"/>
        <v/>
      </c>
      <c r="DV53" s="82">
        <f t="shared" si="116"/>
        <v>0</v>
      </c>
      <c r="DW53" s="82" t="str">
        <f t="shared" si="117"/>
        <v/>
      </c>
      <c r="DX53" s="82" t="str">
        <f t="shared" si="118"/>
        <v/>
      </c>
      <c r="DY53" s="82" t="str">
        <f t="shared" si="119"/>
        <v/>
      </c>
      <c r="DZ53" s="82">
        <f t="shared" si="120"/>
        <v>0</v>
      </c>
      <c r="EA53" s="82">
        <f t="shared" si="121"/>
        <v>1188656</v>
      </c>
      <c r="EB53" s="82"/>
      <c r="EC53" s="82"/>
      <c r="ED53" s="82"/>
      <c r="EE53" s="82"/>
      <c r="EF53" s="82"/>
      <c r="EG53" s="82"/>
      <c r="EH53" s="82"/>
      <c r="EI53" s="82"/>
      <c r="EJ53" s="82"/>
      <c r="EL53" s="82"/>
    </row>
    <row r="54" spans="1:143" s="3" customFormat="1" outlineLevel="1" x14ac:dyDescent="0.2">
      <c r="A54" s="3">
        <v>29</v>
      </c>
      <c r="B54" s="3" t="str">
        <f>VLOOKUP(A54,FAG_Daten_2022!A$1:$FK$206,FAG_Daten_2022!$B$1,FALSE)</f>
        <v>Flurlingen</v>
      </c>
      <c r="C54" s="3" t="str">
        <f>VLOOKUP(A54,FAG_Daten_2022!A$1:$FK$206,FAG_Daten_2022!$C$1,FALSE)</f>
        <v>Politische Gemeinde</v>
      </c>
      <c r="D54" s="3" t="str">
        <f>VLOOKUP(A54,FAG_Daten_2022!A$1:$FK$206,FAG_Daten_2022!$D$1,FALSE)</f>
        <v>Bezirk Andelfingen</v>
      </c>
      <c r="E54" s="82">
        <f>VLOOKUP(A54,FAG_Daten_2022!A$1:$FK$206,FAG_Daten_2022!$AT$1,FALSE)</f>
        <v>2905</v>
      </c>
      <c r="F54" s="82">
        <f>VLOOKUP(A54,FAG_Daten_2022!A$1:$FK$206,FAG_Daten_2022!$AV$1,FALSE)</f>
        <v>3770</v>
      </c>
      <c r="G54" s="82">
        <f>VLOOKUP(A54,FAG_Daten_2022!A$1:$FK$206,FAG_Daten_2022!$F$1,FALSE)</f>
        <v>1556</v>
      </c>
      <c r="H54" s="80">
        <f>VLOOKUP(A54,FAG_Daten_2022!A$1:$FK$206,FAG_Daten_2022!$DH$1,FALSE)</f>
        <v>112</v>
      </c>
      <c r="I54" s="82">
        <f>ROUND(IF(E54&lt;FAG_Basisdaten!$C$5*F54,(FAG_Basisdaten!$C$5*F54-E54)*G54*H54/100,0),0)</f>
        <v>1178950</v>
      </c>
      <c r="J54" s="82">
        <f>VLOOKUP(A54,FAG_Daten_2022!A$1:$FK$206,FAG_Daten_2022!$AT$1,FALSE)</f>
        <v>2905</v>
      </c>
      <c r="K54" s="82">
        <f>VLOOKUP(A54,FAG_Daten_2022!A$1:$FK$206,FAG_Daten_2022!$AV$1,FALSE)</f>
        <v>3770</v>
      </c>
      <c r="L54" s="3">
        <f>VLOOKUP(A54,FAG_Daten_2022!A$1:$FK$206,FAG_Daten_2022!$F$1,FALSE)</f>
        <v>1556</v>
      </c>
      <c r="M54" s="3">
        <f>VLOOKUP(A54,FAG_Daten_2022!A$1:$FK$206,FAG_Daten_2022!DJ$1,FALSE)</f>
        <v>99.67</v>
      </c>
      <c r="N54" s="3">
        <f>VLOOKUP(A54,FAG_Daten_2022!A$1:$FK$206,FAG_Daten_2022!$DK$1,FALSE)</f>
        <v>100.87</v>
      </c>
      <c r="O54" s="82">
        <f>ROUND(IF(J54&gt;K54*FAG_Basisdaten!$C$8,(J54-K54*FAG_Basisdaten!$C$8)*FAG_Basisdaten!$C$9*L54*(M54/N54),0),0)</f>
        <v>0</v>
      </c>
      <c r="P54" s="82">
        <f>VLOOKUP(A54,FAG_Daten_2022!A$1:$FK$206,FAG_Daten_2022!$I$1,FALSE)</f>
        <v>317</v>
      </c>
      <c r="Q54" s="82">
        <f>VLOOKUP(A54,FAG_Daten_2022!A$1:$FK$206,FAG_Daten_2022!$F$1,FALSE)</f>
        <v>1556</v>
      </c>
      <c r="R54" s="82">
        <f>VLOOKUP(A54,FAG_Daten_2022!A$1:$FK$206,FAG_Daten_2022!$K$1,FALSE)</f>
        <v>232131</v>
      </c>
      <c r="S54" s="82">
        <f>VLOOKUP(A54,FAG_Daten_2022!A$1:$FK$206,FAG_Daten_2022!$H$1,FALSE)</f>
        <v>1130451</v>
      </c>
      <c r="T54" s="82">
        <f>VLOOKUP(A54,FAG_Daten_2022!A$1:$FK$206,FAG_Daten_2022!$F$1,FALSE)</f>
        <v>1556</v>
      </c>
      <c r="U54" s="3">
        <f>VLOOKUP(A54,FAG_Daten_2022!A$1:$FK$206,FAG_Daten_2022!$BC$1,FALSE)</f>
        <v>102.3</v>
      </c>
      <c r="V54" s="3">
        <f>VLOOKUP(A54,FAG_Daten_2022!A$1:$FK$206,FAG_Daten_2022!$BD$1,FALSE)</f>
        <v>104.2</v>
      </c>
      <c r="W54" s="118">
        <f>IF((P54/Q54)&gt;(R54/S54)*FAG_Basisdaten!$C$12,((P54/Q54)-(R54/S54)*FAG_Basisdaten!$C$12)*T54*FAG_Basisdaten!$C$13*(U54/V54),0)</f>
        <v>0</v>
      </c>
      <c r="X54" s="3">
        <f>VLOOKUP(A54,FAG_Daten_2022!A$1:$FK$206,FAG_Daten_2022!$DH$1,FALSE)</f>
        <v>112</v>
      </c>
      <c r="Y54" s="3">
        <f>VLOOKUP(A54,FAG_Daten_2022!A$1:$FK$206,FAG_Daten_2022!$DJ$1,FALSE)</f>
        <v>99.67</v>
      </c>
      <c r="Z54" s="82">
        <f>ROUND(W54-W54*MIN(MAX((Y54*FAG_Basisdaten!$C$15-X54)/(Y54*FAG_Basisdaten!$C$14),0),1),0)</f>
        <v>0</v>
      </c>
      <c r="AA54" s="79">
        <f>VLOOKUP(A54,FAG_Daten_2022!A$1:$FK$206,FAG_Daten_2022!$AW$1,FALSE)</f>
        <v>673.72</v>
      </c>
      <c r="AB54" s="83">
        <f>VLOOKUP(A54,FAG_Daten_2022!A$1:$FK$206,FAG_Daten_2022!$AZ$1,FALSE)</f>
        <v>7.9899999999999999E-2</v>
      </c>
      <c r="AC54" s="3">
        <f>VLOOKUP(A54,FAG_Daten_2022!A$1:$FK$206,FAG_Daten_2022!$F$1,FALSE)</f>
        <v>1556</v>
      </c>
      <c r="AD54" s="3">
        <f>VLOOKUP(A54,FAG_Daten_2022!A$1:$FK$206,FAG_Daten_2022!$BC$1,FALSE)</f>
        <v>102.3</v>
      </c>
      <c r="AE54" s="3">
        <f>VLOOKUP(A54,FAG_Daten_2022!A$1:$FK$206,FAG_Daten_2022!$BD$1,FALSE)</f>
        <v>104.2</v>
      </c>
      <c r="AF54" s="80">
        <f>IF(OR(AA54&lt;FAG_Basisdaten!$C$18,AB54&gt;FAG_Basisdaten!$C$19),MAX((FAG_Basisdaten!$C$20+FAG_Basisdaten!$C$21*AA54+FAG_Basisdaten!$C$22*AB54*100)*AC54*(AD54/AE54),0),0)</f>
        <v>0</v>
      </c>
      <c r="AG54" s="3">
        <f>VLOOKUP(A54,FAG_Daten_2022!A$1:$FK$206,FAG_Daten_2022!$DH$1,FALSE)</f>
        <v>112</v>
      </c>
      <c r="AH54" s="3">
        <f>VLOOKUP(A54,FAG_Daten_2022!A$1:$FK$206,FAG_Daten_2022!$DJ$1,FALSE)</f>
        <v>99.67</v>
      </c>
      <c r="AI54" s="82">
        <f>ROUND(AF54-AF54*MIN(MAX((AH54*FAG_Basisdaten!$C$24-AG54)/(AH54*FAG_Basisdaten!$C$23),0),1),0)</f>
        <v>0</v>
      </c>
      <c r="AJ54" s="3">
        <f>VLOOKUP(A54,FAG_Daten_2022!$A$1:$FK$206,FAG_Daten_2022!$BC$1,FALSE)</f>
        <v>102.3</v>
      </c>
      <c r="AK54" s="3">
        <f>VLOOKUP(A54,FAG_Daten_2022!$A$1:$FK$206,FAG_Daten_2022!$BD$1,FALSE)</f>
        <v>104.2</v>
      </c>
      <c r="AL54" s="82">
        <v>0</v>
      </c>
      <c r="AM54" s="82">
        <f t="shared" si="82"/>
        <v>1178950</v>
      </c>
      <c r="AN54" s="115" t="str">
        <f>IF(VLOOKUP($A54,FAG_Daten_2022!$A$1:$FK$206,FAG_Daten_2022!BS$1,FALSE)="","",VLOOKUP($A54,FAG_Daten_2022!$A$1:$FK$206,FAG_Daten_2022!BS$1,FALSE))</f>
        <v>Flurlingen</v>
      </c>
      <c r="AO54" s="115" t="str">
        <f>IF(VLOOKUP($A54,FAG_Daten_2022!$A$1:$FK$206,FAG_Daten_2022!BT$1,FALSE)="","",VLOOKUP($A54,FAG_Daten_2022!$A$1:$FK$206,FAG_Daten_2022!BT$1,FALSE))</f>
        <v/>
      </c>
      <c r="AP54" s="115" t="str">
        <f>IF(VLOOKUP($A54,FAG_Daten_2022!$A$1:$FK$206,FAG_Daten_2022!BU$1,FALSE)="","",VLOOKUP($A54,FAG_Daten_2022!$A$1:$FK$206,FAG_Daten_2022!BU$1,FALSE))</f>
        <v/>
      </c>
      <c r="AQ54" s="115" t="str">
        <f>IF(VLOOKUP($A54,FAG_Daten_2022!$A$1:$FK$206,FAG_Daten_2022!BV$1,FALSE)="","",VLOOKUP($A54,FAG_Daten_2022!$A$1:$FK$206,FAG_Daten_2022!BV$1,FALSE))</f>
        <v/>
      </c>
      <c r="AR54" s="115" t="str">
        <f>IF(VLOOKUP($A54,FAG_Daten_2022!$A$1:$FK$206,FAG_Daten_2022!BW$1,FALSE)="","",VLOOKUP($A54,FAG_Daten_2022!$A$1:$FK$206,FAG_Daten_2022!BW$1,FALSE))</f>
        <v>Uhwiesen</v>
      </c>
      <c r="AS54" s="115" t="str">
        <f>IF(VLOOKUP($A54,FAG_Daten_2022!$A$1:$FK$206,FAG_Daten_2022!BX$1,FALSE)="","",VLOOKUP($A54,FAG_Daten_2022!$A$1:$FK$206,FAG_Daten_2022!BX$1,FALSE))</f>
        <v/>
      </c>
      <c r="AT54" s="115" t="str">
        <f>IF(VLOOKUP($A54,FAG_Daten_2022!$A$1:$FK$206,FAG_Daten_2022!BY$1,FALSE)="","",VLOOKUP($A54,FAG_Daten_2022!$A$1:$FK$206,FAG_Daten_2022!BY$1,FALSE))</f>
        <v/>
      </c>
      <c r="AU54" s="115" t="str">
        <f>IF(VLOOKUP($A54,FAG_Daten_2022!$A$1:$FK$206,FAG_Daten_2022!BZ$1,FALSE)="","",VLOOKUP($A54,FAG_Daten_2022!$A$1:$FK$206,FAG_Daten_2022!BZ$1,FALSE))</f>
        <v/>
      </c>
      <c r="AV54" s="115" t="str">
        <f>IF(VLOOKUP($A54,FAG_Daten_2022!$A$1:$FK$206,FAG_Daten_2022!CA$1,FALSE)="","",VLOOKUP($A54,FAG_Daten_2022!$A$1:$FK$206,FAG_Daten_2022!CA$1,FALSE))</f>
        <v/>
      </c>
      <c r="AW54" s="115" t="str">
        <f>IF(VLOOKUP($A54,FAG_Daten_2022!$A$1:$FK$206,FAG_Daten_2022!CB$1,FALSE)="","",VLOOKUP($A54,FAG_Daten_2022!$A$1:$FK$206,FAG_Daten_2022!CB$1,FALSE))</f>
        <v/>
      </c>
      <c r="AX54" s="115" t="str">
        <f>IF(VLOOKUP($A54,FAG_Daten_2022!$A$1:$FK$206,FAG_Daten_2022!CC$1,FALSE)="","",VLOOKUP($A54,FAG_Daten_2022!$A$1:$FK$206,FAG_Daten_2022!CC$1,FALSE))</f>
        <v/>
      </c>
      <c r="AY54" s="115" t="str">
        <f>IF(VLOOKUP($A54,FAG_Daten_2022!$A$1:$FK$206,FAG_Daten_2022!CD$1,FALSE)="","",VLOOKUP($A54,FAG_Daten_2022!$A$1:$FK$206,FAG_Daten_2022!CD$1,FALSE))</f>
        <v/>
      </c>
      <c r="AZ54" s="80">
        <f>VLOOKUP($A54,FAG_Daten_2022!$A$1:$FK$206,FAG_Daten_2022!$DH$1,FALSE)</f>
        <v>112</v>
      </c>
      <c r="BA54" s="80">
        <f>IF(VLOOKUP($A54,FAG_Daten_2022!$A$1:$FK$206,FAG_Daten_2022!M$1,FALSE)="","",VLOOKUP($A54,FAG_Daten_2022!$A$1:$FK$206,FAG_Daten_2022!M$1,FALSE))</f>
        <v>46</v>
      </c>
      <c r="BB54" s="80">
        <f>IF(VLOOKUP($A54,FAG_Daten_2022!$A$1:$FK$206,FAG_Daten_2022!N$1,FALSE)="","",VLOOKUP($A54,FAG_Daten_2022!$A$1:$FK$206,FAG_Daten_2022!N$1,FALSE))</f>
        <v>0</v>
      </c>
      <c r="BC54" s="80">
        <f>IF(VLOOKUP($A54,FAG_Daten_2022!$A$1:$FK$206,FAG_Daten_2022!O$1,FALSE)="","",VLOOKUP($A54,FAG_Daten_2022!$A$1:$FK$206,FAG_Daten_2022!O$1,FALSE))</f>
        <v>0</v>
      </c>
      <c r="BD54" s="80" t="str">
        <f>IF(VLOOKUP($A54,FAG_Daten_2022!$A$1:$FK$206,FAG_Daten_2022!P$1,FALSE)="","",VLOOKUP($A54,FAG_Daten_2022!$A$1:$FK$206,FAG_Daten_2022!P$1,FALSE))</f>
        <v/>
      </c>
      <c r="BE54" s="80">
        <f>IF(VLOOKUP($A54,FAG_Daten_2022!$A$1:$FK$206,FAG_Daten_2022!R$1,FALSE)="","",VLOOKUP($A54,FAG_Daten_2022!$A$1:$FK$206,FAG_Daten_2022!R$1,FALSE))</f>
        <v>23</v>
      </c>
      <c r="BF54" s="80">
        <f>IF(VLOOKUP($A54,FAG_Daten_2022!$A$1:$FK$206,FAG_Daten_2022!S$1,FALSE)="","",VLOOKUP($A54,FAG_Daten_2022!$A$1:$FK$206,FAG_Daten_2022!S$1,FALSE))</f>
        <v>0</v>
      </c>
      <c r="BG54" s="80" t="str">
        <f>IF(VLOOKUP($A54,FAG_Daten_2022!$A$1:$FK$206,FAG_Daten_2022!T$1,FALSE)="","",VLOOKUP($A54,FAG_Daten_2022!$A$1:$FK$206,FAG_Daten_2022!T$1,FALSE))</f>
        <v/>
      </c>
      <c r="BH54" s="80" t="str">
        <f>IF(VLOOKUP($A54,FAG_Daten_2022!$A$1:$FK$206,FAG_Daten_2022!U$1,FALSE)="","",VLOOKUP($A54,FAG_Daten_2022!$A$1:$FK$206,FAG_Daten_2022!U$1,FALSE))</f>
        <v/>
      </c>
      <c r="BI54" s="80">
        <f>IF(VLOOKUP($A54,FAG_Daten_2022!$A$1:$FK$206,FAG_Daten_2022!W$1,FALSE)="","",VLOOKUP($A54,FAG_Daten_2022!$A$1:$FK$206,FAG_Daten_2022!W$1,FALSE))</f>
        <v>0</v>
      </c>
      <c r="BJ54" s="80" t="str">
        <f>IF(VLOOKUP($A54,FAG_Daten_2022!$A$1:$FK$206,FAG_Daten_2022!X$1,FALSE)="","",VLOOKUP($A54,FAG_Daten_2022!$A$1:$FK$206,FAG_Daten_2022!X$1,FALSE))</f>
        <v/>
      </c>
      <c r="BK54" s="80" t="str">
        <f>IF(VLOOKUP($A54,FAG_Daten_2022!$A$1:$FK$206,FAG_Daten_2022!Y$1,FALSE)="","",VLOOKUP($A54,FAG_Daten_2022!$A$1:$FK$206,FAG_Daten_2022!Y$1,FALSE))</f>
        <v/>
      </c>
      <c r="BL54" s="80" t="str">
        <f>IF(VLOOKUP($A54,FAG_Daten_2022!$A$1:$FK$206,FAG_Daten_2022!Z$1,FALSE)="","",VLOOKUP($A54,FAG_Daten_2022!$A$1:$FK$206,FAG_Daten_2022!Z$1,FALSE))</f>
        <v/>
      </c>
      <c r="BM54" s="82">
        <f>IF(VLOOKUP($A54,FAG_Daten_2022!$A$1:$FK$206,FAG_Daten_2022!AG$1,FALSE)="","",VLOOKUP($A54,FAG_Daten_2022!$A$1:$FK$206,FAG_Daten_2022!AG$1,FALSE))</f>
        <v>4519870</v>
      </c>
      <c r="BN54" s="82">
        <f>IF(VLOOKUP($A54,FAG_Daten_2022!$A$1:$FK$206,FAG_Daten_2022!AH$1,FALSE)="","",VLOOKUP($A54,FAG_Daten_2022!$A$1:$FK$206,FAG_Daten_2022!AH$1,FALSE))</f>
        <v>4519870</v>
      </c>
      <c r="BO54" s="82">
        <f>IF(VLOOKUP($A54,FAG_Daten_2022!$A$1:$FK$206,FAG_Daten_2022!AI$1,FALSE)="","",VLOOKUP($A54,FAG_Daten_2022!$A$1:$FK$206,FAG_Daten_2022!AI$1,FALSE))</f>
        <v>0</v>
      </c>
      <c r="BP54" s="113">
        <f>IF(VLOOKUP($A54,FAG_Daten_2022!$A$1:$FK$206,FAG_Daten_2022!AJ$1,FALSE)="","",VLOOKUP($A54,FAG_Daten_2022!$A$1:$FK$206,FAG_Daten_2022!AJ$1,FALSE))</f>
        <v>0</v>
      </c>
      <c r="BQ54" s="82" t="str">
        <f>IF(VLOOKUP($A54,FAG_Daten_2022!$A$1:$FK$206,FAG_Daten_2022!AK$1,FALSE)="","",VLOOKUP($A54,FAG_Daten_2022!$A$1:$FK$206,FAG_Daten_2022!AK$1,FALSE))</f>
        <v/>
      </c>
      <c r="BR54" s="82">
        <f>IF(VLOOKUP($A54,FAG_Daten_2022!$A$1:$FK$206,FAG_Daten_2022!AL$1,FALSE)="","",VLOOKUP($A54,FAG_Daten_2022!$A$1:$FK$206,FAG_Daten_2022!AL$1,FALSE))</f>
        <v>4519870</v>
      </c>
      <c r="BS54" s="82">
        <f>IF(VLOOKUP($A54,FAG_Daten_2022!$A$1:$FK$206,FAG_Daten_2022!AM$1,FALSE)="","",VLOOKUP($A54,FAG_Daten_2022!$A$1:$FK$206,FAG_Daten_2022!AM$1,FALSE))</f>
        <v>0</v>
      </c>
      <c r="BT54" s="82" t="str">
        <f>IF(VLOOKUP($A54,FAG_Daten_2022!$A$1:$FK$206,FAG_Daten_2022!AN$1,FALSE)="","",VLOOKUP($A54,FAG_Daten_2022!$A$1:$FK$206,FAG_Daten_2022!AN$1,FALSE))</f>
        <v/>
      </c>
      <c r="BU54" s="82" t="str">
        <f>IF(VLOOKUP($A54,FAG_Daten_2022!$A$1:$FK$206,FAG_Daten_2022!AO$1,FALSE)="","",VLOOKUP($A54,FAG_Daten_2022!$A$1:$FK$206,FAG_Daten_2022!AO$1,FALSE))</f>
        <v/>
      </c>
      <c r="BV54" s="82">
        <f>IF(VLOOKUP($A54,FAG_Daten_2022!$A$1:$FK$206,FAG_Daten_2022!AP$1,FALSE)="","",VLOOKUP($A54,FAG_Daten_2022!$A$1:$FK$206,FAG_Daten_2022!AP$1,FALSE))</f>
        <v>0</v>
      </c>
      <c r="BW54" s="82" t="str">
        <f>IF(VLOOKUP($A54,FAG_Daten_2022!$A$1:$FK$206,FAG_Daten_2022!AQ$1,FALSE)="","",VLOOKUP($A54,FAG_Daten_2022!$A$1:$FK$206,FAG_Daten_2022!AQ$1,FALSE))</f>
        <v/>
      </c>
      <c r="BX54" s="82" t="str">
        <f>IF(VLOOKUP($A54,FAG_Daten_2022!$A$1:$FK$206,FAG_Daten_2022!AR$1,FALSE)="","",VLOOKUP($A54,FAG_Daten_2022!$A$1:$FK$206,FAG_Daten_2022!AR$1,FALSE))</f>
        <v/>
      </c>
      <c r="BY54" s="82" t="str">
        <f>IF(VLOOKUP($A54,FAG_Daten_2022!$A$1:$FK$206,FAG_Daten_2022!AS$1,FALSE)="","",VLOOKUP($A54,FAG_Daten_2022!$A$1:$FK$206,FAG_Daten_2022!AS$1,FALSE))</f>
        <v/>
      </c>
      <c r="BZ54" s="82">
        <f t="shared" si="83"/>
        <v>484212</v>
      </c>
      <c r="CA54" s="82">
        <f t="shared" si="84"/>
        <v>0</v>
      </c>
      <c r="CB54" s="82">
        <f t="shared" si="85"/>
        <v>0</v>
      </c>
      <c r="CC54" s="82" t="str">
        <f t="shared" si="86"/>
        <v/>
      </c>
      <c r="CD54" s="82">
        <f t="shared" si="87"/>
        <v>242106</v>
      </c>
      <c r="CE54" s="82">
        <f t="shared" si="88"/>
        <v>0</v>
      </c>
      <c r="CF54" s="82" t="str">
        <f t="shared" si="89"/>
        <v/>
      </c>
      <c r="CG54" s="82" t="str">
        <f t="shared" si="90"/>
        <v/>
      </c>
      <c r="CH54" s="82">
        <f t="shared" si="91"/>
        <v>0</v>
      </c>
      <c r="CI54" s="82" t="str">
        <f t="shared" si="92"/>
        <v/>
      </c>
      <c r="CJ54" s="82" t="str">
        <f t="shared" si="93"/>
        <v/>
      </c>
      <c r="CK54" s="82" t="str">
        <f t="shared" si="94"/>
        <v/>
      </c>
      <c r="CL54" s="82">
        <f t="shared" si="95"/>
        <v>0</v>
      </c>
      <c r="CM54" s="82">
        <f t="shared" si="96"/>
        <v>0</v>
      </c>
      <c r="CN54" s="82">
        <f t="shared" si="97"/>
        <v>0</v>
      </c>
      <c r="CO54" s="82" t="str">
        <f t="shared" si="98"/>
        <v/>
      </c>
      <c r="CP54" s="82">
        <f t="shared" si="99"/>
        <v>0</v>
      </c>
      <c r="CQ54" s="82">
        <f t="shared" si="100"/>
        <v>0</v>
      </c>
      <c r="CR54" s="82" t="str">
        <f t="shared" si="101"/>
        <v/>
      </c>
      <c r="CS54" s="82" t="str">
        <f t="shared" si="102"/>
        <v/>
      </c>
      <c r="CT54" s="82">
        <f t="shared" si="103"/>
        <v>0</v>
      </c>
      <c r="CU54" s="82" t="str">
        <f t="shared" si="104"/>
        <v/>
      </c>
      <c r="CV54" s="82" t="str">
        <f t="shared" si="105"/>
        <v/>
      </c>
      <c r="CW54" s="82" t="str">
        <f t="shared" si="106"/>
        <v/>
      </c>
      <c r="CX54" s="82">
        <f t="shared" si="107"/>
        <v>726318</v>
      </c>
      <c r="CY54" s="82">
        <f>VLOOKUP($A54,FAG_Daten_2022!$A$1:$FK$206,FAG_Daten_2022!I$1,FALSE)</f>
        <v>317</v>
      </c>
      <c r="CZ54" s="82">
        <f>IF(VLOOKUP($A54,FAG_Daten_2022!$A$1:$FK$206,FAG_Daten_2022!BE$1,FALSE)="","",VLOOKUP($A54,FAG_Daten_2022!$A$1:$FK$206,FAG_Daten_2022!BE$1,FALSE))</f>
        <v>111</v>
      </c>
      <c r="DA54" s="82" t="str">
        <f>IF(VLOOKUP($A54,FAG_Daten_2022!$A$1:$FK$206,FAG_Daten_2022!BF$1,FALSE)="","",VLOOKUP($A54,FAG_Daten_2022!$A$1:$FK$206,FAG_Daten_2022!BF$1,FALSE))</f>
        <v/>
      </c>
      <c r="DB54" s="82" t="str">
        <f>IF(VLOOKUP($A54,FAG_Daten_2022!$A$1:$FK$206,FAG_Daten_2022!BG$1,FALSE)="","",VLOOKUP($A54,FAG_Daten_2022!$A$1:$FK$206,FAG_Daten_2022!BG$1,FALSE))</f>
        <v/>
      </c>
      <c r="DC54" s="82" t="str">
        <f>IF(VLOOKUP($A54,FAG_Daten_2022!$A$1:$FK$206,FAG_Daten_2022!BH$1,FALSE)="","",VLOOKUP($A54,FAG_Daten_2022!$A$1:$FK$206,FAG_Daten_2022!BH$1,FALSE))</f>
        <v/>
      </c>
      <c r="DD54" s="82">
        <f>IF(VLOOKUP($A54,FAG_Daten_2022!$A$1:$FK$206,FAG_Daten_2022!BI$1,FALSE)="","",VLOOKUP($A54,FAG_Daten_2022!$A$1:$FK$206,FAG_Daten_2022!BI$1,FALSE))</f>
        <v>46</v>
      </c>
      <c r="DE54" s="82" t="str">
        <f>IF(VLOOKUP($A54,FAG_Daten_2022!$A$1:$FK$206,FAG_Daten_2022!BJ$1,FALSE)="","",VLOOKUP($A54,FAG_Daten_2022!$A$1:$FK$206,FAG_Daten_2022!BJ$1,FALSE))</f>
        <v/>
      </c>
      <c r="DF54" s="82" t="str">
        <f>IF(VLOOKUP($A54,FAG_Daten_2022!$A$1:$FK$206,FAG_Daten_2022!BK$1,FALSE)="","",VLOOKUP($A54,FAG_Daten_2022!$A$1:$FK$206,FAG_Daten_2022!BK$1,FALSE))</f>
        <v/>
      </c>
      <c r="DG54" s="82" t="str">
        <f>IF(VLOOKUP($A54,FAG_Daten_2022!$A$1:$FK$206,FAG_Daten_2022!BL$1,FALSE)="","",VLOOKUP($A54,FAG_Daten_2022!$A$1:$FK$206,FAG_Daten_2022!BL$1,FALSE))</f>
        <v/>
      </c>
      <c r="DH54" s="82" t="str">
        <f>IF(VLOOKUP($A54,FAG_Daten_2022!$A$1:$FK$206,FAG_Daten_2022!BM$1,FALSE)="","",VLOOKUP($A54,FAG_Daten_2022!$A$1:$FK$206,FAG_Daten_2022!BM$1,FALSE))</f>
        <v/>
      </c>
      <c r="DI54" s="82" t="str">
        <f>IF(VLOOKUP($A54,FAG_Daten_2022!$A$1:$FK$206,FAG_Daten_2022!BN$1,FALSE)="","",VLOOKUP($A54,FAG_Daten_2022!$A$1:$FK$206,FAG_Daten_2022!BN$1,FALSE))</f>
        <v/>
      </c>
      <c r="DJ54" s="82" t="str">
        <f>IF(VLOOKUP($A54,FAG_Daten_2022!$A$1:$FK$206,FAG_Daten_2022!BO$1,FALSE)="","",VLOOKUP($A54,FAG_Daten_2022!$A$1:$FK$206,FAG_Daten_2022!BO$1,FALSE))</f>
        <v/>
      </c>
      <c r="DK54" s="82" t="str">
        <f>IF(VLOOKUP($A54,FAG_Daten_2022!$A$1:$FK$206,FAG_Daten_2022!BP$1,FALSE)="","",VLOOKUP($A54,FAG_Daten_2022!$A$1:$FK$206,FAG_Daten_2022!BP$1,FALSE))</f>
        <v/>
      </c>
      <c r="DL54" s="82" t="str">
        <f>IF(VLOOKUP($A54,FAG_Daten_2022!$A$1:$FK$206,FAG_Daten_2022!BQ$1,FALSE)="","",VLOOKUP($A54,FAG_Daten_2022!$A$1:$FK$206,FAG_Daten_2022!BQ$1,FALSE))</f>
        <v/>
      </c>
      <c r="DM54" s="82" t="str">
        <f>IF(VLOOKUP($A54,FAG_Daten_2022!$A$1:$FK$206,FAG_Daten_2022!BR$1,FALSE)="","",VLOOKUP($A54,FAG_Daten_2022!$A$1:$FK$206,FAG_Daten_2022!BR$1,FALSE))</f>
        <v/>
      </c>
      <c r="DN54" s="82">
        <f t="shared" si="108"/>
        <v>0</v>
      </c>
      <c r="DO54" s="82" t="str">
        <f t="shared" si="109"/>
        <v/>
      </c>
      <c r="DP54" s="82" t="str">
        <f t="shared" si="110"/>
        <v/>
      </c>
      <c r="DQ54" s="82" t="str">
        <f t="shared" si="111"/>
        <v/>
      </c>
      <c r="DR54" s="82">
        <f t="shared" si="112"/>
        <v>0</v>
      </c>
      <c r="DS54" s="82" t="str">
        <f t="shared" si="113"/>
        <v/>
      </c>
      <c r="DT54" s="82" t="str">
        <f t="shared" si="114"/>
        <v/>
      </c>
      <c r="DU54" s="82" t="str">
        <f t="shared" si="115"/>
        <v/>
      </c>
      <c r="DV54" s="82" t="str">
        <f t="shared" si="116"/>
        <v/>
      </c>
      <c r="DW54" s="82" t="str">
        <f t="shared" si="117"/>
        <v/>
      </c>
      <c r="DX54" s="82" t="str">
        <f t="shared" si="118"/>
        <v/>
      </c>
      <c r="DY54" s="82" t="str">
        <f t="shared" si="119"/>
        <v/>
      </c>
      <c r="DZ54" s="82">
        <f t="shared" si="120"/>
        <v>0</v>
      </c>
      <c r="EA54" s="82">
        <f t="shared" si="121"/>
        <v>726318</v>
      </c>
      <c r="EB54" s="82"/>
      <c r="EC54" s="82"/>
      <c r="ED54" s="82"/>
      <c r="EE54" s="82"/>
      <c r="EF54" s="82"/>
      <c r="EG54" s="82"/>
      <c r="EH54" s="82"/>
      <c r="EI54" s="82"/>
      <c r="EJ54" s="82"/>
      <c r="EL54" s="82"/>
    </row>
    <row r="55" spans="1:143" outlineLevel="1" x14ac:dyDescent="0.2">
      <c r="A55" s="3">
        <v>57</v>
      </c>
      <c r="B55" s="3" t="str">
        <f>VLOOKUP(A55,FAG_Daten_2022!A$1:$FK$206,FAG_Daten_2022!$B$1,FALSE)</f>
        <v>Freienstein-Teufen</v>
      </c>
      <c r="C55" s="3" t="str">
        <f>VLOOKUP(A55,FAG_Daten_2022!A$1:$FK$206,FAG_Daten_2022!$C$1,FALSE)</f>
        <v>Politische Gemeinde</v>
      </c>
      <c r="D55" s="3" t="str">
        <f>VLOOKUP(A55,FAG_Daten_2022!A$1:$FK$206,FAG_Daten_2022!$D$1,FALSE)</f>
        <v>Bezirk Bülach</v>
      </c>
      <c r="E55" s="82">
        <f>VLOOKUP(A55,FAG_Daten_2022!A$1:$FK$206,FAG_Daten_2022!$AT$1,FALSE)</f>
        <v>2589</v>
      </c>
      <c r="F55" s="82">
        <f>VLOOKUP(A55,FAG_Daten_2022!A$1:$FK$206,FAG_Daten_2022!$AV$1,FALSE)</f>
        <v>3770</v>
      </c>
      <c r="G55" s="82">
        <f>VLOOKUP(A55,FAG_Daten_2022!A$1:$FK$206,FAG_Daten_2022!$F$1,FALSE)</f>
        <v>2398</v>
      </c>
      <c r="H55" s="80">
        <f>VLOOKUP(A55,FAG_Daten_2022!A$1:$FK$206,FAG_Daten_2022!$DH$1,FALSE)</f>
        <v>99</v>
      </c>
      <c r="I55" s="82">
        <f>ROUND(IF(E55&lt;FAG_Basisdaten!$C$5*F55,(FAG_Basisdaten!$C$5*F55-E55)*G55*H55/100,0),0)</f>
        <v>2356215</v>
      </c>
      <c r="J55" s="82">
        <f>VLOOKUP(A55,FAG_Daten_2022!A$1:$FK$206,FAG_Daten_2022!$AT$1,FALSE)</f>
        <v>2589</v>
      </c>
      <c r="K55" s="82">
        <f>VLOOKUP(A55,FAG_Daten_2022!A$1:$FK$206,FAG_Daten_2022!$AV$1,FALSE)</f>
        <v>3770</v>
      </c>
      <c r="L55" s="3">
        <f>VLOOKUP(A55,FAG_Daten_2022!A$1:$FK$206,FAG_Daten_2022!$F$1,FALSE)</f>
        <v>2398</v>
      </c>
      <c r="M55" s="3">
        <f>VLOOKUP(A55,FAG_Daten_2022!A$1:$FK$206,FAG_Daten_2022!DJ$1,FALSE)</f>
        <v>99.67</v>
      </c>
      <c r="N55" s="3">
        <f>VLOOKUP(A55,FAG_Daten_2022!A$1:$FK$206,FAG_Daten_2022!$DK$1,FALSE)</f>
        <v>100.87</v>
      </c>
      <c r="O55" s="82">
        <f>ROUND(IF(J55&gt;K55*FAG_Basisdaten!$C$8,(J55-K55*FAG_Basisdaten!$C$8)*FAG_Basisdaten!$C$9*L55*(M55/N55),0),0)</f>
        <v>0</v>
      </c>
      <c r="P55" s="82">
        <f>VLOOKUP(A55,FAG_Daten_2022!A$1:$FK$206,FAG_Daten_2022!$I$1,FALSE)</f>
        <v>473</v>
      </c>
      <c r="Q55" s="82">
        <f>VLOOKUP(A55,FAG_Daten_2022!A$1:$FK$206,FAG_Daten_2022!$F$1,FALSE)</f>
        <v>2398</v>
      </c>
      <c r="R55" s="82">
        <f>VLOOKUP(A55,FAG_Daten_2022!A$1:$FK$206,FAG_Daten_2022!$K$1,FALSE)</f>
        <v>232131</v>
      </c>
      <c r="S55" s="82">
        <f>VLOOKUP(A55,FAG_Daten_2022!A$1:$FK$206,FAG_Daten_2022!$H$1,FALSE)</f>
        <v>1130451</v>
      </c>
      <c r="T55" s="82">
        <f>VLOOKUP(A55,FAG_Daten_2022!A$1:$FK$206,FAG_Daten_2022!$F$1,FALSE)</f>
        <v>2398</v>
      </c>
      <c r="U55" s="3">
        <f>VLOOKUP(A55,FAG_Daten_2022!A$1:$FK$206,FAG_Daten_2022!$BC$1,FALSE)</f>
        <v>102.3</v>
      </c>
      <c r="V55" s="3">
        <f>VLOOKUP(A55,FAG_Daten_2022!A$1:$FK$206,FAG_Daten_2022!$BD$1,FALSE)</f>
        <v>104.2</v>
      </c>
      <c r="W55" s="118">
        <f>IF((P55/Q55)&gt;(R55/S55)*FAG_Basisdaten!$C$12,((P55/Q55)-(R55/S55)*FAG_Basisdaten!$C$12)*T55*FAG_Basisdaten!$C$13*(U55/V55),0)</f>
        <v>0</v>
      </c>
      <c r="X55" s="3">
        <f>VLOOKUP(A55,FAG_Daten_2022!A$1:$FK$206,FAG_Daten_2022!$DH$1,FALSE)</f>
        <v>99</v>
      </c>
      <c r="Y55" s="3">
        <f>VLOOKUP(A55,FAG_Daten_2022!A$1:$FK$206,FAG_Daten_2022!$DJ$1,FALSE)</f>
        <v>99.67</v>
      </c>
      <c r="Z55" s="82">
        <f>ROUND(W55-W55*MIN(MAX((Y55*FAG_Basisdaten!$C$15-X55)/(Y55*FAG_Basisdaten!$C$14),0),1),0)</f>
        <v>0</v>
      </c>
      <c r="AA55" s="79">
        <f>VLOOKUP(A55,FAG_Daten_2022!A$1:$FK$206,FAG_Daten_2022!$AW$1,FALSE)</f>
        <v>292.92</v>
      </c>
      <c r="AB55" s="83">
        <f>VLOOKUP(A55,FAG_Daten_2022!A$1:$FK$206,FAG_Daten_2022!$AZ$1,FALSE)</f>
        <v>0.19539999999999999</v>
      </c>
      <c r="AC55" s="3">
        <f>VLOOKUP(A55,FAG_Daten_2022!A$1:$FK$206,FAG_Daten_2022!$F$1,FALSE)</f>
        <v>2398</v>
      </c>
      <c r="AD55" s="3">
        <f>VLOOKUP(A55,FAG_Daten_2022!A$1:$FK$206,FAG_Daten_2022!$BC$1,FALSE)</f>
        <v>102.3</v>
      </c>
      <c r="AE55" s="3">
        <f>VLOOKUP(A55,FAG_Daten_2022!A$1:$FK$206,FAG_Daten_2022!$BD$1,FALSE)</f>
        <v>104.2</v>
      </c>
      <c r="AF55" s="80">
        <f>IF(OR(AA55&lt;FAG_Basisdaten!$C$18,AB55&gt;FAG_Basisdaten!$C$19),MAX((FAG_Basisdaten!$C$20+FAG_Basisdaten!$C$21*AA55+FAG_Basisdaten!$C$22*AB55*100)*AC55*(AD55/AE55),0),0)</f>
        <v>942133.55827255279</v>
      </c>
      <c r="AG55" s="3">
        <f>VLOOKUP(A55,FAG_Daten_2022!A$1:$FK$206,FAG_Daten_2022!$DH$1,FALSE)</f>
        <v>99</v>
      </c>
      <c r="AH55" s="3">
        <f>VLOOKUP(A55,FAG_Daten_2022!A$1:$FK$206,FAG_Daten_2022!$DJ$1,FALSE)</f>
        <v>99.67</v>
      </c>
      <c r="AI55" s="82">
        <f>ROUND(AF55-AF55*MIN(MAX((AH55*FAG_Basisdaten!$C$24-AG55)/(AH55*FAG_Basisdaten!$C$23),0),1),0)</f>
        <v>416728</v>
      </c>
      <c r="AJ55" s="3">
        <f>VLOOKUP(A55,FAG_Daten_2022!$A$1:$FK$206,FAG_Daten_2022!$BC$1,FALSE)</f>
        <v>102.3</v>
      </c>
      <c r="AK55" s="3">
        <f>VLOOKUP(A55,FAG_Daten_2022!$A$1:$FK$206,FAG_Daten_2022!$BD$1,FALSE)</f>
        <v>104.2</v>
      </c>
      <c r="AL55" s="82">
        <v>0</v>
      </c>
      <c r="AM55" s="82">
        <f t="shared" si="82"/>
        <v>2772943</v>
      </c>
      <c r="AN55" s="115" t="str">
        <f>IF(VLOOKUP($A55,FAG_Daten_2022!$A$1:$FK$206,FAG_Daten_2022!BS$1,FALSE)="","",VLOOKUP($A55,FAG_Daten_2022!$A$1:$FK$206,FAG_Daten_2022!BS$1,FALSE))</f>
        <v/>
      </c>
      <c r="AO55" s="115" t="str">
        <f>IF(VLOOKUP($A55,FAG_Daten_2022!$A$1:$FK$206,FAG_Daten_2022!BT$1,FALSE)="","",VLOOKUP($A55,FAG_Daten_2022!$A$1:$FK$206,FAG_Daten_2022!BT$1,FALSE))</f>
        <v/>
      </c>
      <c r="AP55" s="115" t="str">
        <f>IF(VLOOKUP($A55,FAG_Daten_2022!$A$1:$FK$206,FAG_Daten_2022!BU$1,FALSE)="","",VLOOKUP($A55,FAG_Daten_2022!$A$1:$FK$206,FAG_Daten_2022!BU$1,FALSE))</f>
        <v/>
      </c>
      <c r="AQ55" s="115" t="str">
        <f>IF(VLOOKUP($A55,FAG_Daten_2022!$A$1:$FK$206,FAG_Daten_2022!BV$1,FALSE)="","",VLOOKUP($A55,FAG_Daten_2022!$A$1:$FK$206,FAG_Daten_2022!BV$1,FALSE))</f>
        <v/>
      </c>
      <c r="AR55" s="115" t="str">
        <f>IF(VLOOKUP($A55,FAG_Daten_2022!$A$1:$FK$206,FAG_Daten_2022!BW$1,FALSE)="","",VLOOKUP($A55,FAG_Daten_2022!$A$1:$FK$206,FAG_Daten_2022!BW$1,FALSE))</f>
        <v/>
      </c>
      <c r="AS55" s="115" t="str">
        <f>IF(VLOOKUP($A55,FAG_Daten_2022!$A$1:$FK$206,FAG_Daten_2022!BX$1,FALSE)="","",VLOOKUP($A55,FAG_Daten_2022!$A$1:$FK$206,FAG_Daten_2022!BX$1,FALSE))</f>
        <v/>
      </c>
      <c r="AT55" s="115" t="str">
        <f>IF(VLOOKUP($A55,FAG_Daten_2022!$A$1:$FK$206,FAG_Daten_2022!BY$1,FALSE)="","",VLOOKUP($A55,FAG_Daten_2022!$A$1:$FK$206,FAG_Daten_2022!BY$1,FALSE))</f>
        <v/>
      </c>
      <c r="AU55" s="115" t="str">
        <f>IF(VLOOKUP($A55,FAG_Daten_2022!$A$1:$FK$206,FAG_Daten_2022!BZ$1,FALSE)="","",VLOOKUP($A55,FAG_Daten_2022!$A$1:$FK$206,FAG_Daten_2022!BZ$1,FALSE))</f>
        <v/>
      </c>
      <c r="AV55" s="115" t="str">
        <f>IF(VLOOKUP($A55,FAG_Daten_2022!$A$1:$FK$206,FAG_Daten_2022!CA$1,FALSE)="","",VLOOKUP($A55,FAG_Daten_2022!$A$1:$FK$206,FAG_Daten_2022!CA$1,FALSE))</f>
        <v>Rorbas-Freienstein-Teufen</v>
      </c>
      <c r="AW55" s="115" t="str">
        <f>IF(VLOOKUP($A55,FAG_Daten_2022!$A$1:$FK$206,FAG_Daten_2022!CB$1,FALSE)="","",VLOOKUP($A55,FAG_Daten_2022!$A$1:$FK$206,FAG_Daten_2022!CB$1,FALSE))</f>
        <v/>
      </c>
      <c r="AX55" s="115" t="str">
        <f>IF(VLOOKUP($A55,FAG_Daten_2022!$A$1:$FK$206,FAG_Daten_2022!CC$1,FALSE)="","",VLOOKUP($A55,FAG_Daten_2022!$A$1:$FK$206,FAG_Daten_2022!CC$1,FALSE))</f>
        <v/>
      </c>
      <c r="AY55" s="115" t="str">
        <f>IF(VLOOKUP($A55,FAG_Daten_2022!$A$1:$FK$206,FAG_Daten_2022!CD$1,FALSE)="","",VLOOKUP($A55,FAG_Daten_2022!$A$1:$FK$206,FAG_Daten_2022!CD$1,FALSE))</f>
        <v/>
      </c>
      <c r="AZ55" s="80">
        <f>VLOOKUP($A55,FAG_Daten_2022!$A$1:$FK$206,FAG_Daten_2022!$DH$1,FALSE)</f>
        <v>99</v>
      </c>
      <c r="BA55" s="80">
        <f>IF(VLOOKUP($A55,FAG_Daten_2022!$A$1:$FK$206,FAG_Daten_2022!M$1,FALSE)="","",VLOOKUP($A55,FAG_Daten_2022!$A$1:$FK$206,FAG_Daten_2022!M$1,FALSE))</f>
        <v>0</v>
      </c>
      <c r="BB55" s="80">
        <f>IF(VLOOKUP($A55,FAG_Daten_2022!$A$1:$FK$206,FAG_Daten_2022!N$1,FALSE)="","",VLOOKUP($A55,FAG_Daten_2022!$A$1:$FK$206,FAG_Daten_2022!N$1,FALSE))</f>
        <v>0</v>
      </c>
      <c r="BC55" s="80">
        <f>IF(VLOOKUP($A55,FAG_Daten_2022!$A$1:$FK$206,FAG_Daten_2022!O$1,FALSE)="","",VLOOKUP($A55,FAG_Daten_2022!$A$1:$FK$206,FAG_Daten_2022!O$1,FALSE))</f>
        <v>0</v>
      </c>
      <c r="BD55" s="80" t="str">
        <f>IF(VLOOKUP($A55,FAG_Daten_2022!$A$1:$FK$206,FAG_Daten_2022!P$1,FALSE)="","",VLOOKUP($A55,FAG_Daten_2022!$A$1:$FK$206,FAG_Daten_2022!P$1,FALSE))</f>
        <v/>
      </c>
      <c r="BE55" s="80">
        <f>IF(VLOOKUP($A55,FAG_Daten_2022!$A$1:$FK$206,FAG_Daten_2022!R$1,FALSE)="","",VLOOKUP($A55,FAG_Daten_2022!$A$1:$FK$206,FAG_Daten_2022!R$1,FALSE))</f>
        <v>0</v>
      </c>
      <c r="BF55" s="80">
        <f>IF(VLOOKUP($A55,FAG_Daten_2022!$A$1:$FK$206,FAG_Daten_2022!S$1,FALSE)="","",VLOOKUP($A55,FAG_Daten_2022!$A$1:$FK$206,FAG_Daten_2022!S$1,FALSE))</f>
        <v>0</v>
      </c>
      <c r="BG55" s="80" t="str">
        <f>IF(VLOOKUP($A55,FAG_Daten_2022!$A$1:$FK$206,FAG_Daten_2022!T$1,FALSE)="","",VLOOKUP($A55,FAG_Daten_2022!$A$1:$FK$206,FAG_Daten_2022!T$1,FALSE))</f>
        <v/>
      </c>
      <c r="BH55" s="80" t="str">
        <f>IF(VLOOKUP($A55,FAG_Daten_2022!$A$1:$FK$206,FAG_Daten_2022!U$1,FALSE)="","",VLOOKUP($A55,FAG_Daten_2022!$A$1:$FK$206,FAG_Daten_2022!U$1,FALSE))</f>
        <v/>
      </c>
      <c r="BI55" s="80">
        <f>IF(VLOOKUP($A55,FAG_Daten_2022!$A$1:$FK$206,FAG_Daten_2022!W$1,FALSE)="","",VLOOKUP($A55,FAG_Daten_2022!$A$1:$FK$206,FAG_Daten_2022!W$1,FALSE))</f>
        <v>65</v>
      </c>
      <c r="BJ55" s="80" t="str">
        <f>IF(VLOOKUP($A55,FAG_Daten_2022!$A$1:$FK$206,FAG_Daten_2022!X$1,FALSE)="","",VLOOKUP($A55,FAG_Daten_2022!$A$1:$FK$206,FAG_Daten_2022!X$1,FALSE))</f>
        <v/>
      </c>
      <c r="BK55" s="80" t="str">
        <f>IF(VLOOKUP($A55,FAG_Daten_2022!$A$1:$FK$206,FAG_Daten_2022!Y$1,FALSE)="","",VLOOKUP($A55,FAG_Daten_2022!$A$1:$FK$206,FAG_Daten_2022!Y$1,FALSE))</f>
        <v/>
      </c>
      <c r="BL55" s="80" t="str">
        <f>IF(VLOOKUP($A55,FAG_Daten_2022!$A$1:$FK$206,FAG_Daten_2022!Z$1,FALSE)="","",VLOOKUP($A55,FAG_Daten_2022!$A$1:$FK$206,FAG_Daten_2022!Z$1,FALSE))</f>
        <v/>
      </c>
      <c r="BM55" s="82">
        <f>IF(VLOOKUP($A55,FAG_Daten_2022!$A$1:$FK$206,FAG_Daten_2022!AG$1,FALSE)="","",VLOOKUP($A55,FAG_Daten_2022!$A$1:$FK$206,FAG_Daten_2022!AG$1,FALSE))</f>
        <v>6207827</v>
      </c>
      <c r="BN55" s="82">
        <f>IF(VLOOKUP($A55,FAG_Daten_2022!$A$1:$FK$206,FAG_Daten_2022!AH$1,FALSE)="","",VLOOKUP($A55,FAG_Daten_2022!$A$1:$FK$206,FAG_Daten_2022!AH$1,FALSE))</f>
        <v>0</v>
      </c>
      <c r="BO55" s="82">
        <f>IF(VLOOKUP($A55,FAG_Daten_2022!$A$1:$FK$206,FAG_Daten_2022!AI$1,FALSE)="","",VLOOKUP($A55,FAG_Daten_2022!$A$1:$FK$206,FAG_Daten_2022!AI$1,FALSE))</f>
        <v>0</v>
      </c>
      <c r="BP55" s="113">
        <f>IF(VLOOKUP($A55,FAG_Daten_2022!$A$1:$FK$206,FAG_Daten_2022!AJ$1,FALSE)="","",VLOOKUP($A55,FAG_Daten_2022!$A$1:$FK$206,FAG_Daten_2022!AJ$1,FALSE))</f>
        <v>0</v>
      </c>
      <c r="BQ55" s="82" t="str">
        <f>IF(VLOOKUP($A55,FAG_Daten_2022!$A$1:$FK$206,FAG_Daten_2022!AK$1,FALSE)="","",VLOOKUP($A55,FAG_Daten_2022!$A$1:$FK$206,FAG_Daten_2022!AK$1,FALSE))</f>
        <v/>
      </c>
      <c r="BR55" s="82">
        <f>IF(VLOOKUP($A55,FAG_Daten_2022!$A$1:$FK$206,FAG_Daten_2022!AL$1,FALSE)="","",VLOOKUP($A55,FAG_Daten_2022!$A$1:$FK$206,FAG_Daten_2022!AL$1,FALSE))</f>
        <v>0</v>
      </c>
      <c r="BS55" s="82">
        <f>IF(VLOOKUP($A55,FAG_Daten_2022!$A$1:$FK$206,FAG_Daten_2022!AM$1,FALSE)="","",VLOOKUP($A55,FAG_Daten_2022!$A$1:$FK$206,FAG_Daten_2022!AM$1,FALSE))</f>
        <v>0</v>
      </c>
      <c r="BT55" s="82" t="str">
        <f>IF(VLOOKUP($A55,FAG_Daten_2022!$A$1:$FK$206,FAG_Daten_2022!AN$1,FALSE)="","",VLOOKUP($A55,FAG_Daten_2022!$A$1:$FK$206,FAG_Daten_2022!AN$1,FALSE))</f>
        <v/>
      </c>
      <c r="BU55" s="82" t="str">
        <f>IF(VLOOKUP($A55,FAG_Daten_2022!$A$1:$FK$206,FAG_Daten_2022!AO$1,FALSE)="","",VLOOKUP($A55,FAG_Daten_2022!$A$1:$FK$206,FAG_Daten_2022!AO$1,FALSE))</f>
        <v/>
      </c>
      <c r="BV55" s="82">
        <f>IF(VLOOKUP($A55,FAG_Daten_2022!$A$1:$FK$206,FAG_Daten_2022!AP$1,FALSE)="","",VLOOKUP($A55,FAG_Daten_2022!$A$1:$FK$206,FAG_Daten_2022!AP$1,FALSE))</f>
        <v>6207827</v>
      </c>
      <c r="BW55" s="82" t="str">
        <f>IF(VLOOKUP($A55,FAG_Daten_2022!$A$1:$FK$206,FAG_Daten_2022!AQ$1,FALSE)="","",VLOOKUP($A55,FAG_Daten_2022!$A$1:$FK$206,FAG_Daten_2022!AQ$1,FALSE))</f>
        <v/>
      </c>
      <c r="BX55" s="82" t="str">
        <f>IF(VLOOKUP($A55,FAG_Daten_2022!$A$1:$FK$206,FAG_Daten_2022!AR$1,FALSE)="","",VLOOKUP($A55,FAG_Daten_2022!$A$1:$FK$206,FAG_Daten_2022!AR$1,FALSE))</f>
        <v/>
      </c>
      <c r="BY55" s="82" t="str">
        <f>IF(VLOOKUP($A55,FAG_Daten_2022!$A$1:$FK$206,FAG_Daten_2022!AS$1,FALSE)="","",VLOOKUP($A55,FAG_Daten_2022!$A$1:$FK$206,FAG_Daten_2022!AS$1,FALSE))</f>
        <v/>
      </c>
      <c r="BZ55" s="82">
        <f t="shared" si="83"/>
        <v>0</v>
      </c>
      <c r="CA55" s="82">
        <f t="shared" si="84"/>
        <v>0</v>
      </c>
      <c r="CB55" s="82">
        <f t="shared" si="85"/>
        <v>0</v>
      </c>
      <c r="CC55" s="82" t="str">
        <f t="shared" si="86"/>
        <v/>
      </c>
      <c r="CD55" s="82">
        <f t="shared" si="87"/>
        <v>0</v>
      </c>
      <c r="CE55" s="82">
        <f t="shared" si="88"/>
        <v>0</v>
      </c>
      <c r="CF55" s="82" t="str">
        <f t="shared" si="89"/>
        <v/>
      </c>
      <c r="CG55" s="82" t="str">
        <f t="shared" si="90"/>
        <v/>
      </c>
      <c r="CH55" s="82">
        <f t="shared" si="91"/>
        <v>1547010</v>
      </c>
      <c r="CI55" s="82" t="str">
        <f t="shared" si="92"/>
        <v/>
      </c>
      <c r="CJ55" s="82" t="str">
        <f t="shared" si="93"/>
        <v/>
      </c>
      <c r="CK55" s="82" t="str">
        <f t="shared" si="94"/>
        <v/>
      </c>
      <c r="CL55" s="82">
        <f t="shared" si="95"/>
        <v>0</v>
      </c>
      <c r="CM55" s="82">
        <f t="shared" si="96"/>
        <v>0</v>
      </c>
      <c r="CN55" s="82">
        <f t="shared" si="97"/>
        <v>0</v>
      </c>
      <c r="CO55" s="82" t="str">
        <f t="shared" si="98"/>
        <v/>
      </c>
      <c r="CP55" s="82">
        <f t="shared" si="99"/>
        <v>0</v>
      </c>
      <c r="CQ55" s="82">
        <f t="shared" si="100"/>
        <v>0</v>
      </c>
      <c r="CR55" s="82" t="str">
        <f t="shared" si="101"/>
        <v/>
      </c>
      <c r="CS55" s="82" t="str">
        <f t="shared" si="102"/>
        <v/>
      </c>
      <c r="CT55" s="82">
        <f t="shared" si="103"/>
        <v>0</v>
      </c>
      <c r="CU55" s="82" t="str">
        <f t="shared" si="104"/>
        <v/>
      </c>
      <c r="CV55" s="82" t="str">
        <f t="shared" si="105"/>
        <v/>
      </c>
      <c r="CW55" s="82" t="str">
        <f t="shared" si="106"/>
        <v/>
      </c>
      <c r="CX55" s="82">
        <f t="shared" si="107"/>
        <v>1547010</v>
      </c>
      <c r="CY55" s="82">
        <f>VLOOKUP($A55,FAG_Daten_2022!$A$1:$FK$206,FAG_Daten_2022!I$1,FALSE)</f>
        <v>473</v>
      </c>
      <c r="CZ55" s="82" t="str">
        <f>IF(VLOOKUP($A55,FAG_Daten_2022!$A$1:$FK$206,FAG_Daten_2022!BE$1,FALSE)="","",VLOOKUP($A55,FAG_Daten_2022!$A$1:$FK$206,FAG_Daten_2022!BE$1,FALSE))</f>
        <v/>
      </c>
      <c r="DA55" s="82" t="str">
        <f>IF(VLOOKUP($A55,FAG_Daten_2022!$A$1:$FK$206,FAG_Daten_2022!BF$1,FALSE)="","",VLOOKUP($A55,FAG_Daten_2022!$A$1:$FK$206,FAG_Daten_2022!BF$1,FALSE))</f>
        <v/>
      </c>
      <c r="DB55" s="82" t="str">
        <f>IF(VLOOKUP($A55,FAG_Daten_2022!$A$1:$FK$206,FAG_Daten_2022!BG$1,FALSE)="","",VLOOKUP($A55,FAG_Daten_2022!$A$1:$FK$206,FAG_Daten_2022!BG$1,FALSE))</f>
        <v/>
      </c>
      <c r="DC55" s="82" t="str">
        <f>IF(VLOOKUP($A55,FAG_Daten_2022!$A$1:$FK$206,FAG_Daten_2022!BH$1,FALSE)="","",VLOOKUP($A55,FAG_Daten_2022!$A$1:$FK$206,FAG_Daten_2022!BH$1,FALSE))</f>
        <v/>
      </c>
      <c r="DD55" s="82" t="str">
        <f>IF(VLOOKUP($A55,FAG_Daten_2022!$A$1:$FK$206,FAG_Daten_2022!BI$1,FALSE)="","",VLOOKUP($A55,FAG_Daten_2022!$A$1:$FK$206,FAG_Daten_2022!BI$1,FALSE))</f>
        <v/>
      </c>
      <c r="DE55" s="82" t="str">
        <f>IF(VLOOKUP($A55,FAG_Daten_2022!$A$1:$FK$206,FAG_Daten_2022!BJ$1,FALSE)="","",VLOOKUP($A55,FAG_Daten_2022!$A$1:$FK$206,FAG_Daten_2022!BJ$1,FALSE))</f>
        <v/>
      </c>
      <c r="DF55" s="82" t="str">
        <f>IF(VLOOKUP($A55,FAG_Daten_2022!$A$1:$FK$206,FAG_Daten_2022!BK$1,FALSE)="","",VLOOKUP($A55,FAG_Daten_2022!$A$1:$FK$206,FAG_Daten_2022!BK$1,FALSE))</f>
        <v/>
      </c>
      <c r="DG55" s="82" t="str">
        <f>IF(VLOOKUP($A55,FAG_Daten_2022!$A$1:$FK$206,FAG_Daten_2022!BL$1,FALSE)="","",VLOOKUP($A55,FAG_Daten_2022!$A$1:$FK$206,FAG_Daten_2022!BL$1,FALSE))</f>
        <v/>
      </c>
      <c r="DH55" s="82">
        <f>IF(VLOOKUP($A55,FAG_Daten_2022!$A$1:$FK$206,FAG_Daten_2022!BM$1,FALSE)="","",VLOOKUP($A55,FAG_Daten_2022!$A$1:$FK$206,FAG_Daten_2022!BM$1,FALSE))</f>
        <v>268</v>
      </c>
      <c r="DI55" s="82" t="str">
        <f>IF(VLOOKUP($A55,FAG_Daten_2022!$A$1:$FK$206,FAG_Daten_2022!BN$1,FALSE)="","",VLOOKUP($A55,FAG_Daten_2022!$A$1:$FK$206,FAG_Daten_2022!BN$1,FALSE))</f>
        <v/>
      </c>
      <c r="DJ55" s="82" t="str">
        <f>IF(VLOOKUP($A55,FAG_Daten_2022!$A$1:$FK$206,FAG_Daten_2022!BO$1,FALSE)="","",VLOOKUP($A55,FAG_Daten_2022!$A$1:$FK$206,FAG_Daten_2022!BO$1,FALSE))</f>
        <v/>
      </c>
      <c r="DK55" s="82" t="str">
        <f>IF(VLOOKUP($A55,FAG_Daten_2022!$A$1:$FK$206,FAG_Daten_2022!BP$1,FALSE)="","",VLOOKUP($A55,FAG_Daten_2022!$A$1:$FK$206,FAG_Daten_2022!BP$1,FALSE))</f>
        <v/>
      </c>
      <c r="DL55" s="82" t="str">
        <f>IF(VLOOKUP($A55,FAG_Daten_2022!$A$1:$FK$206,FAG_Daten_2022!BQ$1,FALSE)="","",VLOOKUP($A55,FAG_Daten_2022!$A$1:$FK$206,FAG_Daten_2022!BQ$1,FALSE))</f>
        <v/>
      </c>
      <c r="DM55" s="82" t="str">
        <f>IF(VLOOKUP($A55,FAG_Daten_2022!$A$1:$FK$206,FAG_Daten_2022!BR$1,FALSE)="","",VLOOKUP($A55,FAG_Daten_2022!$A$1:$FK$206,FAG_Daten_2022!BR$1,FALSE))</f>
        <v/>
      </c>
      <c r="DN55" s="82" t="str">
        <f t="shared" si="108"/>
        <v/>
      </c>
      <c r="DO55" s="82" t="str">
        <f t="shared" si="109"/>
        <v/>
      </c>
      <c r="DP55" s="82" t="str">
        <f t="shared" si="110"/>
        <v/>
      </c>
      <c r="DQ55" s="82" t="str">
        <f t="shared" si="111"/>
        <v/>
      </c>
      <c r="DR55" s="82" t="str">
        <f t="shared" si="112"/>
        <v/>
      </c>
      <c r="DS55" s="82" t="str">
        <f t="shared" si="113"/>
        <v/>
      </c>
      <c r="DT55" s="82" t="str">
        <f t="shared" si="114"/>
        <v/>
      </c>
      <c r="DU55" s="82" t="str">
        <f t="shared" si="115"/>
        <v/>
      </c>
      <c r="DV55" s="82">
        <f t="shared" si="116"/>
        <v>0</v>
      </c>
      <c r="DW55" s="82" t="str">
        <f t="shared" si="117"/>
        <v/>
      </c>
      <c r="DX55" s="82" t="str">
        <f t="shared" si="118"/>
        <v/>
      </c>
      <c r="DY55" s="82" t="str">
        <f t="shared" si="119"/>
        <v/>
      </c>
      <c r="DZ55" s="82">
        <f t="shared" si="120"/>
        <v>0</v>
      </c>
      <c r="EA55" s="82">
        <f t="shared" si="121"/>
        <v>1547010</v>
      </c>
      <c r="EB55" s="82"/>
      <c r="EC55" s="82"/>
      <c r="ED55" s="82"/>
      <c r="EE55" s="82"/>
      <c r="EF55" s="82"/>
      <c r="EG55" s="82"/>
      <c r="EH55" s="82"/>
      <c r="EI55" s="82"/>
      <c r="EJ55" s="82"/>
      <c r="EK55" s="3"/>
      <c r="EL55" s="82"/>
      <c r="EM55" s="3"/>
    </row>
    <row r="56" spans="1:143" outlineLevel="1" x14ac:dyDescent="0.2">
      <c r="A56" s="1">
        <v>244</v>
      </c>
      <c r="B56" s="3" t="str">
        <f>VLOOKUP(A56,FAG_Daten_2022!A$1:$FK$206,FAG_Daten_2022!$B$1,FALSE)</f>
        <v>Geroldswil</v>
      </c>
      <c r="C56" s="3" t="str">
        <f>VLOOKUP(A56,FAG_Daten_2022!A$1:$FK$206,FAG_Daten_2022!$C$1,FALSE)</f>
        <v>Politische Gemeinde</v>
      </c>
      <c r="D56" s="3" t="str">
        <f>VLOOKUP(A56,FAG_Daten_2022!A$1:$FK$206,FAG_Daten_2022!$D$1,FALSE)</f>
        <v>Bezirk Dietikon</v>
      </c>
      <c r="E56" s="82">
        <f>VLOOKUP(A56,FAG_Daten_2022!A$1:$FK$206,FAG_Daten_2022!$AT$1,FALSE)</f>
        <v>3287</v>
      </c>
      <c r="F56" s="82">
        <f>VLOOKUP(A56,FAG_Daten_2022!A$1:$FK$206,FAG_Daten_2022!$AV$1,FALSE)</f>
        <v>3770</v>
      </c>
      <c r="G56" s="82">
        <f>VLOOKUP(A56,FAG_Daten_2022!A$1:$FK$206,FAG_Daten_2022!$F$1,FALSE)</f>
        <v>5046</v>
      </c>
      <c r="H56" s="80">
        <f>VLOOKUP(A56,FAG_Daten_2022!A$1:$FK$206,FAG_Daten_2022!$DH$1,FALSE)</f>
        <v>111</v>
      </c>
      <c r="I56" s="82">
        <f>ROUND(IF(E56&lt;FAG_Basisdaten!$C$5*F56,(FAG_Basisdaten!$C$5*F56-E56)*G56*H56/100,0),0)</f>
        <v>1649512</v>
      </c>
      <c r="J56" s="82">
        <f>VLOOKUP(A56,FAG_Daten_2022!A$1:$FK$206,FAG_Daten_2022!$AT$1,FALSE)</f>
        <v>3287</v>
      </c>
      <c r="K56" s="82">
        <f>VLOOKUP(A56,FAG_Daten_2022!A$1:$FK$206,FAG_Daten_2022!$AV$1,FALSE)</f>
        <v>3770</v>
      </c>
      <c r="L56" s="3">
        <f>VLOOKUP(A56,FAG_Daten_2022!A$1:$FK$206,FAG_Daten_2022!$F$1,FALSE)</f>
        <v>5046</v>
      </c>
      <c r="M56" s="3">
        <f>VLOOKUP(A56,FAG_Daten_2022!A$1:$FK$206,FAG_Daten_2022!DJ$1,FALSE)</f>
        <v>99.67</v>
      </c>
      <c r="N56" s="3">
        <f>VLOOKUP(A56,FAG_Daten_2022!A$1:$FK$206,FAG_Daten_2022!$DK$1,FALSE)</f>
        <v>100.87</v>
      </c>
      <c r="O56" s="82">
        <f>ROUND(IF(J56&gt;K56*FAG_Basisdaten!$C$8,(J56-K56*FAG_Basisdaten!$C$8)*FAG_Basisdaten!$C$9*L56*(M56/N56),0),0)</f>
        <v>0</v>
      </c>
      <c r="P56" s="82">
        <f>VLOOKUP(A56,FAG_Daten_2022!A$1:$FK$206,FAG_Daten_2022!$I$1,FALSE)</f>
        <v>1124</v>
      </c>
      <c r="Q56" s="82">
        <f>VLOOKUP(A56,FAG_Daten_2022!A$1:$FK$206,FAG_Daten_2022!$F$1,FALSE)</f>
        <v>5046</v>
      </c>
      <c r="R56" s="82">
        <f>VLOOKUP(A56,FAG_Daten_2022!A$1:$FK$206,FAG_Daten_2022!$K$1,FALSE)</f>
        <v>232131</v>
      </c>
      <c r="S56" s="82">
        <f>VLOOKUP(A56,FAG_Daten_2022!A$1:$FK$206,FAG_Daten_2022!$H$1,FALSE)</f>
        <v>1130451</v>
      </c>
      <c r="T56" s="82">
        <f>VLOOKUP(A56,FAG_Daten_2022!A$1:$FK$206,FAG_Daten_2022!$F$1,FALSE)</f>
        <v>5046</v>
      </c>
      <c r="U56" s="3">
        <f>VLOOKUP(A56,FAG_Daten_2022!A$1:$FK$206,FAG_Daten_2022!$BC$1,FALSE)</f>
        <v>102.3</v>
      </c>
      <c r="V56" s="3">
        <f>VLOOKUP(A56,FAG_Daten_2022!A$1:$FK$206,FAG_Daten_2022!$BD$1,FALSE)</f>
        <v>104.2</v>
      </c>
      <c r="W56" s="118">
        <f>IF((P56/Q56)&gt;(R56/S56)*FAG_Basisdaten!$C$12,((P56/Q56)-(R56/S56)*FAG_Basisdaten!$C$12)*T56*FAG_Basisdaten!$C$13*(U56/V56),0)</f>
        <v>0</v>
      </c>
      <c r="X56" s="3">
        <f>VLOOKUP(A56,FAG_Daten_2022!A$1:$FK$206,FAG_Daten_2022!$DH$1,FALSE)</f>
        <v>111</v>
      </c>
      <c r="Y56" s="3">
        <f>VLOOKUP(A56,FAG_Daten_2022!A$1:$FK$206,FAG_Daten_2022!$DJ$1,FALSE)</f>
        <v>99.67</v>
      </c>
      <c r="Z56" s="82">
        <f>ROUND(W56-W56*MIN(MAX((Y56*FAG_Basisdaten!$C$15-X56)/(Y56*FAG_Basisdaten!$C$14),0),1),0)</f>
        <v>0</v>
      </c>
      <c r="AA56" s="79">
        <f>VLOOKUP(A56,FAG_Daten_2022!A$1:$FK$206,FAG_Daten_2022!$AW$1,FALSE)</f>
        <v>2714.42</v>
      </c>
      <c r="AB56" s="83">
        <f>VLOOKUP(A56,FAG_Daten_2022!A$1:$FK$206,FAG_Daten_2022!$AZ$1,FALSE)</f>
        <v>4.3900000000000002E-2</v>
      </c>
      <c r="AC56" s="3">
        <f>VLOOKUP(A56,FAG_Daten_2022!A$1:$FK$206,FAG_Daten_2022!$F$1,FALSE)</f>
        <v>5046</v>
      </c>
      <c r="AD56" s="3">
        <f>VLOOKUP(A56,FAG_Daten_2022!A$1:$FK$206,FAG_Daten_2022!$BC$1,FALSE)</f>
        <v>102.3</v>
      </c>
      <c r="AE56" s="3">
        <f>VLOOKUP(A56,FAG_Daten_2022!A$1:$FK$206,FAG_Daten_2022!$BD$1,FALSE)</f>
        <v>104.2</v>
      </c>
      <c r="AF56" s="80">
        <f>IF(OR(AA56&lt;FAG_Basisdaten!$C$18,AB56&gt;FAG_Basisdaten!$C$19),MAX((FAG_Basisdaten!$C$20+FAG_Basisdaten!$C$21*AA56+FAG_Basisdaten!$C$22*AB56*100)*AC56*(AD56/AE56),0),0)</f>
        <v>0</v>
      </c>
      <c r="AG56" s="3">
        <f>VLOOKUP(A56,FAG_Daten_2022!A$1:$FK$206,FAG_Daten_2022!$DH$1,FALSE)</f>
        <v>111</v>
      </c>
      <c r="AH56" s="3">
        <f>VLOOKUP(A56,FAG_Daten_2022!A$1:$FK$206,FAG_Daten_2022!$DJ$1,FALSE)</f>
        <v>99.67</v>
      </c>
      <c r="AI56" s="82">
        <f>ROUND(AF56-AF56*MIN(MAX((AH56*FAG_Basisdaten!$C$24-AG56)/(AH56*FAG_Basisdaten!$C$23),0),1),0)</f>
        <v>0</v>
      </c>
      <c r="AJ56" s="3">
        <f>VLOOKUP(A56,FAG_Daten_2022!$A$1:$FK$206,FAG_Daten_2022!$BC$1,FALSE)</f>
        <v>102.3</v>
      </c>
      <c r="AK56" s="3">
        <f>VLOOKUP(A56,FAG_Daten_2022!$A$1:$FK$206,FAG_Daten_2022!$BD$1,FALSE)</f>
        <v>104.2</v>
      </c>
      <c r="AL56" s="82">
        <v>0</v>
      </c>
      <c r="AM56" s="82">
        <f t="shared" si="82"/>
        <v>1649512</v>
      </c>
      <c r="AN56" s="115" t="str">
        <f>IF(VLOOKUP($A56,FAG_Daten_2022!$A$1:$FK$206,FAG_Daten_2022!BS$1,FALSE)="","",VLOOKUP($A56,FAG_Daten_2022!$A$1:$FK$206,FAG_Daten_2022!BS$1,FALSE))</f>
        <v>Oetwil-Geroldswil</v>
      </c>
      <c r="AO56" s="115" t="str">
        <f>IF(VLOOKUP($A56,FAG_Daten_2022!$A$1:$FK$206,FAG_Daten_2022!BT$1,FALSE)="","",VLOOKUP($A56,FAG_Daten_2022!$A$1:$FK$206,FAG_Daten_2022!BT$1,FALSE))</f>
        <v/>
      </c>
      <c r="AP56" s="115" t="str">
        <f>IF(VLOOKUP($A56,FAG_Daten_2022!$A$1:$FK$206,FAG_Daten_2022!BU$1,FALSE)="","",VLOOKUP($A56,FAG_Daten_2022!$A$1:$FK$206,FAG_Daten_2022!BU$1,FALSE))</f>
        <v/>
      </c>
      <c r="AQ56" s="115" t="str">
        <f>IF(VLOOKUP($A56,FAG_Daten_2022!$A$1:$FK$206,FAG_Daten_2022!BV$1,FALSE)="","",VLOOKUP($A56,FAG_Daten_2022!$A$1:$FK$206,FAG_Daten_2022!BV$1,FALSE))</f>
        <v/>
      </c>
      <c r="AR56" s="115" t="str">
        <f>IF(VLOOKUP($A56,FAG_Daten_2022!$A$1:$FK$206,FAG_Daten_2022!BW$1,FALSE)="","",VLOOKUP($A56,FAG_Daten_2022!$A$1:$FK$206,FAG_Daten_2022!BW$1,FALSE))</f>
        <v>Weiningen</v>
      </c>
      <c r="AS56" s="115" t="str">
        <f>IF(VLOOKUP($A56,FAG_Daten_2022!$A$1:$FK$206,FAG_Daten_2022!BX$1,FALSE)="","",VLOOKUP($A56,FAG_Daten_2022!$A$1:$FK$206,FAG_Daten_2022!BX$1,FALSE))</f>
        <v/>
      </c>
      <c r="AT56" s="115" t="str">
        <f>IF(VLOOKUP($A56,FAG_Daten_2022!$A$1:$FK$206,FAG_Daten_2022!BY$1,FALSE)="","",VLOOKUP($A56,FAG_Daten_2022!$A$1:$FK$206,FAG_Daten_2022!BY$1,FALSE))</f>
        <v/>
      </c>
      <c r="AU56" s="115" t="str">
        <f>IF(VLOOKUP($A56,FAG_Daten_2022!$A$1:$FK$206,FAG_Daten_2022!BZ$1,FALSE)="","",VLOOKUP($A56,FAG_Daten_2022!$A$1:$FK$206,FAG_Daten_2022!BZ$1,FALSE))</f>
        <v/>
      </c>
      <c r="AV56" s="115" t="str">
        <f>IF(VLOOKUP($A56,FAG_Daten_2022!$A$1:$FK$206,FAG_Daten_2022!CA$1,FALSE)="","",VLOOKUP($A56,FAG_Daten_2022!$A$1:$FK$206,FAG_Daten_2022!CA$1,FALSE))</f>
        <v/>
      </c>
      <c r="AW56" s="115" t="str">
        <f>IF(VLOOKUP($A56,FAG_Daten_2022!$A$1:$FK$206,FAG_Daten_2022!CB$1,FALSE)="","",VLOOKUP($A56,FAG_Daten_2022!$A$1:$FK$206,FAG_Daten_2022!CB$1,FALSE))</f>
        <v/>
      </c>
      <c r="AX56" s="115" t="str">
        <f>IF(VLOOKUP($A56,FAG_Daten_2022!$A$1:$FK$206,FAG_Daten_2022!CC$1,FALSE)="","",VLOOKUP($A56,FAG_Daten_2022!$A$1:$FK$206,FAG_Daten_2022!CC$1,FALSE))</f>
        <v/>
      </c>
      <c r="AY56" s="115" t="str">
        <f>IF(VLOOKUP($A56,FAG_Daten_2022!$A$1:$FK$206,FAG_Daten_2022!CD$1,FALSE)="","",VLOOKUP($A56,FAG_Daten_2022!$A$1:$FK$206,FAG_Daten_2022!CD$1,FALSE))</f>
        <v/>
      </c>
      <c r="AZ56" s="80">
        <f>VLOOKUP($A56,FAG_Daten_2022!$A$1:$FK$206,FAG_Daten_2022!$DH$1,FALSE)</f>
        <v>111</v>
      </c>
      <c r="BA56" s="80">
        <f>IF(VLOOKUP($A56,FAG_Daten_2022!$A$1:$FK$206,FAG_Daten_2022!M$1,FALSE)="","",VLOOKUP($A56,FAG_Daten_2022!$A$1:$FK$206,FAG_Daten_2022!M$1,FALSE))</f>
        <v>44</v>
      </c>
      <c r="BB56" s="80">
        <f>IF(VLOOKUP($A56,FAG_Daten_2022!$A$1:$FK$206,FAG_Daten_2022!N$1,FALSE)="","",VLOOKUP($A56,FAG_Daten_2022!$A$1:$FK$206,FAG_Daten_2022!N$1,FALSE))</f>
        <v>0</v>
      </c>
      <c r="BC56" s="80">
        <f>IF(VLOOKUP($A56,FAG_Daten_2022!$A$1:$FK$206,FAG_Daten_2022!O$1,FALSE)="","",VLOOKUP($A56,FAG_Daten_2022!$A$1:$FK$206,FAG_Daten_2022!O$1,FALSE))</f>
        <v>0</v>
      </c>
      <c r="BD56" s="80" t="str">
        <f>IF(VLOOKUP($A56,FAG_Daten_2022!$A$1:$FK$206,FAG_Daten_2022!P$1,FALSE)="","",VLOOKUP($A56,FAG_Daten_2022!$A$1:$FK$206,FAG_Daten_2022!P$1,FALSE))</f>
        <v/>
      </c>
      <c r="BE56" s="80">
        <f>IF(VLOOKUP($A56,FAG_Daten_2022!$A$1:$FK$206,FAG_Daten_2022!R$1,FALSE)="","",VLOOKUP($A56,FAG_Daten_2022!$A$1:$FK$206,FAG_Daten_2022!R$1,FALSE))</f>
        <v>18</v>
      </c>
      <c r="BF56" s="80">
        <f>IF(VLOOKUP($A56,FAG_Daten_2022!$A$1:$FK$206,FAG_Daten_2022!S$1,FALSE)="","",VLOOKUP($A56,FAG_Daten_2022!$A$1:$FK$206,FAG_Daten_2022!S$1,FALSE))</f>
        <v>0</v>
      </c>
      <c r="BG56" s="80" t="str">
        <f>IF(VLOOKUP($A56,FAG_Daten_2022!$A$1:$FK$206,FAG_Daten_2022!T$1,FALSE)="","",VLOOKUP($A56,FAG_Daten_2022!$A$1:$FK$206,FAG_Daten_2022!T$1,FALSE))</f>
        <v/>
      </c>
      <c r="BH56" s="80" t="str">
        <f>IF(VLOOKUP($A56,FAG_Daten_2022!$A$1:$FK$206,FAG_Daten_2022!U$1,FALSE)="","",VLOOKUP($A56,FAG_Daten_2022!$A$1:$FK$206,FAG_Daten_2022!U$1,FALSE))</f>
        <v/>
      </c>
      <c r="BI56" s="80">
        <f>IF(VLOOKUP($A56,FAG_Daten_2022!$A$1:$FK$206,FAG_Daten_2022!W$1,FALSE)="","",VLOOKUP($A56,FAG_Daten_2022!$A$1:$FK$206,FAG_Daten_2022!W$1,FALSE))</f>
        <v>0</v>
      </c>
      <c r="BJ56" s="80" t="str">
        <f>IF(VLOOKUP($A56,FAG_Daten_2022!$A$1:$FK$206,FAG_Daten_2022!X$1,FALSE)="","",VLOOKUP($A56,FAG_Daten_2022!$A$1:$FK$206,FAG_Daten_2022!X$1,FALSE))</f>
        <v/>
      </c>
      <c r="BK56" s="80" t="str">
        <f>IF(VLOOKUP($A56,FAG_Daten_2022!$A$1:$FK$206,FAG_Daten_2022!Y$1,FALSE)="","",VLOOKUP($A56,FAG_Daten_2022!$A$1:$FK$206,FAG_Daten_2022!Y$1,FALSE))</f>
        <v/>
      </c>
      <c r="BL56" s="80" t="str">
        <f>IF(VLOOKUP($A56,FAG_Daten_2022!$A$1:$FK$206,FAG_Daten_2022!Z$1,FALSE)="","",VLOOKUP($A56,FAG_Daten_2022!$A$1:$FK$206,FAG_Daten_2022!Z$1,FALSE))</f>
        <v/>
      </c>
      <c r="BM56" s="82">
        <f>IF(VLOOKUP($A56,FAG_Daten_2022!$A$1:$FK$206,FAG_Daten_2022!AG$1,FALSE)="","",VLOOKUP($A56,FAG_Daten_2022!$A$1:$FK$206,FAG_Daten_2022!AG$1,FALSE))</f>
        <v>16585838</v>
      </c>
      <c r="BN56" s="82">
        <f>IF(VLOOKUP($A56,FAG_Daten_2022!$A$1:$FK$206,FAG_Daten_2022!AH$1,FALSE)="","",VLOOKUP($A56,FAG_Daten_2022!$A$1:$FK$206,FAG_Daten_2022!AH$1,FALSE))</f>
        <v>16585838</v>
      </c>
      <c r="BO56" s="82">
        <f>IF(VLOOKUP($A56,FAG_Daten_2022!$A$1:$FK$206,FAG_Daten_2022!AI$1,FALSE)="","",VLOOKUP($A56,FAG_Daten_2022!$A$1:$FK$206,FAG_Daten_2022!AI$1,FALSE))</f>
        <v>0</v>
      </c>
      <c r="BP56" s="113">
        <f>IF(VLOOKUP($A56,FAG_Daten_2022!$A$1:$FK$206,FAG_Daten_2022!AJ$1,FALSE)="","",VLOOKUP($A56,FAG_Daten_2022!$A$1:$FK$206,FAG_Daten_2022!AJ$1,FALSE))</f>
        <v>0</v>
      </c>
      <c r="BQ56" s="82" t="str">
        <f>IF(VLOOKUP($A56,FAG_Daten_2022!$A$1:$FK$206,FAG_Daten_2022!AK$1,FALSE)="","",VLOOKUP($A56,FAG_Daten_2022!$A$1:$FK$206,FAG_Daten_2022!AK$1,FALSE))</f>
        <v/>
      </c>
      <c r="BR56" s="82">
        <f>IF(VLOOKUP($A56,FAG_Daten_2022!$A$1:$FK$206,FAG_Daten_2022!AL$1,FALSE)="","",VLOOKUP($A56,FAG_Daten_2022!$A$1:$FK$206,FAG_Daten_2022!AL$1,FALSE))</f>
        <v>16585838</v>
      </c>
      <c r="BS56" s="82">
        <f>IF(VLOOKUP($A56,FAG_Daten_2022!$A$1:$FK$206,FAG_Daten_2022!AM$1,FALSE)="","",VLOOKUP($A56,FAG_Daten_2022!$A$1:$FK$206,FAG_Daten_2022!AM$1,FALSE))</f>
        <v>0</v>
      </c>
      <c r="BT56" s="82" t="str">
        <f>IF(VLOOKUP($A56,FAG_Daten_2022!$A$1:$FK$206,FAG_Daten_2022!AN$1,FALSE)="","",VLOOKUP($A56,FAG_Daten_2022!$A$1:$FK$206,FAG_Daten_2022!AN$1,FALSE))</f>
        <v/>
      </c>
      <c r="BU56" s="82" t="str">
        <f>IF(VLOOKUP($A56,FAG_Daten_2022!$A$1:$FK$206,FAG_Daten_2022!AO$1,FALSE)="","",VLOOKUP($A56,FAG_Daten_2022!$A$1:$FK$206,FAG_Daten_2022!AO$1,FALSE))</f>
        <v/>
      </c>
      <c r="BV56" s="82">
        <f>IF(VLOOKUP($A56,FAG_Daten_2022!$A$1:$FK$206,FAG_Daten_2022!AP$1,FALSE)="","",VLOOKUP($A56,FAG_Daten_2022!$A$1:$FK$206,FAG_Daten_2022!AP$1,FALSE))</f>
        <v>0</v>
      </c>
      <c r="BW56" s="82" t="str">
        <f>IF(VLOOKUP($A56,FAG_Daten_2022!$A$1:$FK$206,FAG_Daten_2022!AQ$1,FALSE)="","",VLOOKUP($A56,FAG_Daten_2022!$A$1:$FK$206,FAG_Daten_2022!AQ$1,FALSE))</f>
        <v/>
      </c>
      <c r="BX56" s="82" t="str">
        <f>IF(VLOOKUP($A56,FAG_Daten_2022!$A$1:$FK$206,FAG_Daten_2022!AR$1,FALSE)="","",VLOOKUP($A56,FAG_Daten_2022!$A$1:$FK$206,FAG_Daten_2022!AR$1,FALSE))</f>
        <v/>
      </c>
      <c r="BY56" s="82" t="str">
        <f>IF(VLOOKUP($A56,FAG_Daten_2022!$A$1:$FK$206,FAG_Daten_2022!AS$1,FALSE)="","",VLOOKUP($A56,FAG_Daten_2022!$A$1:$FK$206,FAG_Daten_2022!AS$1,FALSE))</f>
        <v/>
      </c>
      <c r="BZ56" s="82">
        <f t="shared" si="83"/>
        <v>653861</v>
      </c>
      <c r="CA56" s="82">
        <f t="shared" si="84"/>
        <v>0</v>
      </c>
      <c r="CB56" s="82">
        <f t="shared" si="85"/>
        <v>0</v>
      </c>
      <c r="CC56" s="82" t="str">
        <f t="shared" si="86"/>
        <v/>
      </c>
      <c r="CD56" s="82">
        <f t="shared" si="87"/>
        <v>267488</v>
      </c>
      <c r="CE56" s="82">
        <f t="shared" si="88"/>
        <v>0</v>
      </c>
      <c r="CF56" s="82" t="str">
        <f t="shared" si="89"/>
        <v/>
      </c>
      <c r="CG56" s="82" t="str">
        <f t="shared" si="90"/>
        <v/>
      </c>
      <c r="CH56" s="82">
        <f t="shared" si="91"/>
        <v>0</v>
      </c>
      <c r="CI56" s="82" t="str">
        <f t="shared" si="92"/>
        <v/>
      </c>
      <c r="CJ56" s="82" t="str">
        <f t="shared" si="93"/>
        <v/>
      </c>
      <c r="CK56" s="82" t="str">
        <f t="shared" si="94"/>
        <v/>
      </c>
      <c r="CL56" s="82">
        <f t="shared" si="95"/>
        <v>0</v>
      </c>
      <c r="CM56" s="82">
        <f t="shared" si="96"/>
        <v>0</v>
      </c>
      <c r="CN56" s="82">
        <f t="shared" si="97"/>
        <v>0</v>
      </c>
      <c r="CO56" s="82" t="str">
        <f t="shared" si="98"/>
        <v/>
      </c>
      <c r="CP56" s="82">
        <f t="shared" si="99"/>
        <v>0</v>
      </c>
      <c r="CQ56" s="82">
        <f t="shared" si="100"/>
        <v>0</v>
      </c>
      <c r="CR56" s="82" t="str">
        <f t="shared" si="101"/>
        <v/>
      </c>
      <c r="CS56" s="82" t="str">
        <f t="shared" si="102"/>
        <v/>
      </c>
      <c r="CT56" s="82">
        <f t="shared" si="103"/>
        <v>0</v>
      </c>
      <c r="CU56" s="82" t="str">
        <f t="shared" si="104"/>
        <v/>
      </c>
      <c r="CV56" s="82" t="str">
        <f t="shared" si="105"/>
        <v/>
      </c>
      <c r="CW56" s="82" t="str">
        <f t="shared" si="106"/>
        <v/>
      </c>
      <c r="CX56" s="82">
        <f t="shared" si="107"/>
        <v>921349</v>
      </c>
      <c r="CY56" s="82">
        <f>VLOOKUP($A56,FAG_Daten_2022!$A$1:$FK$206,FAG_Daten_2022!I$1,FALSE)</f>
        <v>1124</v>
      </c>
      <c r="CZ56" s="82">
        <f>IF(VLOOKUP($A56,FAG_Daten_2022!$A$1:$FK$206,FAG_Daten_2022!BE$1,FALSE)="","",VLOOKUP($A56,FAG_Daten_2022!$A$1:$FK$206,FAG_Daten_2022!BE$1,FALSE))</f>
        <v>511</v>
      </c>
      <c r="DA56" s="82" t="str">
        <f>IF(VLOOKUP($A56,FAG_Daten_2022!$A$1:$FK$206,FAG_Daten_2022!BF$1,FALSE)="","",VLOOKUP($A56,FAG_Daten_2022!$A$1:$FK$206,FAG_Daten_2022!BF$1,FALSE))</f>
        <v/>
      </c>
      <c r="DB56" s="82" t="str">
        <f>IF(VLOOKUP($A56,FAG_Daten_2022!$A$1:$FK$206,FAG_Daten_2022!BG$1,FALSE)="","",VLOOKUP($A56,FAG_Daten_2022!$A$1:$FK$206,FAG_Daten_2022!BG$1,FALSE))</f>
        <v/>
      </c>
      <c r="DC56" s="82" t="str">
        <f>IF(VLOOKUP($A56,FAG_Daten_2022!$A$1:$FK$206,FAG_Daten_2022!BH$1,FALSE)="","",VLOOKUP($A56,FAG_Daten_2022!$A$1:$FK$206,FAG_Daten_2022!BH$1,FALSE))</f>
        <v/>
      </c>
      <c r="DD56" s="82">
        <f>IF(VLOOKUP($A56,FAG_Daten_2022!$A$1:$FK$206,FAG_Daten_2022!BI$1,FALSE)="","",VLOOKUP($A56,FAG_Daten_2022!$A$1:$FK$206,FAG_Daten_2022!BI$1,FALSE))</f>
        <v>145</v>
      </c>
      <c r="DE56" s="82" t="str">
        <f>IF(VLOOKUP($A56,FAG_Daten_2022!$A$1:$FK$206,FAG_Daten_2022!BJ$1,FALSE)="","",VLOOKUP($A56,FAG_Daten_2022!$A$1:$FK$206,FAG_Daten_2022!BJ$1,FALSE))</f>
        <v/>
      </c>
      <c r="DF56" s="82" t="str">
        <f>IF(VLOOKUP($A56,FAG_Daten_2022!$A$1:$FK$206,FAG_Daten_2022!BK$1,FALSE)="","",VLOOKUP($A56,FAG_Daten_2022!$A$1:$FK$206,FAG_Daten_2022!BK$1,FALSE))</f>
        <v/>
      </c>
      <c r="DG56" s="82" t="str">
        <f>IF(VLOOKUP($A56,FAG_Daten_2022!$A$1:$FK$206,FAG_Daten_2022!BL$1,FALSE)="","",VLOOKUP($A56,FAG_Daten_2022!$A$1:$FK$206,FAG_Daten_2022!BL$1,FALSE))</f>
        <v/>
      </c>
      <c r="DH56" s="82" t="str">
        <f>IF(VLOOKUP($A56,FAG_Daten_2022!$A$1:$FK$206,FAG_Daten_2022!BM$1,FALSE)="","",VLOOKUP($A56,FAG_Daten_2022!$A$1:$FK$206,FAG_Daten_2022!BM$1,FALSE))</f>
        <v/>
      </c>
      <c r="DI56" s="82" t="str">
        <f>IF(VLOOKUP($A56,FAG_Daten_2022!$A$1:$FK$206,FAG_Daten_2022!BN$1,FALSE)="","",VLOOKUP($A56,FAG_Daten_2022!$A$1:$FK$206,FAG_Daten_2022!BN$1,FALSE))</f>
        <v/>
      </c>
      <c r="DJ56" s="82" t="str">
        <f>IF(VLOOKUP($A56,FAG_Daten_2022!$A$1:$FK$206,FAG_Daten_2022!BO$1,FALSE)="","",VLOOKUP($A56,FAG_Daten_2022!$A$1:$FK$206,FAG_Daten_2022!BO$1,FALSE))</f>
        <v/>
      </c>
      <c r="DK56" s="82" t="str">
        <f>IF(VLOOKUP($A56,FAG_Daten_2022!$A$1:$FK$206,FAG_Daten_2022!BP$1,FALSE)="","",VLOOKUP($A56,FAG_Daten_2022!$A$1:$FK$206,FAG_Daten_2022!BP$1,FALSE))</f>
        <v/>
      </c>
      <c r="DL56" s="82" t="str">
        <f>IF(VLOOKUP($A56,FAG_Daten_2022!$A$1:$FK$206,FAG_Daten_2022!BQ$1,FALSE)="","",VLOOKUP($A56,FAG_Daten_2022!$A$1:$FK$206,FAG_Daten_2022!BQ$1,FALSE))</f>
        <v/>
      </c>
      <c r="DM56" s="82" t="str">
        <f>IF(VLOOKUP($A56,FAG_Daten_2022!$A$1:$FK$206,FAG_Daten_2022!BR$1,FALSE)="","",VLOOKUP($A56,FAG_Daten_2022!$A$1:$FK$206,FAG_Daten_2022!BR$1,FALSE))</f>
        <v/>
      </c>
      <c r="DN56" s="82">
        <f t="shared" si="108"/>
        <v>0</v>
      </c>
      <c r="DO56" s="82" t="str">
        <f t="shared" si="109"/>
        <v/>
      </c>
      <c r="DP56" s="82" t="str">
        <f t="shared" si="110"/>
        <v/>
      </c>
      <c r="DQ56" s="82" t="str">
        <f t="shared" si="111"/>
        <v/>
      </c>
      <c r="DR56" s="82">
        <f t="shared" si="112"/>
        <v>0</v>
      </c>
      <c r="DS56" s="82" t="str">
        <f t="shared" si="113"/>
        <v/>
      </c>
      <c r="DT56" s="82" t="str">
        <f t="shared" si="114"/>
        <v/>
      </c>
      <c r="DU56" s="82" t="str">
        <f t="shared" si="115"/>
        <v/>
      </c>
      <c r="DV56" s="82" t="str">
        <f t="shared" si="116"/>
        <v/>
      </c>
      <c r="DW56" s="82" t="str">
        <f t="shared" si="117"/>
        <v/>
      </c>
      <c r="DX56" s="82" t="str">
        <f t="shared" si="118"/>
        <v/>
      </c>
      <c r="DY56" s="82" t="str">
        <f t="shared" si="119"/>
        <v/>
      </c>
      <c r="DZ56" s="82">
        <f t="shared" si="120"/>
        <v>0</v>
      </c>
      <c r="EA56" s="82">
        <f t="shared" si="121"/>
        <v>921349</v>
      </c>
      <c r="EB56" s="82"/>
      <c r="EC56" s="82"/>
      <c r="ED56" s="82"/>
      <c r="EE56" s="82"/>
      <c r="EF56" s="82"/>
      <c r="EG56" s="82"/>
      <c r="EH56" s="82"/>
      <c r="EI56" s="82"/>
      <c r="EJ56" s="82"/>
      <c r="EL56" s="11"/>
    </row>
    <row r="57" spans="1:143" outlineLevel="1" x14ac:dyDescent="0.2">
      <c r="A57" s="3">
        <v>58</v>
      </c>
      <c r="B57" s="3" t="str">
        <f>VLOOKUP(A57,FAG_Daten_2022!A$1:$FK$206,FAG_Daten_2022!$B$1,FALSE)</f>
        <v>Glattfelden</v>
      </c>
      <c r="C57" s="3" t="str">
        <f>VLOOKUP(A57,FAG_Daten_2022!A$1:$FK$206,FAG_Daten_2022!$C$1,FALSE)</f>
        <v>Politische Gemeinde</v>
      </c>
      <c r="D57" s="3" t="str">
        <f>VLOOKUP(A57,FAG_Daten_2022!A$1:$FK$206,FAG_Daten_2022!$D$1,FALSE)</f>
        <v>Bezirk Bülach</v>
      </c>
      <c r="E57" s="82">
        <f>VLOOKUP(A57,FAG_Daten_2022!A$1:$FK$206,FAG_Daten_2022!$AT$1,FALSE)</f>
        <v>2148</v>
      </c>
      <c r="F57" s="82">
        <f>VLOOKUP(A57,FAG_Daten_2022!A$1:$FK$206,FAG_Daten_2022!$AV$1,FALSE)</f>
        <v>3770</v>
      </c>
      <c r="G57" s="82">
        <f>VLOOKUP(A57,FAG_Daten_2022!A$1:$FK$206,FAG_Daten_2022!$F$1,FALSE)</f>
        <v>5273</v>
      </c>
      <c r="H57" s="80">
        <f>VLOOKUP(A57,FAG_Daten_2022!A$1:$FK$206,FAG_Daten_2022!$DH$1,FALSE)</f>
        <v>115</v>
      </c>
      <c r="I57" s="82">
        <f>ROUND(IF(E57&lt;FAG_Basisdaten!$C$5*F57,(FAG_Basisdaten!$C$5*F57-E57)*G57*H57/100,0),0)</f>
        <v>8692672</v>
      </c>
      <c r="J57" s="82">
        <f>VLOOKUP(A57,FAG_Daten_2022!A$1:$FK$206,FAG_Daten_2022!$AT$1,FALSE)</f>
        <v>2148</v>
      </c>
      <c r="K57" s="82">
        <f>VLOOKUP(A57,FAG_Daten_2022!A$1:$FK$206,FAG_Daten_2022!$AV$1,FALSE)</f>
        <v>3770</v>
      </c>
      <c r="L57" s="3">
        <f>VLOOKUP(A57,FAG_Daten_2022!A$1:$FK$206,FAG_Daten_2022!$F$1,FALSE)</f>
        <v>5273</v>
      </c>
      <c r="M57" s="3">
        <f>VLOOKUP(A57,FAG_Daten_2022!A$1:$FK$206,FAG_Daten_2022!DJ$1,FALSE)</f>
        <v>99.67</v>
      </c>
      <c r="N57" s="3">
        <f>VLOOKUP(A57,FAG_Daten_2022!A$1:$FK$206,FAG_Daten_2022!$DK$1,FALSE)</f>
        <v>100.87</v>
      </c>
      <c r="O57" s="82">
        <f>ROUND(IF(J57&gt;K57*FAG_Basisdaten!$C$8,(J57-K57*FAG_Basisdaten!$C$8)*FAG_Basisdaten!$C$9*L57*(M57/N57),0),0)</f>
        <v>0</v>
      </c>
      <c r="P57" s="82">
        <f>VLOOKUP(A57,FAG_Daten_2022!A$1:$FK$206,FAG_Daten_2022!$I$1,FALSE)</f>
        <v>1162</v>
      </c>
      <c r="Q57" s="82">
        <f>VLOOKUP(A57,FAG_Daten_2022!A$1:$FK$206,FAG_Daten_2022!$F$1,FALSE)</f>
        <v>5273</v>
      </c>
      <c r="R57" s="82">
        <f>VLOOKUP(A57,FAG_Daten_2022!A$1:$FK$206,FAG_Daten_2022!$K$1,FALSE)</f>
        <v>232131</v>
      </c>
      <c r="S57" s="82">
        <f>VLOOKUP(A57,FAG_Daten_2022!A$1:$FK$206,FAG_Daten_2022!$H$1,FALSE)</f>
        <v>1130451</v>
      </c>
      <c r="T57" s="82">
        <f>VLOOKUP(A57,FAG_Daten_2022!A$1:$FK$206,FAG_Daten_2022!$F$1,FALSE)</f>
        <v>5273</v>
      </c>
      <c r="U57" s="3">
        <f>VLOOKUP(A57,FAG_Daten_2022!A$1:$FK$206,FAG_Daten_2022!$BC$1,FALSE)</f>
        <v>102.3</v>
      </c>
      <c r="V57" s="3">
        <f>VLOOKUP(A57,FAG_Daten_2022!A$1:$FK$206,FAG_Daten_2022!$BD$1,FALSE)</f>
        <v>104.2</v>
      </c>
      <c r="W57" s="118">
        <f>IF((P57/Q57)&gt;(R57/S57)*FAG_Basisdaten!$C$12,((P57/Q57)-(R57/S57)*FAG_Basisdaten!$C$12)*T57*FAG_Basisdaten!$C$13*(U57/V57),0)</f>
        <v>0</v>
      </c>
      <c r="X57" s="3">
        <f>VLOOKUP(A57,FAG_Daten_2022!A$1:$FK$206,FAG_Daten_2022!$DH$1,FALSE)</f>
        <v>115</v>
      </c>
      <c r="Y57" s="3">
        <f>VLOOKUP(A57,FAG_Daten_2022!A$1:$FK$206,FAG_Daten_2022!$DJ$1,FALSE)</f>
        <v>99.67</v>
      </c>
      <c r="Z57" s="82">
        <f>ROUND(W57-W57*MIN(MAX((Y57*FAG_Basisdaten!$C$15-X57)/(Y57*FAG_Basisdaten!$C$14),0),1),0)</f>
        <v>0</v>
      </c>
      <c r="AA57" s="79">
        <f>VLOOKUP(A57,FAG_Daten_2022!A$1:$FK$206,FAG_Daten_2022!$AW$1,FALSE)</f>
        <v>442.32</v>
      </c>
      <c r="AB57" s="83">
        <f>VLOOKUP(A57,FAG_Daten_2022!A$1:$FK$206,FAG_Daten_2022!$AZ$1,FALSE)</f>
        <v>3.8100000000000002E-2</v>
      </c>
      <c r="AC57" s="3">
        <f>VLOOKUP(A57,FAG_Daten_2022!A$1:$FK$206,FAG_Daten_2022!$F$1,FALSE)</f>
        <v>5273</v>
      </c>
      <c r="AD57" s="3">
        <f>VLOOKUP(A57,FAG_Daten_2022!A$1:$FK$206,FAG_Daten_2022!$BC$1,FALSE)</f>
        <v>102.3</v>
      </c>
      <c r="AE57" s="3">
        <f>VLOOKUP(A57,FAG_Daten_2022!A$1:$FK$206,FAG_Daten_2022!$BD$1,FALSE)</f>
        <v>104.2</v>
      </c>
      <c r="AF57" s="80">
        <f>IF(OR(AA57&lt;FAG_Basisdaten!$C$18,AB57&gt;FAG_Basisdaten!$C$19),MAX((FAG_Basisdaten!$C$20+FAG_Basisdaten!$C$21*AA57+FAG_Basisdaten!$C$22*AB57*100)*AC57*(AD57/AE57),0),0)</f>
        <v>0</v>
      </c>
      <c r="AG57" s="3">
        <f>VLOOKUP(A57,FAG_Daten_2022!A$1:$FK$206,FAG_Daten_2022!$DH$1,FALSE)</f>
        <v>115</v>
      </c>
      <c r="AH57" s="3">
        <f>VLOOKUP(A57,FAG_Daten_2022!A$1:$FK$206,FAG_Daten_2022!$DJ$1,FALSE)</f>
        <v>99.67</v>
      </c>
      <c r="AI57" s="82">
        <f>ROUND(AF57-AF57*MIN(MAX((AH57*FAG_Basisdaten!$C$24-AG57)/(AH57*FAG_Basisdaten!$C$23),0),1),0)</f>
        <v>0</v>
      </c>
      <c r="AJ57" s="3">
        <f>VLOOKUP(A57,FAG_Daten_2022!$A$1:$FK$206,FAG_Daten_2022!$BC$1,FALSE)</f>
        <v>102.3</v>
      </c>
      <c r="AK57" s="3">
        <f>VLOOKUP(A57,FAG_Daten_2022!$A$1:$FK$206,FAG_Daten_2022!$BD$1,FALSE)</f>
        <v>104.2</v>
      </c>
      <c r="AL57" s="82">
        <v>0</v>
      </c>
      <c r="AM57" s="82">
        <f t="shared" si="82"/>
        <v>8692672</v>
      </c>
      <c r="AN57" s="115" t="str">
        <f>IF(VLOOKUP($A57,FAG_Daten_2022!$A$1:$FK$206,FAG_Daten_2022!BS$1,FALSE)="","",VLOOKUP($A57,FAG_Daten_2022!$A$1:$FK$206,FAG_Daten_2022!BS$1,FALSE))</f>
        <v/>
      </c>
      <c r="AO57" s="115" t="str">
        <f>IF(VLOOKUP($A57,FAG_Daten_2022!$A$1:$FK$206,FAG_Daten_2022!BT$1,FALSE)="","",VLOOKUP($A57,FAG_Daten_2022!$A$1:$FK$206,FAG_Daten_2022!BT$1,FALSE))</f>
        <v/>
      </c>
      <c r="AP57" s="115" t="str">
        <f>IF(VLOOKUP($A57,FAG_Daten_2022!$A$1:$FK$206,FAG_Daten_2022!BU$1,FALSE)="","",VLOOKUP($A57,FAG_Daten_2022!$A$1:$FK$206,FAG_Daten_2022!BU$1,FALSE))</f>
        <v/>
      </c>
      <c r="AQ57" s="115" t="str">
        <f>IF(VLOOKUP($A57,FAG_Daten_2022!$A$1:$FK$206,FAG_Daten_2022!BV$1,FALSE)="","",VLOOKUP($A57,FAG_Daten_2022!$A$1:$FK$206,FAG_Daten_2022!BV$1,FALSE))</f>
        <v/>
      </c>
      <c r="AR57" s="115" t="str">
        <f>IF(VLOOKUP($A57,FAG_Daten_2022!$A$1:$FK$206,FAG_Daten_2022!BW$1,FALSE)="","",VLOOKUP($A57,FAG_Daten_2022!$A$1:$FK$206,FAG_Daten_2022!BW$1,FALSE))</f>
        <v/>
      </c>
      <c r="AS57" s="115" t="str">
        <f>IF(VLOOKUP($A57,FAG_Daten_2022!$A$1:$FK$206,FAG_Daten_2022!BX$1,FALSE)="","",VLOOKUP($A57,FAG_Daten_2022!$A$1:$FK$206,FAG_Daten_2022!BX$1,FALSE))</f>
        <v/>
      </c>
      <c r="AT57" s="115" t="str">
        <f>IF(VLOOKUP($A57,FAG_Daten_2022!$A$1:$FK$206,FAG_Daten_2022!BY$1,FALSE)="","",VLOOKUP($A57,FAG_Daten_2022!$A$1:$FK$206,FAG_Daten_2022!BY$1,FALSE))</f>
        <v/>
      </c>
      <c r="AU57" s="115" t="str">
        <f>IF(VLOOKUP($A57,FAG_Daten_2022!$A$1:$FK$206,FAG_Daten_2022!BZ$1,FALSE)="","",VLOOKUP($A57,FAG_Daten_2022!$A$1:$FK$206,FAG_Daten_2022!BZ$1,FALSE))</f>
        <v/>
      </c>
      <c r="AV57" s="115" t="str">
        <f>IF(VLOOKUP($A57,FAG_Daten_2022!$A$1:$FK$206,FAG_Daten_2022!CA$1,FALSE)="","",VLOOKUP($A57,FAG_Daten_2022!$A$1:$FK$206,FAG_Daten_2022!CA$1,FALSE))</f>
        <v/>
      </c>
      <c r="AW57" s="115" t="str">
        <f>IF(VLOOKUP($A57,FAG_Daten_2022!$A$1:$FK$206,FAG_Daten_2022!CB$1,FALSE)="","",VLOOKUP($A57,FAG_Daten_2022!$A$1:$FK$206,FAG_Daten_2022!CB$1,FALSE))</f>
        <v/>
      </c>
      <c r="AX57" s="115" t="str">
        <f>IF(VLOOKUP($A57,FAG_Daten_2022!$A$1:$FK$206,FAG_Daten_2022!CC$1,FALSE)="","",VLOOKUP($A57,FAG_Daten_2022!$A$1:$FK$206,FAG_Daten_2022!CC$1,FALSE))</f>
        <v/>
      </c>
      <c r="AY57" s="115" t="str">
        <f>IF(VLOOKUP($A57,FAG_Daten_2022!$A$1:$FK$206,FAG_Daten_2022!CD$1,FALSE)="","",VLOOKUP($A57,FAG_Daten_2022!$A$1:$FK$206,FAG_Daten_2022!CD$1,FALSE))</f>
        <v/>
      </c>
      <c r="AZ57" s="80">
        <f>VLOOKUP($A57,FAG_Daten_2022!$A$1:$FK$206,FAG_Daten_2022!$DH$1,FALSE)</f>
        <v>115</v>
      </c>
      <c r="BA57" s="80">
        <f>IF(VLOOKUP($A57,FAG_Daten_2022!$A$1:$FK$206,FAG_Daten_2022!M$1,FALSE)="","",VLOOKUP($A57,FAG_Daten_2022!$A$1:$FK$206,FAG_Daten_2022!M$1,FALSE))</f>
        <v>0</v>
      </c>
      <c r="BB57" s="80">
        <f>IF(VLOOKUP($A57,FAG_Daten_2022!$A$1:$FK$206,FAG_Daten_2022!N$1,FALSE)="","",VLOOKUP($A57,FAG_Daten_2022!$A$1:$FK$206,FAG_Daten_2022!N$1,FALSE))</f>
        <v>0</v>
      </c>
      <c r="BC57" s="80">
        <f>IF(VLOOKUP($A57,FAG_Daten_2022!$A$1:$FK$206,FAG_Daten_2022!O$1,FALSE)="","",VLOOKUP($A57,FAG_Daten_2022!$A$1:$FK$206,FAG_Daten_2022!O$1,FALSE))</f>
        <v>0</v>
      </c>
      <c r="BD57" s="80" t="str">
        <f>IF(VLOOKUP($A57,FAG_Daten_2022!$A$1:$FK$206,FAG_Daten_2022!P$1,FALSE)="","",VLOOKUP($A57,FAG_Daten_2022!$A$1:$FK$206,FAG_Daten_2022!P$1,FALSE))</f>
        <v/>
      </c>
      <c r="BE57" s="80">
        <f>IF(VLOOKUP($A57,FAG_Daten_2022!$A$1:$FK$206,FAG_Daten_2022!R$1,FALSE)="","",VLOOKUP($A57,FAG_Daten_2022!$A$1:$FK$206,FAG_Daten_2022!R$1,FALSE))</f>
        <v>0</v>
      </c>
      <c r="BF57" s="80">
        <f>IF(VLOOKUP($A57,FAG_Daten_2022!$A$1:$FK$206,FAG_Daten_2022!S$1,FALSE)="","",VLOOKUP($A57,FAG_Daten_2022!$A$1:$FK$206,FAG_Daten_2022!S$1,FALSE))</f>
        <v>0</v>
      </c>
      <c r="BG57" s="80" t="str">
        <f>IF(VLOOKUP($A57,FAG_Daten_2022!$A$1:$FK$206,FAG_Daten_2022!T$1,FALSE)="","",VLOOKUP($A57,FAG_Daten_2022!$A$1:$FK$206,FAG_Daten_2022!T$1,FALSE))</f>
        <v/>
      </c>
      <c r="BH57" s="80" t="str">
        <f>IF(VLOOKUP($A57,FAG_Daten_2022!$A$1:$FK$206,FAG_Daten_2022!U$1,FALSE)="","",VLOOKUP($A57,FAG_Daten_2022!$A$1:$FK$206,FAG_Daten_2022!U$1,FALSE))</f>
        <v/>
      </c>
      <c r="BI57" s="80">
        <f>IF(VLOOKUP($A57,FAG_Daten_2022!$A$1:$FK$206,FAG_Daten_2022!W$1,FALSE)="","",VLOOKUP($A57,FAG_Daten_2022!$A$1:$FK$206,FAG_Daten_2022!W$1,FALSE))</f>
        <v>0</v>
      </c>
      <c r="BJ57" s="80" t="str">
        <f>IF(VLOOKUP($A57,FAG_Daten_2022!$A$1:$FK$206,FAG_Daten_2022!X$1,FALSE)="","",VLOOKUP($A57,FAG_Daten_2022!$A$1:$FK$206,FAG_Daten_2022!X$1,FALSE))</f>
        <v/>
      </c>
      <c r="BK57" s="80" t="str">
        <f>IF(VLOOKUP($A57,FAG_Daten_2022!$A$1:$FK$206,FAG_Daten_2022!Y$1,FALSE)="","",VLOOKUP($A57,FAG_Daten_2022!$A$1:$FK$206,FAG_Daten_2022!Y$1,FALSE))</f>
        <v/>
      </c>
      <c r="BL57" s="80" t="str">
        <f>IF(VLOOKUP($A57,FAG_Daten_2022!$A$1:$FK$206,FAG_Daten_2022!Z$1,FALSE)="","",VLOOKUP($A57,FAG_Daten_2022!$A$1:$FK$206,FAG_Daten_2022!Z$1,FALSE))</f>
        <v/>
      </c>
      <c r="BM57" s="82">
        <f>IF(VLOOKUP($A57,FAG_Daten_2022!$A$1:$FK$206,FAG_Daten_2022!AG$1,FALSE)="","",VLOOKUP($A57,FAG_Daten_2022!$A$1:$FK$206,FAG_Daten_2022!AG$1,FALSE))</f>
        <v>11324630</v>
      </c>
      <c r="BN57" s="82">
        <f>IF(VLOOKUP($A57,FAG_Daten_2022!$A$1:$FK$206,FAG_Daten_2022!AH$1,FALSE)="","",VLOOKUP($A57,FAG_Daten_2022!$A$1:$FK$206,FAG_Daten_2022!AH$1,FALSE))</f>
        <v>0</v>
      </c>
      <c r="BO57" s="82">
        <f>IF(VLOOKUP($A57,FAG_Daten_2022!$A$1:$FK$206,FAG_Daten_2022!AI$1,FALSE)="","",VLOOKUP($A57,FAG_Daten_2022!$A$1:$FK$206,FAG_Daten_2022!AI$1,FALSE))</f>
        <v>0</v>
      </c>
      <c r="BP57" s="113">
        <f>IF(VLOOKUP($A57,FAG_Daten_2022!$A$1:$FK$206,FAG_Daten_2022!AJ$1,FALSE)="","",VLOOKUP($A57,FAG_Daten_2022!$A$1:$FK$206,FAG_Daten_2022!AJ$1,FALSE))</f>
        <v>0</v>
      </c>
      <c r="BQ57" s="82" t="str">
        <f>IF(VLOOKUP($A57,FAG_Daten_2022!$A$1:$FK$206,FAG_Daten_2022!AK$1,FALSE)="","",VLOOKUP($A57,FAG_Daten_2022!$A$1:$FK$206,FAG_Daten_2022!AK$1,FALSE))</f>
        <v/>
      </c>
      <c r="BR57" s="82">
        <f>IF(VLOOKUP($A57,FAG_Daten_2022!$A$1:$FK$206,FAG_Daten_2022!AL$1,FALSE)="","",VLOOKUP($A57,FAG_Daten_2022!$A$1:$FK$206,FAG_Daten_2022!AL$1,FALSE))</f>
        <v>0</v>
      </c>
      <c r="BS57" s="82">
        <f>IF(VLOOKUP($A57,FAG_Daten_2022!$A$1:$FK$206,FAG_Daten_2022!AM$1,FALSE)="","",VLOOKUP($A57,FAG_Daten_2022!$A$1:$FK$206,FAG_Daten_2022!AM$1,FALSE))</f>
        <v>0</v>
      </c>
      <c r="BT57" s="82" t="str">
        <f>IF(VLOOKUP($A57,FAG_Daten_2022!$A$1:$FK$206,FAG_Daten_2022!AN$1,FALSE)="","",VLOOKUP($A57,FAG_Daten_2022!$A$1:$FK$206,FAG_Daten_2022!AN$1,FALSE))</f>
        <v/>
      </c>
      <c r="BU57" s="82" t="str">
        <f>IF(VLOOKUP($A57,FAG_Daten_2022!$A$1:$FK$206,FAG_Daten_2022!AO$1,FALSE)="","",VLOOKUP($A57,FAG_Daten_2022!$A$1:$FK$206,FAG_Daten_2022!AO$1,FALSE))</f>
        <v/>
      </c>
      <c r="BV57" s="82">
        <f>IF(VLOOKUP($A57,FAG_Daten_2022!$A$1:$FK$206,FAG_Daten_2022!AP$1,FALSE)="","",VLOOKUP($A57,FAG_Daten_2022!$A$1:$FK$206,FAG_Daten_2022!AP$1,FALSE))</f>
        <v>0</v>
      </c>
      <c r="BW57" s="82" t="str">
        <f>IF(VLOOKUP($A57,FAG_Daten_2022!$A$1:$FK$206,FAG_Daten_2022!AQ$1,FALSE)="","",VLOOKUP($A57,FAG_Daten_2022!$A$1:$FK$206,FAG_Daten_2022!AQ$1,FALSE))</f>
        <v/>
      </c>
      <c r="BX57" s="82" t="str">
        <f>IF(VLOOKUP($A57,FAG_Daten_2022!$A$1:$FK$206,FAG_Daten_2022!AR$1,FALSE)="","",VLOOKUP($A57,FAG_Daten_2022!$A$1:$FK$206,FAG_Daten_2022!AR$1,FALSE))</f>
        <v/>
      </c>
      <c r="BY57" s="82" t="str">
        <f>IF(VLOOKUP($A57,FAG_Daten_2022!$A$1:$FK$206,FAG_Daten_2022!AS$1,FALSE)="","",VLOOKUP($A57,FAG_Daten_2022!$A$1:$FK$206,FAG_Daten_2022!AS$1,FALSE))</f>
        <v/>
      </c>
      <c r="BZ57" s="82">
        <f t="shared" si="83"/>
        <v>0</v>
      </c>
      <c r="CA57" s="82">
        <f t="shared" si="84"/>
        <v>0</v>
      </c>
      <c r="CB57" s="82">
        <f t="shared" si="85"/>
        <v>0</v>
      </c>
      <c r="CC57" s="82" t="str">
        <f t="shared" si="86"/>
        <v/>
      </c>
      <c r="CD57" s="82">
        <f t="shared" si="87"/>
        <v>0</v>
      </c>
      <c r="CE57" s="82">
        <f t="shared" si="88"/>
        <v>0</v>
      </c>
      <c r="CF57" s="82" t="str">
        <f t="shared" si="89"/>
        <v/>
      </c>
      <c r="CG57" s="82" t="str">
        <f t="shared" si="90"/>
        <v/>
      </c>
      <c r="CH57" s="82">
        <f t="shared" si="91"/>
        <v>0</v>
      </c>
      <c r="CI57" s="82" t="str">
        <f t="shared" si="92"/>
        <v/>
      </c>
      <c r="CJ57" s="82" t="str">
        <f t="shared" si="93"/>
        <v/>
      </c>
      <c r="CK57" s="82" t="str">
        <f t="shared" si="94"/>
        <v/>
      </c>
      <c r="CL57" s="82">
        <f t="shared" si="95"/>
        <v>0</v>
      </c>
      <c r="CM57" s="82">
        <f t="shared" si="96"/>
        <v>0</v>
      </c>
      <c r="CN57" s="82">
        <f t="shared" si="97"/>
        <v>0</v>
      </c>
      <c r="CO57" s="82" t="str">
        <f t="shared" si="98"/>
        <v/>
      </c>
      <c r="CP57" s="82">
        <f t="shared" si="99"/>
        <v>0</v>
      </c>
      <c r="CQ57" s="82">
        <f t="shared" si="100"/>
        <v>0</v>
      </c>
      <c r="CR57" s="82" t="str">
        <f t="shared" si="101"/>
        <v/>
      </c>
      <c r="CS57" s="82" t="str">
        <f t="shared" si="102"/>
        <v/>
      </c>
      <c r="CT57" s="82">
        <f t="shared" si="103"/>
        <v>0</v>
      </c>
      <c r="CU57" s="82" t="str">
        <f t="shared" si="104"/>
        <v/>
      </c>
      <c r="CV57" s="82" t="str">
        <f t="shared" si="105"/>
        <v/>
      </c>
      <c r="CW57" s="82" t="str">
        <f t="shared" si="106"/>
        <v/>
      </c>
      <c r="CX57" s="82">
        <f t="shared" si="107"/>
        <v>0</v>
      </c>
      <c r="CY57" s="82">
        <f>VLOOKUP($A57,FAG_Daten_2022!$A$1:$FK$206,FAG_Daten_2022!I$1,FALSE)</f>
        <v>1162</v>
      </c>
      <c r="CZ57" s="82" t="str">
        <f>IF(VLOOKUP($A57,FAG_Daten_2022!$A$1:$FK$206,FAG_Daten_2022!BE$1,FALSE)="","",VLOOKUP($A57,FAG_Daten_2022!$A$1:$FK$206,FAG_Daten_2022!BE$1,FALSE))</f>
        <v/>
      </c>
      <c r="DA57" s="82" t="str">
        <f>IF(VLOOKUP($A57,FAG_Daten_2022!$A$1:$FK$206,FAG_Daten_2022!BF$1,FALSE)="","",VLOOKUP($A57,FAG_Daten_2022!$A$1:$FK$206,FAG_Daten_2022!BF$1,FALSE))</f>
        <v/>
      </c>
      <c r="DB57" s="82" t="str">
        <f>IF(VLOOKUP($A57,FAG_Daten_2022!$A$1:$FK$206,FAG_Daten_2022!BG$1,FALSE)="","",VLOOKUP($A57,FAG_Daten_2022!$A$1:$FK$206,FAG_Daten_2022!BG$1,FALSE))</f>
        <v/>
      </c>
      <c r="DC57" s="82" t="str">
        <f>IF(VLOOKUP($A57,FAG_Daten_2022!$A$1:$FK$206,FAG_Daten_2022!BH$1,FALSE)="","",VLOOKUP($A57,FAG_Daten_2022!$A$1:$FK$206,FAG_Daten_2022!BH$1,FALSE))</f>
        <v/>
      </c>
      <c r="DD57" s="82" t="str">
        <f>IF(VLOOKUP($A57,FAG_Daten_2022!$A$1:$FK$206,FAG_Daten_2022!BI$1,FALSE)="","",VLOOKUP($A57,FAG_Daten_2022!$A$1:$FK$206,FAG_Daten_2022!BI$1,FALSE))</f>
        <v/>
      </c>
      <c r="DE57" s="82" t="str">
        <f>IF(VLOOKUP($A57,FAG_Daten_2022!$A$1:$FK$206,FAG_Daten_2022!BJ$1,FALSE)="","",VLOOKUP($A57,FAG_Daten_2022!$A$1:$FK$206,FAG_Daten_2022!BJ$1,FALSE))</f>
        <v/>
      </c>
      <c r="DF57" s="82" t="str">
        <f>IF(VLOOKUP($A57,FAG_Daten_2022!$A$1:$FK$206,FAG_Daten_2022!BK$1,FALSE)="","",VLOOKUP($A57,FAG_Daten_2022!$A$1:$FK$206,FAG_Daten_2022!BK$1,FALSE))</f>
        <v/>
      </c>
      <c r="DG57" s="82" t="str">
        <f>IF(VLOOKUP($A57,FAG_Daten_2022!$A$1:$FK$206,FAG_Daten_2022!BL$1,FALSE)="","",VLOOKUP($A57,FAG_Daten_2022!$A$1:$FK$206,FAG_Daten_2022!BL$1,FALSE))</f>
        <v/>
      </c>
      <c r="DH57" s="82" t="str">
        <f>IF(VLOOKUP($A57,FAG_Daten_2022!$A$1:$FK$206,FAG_Daten_2022!BM$1,FALSE)="","",VLOOKUP($A57,FAG_Daten_2022!$A$1:$FK$206,FAG_Daten_2022!BM$1,FALSE))</f>
        <v/>
      </c>
      <c r="DI57" s="82" t="str">
        <f>IF(VLOOKUP($A57,FAG_Daten_2022!$A$1:$FK$206,FAG_Daten_2022!BN$1,FALSE)="","",VLOOKUP($A57,FAG_Daten_2022!$A$1:$FK$206,FAG_Daten_2022!BN$1,FALSE))</f>
        <v/>
      </c>
      <c r="DJ57" s="82" t="str">
        <f>IF(VLOOKUP($A57,FAG_Daten_2022!$A$1:$FK$206,FAG_Daten_2022!BO$1,FALSE)="","",VLOOKUP($A57,FAG_Daten_2022!$A$1:$FK$206,FAG_Daten_2022!BO$1,FALSE))</f>
        <v/>
      </c>
      <c r="DK57" s="82" t="str">
        <f>IF(VLOOKUP($A57,FAG_Daten_2022!$A$1:$FK$206,FAG_Daten_2022!BP$1,FALSE)="","",VLOOKUP($A57,FAG_Daten_2022!$A$1:$FK$206,FAG_Daten_2022!BP$1,FALSE))</f>
        <v/>
      </c>
      <c r="DL57" s="82" t="str">
        <f>IF(VLOOKUP($A57,FAG_Daten_2022!$A$1:$FK$206,FAG_Daten_2022!BQ$1,FALSE)="","",VLOOKUP($A57,FAG_Daten_2022!$A$1:$FK$206,FAG_Daten_2022!BQ$1,FALSE))</f>
        <v/>
      </c>
      <c r="DM57" s="82" t="str">
        <f>IF(VLOOKUP($A57,FAG_Daten_2022!$A$1:$FK$206,FAG_Daten_2022!BR$1,FALSE)="","",VLOOKUP($A57,FAG_Daten_2022!$A$1:$FK$206,FAG_Daten_2022!BR$1,FALSE))</f>
        <v/>
      </c>
      <c r="DN57" s="82" t="str">
        <f t="shared" si="108"/>
        <v/>
      </c>
      <c r="DO57" s="82" t="str">
        <f t="shared" si="109"/>
        <v/>
      </c>
      <c r="DP57" s="82" t="str">
        <f t="shared" si="110"/>
        <v/>
      </c>
      <c r="DQ57" s="82" t="str">
        <f t="shared" si="111"/>
        <v/>
      </c>
      <c r="DR57" s="82" t="str">
        <f t="shared" si="112"/>
        <v/>
      </c>
      <c r="DS57" s="82" t="str">
        <f t="shared" si="113"/>
        <v/>
      </c>
      <c r="DT57" s="82" t="str">
        <f t="shared" si="114"/>
        <v/>
      </c>
      <c r="DU57" s="82" t="str">
        <f t="shared" si="115"/>
        <v/>
      </c>
      <c r="DV57" s="82" t="str">
        <f t="shared" si="116"/>
        <v/>
      </c>
      <c r="DW57" s="82" t="str">
        <f t="shared" si="117"/>
        <v/>
      </c>
      <c r="DX57" s="82" t="str">
        <f t="shared" si="118"/>
        <v/>
      </c>
      <c r="DY57" s="82" t="str">
        <f t="shared" si="119"/>
        <v/>
      </c>
      <c r="DZ57" s="82">
        <f t="shared" si="120"/>
        <v>0</v>
      </c>
      <c r="EA57" s="82">
        <f t="shared" si="121"/>
        <v>0</v>
      </c>
      <c r="EB57" s="82"/>
      <c r="EC57" s="82"/>
      <c r="ED57" s="82"/>
      <c r="EE57" s="82"/>
      <c r="EF57" s="82"/>
      <c r="EG57" s="82"/>
      <c r="EH57" s="82"/>
      <c r="EI57" s="82"/>
      <c r="EJ57" s="82"/>
      <c r="EK57" s="3"/>
      <c r="EL57" s="82"/>
      <c r="EM57" s="3"/>
    </row>
    <row r="58" spans="1:143" s="3" customFormat="1" outlineLevel="1" x14ac:dyDescent="0.2">
      <c r="A58" s="3">
        <v>115</v>
      </c>
      <c r="B58" s="3" t="str">
        <f>VLOOKUP(A58,FAG_Daten_2022!A$1:$FK$206,FAG_Daten_2022!$B$1,FALSE)</f>
        <v>Gossau</v>
      </c>
      <c r="C58" s="3" t="str">
        <f>VLOOKUP(A58,FAG_Daten_2022!A$1:$FK$206,FAG_Daten_2022!$C$1,FALSE)</f>
        <v>Politische Gemeinde</v>
      </c>
      <c r="D58" s="3" t="str">
        <f>VLOOKUP(A58,FAG_Daten_2022!A$1:$FK$206,FAG_Daten_2022!$D$1,FALSE)</f>
        <v>Bezirk Hinwil</v>
      </c>
      <c r="E58" s="82">
        <f>VLOOKUP(A58,FAG_Daten_2022!A$1:$FK$206,FAG_Daten_2022!$AT$1,FALSE)</f>
        <v>2684</v>
      </c>
      <c r="F58" s="82">
        <f>VLOOKUP(A58,FAG_Daten_2022!A$1:$FK$206,FAG_Daten_2022!$AV$1,FALSE)</f>
        <v>3770</v>
      </c>
      <c r="G58" s="82">
        <f>VLOOKUP(A58,FAG_Daten_2022!A$1:$FK$206,FAG_Daten_2022!$F$1,FALSE)</f>
        <v>10257</v>
      </c>
      <c r="H58" s="80">
        <f>VLOOKUP(A58,FAG_Daten_2022!A$1:$FK$206,FAG_Daten_2022!$DH$1,FALSE)</f>
        <v>119</v>
      </c>
      <c r="I58" s="82">
        <f>ROUND(IF(E58&lt;FAG_Basisdaten!$C$5*F58,(FAG_Basisdaten!$C$5*F58-E58)*G58*H58/100,0),0)</f>
        <v>10954732</v>
      </c>
      <c r="J58" s="82">
        <f>VLOOKUP(A58,FAG_Daten_2022!A$1:$FK$206,FAG_Daten_2022!$AT$1,FALSE)</f>
        <v>2684</v>
      </c>
      <c r="K58" s="82">
        <f>VLOOKUP(A58,FAG_Daten_2022!A$1:$FK$206,FAG_Daten_2022!$AV$1,FALSE)</f>
        <v>3770</v>
      </c>
      <c r="L58" s="3">
        <f>VLOOKUP(A58,FAG_Daten_2022!A$1:$FK$206,FAG_Daten_2022!$F$1,FALSE)</f>
        <v>10257</v>
      </c>
      <c r="M58" s="3">
        <f>VLOOKUP(A58,FAG_Daten_2022!A$1:$FK$206,FAG_Daten_2022!DJ$1,FALSE)</f>
        <v>99.67</v>
      </c>
      <c r="N58" s="3">
        <f>VLOOKUP(A58,FAG_Daten_2022!A$1:$FK$206,FAG_Daten_2022!$DK$1,FALSE)</f>
        <v>100.87</v>
      </c>
      <c r="O58" s="82">
        <f>ROUND(IF(J58&gt;K58*FAG_Basisdaten!$C$8,(J58-K58*FAG_Basisdaten!$C$8)*FAG_Basisdaten!$C$9*L58*(M58/N58),0),0)</f>
        <v>0</v>
      </c>
      <c r="P58" s="82">
        <f>VLOOKUP(A58,FAG_Daten_2022!A$1:$FK$206,FAG_Daten_2022!$I$1,FALSE)</f>
        <v>2138</v>
      </c>
      <c r="Q58" s="82">
        <f>VLOOKUP(A58,FAG_Daten_2022!A$1:$FK$206,FAG_Daten_2022!$F$1,FALSE)</f>
        <v>10257</v>
      </c>
      <c r="R58" s="82">
        <f>VLOOKUP(A58,FAG_Daten_2022!A$1:$FK$206,FAG_Daten_2022!$K$1,FALSE)</f>
        <v>232131</v>
      </c>
      <c r="S58" s="82">
        <f>VLOOKUP(A58,FAG_Daten_2022!A$1:$FK$206,FAG_Daten_2022!$H$1,FALSE)</f>
        <v>1130451</v>
      </c>
      <c r="T58" s="82">
        <f>VLOOKUP(A58,FAG_Daten_2022!A$1:$FK$206,FAG_Daten_2022!$F$1,FALSE)</f>
        <v>10257</v>
      </c>
      <c r="U58" s="3">
        <f>VLOOKUP(A58,FAG_Daten_2022!A$1:$FK$206,FAG_Daten_2022!$BC$1,FALSE)</f>
        <v>102.3</v>
      </c>
      <c r="V58" s="3">
        <f>VLOOKUP(A58,FAG_Daten_2022!A$1:$FK$206,FAG_Daten_2022!$BD$1,FALSE)</f>
        <v>104.2</v>
      </c>
      <c r="W58" s="118">
        <f>IF((P58/Q58)&gt;(R58/S58)*FAG_Basisdaten!$C$12,((P58/Q58)-(R58/S58)*FAG_Basisdaten!$C$12)*T58*FAG_Basisdaten!$C$13*(U58/V58),0)</f>
        <v>0</v>
      </c>
      <c r="X58" s="3">
        <f>VLOOKUP(A58,FAG_Daten_2022!A$1:$FK$206,FAG_Daten_2022!$DH$1,FALSE)</f>
        <v>119</v>
      </c>
      <c r="Y58" s="3">
        <f>VLOOKUP(A58,FAG_Daten_2022!A$1:$FK$206,FAG_Daten_2022!$DJ$1,FALSE)</f>
        <v>99.67</v>
      </c>
      <c r="Z58" s="82">
        <f>ROUND(W58-W58*MIN(MAX((Y58*FAG_Basisdaten!$C$15-X58)/(Y58*FAG_Basisdaten!$C$14),0),1),0)</f>
        <v>0</v>
      </c>
      <c r="AA58" s="79">
        <f>VLOOKUP(A58,FAG_Daten_2022!A$1:$FK$206,FAG_Daten_2022!$AW$1,FALSE)</f>
        <v>562.76</v>
      </c>
      <c r="AB58" s="83">
        <f>VLOOKUP(A58,FAG_Daten_2022!A$1:$FK$206,FAG_Daten_2022!$AZ$1,FALSE)</f>
        <v>0</v>
      </c>
      <c r="AC58" s="3">
        <f>VLOOKUP(A58,FAG_Daten_2022!A$1:$FK$206,FAG_Daten_2022!$F$1,FALSE)</f>
        <v>10257</v>
      </c>
      <c r="AD58" s="3">
        <f>VLOOKUP(A58,FAG_Daten_2022!A$1:$FK$206,FAG_Daten_2022!$BC$1,FALSE)</f>
        <v>102.3</v>
      </c>
      <c r="AE58" s="3">
        <f>VLOOKUP(A58,FAG_Daten_2022!A$1:$FK$206,FAG_Daten_2022!$BD$1,FALSE)</f>
        <v>104.2</v>
      </c>
      <c r="AF58" s="80">
        <f>IF(OR(AA58&lt;FAG_Basisdaten!$C$18,AB58&gt;FAG_Basisdaten!$C$19),MAX((FAG_Basisdaten!$C$20+FAG_Basisdaten!$C$21*AA58+FAG_Basisdaten!$C$22*AB58*100)*AC58*(AD58/AE58),0),0)</f>
        <v>0</v>
      </c>
      <c r="AG58" s="3">
        <f>VLOOKUP(A58,FAG_Daten_2022!A$1:$FK$206,FAG_Daten_2022!$DH$1,FALSE)</f>
        <v>119</v>
      </c>
      <c r="AH58" s="3">
        <f>VLOOKUP(A58,FAG_Daten_2022!A$1:$FK$206,FAG_Daten_2022!$DJ$1,FALSE)</f>
        <v>99.67</v>
      </c>
      <c r="AI58" s="82">
        <f>ROUND(AF58-AF58*MIN(MAX((AH58*FAG_Basisdaten!$C$24-AG58)/(AH58*FAG_Basisdaten!$C$23),0),1),0)</f>
        <v>0</v>
      </c>
      <c r="AJ58" s="3">
        <f>VLOOKUP(A58,FAG_Daten_2022!$A$1:$FK$206,FAG_Daten_2022!$BC$1,FALSE)</f>
        <v>102.3</v>
      </c>
      <c r="AK58" s="3">
        <f>VLOOKUP(A58,FAG_Daten_2022!$A$1:$FK$206,FAG_Daten_2022!$BD$1,FALSE)</f>
        <v>104.2</v>
      </c>
      <c r="AL58" s="82">
        <v>0</v>
      </c>
      <c r="AM58" s="82">
        <f t="shared" si="82"/>
        <v>10954732</v>
      </c>
      <c r="AN58" s="115" t="str">
        <f>IF(VLOOKUP($A58,FAG_Daten_2022!$A$1:$FK$206,FAG_Daten_2022!BS$1,FALSE)="","",VLOOKUP($A58,FAG_Daten_2022!$A$1:$FK$206,FAG_Daten_2022!BS$1,FALSE))</f>
        <v/>
      </c>
      <c r="AO58" s="115" t="str">
        <f>IF(VLOOKUP($A58,FAG_Daten_2022!$A$1:$FK$206,FAG_Daten_2022!BT$1,FALSE)="","",VLOOKUP($A58,FAG_Daten_2022!$A$1:$FK$206,FAG_Daten_2022!BT$1,FALSE))</f>
        <v/>
      </c>
      <c r="AP58" s="115" t="str">
        <f>IF(VLOOKUP($A58,FAG_Daten_2022!$A$1:$FK$206,FAG_Daten_2022!BU$1,FALSE)="","",VLOOKUP($A58,FAG_Daten_2022!$A$1:$FK$206,FAG_Daten_2022!BU$1,FALSE))</f>
        <v/>
      </c>
      <c r="AQ58" s="115" t="str">
        <f>IF(VLOOKUP($A58,FAG_Daten_2022!$A$1:$FK$206,FAG_Daten_2022!BV$1,FALSE)="","",VLOOKUP($A58,FAG_Daten_2022!$A$1:$FK$206,FAG_Daten_2022!BV$1,FALSE))</f>
        <v/>
      </c>
      <c r="AR58" s="115" t="str">
        <f>IF(VLOOKUP($A58,FAG_Daten_2022!$A$1:$FK$206,FAG_Daten_2022!BW$1,FALSE)="","",VLOOKUP($A58,FAG_Daten_2022!$A$1:$FK$206,FAG_Daten_2022!BW$1,FALSE))</f>
        <v/>
      </c>
      <c r="AS58" s="115" t="str">
        <f>IF(VLOOKUP($A58,FAG_Daten_2022!$A$1:$FK$206,FAG_Daten_2022!BX$1,FALSE)="","",VLOOKUP($A58,FAG_Daten_2022!$A$1:$FK$206,FAG_Daten_2022!BX$1,FALSE))</f>
        <v/>
      </c>
      <c r="AT58" s="115" t="str">
        <f>IF(VLOOKUP($A58,FAG_Daten_2022!$A$1:$FK$206,FAG_Daten_2022!BY$1,FALSE)="","",VLOOKUP($A58,FAG_Daten_2022!$A$1:$FK$206,FAG_Daten_2022!BY$1,FALSE))</f>
        <v/>
      </c>
      <c r="AU58" s="115" t="str">
        <f>IF(VLOOKUP($A58,FAG_Daten_2022!$A$1:$FK$206,FAG_Daten_2022!BZ$1,FALSE)="","",VLOOKUP($A58,FAG_Daten_2022!$A$1:$FK$206,FAG_Daten_2022!BZ$1,FALSE))</f>
        <v/>
      </c>
      <c r="AV58" s="115"/>
      <c r="AW58" s="115" t="str">
        <f>IF(VLOOKUP($A58,FAG_Daten_2022!$A$1:$FK$206,FAG_Daten_2022!CB$1,FALSE)="","",VLOOKUP($A58,FAG_Daten_2022!$A$1:$FK$206,FAG_Daten_2022!CB$1,FALSE))</f>
        <v/>
      </c>
      <c r="AX58" s="115" t="str">
        <f>IF(VLOOKUP($A58,FAG_Daten_2022!$A$1:$FK$206,FAG_Daten_2022!CC$1,FALSE)="","",VLOOKUP($A58,FAG_Daten_2022!$A$1:$FK$206,FAG_Daten_2022!CC$1,FALSE))</f>
        <v/>
      </c>
      <c r="AY58" s="115" t="str">
        <f>IF(VLOOKUP($A58,FAG_Daten_2022!$A$1:$FK$206,FAG_Daten_2022!CD$1,FALSE)="","",VLOOKUP($A58,FAG_Daten_2022!$A$1:$FK$206,FAG_Daten_2022!CD$1,FALSE))</f>
        <v/>
      </c>
      <c r="AZ58" s="80">
        <f>VLOOKUP($A58,FAG_Daten_2022!$A$1:$FK$206,FAG_Daten_2022!$DH$1,FALSE)</f>
        <v>119</v>
      </c>
      <c r="BA58" s="80">
        <f>IF(VLOOKUP($A58,FAG_Daten_2022!$A$1:$FK$206,FAG_Daten_2022!M$1,FALSE)="","",VLOOKUP($A58,FAG_Daten_2022!$A$1:$FK$206,FAG_Daten_2022!M$1,FALSE))</f>
        <v>0</v>
      </c>
      <c r="BB58" s="80">
        <f>IF(VLOOKUP($A58,FAG_Daten_2022!$A$1:$FK$206,FAG_Daten_2022!N$1,FALSE)="","",VLOOKUP($A58,FAG_Daten_2022!$A$1:$FK$206,FAG_Daten_2022!N$1,FALSE))</f>
        <v>0</v>
      </c>
      <c r="BC58" s="80">
        <f>IF(VLOOKUP($A58,FAG_Daten_2022!$A$1:$FK$206,FAG_Daten_2022!O$1,FALSE)="","",VLOOKUP($A58,FAG_Daten_2022!$A$1:$FK$206,FAG_Daten_2022!O$1,FALSE))</f>
        <v>0</v>
      </c>
      <c r="BD58" s="80" t="str">
        <f>IF(VLOOKUP($A58,FAG_Daten_2022!$A$1:$FK$206,FAG_Daten_2022!P$1,FALSE)="","",VLOOKUP($A58,FAG_Daten_2022!$A$1:$FK$206,FAG_Daten_2022!P$1,FALSE))</f>
        <v/>
      </c>
      <c r="BE58" s="80">
        <f>IF(VLOOKUP($A58,FAG_Daten_2022!$A$1:$FK$206,FAG_Daten_2022!R$1,FALSE)="","",VLOOKUP($A58,FAG_Daten_2022!$A$1:$FK$206,FAG_Daten_2022!R$1,FALSE))</f>
        <v>0</v>
      </c>
      <c r="BF58" s="80">
        <f>IF(VLOOKUP($A58,FAG_Daten_2022!$A$1:$FK$206,FAG_Daten_2022!S$1,FALSE)="","",VLOOKUP($A58,FAG_Daten_2022!$A$1:$FK$206,FAG_Daten_2022!S$1,FALSE))</f>
        <v>0</v>
      </c>
      <c r="BG58" s="80" t="str">
        <f>IF(VLOOKUP($A58,FAG_Daten_2022!$A$1:$FK$206,FAG_Daten_2022!T$1,FALSE)="","",VLOOKUP($A58,FAG_Daten_2022!$A$1:$FK$206,FAG_Daten_2022!T$1,FALSE))</f>
        <v/>
      </c>
      <c r="BH58" s="80" t="str">
        <f>IF(VLOOKUP($A58,FAG_Daten_2022!$A$1:$FK$206,FAG_Daten_2022!U$1,FALSE)="","",VLOOKUP($A58,FAG_Daten_2022!$A$1:$FK$206,FAG_Daten_2022!U$1,FALSE))</f>
        <v/>
      </c>
      <c r="BI58" s="80"/>
      <c r="BJ58" s="80" t="str">
        <f>IF(VLOOKUP($A58,FAG_Daten_2022!$A$1:$FK$206,FAG_Daten_2022!X$1,FALSE)="","",VLOOKUP($A58,FAG_Daten_2022!$A$1:$FK$206,FAG_Daten_2022!X$1,FALSE))</f>
        <v/>
      </c>
      <c r="BK58" s="80" t="str">
        <f>IF(VLOOKUP($A58,FAG_Daten_2022!$A$1:$FK$206,FAG_Daten_2022!Y$1,FALSE)="","",VLOOKUP($A58,FAG_Daten_2022!$A$1:$FK$206,FAG_Daten_2022!Y$1,FALSE))</f>
        <v/>
      </c>
      <c r="BL58" s="80" t="str">
        <f>IF(VLOOKUP($A58,FAG_Daten_2022!$A$1:$FK$206,FAG_Daten_2022!Z$1,FALSE)="","",VLOOKUP($A58,FAG_Daten_2022!$A$1:$FK$206,FAG_Daten_2022!Z$1,FALSE))</f>
        <v/>
      </c>
      <c r="BM58" s="82">
        <f>IF(VLOOKUP($A58,FAG_Daten_2022!$A$1:$FK$206,FAG_Daten_2022!AG$1,FALSE)="","",VLOOKUP($A58,FAG_Daten_2022!$A$1:$FK$206,FAG_Daten_2022!AG$1,FALSE))</f>
        <v>27531359</v>
      </c>
      <c r="BN58" s="82">
        <f>IF(VLOOKUP($A58,FAG_Daten_2022!$A$1:$FK$206,FAG_Daten_2022!AH$1,FALSE)="","",VLOOKUP($A58,FAG_Daten_2022!$A$1:$FK$206,FAG_Daten_2022!AH$1,FALSE))</f>
        <v>0</v>
      </c>
      <c r="BO58" s="82">
        <f>IF(VLOOKUP($A58,FAG_Daten_2022!$A$1:$FK$206,FAG_Daten_2022!AI$1,FALSE)="","",VLOOKUP($A58,FAG_Daten_2022!$A$1:$FK$206,FAG_Daten_2022!AI$1,FALSE))</f>
        <v>0</v>
      </c>
      <c r="BP58" s="113">
        <f>IF(VLOOKUP($A58,FAG_Daten_2022!$A$1:$FK$206,FAG_Daten_2022!AJ$1,FALSE)="","",VLOOKUP($A58,FAG_Daten_2022!$A$1:$FK$206,FAG_Daten_2022!AJ$1,FALSE))</f>
        <v>0</v>
      </c>
      <c r="BQ58" s="82" t="str">
        <f>IF(VLOOKUP($A58,FAG_Daten_2022!$A$1:$FK$206,FAG_Daten_2022!AK$1,FALSE)="","",VLOOKUP($A58,FAG_Daten_2022!$A$1:$FK$206,FAG_Daten_2022!AK$1,FALSE))</f>
        <v/>
      </c>
      <c r="BR58" s="82">
        <f>IF(VLOOKUP($A58,FAG_Daten_2022!$A$1:$FK$206,FAG_Daten_2022!AL$1,FALSE)="","",VLOOKUP($A58,FAG_Daten_2022!$A$1:$FK$206,FAG_Daten_2022!AL$1,FALSE))</f>
        <v>0</v>
      </c>
      <c r="BS58" s="82">
        <f>IF(VLOOKUP($A58,FAG_Daten_2022!$A$1:$FK$206,FAG_Daten_2022!AM$1,FALSE)="","",VLOOKUP($A58,FAG_Daten_2022!$A$1:$FK$206,FAG_Daten_2022!AM$1,FALSE))</f>
        <v>0</v>
      </c>
      <c r="BT58" s="82" t="str">
        <f>IF(VLOOKUP($A58,FAG_Daten_2022!$A$1:$FK$206,FAG_Daten_2022!AN$1,FALSE)="","",VLOOKUP($A58,FAG_Daten_2022!$A$1:$FK$206,FAG_Daten_2022!AN$1,FALSE))</f>
        <v/>
      </c>
      <c r="BU58" s="82" t="str">
        <f>IF(VLOOKUP($A58,FAG_Daten_2022!$A$1:$FK$206,FAG_Daten_2022!AO$1,FALSE)="","",VLOOKUP($A58,FAG_Daten_2022!$A$1:$FK$206,FAG_Daten_2022!AO$1,FALSE))</f>
        <v/>
      </c>
      <c r="BV58" s="82"/>
      <c r="BW58" s="82" t="str">
        <f>IF(VLOOKUP($A58,FAG_Daten_2022!$A$1:$FK$206,FAG_Daten_2022!AQ$1,FALSE)="","",VLOOKUP($A58,FAG_Daten_2022!$A$1:$FK$206,FAG_Daten_2022!AQ$1,FALSE))</f>
        <v/>
      </c>
      <c r="BX58" s="82" t="str">
        <f>IF(VLOOKUP($A58,FAG_Daten_2022!$A$1:$FK$206,FAG_Daten_2022!AR$1,FALSE)="","",VLOOKUP($A58,FAG_Daten_2022!$A$1:$FK$206,FAG_Daten_2022!AR$1,FALSE))</f>
        <v/>
      </c>
      <c r="BY58" s="82" t="str">
        <f>IF(VLOOKUP($A58,FAG_Daten_2022!$A$1:$FK$206,FAG_Daten_2022!AS$1,FALSE)="","",VLOOKUP($A58,FAG_Daten_2022!$A$1:$FK$206,FAG_Daten_2022!AS$1,FALSE))</f>
        <v/>
      </c>
      <c r="BZ58" s="82">
        <f t="shared" si="83"/>
        <v>0</v>
      </c>
      <c r="CA58" s="82">
        <f t="shared" si="84"/>
        <v>0</v>
      </c>
      <c r="CB58" s="82">
        <f t="shared" si="85"/>
        <v>0</v>
      </c>
      <c r="CC58" s="82" t="str">
        <f t="shared" si="86"/>
        <v/>
      </c>
      <c r="CD58" s="82">
        <f t="shared" si="87"/>
        <v>0</v>
      </c>
      <c r="CE58" s="82">
        <f t="shared" si="88"/>
        <v>0</v>
      </c>
      <c r="CF58" s="82" t="str">
        <f t="shared" si="89"/>
        <v/>
      </c>
      <c r="CG58" s="82" t="str">
        <f t="shared" si="90"/>
        <v/>
      </c>
      <c r="CH58" s="82" t="str">
        <f t="shared" si="91"/>
        <v/>
      </c>
      <c r="CI58" s="82" t="str">
        <f t="shared" si="92"/>
        <v/>
      </c>
      <c r="CJ58" s="82" t="str">
        <f t="shared" si="93"/>
        <v/>
      </c>
      <c r="CK58" s="82" t="str">
        <f t="shared" si="94"/>
        <v/>
      </c>
      <c r="CL58" s="82">
        <f t="shared" si="95"/>
        <v>0</v>
      </c>
      <c r="CM58" s="82">
        <f t="shared" si="96"/>
        <v>0</v>
      </c>
      <c r="CN58" s="82">
        <f t="shared" si="97"/>
        <v>0</v>
      </c>
      <c r="CO58" s="82" t="str">
        <f t="shared" si="98"/>
        <v/>
      </c>
      <c r="CP58" s="82">
        <f t="shared" si="99"/>
        <v>0</v>
      </c>
      <c r="CQ58" s="82">
        <f t="shared" si="100"/>
        <v>0</v>
      </c>
      <c r="CR58" s="82" t="str">
        <f t="shared" si="101"/>
        <v/>
      </c>
      <c r="CS58" s="82" t="str">
        <f t="shared" si="102"/>
        <v/>
      </c>
      <c r="CT58" s="82" t="str">
        <f t="shared" si="103"/>
        <v/>
      </c>
      <c r="CU58" s="82" t="str">
        <f t="shared" si="104"/>
        <v/>
      </c>
      <c r="CV58" s="82" t="str">
        <f t="shared" si="105"/>
        <v/>
      </c>
      <c r="CW58" s="82" t="str">
        <f t="shared" si="106"/>
        <v/>
      </c>
      <c r="CX58" s="82">
        <f t="shared" si="107"/>
        <v>0</v>
      </c>
      <c r="CY58" s="82">
        <f>VLOOKUP($A58,FAG_Daten_2022!$A$1:$FK$206,FAG_Daten_2022!I$1,FALSE)</f>
        <v>2138</v>
      </c>
      <c r="CZ58" s="82" t="str">
        <f>IF(VLOOKUP($A58,FAG_Daten_2022!$A$1:$FK$206,FAG_Daten_2022!BE$1,FALSE)="","",VLOOKUP($A58,FAG_Daten_2022!$A$1:$FK$206,FAG_Daten_2022!BE$1,FALSE))</f>
        <v/>
      </c>
      <c r="DA58" s="82" t="str">
        <f>IF(VLOOKUP($A58,FAG_Daten_2022!$A$1:$FK$206,FAG_Daten_2022!BF$1,FALSE)="","",VLOOKUP($A58,FAG_Daten_2022!$A$1:$FK$206,FAG_Daten_2022!BF$1,FALSE))</f>
        <v/>
      </c>
      <c r="DB58" s="82" t="str">
        <f>IF(VLOOKUP($A58,FAG_Daten_2022!$A$1:$FK$206,FAG_Daten_2022!BG$1,FALSE)="","",VLOOKUP($A58,FAG_Daten_2022!$A$1:$FK$206,FAG_Daten_2022!BG$1,FALSE))</f>
        <v/>
      </c>
      <c r="DC58" s="82" t="str">
        <f>IF(VLOOKUP($A58,FAG_Daten_2022!$A$1:$FK$206,FAG_Daten_2022!BH$1,FALSE)="","",VLOOKUP($A58,FAG_Daten_2022!$A$1:$FK$206,FAG_Daten_2022!BH$1,FALSE))</f>
        <v/>
      </c>
      <c r="DD58" s="82" t="str">
        <f>IF(VLOOKUP($A58,FAG_Daten_2022!$A$1:$FK$206,FAG_Daten_2022!BI$1,FALSE)="","",VLOOKUP($A58,FAG_Daten_2022!$A$1:$FK$206,FAG_Daten_2022!BI$1,FALSE))</f>
        <v/>
      </c>
      <c r="DE58" s="82" t="str">
        <f>IF(VLOOKUP($A58,FAG_Daten_2022!$A$1:$FK$206,FAG_Daten_2022!BJ$1,FALSE)="","",VLOOKUP($A58,FAG_Daten_2022!$A$1:$FK$206,FAG_Daten_2022!BJ$1,FALSE))</f>
        <v/>
      </c>
      <c r="DF58" s="82" t="str">
        <f>IF(VLOOKUP($A58,FAG_Daten_2022!$A$1:$FK$206,FAG_Daten_2022!BK$1,FALSE)="","",VLOOKUP($A58,FAG_Daten_2022!$A$1:$FK$206,FAG_Daten_2022!BK$1,FALSE))</f>
        <v/>
      </c>
      <c r="DG58" s="82" t="str">
        <f>IF(VLOOKUP($A58,FAG_Daten_2022!$A$1:$FK$206,FAG_Daten_2022!BL$1,FALSE)="","",VLOOKUP($A58,FAG_Daten_2022!$A$1:$FK$206,FAG_Daten_2022!BL$1,FALSE))</f>
        <v/>
      </c>
      <c r="DH58" s="82"/>
      <c r="DI58" s="82" t="str">
        <f>IF(VLOOKUP($A58,FAG_Daten_2022!$A$1:$FK$206,FAG_Daten_2022!BN$1,FALSE)="","",VLOOKUP($A58,FAG_Daten_2022!$A$1:$FK$206,FAG_Daten_2022!BN$1,FALSE))</f>
        <v/>
      </c>
      <c r="DJ58" s="82" t="str">
        <f>IF(VLOOKUP($A58,FAG_Daten_2022!$A$1:$FK$206,FAG_Daten_2022!BO$1,FALSE)="","",VLOOKUP($A58,FAG_Daten_2022!$A$1:$FK$206,FAG_Daten_2022!BO$1,FALSE))</f>
        <v/>
      </c>
      <c r="DK58" s="82" t="str">
        <f>IF(VLOOKUP($A58,FAG_Daten_2022!$A$1:$FK$206,FAG_Daten_2022!BP$1,FALSE)="","",VLOOKUP($A58,FAG_Daten_2022!$A$1:$FK$206,FAG_Daten_2022!BP$1,FALSE))</f>
        <v/>
      </c>
      <c r="DL58" s="82" t="str">
        <f>IF(VLOOKUP($A58,FAG_Daten_2022!$A$1:$FK$206,FAG_Daten_2022!BQ$1,FALSE)="","",VLOOKUP($A58,FAG_Daten_2022!$A$1:$FK$206,FAG_Daten_2022!BQ$1,FALSE))</f>
        <v/>
      </c>
      <c r="DM58" s="82" t="str">
        <f>IF(VLOOKUP($A58,FAG_Daten_2022!$A$1:$FK$206,FAG_Daten_2022!BR$1,FALSE)="","",VLOOKUP($A58,FAG_Daten_2022!$A$1:$FK$206,FAG_Daten_2022!BR$1,FALSE))</f>
        <v/>
      </c>
      <c r="DN58" s="82" t="str">
        <f t="shared" si="108"/>
        <v/>
      </c>
      <c r="DO58" s="82" t="str">
        <f t="shared" si="109"/>
        <v/>
      </c>
      <c r="DP58" s="82" t="str">
        <f t="shared" si="110"/>
        <v/>
      </c>
      <c r="DQ58" s="82" t="str">
        <f t="shared" si="111"/>
        <v/>
      </c>
      <c r="DR58" s="82" t="str">
        <f t="shared" si="112"/>
        <v/>
      </c>
      <c r="DS58" s="82" t="str">
        <f t="shared" si="113"/>
        <v/>
      </c>
      <c r="DT58" s="82" t="str">
        <f t="shared" si="114"/>
        <v/>
      </c>
      <c r="DU58" s="82" t="str">
        <f t="shared" si="115"/>
        <v/>
      </c>
      <c r="DV58" s="82" t="str">
        <f t="shared" si="116"/>
        <v/>
      </c>
      <c r="DW58" s="82" t="str">
        <f t="shared" si="117"/>
        <v/>
      </c>
      <c r="DX58" s="82" t="str">
        <f t="shared" si="118"/>
        <v/>
      </c>
      <c r="DY58" s="82" t="str">
        <f t="shared" si="119"/>
        <v/>
      </c>
      <c r="DZ58" s="82">
        <f t="shared" si="120"/>
        <v>0</v>
      </c>
      <c r="EA58" s="82">
        <f t="shared" si="121"/>
        <v>0</v>
      </c>
      <c r="EB58" s="82"/>
      <c r="EC58" s="82"/>
      <c r="ED58" s="82"/>
      <c r="EE58" s="82"/>
      <c r="EF58" s="82"/>
      <c r="EG58" s="82"/>
      <c r="EH58" s="82"/>
      <c r="EI58" s="82"/>
      <c r="EJ58" s="82"/>
      <c r="EL58" s="82"/>
    </row>
    <row r="59" spans="1:143" outlineLevel="1" x14ac:dyDescent="0.2">
      <c r="A59" s="3">
        <v>194</v>
      </c>
      <c r="B59" s="3" t="str">
        <f>VLOOKUP(A59,FAG_Daten_2022!A$1:$FK$206,FAG_Daten_2022!$B$1,FALSE)</f>
        <v>Greifensee</v>
      </c>
      <c r="C59" s="3" t="str">
        <f>VLOOKUP(A59,FAG_Daten_2022!A$1:$FK$206,FAG_Daten_2022!$C$1,FALSE)</f>
        <v>Politische Gemeinde</v>
      </c>
      <c r="D59" s="3" t="str">
        <f>VLOOKUP(A59,FAG_Daten_2022!A$1:$FK$206,FAG_Daten_2022!$D$1,FALSE)</f>
        <v>Bezirk Uster</v>
      </c>
      <c r="E59" s="82">
        <f>VLOOKUP(A59,FAG_Daten_2022!A$1:$FK$206,FAG_Daten_2022!$AT$1,FALSE)</f>
        <v>4495</v>
      </c>
      <c r="F59" s="82">
        <f>VLOOKUP(A59,FAG_Daten_2022!A$1:$FK$206,FAG_Daten_2022!$AV$1,FALSE)</f>
        <v>3770</v>
      </c>
      <c r="G59" s="82">
        <f>VLOOKUP(A59,FAG_Daten_2022!A$1:$FK$206,FAG_Daten_2022!$F$1,FALSE)</f>
        <v>5302</v>
      </c>
      <c r="H59" s="80">
        <f>VLOOKUP(A59,FAG_Daten_2022!A$1:$FK$206,FAG_Daten_2022!$DH$1,FALSE)</f>
        <v>94</v>
      </c>
      <c r="I59" s="82">
        <f>ROUND(IF(E59&lt;FAG_Basisdaten!$C$5*F59,(FAG_Basisdaten!$C$5*F59-E59)*G59*H59/100,0),0)</f>
        <v>0</v>
      </c>
      <c r="J59" s="82">
        <f>VLOOKUP(A59,FAG_Daten_2022!A$1:$FK$206,FAG_Daten_2022!$AT$1,FALSE)</f>
        <v>4495</v>
      </c>
      <c r="K59" s="82">
        <f>VLOOKUP(A59,FAG_Daten_2022!A$1:$FK$206,FAG_Daten_2022!$AV$1,FALSE)</f>
        <v>3770</v>
      </c>
      <c r="L59" s="3">
        <f>VLOOKUP(A59,FAG_Daten_2022!A$1:$FK$206,FAG_Daten_2022!$F$1,FALSE)</f>
        <v>5302</v>
      </c>
      <c r="M59" s="3">
        <f>VLOOKUP(A59,FAG_Daten_2022!A$1:$FK$206,FAG_Daten_2022!DJ$1,FALSE)</f>
        <v>99.67</v>
      </c>
      <c r="N59" s="3">
        <f>VLOOKUP(A59,FAG_Daten_2022!A$1:$FK$206,FAG_Daten_2022!$DK$1,FALSE)</f>
        <v>100.87</v>
      </c>
      <c r="O59" s="82">
        <f>ROUND(IF(J59&gt;K59*FAG_Basisdaten!$C$8,(J59-K59*FAG_Basisdaten!$C$8)*FAG_Basisdaten!$C$9*L59*(M59/N59),0),0)</f>
        <v>1276202</v>
      </c>
      <c r="P59" s="82">
        <f>VLOOKUP(A59,FAG_Daten_2022!A$1:$FK$206,FAG_Daten_2022!$I$1,FALSE)</f>
        <v>1171</v>
      </c>
      <c r="Q59" s="82">
        <f>VLOOKUP(A59,FAG_Daten_2022!A$1:$FK$206,FAG_Daten_2022!$F$1,FALSE)</f>
        <v>5302</v>
      </c>
      <c r="R59" s="82">
        <f>VLOOKUP(A59,FAG_Daten_2022!A$1:$FK$206,FAG_Daten_2022!$K$1,FALSE)</f>
        <v>232131</v>
      </c>
      <c r="S59" s="82">
        <f>VLOOKUP(A59,FAG_Daten_2022!A$1:$FK$206,FAG_Daten_2022!$H$1,FALSE)</f>
        <v>1130451</v>
      </c>
      <c r="T59" s="82">
        <f>VLOOKUP(A59,FAG_Daten_2022!A$1:$FK$206,FAG_Daten_2022!$F$1,FALSE)</f>
        <v>5302</v>
      </c>
      <c r="U59" s="3">
        <f>VLOOKUP(A59,FAG_Daten_2022!A$1:$FK$206,FAG_Daten_2022!$BC$1,FALSE)</f>
        <v>102.3</v>
      </c>
      <c r="V59" s="3">
        <f>VLOOKUP(A59,FAG_Daten_2022!A$1:$FK$206,FAG_Daten_2022!$BD$1,FALSE)</f>
        <v>104.2</v>
      </c>
      <c r="W59" s="118">
        <f>IF((P59/Q59)&gt;(R59/S59)*FAG_Basisdaten!$C$12,((P59/Q59)-(R59/S59)*FAG_Basisdaten!$C$12)*T59*FAG_Basisdaten!$C$13*(U59/V59),0)</f>
        <v>0</v>
      </c>
      <c r="X59" s="3">
        <f>VLOOKUP(A59,FAG_Daten_2022!A$1:$FK$206,FAG_Daten_2022!$DH$1,FALSE)</f>
        <v>94</v>
      </c>
      <c r="Y59" s="3">
        <f>VLOOKUP(A59,FAG_Daten_2022!A$1:$FK$206,FAG_Daten_2022!$DJ$1,FALSE)</f>
        <v>99.67</v>
      </c>
      <c r="Z59" s="82">
        <f>ROUND(W59-W59*MIN(MAX((Y59*FAG_Basisdaten!$C$15-X59)/(Y59*FAG_Basisdaten!$C$14),0),1),0)</f>
        <v>0</v>
      </c>
      <c r="AA59" s="79">
        <f>VLOOKUP(A59,FAG_Daten_2022!A$1:$FK$206,FAG_Daten_2022!$AW$1,FALSE)</f>
        <v>2327.4899999999998</v>
      </c>
      <c r="AB59" s="83">
        <f>VLOOKUP(A59,FAG_Daten_2022!A$1:$FK$206,FAG_Daten_2022!$AZ$1,FALSE)</f>
        <v>0</v>
      </c>
      <c r="AC59" s="3">
        <f>VLOOKUP(A59,FAG_Daten_2022!A$1:$FK$206,FAG_Daten_2022!$F$1,FALSE)</f>
        <v>5302</v>
      </c>
      <c r="AD59" s="3">
        <f>VLOOKUP(A59,FAG_Daten_2022!A$1:$FK$206,FAG_Daten_2022!$BC$1,FALSE)</f>
        <v>102.3</v>
      </c>
      <c r="AE59" s="3">
        <f>VLOOKUP(A59,FAG_Daten_2022!A$1:$FK$206,FAG_Daten_2022!$BD$1,FALSE)</f>
        <v>104.2</v>
      </c>
      <c r="AF59" s="80">
        <f>IF(OR(AA59&lt;FAG_Basisdaten!$C$18,AB59&gt;FAG_Basisdaten!$C$19),MAX((FAG_Basisdaten!$C$20+FAG_Basisdaten!$C$21*AA59+FAG_Basisdaten!$C$22*AB59*100)*AC59*(AD59/AE59),0),0)</f>
        <v>0</v>
      </c>
      <c r="AG59" s="3">
        <f>VLOOKUP(A59,FAG_Daten_2022!A$1:$FK$206,FAG_Daten_2022!$DH$1,FALSE)</f>
        <v>94</v>
      </c>
      <c r="AH59" s="3">
        <f>VLOOKUP(A59,FAG_Daten_2022!A$1:$FK$206,FAG_Daten_2022!$DJ$1,FALSE)</f>
        <v>99.67</v>
      </c>
      <c r="AI59" s="82">
        <f>ROUND(AF59-AF59*MIN(MAX((AH59*FAG_Basisdaten!$C$24-AG59)/(AH59*FAG_Basisdaten!$C$23),0),1),0)</f>
        <v>0</v>
      </c>
      <c r="AJ59" s="3">
        <f>VLOOKUP(A59,FAG_Daten_2022!$A$1:$FK$206,FAG_Daten_2022!$BC$1,FALSE)</f>
        <v>102.3</v>
      </c>
      <c r="AK59" s="3">
        <f>VLOOKUP(A59,FAG_Daten_2022!$A$1:$FK$206,FAG_Daten_2022!$BD$1,FALSE)</f>
        <v>104.2</v>
      </c>
      <c r="AL59" s="82">
        <v>0</v>
      </c>
      <c r="AM59" s="82">
        <f t="shared" si="82"/>
        <v>-1276202</v>
      </c>
      <c r="AN59" s="115" t="str">
        <f>IF(VLOOKUP($A59,FAG_Daten_2022!$A$1:$FK$206,FAG_Daten_2022!BS$1,FALSE)="","",VLOOKUP($A59,FAG_Daten_2022!$A$1:$FK$206,FAG_Daten_2022!BS$1,FALSE))</f>
        <v/>
      </c>
      <c r="AO59" s="115" t="str">
        <f>IF(VLOOKUP($A59,FAG_Daten_2022!$A$1:$FK$206,FAG_Daten_2022!BT$1,FALSE)="","",VLOOKUP($A59,FAG_Daten_2022!$A$1:$FK$206,FAG_Daten_2022!BT$1,FALSE))</f>
        <v/>
      </c>
      <c r="AP59" s="115" t="str">
        <f>IF(VLOOKUP($A59,FAG_Daten_2022!$A$1:$FK$206,FAG_Daten_2022!BU$1,FALSE)="","",VLOOKUP($A59,FAG_Daten_2022!$A$1:$FK$206,FAG_Daten_2022!BU$1,FALSE))</f>
        <v/>
      </c>
      <c r="AQ59" s="115" t="str">
        <f>IF(VLOOKUP($A59,FAG_Daten_2022!$A$1:$FK$206,FAG_Daten_2022!BV$1,FALSE)="","",VLOOKUP($A59,FAG_Daten_2022!$A$1:$FK$206,FAG_Daten_2022!BV$1,FALSE))</f>
        <v/>
      </c>
      <c r="AR59" s="115" t="str">
        <f>IF(VLOOKUP($A59,FAG_Daten_2022!$A$1:$FK$206,FAG_Daten_2022!BW$1,FALSE)="","",VLOOKUP($A59,FAG_Daten_2022!$A$1:$FK$206,FAG_Daten_2022!BW$1,FALSE))</f>
        <v>Nänikon-Greifensee</v>
      </c>
      <c r="AS59" s="115" t="str">
        <f>IF(VLOOKUP($A59,FAG_Daten_2022!$A$1:$FK$206,FAG_Daten_2022!BX$1,FALSE)="","",VLOOKUP($A59,FAG_Daten_2022!$A$1:$FK$206,FAG_Daten_2022!BX$1,FALSE))</f>
        <v/>
      </c>
      <c r="AT59" s="115" t="str">
        <f>IF(VLOOKUP($A59,FAG_Daten_2022!$A$1:$FK$206,FAG_Daten_2022!BY$1,FALSE)="","",VLOOKUP($A59,FAG_Daten_2022!$A$1:$FK$206,FAG_Daten_2022!BY$1,FALSE))</f>
        <v/>
      </c>
      <c r="AU59" s="115" t="str">
        <f>IF(VLOOKUP($A59,FAG_Daten_2022!$A$1:$FK$206,FAG_Daten_2022!BZ$1,FALSE)="","",VLOOKUP($A59,FAG_Daten_2022!$A$1:$FK$206,FAG_Daten_2022!BZ$1,FALSE))</f>
        <v/>
      </c>
      <c r="AV59" s="115" t="str">
        <f>IF(VLOOKUP($A59,FAG_Daten_2022!$A$1:$FK$206,FAG_Daten_2022!CA$1,FALSE)="","",VLOOKUP($A59,FAG_Daten_2022!$A$1:$FK$206,FAG_Daten_2022!CA$1,FALSE))</f>
        <v/>
      </c>
      <c r="AW59" s="115" t="str">
        <f>IF(VLOOKUP($A59,FAG_Daten_2022!$A$1:$FK$206,FAG_Daten_2022!CB$1,FALSE)="","",VLOOKUP($A59,FAG_Daten_2022!$A$1:$FK$206,FAG_Daten_2022!CB$1,FALSE))</f>
        <v/>
      </c>
      <c r="AX59" s="115" t="str">
        <f>IF(VLOOKUP($A59,FAG_Daten_2022!$A$1:$FK$206,FAG_Daten_2022!CC$1,FALSE)="","",VLOOKUP($A59,FAG_Daten_2022!$A$1:$FK$206,FAG_Daten_2022!CC$1,FALSE))</f>
        <v/>
      </c>
      <c r="AY59" s="115" t="str">
        <f>IF(VLOOKUP($A59,FAG_Daten_2022!$A$1:$FK$206,FAG_Daten_2022!CD$1,FALSE)="","",VLOOKUP($A59,FAG_Daten_2022!$A$1:$FK$206,FAG_Daten_2022!CD$1,FALSE))</f>
        <v/>
      </c>
      <c r="AZ59" s="80">
        <f>VLOOKUP($A59,FAG_Daten_2022!$A$1:$FK$206,FAG_Daten_2022!$DH$1,FALSE)</f>
        <v>94</v>
      </c>
      <c r="BA59" s="80">
        <f>IF(VLOOKUP($A59,FAG_Daten_2022!$A$1:$FK$206,FAG_Daten_2022!M$1,FALSE)="","",VLOOKUP($A59,FAG_Daten_2022!$A$1:$FK$206,FAG_Daten_2022!M$1,FALSE))</f>
        <v>0</v>
      </c>
      <c r="BB59" s="80">
        <f>IF(VLOOKUP($A59,FAG_Daten_2022!$A$1:$FK$206,FAG_Daten_2022!N$1,FALSE)="","",VLOOKUP($A59,FAG_Daten_2022!$A$1:$FK$206,FAG_Daten_2022!N$1,FALSE))</f>
        <v>0</v>
      </c>
      <c r="BC59" s="80">
        <f>IF(VLOOKUP($A59,FAG_Daten_2022!$A$1:$FK$206,FAG_Daten_2022!O$1,FALSE)="","",VLOOKUP($A59,FAG_Daten_2022!$A$1:$FK$206,FAG_Daten_2022!O$1,FALSE))</f>
        <v>0</v>
      </c>
      <c r="BD59" s="80" t="str">
        <f>IF(VLOOKUP($A59,FAG_Daten_2022!$A$1:$FK$206,FAG_Daten_2022!P$1,FALSE)="","",VLOOKUP($A59,FAG_Daten_2022!$A$1:$FK$206,FAG_Daten_2022!P$1,FALSE))</f>
        <v/>
      </c>
      <c r="BE59" s="80">
        <f>IF(VLOOKUP($A59,FAG_Daten_2022!$A$1:$FK$206,FAG_Daten_2022!R$1,FALSE)="","",VLOOKUP($A59,FAG_Daten_2022!$A$1:$FK$206,FAG_Daten_2022!R$1,FALSE))</f>
        <v>14</v>
      </c>
      <c r="BF59" s="80">
        <f>IF(VLOOKUP($A59,FAG_Daten_2022!$A$1:$FK$206,FAG_Daten_2022!S$1,FALSE)="","",VLOOKUP($A59,FAG_Daten_2022!$A$1:$FK$206,FAG_Daten_2022!S$1,FALSE))</f>
        <v>0</v>
      </c>
      <c r="BG59" s="80" t="str">
        <f>IF(VLOOKUP($A59,FAG_Daten_2022!$A$1:$FK$206,FAG_Daten_2022!T$1,FALSE)="","",VLOOKUP($A59,FAG_Daten_2022!$A$1:$FK$206,FAG_Daten_2022!T$1,FALSE))</f>
        <v/>
      </c>
      <c r="BH59" s="80" t="str">
        <f>IF(VLOOKUP($A59,FAG_Daten_2022!$A$1:$FK$206,FAG_Daten_2022!U$1,FALSE)="","",VLOOKUP($A59,FAG_Daten_2022!$A$1:$FK$206,FAG_Daten_2022!U$1,FALSE))</f>
        <v/>
      </c>
      <c r="BI59" s="80">
        <f>IF(VLOOKUP($A59,FAG_Daten_2022!$A$1:$FK$206,FAG_Daten_2022!W$1,FALSE)="","",VLOOKUP($A59,FAG_Daten_2022!$A$1:$FK$206,FAG_Daten_2022!W$1,FALSE))</f>
        <v>0</v>
      </c>
      <c r="BJ59" s="80" t="str">
        <f>IF(VLOOKUP($A59,FAG_Daten_2022!$A$1:$FK$206,FAG_Daten_2022!X$1,FALSE)="","",VLOOKUP($A59,FAG_Daten_2022!$A$1:$FK$206,FAG_Daten_2022!X$1,FALSE))</f>
        <v/>
      </c>
      <c r="BK59" s="80" t="str">
        <f>IF(VLOOKUP($A59,FAG_Daten_2022!$A$1:$FK$206,FAG_Daten_2022!Y$1,FALSE)="","",VLOOKUP($A59,FAG_Daten_2022!$A$1:$FK$206,FAG_Daten_2022!Y$1,FALSE))</f>
        <v/>
      </c>
      <c r="BL59" s="80" t="str">
        <f>IF(VLOOKUP($A59,FAG_Daten_2022!$A$1:$FK$206,FAG_Daten_2022!Z$1,FALSE)="","",VLOOKUP($A59,FAG_Daten_2022!$A$1:$FK$206,FAG_Daten_2022!Z$1,FALSE))</f>
        <v/>
      </c>
      <c r="BM59" s="82">
        <f>IF(VLOOKUP($A59,FAG_Daten_2022!$A$1:$FK$206,FAG_Daten_2022!AG$1,FALSE)="","",VLOOKUP($A59,FAG_Daten_2022!$A$1:$FK$206,FAG_Daten_2022!AG$1,FALSE))</f>
        <v>23829916</v>
      </c>
      <c r="BN59" s="82">
        <f>IF(VLOOKUP($A59,FAG_Daten_2022!$A$1:$FK$206,FAG_Daten_2022!AH$1,FALSE)="","",VLOOKUP($A59,FAG_Daten_2022!$A$1:$FK$206,FAG_Daten_2022!AH$1,FALSE))</f>
        <v>0</v>
      </c>
      <c r="BO59" s="82">
        <f>IF(VLOOKUP($A59,FAG_Daten_2022!$A$1:$FK$206,FAG_Daten_2022!AI$1,FALSE)="","",VLOOKUP($A59,FAG_Daten_2022!$A$1:$FK$206,FAG_Daten_2022!AI$1,FALSE))</f>
        <v>0</v>
      </c>
      <c r="BP59" s="113">
        <f>IF(VLOOKUP($A59,FAG_Daten_2022!$A$1:$FK$206,FAG_Daten_2022!AJ$1,FALSE)="","",VLOOKUP($A59,FAG_Daten_2022!$A$1:$FK$206,FAG_Daten_2022!AJ$1,FALSE))</f>
        <v>0</v>
      </c>
      <c r="BQ59" s="82" t="str">
        <f>IF(VLOOKUP($A59,FAG_Daten_2022!$A$1:$FK$206,FAG_Daten_2022!AK$1,FALSE)="","",VLOOKUP($A59,FAG_Daten_2022!$A$1:$FK$206,FAG_Daten_2022!AK$1,FALSE))</f>
        <v/>
      </c>
      <c r="BR59" s="82">
        <f>IF(VLOOKUP($A59,FAG_Daten_2022!$A$1:$FK$206,FAG_Daten_2022!AL$1,FALSE)="","",VLOOKUP($A59,FAG_Daten_2022!$A$1:$FK$206,FAG_Daten_2022!AL$1,FALSE))</f>
        <v>23829916</v>
      </c>
      <c r="BS59" s="82">
        <f>IF(VLOOKUP($A59,FAG_Daten_2022!$A$1:$FK$206,FAG_Daten_2022!AM$1,FALSE)="","",VLOOKUP($A59,FAG_Daten_2022!$A$1:$FK$206,FAG_Daten_2022!AM$1,FALSE))</f>
        <v>0</v>
      </c>
      <c r="BT59" s="82" t="str">
        <f>IF(VLOOKUP($A59,FAG_Daten_2022!$A$1:$FK$206,FAG_Daten_2022!AN$1,FALSE)="","",VLOOKUP($A59,FAG_Daten_2022!$A$1:$FK$206,FAG_Daten_2022!AN$1,FALSE))</f>
        <v/>
      </c>
      <c r="BU59" s="82" t="str">
        <f>IF(VLOOKUP($A59,FAG_Daten_2022!$A$1:$FK$206,FAG_Daten_2022!AO$1,FALSE)="","",VLOOKUP($A59,FAG_Daten_2022!$A$1:$FK$206,FAG_Daten_2022!AO$1,FALSE))</f>
        <v/>
      </c>
      <c r="BV59" s="82">
        <f>IF(VLOOKUP($A59,FAG_Daten_2022!$A$1:$FK$206,FAG_Daten_2022!AP$1,FALSE)="","",VLOOKUP($A59,FAG_Daten_2022!$A$1:$FK$206,FAG_Daten_2022!AP$1,FALSE))</f>
        <v>0</v>
      </c>
      <c r="BW59" s="82" t="str">
        <f>IF(VLOOKUP($A59,FAG_Daten_2022!$A$1:$FK$206,FAG_Daten_2022!AQ$1,FALSE)="","",VLOOKUP($A59,FAG_Daten_2022!$A$1:$FK$206,FAG_Daten_2022!AQ$1,FALSE))</f>
        <v/>
      </c>
      <c r="BX59" s="82" t="str">
        <f>IF(VLOOKUP($A59,FAG_Daten_2022!$A$1:$FK$206,FAG_Daten_2022!AR$1,FALSE)="","",VLOOKUP($A59,FAG_Daten_2022!$A$1:$FK$206,FAG_Daten_2022!AR$1,FALSE))</f>
        <v/>
      </c>
      <c r="BY59" s="82" t="str">
        <f>IF(VLOOKUP($A59,FAG_Daten_2022!$A$1:$FK$206,FAG_Daten_2022!AS$1,FALSE)="","",VLOOKUP($A59,FAG_Daten_2022!$A$1:$FK$206,FAG_Daten_2022!AS$1,FALSE))</f>
        <v/>
      </c>
      <c r="BZ59" s="82">
        <f t="shared" si="83"/>
        <v>0</v>
      </c>
      <c r="CA59" s="82">
        <f t="shared" si="84"/>
        <v>0</v>
      </c>
      <c r="CB59" s="82">
        <f t="shared" si="85"/>
        <v>0</v>
      </c>
      <c r="CC59" s="82" t="str">
        <f t="shared" si="86"/>
        <v/>
      </c>
      <c r="CD59" s="82">
        <f t="shared" si="87"/>
        <v>0</v>
      </c>
      <c r="CE59" s="82">
        <f t="shared" si="88"/>
        <v>0</v>
      </c>
      <c r="CF59" s="82" t="str">
        <f t="shared" si="89"/>
        <v/>
      </c>
      <c r="CG59" s="82" t="str">
        <f t="shared" si="90"/>
        <v/>
      </c>
      <c r="CH59" s="82">
        <f t="shared" si="91"/>
        <v>0</v>
      </c>
      <c r="CI59" s="82" t="str">
        <f t="shared" si="92"/>
        <v/>
      </c>
      <c r="CJ59" s="82" t="str">
        <f t="shared" si="93"/>
        <v/>
      </c>
      <c r="CK59" s="82" t="str">
        <f t="shared" si="94"/>
        <v/>
      </c>
      <c r="CL59" s="82">
        <f t="shared" si="95"/>
        <v>0</v>
      </c>
      <c r="CM59" s="82">
        <f t="shared" si="96"/>
        <v>0</v>
      </c>
      <c r="CN59" s="82">
        <f t="shared" si="97"/>
        <v>0</v>
      </c>
      <c r="CO59" s="82" t="str">
        <f t="shared" si="98"/>
        <v/>
      </c>
      <c r="CP59" s="82">
        <f t="shared" si="99"/>
        <v>190073</v>
      </c>
      <c r="CQ59" s="82">
        <f t="shared" si="100"/>
        <v>0</v>
      </c>
      <c r="CR59" s="82" t="str">
        <f t="shared" si="101"/>
        <v/>
      </c>
      <c r="CS59" s="82" t="str">
        <f t="shared" si="102"/>
        <v/>
      </c>
      <c r="CT59" s="82">
        <f t="shared" si="103"/>
        <v>0</v>
      </c>
      <c r="CU59" s="82" t="str">
        <f t="shared" si="104"/>
        <v/>
      </c>
      <c r="CV59" s="82" t="str">
        <f t="shared" si="105"/>
        <v/>
      </c>
      <c r="CW59" s="82" t="str">
        <f t="shared" si="106"/>
        <v/>
      </c>
      <c r="CX59" s="82">
        <f t="shared" si="107"/>
        <v>-190073</v>
      </c>
      <c r="CY59" s="82">
        <f>VLOOKUP($A59,FAG_Daten_2022!$A$1:$FK$206,FAG_Daten_2022!I$1,FALSE)</f>
        <v>1171</v>
      </c>
      <c r="CZ59" s="82" t="str">
        <f>IF(VLOOKUP($A59,FAG_Daten_2022!$A$1:$FK$206,FAG_Daten_2022!BE$1,FALSE)="","",VLOOKUP($A59,FAG_Daten_2022!$A$1:$FK$206,FAG_Daten_2022!BE$1,FALSE))</f>
        <v/>
      </c>
      <c r="DA59" s="82" t="str">
        <f>IF(VLOOKUP($A59,FAG_Daten_2022!$A$1:$FK$206,FAG_Daten_2022!BF$1,FALSE)="","",VLOOKUP($A59,FAG_Daten_2022!$A$1:$FK$206,FAG_Daten_2022!BF$1,FALSE))</f>
        <v/>
      </c>
      <c r="DB59" s="82" t="str">
        <f>IF(VLOOKUP($A59,FAG_Daten_2022!$A$1:$FK$206,FAG_Daten_2022!BG$1,FALSE)="","",VLOOKUP($A59,FAG_Daten_2022!$A$1:$FK$206,FAG_Daten_2022!BG$1,FALSE))</f>
        <v/>
      </c>
      <c r="DC59" s="82" t="str">
        <f>IF(VLOOKUP($A59,FAG_Daten_2022!$A$1:$FK$206,FAG_Daten_2022!BH$1,FALSE)="","",VLOOKUP($A59,FAG_Daten_2022!$A$1:$FK$206,FAG_Daten_2022!BH$1,FALSE))</f>
        <v/>
      </c>
      <c r="DD59" s="82">
        <f>IF(VLOOKUP($A59,FAG_Daten_2022!$A$1:$FK$206,FAG_Daten_2022!BI$1,FALSE)="","",VLOOKUP($A59,FAG_Daten_2022!$A$1:$FK$206,FAG_Daten_2022!BI$1,FALSE))</f>
        <v>138</v>
      </c>
      <c r="DE59" s="82" t="str">
        <f>IF(VLOOKUP($A59,FAG_Daten_2022!$A$1:$FK$206,FAG_Daten_2022!BJ$1,FALSE)="","",VLOOKUP($A59,FAG_Daten_2022!$A$1:$FK$206,FAG_Daten_2022!BJ$1,FALSE))</f>
        <v/>
      </c>
      <c r="DF59" s="82" t="str">
        <f>IF(VLOOKUP($A59,FAG_Daten_2022!$A$1:$FK$206,FAG_Daten_2022!BK$1,FALSE)="","",VLOOKUP($A59,FAG_Daten_2022!$A$1:$FK$206,FAG_Daten_2022!BK$1,FALSE))</f>
        <v/>
      </c>
      <c r="DG59" s="82" t="str">
        <f>IF(VLOOKUP($A59,FAG_Daten_2022!$A$1:$FK$206,FAG_Daten_2022!BL$1,FALSE)="","",VLOOKUP($A59,FAG_Daten_2022!$A$1:$FK$206,FAG_Daten_2022!BL$1,FALSE))</f>
        <v/>
      </c>
      <c r="DH59" s="82" t="str">
        <f>IF(VLOOKUP($A59,FAG_Daten_2022!$A$1:$FK$206,FAG_Daten_2022!BM$1,FALSE)="","",VLOOKUP($A59,FAG_Daten_2022!$A$1:$FK$206,FAG_Daten_2022!BM$1,FALSE))</f>
        <v/>
      </c>
      <c r="DI59" s="82" t="str">
        <f>IF(VLOOKUP($A59,FAG_Daten_2022!$A$1:$FK$206,FAG_Daten_2022!BN$1,FALSE)="","",VLOOKUP($A59,FAG_Daten_2022!$A$1:$FK$206,FAG_Daten_2022!BN$1,FALSE))</f>
        <v/>
      </c>
      <c r="DJ59" s="82" t="str">
        <f>IF(VLOOKUP($A59,FAG_Daten_2022!$A$1:$FK$206,FAG_Daten_2022!BO$1,FALSE)="","",VLOOKUP($A59,FAG_Daten_2022!$A$1:$FK$206,FAG_Daten_2022!BO$1,FALSE))</f>
        <v/>
      </c>
      <c r="DK59" s="82" t="str">
        <f>IF(VLOOKUP($A59,FAG_Daten_2022!$A$1:$FK$206,FAG_Daten_2022!BP$1,FALSE)="","",VLOOKUP($A59,FAG_Daten_2022!$A$1:$FK$206,FAG_Daten_2022!BP$1,FALSE))</f>
        <v/>
      </c>
      <c r="DL59" s="82" t="str">
        <f>IF(VLOOKUP($A59,FAG_Daten_2022!$A$1:$FK$206,FAG_Daten_2022!BQ$1,FALSE)="","",VLOOKUP($A59,FAG_Daten_2022!$A$1:$FK$206,FAG_Daten_2022!BQ$1,FALSE))</f>
        <v/>
      </c>
      <c r="DM59" s="82" t="str">
        <f>IF(VLOOKUP($A59,FAG_Daten_2022!$A$1:$FK$206,FAG_Daten_2022!BR$1,FALSE)="","",VLOOKUP($A59,FAG_Daten_2022!$A$1:$FK$206,FAG_Daten_2022!BR$1,FALSE))</f>
        <v/>
      </c>
      <c r="DN59" s="82" t="str">
        <f t="shared" si="108"/>
        <v/>
      </c>
      <c r="DO59" s="82" t="str">
        <f t="shared" si="109"/>
        <v/>
      </c>
      <c r="DP59" s="82" t="str">
        <f t="shared" si="110"/>
        <v/>
      </c>
      <c r="DQ59" s="82" t="str">
        <f t="shared" si="111"/>
        <v/>
      </c>
      <c r="DR59" s="82">
        <f t="shared" si="112"/>
        <v>0</v>
      </c>
      <c r="DS59" s="82" t="str">
        <f t="shared" si="113"/>
        <v/>
      </c>
      <c r="DT59" s="82" t="str">
        <f t="shared" si="114"/>
        <v/>
      </c>
      <c r="DU59" s="82" t="str">
        <f t="shared" si="115"/>
        <v/>
      </c>
      <c r="DV59" s="82" t="str">
        <f t="shared" si="116"/>
        <v/>
      </c>
      <c r="DW59" s="82" t="str">
        <f t="shared" si="117"/>
        <v/>
      </c>
      <c r="DX59" s="82" t="str">
        <f t="shared" si="118"/>
        <v/>
      </c>
      <c r="DY59" s="82" t="str">
        <f t="shared" si="119"/>
        <v/>
      </c>
      <c r="DZ59" s="82">
        <f t="shared" si="120"/>
        <v>0</v>
      </c>
      <c r="EA59" s="82">
        <f t="shared" si="121"/>
        <v>-190073</v>
      </c>
      <c r="EB59" s="82"/>
      <c r="EC59" s="82"/>
      <c r="ED59" s="82"/>
      <c r="EE59" s="82"/>
      <c r="EF59" s="82"/>
      <c r="EG59" s="82"/>
      <c r="EH59" s="82"/>
      <c r="EI59" s="82"/>
      <c r="EJ59" s="82"/>
      <c r="EL59" s="11"/>
    </row>
    <row r="60" spans="1:143" outlineLevel="1" x14ac:dyDescent="0.2">
      <c r="A60" s="152">
        <v>116</v>
      </c>
      <c r="B60" s="152" t="str">
        <f>VLOOKUP(A60,FAG_Daten_2022!A$1:$FK$206,FAG_Daten_2022!$B$1,FALSE)</f>
        <v>Grüningen</v>
      </c>
      <c r="C60" s="152" t="str">
        <f>VLOOKUP(A60,FAG_Daten_2022!A$1:$FK$206,FAG_Daten_2022!$C$1,FALSE)</f>
        <v>Politische Gemeinde</v>
      </c>
      <c r="D60" s="152" t="str">
        <f>VLOOKUP(A60,FAG_Daten_2022!A$1:$FK$206,FAG_Daten_2022!$D$1,FALSE)</f>
        <v>Bezirk Hinwil</v>
      </c>
      <c r="E60" s="82">
        <f>VLOOKUP(A60,FAG_Daten_2022!A$1:$FK$206,FAG_Daten_2022!$AT$1,FALSE)</f>
        <v>3495</v>
      </c>
      <c r="F60" s="82">
        <f>VLOOKUP(A60,FAG_Daten_2022!A$1:$FK$206,FAG_Daten_2022!$AV$1,FALSE)</f>
        <v>3770</v>
      </c>
      <c r="G60" s="82">
        <f>VLOOKUP(A60,FAG_Daten_2022!A$1:$FK$206,FAG_Daten_2022!$F$1,FALSE)</f>
        <v>3715</v>
      </c>
      <c r="H60" s="80">
        <f>VLOOKUP(A60,FAG_Daten_2022!A$1:$FK$206,FAG_Daten_2022!$DH$1,FALSE)</f>
        <v>113</v>
      </c>
      <c r="I60" s="82">
        <f>ROUND(IF(E60&lt;FAG_Basisdaten!$C$5*F60,(FAG_Basisdaten!$C$5*F60-E60)*G60*H60/100,0),0)</f>
        <v>363123</v>
      </c>
      <c r="J60" s="82">
        <f>VLOOKUP(A60,FAG_Daten_2022!A$1:$FK$206,FAG_Daten_2022!$AT$1,FALSE)</f>
        <v>3495</v>
      </c>
      <c r="K60" s="82">
        <f>VLOOKUP(A60,FAG_Daten_2022!A$1:$FK$206,FAG_Daten_2022!$AV$1,FALSE)</f>
        <v>3770</v>
      </c>
      <c r="L60" s="3">
        <f>VLOOKUP(A60,FAG_Daten_2022!A$1:$FK$206,FAG_Daten_2022!$F$1,FALSE)</f>
        <v>3715</v>
      </c>
      <c r="M60" s="3">
        <f>VLOOKUP(A60,FAG_Daten_2022!A$1:$FK$206,FAG_Daten_2022!DJ$1,FALSE)</f>
        <v>99.67</v>
      </c>
      <c r="N60" s="3">
        <f>VLOOKUP(A60,FAG_Daten_2022!A$1:$FK$206,FAG_Daten_2022!$DK$1,FALSE)</f>
        <v>100.87</v>
      </c>
      <c r="O60" s="82">
        <f>ROUND(IF(J60&gt;K60*FAG_Basisdaten!$C$8,(J60-K60*FAG_Basisdaten!$C$8)*FAG_Basisdaten!$C$9*L60*(M60/N60),0),0)</f>
        <v>0</v>
      </c>
      <c r="P60" s="82">
        <f>VLOOKUP(A60,FAG_Daten_2022!A$1:$FK$206,FAG_Daten_2022!$I$1,FALSE)</f>
        <v>757</v>
      </c>
      <c r="Q60" s="82">
        <f>VLOOKUP(A60,FAG_Daten_2022!A$1:$FK$206,FAG_Daten_2022!$F$1,FALSE)</f>
        <v>3715</v>
      </c>
      <c r="R60" s="82">
        <f>VLOOKUP(A60,FAG_Daten_2022!A$1:$FK$206,FAG_Daten_2022!$K$1,FALSE)</f>
        <v>232131</v>
      </c>
      <c r="S60" s="82">
        <f>VLOOKUP(A60,FAG_Daten_2022!A$1:$FK$206,FAG_Daten_2022!$H$1,FALSE)</f>
        <v>1130451</v>
      </c>
      <c r="T60" s="82">
        <f>VLOOKUP(A60,FAG_Daten_2022!A$1:$FK$206,FAG_Daten_2022!$F$1,FALSE)</f>
        <v>3715</v>
      </c>
      <c r="U60" s="3">
        <f>VLOOKUP(A60,FAG_Daten_2022!A$1:$FK$206,FAG_Daten_2022!$BC$1,FALSE)</f>
        <v>102.3</v>
      </c>
      <c r="V60" s="3">
        <f>VLOOKUP(A60,FAG_Daten_2022!A$1:$FK$206,FAG_Daten_2022!$BD$1,FALSE)</f>
        <v>104.2</v>
      </c>
      <c r="W60" s="118">
        <f>IF((P60/Q60)&gt;(R60/S60)*FAG_Basisdaten!$C$12,((P60/Q60)-(R60/S60)*FAG_Basisdaten!$C$12)*T60*FAG_Basisdaten!$C$13*(U60/V60),0)</f>
        <v>0</v>
      </c>
      <c r="X60" s="3">
        <f>VLOOKUP(A60,FAG_Daten_2022!A$1:$FK$206,FAG_Daten_2022!$DH$1,FALSE)</f>
        <v>113</v>
      </c>
      <c r="Y60" s="3">
        <f>VLOOKUP(A60,FAG_Daten_2022!A$1:$FK$206,FAG_Daten_2022!$DJ$1,FALSE)</f>
        <v>99.67</v>
      </c>
      <c r="Z60" s="82">
        <f>ROUND(W60-W60*MIN(MAX((Y60*FAG_Basisdaten!$C$15-X60)/(Y60*FAG_Basisdaten!$C$14),0),1),0)</f>
        <v>0</v>
      </c>
      <c r="AA60" s="79">
        <f>VLOOKUP(A60,FAG_Daten_2022!A$1:$FK$206,FAG_Daten_2022!$AW$1,FALSE)</f>
        <v>424.38</v>
      </c>
      <c r="AB60" s="83">
        <f>VLOOKUP(A60,FAG_Daten_2022!A$1:$FK$206,FAG_Daten_2022!$AZ$1,FALSE)</f>
        <v>0</v>
      </c>
      <c r="AC60" s="3">
        <f>VLOOKUP(A60,FAG_Daten_2022!A$1:$FK$206,FAG_Daten_2022!$F$1,FALSE)</f>
        <v>3715</v>
      </c>
      <c r="AD60" s="3">
        <f>VLOOKUP(A60,FAG_Daten_2022!A$1:$FK$206,FAG_Daten_2022!$BC$1,FALSE)</f>
        <v>102.3</v>
      </c>
      <c r="AE60" s="3">
        <f>VLOOKUP(A60,FAG_Daten_2022!A$1:$FK$206,FAG_Daten_2022!$BD$1,FALSE)</f>
        <v>104.2</v>
      </c>
      <c r="AF60" s="80">
        <f>IF(OR(AA60&lt;FAG_Basisdaten!$C$18,AB60&gt;FAG_Basisdaten!$C$19),MAX((FAG_Basisdaten!$C$20+FAG_Basisdaten!$C$21*AA60+FAG_Basisdaten!$C$22*AB60*100)*AC60*(AD60/AE60),0),0)</f>
        <v>0</v>
      </c>
      <c r="AG60" s="3">
        <f>VLOOKUP(A60,FAG_Daten_2022!A$1:$FK$206,FAG_Daten_2022!$DH$1,FALSE)</f>
        <v>113</v>
      </c>
      <c r="AH60" s="3">
        <f>VLOOKUP(A60,FAG_Daten_2022!A$1:$FK$206,FAG_Daten_2022!$DJ$1,FALSE)</f>
        <v>99.67</v>
      </c>
      <c r="AI60" s="82">
        <f>ROUND(AF60-AF60*MIN(MAX((AH60*FAG_Basisdaten!$C$24-AG60)/(AH60*FAG_Basisdaten!$C$23),0),1),0)</f>
        <v>0</v>
      </c>
      <c r="AJ60" s="3">
        <f>VLOOKUP(A60,FAG_Daten_2022!$A$1:$FK$206,FAG_Daten_2022!$BC$1,FALSE)</f>
        <v>102.3</v>
      </c>
      <c r="AK60" s="3">
        <f>VLOOKUP(A60,FAG_Daten_2022!$A$1:$FK$206,FAG_Daten_2022!$BD$1,FALSE)</f>
        <v>104.2</v>
      </c>
      <c r="AL60" s="82">
        <v>0</v>
      </c>
      <c r="AM60" s="82">
        <f t="shared" si="82"/>
        <v>363123</v>
      </c>
      <c r="AN60" s="115" t="str">
        <f>IF(VLOOKUP($A60,FAG_Daten_2022!$A$1:$FK$206,FAG_Daten_2022!BS$1,FALSE)="","",VLOOKUP($A60,FAG_Daten_2022!$A$1:$FK$206,FAG_Daten_2022!BS$1,FALSE))</f>
        <v/>
      </c>
      <c r="AO60" s="115" t="str">
        <f>IF(VLOOKUP($A60,FAG_Daten_2022!$A$1:$FK$206,FAG_Daten_2022!BT$1,FALSE)="","",VLOOKUP($A60,FAG_Daten_2022!$A$1:$FK$206,FAG_Daten_2022!BT$1,FALSE))</f>
        <v/>
      </c>
      <c r="AP60" s="115" t="str">
        <f>IF(VLOOKUP($A60,FAG_Daten_2022!$A$1:$FK$206,FAG_Daten_2022!BU$1,FALSE)="","",VLOOKUP($A60,FAG_Daten_2022!$A$1:$FK$206,FAG_Daten_2022!BU$1,FALSE))</f>
        <v/>
      </c>
      <c r="AQ60" s="115" t="str">
        <f>IF(VLOOKUP($A60,FAG_Daten_2022!$A$1:$FK$206,FAG_Daten_2022!BV$1,FALSE)="","",VLOOKUP($A60,FAG_Daten_2022!$A$1:$FK$206,FAG_Daten_2022!BV$1,FALSE))</f>
        <v/>
      </c>
      <c r="AR60" s="115" t="str">
        <f>IF(VLOOKUP($A60,FAG_Daten_2022!$A$1:$FK$206,FAG_Daten_2022!BW$1,FALSE)="","",VLOOKUP($A60,FAG_Daten_2022!$A$1:$FK$206,FAG_Daten_2022!BW$1,FALSE))</f>
        <v/>
      </c>
      <c r="AS60" s="115" t="str">
        <f>IF(VLOOKUP($A60,FAG_Daten_2022!$A$1:$FK$206,FAG_Daten_2022!BX$1,FALSE)="","",VLOOKUP($A60,FAG_Daten_2022!$A$1:$FK$206,FAG_Daten_2022!BX$1,FALSE))</f>
        <v/>
      </c>
      <c r="AT60" s="115" t="str">
        <f>IF(VLOOKUP($A60,FAG_Daten_2022!$A$1:$FK$206,FAG_Daten_2022!BY$1,FALSE)="","",VLOOKUP($A60,FAG_Daten_2022!$A$1:$FK$206,FAG_Daten_2022!BY$1,FALSE))</f>
        <v/>
      </c>
      <c r="AU60" s="115" t="str">
        <f>IF(VLOOKUP($A60,FAG_Daten_2022!$A$1:$FK$206,FAG_Daten_2022!BZ$1,FALSE)="","",VLOOKUP($A60,FAG_Daten_2022!$A$1:$FK$206,FAG_Daten_2022!BZ$1,FALSE))</f>
        <v/>
      </c>
      <c r="AV60" s="302"/>
      <c r="AW60" s="115" t="str">
        <f>IF(VLOOKUP($A60,FAG_Daten_2022!$A$1:$FK$206,FAG_Daten_2022!CB$1,FALSE)="","",VLOOKUP($A60,FAG_Daten_2022!$A$1:$FK$206,FAG_Daten_2022!CB$1,FALSE))</f>
        <v/>
      </c>
      <c r="AX60" s="115" t="str">
        <f>IF(VLOOKUP($A60,FAG_Daten_2022!$A$1:$FK$206,FAG_Daten_2022!CC$1,FALSE)="","",VLOOKUP($A60,FAG_Daten_2022!$A$1:$FK$206,FAG_Daten_2022!CC$1,FALSE))</f>
        <v/>
      </c>
      <c r="AY60" s="115" t="str">
        <f>IF(VLOOKUP($A60,FAG_Daten_2022!$A$1:$FK$206,FAG_Daten_2022!CD$1,FALSE)="","",VLOOKUP($A60,FAG_Daten_2022!$A$1:$FK$206,FAG_Daten_2022!CD$1,FALSE))</f>
        <v/>
      </c>
      <c r="AZ60" s="80">
        <f>VLOOKUP($A60,FAG_Daten_2022!$A$1:$FK$206,FAG_Daten_2022!$DH$1,FALSE)</f>
        <v>113</v>
      </c>
      <c r="BA60" s="80">
        <f>IF(VLOOKUP($A60,FAG_Daten_2022!$A$1:$FK$206,FAG_Daten_2022!M$1,FALSE)="","",VLOOKUP($A60,FAG_Daten_2022!$A$1:$FK$206,FAG_Daten_2022!M$1,FALSE))</f>
        <v>0</v>
      </c>
      <c r="BB60" s="80">
        <f>IF(VLOOKUP($A60,FAG_Daten_2022!$A$1:$FK$206,FAG_Daten_2022!N$1,FALSE)="","",VLOOKUP($A60,FAG_Daten_2022!$A$1:$FK$206,FAG_Daten_2022!N$1,FALSE))</f>
        <v>0</v>
      </c>
      <c r="BC60" s="80">
        <f>IF(VLOOKUP($A60,FAG_Daten_2022!$A$1:$FK$206,FAG_Daten_2022!O$1,FALSE)="","",VLOOKUP($A60,FAG_Daten_2022!$A$1:$FK$206,FAG_Daten_2022!O$1,FALSE))</f>
        <v>0</v>
      </c>
      <c r="BD60" s="80" t="str">
        <f>IF(VLOOKUP($A60,FAG_Daten_2022!$A$1:$FK$206,FAG_Daten_2022!P$1,FALSE)="","",VLOOKUP($A60,FAG_Daten_2022!$A$1:$FK$206,FAG_Daten_2022!P$1,FALSE))</f>
        <v/>
      </c>
      <c r="BE60" s="80">
        <f>IF(VLOOKUP($A60,FAG_Daten_2022!$A$1:$FK$206,FAG_Daten_2022!R$1,FALSE)="","",VLOOKUP($A60,FAG_Daten_2022!$A$1:$FK$206,FAG_Daten_2022!R$1,FALSE))</f>
        <v>0</v>
      </c>
      <c r="BF60" s="80">
        <f>IF(VLOOKUP($A60,FAG_Daten_2022!$A$1:$FK$206,FAG_Daten_2022!S$1,FALSE)="","",VLOOKUP($A60,FAG_Daten_2022!$A$1:$FK$206,FAG_Daten_2022!S$1,FALSE))</f>
        <v>0</v>
      </c>
      <c r="BG60" s="80" t="str">
        <f>IF(VLOOKUP($A60,FAG_Daten_2022!$A$1:$FK$206,FAG_Daten_2022!T$1,FALSE)="","",VLOOKUP($A60,FAG_Daten_2022!$A$1:$FK$206,FAG_Daten_2022!T$1,FALSE))</f>
        <v/>
      </c>
      <c r="BH60" s="80" t="str">
        <f>IF(VLOOKUP($A60,FAG_Daten_2022!$A$1:$FK$206,FAG_Daten_2022!U$1,FALSE)="","",VLOOKUP($A60,FAG_Daten_2022!$A$1:$FK$206,FAG_Daten_2022!U$1,FALSE))</f>
        <v/>
      </c>
      <c r="BI60" s="302"/>
      <c r="BJ60" s="80" t="str">
        <f>IF(VLOOKUP($A60,FAG_Daten_2022!$A$1:$FK$206,FAG_Daten_2022!X$1,FALSE)="","",VLOOKUP($A60,FAG_Daten_2022!$A$1:$FK$206,FAG_Daten_2022!X$1,FALSE))</f>
        <v/>
      </c>
      <c r="BK60" s="80" t="str">
        <f>IF(VLOOKUP($A60,FAG_Daten_2022!$A$1:$FK$206,FAG_Daten_2022!Y$1,FALSE)="","",VLOOKUP($A60,FAG_Daten_2022!$A$1:$FK$206,FAG_Daten_2022!Y$1,FALSE))</f>
        <v/>
      </c>
      <c r="BL60" s="80" t="str">
        <f>IF(VLOOKUP($A60,FAG_Daten_2022!$A$1:$FK$206,FAG_Daten_2022!Z$1,FALSE)="","",VLOOKUP($A60,FAG_Daten_2022!$A$1:$FK$206,FAG_Daten_2022!Z$1,FALSE))</f>
        <v/>
      </c>
      <c r="BM60" s="82">
        <f>IF(VLOOKUP($A60,FAG_Daten_2022!$A$1:$FK$206,FAG_Daten_2022!AG$1,FALSE)="","",VLOOKUP($A60,FAG_Daten_2022!$A$1:$FK$206,FAG_Daten_2022!AG$1,FALSE))</f>
        <v>12982278</v>
      </c>
      <c r="BN60" s="82">
        <f>IF(VLOOKUP($A60,FAG_Daten_2022!$A$1:$FK$206,FAG_Daten_2022!AH$1,FALSE)="","",VLOOKUP($A60,FAG_Daten_2022!$A$1:$FK$206,FAG_Daten_2022!AH$1,FALSE))</f>
        <v>0</v>
      </c>
      <c r="BO60" s="82">
        <f>IF(VLOOKUP($A60,FAG_Daten_2022!$A$1:$FK$206,FAG_Daten_2022!AI$1,FALSE)="","",VLOOKUP($A60,FAG_Daten_2022!$A$1:$FK$206,FAG_Daten_2022!AI$1,FALSE))</f>
        <v>0</v>
      </c>
      <c r="BP60" s="113">
        <f>IF(VLOOKUP($A60,FAG_Daten_2022!$A$1:$FK$206,FAG_Daten_2022!AJ$1,FALSE)="","",VLOOKUP($A60,FAG_Daten_2022!$A$1:$FK$206,FAG_Daten_2022!AJ$1,FALSE))</f>
        <v>0</v>
      </c>
      <c r="BQ60" s="82" t="str">
        <f>IF(VLOOKUP($A60,FAG_Daten_2022!$A$1:$FK$206,FAG_Daten_2022!AK$1,FALSE)="","",VLOOKUP($A60,FAG_Daten_2022!$A$1:$FK$206,FAG_Daten_2022!AK$1,FALSE))</f>
        <v/>
      </c>
      <c r="BR60" s="82">
        <f>IF(VLOOKUP($A60,FAG_Daten_2022!$A$1:$FK$206,FAG_Daten_2022!AL$1,FALSE)="","",VLOOKUP($A60,FAG_Daten_2022!$A$1:$FK$206,FAG_Daten_2022!AL$1,FALSE))</f>
        <v>0</v>
      </c>
      <c r="BS60" s="82">
        <f>IF(VLOOKUP($A60,FAG_Daten_2022!$A$1:$FK$206,FAG_Daten_2022!AM$1,FALSE)="","",VLOOKUP($A60,FAG_Daten_2022!$A$1:$FK$206,FAG_Daten_2022!AM$1,FALSE))</f>
        <v>0</v>
      </c>
      <c r="BT60" s="82" t="str">
        <f>IF(VLOOKUP($A60,FAG_Daten_2022!$A$1:$FK$206,FAG_Daten_2022!AN$1,FALSE)="","",VLOOKUP($A60,FAG_Daten_2022!$A$1:$FK$206,FAG_Daten_2022!AN$1,FALSE))</f>
        <v/>
      </c>
      <c r="BU60" s="82" t="str">
        <f>IF(VLOOKUP($A60,FAG_Daten_2022!$A$1:$FK$206,FAG_Daten_2022!AO$1,FALSE)="","",VLOOKUP($A60,FAG_Daten_2022!$A$1:$FK$206,FAG_Daten_2022!AO$1,FALSE))</f>
        <v/>
      </c>
      <c r="BV60" s="302"/>
      <c r="BW60" s="82" t="str">
        <f>IF(VLOOKUP($A60,FAG_Daten_2022!$A$1:$FK$206,FAG_Daten_2022!AQ$1,FALSE)="","",VLOOKUP($A60,FAG_Daten_2022!$A$1:$FK$206,FAG_Daten_2022!AQ$1,FALSE))</f>
        <v/>
      </c>
      <c r="BX60" s="82" t="str">
        <f>IF(VLOOKUP($A60,FAG_Daten_2022!$A$1:$FK$206,FAG_Daten_2022!AR$1,FALSE)="","",VLOOKUP($A60,FAG_Daten_2022!$A$1:$FK$206,FAG_Daten_2022!AR$1,FALSE))</f>
        <v/>
      </c>
      <c r="BY60" s="82" t="str">
        <f>IF(VLOOKUP($A60,FAG_Daten_2022!$A$1:$FK$206,FAG_Daten_2022!AS$1,FALSE)="","",VLOOKUP($A60,FAG_Daten_2022!$A$1:$FK$206,FAG_Daten_2022!AS$1,FALSE))</f>
        <v/>
      </c>
      <c r="BZ60" s="82">
        <f t="shared" si="83"/>
        <v>0</v>
      </c>
      <c r="CA60" s="82">
        <f t="shared" si="84"/>
        <v>0</v>
      </c>
      <c r="CB60" s="82">
        <f t="shared" si="85"/>
        <v>0</v>
      </c>
      <c r="CC60" s="82" t="str">
        <f t="shared" si="86"/>
        <v/>
      </c>
      <c r="CD60" s="82">
        <f t="shared" si="87"/>
        <v>0</v>
      </c>
      <c r="CE60" s="82">
        <f t="shared" si="88"/>
        <v>0</v>
      </c>
      <c r="CF60" s="82" t="str">
        <f t="shared" si="89"/>
        <v/>
      </c>
      <c r="CG60" s="82" t="str">
        <f t="shared" si="90"/>
        <v/>
      </c>
      <c r="CH60" s="82" t="str">
        <f t="shared" si="91"/>
        <v/>
      </c>
      <c r="CI60" s="82" t="str">
        <f t="shared" si="92"/>
        <v/>
      </c>
      <c r="CJ60" s="82" t="str">
        <f t="shared" si="93"/>
        <v/>
      </c>
      <c r="CK60" s="82" t="str">
        <f t="shared" si="94"/>
        <v/>
      </c>
      <c r="CL60" s="82">
        <f t="shared" si="95"/>
        <v>0</v>
      </c>
      <c r="CM60" s="82">
        <f t="shared" si="96"/>
        <v>0</v>
      </c>
      <c r="CN60" s="82">
        <f t="shared" si="97"/>
        <v>0</v>
      </c>
      <c r="CO60" s="82" t="str">
        <f t="shared" si="98"/>
        <v/>
      </c>
      <c r="CP60" s="82">
        <f t="shared" si="99"/>
        <v>0</v>
      </c>
      <c r="CQ60" s="82">
        <f t="shared" si="100"/>
        <v>0</v>
      </c>
      <c r="CR60" s="82" t="str">
        <f t="shared" si="101"/>
        <v/>
      </c>
      <c r="CS60" s="82" t="str">
        <f t="shared" si="102"/>
        <v/>
      </c>
      <c r="CT60" s="82" t="str">
        <f t="shared" si="103"/>
        <v/>
      </c>
      <c r="CU60" s="82" t="str">
        <f t="shared" si="104"/>
        <v/>
      </c>
      <c r="CV60" s="82" t="str">
        <f t="shared" si="105"/>
        <v/>
      </c>
      <c r="CW60" s="82" t="str">
        <f t="shared" si="106"/>
        <v/>
      </c>
      <c r="CX60" s="82">
        <f t="shared" si="107"/>
        <v>0</v>
      </c>
      <c r="CY60" s="82">
        <f>VLOOKUP($A60,FAG_Daten_2022!$A$1:$FK$206,FAG_Daten_2022!I$1,FALSE)</f>
        <v>757</v>
      </c>
      <c r="CZ60" s="82" t="str">
        <f>IF(VLOOKUP($A60,FAG_Daten_2022!$A$1:$FK$206,FAG_Daten_2022!BE$1,FALSE)="","",VLOOKUP($A60,FAG_Daten_2022!$A$1:$FK$206,FAG_Daten_2022!BE$1,FALSE))</f>
        <v/>
      </c>
      <c r="DA60" s="82" t="str">
        <f>IF(VLOOKUP($A60,FAG_Daten_2022!$A$1:$FK$206,FAG_Daten_2022!BF$1,FALSE)="","",VLOOKUP($A60,FAG_Daten_2022!$A$1:$FK$206,FAG_Daten_2022!BF$1,FALSE))</f>
        <v/>
      </c>
      <c r="DB60" s="82" t="str">
        <f>IF(VLOOKUP($A60,FAG_Daten_2022!$A$1:$FK$206,FAG_Daten_2022!BG$1,FALSE)="","",VLOOKUP($A60,FAG_Daten_2022!$A$1:$FK$206,FAG_Daten_2022!BG$1,FALSE))</f>
        <v/>
      </c>
      <c r="DC60" s="82" t="str">
        <f>IF(VLOOKUP($A60,FAG_Daten_2022!$A$1:$FK$206,FAG_Daten_2022!BH$1,FALSE)="","",VLOOKUP($A60,FAG_Daten_2022!$A$1:$FK$206,FAG_Daten_2022!BH$1,FALSE))</f>
        <v/>
      </c>
      <c r="DD60" s="82" t="str">
        <f>IF(VLOOKUP($A60,FAG_Daten_2022!$A$1:$FK$206,FAG_Daten_2022!BI$1,FALSE)="","",VLOOKUP($A60,FAG_Daten_2022!$A$1:$FK$206,FAG_Daten_2022!BI$1,FALSE))</f>
        <v/>
      </c>
      <c r="DE60" s="82" t="str">
        <f>IF(VLOOKUP($A60,FAG_Daten_2022!$A$1:$FK$206,FAG_Daten_2022!BJ$1,FALSE)="","",VLOOKUP($A60,FAG_Daten_2022!$A$1:$FK$206,FAG_Daten_2022!BJ$1,FALSE))</f>
        <v/>
      </c>
      <c r="DF60" s="82" t="str">
        <f>IF(VLOOKUP($A60,FAG_Daten_2022!$A$1:$FK$206,FAG_Daten_2022!BK$1,FALSE)="","",VLOOKUP($A60,FAG_Daten_2022!$A$1:$FK$206,FAG_Daten_2022!BK$1,FALSE))</f>
        <v/>
      </c>
      <c r="DG60" s="82" t="str">
        <f>IF(VLOOKUP($A60,FAG_Daten_2022!$A$1:$FK$206,FAG_Daten_2022!BL$1,FALSE)="","",VLOOKUP($A60,FAG_Daten_2022!$A$1:$FK$206,FAG_Daten_2022!BL$1,FALSE))</f>
        <v/>
      </c>
      <c r="DH60" s="302"/>
      <c r="DI60" s="82" t="str">
        <f>IF(VLOOKUP($A60,FAG_Daten_2022!$A$1:$FK$206,FAG_Daten_2022!BN$1,FALSE)="","",VLOOKUP($A60,FAG_Daten_2022!$A$1:$FK$206,FAG_Daten_2022!BN$1,FALSE))</f>
        <v/>
      </c>
      <c r="DJ60" s="82" t="str">
        <f>IF(VLOOKUP($A60,FAG_Daten_2022!$A$1:$FK$206,FAG_Daten_2022!BO$1,FALSE)="","",VLOOKUP($A60,FAG_Daten_2022!$A$1:$FK$206,FAG_Daten_2022!BO$1,FALSE))</f>
        <v/>
      </c>
      <c r="DK60" s="82" t="str">
        <f>IF(VLOOKUP($A60,FAG_Daten_2022!$A$1:$FK$206,FAG_Daten_2022!BP$1,FALSE)="","",VLOOKUP($A60,FAG_Daten_2022!$A$1:$FK$206,FAG_Daten_2022!BP$1,FALSE))</f>
        <v/>
      </c>
      <c r="DL60" s="82" t="str">
        <f>IF(VLOOKUP($A60,FAG_Daten_2022!$A$1:$FK$206,FAG_Daten_2022!BQ$1,FALSE)="","",VLOOKUP($A60,FAG_Daten_2022!$A$1:$FK$206,FAG_Daten_2022!BQ$1,FALSE))</f>
        <v/>
      </c>
      <c r="DM60" s="82" t="str">
        <f>IF(VLOOKUP($A60,FAG_Daten_2022!$A$1:$FK$206,FAG_Daten_2022!BR$1,FALSE)="","",VLOOKUP($A60,FAG_Daten_2022!$A$1:$FK$206,FAG_Daten_2022!BR$1,FALSE))</f>
        <v/>
      </c>
      <c r="DN60" s="82" t="str">
        <f t="shared" si="108"/>
        <v/>
      </c>
      <c r="DO60" s="82" t="str">
        <f t="shared" si="109"/>
        <v/>
      </c>
      <c r="DP60" s="82" t="str">
        <f t="shared" si="110"/>
        <v/>
      </c>
      <c r="DQ60" s="82" t="str">
        <f t="shared" si="111"/>
        <v/>
      </c>
      <c r="DR60" s="82" t="str">
        <f t="shared" si="112"/>
        <v/>
      </c>
      <c r="DS60" s="82" t="str">
        <f t="shared" si="113"/>
        <v/>
      </c>
      <c r="DT60" s="82" t="str">
        <f t="shared" si="114"/>
        <v/>
      </c>
      <c r="DU60" s="82" t="str">
        <f t="shared" si="115"/>
        <v/>
      </c>
      <c r="DV60" s="82" t="str">
        <f t="shared" si="116"/>
        <v/>
      </c>
      <c r="DW60" s="82" t="str">
        <f t="shared" si="117"/>
        <v/>
      </c>
      <c r="DX60" s="82" t="str">
        <f t="shared" si="118"/>
        <v/>
      </c>
      <c r="DY60" s="82" t="str">
        <f t="shared" si="119"/>
        <v/>
      </c>
      <c r="DZ60" s="82">
        <f t="shared" si="120"/>
        <v>0</v>
      </c>
      <c r="EA60" s="82">
        <f t="shared" si="121"/>
        <v>0</v>
      </c>
      <c r="EB60" s="82"/>
      <c r="EC60" s="82"/>
      <c r="ED60" s="82"/>
      <c r="EE60" s="82"/>
      <c r="EF60" s="82"/>
      <c r="EG60" s="82"/>
      <c r="EH60" s="82"/>
      <c r="EI60" s="82"/>
      <c r="EJ60" s="82"/>
      <c r="EK60" s="3"/>
      <c r="EL60" s="82"/>
      <c r="EM60" s="3"/>
    </row>
    <row r="61" spans="1:143" outlineLevel="1" x14ac:dyDescent="0.2">
      <c r="A61" s="3">
        <v>220</v>
      </c>
      <c r="B61" s="3" t="str">
        <f>VLOOKUP(A61,FAG_Daten_2022!A$1:$FK$206,FAG_Daten_2022!$B$1,FALSE)</f>
        <v>Hagenbuch</v>
      </c>
      <c r="C61" s="3" t="str">
        <f>VLOOKUP(A61,FAG_Daten_2022!A$1:$FK$206,FAG_Daten_2022!$C$1,FALSE)</f>
        <v>Politische Gemeinde</v>
      </c>
      <c r="D61" s="3" t="str">
        <f>VLOOKUP(A61,FAG_Daten_2022!A$1:$FK$206,FAG_Daten_2022!$D$1,FALSE)</f>
        <v>Bezirk Winterthur</v>
      </c>
      <c r="E61" s="82">
        <f>VLOOKUP(A61,FAG_Daten_2022!A$1:$FK$206,FAG_Daten_2022!$AT$1,FALSE)</f>
        <v>1889</v>
      </c>
      <c r="F61" s="82">
        <f>VLOOKUP(A61,FAG_Daten_2022!A$1:$FK$206,FAG_Daten_2022!$AV$1,FALSE)</f>
        <v>3770</v>
      </c>
      <c r="G61" s="82">
        <f>VLOOKUP(A61,FAG_Daten_2022!A$1:$FK$206,FAG_Daten_2022!$F$1,FALSE)</f>
        <v>1095</v>
      </c>
      <c r="H61" s="80">
        <f>VLOOKUP(A61,FAG_Daten_2022!A$1:$FK$206,FAG_Daten_2022!$DH$1,FALSE)</f>
        <v>114</v>
      </c>
      <c r="I61" s="82">
        <f>ROUND(IF(E61&lt;FAG_Basisdaten!$C$5*F61,(FAG_Basisdaten!$C$5*F61-E61)*G61*H61/100,0),0)</f>
        <v>2112748</v>
      </c>
      <c r="J61" s="82">
        <f>VLOOKUP(A61,FAG_Daten_2022!A$1:$FK$206,FAG_Daten_2022!$AT$1,FALSE)</f>
        <v>1889</v>
      </c>
      <c r="K61" s="82">
        <f>VLOOKUP(A61,FAG_Daten_2022!A$1:$FK$206,FAG_Daten_2022!$AV$1,FALSE)</f>
        <v>3770</v>
      </c>
      <c r="L61" s="3">
        <f>VLOOKUP(A61,FAG_Daten_2022!A$1:$FK$206,FAG_Daten_2022!$F$1,FALSE)</f>
        <v>1095</v>
      </c>
      <c r="M61" s="3">
        <f>VLOOKUP(A61,FAG_Daten_2022!A$1:$FK$206,FAG_Daten_2022!DJ$1,FALSE)</f>
        <v>99.67</v>
      </c>
      <c r="N61" s="3">
        <f>VLOOKUP(A61,FAG_Daten_2022!A$1:$FK$206,FAG_Daten_2022!$DK$1,FALSE)</f>
        <v>100.87</v>
      </c>
      <c r="O61" s="82">
        <f>ROUND(IF(J61&gt;K61*FAG_Basisdaten!$C$8,(J61-K61*FAG_Basisdaten!$C$8)*FAG_Basisdaten!$C$9*L61*(M61/N61),0),0)</f>
        <v>0</v>
      </c>
      <c r="P61" s="82">
        <f>VLOOKUP(A61,FAG_Daten_2022!A$1:$FK$206,FAG_Daten_2022!$I$1,FALSE)</f>
        <v>224</v>
      </c>
      <c r="Q61" s="82">
        <f>VLOOKUP(A61,FAG_Daten_2022!A$1:$FK$206,FAG_Daten_2022!$F$1,FALSE)</f>
        <v>1095</v>
      </c>
      <c r="R61" s="82">
        <f>VLOOKUP(A61,FAG_Daten_2022!A$1:$FK$206,FAG_Daten_2022!$K$1,FALSE)</f>
        <v>232131</v>
      </c>
      <c r="S61" s="82">
        <f>VLOOKUP(A61,FAG_Daten_2022!A$1:$FK$206,FAG_Daten_2022!$H$1,FALSE)</f>
        <v>1130451</v>
      </c>
      <c r="T61" s="82">
        <f>VLOOKUP(A61,FAG_Daten_2022!A$1:$FK$206,FAG_Daten_2022!$F$1,FALSE)</f>
        <v>1095</v>
      </c>
      <c r="U61" s="3">
        <f>VLOOKUP(A61,FAG_Daten_2022!A$1:$FK$206,FAG_Daten_2022!$BC$1,FALSE)</f>
        <v>102.3</v>
      </c>
      <c r="V61" s="3">
        <f>VLOOKUP(A61,FAG_Daten_2022!A$1:$FK$206,FAG_Daten_2022!$BD$1,FALSE)</f>
        <v>104.2</v>
      </c>
      <c r="W61" s="118">
        <f>IF((P61/Q61)&gt;(R61/S61)*FAG_Basisdaten!$C$12,((P61/Q61)-(R61/S61)*FAG_Basisdaten!$C$12)*T61*FAG_Basisdaten!$C$13*(U61/V61),0)</f>
        <v>0</v>
      </c>
      <c r="X61" s="3">
        <f>VLOOKUP(A61,FAG_Daten_2022!A$1:$FK$206,FAG_Daten_2022!$DH$1,FALSE)</f>
        <v>114</v>
      </c>
      <c r="Y61" s="3">
        <f>VLOOKUP(A61,FAG_Daten_2022!A$1:$FK$206,FAG_Daten_2022!$DJ$1,FALSE)</f>
        <v>99.67</v>
      </c>
      <c r="Z61" s="82">
        <f>ROUND(W61-W61*MIN(MAX((Y61*FAG_Basisdaten!$C$15-X61)/(Y61*FAG_Basisdaten!$C$14),0),1),0)</f>
        <v>0</v>
      </c>
      <c r="AA61" s="79">
        <f>VLOOKUP(A61,FAG_Daten_2022!A$1:$FK$206,FAG_Daten_2022!$AW$1,FALSE)</f>
        <v>134.87</v>
      </c>
      <c r="AB61" s="83">
        <f>VLOOKUP(A61,FAG_Daten_2022!A$1:$FK$206,FAG_Daten_2022!$AZ$1,FALSE)</f>
        <v>2.29E-2</v>
      </c>
      <c r="AC61" s="3">
        <f>VLOOKUP(A61,FAG_Daten_2022!A$1:$FK$206,FAG_Daten_2022!$F$1,FALSE)</f>
        <v>1095</v>
      </c>
      <c r="AD61" s="3">
        <f>VLOOKUP(A61,FAG_Daten_2022!A$1:$FK$206,FAG_Daten_2022!$BC$1,FALSE)</f>
        <v>102.3</v>
      </c>
      <c r="AE61" s="3">
        <f>VLOOKUP(A61,FAG_Daten_2022!A$1:$FK$206,FAG_Daten_2022!$BD$1,FALSE)</f>
        <v>104.2</v>
      </c>
      <c r="AF61" s="80">
        <f>IF(OR(AA61&lt;FAG_Basisdaten!$C$18,AB61&gt;FAG_Basisdaten!$C$19),MAX((FAG_Basisdaten!$C$20+FAG_Basisdaten!$C$21*AA61+FAG_Basisdaten!$C$22*AB61*100)*AC61*(AD61/AE61),0),0)</f>
        <v>321951.0593090211</v>
      </c>
      <c r="AG61" s="3">
        <f>VLOOKUP(A61,FAG_Daten_2022!A$1:$FK$206,FAG_Daten_2022!$DH$1,FALSE)</f>
        <v>114</v>
      </c>
      <c r="AH61" s="3">
        <f>VLOOKUP(A61,FAG_Daten_2022!A$1:$FK$206,FAG_Daten_2022!$DJ$1,FALSE)</f>
        <v>99.67</v>
      </c>
      <c r="AI61" s="82">
        <f>ROUND(AF61-AF61*MIN(MAX((AH61*FAG_Basisdaten!$C$24-AG61)/(AH61*FAG_Basisdaten!$C$23),0),1),0)</f>
        <v>230502</v>
      </c>
      <c r="AJ61" s="3">
        <f>VLOOKUP(A61,FAG_Daten_2022!$A$1:$FK$206,FAG_Daten_2022!$BC$1,FALSE)</f>
        <v>102.3</v>
      </c>
      <c r="AK61" s="3">
        <f>VLOOKUP(A61,FAG_Daten_2022!$A$1:$FK$206,FAG_Daten_2022!$BD$1,FALSE)</f>
        <v>104.2</v>
      </c>
      <c r="AL61" s="82">
        <v>0</v>
      </c>
      <c r="AM61" s="82">
        <f t="shared" si="82"/>
        <v>2343250</v>
      </c>
      <c r="AN61" s="115" t="str">
        <f>IF(VLOOKUP($A61,FAG_Daten_2022!$A$1:$FK$206,FAG_Daten_2022!BS$1,FALSE)="","",VLOOKUP($A61,FAG_Daten_2022!$A$1:$FK$206,FAG_Daten_2022!BS$1,FALSE))</f>
        <v/>
      </c>
      <c r="AO61" s="115" t="str">
        <f>IF(VLOOKUP($A61,FAG_Daten_2022!$A$1:$FK$206,FAG_Daten_2022!BT$1,FALSE)="","",VLOOKUP($A61,FAG_Daten_2022!$A$1:$FK$206,FAG_Daten_2022!BT$1,FALSE))</f>
        <v/>
      </c>
      <c r="AP61" s="115" t="str">
        <f>IF(VLOOKUP($A61,FAG_Daten_2022!$A$1:$FK$206,FAG_Daten_2022!BU$1,FALSE)="","",VLOOKUP($A61,FAG_Daten_2022!$A$1:$FK$206,FAG_Daten_2022!BU$1,FALSE))</f>
        <v/>
      </c>
      <c r="AQ61" s="115" t="str">
        <f>IF(VLOOKUP($A61,FAG_Daten_2022!$A$1:$FK$206,FAG_Daten_2022!BV$1,FALSE)="","",VLOOKUP($A61,FAG_Daten_2022!$A$1:$FK$206,FAG_Daten_2022!BV$1,FALSE))</f>
        <v/>
      </c>
      <c r="AR61" s="115" t="str">
        <f>IF(VLOOKUP($A61,FAG_Daten_2022!$A$1:$FK$206,FAG_Daten_2022!BW$1,FALSE)="","",VLOOKUP($A61,FAG_Daten_2022!$A$1:$FK$206,FAG_Daten_2022!BW$1,FALSE))</f>
        <v>Elgg</v>
      </c>
      <c r="AS61" s="115" t="str">
        <f>IF(VLOOKUP($A61,FAG_Daten_2022!$A$1:$FK$206,FAG_Daten_2022!BX$1,FALSE)="","",VLOOKUP($A61,FAG_Daten_2022!$A$1:$FK$206,FAG_Daten_2022!BX$1,FALSE))</f>
        <v/>
      </c>
      <c r="AT61" s="115" t="str">
        <f>IF(VLOOKUP($A61,FAG_Daten_2022!$A$1:$FK$206,FAG_Daten_2022!BY$1,FALSE)="","",VLOOKUP($A61,FAG_Daten_2022!$A$1:$FK$206,FAG_Daten_2022!BY$1,FALSE))</f>
        <v/>
      </c>
      <c r="AU61" s="115" t="str">
        <f>IF(VLOOKUP($A61,FAG_Daten_2022!$A$1:$FK$206,FAG_Daten_2022!BZ$1,FALSE)="","",VLOOKUP($A61,FAG_Daten_2022!$A$1:$FK$206,FAG_Daten_2022!BZ$1,FALSE))</f>
        <v/>
      </c>
      <c r="AV61" s="115" t="str">
        <f>IF(VLOOKUP($A61,FAG_Daten_2022!$A$1:$FK$206,FAG_Daten_2022!CA$1,FALSE)="","",VLOOKUP($A61,FAG_Daten_2022!$A$1:$FK$206,FAG_Daten_2022!CA$1,FALSE))</f>
        <v/>
      </c>
      <c r="AW61" s="115" t="str">
        <f>IF(VLOOKUP($A61,FAG_Daten_2022!$A$1:$FK$206,FAG_Daten_2022!CB$1,FALSE)="","",VLOOKUP($A61,FAG_Daten_2022!$A$1:$FK$206,FAG_Daten_2022!CB$1,FALSE))</f>
        <v/>
      </c>
      <c r="AX61" s="115" t="str">
        <f>IF(VLOOKUP($A61,FAG_Daten_2022!$A$1:$FK$206,FAG_Daten_2022!CC$1,FALSE)="","",VLOOKUP($A61,FAG_Daten_2022!$A$1:$FK$206,FAG_Daten_2022!CC$1,FALSE))</f>
        <v/>
      </c>
      <c r="AY61" s="115" t="str">
        <f>IF(VLOOKUP($A61,FAG_Daten_2022!$A$1:$FK$206,FAG_Daten_2022!CD$1,FALSE)="","",VLOOKUP($A61,FAG_Daten_2022!$A$1:$FK$206,FAG_Daten_2022!CD$1,FALSE))</f>
        <v/>
      </c>
      <c r="AZ61" s="80">
        <f>VLOOKUP($A61,FAG_Daten_2022!$A$1:$FK$206,FAG_Daten_2022!$DH$1,FALSE)</f>
        <v>114</v>
      </c>
      <c r="BA61" s="80">
        <f>IF(VLOOKUP($A61,FAG_Daten_2022!$A$1:$FK$206,FAG_Daten_2022!M$1,FALSE)="","",VLOOKUP($A61,FAG_Daten_2022!$A$1:$FK$206,FAG_Daten_2022!M$1,FALSE))</f>
        <v>0</v>
      </c>
      <c r="BB61" s="80">
        <f>IF(VLOOKUP($A61,FAG_Daten_2022!$A$1:$FK$206,FAG_Daten_2022!N$1,FALSE)="","",VLOOKUP($A61,FAG_Daten_2022!$A$1:$FK$206,FAG_Daten_2022!N$1,FALSE))</f>
        <v>0</v>
      </c>
      <c r="BC61" s="80">
        <f>IF(VLOOKUP($A61,FAG_Daten_2022!$A$1:$FK$206,FAG_Daten_2022!O$1,FALSE)="","",VLOOKUP($A61,FAG_Daten_2022!$A$1:$FK$206,FAG_Daten_2022!O$1,FALSE))</f>
        <v>0</v>
      </c>
      <c r="BD61" s="80" t="str">
        <f>IF(VLOOKUP($A61,FAG_Daten_2022!$A$1:$FK$206,FAG_Daten_2022!P$1,FALSE)="","",VLOOKUP($A61,FAG_Daten_2022!$A$1:$FK$206,FAG_Daten_2022!P$1,FALSE))</f>
        <v/>
      </c>
      <c r="BE61" s="80">
        <f>IF(VLOOKUP($A61,FAG_Daten_2022!$A$1:$FK$206,FAG_Daten_2022!R$1,FALSE)="","",VLOOKUP($A61,FAG_Daten_2022!$A$1:$FK$206,FAG_Daten_2022!R$1,FALSE))</f>
        <v>20</v>
      </c>
      <c r="BF61" s="80">
        <f>IF(VLOOKUP($A61,FAG_Daten_2022!$A$1:$FK$206,FAG_Daten_2022!S$1,FALSE)="","",VLOOKUP($A61,FAG_Daten_2022!$A$1:$FK$206,FAG_Daten_2022!S$1,FALSE))</f>
        <v>0</v>
      </c>
      <c r="BG61" s="80" t="str">
        <f>IF(VLOOKUP($A61,FAG_Daten_2022!$A$1:$FK$206,FAG_Daten_2022!T$1,FALSE)="","",VLOOKUP($A61,FAG_Daten_2022!$A$1:$FK$206,FAG_Daten_2022!T$1,FALSE))</f>
        <v/>
      </c>
      <c r="BH61" s="80" t="str">
        <f>IF(VLOOKUP($A61,FAG_Daten_2022!$A$1:$FK$206,FAG_Daten_2022!U$1,FALSE)="","",VLOOKUP($A61,FAG_Daten_2022!$A$1:$FK$206,FAG_Daten_2022!U$1,FALSE))</f>
        <v/>
      </c>
      <c r="BI61" s="80">
        <f>IF(VLOOKUP($A61,FAG_Daten_2022!$A$1:$FK$206,FAG_Daten_2022!W$1,FALSE)="","",VLOOKUP($A61,FAG_Daten_2022!$A$1:$FK$206,FAG_Daten_2022!W$1,FALSE))</f>
        <v>0</v>
      </c>
      <c r="BJ61" s="80" t="str">
        <f>IF(VLOOKUP($A61,FAG_Daten_2022!$A$1:$FK$206,FAG_Daten_2022!X$1,FALSE)="","",VLOOKUP($A61,FAG_Daten_2022!$A$1:$FK$206,FAG_Daten_2022!X$1,FALSE))</f>
        <v/>
      </c>
      <c r="BK61" s="80" t="str">
        <f>IF(VLOOKUP($A61,FAG_Daten_2022!$A$1:$FK$206,FAG_Daten_2022!Y$1,FALSE)="","",VLOOKUP($A61,FAG_Daten_2022!$A$1:$FK$206,FAG_Daten_2022!Y$1,FALSE))</f>
        <v/>
      </c>
      <c r="BL61" s="80" t="str">
        <f>IF(VLOOKUP($A61,FAG_Daten_2022!$A$1:$FK$206,FAG_Daten_2022!Z$1,FALSE)="","",VLOOKUP($A61,FAG_Daten_2022!$A$1:$FK$206,FAG_Daten_2022!Z$1,FALSE))</f>
        <v/>
      </c>
      <c r="BM61" s="82">
        <f>IF(VLOOKUP($A61,FAG_Daten_2022!$A$1:$FK$206,FAG_Daten_2022!AG$1,FALSE)="","",VLOOKUP($A61,FAG_Daten_2022!$A$1:$FK$206,FAG_Daten_2022!AG$1,FALSE))</f>
        <v>2068886</v>
      </c>
      <c r="BN61" s="82">
        <f>IF(VLOOKUP($A61,FAG_Daten_2022!$A$1:$FK$206,FAG_Daten_2022!AH$1,FALSE)="","",VLOOKUP($A61,FAG_Daten_2022!$A$1:$FK$206,FAG_Daten_2022!AH$1,FALSE))</f>
        <v>0</v>
      </c>
      <c r="BO61" s="82">
        <f>IF(VLOOKUP($A61,FAG_Daten_2022!$A$1:$FK$206,FAG_Daten_2022!AI$1,FALSE)="","",VLOOKUP($A61,FAG_Daten_2022!$A$1:$FK$206,FAG_Daten_2022!AI$1,FALSE))</f>
        <v>0</v>
      </c>
      <c r="BP61" s="113">
        <f>IF(VLOOKUP($A61,FAG_Daten_2022!$A$1:$FK$206,FAG_Daten_2022!AJ$1,FALSE)="","",VLOOKUP($A61,FAG_Daten_2022!$A$1:$FK$206,FAG_Daten_2022!AJ$1,FALSE))</f>
        <v>0</v>
      </c>
      <c r="BQ61" s="82" t="str">
        <f>IF(VLOOKUP($A61,FAG_Daten_2022!$A$1:$FK$206,FAG_Daten_2022!AK$1,FALSE)="","",VLOOKUP($A61,FAG_Daten_2022!$A$1:$FK$206,FAG_Daten_2022!AK$1,FALSE))</f>
        <v/>
      </c>
      <c r="BR61" s="82">
        <f>IF(VLOOKUP($A61,FAG_Daten_2022!$A$1:$FK$206,FAG_Daten_2022!AL$1,FALSE)="","",VLOOKUP($A61,FAG_Daten_2022!$A$1:$FK$206,FAG_Daten_2022!AL$1,FALSE))</f>
        <v>2068886</v>
      </c>
      <c r="BS61" s="82">
        <f>IF(VLOOKUP($A61,FAG_Daten_2022!$A$1:$FK$206,FAG_Daten_2022!AM$1,FALSE)="","",VLOOKUP($A61,FAG_Daten_2022!$A$1:$FK$206,FAG_Daten_2022!AM$1,FALSE))</f>
        <v>0</v>
      </c>
      <c r="BT61" s="82" t="str">
        <f>IF(VLOOKUP($A61,FAG_Daten_2022!$A$1:$FK$206,FAG_Daten_2022!AN$1,FALSE)="","",VLOOKUP($A61,FAG_Daten_2022!$A$1:$FK$206,FAG_Daten_2022!AN$1,FALSE))</f>
        <v/>
      </c>
      <c r="BU61" s="82" t="str">
        <f>IF(VLOOKUP($A61,FAG_Daten_2022!$A$1:$FK$206,FAG_Daten_2022!AO$1,FALSE)="","",VLOOKUP($A61,FAG_Daten_2022!$A$1:$FK$206,FAG_Daten_2022!AO$1,FALSE))</f>
        <v/>
      </c>
      <c r="BV61" s="82">
        <f>IF(VLOOKUP($A61,FAG_Daten_2022!$A$1:$FK$206,FAG_Daten_2022!AP$1,FALSE)="","",VLOOKUP($A61,FAG_Daten_2022!$A$1:$FK$206,FAG_Daten_2022!AP$1,FALSE))</f>
        <v>0</v>
      </c>
      <c r="BW61" s="82" t="str">
        <f>IF(VLOOKUP($A61,FAG_Daten_2022!$A$1:$FK$206,FAG_Daten_2022!AQ$1,FALSE)="","",VLOOKUP($A61,FAG_Daten_2022!$A$1:$FK$206,FAG_Daten_2022!AQ$1,FALSE))</f>
        <v/>
      </c>
      <c r="BX61" s="82" t="str">
        <f>IF(VLOOKUP($A61,FAG_Daten_2022!$A$1:$FK$206,FAG_Daten_2022!AR$1,FALSE)="","",VLOOKUP($A61,FAG_Daten_2022!$A$1:$FK$206,FAG_Daten_2022!AR$1,FALSE))</f>
        <v/>
      </c>
      <c r="BY61" s="82" t="str">
        <f>IF(VLOOKUP($A61,FAG_Daten_2022!$A$1:$FK$206,FAG_Daten_2022!AS$1,FALSE)="","",VLOOKUP($A61,FAG_Daten_2022!$A$1:$FK$206,FAG_Daten_2022!AS$1,FALSE))</f>
        <v/>
      </c>
      <c r="BZ61" s="82">
        <f t="shared" si="83"/>
        <v>0</v>
      </c>
      <c r="CA61" s="82">
        <f t="shared" si="84"/>
        <v>0</v>
      </c>
      <c r="CB61" s="82">
        <f t="shared" si="85"/>
        <v>0</v>
      </c>
      <c r="CC61" s="82" t="str">
        <f t="shared" si="86"/>
        <v/>
      </c>
      <c r="CD61" s="82">
        <f t="shared" si="87"/>
        <v>370658</v>
      </c>
      <c r="CE61" s="82">
        <f t="shared" si="88"/>
        <v>0</v>
      </c>
      <c r="CF61" s="82" t="str">
        <f t="shared" si="89"/>
        <v/>
      </c>
      <c r="CG61" s="82" t="str">
        <f t="shared" si="90"/>
        <v/>
      </c>
      <c r="CH61" s="82">
        <f t="shared" si="91"/>
        <v>0</v>
      </c>
      <c r="CI61" s="82" t="str">
        <f t="shared" si="92"/>
        <v/>
      </c>
      <c r="CJ61" s="82" t="str">
        <f t="shared" si="93"/>
        <v/>
      </c>
      <c r="CK61" s="82" t="str">
        <f t="shared" si="94"/>
        <v/>
      </c>
      <c r="CL61" s="82">
        <f t="shared" si="95"/>
        <v>0</v>
      </c>
      <c r="CM61" s="82">
        <f t="shared" si="96"/>
        <v>0</v>
      </c>
      <c r="CN61" s="82">
        <f t="shared" si="97"/>
        <v>0</v>
      </c>
      <c r="CO61" s="82" t="str">
        <f t="shared" si="98"/>
        <v/>
      </c>
      <c r="CP61" s="82">
        <f t="shared" si="99"/>
        <v>0</v>
      </c>
      <c r="CQ61" s="82">
        <f t="shared" si="100"/>
        <v>0</v>
      </c>
      <c r="CR61" s="82" t="str">
        <f t="shared" si="101"/>
        <v/>
      </c>
      <c r="CS61" s="82" t="str">
        <f t="shared" si="102"/>
        <v/>
      </c>
      <c r="CT61" s="82">
        <f t="shared" si="103"/>
        <v>0</v>
      </c>
      <c r="CU61" s="82" t="str">
        <f t="shared" si="104"/>
        <v/>
      </c>
      <c r="CV61" s="82" t="str">
        <f t="shared" si="105"/>
        <v/>
      </c>
      <c r="CW61" s="82" t="str">
        <f t="shared" si="106"/>
        <v/>
      </c>
      <c r="CX61" s="82">
        <f t="shared" si="107"/>
        <v>370658</v>
      </c>
      <c r="CY61" s="82">
        <f>VLOOKUP($A61,FAG_Daten_2022!$A$1:$FK$206,FAG_Daten_2022!I$1,FALSE)</f>
        <v>224</v>
      </c>
      <c r="CZ61" s="82" t="str">
        <f>IF(VLOOKUP($A61,FAG_Daten_2022!$A$1:$FK$206,FAG_Daten_2022!BE$1,FALSE)="","",VLOOKUP($A61,FAG_Daten_2022!$A$1:$FK$206,FAG_Daten_2022!BE$1,FALSE))</f>
        <v/>
      </c>
      <c r="DA61" s="82" t="str">
        <f>IF(VLOOKUP($A61,FAG_Daten_2022!$A$1:$FK$206,FAG_Daten_2022!BF$1,FALSE)="","",VLOOKUP($A61,FAG_Daten_2022!$A$1:$FK$206,FAG_Daten_2022!BF$1,FALSE))</f>
        <v/>
      </c>
      <c r="DB61" s="82" t="str">
        <f>IF(VLOOKUP($A61,FAG_Daten_2022!$A$1:$FK$206,FAG_Daten_2022!BG$1,FALSE)="","",VLOOKUP($A61,FAG_Daten_2022!$A$1:$FK$206,FAG_Daten_2022!BG$1,FALSE))</f>
        <v/>
      </c>
      <c r="DC61" s="82" t="str">
        <f>IF(VLOOKUP($A61,FAG_Daten_2022!$A$1:$FK$206,FAG_Daten_2022!BH$1,FALSE)="","",VLOOKUP($A61,FAG_Daten_2022!$A$1:$FK$206,FAG_Daten_2022!BH$1,FALSE))</f>
        <v/>
      </c>
      <c r="DD61" s="82">
        <f>IF(VLOOKUP($A61,FAG_Daten_2022!$A$1:$FK$206,FAG_Daten_2022!BI$1,FALSE)="","",VLOOKUP($A61,FAG_Daten_2022!$A$1:$FK$206,FAG_Daten_2022!BI$1,FALSE))</f>
        <v>27</v>
      </c>
      <c r="DE61" s="82" t="str">
        <f>IF(VLOOKUP($A61,FAG_Daten_2022!$A$1:$FK$206,FAG_Daten_2022!BJ$1,FALSE)="","",VLOOKUP($A61,FAG_Daten_2022!$A$1:$FK$206,FAG_Daten_2022!BJ$1,FALSE))</f>
        <v/>
      </c>
      <c r="DF61" s="82" t="str">
        <f>IF(VLOOKUP($A61,FAG_Daten_2022!$A$1:$FK$206,FAG_Daten_2022!BK$1,FALSE)="","",VLOOKUP($A61,FAG_Daten_2022!$A$1:$FK$206,FAG_Daten_2022!BK$1,FALSE))</f>
        <v/>
      </c>
      <c r="DG61" s="82" t="str">
        <f>IF(VLOOKUP($A61,FAG_Daten_2022!$A$1:$FK$206,FAG_Daten_2022!BL$1,FALSE)="","",VLOOKUP($A61,FAG_Daten_2022!$A$1:$FK$206,FAG_Daten_2022!BL$1,FALSE))</f>
        <v/>
      </c>
      <c r="DH61" s="82" t="str">
        <f>IF(VLOOKUP($A61,FAG_Daten_2022!$A$1:$FK$206,FAG_Daten_2022!BM$1,FALSE)="","",VLOOKUP($A61,FAG_Daten_2022!$A$1:$FK$206,FAG_Daten_2022!BM$1,FALSE))</f>
        <v/>
      </c>
      <c r="DI61" s="82" t="str">
        <f>IF(VLOOKUP($A61,FAG_Daten_2022!$A$1:$FK$206,FAG_Daten_2022!BN$1,FALSE)="","",VLOOKUP($A61,FAG_Daten_2022!$A$1:$FK$206,FAG_Daten_2022!BN$1,FALSE))</f>
        <v/>
      </c>
      <c r="DJ61" s="82" t="str">
        <f>IF(VLOOKUP($A61,FAG_Daten_2022!$A$1:$FK$206,FAG_Daten_2022!BO$1,FALSE)="","",VLOOKUP($A61,FAG_Daten_2022!$A$1:$FK$206,FAG_Daten_2022!BO$1,FALSE))</f>
        <v/>
      </c>
      <c r="DK61" s="82" t="str">
        <f>IF(VLOOKUP($A61,FAG_Daten_2022!$A$1:$FK$206,FAG_Daten_2022!BP$1,FALSE)="","",VLOOKUP($A61,FAG_Daten_2022!$A$1:$FK$206,FAG_Daten_2022!BP$1,FALSE))</f>
        <v/>
      </c>
      <c r="DL61" s="82" t="str">
        <f>IF(VLOOKUP($A61,FAG_Daten_2022!$A$1:$FK$206,FAG_Daten_2022!BQ$1,FALSE)="","",VLOOKUP($A61,FAG_Daten_2022!$A$1:$FK$206,FAG_Daten_2022!BQ$1,FALSE))</f>
        <v/>
      </c>
      <c r="DM61" s="82" t="str">
        <f>IF(VLOOKUP($A61,FAG_Daten_2022!$A$1:$FK$206,FAG_Daten_2022!BR$1,FALSE)="","",VLOOKUP($A61,FAG_Daten_2022!$A$1:$FK$206,FAG_Daten_2022!BR$1,FALSE))</f>
        <v/>
      </c>
      <c r="DN61" s="82" t="str">
        <f t="shared" si="108"/>
        <v/>
      </c>
      <c r="DO61" s="82" t="str">
        <f t="shared" si="109"/>
        <v/>
      </c>
      <c r="DP61" s="82" t="str">
        <f t="shared" si="110"/>
        <v/>
      </c>
      <c r="DQ61" s="82" t="str">
        <f t="shared" si="111"/>
        <v/>
      </c>
      <c r="DR61" s="82">
        <f t="shared" si="112"/>
        <v>0</v>
      </c>
      <c r="DS61" s="82" t="str">
        <f t="shared" si="113"/>
        <v/>
      </c>
      <c r="DT61" s="82" t="str">
        <f t="shared" si="114"/>
        <v/>
      </c>
      <c r="DU61" s="82" t="str">
        <f t="shared" si="115"/>
        <v/>
      </c>
      <c r="DV61" s="82" t="str">
        <f t="shared" si="116"/>
        <v/>
      </c>
      <c r="DW61" s="82" t="str">
        <f t="shared" si="117"/>
        <v/>
      </c>
      <c r="DX61" s="82" t="str">
        <f t="shared" si="118"/>
        <v/>
      </c>
      <c r="DY61" s="82" t="str">
        <f t="shared" si="119"/>
        <v/>
      </c>
      <c r="DZ61" s="82">
        <f t="shared" si="120"/>
        <v>0</v>
      </c>
      <c r="EA61" s="82">
        <f t="shared" si="121"/>
        <v>370658</v>
      </c>
      <c r="EB61" s="82"/>
      <c r="EC61" s="82"/>
      <c r="ED61" s="82"/>
      <c r="EE61" s="82"/>
      <c r="EF61" s="82"/>
      <c r="EG61" s="82"/>
      <c r="EH61" s="82"/>
      <c r="EI61" s="82"/>
      <c r="EJ61" s="82"/>
      <c r="EK61" s="3"/>
      <c r="EL61" s="82"/>
      <c r="EM61" s="3"/>
    </row>
    <row r="62" spans="1:143" outlineLevel="1" x14ac:dyDescent="0.2">
      <c r="A62" s="1">
        <v>4</v>
      </c>
      <c r="B62" s="3" t="str">
        <f>VLOOKUP(A62,FAG_Daten_2022!A$1:$FK$206,FAG_Daten_2022!$B$1,FALSE)</f>
        <v>Hausen a.A.</v>
      </c>
      <c r="C62" s="3" t="str">
        <f>VLOOKUP(A62,FAG_Daten_2022!A$1:$FK$206,FAG_Daten_2022!$C$1,FALSE)</f>
        <v>Politische Gemeinde</v>
      </c>
      <c r="D62" s="3" t="str">
        <f>VLOOKUP(A62,FAG_Daten_2022!A$1:$FK$206,FAG_Daten_2022!$D$1,FALSE)</f>
        <v>Bezirk Affoltern</v>
      </c>
      <c r="E62" s="82">
        <f>VLOOKUP(A62,FAG_Daten_2022!A$1:$FK$206,FAG_Daten_2022!$AT$1,FALSE)</f>
        <v>3182</v>
      </c>
      <c r="F62" s="82">
        <f>VLOOKUP(A62,FAG_Daten_2022!A$1:$FK$206,FAG_Daten_2022!$AV$1,FALSE)</f>
        <v>3770</v>
      </c>
      <c r="G62" s="82">
        <f>VLOOKUP(A62,FAG_Daten_2022!A$1:$FK$206,FAG_Daten_2022!$F$1,FALSE)</f>
        <v>3797</v>
      </c>
      <c r="H62" s="80">
        <f>VLOOKUP(A62,FAG_Daten_2022!A$1:$FK$206,FAG_Daten_2022!$DH$1,FALSE)</f>
        <v>112</v>
      </c>
      <c r="I62" s="82">
        <f>ROUND(IF(E62&lt;FAG_Basisdaten!$C$5*F62,(FAG_Basisdaten!$C$5*F62-E62)*G62*H62/100,0),0)</f>
        <v>1698930</v>
      </c>
      <c r="J62" s="82">
        <f>VLOOKUP(A62,FAG_Daten_2022!A$1:$FK$206,FAG_Daten_2022!$AT$1,FALSE)</f>
        <v>3182</v>
      </c>
      <c r="K62" s="82">
        <f>VLOOKUP(A62,FAG_Daten_2022!A$1:$FK$206,FAG_Daten_2022!$AV$1,FALSE)</f>
        <v>3770</v>
      </c>
      <c r="L62" s="3">
        <f>VLOOKUP(A62,FAG_Daten_2022!A$1:$FK$206,FAG_Daten_2022!$F$1,FALSE)</f>
        <v>3797</v>
      </c>
      <c r="M62" s="3">
        <f>VLOOKUP(A62,FAG_Daten_2022!A$1:$FK$206,FAG_Daten_2022!DJ$1,FALSE)</f>
        <v>99.67</v>
      </c>
      <c r="N62" s="3">
        <f>VLOOKUP(A62,FAG_Daten_2022!A$1:$FK$206,FAG_Daten_2022!$DK$1,FALSE)</f>
        <v>100.87</v>
      </c>
      <c r="O62" s="82">
        <f>ROUND(IF(J62&gt;K62*FAG_Basisdaten!$C$8,(J62-K62*FAG_Basisdaten!$C$8)*FAG_Basisdaten!$C$9*L62*(M62/N62),0),0)</f>
        <v>0</v>
      </c>
      <c r="P62" s="82">
        <f>VLOOKUP(A62,FAG_Daten_2022!A$1:$FK$206,FAG_Daten_2022!$I$1,FALSE)</f>
        <v>835</v>
      </c>
      <c r="Q62" s="82">
        <f>VLOOKUP(A62,FAG_Daten_2022!A$1:$FK$206,FAG_Daten_2022!$F$1,FALSE)</f>
        <v>3797</v>
      </c>
      <c r="R62" s="82">
        <f>VLOOKUP(A62,FAG_Daten_2022!A$1:$FK$206,FAG_Daten_2022!$K$1,FALSE)</f>
        <v>232131</v>
      </c>
      <c r="S62" s="82">
        <f>VLOOKUP(A62,FAG_Daten_2022!A$1:$FK$206,FAG_Daten_2022!$H$1,FALSE)</f>
        <v>1130451</v>
      </c>
      <c r="T62" s="82">
        <f>VLOOKUP(A62,FAG_Daten_2022!A$1:$FK$206,FAG_Daten_2022!$F$1,FALSE)</f>
        <v>3797</v>
      </c>
      <c r="U62" s="3">
        <f>VLOOKUP(A62,FAG_Daten_2022!A$1:$FK$206,FAG_Daten_2022!$BC$1,FALSE)</f>
        <v>102.3</v>
      </c>
      <c r="V62" s="3">
        <f>VLOOKUP(A62,FAG_Daten_2022!A$1:$FK$206,FAG_Daten_2022!$BD$1,FALSE)</f>
        <v>104.2</v>
      </c>
      <c r="W62" s="118">
        <f>IF((P62/Q62)&gt;(R62/S62)*FAG_Basisdaten!$C$12,((P62/Q62)-(R62/S62)*FAG_Basisdaten!$C$12)*T62*FAG_Basisdaten!$C$13*(U62/V62),0)</f>
        <v>0</v>
      </c>
      <c r="X62" s="3">
        <f>VLOOKUP(A62,FAG_Daten_2022!A$1:$FK$206,FAG_Daten_2022!$DH$1,FALSE)</f>
        <v>112</v>
      </c>
      <c r="Y62" s="3">
        <f>VLOOKUP(A62,FAG_Daten_2022!A$1:$FK$206,FAG_Daten_2022!$DJ$1,FALSE)</f>
        <v>99.67</v>
      </c>
      <c r="Z62" s="82">
        <f>ROUND(W62-W62*MIN(MAX((Y62*FAG_Basisdaten!$C$15-X62)/(Y62*FAG_Basisdaten!$C$14),0),1),0)</f>
        <v>0</v>
      </c>
      <c r="AA62" s="79">
        <f>VLOOKUP(A62,FAG_Daten_2022!A$1:$FK$206,FAG_Daten_2022!$AW$1,FALSE)</f>
        <v>285.39999999999998</v>
      </c>
      <c r="AB62" s="83">
        <f>VLOOKUP(A62,FAG_Daten_2022!A$1:$FK$206,FAG_Daten_2022!$AZ$1,FALSE)</f>
        <v>0.1245</v>
      </c>
      <c r="AC62" s="3">
        <f>VLOOKUP(A62,FAG_Daten_2022!A$1:$FK$206,FAG_Daten_2022!$F$1,FALSE)</f>
        <v>3797</v>
      </c>
      <c r="AD62" s="3">
        <f>VLOOKUP(A62,FAG_Daten_2022!A$1:$FK$206,FAG_Daten_2022!$BC$1,FALSE)</f>
        <v>102.3</v>
      </c>
      <c r="AE62" s="3">
        <f>VLOOKUP(A62,FAG_Daten_2022!A$1:$FK$206,FAG_Daten_2022!$BD$1,FALSE)</f>
        <v>104.2</v>
      </c>
      <c r="AF62" s="80">
        <f>IF(OR(AA62&lt;FAG_Basisdaten!$C$18,AB62&gt;FAG_Basisdaten!$C$19),MAX((FAG_Basisdaten!$C$20+FAG_Basisdaten!$C$21*AA62+FAG_Basisdaten!$C$22*AB62*100)*AC62*(AD62/AE62),0),0)</f>
        <v>0</v>
      </c>
      <c r="AG62" s="3">
        <f>VLOOKUP(A62,FAG_Daten_2022!A$1:$FK$206,FAG_Daten_2022!$DH$1,FALSE)</f>
        <v>112</v>
      </c>
      <c r="AH62" s="3">
        <f>VLOOKUP(A62,FAG_Daten_2022!A$1:$FK$206,FAG_Daten_2022!$DJ$1,FALSE)</f>
        <v>99.67</v>
      </c>
      <c r="AI62" s="82">
        <f>ROUND(AF62-AF62*MIN(MAX((AH62*FAG_Basisdaten!$C$24-AG62)/(AH62*FAG_Basisdaten!$C$23),0),1),0)</f>
        <v>0</v>
      </c>
      <c r="AJ62" s="3">
        <f>VLOOKUP(A62,FAG_Daten_2022!$A$1:$FK$206,FAG_Daten_2022!$BC$1,FALSE)</f>
        <v>102.3</v>
      </c>
      <c r="AK62" s="3">
        <f>VLOOKUP(A62,FAG_Daten_2022!$A$1:$FK$206,FAG_Daten_2022!$BD$1,FALSE)</f>
        <v>104.2</v>
      </c>
      <c r="AL62" s="82">
        <v>0</v>
      </c>
      <c r="AM62" s="82">
        <f t="shared" si="82"/>
        <v>1698930</v>
      </c>
      <c r="AN62" s="115" t="str">
        <f>IF(VLOOKUP($A62,FAG_Daten_2022!$A$1:$FK$206,FAG_Daten_2022!BS$1,FALSE)="","",VLOOKUP($A62,FAG_Daten_2022!$A$1:$FK$206,FAG_Daten_2022!BS$1,FALSE))</f>
        <v/>
      </c>
      <c r="AO62" s="115" t="str">
        <f>IF(VLOOKUP($A62,FAG_Daten_2022!$A$1:$FK$206,FAG_Daten_2022!BT$1,FALSE)="","",VLOOKUP($A62,FAG_Daten_2022!$A$1:$FK$206,FAG_Daten_2022!BT$1,FALSE))</f>
        <v/>
      </c>
      <c r="AP62" s="115" t="str">
        <f>IF(VLOOKUP($A62,FAG_Daten_2022!$A$1:$FK$206,FAG_Daten_2022!BU$1,FALSE)="","",VLOOKUP($A62,FAG_Daten_2022!$A$1:$FK$206,FAG_Daten_2022!BU$1,FALSE))</f>
        <v/>
      </c>
      <c r="AQ62" s="115" t="str">
        <f>IF(VLOOKUP($A62,FAG_Daten_2022!$A$1:$FK$206,FAG_Daten_2022!BV$1,FALSE)="","",VLOOKUP($A62,FAG_Daten_2022!$A$1:$FK$206,FAG_Daten_2022!BV$1,FALSE))</f>
        <v/>
      </c>
      <c r="AR62" s="115" t="str">
        <f>IF(VLOOKUP($A62,FAG_Daten_2022!$A$1:$FK$206,FAG_Daten_2022!BW$1,FALSE)="","",VLOOKUP($A62,FAG_Daten_2022!$A$1:$FK$206,FAG_Daten_2022!BW$1,FALSE))</f>
        <v>Hausen a.A.</v>
      </c>
      <c r="AS62" s="115" t="str">
        <f>IF(VLOOKUP($A62,FAG_Daten_2022!$A$1:$FK$206,FAG_Daten_2022!BX$1,FALSE)="","",VLOOKUP($A62,FAG_Daten_2022!$A$1:$FK$206,FAG_Daten_2022!BX$1,FALSE))</f>
        <v/>
      </c>
      <c r="AT62" s="115" t="str">
        <f>IF(VLOOKUP($A62,FAG_Daten_2022!$A$1:$FK$206,FAG_Daten_2022!BY$1,FALSE)="","",VLOOKUP($A62,FAG_Daten_2022!$A$1:$FK$206,FAG_Daten_2022!BY$1,FALSE))</f>
        <v/>
      </c>
      <c r="AU62" s="115" t="str">
        <f>IF(VLOOKUP($A62,FAG_Daten_2022!$A$1:$FK$206,FAG_Daten_2022!BZ$1,FALSE)="","",VLOOKUP($A62,FAG_Daten_2022!$A$1:$FK$206,FAG_Daten_2022!BZ$1,FALSE))</f>
        <v/>
      </c>
      <c r="AV62" s="115" t="str">
        <f>IF(VLOOKUP($A62,FAG_Daten_2022!$A$1:$FK$206,FAG_Daten_2022!CA$1,FALSE)="","",VLOOKUP($A62,FAG_Daten_2022!$A$1:$FK$206,FAG_Daten_2022!CA$1,FALSE))</f>
        <v/>
      </c>
      <c r="AW62" s="115" t="str">
        <f>IF(VLOOKUP($A62,FAG_Daten_2022!$A$1:$FK$206,FAG_Daten_2022!CB$1,FALSE)="","",VLOOKUP($A62,FAG_Daten_2022!$A$1:$FK$206,FAG_Daten_2022!CB$1,FALSE))</f>
        <v/>
      </c>
      <c r="AX62" s="115" t="str">
        <f>IF(VLOOKUP($A62,FAG_Daten_2022!$A$1:$FK$206,FAG_Daten_2022!CC$1,FALSE)="","",VLOOKUP($A62,FAG_Daten_2022!$A$1:$FK$206,FAG_Daten_2022!CC$1,FALSE))</f>
        <v/>
      </c>
      <c r="AY62" s="115" t="str">
        <f>IF(VLOOKUP($A62,FAG_Daten_2022!$A$1:$FK$206,FAG_Daten_2022!CD$1,FALSE)="","",VLOOKUP($A62,FAG_Daten_2022!$A$1:$FK$206,FAG_Daten_2022!CD$1,FALSE))</f>
        <v/>
      </c>
      <c r="AZ62" s="80">
        <f>VLOOKUP($A62,FAG_Daten_2022!$A$1:$FK$206,FAG_Daten_2022!$DH$1,FALSE)</f>
        <v>112</v>
      </c>
      <c r="BA62" s="80">
        <f>IF(VLOOKUP($A62,FAG_Daten_2022!$A$1:$FK$206,FAG_Daten_2022!M$1,FALSE)="","",VLOOKUP($A62,FAG_Daten_2022!$A$1:$FK$206,FAG_Daten_2022!M$1,FALSE))</f>
        <v>0</v>
      </c>
      <c r="BB62" s="80">
        <f>IF(VLOOKUP($A62,FAG_Daten_2022!$A$1:$FK$206,FAG_Daten_2022!N$1,FALSE)="","",VLOOKUP($A62,FAG_Daten_2022!$A$1:$FK$206,FAG_Daten_2022!N$1,FALSE))</f>
        <v>0</v>
      </c>
      <c r="BC62" s="80">
        <f>IF(VLOOKUP($A62,FAG_Daten_2022!$A$1:$FK$206,FAG_Daten_2022!O$1,FALSE)="","",VLOOKUP($A62,FAG_Daten_2022!$A$1:$FK$206,FAG_Daten_2022!O$1,FALSE))</f>
        <v>0</v>
      </c>
      <c r="BD62" s="80" t="str">
        <f>IF(VLOOKUP($A62,FAG_Daten_2022!$A$1:$FK$206,FAG_Daten_2022!P$1,FALSE)="","",VLOOKUP($A62,FAG_Daten_2022!$A$1:$FK$206,FAG_Daten_2022!P$1,FALSE))</f>
        <v/>
      </c>
      <c r="BE62" s="80">
        <f>IF(VLOOKUP($A62,FAG_Daten_2022!$A$1:$FK$206,FAG_Daten_2022!R$1,FALSE)="","",VLOOKUP($A62,FAG_Daten_2022!$A$1:$FK$206,FAG_Daten_2022!R$1,FALSE))</f>
        <v>22</v>
      </c>
      <c r="BF62" s="80">
        <f>IF(VLOOKUP($A62,FAG_Daten_2022!$A$1:$FK$206,FAG_Daten_2022!S$1,FALSE)="","",VLOOKUP($A62,FAG_Daten_2022!$A$1:$FK$206,FAG_Daten_2022!S$1,FALSE))</f>
        <v>0</v>
      </c>
      <c r="BG62" s="80" t="str">
        <f>IF(VLOOKUP($A62,FAG_Daten_2022!$A$1:$FK$206,FAG_Daten_2022!T$1,FALSE)="","",VLOOKUP($A62,FAG_Daten_2022!$A$1:$FK$206,FAG_Daten_2022!T$1,FALSE))</f>
        <v/>
      </c>
      <c r="BH62" s="80" t="str">
        <f>IF(VLOOKUP($A62,FAG_Daten_2022!$A$1:$FK$206,FAG_Daten_2022!U$1,FALSE)="","",VLOOKUP($A62,FAG_Daten_2022!$A$1:$FK$206,FAG_Daten_2022!U$1,FALSE))</f>
        <v/>
      </c>
      <c r="BI62" s="80">
        <f>IF(VLOOKUP($A62,FAG_Daten_2022!$A$1:$FK$206,FAG_Daten_2022!W$1,FALSE)="","",VLOOKUP($A62,FAG_Daten_2022!$A$1:$FK$206,FAG_Daten_2022!W$1,FALSE))</f>
        <v>0</v>
      </c>
      <c r="BJ62" s="80" t="str">
        <f>IF(VLOOKUP($A62,FAG_Daten_2022!$A$1:$FK$206,FAG_Daten_2022!X$1,FALSE)="","",VLOOKUP($A62,FAG_Daten_2022!$A$1:$FK$206,FAG_Daten_2022!X$1,FALSE))</f>
        <v/>
      </c>
      <c r="BK62" s="80" t="str">
        <f>IF(VLOOKUP($A62,FAG_Daten_2022!$A$1:$FK$206,FAG_Daten_2022!Y$1,FALSE)="","",VLOOKUP($A62,FAG_Daten_2022!$A$1:$FK$206,FAG_Daten_2022!Y$1,FALSE))</f>
        <v/>
      </c>
      <c r="BL62" s="80" t="str">
        <f>IF(VLOOKUP($A62,FAG_Daten_2022!$A$1:$FK$206,FAG_Daten_2022!Z$1,FALSE)="","",VLOOKUP($A62,FAG_Daten_2022!$A$1:$FK$206,FAG_Daten_2022!Z$1,FALSE))</f>
        <v/>
      </c>
      <c r="BM62" s="82">
        <f>IF(VLOOKUP($A62,FAG_Daten_2022!$A$1:$FK$206,FAG_Daten_2022!AG$1,FALSE)="","",VLOOKUP($A62,FAG_Daten_2022!$A$1:$FK$206,FAG_Daten_2022!AG$1,FALSE))</f>
        <v>12081250</v>
      </c>
      <c r="BN62" s="82">
        <f>IF(VLOOKUP($A62,FAG_Daten_2022!$A$1:$FK$206,FAG_Daten_2022!AH$1,FALSE)="","",VLOOKUP($A62,FAG_Daten_2022!$A$1:$FK$206,FAG_Daten_2022!AH$1,FALSE))</f>
        <v>0</v>
      </c>
      <c r="BO62" s="82">
        <f>IF(VLOOKUP($A62,FAG_Daten_2022!$A$1:$FK$206,FAG_Daten_2022!AI$1,FALSE)="","",VLOOKUP($A62,FAG_Daten_2022!$A$1:$FK$206,FAG_Daten_2022!AI$1,FALSE))</f>
        <v>0</v>
      </c>
      <c r="BP62" s="113">
        <f>IF(VLOOKUP($A62,FAG_Daten_2022!$A$1:$FK$206,FAG_Daten_2022!AJ$1,FALSE)="","",VLOOKUP($A62,FAG_Daten_2022!$A$1:$FK$206,FAG_Daten_2022!AJ$1,FALSE))</f>
        <v>0</v>
      </c>
      <c r="BQ62" s="82" t="str">
        <f>IF(VLOOKUP($A62,FAG_Daten_2022!$A$1:$FK$206,FAG_Daten_2022!AK$1,FALSE)="","",VLOOKUP($A62,FAG_Daten_2022!$A$1:$FK$206,FAG_Daten_2022!AK$1,FALSE))</f>
        <v/>
      </c>
      <c r="BR62" s="82">
        <f>IF(VLOOKUP($A62,FAG_Daten_2022!$A$1:$FK$206,FAG_Daten_2022!AL$1,FALSE)="","",VLOOKUP($A62,FAG_Daten_2022!$A$1:$FK$206,FAG_Daten_2022!AL$1,FALSE))</f>
        <v>12081250</v>
      </c>
      <c r="BS62" s="82">
        <f>IF(VLOOKUP($A62,FAG_Daten_2022!$A$1:$FK$206,FAG_Daten_2022!AM$1,FALSE)="","",VLOOKUP($A62,FAG_Daten_2022!$A$1:$FK$206,FAG_Daten_2022!AM$1,FALSE))</f>
        <v>0</v>
      </c>
      <c r="BT62" s="82" t="str">
        <f>IF(VLOOKUP($A62,FAG_Daten_2022!$A$1:$FK$206,FAG_Daten_2022!AN$1,FALSE)="","",VLOOKUP($A62,FAG_Daten_2022!$A$1:$FK$206,FAG_Daten_2022!AN$1,FALSE))</f>
        <v/>
      </c>
      <c r="BU62" s="82" t="str">
        <f>IF(VLOOKUP($A62,FAG_Daten_2022!$A$1:$FK$206,FAG_Daten_2022!AO$1,FALSE)="","",VLOOKUP($A62,FAG_Daten_2022!$A$1:$FK$206,FAG_Daten_2022!AO$1,FALSE))</f>
        <v/>
      </c>
      <c r="BV62" s="82">
        <f>IF(VLOOKUP($A62,FAG_Daten_2022!$A$1:$FK$206,FAG_Daten_2022!AP$1,FALSE)="","",VLOOKUP($A62,FAG_Daten_2022!$A$1:$FK$206,FAG_Daten_2022!AP$1,FALSE))</f>
        <v>0</v>
      </c>
      <c r="BW62" s="82" t="str">
        <f>IF(VLOOKUP($A62,FAG_Daten_2022!$A$1:$FK$206,FAG_Daten_2022!AQ$1,FALSE)="","",VLOOKUP($A62,FAG_Daten_2022!$A$1:$FK$206,FAG_Daten_2022!AQ$1,FALSE))</f>
        <v/>
      </c>
      <c r="BX62" s="82" t="str">
        <f>IF(VLOOKUP($A62,FAG_Daten_2022!$A$1:$FK$206,FAG_Daten_2022!AR$1,FALSE)="","",VLOOKUP($A62,FAG_Daten_2022!$A$1:$FK$206,FAG_Daten_2022!AR$1,FALSE))</f>
        <v/>
      </c>
      <c r="BY62" s="82" t="str">
        <f>IF(VLOOKUP($A62,FAG_Daten_2022!$A$1:$FK$206,FAG_Daten_2022!AS$1,FALSE)="","",VLOOKUP($A62,FAG_Daten_2022!$A$1:$FK$206,FAG_Daten_2022!AS$1,FALSE))</f>
        <v/>
      </c>
      <c r="BZ62" s="82">
        <f t="shared" si="83"/>
        <v>0</v>
      </c>
      <c r="CA62" s="82">
        <f t="shared" si="84"/>
        <v>0</v>
      </c>
      <c r="CB62" s="82">
        <f t="shared" si="85"/>
        <v>0</v>
      </c>
      <c r="CC62" s="82" t="str">
        <f t="shared" si="86"/>
        <v/>
      </c>
      <c r="CD62" s="82">
        <f t="shared" si="87"/>
        <v>333718</v>
      </c>
      <c r="CE62" s="82">
        <f t="shared" si="88"/>
        <v>0</v>
      </c>
      <c r="CF62" s="82" t="str">
        <f t="shared" si="89"/>
        <v/>
      </c>
      <c r="CG62" s="82" t="str">
        <f t="shared" si="90"/>
        <v/>
      </c>
      <c r="CH62" s="82">
        <f t="shared" si="91"/>
        <v>0</v>
      </c>
      <c r="CI62" s="82" t="str">
        <f t="shared" si="92"/>
        <v/>
      </c>
      <c r="CJ62" s="82" t="str">
        <f t="shared" si="93"/>
        <v/>
      </c>
      <c r="CK62" s="82" t="str">
        <f t="shared" si="94"/>
        <v/>
      </c>
      <c r="CL62" s="82">
        <f t="shared" si="95"/>
        <v>0</v>
      </c>
      <c r="CM62" s="82">
        <f t="shared" si="96"/>
        <v>0</v>
      </c>
      <c r="CN62" s="82">
        <f t="shared" si="97"/>
        <v>0</v>
      </c>
      <c r="CO62" s="82" t="str">
        <f t="shared" si="98"/>
        <v/>
      </c>
      <c r="CP62" s="82">
        <f t="shared" si="99"/>
        <v>0</v>
      </c>
      <c r="CQ62" s="82">
        <f t="shared" si="100"/>
        <v>0</v>
      </c>
      <c r="CR62" s="82" t="str">
        <f t="shared" si="101"/>
        <v/>
      </c>
      <c r="CS62" s="82" t="str">
        <f t="shared" si="102"/>
        <v/>
      </c>
      <c r="CT62" s="82">
        <f t="shared" si="103"/>
        <v>0</v>
      </c>
      <c r="CU62" s="82" t="str">
        <f t="shared" si="104"/>
        <v/>
      </c>
      <c r="CV62" s="82" t="str">
        <f t="shared" si="105"/>
        <v/>
      </c>
      <c r="CW62" s="82" t="str">
        <f t="shared" si="106"/>
        <v/>
      </c>
      <c r="CX62" s="82">
        <f t="shared" si="107"/>
        <v>333718</v>
      </c>
      <c r="CY62" s="82">
        <f>VLOOKUP($A62,FAG_Daten_2022!$A$1:$FK$206,FAG_Daten_2022!I$1,FALSE)</f>
        <v>835</v>
      </c>
      <c r="CZ62" s="82" t="str">
        <f>IF(VLOOKUP($A62,FAG_Daten_2022!$A$1:$FK$206,FAG_Daten_2022!BE$1,FALSE)="","",VLOOKUP($A62,FAG_Daten_2022!$A$1:$FK$206,FAG_Daten_2022!BE$1,FALSE))</f>
        <v/>
      </c>
      <c r="DA62" s="82" t="str">
        <f>IF(VLOOKUP($A62,FAG_Daten_2022!$A$1:$FK$206,FAG_Daten_2022!BF$1,FALSE)="","",VLOOKUP($A62,FAG_Daten_2022!$A$1:$FK$206,FAG_Daten_2022!BF$1,FALSE))</f>
        <v/>
      </c>
      <c r="DB62" s="82" t="str">
        <f>IF(VLOOKUP($A62,FAG_Daten_2022!$A$1:$FK$206,FAG_Daten_2022!BG$1,FALSE)="","",VLOOKUP($A62,FAG_Daten_2022!$A$1:$FK$206,FAG_Daten_2022!BG$1,FALSE))</f>
        <v/>
      </c>
      <c r="DC62" s="82" t="str">
        <f>IF(VLOOKUP($A62,FAG_Daten_2022!$A$1:$FK$206,FAG_Daten_2022!BH$1,FALSE)="","",VLOOKUP($A62,FAG_Daten_2022!$A$1:$FK$206,FAG_Daten_2022!BH$1,FALSE))</f>
        <v/>
      </c>
      <c r="DD62" s="82">
        <f>IF(VLOOKUP($A62,FAG_Daten_2022!$A$1:$FK$206,FAG_Daten_2022!BI$1,FALSE)="","",VLOOKUP($A62,FAG_Daten_2022!$A$1:$FK$206,FAG_Daten_2022!BI$1,FALSE))</f>
        <v>95</v>
      </c>
      <c r="DE62" s="82" t="str">
        <f>IF(VLOOKUP($A62,FAG_Daten_2022!$A$1:$FK$206,FAG_Daten_2022!BJ$1,FALSE)="","",VLOOKUP($A62,FAG_Daten_2022!$A$1:$FK$206,FAG_Daten_2022!BJ$1,FALSE))</f>
        <v/>
      </c>
      <c r="DF62" s="82" t="str">
        <f>IF(VLOOKUP($A62,FAG_Daten_2022!$A$1:$FK$206,FAG_Daten_2022!BK$1,FALSE)="","",VLOOKUP($A62,FAG_Daten_2022!$A$1:$FK$206,FAG_Daten_2022!BK$1,FALSE))</f>
        <v/>
      </c>
      <c r="DG62" s="82" t="str">
        <f>IF(VLOOKUP($A62,FAG_Daten_2022!$A$1:$FK$206,FAG_Daten_2022!BL$1,FALSE)="","",VLOOKUP($A62,FAG_Daten_2022!$A$1:$FK$206,FAG_Daten_2022!BL$1,FALSE))</f>
        <v/>
      </c>
      <c r="DH62" s="82" t="str">
        <f>IF(VLOOKUP($A62,FAG_Daten_2022!$A$1:$FK$206,FAG_Daten_2022!BM$1,FALSE)="","",VLOOKUP($A62,FAG_Daten_2022!$A$1:$FK$206,FAG_Daten_2022!BM$1,FALSE))</f>
        <v/>
      </c>
      <c r="DI62" s="82" t="str">
        <f>IF(VLOOKUP($A62,FAG_Daten_2022!$A$1:$FK$206,FAG_Daten_2022!BN$1,FALSE)="","",VLOOKUP($A62,FAG_Daten_2022!$A$1:$FK$206,FAG_Daten_2022!BN$1,FALSE))</f>
        <v/>
      </c>
      <c r="DJ62" s="82" t="str">
        <f>IF(VLOOKUP($A62,FAG_Daten_2022!$A$1:$FK$206,FAG_Daten_2022!BO$1,FALSE)="","",VLOOKUP($A62,FAG_Daten_2022!$A$1:$FK$206,FAG_Daten_2022!BO$1,FALSE))</f>
        <v/>
      </c>
      <c r="DK62" s="82" t="str">
        <f>IF(VLOOKUP($A62,FAG_Daten_2022!$A$1:$FK$206,FAG_Daten_2022!BP$1,FALSE)="","",VLOOKUP($A62,FAG_Daten_2022!$A$1:$FK$206,FAG_Daten_2022!BP$1,FALSE))</f>
        <v/>
      </c>
      <c r="DL62" s="82" t="str">
        <f>IF(VLOOKUP($A62,FAG_Daten_2022!$A$1:$FK$206,FAG_Daten_2022!BQ$1,FALSE)="","",VLOOKUP($A62,FAG_Daten_2022!$A$1:$FK$206,FAG_Daten_2022!BQ$1,FALSE))</f>
        <v/>
      </c>
      <c r="DM62" s="82" t="str">
        <f>IF(VLOOKUP($A62,FAG_Daten_2022!$A$1:$FK$206,FAG_Daten_2022!BR$1,FALSE)="","",VLOOKUP($A62,FAG_Daten_2022!$A$1:$FK$206,FAG_Daten_2022!BR$1,FALSE))</f>
        <v/>
      </c>
      <c r="DN62" s="82" t="str">
        <f t="shared" si="108"/>
        <v/>
      </c>
      <c r="DO62" s="82" t="str">
        <f t="shared" si="109"/>
        <v/>
      </c>
      <c r="DP62" s="82" t="str">
        <f t="shared" si="110"/>
        <v/>
      </c>
      <c r="DQ62" s="82" t="str">
        <f t="shared" si="111"/>
        <v/>
      </c>
      <c r="DR62" s="82">
        <f t="shared" si="112"/>
        <v>0</v>
      </c>
      <c r="DS62" s="82" t="str">
        <f t="shared" si="113"/>
        <v/>
      </c>
      <c r="DT62" s="82" t="str">
        <f t="shared" si="114"/>
        <v/>
      </c>
      <c r="DU62" s="82" t="str">
        <f t="shared" si="115"/>
        <v/>
      </c>
      <c r="DV62" s="82" t="str">
        <f t="shared" si="116"/>
        <v/>
      </c>
      <c r="DW62" s="82" t="str">
        <f t="shared" si="117"/>
        <v/>
      </c>
      <c r="DX62" s="82" t="str">
        <f t="shared" si="118"/>
        <v/>
      </c>
      <c r="DY62" s="82" t="str">
        <f t="shared" si="119"/>
        <v/>
      </c>
      <c r="DZ62" s="82">
        <f t="shared" si="120"/>
        <v>0</v>
      </c>
      <c r="EA62" s="82">
        <f t="shared" si="121"/>
        <v>333718</v>
      </c>
      <c r="EB62" s="11"/>
      <c r="EC62" s="82"/>
      <c r="ED62" s="82"/>
      <c r="EE62" s="82"/>
      <c r="EF62" s="82"/>
      <c r="EG62" s="82"/>
      <c r="EH62" s="82"/>
      <c r="EI62" s="82"/>
      <c r="EJ62" s="82"/>
      <c r="EL62" s="11"/>
    </row>
    <row r="63" spans="1:143" outlineLevel="1" x14ac:dyDescent="0.2">
      <c r="A63" s="1">
        <v>5</v>
      </c>
      <c r="B63" s="3" t="str">
        <f>VLOOKUP(A63,FAG_Daten_2022!A$1:$FK$206,FAG_Daten_2022!$B$1,FALSE)</f>
        <v>Hedingen</v>
      </c>
      <c r="C63" s="3" t="str">
        <f>VLOOKUP(A63,FAG_Daten_2022!A$1:$FK$206,FAG_Daten_2022!$C$1,FALSE)</f>
        <v>Politische Gemeinde</v>
      </c>
      <c r="D63" s="3" t="str">
        <f>VLOOKUP(A63,FAG_Daten_2022!A$1:$FK$206,FAG_Daten_2022!$D$1,FALSE)</f>
        <v>Bezirk Affoltern</v>
      </c>
      <c r="E63" s="82">
        <f>VLOOKUP(A63,FAG_Daten_2022!A$1:$FK$206,FAG_Daten_2022!$AT$1,FALSE)</f>
        <v>3454</v>
      </c>
      <c r="F63" s="82">
        <f>VLOOKUP(A63,FAG_Daten_2022!A$1:$FK$206,FAG_Daten_2022!$AV$1,FALSE)</f>
        <v>3770</v>
      </c>
      <c r="G63" s="82">
        <f>VLOOKUP(A63,FAG_Daten_2022!A$1:$FK$206,FAG_Daten_2022!$F$1,FALSE)</f>
        <v>3793</v>
      </c>
      <c r="H63" s="80">
        <f>VLOOKUP(A63,FAG_Daten_2022!A$1:$FK$206,FAG_Daten_2022!$DH$1,FALSE)</f>
        <v>105</v>
      </c>
      <c r="I63" s="82">
        <f>ROUND(IF(E63&lt;FAG_Basisdaten!$C$5*F63,(FAG_Basisdaten!$C$5*F63-E63)*G63*H63/100,0),0)</f>
        <v>507788</v>
      </c>
      <c r="J63" s="82">
        <f>VLOOKUP(A63,FAG_Daten_2022!A$1:$FK$206,FAG_Daten_2022!$AT$1,FALSE)</f>
        <v>3454</v>
      </c>
      <c r="K63" s="82">
        <f>VLOOKUP(A63,FAG_Daten_2022!A$1:$FK$206,FAG_Daten_2022!$AV$1,FALSE)</f>
        <v>3770</v>
      </c>
      <c r="L63" s="3">
        <f>VLOOKUP(A63,FAG_Daten_2022!A$1:$FK$206,FAG_Daten_2022!$F$1,FALSE)</f>
        <v>3793</v>
      </c>
      <c r="M63" s="3">
        <f>VLOOKUP(A63,FAG_Daten_2022!A$1:$FK$206,FAG_Daten_2022!DJ$1,FALSE)</f>
        <v>99.67</v>
      </c>
      <c r="N63" s="3">
        <f>VLOOKUP(A63,FAG_Daten_2022!A$1:$FK$206,FAG_Daten_2022!$DK$1,FALSE)</f>
        <v>100.87</v>
      </c>
      <c r="O63" s="82">
        <f>ROUND(IF(J63&gt;K63*FAG_Basisdaten!$C$8,(J63-K63*FAG_Basisdaten!$C$8)*FAG_Basisdaten!$C$9*L63*(M63/N63),0),0)</f>
        <v>0</v>
      </c>
      <c r="P63" s="82">
        <f>VLOOKUP(A63,FAG_Daten_2022!A$1:$FK$206,FAG_Daten_2022!$I$1,FALSE)</f>
        <v>818</v>
      </c>
      <c r="Q63" s="82">
        <f>VLOOKUP(A63,FAG_Daten_2022!A$1:$FK$206,FAG_Daten_2022!$F$1,FALSE)</f>
        <v>3793</v>
      </c>
      <c r="R63" s="82">
        <f>VLOOKUP(A63,FAG_Daten_2022!A$1:$FK$206,FAG_Daten_2022!$K$1,FALSE)</f>
        <v>232131</v>
      </c>
      <c r="S63" s="82">
        <f>VLOOKUP(A63,FAG_Daten_2022!A$1:$FK$206,FAG_Daten_2022!$H$1,FALSE)</f>
        <v>1130451</v>
      </c>
      <c r="T63" s="82">
        <f>VLOOKUP(A63,FAG_Daten_2022!A$1:$FK$206,FAG_Daten_2022!$F$1,FALSE)</f>
        <v>3793</v>
      </c>
      <c r="U63" s="3">
        <f>VLOOKUP(A63,FAG_Daten_2022!A$1:$FK$206,FAG_Daten_2022!$BC$1,FALSE)</f>
        <v>102.3</v>
      </c>
      <c r="V63" s="3">
        <f>VLOOKUP(A63,FAG_Daten_2022!A$1:$FK$206,FAG_Daten_2022!$BD$1,FALSE)</f>
        <v>104.2</v>
      </c>
      <c r="W63" s="118">
        <f>IF((P63/Q63)&gt;(R63/S63)*FAG_Basisdaten!$C$12,((P63/Q63)-(R63/S63)*FAG_Basisdaten!$C$12)*T63*FAG_Basisdaten!$C$13*(U63/V63),0)</f>
        <v>0</v>
      </c>
      <c r="X63" s="3">
        <f>VLOOKUP(A63,FAG_Daten_2022!A$1:$FK$206,FAG_Daten_2022!$DH$1,FALSE)</f>
        <v>105</v>
      </c>
      <c r="Y63" s="3">
        <f>VLOOKUP(A63,FAG_Daten_2022!A$1:$FK$206,FAG_Daten_2022!$DJ$1,FALSE)</f>
        <v>99.67</v>
      </c>
      <c r="Z63" s="82">
        <f>ROUND(W63-W63*MIN(MAX((Y63*FAG_Basisdaten!$C$15-X63)/(Y63*FAG_Basisdaten!$C$14),0),1),0)</f>
        <v>0</v>
      </c>
      <c r="AA63" s="79">
        <f>VLOOKUP(A63,FAG_Daten_2022!A$1:$FK$206,FAG_Daten_2022!$AW$1,FALSE)</f>
        <v>586.74</v>
      </c>
      <c r="AB63" s="83">
        <f>VLOOKUP(A63,FAG_Daten_2022!A$1:$FK$206,FAG_Daten_2022!$AZ$1,FALSE)</f>
        <v>4.8999999999999998E-3</v>
      </c>
      <c r="AC63" s="3">
        <f>VLOOKUP(A63,FAG_Daten_2022!A$1:$FK$206,FAG_Daten_2022!$F$1,FALSE)</f>
        <v>3793</v>
      </c>
      <c r="AD63" s="3">
        <f>VLOOKUP(A63,FAG_Daten_2022!A$1:$FK$206,FAG_Daten_2022!$BC$1,FALSE)</f>
        <v>102.3</v>
      </c>
      <c r="AE63" s="3">
        <f>VLOOKUP(A63,FAG_Daten_2022!A$1:$FK$206,FAG_Daten_2022!$BD$1,FALSE)</f>
        <v>104.2</v>
      </c>
      <c r="AF63" s="80">
        <f>IF(OR(AA63&lt;FAG_Basisdaten!$C$18,AB63&gt;FAG_Basisdaten!$C$19),MAX((FAG_Basisdaten!$C$20+FAG_Basisdaten!$C$21*AA63+FAG_Basisdaten!$C$22*AB63*100)*AC63*(AD63/AE63),0),0)</f>
        <v>0</v>
      </c>
      <c r="AG63" s="3">
        <f>VLOOKUP(A63,FAG_Daten_2022!A$1:$FK$206,FAG_Daten_2022!$DH$1,FALSE)</f>
        <v>105</v>
      </c>
      <c r="AH63" s="3">
        <f>VLOOKUP(A63,FAG_Daten_2022!A$1:$FK$206,FAG_Daten_2022!$DJ$1,FALSE)</f>
        <v>99.67</v>
      </c>
      <c r="AI63" s="82">
        <f>ROUND(AF63-AF63*MIN(MAX((AH63*FAG_Basisdaten!$C$24-AG63)/(AH63*FAG_Basisdaten!$C$23),0),1),0)</f>
        <v>0</v>
      </c>
      <c r="AJ63" s="3">
        <f>VLOOKUP(A63,FAG_Daten_2022!$A$1:$FK$206,FAG_Daten_2022!$BC$1,FALSE)</f>
        <v>102.3</v>
      </c>
      <c r="AK63" s="3">
        <f>VLOOKUP(A63,FAG_Daten_2022!$A$1:$FK$206,FAG_Daten_2022!$BD$1,FALSE)</f>
        <v>104.2</v>
      </c>
      <c r="AL63" s="82">
        <v>0</v>
      </c>
      <c r="AM63" s="82">
        <f t="shared" si="82"/>
        <v>507788</v>
      </c>
      <c r="AN63" s="115" t="str">
        <f>IF(VLOOKUP($A63,FAG_Daten_2022!$A$1:$FK$206,FAG_Daten_2022!BS$1,FALSE)="","",VLOOKUP($A63,FAG_Daten_2022!$A$1:$FK$206,FAG_Daten_2022!BS$1,FALSE))</f>
        <v/>
      </c>
      <c r="AO63" s="115" t="str">
        <f>IF(VLOOKUP($A63,FAG_Daten_2022!$A$1:$FK$206,FAG_Daten_2022!BT$1,FALSE)="","",VLOOKUP($A63,FAG_Daten_2022!$A$1:$FK$206,FAG_Daten_2022!BT$1,FALSE))</f>
        <v/>
      </c>
      <c r="AP63" s="115" t="str">
        <f>IF(VLOOKUP($A63,FAG_Daten_2022!$A$1:$FK$206,FAG_Daten_2022!BU$1,FALSE)="","",VLOOKUP($A63,FAG_Daten_2022!$A$1:$FK$206,FAG_Daten_2022!BU$1,FALSE))</f>
        <v/>
      </c>
      <c r="AQ63" s="115" t="str">
        <f>IF(VLOOKUP($A63,FAG_Daten_2022!$A$1:$FK$206,FAG_Daten_2022!BV$1,FALSE)="","",VLOOKUP($A63,FAG_Daten_2022!$A$1:$FK$206,FAG_Daten_2022!BV$1,FALSE))</f>
        <v/>
      </c>
      <c r="AR63" s="115" t="str">
        <f>IF(VLOOKUP($A63,FAG_Daten_2022!$A$1:$FK$206,FAG_Daten_2022!BW$1,FALSE)="","",VLOOKUP($A63,FAG_Daten_2022!$A$1:$FK$206,FAG_Daten_2022!BW$1,FALSE))</f>
        <v/>
      </c>
      <c r="AS63" s="115" t="str">
        <f>IF(VLOOKUP($A63,FAG_Daten_2022!$A$1:$FK$206,FAG_Daten_2022!BX$1,FALSE)="","",VLOOKUP($A63,FAG_Daten_2022!$A$1:$FK$206,FAG_Daten_2022!BX$1,FALSE))</f>
        <v/>
      </c>
      <c r="AT63" s="115" t="str">
        <f>IF(VLOOKUP($A63,FAG_Daten_2022!$A$1:$FK$206,FAG_Daten_2022!BY$1,FALSE)="","",VLOOKUP($A63,FAG_Daten_2022!$A$1:$FK$206,FAG_Daten_2022!BY$1,FALSE))</f>
        <v/>
      </c>
      <c r="AU63" s="115" t="str">
        <f>IF(VLOOKUP($A63,FAG_Daten_2022!$A$1:$FK$206,FAG_Daten_2022!BZ$1,FALSE)="","",VLOOKUP($A63,FAG_Daten_2022!$A$1:$FK$206,FAG_Daten_2022!BZ$1,FALSE))</f>
        <v/>
      </c>
      <c r="AV63" s="115" t="str">
        <f>IF(VLOOKUP($A63,FAG_Daten_2022!$A$1:$FK$206,FAG_Daten_2022!CA$1,FALSE)="","",VLOOKUP($A63,FAG_Daten_2022!$A$1:$FK$206,FAG_Daten_2022!CA$1,FALSE))</f>
        <v/>
      </c>
      <c r="AW63" s="115" t="str">
        <f>IF(VLOOKUP($A63,FAG_Daten_2022!$A$1:$FK$206,FAG_Daten_2022!CB$1,FALSE)="","",VLOOKUP($A63,FAG_Daten_2022!$A$1:$FK$206,FAG_Daten_2022!CB$1,FALSE))</f>
        <v/>
      </c>
      <c r="AX63" s="115" t="str">
        <f>IF(VLOOKUP($A63,FAG_Daten_2022!$A$1:$FK$206,FAG_Daten_2022!CC$1,FALSE)="","",VLOOKUP($A63,FAG_Daten_2022!$A$1:$FK$206,FAG_Daten_2022!CC$1,FALSE))</f>
        <v/>
      </c>
      <c r="AY63" s="115" t="str">
        <f>IF(VLOOKUP($A63,FAG_Daten_2022!$A$1:$FK$206,FAG_Daten_2022!CD$1,FALSE)="","",VLOOKUP($A63,FAG_Daten_2022!$A$1:$FK$206,FAG_Daten_2022!CD$1,FALSE))</f>
        <v/>
      </c>
      <c r="AZ63" s="80">
        <f>VLOOKUP($A63,FAG_Daten_2022!$A$1:$FK$206,FAG_Daten_2022!$DH$1,FALSE)</f>
        <v>105</v>
      </c>
      <c r="BA63" s="80">
        <f>IF(VLOOKUP($A63,FAG_Daten_2022!$A$1:$FK$206,FAG_Daten_2022!M$1,FALSE)="","",VLOOKUP($A63,FAG_Daten_2022!$A$1:$FK$206,FAG_Daten_2022!M$1,FALSE))</f>
        <v>0</v>
      </c>
      <c r="BB63" s="80">
        <f>IF(VLOOKUP($A63,FAG_Daten_2022!$A$1:$FK$206,FAG_Daten_2022!N$1,FALSE)="","",VLOOKUP($A63,FAG_Daten_2022!$A$1:$FK$206,FAG_Daten_2022!N$1,FALSE))</f>
        <v>0</v>
      </c>
      <c r="BC63" s="80">
        <f>IF(VLOOKUP($A63,FAG_Daten_2022!$A$1:$FK$206,FAG_Daten_2022!O$1,FALSE)="","",VLOOKUP($A63,FAG_Daten_2022!$A$1:$FK$206,FAG_Daten_2022!O$1,FALSE))</f>
        <v>0</v>
      </c>
      <c r="BD63" s="80" t="str">
        <f>IF(VLOOKUP($A63,FAG_Daten_2022!$A$1:$FK$206,FAG_Daten_2022!P$1,FALSE)="","",VLOOKUP($A63,FAG_Daten_2022!$A$1:$FK$206,FAG_Daten_2022!P$1,FALSE))</f>
        <v/>
      </c>
      <c r="BE63" s="80">
        <f>IF(VLOOKUP($A63,FAG_Daten_2022!$A$1:$FK$206,FAG_Daten_2022!R$1,FALSE)="","",VLOOKUP($A63,FAG_Daten_2022!$A$1:$FK$206,FAG_Daten_2022!R$1,FALSE))</f>
        <v>0</v>
      </c>
      <c r="BF63" s="80">
        <f>IF(VLOOKUP($A63,FAG_Daten_2022!$A$1:$FK$206,FAG_Daten_2022!S$1,FALSE)="","",VLOOKUP($A63,FAG_Daten_2022!$A$1:$FK$206,FAG_Daten_2022!S$1,FALSE))</f>
        <v>0</v>
      </c>
      <c r="BG63" s="80" t="str">
        <f>IF(VLOOKUP($A63,FAG_Daten_2022!$A$1:$FK$206,FAG_Daten_2022!T$1,FALSE)="","",VLOOKUP($A63,FAG_Daten_2022!$A$1:$FK$206,FAG_Daten_2022!T$1,FALSE))</f>
        <v/>
      </c>
      <c r="BH63" s="80" t="str">
        <f>IF(VLOOKUP($A63,FAG_Daten_2022!$A$1:$FK$206,FAG_Daten_2022!U$1,FALSE)="","",VLOOKUP($A63,FAG_Daten_2022!$A$1:$FK$206,FAG_Daten_2022!U$1,FALSE))</f>
        <v/>
      </c>
      <c r="BI63" s="80">
        <f>IF(VLOOKUP($A63,FAG_Daten_2022!$A$1:$FK$206,FAG_Daten_2022!W$1,FALSE)="","",VLOOKUP($A63,FAG_Daten_2022!$A$1:$FK$206,FAG_Daten_2022!W$1,FALSE))</f>
        <v>0</v>
      </c>
      <c r="BJ63" s="80" t="str">
        <f>IF(VLOOKUP($A63,FAG_Daten_2022!$A$1:$FK$206,FAG_Daten_2022!X$1,FALSE)="","",VLOOKUP($A63,FAG_Daten_2022!$A$1:$FK$206,FAG_Daten_2022!X$1,FALSE))</f>
        <v/>
      </c>
      <c r="BK63" s="80" t="str">
        <f>IF(VLOOKUP($A63,FAG_Daten_2022!$A$1:$FK$206,FAG_Daten_2022!Y$1,FALSE)="","",VLOOKUP($A63,FAG_Daten_2022!$A$1:$FK$206,FAG_Daten_2022!Y$1,FALSE))</f>
        <v/>
      </c>
      <c r="BL63" s="80" t="str">
        <f>IF(VLOOKUP($A63,FAG_Daten_2022!$A$1:$FK$206,FAG_Daten_2022!Z$1,FALSE)="","",VLOOKUP($A63,FAG_Daten_2022!$A$1:$FK$206,FAG_Daten_2022!Z$1,FALSE))</f>
        <v/>
      </c>
      <c r="BM63" s="82">
        <f>IF(VLOOKUP($A63,FAG_Daten_2022!$A$1:$FK$206,FAG_Daten_2022!AG$1,FALSE)="","",VLOOKUP($A63,FAG_Daten_2022!$A$1:$FK$206,FAG_Daten_2022!AG$1,FALSE))</f>
        <v>13101391</v>
      </c>
      <c r="BN63" s="82">
        <f>IF(VLOOKUP($A63,FAG_Daten_2022!$A$1:$FK$206,FAG_Daten_2022!AH$1,FALSE)="","",VLOOKUP($A63,FAG_Daten_2022!$A$1:$FK$206,FAG_Daten_2022!AH$1,FALSE))</f>
        <v>0</v>
      </c>
      <c r="BO63" s="82">
        <f>IF(VLOOKUP($A63,FAG_Daten_2022!$A$1:$FK$206,FAG_Daten_2022!AI$1,FALSE)="","",VLOOKUP($A63,FAG_Daten_2022!$A$1:$FK$206,FAG_Daten_2022!AI$1,FALSE))</f>
        <v>0</v>
      </c>
      <c r="BP63" s="113">
        <f>IF(VLOOKUP($A63,FAG_Daten_2022!$A$1:$FK$206,FAG_Daten_2022!AJ$1,FALSE)="","",VLOOKUP($A63,FAG_Daten_2022!$A$1:$FK$206,FAG_Daten_2022!AJ$1,FALSE))</f>
        <v>0</v>
      </c>
      <c r="BQ63" s="82" t="str">
        <f>IF(VLOOKUP($A63,FAG_Daten_2022!$A$1:$FK$206,FAG_Daten_2022!AK$1,FALSE)="","",VLOOKUP($A63,FAG_Daten_2022!$A$1:$FK$206,FAG_Daten_2022!AK$1,FALSE))</f>
        <v/>
      </c>
      <c r="BR63" s="82">
        <f>IF(VLOOKUP($A63,FAG_Daten_2022!$A$1:$FK$206,FAG_Daten_2022!AL$1,FALSE)="","",VLOOKUP($A63,FAG_Daten_2022!$A$1:$FK$206,FAG_Daten_2022!AL$1,FALSE))</f>
        <v>0</v>
      </c>
      <c r="BS63" s="82">
        <f>IF(VLOOKUP($A63,FAG_Daten_2022!$A$1:$FK$206,FAG_Daten_2022!AM$1,FALSE)="","",VLOOKUP($A63,FAG_Daten_2022!$A$1:$FK$206,FAG_Daten_2022!AM$1,FALSE))</f>
        <v>0</v>
      </c>
      <c r="BT63" s="82" t="str">
        <f>IF(VLOOKUP($A63,FAG_Daten_2022!$A$1:$FK$206,FAG_Daten_2022!AN$1,FALSE)="","",VLOOKUP($A63,FAG_Daten_2022!$A$1:$FK$206,FAG_Daten_2022!AN$1,FALSE))</f>
        <v/>
      </c>
      <c r="BU63" s="82" t="str">
        <f>IF(VLOOKUP($A63,FAG_Daten_2022!$A$1:$FK$206,FAG_Daten_2022!AO$1,FALSE)="","",VLOOKUP($A63,FAG_Daten_2022!$A$1:$FK$206,FAG_Daten_2022!AO$1,FALSE))</f>
        <v/>
      </c>
      <c r="BV63" s="82">
        <f>IF(VLOOKUP($A63,FAG_Daten_2022!$A$1:$FK$206,FAG_Daten_2022!AP$1,FALSE)="","",VLOOKUP($A63,FAG_Daten_2022!$A$1:$FK$206,FAG_Daten_2022!AP$1,FALSE))</f>
        <v>0</v>
      </c>
      <c r="BW63" s="82" t="str">
        <f>IF(VLOOKUP($A63,FAG_Daten_2022!$A$1:$FK$206,FAG_Daten_2022!AQ$1,FALSE)="","",VLOOKUP($A63,FAG_Daten_2022!$A$1:$FK$206,FAG_Daten_2022!AQ$1,FALSE))</f>
        <v/>
      </c>
      <c r="BX63" s="82" t="str">
        <f>IF(VLOOKUP($A63,FAG_Daten_2022!$A$1:$FK$206,FAG_Daten_2022!AR$1,FALSE)="","",VLOOKUP($A63,FAG_Daten_2022!$A$1:$FK$206,FAG_Daten_2022!AR$1,FALSE))</f>
        <v/>
      </c>
      <c r="BY63" s="82" t="str">
        <f>IF(VLOOKUP($A63,FAG_Daten_2022!$A$1:$FK$206,FAG_Daten_2022!AS$1,FALSE)="","",VLOOKUP($A63,FAG_Daten_2022!$A$1:$FK$206,FAG_Daten_2022!AS$1,FALSE))</f>
        <v/>
      </c>
      <c r="BZ63" s="82">
        <f t="shared" si="83"/>
        <v>0</v>
      </c>
      <c r="CA63" s="82">
        <f t="shared" si="84"/>
        <v>0</v>
      </c>
      <c r="CB63" s="82">
        <f t="shared" si="85"/>
        <v>0</v>
      </c>
      <c r="CC63" s="82" t="str">
        <f t="shared" si="86"/>
        <v/>
      </c>
      <c r="CD63" s="82">
        <f t="shared" si="87"/>
        <v>0</v>
      </c>
      <c r="CE63" s="82">
        <f t="shared" si="88"/>
        <v>0</v>
      </c>
      <c r="CF63" s="82" t="str">
        <f t="shared" si="89"/>
        <v/>
      </c>
      <c r="CG63" s="82" t="str">
        <f t="shared" si="90"/>
        <v/>
      </c>
      <c r="CH63" s="82">
        <f t="shared" si="91"/>
        <v>0</v>
      </c>
      <c r="CI63" s="82" t="str">
        <f t="shared" si="92"/>
        <v/>
      </c>
      <c r="CJ63" s="82" t="str">
        <f t="shared" si="93"/>
        <v/>
      </c>
      <c r="CK63" s="82" t="str">
        <f t="shared" si="94"/>
        <v/>
      </c>
      <c r="CL63" s="82">
        <f t="shared" si="95"/>
        <v>0</v>
      </c>
      <c r="CM63" s="82">
        <f t="shared" si="96"/>
        <v>0</v>
      </c>
      <c r="CN63" s="82">
        <f t="shared" si="97"/>
        <v>0</v>
      </c>
      <c r="CO63" s="82" t="str">
        <f t="shared" si="98"/>
        <v/>
      </c>
      <c r="CP63" s="82">
        <f t="shared" si="99"/>
        <v>0</v>
      </c>
      <c r="CQ63" s="82">
        <f t="shared" si="100"/>
        <v>0</v>
      </c>
      <c r="CR63" s="82" t="str">
        <f t="shared" si="101"/>
        <v/>
      </c>
      <c r="CS63" s="82" t="str">
        <f t="shared" si="102"/>
        <v/>
      </c>
      <c r="CT63" s="82">
        <f t="shared" si="103"/>
        <v>0</v>
      </c>
      <c r="CU63" s="82" t="str">
        <f t="shared" si="104"/>
        <v/>
      </c>
      <c r="CV63" s="82" t="str">
        <f t="shared" si="105"/>
        <v/>
      </c>
      <c r="CW63" s="82" t="str">
        <f t="shared" si="106"/>
        <v/>
      </c>
      <c r="CX63" s="82">
        <f t="shared" si="107"/>
        <v>0</v>
      </c>
      <c r="CY63" s="82">
        <f>VLOOKUP($A63,FAG_Daten_2022!$A$1:$FK$206,FAG_Daten_2022!I$1,FALSE)</f>
        <v>818</v>
      </c>
      <c r="CZ63" s="82" t="str">
        <f>IF(VLOOKUP($A63,FAG_Daten_2022!$A$1:$FK$206,FAG_Daten_2022!BE$1,FALSE)="","",VLOOKUP($A63,FAG_Daten_2022!$A$1:$FK$206,FAG_Daten_2022!BE$1,FALSE))</f>
        <v/>
      </c>
      <c r="DA63" s="82" t="str">
        <f>IF(VLOOKUP($A63,FAG_Daten_2022!$A$1:$FK$206,FAG_Daten_2022!BF$1,FALSE)="","",VLOOKUP($A63,FAG_Daten_2022!$A$1:$FK$206,FAG_Daten_2022!BF$1,FALSE))</f>
        <v/>
      </c>
      <c r="DB63" s="82" t="str">
        <f>IF(VLOOKUP($A63,FAG_Daten_2022!$A$1:$FK$206,FAG_Daten_2022!BG$1,FALSE)="","",VLOOKUP($A63,FAG_Daten_2022!$A$1:$FK$206,FAG_Daten_2022!BG$1,FALSE))</f>
        <v/>
      </c>
      <c r="DC63" s="82" t="str">
        <f>IF(VLOOKUP($A63,FAG_Daten_2022!$A$1:$FK$206,FAG_Daten_2022!BH$1,FALSE)="","",VLOOKUP($A63,FAG_Daten_2022!$A$1:$FK$206,FAG_Daten_2022!BH$1,FALSE))</f>
        <v/>
      </c>
      <c r="DD63" s="82" t="str">
        <f>IF(VLOOKUP($A63,FAG_Daten_2022!$A$1:$FK$206,FAG_Daten_2022!BI$1,FALSE)="","",VLOOKUP($A63,FAG_Daten_2022!$A$1:$FK$206,FAG_Daten_2022!BI$1,FALSE))</f>
        <v/>
      </c>
      <c r="DE63" s="82" t="str">
        <f>IF(VLOOKUP($A63,FAG_Daten_2022!$A$1:$FK$206,FAG_Daten_2022!BJ$1,FALSE)="","",VLOOKUP($A63,FAG_Daten_2022!$A$1:$FK$206,FAG_Daten_2022!BJ$1,FALSE))</f>
        <v/>
      </c>
      <c r="DF63" s="82" t="str">
        <f>IF(VLOOKUP($A63,FAG_Daten_2022!$A$1:$FK$206,FAG_Daten_2022!BK$1,FALSE)="","",VLOOKUP($A63,FAG_Daten_2022!$A$1:$FK$206,FAG_Daten_2022!BK$1,FALSE))</f>
        <v/>
      </c>
      <c r="DG63" s="82" t="str">
        <f>IF(VLOOKUP($A63,FAG_Daten_2022!$A$1:$FK$206,FAG_Daten_2022!BL$1,FALSE)="","",VLOOKUP($A63,FAG_Daten_2022!$A$1:$FK$206,FAG_Daten_2022!BL$1,FALSE))</f>
        <v/>
      </c>
      <c r="DH63" s="82" t="str">
        <f>IF(VLOOKUP($A63,FAG_Daten_2022!$A$1:$FK$206,FAG_Daten_2022!BM$1,FALSE)="","",VLOOKUP($A63,FAG_Daten_2022!$A$1:$FK$206,FAG_Daten_2022!BM$1,FALSE))</f>
        <v/>
      </c>
      <c r="DI63" s="82" t="str">
        <f>IF(VLOOKUP($A63,FAG_Daten_2022!$A$1:$FK$206,FAG_Daten_2022!BN$1,FALSE)="","",VLOOKUP($A63,FAG_Daten_2022!$A$1:$FK$206,FAG_Daten_2022!BN$1,FALSE))</f>
        <v/>
      </c>
      <c r="DJ63" s="82" t="str">
        <f>IF(VLOOKUP($A63,FAG_Daten_2022!$A$1:$FK$206,FAG_Daten_2022!BO$1,FALSE)="","",VLOOKUP($A63,FAG_Daten_2022!$A$1:$FK$206,FAG_Daten_2022!BO$1,FALSE))</f>
        <v/>
      </c>
      <c r="DK63" s="82" t="str">
        <f>IF(VLOOKUP($A63,FAG_Daten_2022!$A$1:$FK$206,FAG_Daten_2022!BP$1,FALSE)="","",VLOOKUP($A63,FAG_Daten_2022!$A$1:$FK$206,FAG_Daten_2022!BP$1,FALSE))</f>
        <v/>
      </c>
      <c r="DL63" s="82" t="str">
        <f>IF(VLOOKUP($A63,FAG_Daten_2022!$A$1:$FK$206,FAG_Daten_2022!BQ$1,FALSE)="","",VLOOKUP($A63,FAG_Daten_2022!$A$1:$FK$206,FAG_Daten_2022!BQ$1,FALSE))</f>
        <v/>
      </c>
      <c r="DM63" s="82" t="str">
        <f>IF(VLOOKUP($A63,FAG_Daten_2022!$A$1:$FK$206,FAG_Daten_2022!BR$1,FALSE)="","",VLOOKUP($A63,FAG_Daten_2022!$A$1:$FK$206,FAG_Daten_2022!BR$1,FALSE))</f>
        <v/>
      </c>
      <c r="DN63" s="82" t="str">
        <f t="shared" si="108"/>
        <v/>
      </c>
      <c r="DO63" s="82" t="str">
        <f t="shared" si="109"/>
        <v/>
      </c>
      <c r="DP63" s="82" t="str">
        <f t="shared" si="110"/>
        <v/>
      </c>
      <c r="DQ63" s="82" t="str">
        <f t="shared" si="111"/>
        <v/>
      </c>
      <c r="DR63" s="82" t="str">
        <f t="shared" si="112"/>
        <v/>
      </c>
      <c r="DS63" s="82" t="str">
        <f t="shared" si="113"/>
        <v/>
      </c>
      <c r="DT63" s="82" t="str">
        <f t="shared" si="114"/>
        <v/>
      </c>
      <c r="DU63" s="82" t="str">
        <f t="shared" si="115"/>
        <v/>
      </c>
      <c r="DV63" s="82" t="str">
        <f t="shared" si="116"/>
        <v/>
      </c>
      <c r="DW63" s="82" t="str">
        <f t="shared" si="117"/>
        <v/>
      </c>
      <c r="DX63" s="82" t="str">
        <f t="shared" si="118"/>
        <v/>
      </c>
      <c r="DY63" s="82" t="str">
        <f t="shared" si="119"/>
        <v/>
      </c>
      <c r="DZ63" s="82">
        <f t="shared" si="120"/>
        <v>0</v>
      </c>
      <c r="EA63" s="82">
        <f t="shared" si="121"/>
        <v>0</v>
      </c>
      <c r="EB63" s="11"/>
      <c r="EC63" s="82"/>
      <c r="ED63" s="82"/>
      <c r="EE63" s="82"/>
      <c r="EF63" s="82"/>
      <c r="EG63" s="82"/>
      <c r="EH63" s="82"/>
      <c r="EI63" s="82"/>
      <c r="EJ63" s="82"/>
      <c r="EL63" s="11"/>
    </row>
    <row r="64" spans="1:143" outlineLevel="1" x14ac:dyDescent="0.2">
      <c r="A64" s="3">
        <v>31</v>
      </c>
      <c r="B64" s="3" t="str">
        <f>VLOOKUP(A64,FAG_Daten_2022!A$1:$FK$206,FAG_Daten_2022!$B$1,FALSE)</f>
        <v>Henggart</v>
      </c>
      <c r="C64" s="3" t="str">
        <f>VLOOKUP(A64,FAG_Daten_2022!A$1:$FK$206,FAG_Daten_2022!$C$1,FALSE)</f>
        <v>Politische Gemeinde</v>
      </c>
      <c r="D64" s="3" t="str">
        <f>VLOOKUP(A64,FAG_Daten_2022!A$1:$FK$206,FAG_Daten_2022!$D$1,FALSE)</f>
        <v>Bezirk Andelfingen</v>
      </c>
      <c r="E64" s="82">
        <f>VLOOKUP(A64,FAG_Daten_2022!A$1:$FK$206,FAG_Daten_2022!$AT$1,FALSE)</f>
        <v>2561</v>
      </c>
      <c r="F64" s="82">
        <f>VLOOKUP(A64,FAG_Daten_2022!A$1:$FK$206,FAG_Daten_2022!$AV$1,FALSE)</f>
        <v>3770</v>
      </c>
      <c r="G64" s="82">
        <f>VLOOKUP(A64,FAG_Daten_2022!A$1:$FK$206,FAG_Daten_2022!$F$1,FALSE)</f>
        <v>2294</v>
      </c>
      <c r="H64" s="80">
        <f>VLOOKUP(A64,FAG_Daten_2022!A$1:$FK$206,FAG_Daten_2022!$DH$1,FALSE)</f>
        <v>100</v>
      </c>
      <c r="I64" s="82">
        <f>ROUND(IF(E64&lt;FAG_Basisdaten!$C$5*F64,(FAG_Basisdaten!$C$5*F64-E64)*G64*H64/100,0),0)</f>
        <v>2341027</v>
      </c>
      <c r="J64" s="82">
        <f>VLOOKUP(A64,FAG_Daten_2022!A$1:$FK$206,FAG_Daten_2022!$AT$1,FALSE)</f>
        <v>2561</v>
      </c>
      <c r="K64" s="82">
        <f>VLOOKUP(A64,FAG_Daten_2022!A$1:$FK$206,FAG_Daten_2022!$AV$1,FALSE)</f>
        <v>3770</v>
      </c>
      <c r="L64" s="3">
        <f>VLOOKUP(A64,FAG_Daten_2022!A$1:$FK$206,FAG_Daten_2022!$F$1,FALSE)</f>
        <v>2294</v>
      </c>
      <c r="M64" s="3">
        <f>VLOOKUP(A64,FAG_Daten_2022!A$1:$FK$206,FAG_Daten_2022!DJ$1,FALSE)</f>
        <v>99.67</v>
      </c>
      <c r="N64" s="3">
        <f>VLOOKUP(A64,FAG_Daten_2022!A$1:$FK$206,FAG_Daten_2022!$DK$1,FALSE)</f>
        <v>100.87</v>
      </c>
      <c r="O64" s="82">
        <f>ROUND(IF(J64&gt;K64*FAG_Basisdaten!$C$8,(J64-K64*FAG_Basisdaten!$C$8)*FAG_Basisdaten!$C$9*L64*(M64/N64),0),0)</f>
        <v>0</v>
      </c>
      <c r="P64" s="82">
        <f>VLOOKUP(A64,FAG_Daten_2022!A$1:$FK$206,FAG_Daten_2022!$I$1,FALSE)</f>
        <v>502</v>
      </c>
      <c r="Q64" s="82">
        <f>VLOOKUP(A64,FAG_Daten_2022!A$1:$FK$206,FAG_Daten_2022!$F$1,FALSE)</f>
        <v>2294</v>
      </c>
      <c r="R64" s="82">
        <f>VLOOKUP(A64,FAG_Daten_2022!A$1:$FK$206,FAG_Daten_2022!$K$1,FALSE)</f>
        <v>232131</v>
      </c>
      <c r="S64" s="82">
        <f>VLOOKUP(A64,FAG_Daten_2022!A$1:$FK$206,FAG_Daten_2022!$H$1,FALSE)</f>
        <v>1130451</v>
      </c>
      <c r="T64" s="82">
        <f>VLOOKUP(A64,FAG_Daten_2022!A$1:$FK$206,FAG_Daten_2022!$F$1,FALSE)</f>
        <v>2294</v>
      </c>
      <c r="U64" s="3">
        <f>VLOOKUP(A64,FAG_Daten_2022!A$1:$FK$206,FAG_Daten_2022!$BC$1,FALSE)</f>
        <v>102.3</v>
      </c>
      <c r="V64" s="3">
        <f>VLOOKUP(A64,FAG_Daten_2022!A$1:$FK$206,FAG_Daten_2022!$BD$1,FALSE)</f>
        <v>104.2</v>
      </c>
      <c r="W64" s="118">
        <f>IF((P64/Q64)&gt;(R64/S64)*FAG_Basisdaten!$C$12,((P64/Q64)-(R64/S64)*FAG_Basisdaten!$C$12)*T64*FAG_Basisdaten!$C$13*(U64/V64),0)</f>
        <v>0</v>
      </c>
      <c r="X64" s="3">
        <f>VLOOKUP(A64,FAG_Daten_2022!A$1:$FK$206,FAG_Daten_2022!$DH$1,FALSE)</f>
        <v>100</v>
      </c>
      <c r="Y64" s="3">
        <f>VLOOKUP(A64,FAG_Daten_2022!A$1:$FK$206,FAG_Daten_2022!$DJ$1,FALSE)</f>
        <v>99.67</v>
      </c>
      <c r="Z64" s="82">
        <f>ROUND(W64-W64*MIN(MAX((Y64*FAG_Basisdaten!$C$15-X64)/(Y64*FAG_Basisdaten!$C$14),0),1),0)</f>
        <v>0</v>
      </c>
      <c r="AA64" s="79">
        <f>VLOOKUP(A64,FAG_Daten_2022!A$1:$FK$206,FAG_Daten_2022!$AW$1,FALSE)</f>
        <v>757.01</v>
      </c>
      <c r="AB64" s="83">
        <f>VLOOKUP(A64,FAG_Daten_2022!A$1:$FK$206,FAG_Daten_2022!$AZ$1,FALSE)</f>
        <v>0</v>
      </c>
      <c r="AC64" s="3">
        <f>VLOOKUP(A64,FAG_Daten_2022!A$1:$FK$206,FAG_Daten_2022!$F$1,FALSE)</f>
        <v>2294</v>
      </c>
      <c r="AD64" s="3">
        <f>VLOOKUP(A64,FAG_Daten_2022!A$1:$FK$206,FAG_Daten_2022!$BC$1,FALSE)</f>
        <v>102.3</v>
      </c>
      <c r="AE64" s="3">
        <f>VLOOKUP(A64,FAG_Daten_2022!A$1:$FK$206,FAG_Daten_2022!$BD$1,FALSE)</f>
        <v>104.2</v>
      </c>
      <c r="AF64" s="80">
        <f>IF(OR(AA64&lt;FAG_Basisdaten!$C$18,AB64&gt;FAG_Basisdaten!$C$19),MAX((FAG_Basisdaten!$C$20+FAG_Basisdaten!$C$21*AA64+FAG_Basisdaten!$C$22*AB64*100)*AC64*(AD64/AE64),0),0)</f>
        <v>0</v>
      </c>
      <c r="AG64" s="3">
        <f>VLOOKUP(A64,FAG_Daten_2022!A$1:$FK$206,FAG_Daten_2022!$DH$1,FALSE)</f>
        <v>100</v>
      </c>
      <c r="AH64" s="3">
        <f>VLOOKUP(A64,FAG_Daten_2022!A$1:$FK$206,FAG_Daten_2022!$DJ$1,FALSE)</f>
        <v>99.67</v>
      </c>
      <c r="AI64" s="82">
        <f>ROUND(AF64-AF64*MIN(MAX((AH64*FAG_Basisdaten!$C$24-AG64)/(AH64*FAG_Basisdaten!$C$23),0),1),0)</f>
        <v>0</v>
      </c>
      <c r="AJ64" s="3">
        <f>VLOOKUP(A64,FAG_Daten_2022!$A$1:$FK$206,FAG_Daten_2022!$BC$1,FALSE)</f>
        <v>102.3</v>
      </c>
      <c r="AK64" s="3">
        <f>VLOOKUP(A64,FAG_Daten_2022!$A$1:$FK$206,FAG_Daten_2022!$BD$1,FALSE)</f>
        <v>104.2</v>
      </c>
      <c r="AL64" s="82">
        <v>0</v>
      </c>
      <c r="AM64" s="82">
        <f t="shared" si="82"/>
        <v>2341027</v>
      </c>
      <c r="AN64" s="115" t="str">
        <f>IF(VLOOKUP($A64,FAG_Daten_2022!$A$1:$FK$206,FAG_Daten_2022!BS$1,FALSE)="","",VLOOKUP($A64,FAG_Daten_2022!$A$1:$FK$206,FAG_Daten_2022!BS$1,FALSE))</f>
        <v/>
      </c>
      <c r="AO64" s="115" t="str">
        <f>IF(VLOOKUP($A64,FAG_Daten_2022!$A$1:$FK$206,FAG_Daten_2022!BT$1,FALSE)="","",VLOOKUP($A64,FAG_Daten_2022!$A$1:$FK$206,FAG_Daten_2022!BT$1,FALSE))</f>
        <v/>
      </c>
      <c r="AP64" s="115" t="str">
        <f>IF(VLOOKUP($A64,FAG_Daten_2022!$A$1:$FK$206,FAG_Daten_2022!BU$1,FALSE)="","",VLOOKUP($A64,FAG_Daten_2022!$A$1:$FK$206,FAG_Daten_2022!BU$1,FALSE))</f>
        <v/>
      </c>
      <c r="AQ64" s="115" t="str">
        <f>IF(VLOOKUP($A64,FAG_Daten_2022!$A$1:$FK$206,FAG_Daten_2022!BV$1,FALSE)="","",VLOOKUP($A64,FAG_Daten_2022!$A$1:$FK$206,FAG_Daten_2022!BV$1,FALSE))</f>
        <v/>
      </c>
      <c r="AR64" s="115" t="str">
        <f>IF(VLOOKUP($A64,FAG_Daten_2022!$A$1:$FK$206,FAG_Daten_2022!BW$1,FALSE)="","",VLOOKUP($A64,FAG_Daten_2022!$A$1:$FK$206,FAG_Daten_2022!BW$1,FALSE))</f>
        <v>Andelfingen</v>
      </c>
      <c r="AS64" s="115" t="str">
        <f>IF(VLOOKUP($A64,FAG_Daten_2022!$A$1:$FK$206,FAG_Daten_2022!BX$1,FALSE)="","",VLOOKUP($A64,FAG_Daten_2022!$A$1:$FK$206,FAG_Daten_2022!BX$1,FALSE))</f>
        <v/>
      </c>
      <c r="AT64" s="115" t="str">
        <f>IF(VLOOKUP($A64,FAG_Daten_2022!$A$1:$FK$206,FAG_Daten_2022!BY$1,FALSE)="","",VLOOKUP($A64,FAG_Daten_2022!$A$1:$FK$206,FAG_Daten_2022!BY$1,FALSE))</f>
        <v/>
      </c>
      <c r="AU64" s="115" t="str">
        <f>IF(VLOOKUP($A64,FAG_Daten_2022!$A$1:$FK$206,FAG_Daten_2022!BZ$1,FALSE)="","",VLOOKUP($A64,FAG_Daten_2022!$A$1:$FK$206,FAG_Daten_2022!BZ$1,FALSE))</f>
        <v/>
      </c>
      <c r="AV64" s="115" t="str">
        <f>IF(VLOOKUP($A64,FAG_Daten_2022!$A$1:$FK$206,FAG_Daten_2022!CA$1,FALSE)="","",VLOOKUP($A64,FAG_Daten_2022!$A$1:$FK$206,FAG_Daten_2022!CA$1,FALSE))</f>
        <v/>
      </c>
      <c r="AW64" s="115" t="str">
        <f>IF(VLOOKUP($A64,FAG_Daten_2022!$A$1:$FK$206,FAG_Daten_2022!CB$1,FALSE)="","",VLOOKUP($A64,FAG_Daten_2022!$A$1:$FK$206,FAG_Daten_2022!CB$1,FALSE))</f>
        <v/>
      </c>
      <c r="AX64" s="115" t="str">
        <f>IF(VLOOKUP($A64,FAG_Daten_2022!$A$1:$FK$206,FAG_Daten_2022!CC$1,FALSE)="","",VLOOKUP($A64,FAG_Daten_2022!$A$1:$FK$206,FAG_Daten_2022!CC$1,FALSE))</f>
        <v/>
      </c>
      <c r="AY64" s="115" t="str">
        <f>IF(VLOOKUP($A64,FAG_Daten_2022!$A$1:$FK$206,FAG_Daten_2022!CD$1,FALSE)="","",VLOOKUP($A64,FAG_Daten_2022!$A$1:$FK$206,FAG_Daten_2022!CD$1,FALSE))</f>
        <v/>
      </c>
      <c r="AZ64" s="80">
        <f>VLOOKUP($A64,FAG_Daten_2022!$A$1:$FK$206,FAG_Daten_2022!$DH$1,FALSE)</f>
        <v>100</v>
      </c>
      <c r="BA64" s="80">
        <f>IF(VLOOKUP($A64,FAG_Daten_2022!$A$1:$FK$206,FAG_Daten_2022!M$1,FALSE)="","",VLOOKUP($A64,FAG_Daten_2022!$A$1:$FK$206,FAG_Daten_2022!M$1,FALSE))</f>
        <v>0</v>
      </c>
      <c r="BB64" s="80">
        <f>IF(VLOOKUP($A64,FAG_Daten_2022!$A$1:$FK$206,FAG_Daten_2022!N$1,FALSE)="","",VLOOKUP($A64,FAG_Daten_2022!$A$1:$FK$206,FAG_Daten_2022!N$1,FALSE))</f>
        <v>0</v>
      </c>
      <c r="BC64" s="80">
        <f>IF(VLOOKUP($A64,FAG_Daten_2022!$A$1:$FK$206,FAG_Daten_2022!O$1,FALSE)="","",VLOOKUP($A64,FAG_Daten_2022!$A$1:$FK$206,FAG_Daten_2022!O$1,FALSE))</f>
        <v>0</v>
      </c>
      <c r="BD64" s="80" t="str">
        <f>IF(VLOOKUP($A64,FAG_Daten_2022!$A$1:$FK$206,FAG_Daten_2022!P$1,FALSE)="","",VLOOKUP($A64,FAG_Daten_2022!$A$1:$FK$206,FAG_Daten_2022!P$1,FALSE))</f>
        <v/>
      </c>
      <c r="BE64" s="80">
        <f>IF(VLOOKUP($A64,FAG_Daten_2022!$A$1:$FK$206,FAG_Daten_2022!R$1,FALSE)="","",VLOOKUP($A64,FAG_Daten_2022!$A$1:$FK$206,FAG_Daten_2022!R$1,FALSE))</f>
        <v>20</v>
      </c>
      <c r="BF64" s="80">
        <f>IF(VLOOKUP($A64,FAG_Daten_2022!$A$1:$FK$206,FAG_Daten_2022!S$1,FALSE)="","",VLOOKUP($A64,FAG_Daten_2022!$A$1:$FK$206,FAG_Daten_2022!S$1,FALSE))</f>
        <v>0</v>
      </c>
      <c r="BG64" s="80" t="str">
        <f>IF(VLOOKUP($A64,FAG_Daten_2022!$A$1:$FK$206,FAG_Daten_2022!T$1,FALSE)="","",VLOOKUP($A64,FAG_Daten_2022!$A$1:$FK$206,FAG_Daten_2022!T$1,FALSE))</f>
        <v/>
      </c>
      <c r="BH64" s="80" t="str">
        <f>IF(VLOOKUP($A64,FAG_Daten_2022!$A$1:$FK$206,FAG_Daten_2022!U$1,FALSE)="","",VLOOKUP($A64,FAG_Daten_2022!$A$1:$FK$206,FAG_Daten_2022!U$1,FALSE))</f>
        <v/>
      </c>
      <c r="BI64" s="80">
        <f>IF(VLOOKUP($A64,FAG_Daten_2022!$A$1:$FK$206,FAG_Daten_2022!W$1,FALSE)="","",VLOOKUP($A64,FAG_Daten_2022!$A$1:$FK$206,FAG_Daten_2022!W$1,FALSE))</f>
        <v>0</v>
      </c>
      <c r="BJ64" s="80" t="str">
        <f>IF(VLOOKUP($A64,FAG_Daten_2022!$A$1:$FK$206,FAG_Daten_2022!X$1,FALSE)="","",VLOOKUP($A64,FAG_Daten_2022!$A$1:$FK$206,FAG_Daten_2022!X$1,FALSE))</f>
        <v/>
      </c>
      <c r="BK64" s="80" t="str">
        <f>IF(VLOOKUP($A64,FAG_Daten_2022!$A$1:$FK$206,FAG_Daten_2022!Y$1,FALSE)="","",VLOOKUP($A64,FAG_Daten_2022!$A$1:$FK$206,FAG_Daten_2022!Y$1,FALSE))</f>
        <v/>
      </c>
      <c r="BL64" s="80" t="str">
        <f>IF(VLOOKUP($A64,FAG_Daten_2022!$A$1:$FK$206,FAG_Daten_2022!Z$1,FALSE)="","",VLOOKUP($A64,FAG_Daten_2022!$A$1:$FK$206,FAG_Daten_2022!Z$1,FALSE))</f>
        <v/>
      </c>
      <c r="BM64" s="82">
        <f>IF(VLOOKUP($A64,FAG_Daten_2022!$A$1:$FK$206,FAG_Daten_2022!AG$1,FALSE)="","",VLOOKUP($A64,FAG_Daten_2022!$A$1:$FK$206,FAG_Daten_2022!AG$1,FALSE))</f>
        <v>5874328</v>
      </c>
      <c r="BN64" s="82">
        <f>IF(VLOOKUP($A64,FAG_Daten_2022!$A$1:$FK$206,FAG_Daten_2022!AH$1,FALSE)="","",VLOOKUP($A64,FAG_Daten_2022!$A$1:$FK$206,FAG_Daten_2022!AH$1,FALSE))</f>
        <v>0</v>
      </c>
      <c r="BO64" s="82">
        <f>IF(VLOOKUP($A64,FAG_Daten_2022!$A$1:$FK$206,FAG_Daten_2022!AI$1,FALSE)="","",VLOOKUP($A64,FAG_Daten_2022!$A$1:$FK$206,FAG_Daten_2022!AI$1,FALSE))</f>
        <v>0</v>
      </c>
      <c r="BP64" s="113">
        <f>IF(VLOOKUP($A64,FAG_Daten_2022!$A$1:$FK$206,FAG_Daten_2022!AJ$1,FALSE)="","",VLOOKUP($A64,FAG_Daten_2022!$A$1:$FK$206,FAG_Daten_2022!AJ$1,FALSE))</f>
        <v>0</v>
      </c>
      <c r="BQ64" s="82" t="str">
        <f>IF(VLOOKUP($A64,FAG_Daten_2022!$A$1:$FK$206,FAG_Daten_2022!AK$1,FALSE)="","",VLOOKUP($A64,FAG_Daten_2022!$A$1:$FK$206,FAG_Daten_2022!AK$1,FALSE))</f>
        <v/>
      </c>
      <c r="BR64" s="82">
        <f>IF(VLOOKUP($A64,FAG_Daten_2022!$A$1:$FK$206,FAG_Daten_2022!AL$1,FALSE)="","",VLOOKUP($A64,FAG_Daten_2022!$A$1:$FK$206,FAG_Daten_2022!AL$1,FALSE))</f>
        <v>5874328</v>
      </c>
      <c r="BS64" s="82">
        <f>IF(VLOOKUP($A64,FAG_Daten_2022!$A$1:$FK$206,FAG_Daten_2022!AM$1,FALSE)="","",VLOOKUP($A64,FAG_Daten_2022!$A$1:$FK$206,FAG_Daten_2022!AM$1,FALSE))</f>
        <v>0</v>
      </c>
      <c r="BT64" s="82" t="str">
        <f>IF(VLOOKUP($A64,FAG_Daten_2022!$A$1:$FK$206,FAG_Daten_2022!AN$1,FALSE)="","",VLOOKUP($A64,FAG_Daten_2022!$A$1:$FK$206,FAG_Daten_2022!AN$1,FALSE))</f>
        <v/>
      </c>
      <c r="BU64" s="82" t="str">
        <f>IF(VLOOKUP($A64,FAG_Daten_2022!$A$1:$FK$206,FAG_Daten_2022!AO$1,FALSE)="","",VLOOKUP($A64,FAG_Daten_2022!$A$1:$FK$206,FAG_Daten_2022!AO$1,FALSE))</f>
        <v/>
      </c>
      <c r="BV64" s="82">
        <f>IF(VLOOKUP($A64,FAG_Daten_2022!$A$1:$FK$206,FAG_Daten_2022!AP$1,FALSE)="","",VLOOKUP($A64,FAG_Daten_2022!$A$1:$FK$206,FAG_Daten_2022!AP$1,FALSE))</f>
        <v>0</v>
      </c>
      <c r="BW64" s="82" t="str">
        <f>IF(VLOOKUP($A64,FAG_Daten_2022!$A$1:$FK$206,FAG_Daten_2022!AQ$1,FALSE)="","",VLOOKUP($A64,FAG_Daten_2022!$A$1:$FK$206,FAG_Daten_2022!AQ$1,FALSE))</f>
        <v/>
      </c>
      <c r="BX64" s="82" t="str">
        <f>IF(VLOOKUP($A64,FAG_Daten_2022!$A$1:$FK$206,FAG_Daten_2022!AR$1,FALSE)="","",VLOOKUP($A64,FAG_Daten_2022!$A$1:$FK$206,FAG_Daten_2022!AR$1,FALSE))</f>
        <v/>
      </c>
      <c r="BY64" s="82" t="str">
        <f>IF(VLOOKUP($A64,FAG_Daten_2022!$A$1:$FK$206,FAG_Daten_2022!AS$1,FALSE)="","",VLOOKUP($A64,FAG_Daten_2022!$A$1:$FK$206,FAG_Daten_2022!AS$1,FALSE))</f>
        <v/>
      </c>
      <c r="BZ64" s="82">
        <f t="shared" si="83"/>
        <v>0</v>
      </c>
      <c r="CA64" s="82">
        <f t="shared" si="84"/>
        <v>0</v>
      </c>
      <c r="CB64" s="82">
        <f t="shared" si="85"/>
        <v>0</v>
      </c>
      <c r="CC64" s="82" t="str">
        <f t="shared" si="86"/>
        <v/>
      </c>
      <c r="CD64" s="82">
        <f t="shared" si="87"/>
        <v>468205</v>
      </c>
      <c r="CE64" s="82">
        <f t="shared" si="88"/>
        <v>0</v>
      </c>
      <c r="CF64" s="82" t="str">
        <f t="shared" si="89"/>
        <v/>
      </c>
      <c r="CG64" s="82" t="str">
        <f t="shared" si="90"/>
        <v/>
      </c>
      <c r="CH64" s="82">
        <f t="shared" si="91"/>
        <v>0</v>
      </c>
      <c r="CI64" s="82" t="str">
        <f t="shared" si="92"/>
        <v/>
      </c>
      <c r="CJ64" s="82" t="str">
        <f t="shared" si="93"/>
        <v/>
      </c>
      <c r="CK64" s="82" t="str">
        <f t="shared" si="94"/>
        <v/>
      </c>
      <c r="CL64" s="82">
        <f t="shared" si="95"/>
        <v>0</v>
      </c>
      <c r="CM64" s="82">
        <f t="shared" si="96"/>
        <v>0</v>
      </c>
      <c r="CN64" s="82">
        <f t="shared" si="97"/>
        <v>0</v>
      </c>
      <c r="CO64" s="82" t="str">
        <f t="shared" si="98"/>
        <v/>
      </c>
      <c r="CP64" s="82">
        <f t="shared" si="99"/>
        <v>0</v>
      </c>
      <c r="CQ64" s="82">
        <f t="shared" si="100"/>
        <v>0</v>
      </c>
      <c r="CR64" s="82" t="str">
        <f t="shared" si="101"/>
        <v/>
      </c>
      <c r="CS64" s="82" t="str">
        <f t="shared" si="102"/>
        <v/>
      </c>
      <c r="CT64" s="82">
        <f t="shared" si="103"/>
        <v>0</v>
      </c>
      <c r="CU64" s="82" t="str">
        <f t="shared" si="104"/>
        <v/>
      </c>
      <c r="CV64" s="82" t="str">
        <f t="shared" si="105"/>
        <v/>
      </c>
      <c r="CW64" s="82" t="str">
        <f t="shared" si="106"/>
        <v/>
      </c>
      <c r="CX64" s="82">
        <f t="shared" si="107"/>
        <v>468205</v>
      </c>
      <c r="CY64" s="82">
        <f>VLOOKUP($A64,FAG_Daten_2022!$A$1:$FK$206,FAG_Daten_2022!I$1,FALSE)</f>
        <v>502</v>
      </c>
      <c r="CZ64" s="82" t="str">
        <f>IF(VLOOKUP($A64,FAG_Daten_2022!$A$1:$FK$206,FAG_Daten_2022!BE$1,FALSE)="","",VLOOKUP($A64,FAG_Daten_2022!$A$1:$FK$206,FAG_Daten_2022!BE$1,FALSE))</f>
        <v/>
      </c>
      <c r="DA64" s="82" t="str">
        <f>IF(VLOOKUP($A64,FAG_Daten_2022!$A$1:$FK$206,FAG_Daten_2022!BF$1,FALSE)="","",VLOOKUP($A64,FAG_Daten_2022!$A$1:$FK$206,FAG_Daten_2022!BF$1,FALSE))</f>
        <v/>
      </c>
      <c r="DB64" s="82" t="str">
        <f>IF(VLOOKUP($A64,FAG_Daten_2022!$A$1:$FK$206,FAG_Daten_2022!BG$1,FALSE)="","",VLOOKUP($A64,FAG_Daten_2022!$A$1:$FK$206,FAG_Daten_2022!BG$1,FALSE))</f>
        <v/>
      </c>
      <c r="DC64" s="82" t="str">
        <f>IF(VLOOKUP($A64,FAG_Daten_2022!$A$1:$FK$206,FAG_Daten_2022!BH$1,FALSE)="","",VLOOKUP($A64,FAG_Daten_2022!$A$1:$FK$206,FAG_Daten_2022!BH$1,FALSE))</f>
        <v/>
      </c>
      <c r="DD64" s="82">
        <f>IF(VLOOKUP($A64,FAG_Daten_2022!$A$1:$FK$206,FAG_Daten_2022!BI$1,FALSE)="","",VLOOKUP($A64,FAG_Daten_2022!$A$1:$FK$206,FAG_Daten_2022!BI$1,FALSE))</f>
        <v>58</v>
      </c>
      <c r="DE64" s="82" t="str">
        <f>IF(VLOOKUP($A64,FAG_Daten_2022!$A$1:$FK$206,FAG_Daten_2022!BJ$1,FALSE)="","",VLOOKUP($A64,FAG_Daten_2022!$A$1:$FK$206,FAG_Daten_2022!BJ$1,FALSE))</f>
        <v/>
      </c>
      <c r="DF64" s="82" t="str">
        <f>IF(VLOOKUP($A64,FAG_Daten_2022!$A$1:$FK$206,FAG_Daten_2022!BK$1,FALSE)="","",VLOOKUP($A64,FAG_Daten_2022!$A$1:$FK$206,FAG_Daten_2022!BK$1,FALSE))</f>
        <v/>
      </c>
      <c r="DG64" s="82" t="str">
        <f>IF(VLOOKUP($A64,FAG_Daten_2022!$A$1:$FK$206,FAG_Daten_2022!BL$1,FALSE)="","",VLOOKUP($A64,FAG_Daten_2022!$A$1:$FK$206,FAG_Daten_2022!BL$1,FALSE))</f>
        <v/>
      </c>
      <c r="DH64" s="82" t="str">
        <f>IF(VLOOKUP($A64,FAG_Daten_2022!$A$1:$FK$206,FAG_Daten_2022!BM$1,FALSE)="","",VLOOKUP($A64,FAG_Daten_2022!$A$1:$FK$206,FAG_Daten_2022!BM$1,FALSE))</f>
        <v/>
      </c>
      <c r="DI64" s="82" t="str">
        <f>IF(VLOOKUP($A64,FAG_Daten_2022!$A$1:$FK$206,FAG_Daten_2022!BN$1,FALSE)="","",VLOOKUP($A64,FAG_Daten_2022!$A$1:$FK$206,FAG_Daten_2022!BN$1,FALSE))</f>
        <v/>
      </c>
      <c r="DJ64" s="82" t="str">
        <f>IF(VLOOKUP($A64,FAG_Daten_2022!$A$1:$FK$206,FAG_Daten_2022!BO$1,FALSE)="","",VLOOKUP($A64,FAG_Daten_2022!$A$1:$FK$206,FAG_Daten_2022!BO$1,FALSE))</f>
        <v/>
      </c>
      <c r="DK64" s="82" t="str">
        <f>IF(VLOOKUP($A64,FAG_Daten_2022!$A$1:$FK$206,FAG_Daten_2022!BP$1,FALSE)="","",VLOOKUP($A64,FAG_Daten_2022!$A$1:$FK$206,FAG_Daten_2022!BP$1,FALSE))</f>
        <v/>
      </c>
      <c r="DL64" s="82" t="str">
        <f>IF(VLOOKUP($A64,FAG_Daten_2022!$A$1:$FK$206,FAG_Daten_2022!BQ$1,FALSE)="","",VLOOKUP($A64,FAG_Daten_2022!$A$1:$FK$206,FAG_Daten_2022!BQ$1,FALSE))</f>
        <v/>
      </c>
      <c r="DM64" s="82" t="str">
        <f>IF(VLOOKUP($A64,FAG_Daten_2022!$A$1:$FK$206,FAG_Daten_2022!BR$1,FALSE)="","",VLOOKUP($A64,FAG_Daten_2022!$A$1:$FK$206,FAG_Daten_2022!BR$1,FALSE))</f>
        <v/>
      </c>
      <c r="DN64" s="82" t="str">
        <f t="shared" si="108"/>
        <v/>
      </c>
      <c r="DO64" s="82" t="str">
        <f t="shared" si="109"/>
        <v/>
      </c>
      <c r="DP64" s="82" t="str">
        <f t="shared" si="110"/>
        <v/>
      </c>
      <c r="DQ64" s="82" t="str">
        <f t="shared" si="111"/>
        <v/>
      </c>
      <c r="DR64" s="82">
        <f t="shared" si="112"/>
        <v>0</v>
      </c>
      <c r="DS64" s="82" t="str">
        <f t="shared" si="113"/>
        <v/>
      </c>
      <c r="DT64" s="82" t="str">
        <f t="shared" si="114"/>
        <v/>
      </c>
      <c r="DU64" s="82" t="str">
        <f t="shared" si="115"/>
        <v/>
      </c>
      <c r="DV64" s="82" t="str">
        <f t="shared" si="116"/>
        <v/>
      </c>
      <c r="DW64" s="82" t="str">
        <f t="shared" si="117"/>
        <v/>
      </c>
      <c r="DX64" s="82" t="str">
        <f t="shared" si="118"/>
        <v/>
      </c>
      <c r="DY64" s="82" t="str">
        <f t="shared" si="119"/>
        <v/>
      </c>
      <c r="DZ64" s="82">
        <f t="shared" si="120"/>
        <v>0</v>
      </c>
      <c r="EA64" s="82">
        <f t="shared" si="121"/>
        <v>468205</v>
      </c>
      <c r="EB64" s="82"/>
      <c r="EC64" s="82"/>
      <c r="ED64" s="82"/>
      <c r="EE64" s="82"/>
      <c r="EF64" s="82"/>
      <c r="EG64" s="82"/>
      <c r="EH64" s="82"/>
      <c r="EI64" s="82"/>
      <c r="EJ64" s="82"/>
      <c r="EK64" s="3"/>
      <c r="EL64" s="82"/>
      <c r="EM64" s="3"/>
    </row>
    <row r="65" spans="1:143" outlineLevel="1" x14ac:dyDescent="0.2">
      <c r="A65" s="3">
        <v>152</v>
      </c>
      <c r="B65" s="3" t="str">
        <f>VLOOKUP(A65,FAG_Daten_2022!A$1:$FK$206,FAG_Daten_2022!$B$1,FALSE)</f>
        <v>Herrliberg</v>
      </c>
      <c r="C65" s="3" t="str">
        <f>VLOOKUP(A65,FAG_Daten_2022!A$1:$FK$206,FAG_Daten_2022!$C$1,FALSE)</f>
        <v>Politische Gemeinde</v>
      </c>
      <c r="D65" s="3" t="str">
        <f>VLOOKUP(A65,FAG_Daten_2022!A$1:$FK$206,FAG_Daten_2022!$D$1,FALSE)</f>
        <v>Bezirk Meilen</v>
      </c>
      <c r="E65" s="82">
        <f>VLOOKUP(A65,FAG_Daten_2022!A$1:$FK$206,FAG_Daten_2022!$AT$1,FALSE)</f>
        <v>11504</v>
      </c>
      <c r="F65" s="82">
        <f>VLOOKUP(A65,FAG_Daten_2022!A$1:$FK$206,FAG_Daten_2022!$AV$1,FALSE)</f>
        <v>3770</v>
      </c>
      <c r="G65" s="82">
        <f>VLOOKUP(A65,FAG_Daten_2022!A$1:$FK$206,FAG_Daten_2022!$F$1,FALSE)</f>
        <v>6566</v>
      </c>
      <c r="H65" s="80">
        <f>VLOOKUP(A65,FAG_Daten_2022!A$1:$FK$206,FAG_Daten_2022!$DH$1,FALSE)</f>
        <v>78</v>
      </c>
      <c r="I65" s="82">
        <f>ROUND(IF(E65&lt;FAG_Basisdaten!$C$5*F65,(FAG_Basisdaten!$C$5*F65-E65)*G65*H65/100,0),0)</f>
        <v>0</v>
      </c>
      <c r="J65" s="82">
        <f>VLOOKUP(A65,FAG_Daten_2022!A$1:$FK$206,FAG_Daten_2022!$AT$1,FALSE)</f>
        <v>11504</v>
      </c>
      <c r="K65" s="82">
        <f>VLOOKUP(A65,FAG_Daten_2022!A$1:$FK$206,FAG_Daten_2022!$AV$1,FALSE)</f>
        <v>3770</v>
      </c>
      <c r="L65" s="3">
        <f>VLOOKUP(A65,FAG_Daten_2022!A$1:$FK$206,FAG_Daten_2022!$F$1,FALSE)</f>
        <v>6566</v>
      </c>
      <c r="M65" s="3">
        <f>VLOOKUP(A65,FAG_Daten_2022!A$1:$FK$206,FAG_Daten_2022!DJ$1,FALSE)</f>
        <v>99.67</v>
      </c>
      <c r="N65" s="3">
        <f>VLOOKUP(A65,FAG_Daten_2022!A$1:$FK$206,FAG_Daten_2022!$DK$1,FALSE)</f>
        <v>100.87</v>
      </c>
      <c r="O65" s="82">
        <f>ROUND(IF(J65&gt;K65*FAG_Basisdaten!$C$8,(J65-K65*FAG_Basisdaten!$C$8)*FAG_Basisdaten!$C$9*L65*(M65/N65),0),0)</f>
        <v>33411972</v>
      </c>
      <c r="P65" s="82">
        <f>VLOOKUP(A65,FAG_Daten_2022!A$1:$FK$206,FAG_Daten_2022!$I$1,FALSE)</f>
        <v>1330</v>
      </c>
      <c r="Q65" s="82">
        <f>VLOOKUP(A65,FAG_Daten_2022!A$1:$FK$206,FAG_Daten_2022!$F$1,FALSE)</f>
        <v>6566</v>
      </c>
      <c r="R65" s="82">
        <f>VLOOKUP(A65,FAG_Daten_2022!A$1:$FK$206,FAG_Daten_2022!$K$1,FALSE)</f>
        <v>232131</v>
      </c>
      <c r="S65" s="82">
        <f>VLOOKUP(A65,FAG_Daten_2022!A$1:$FK$206,FAG_Daten_2022!$H$1,FALSE)</f>
        <v>1130451</v>
      </c>
      <c r="T65" s="82">
        <f>VLOOKUP(A65,FAG_Daten_2022!A$1:$FK$206,FAG_Daten_2022!$F$1,FALSE)</f>
        <v>6566</v>
      </c>
      <c r="U65" s="3">
        <f>VLOOKUP(A65,FAG_Daten_2022!A$1:$FK$206,FAG_Daten_2022!$BC$1,FALSE)</f>
        <v>102.3</v>
      </c>
      <c r="V65" s="3">
        <f>VLOOKUP(A65,FAG_Daten_2022!A$1:$FK$206,FAG_Daten_2022!$BD$1,FALSE)</f>
        <v>104.2</v>
      </c>
      <c r="W65" s="118">
        <f>IF((P65/Q65)&gt;(R65/S65)*FAG_Basisdaten!$C$12,((P65/Q65)-(R65/S65)*FAG_Basisdaten!$C$12)*T65*FAG_Basisdaten!$C$13*(U65/V65),0)</f>
        <v>0</v>
      </c>
      <c r="X65" s="3">
        <f>VLOOKUP(A65,FAG_Daten_2022!A$1:$FK$206,FAG_Daten_2022!$DH$1,FALSE)</f>
        <v>78</v>
      </c>
      <c r="Y65" s="3">
        <f>VLOOKUP(A65,FAG_Daten_2022!A$1:$FK$206,FAG_Daten_2022!$DJ$1,FALSE)</f>
        <v>99.67</v>
      </c>
      <c r="Z65" s="82">
        <f>ROUND(W65-W65*MIN(MAX((Y65*FAG_Basisdaten!$C$15-X65)/(Y65*FAG_Basisdaten!$C$14),0),1),0)</f>
        <v>0</v>
      </c>
      <c r="AA65" s="79">
        <f>VLOOKUP(A65,FAG_Daten_2022!A$1:$FK$206,FAG_Daten_2022!$AW$1,FALSE)</f>
        <v>733.27</v>
      </c>
      <c r="AB65" s="83">
        <f>VLOOKUP(A65,FAG_Daten_2022!A$1:$FK$206,FAG_Daten_2022!$AZ$1,FALSE)</f>
        <v>2.8999999999999998E-3</v>
      </c>
      <c r="AC65" s="3">
        <f>VLOOKUP(A65,FAG_Daten_2022!A$1:$FK$206,FAG_Daten_2022!$F$1,FALSE)</f>
        <v>6566</v>
      </c>
      <c r="AD65" s="3">
        <f>VLOOKUP(A65,FAG_Daten_2022!A$1:$FK$206,FAG_Daten_2022!$BC$1,FALSE)</f>
        <v>102.3</v>
      </c>
      <c r="AE65" s="3">
        <f>VLOOKUP(A65,FAG_Daten_2022!A$1:$FK$206,FAG_Daten_2022!$BD$1,FALSE)</f>
        <v>104.2</v>
      </c>
      <c r="AF65" s="80">
        <f>IF(OR(AA65&lt;FAG_Basisdaten!$C$18,AB65&gt;FAG_Basisdaten!$C$19),MAX((FAG_Basisdaten!$C$20+FAG_Basisdaten!$C$21*AA65+FAG_Basisdaten!$C$22*AB65*100)*AC65*(AD65/AE65),0),0)</f>
        <v>0</v>
      </c>
      <c r="AG65" s="3">
        <f>VLOOKUP(A65,FAG_Daten_2022!A$1:$FK$206,FAG_Daten_2022!$DH$1,FALSE)</f>
        <v>78</v>
      </c>
      <c r="AH65" s="3">
        <f>VLOOKUP(A65,FAG_Daten_2022!A$1:$FK$206,FAG_Daten_2022!$DJ$1,FALSE)</f>
        <v>99.67</v>
      </c>
      <c r="AI65" s="82">
        <f>ROUND(AF65-AF65*MIN(MAX((AH65*FAG_Basisdaten!$C$24-AG65)/(AH65*FAG_Basisdaten!$C$23),0),1),0)</f>
        <v>0</v>
      </c>
      <c r="AJ65" s="3">
        <f>VLOOKUP(A65,FAG_Daten_2022!$A$1:$FK$206,FAG_Daten_2022!$BC$1,FALSE)</f>
        <v>102.3</v>
      </c>
      <c r="AK65" s="3">
        <f>VLOOKUP(A65,FAG_Daten_2022!$A$1:$FK$206,FAG_Daten_2022!$BD$1,FALSE)</f>
        <v>104.2</v>
      </c>
      <c r="AL65" s="82">
        <v>0</v>
      </c>
      <c r="AM65" s="82">
        <f t="shared" si="82"/>
        <v>-33411972</v>
      </c>
      <c r="AN65" s="115" t="str">
        <f>IF(VLOOKUP($A65,FAG_Daten_2022!$A$1:$FK$206,FAG_Daten_2022!BS$1,FALSE)="","",VLOOKUP($A65,FAG_Daten_2022!$A$1:$FK$206,FAG_Daten_2022!BS$1,FALSE))</f>
        <v/>
      </c>
      <c r="AO65" s="115" t="str">
        <f>IF(VLOOKUP($A65,FAG_Daten_2022!$A$1:$FK$206,FAG_Daten_2022!BT$1,FALSE)="","",VLOOKUP($A65,FAG_Daten_2022!$A$1:$FK$206,FAG_Daten_2022!BT$1,FALSE))</f>
        <v/>
      </c>
      <c r="AP65" s="115" t="str">
        <f>IF(VLOOKUP($A65,FAG_Daten_2022!$A$1:$FK$206,FAG_Daten_2022!BU$1,FALSE)="","",VLOOKUP($A65,FAG_Daten_2022!$A$1:$FK$206,FAG_Daten_2022!BU$1,FALSE))</f>
        <v/>
      </c>
      <c r="AQ65" s="115" t="str">
        <f>IF(VLOOKUP($A65,FAG_Daten_2022!$A$1:$FK$206,FAG_Daten_2022!BV$1,FALSE)="","",VLOOKUP($A65,FAG_Daten_2022!$A$1:$FK$206,FAG_Daten_2022!BV$1,FALSE))</f>
        <v/>
      </c>
      <c r="AR65" s="115" t="str">
        <f>IF(VLOOKUP($A65,FAG_Daten_2022!$A$1:$FK$206,FAG_Daten_2022!BW$1,FALSE)="","",VLOOKUP($A65,FAG_Daten_2022!$A$1:$FK$206,FAG_Daten_2022!BW$1,FALSE))</f>
        <v/>
      </c>
      <c r="AS65" s="115" t="str">
        <f>IF(VLOOKUP($A65,FAG_Daten_2022!$A$1:$FK$206,FAG_Daten_2022!BX$1,FALSE)="","",VLOOKUP($A65,FAG_Daten_2022!$A$1:$FK$206,FAG_Daten_2022!BX$1,FALSE))</f>
        <v/>
      </c>
      <c r="AT65" s="115" t="str">
        <f>IF(VLOOKUP($A65,FAG_Daten_2022!$A$1:$FK$206,FAG_Daten_2022!BY$1,FALSE)="","",VLOOKUP($A65,FAG_Daten_2022!$A$1:$FK$206,FAG_Daten_2022!BY$1,FALSE))</f>
        <v/>
      </c>
      <c r="AU65" s="115" t="str">
        <f>IF(VLOOKUP($A65,FAG_Daten_2022!$A$1:$FK$206,FAG_Daten_2022!BZ$1,FALSE)="","",VLOOKUP($A65,FAG_Daten_2022!$A$1:$FK$206,FAG_Daten_2022!BZ$1,FALSE))</f>
        <v/>
      </c>
      <c r="AV65" s="115" t="str">
        <f>IF(VLOOKUP($A65,FAG_Daten_2022!$A$1:$FK$206,FAG_Daten_2022!CA$1,FALSE)="","",VLOOKUP($A65,FAG_Daten_2022!$A$1:$FK$206,FAG_Daten_2022!CA$1,FALSE))</f>
        <v/>
      </c>
      <c r="AW65" s="115" t="str">
        <f>IF(VLOOKUP($A65,FAG_Daten_2022!$A$1:$FK$206,FAG_Daten_2022!CB$1,FALSE)="","",VLOOKUP($A65,FAG_Daten_2022!$A$1:$FK$206,FAG_Daten_2022!CB$1,FALSE))</f>
        <v/>
      </c>
      <c r="AX65" s="115" t="str">
        <f>IF(VLOOKUP($A65,FAG_Daten_2022!$A$1:$FK$206,FAG_Daten_2022!CC$1,FALSE)="","",VLOOKUP($A65,FAG_Daten_2022!$A$1:$FK$206,FAG_Daten_2022!CC$1,FALSE))</f>
        <v/>
      </c>
      <c r="AY65" s="115" t="str">
        <f>IF(VLOOKUP($A65,FAG_Daten_2022!$A$1:$FK$206,FAG_Daten_2022!CD$1,FALSE)="","",VLOOKUP($A65,FAG_Daten_2022!$A$1:$FK$206,FAG_Daten_2022!CD$1,FALSE))</f>
        <v/>
      </c>
      <c r="AZ65" s="80">
        <f>VLOOKUP($A65,FAG_Daten_2022!$A$1:$FK$206,FAG_Daten_2022!$DH$1,FALSE)</f>
        <v>78</v>
      </c>
      <c r="BA65" s="80">
        <f>IF(VLOOKUP($A65,FAG_Daten_2022!$A$1:$FK$206,FAG_Daten_2022!M$1,FALSE)="","",VLOOKUP($A65,FAG_Daten_2022!$A$1:$FK$206,FAG_Daten_2022!M$1,FALSE))</f>
        <v>0</v>
      </c>
      <c r="BB65" s="80">
        <f>IF(VLOOKUP($A65,FAG_Daten_2022!$A$1:$FK$206,FAG_Daten_2022!N$1,FALSE)="","",VLOOKUP($A65,FAG_Daten_2022!$A$1:$FK$206,FAG_Daten_2022!N$1,FALSE))</f>
        <v>0</v>
      </c>
      <c r="BC65" s="80">
        <f>IF(VLOOKUP($A65,FAG_Daten_2022!$A$1:$FK$206,FAG_Daten_2022!O$1,FALSE)="","",VLOOKUP($A65,FAG_Daten_2022!$A$1:$FK$206,FAG_Daten_2022!O$1,FALSE))</f>
        <v>0</v>
      </c>
      <c r="BD65" s="80" t="str">
        <f>IF(VLOOKUP($A65,FAG_Daten_2022!$A$1:$FK$206,FAG_Daten_2022!P$1,FALSE)="","",VLOOKUP($A65,FAG_Daten_2022!$A$1:$FK$206,FAG_Daten_2022!P$1,FALSE))</f>
        <v/>
      </c>
      <c r="BE65" s="80">
        <f>IF(VLOOKUP($A65,FAG_Daten_2022!$A$1:$FK$206,FAG_Daten_2022!R$1,FALSE)="","",VLOOKUP($A65,FAG_Daten_2022!$A$1:$FK$206,FAG_Daten_2022!R$1,FALSE))</f>
        <v>0</v>
      </c>
      <c r="BF65" s="80">
        <f>IF(VLOOKUP($A65,FAG_Daten_2022!$A$1:$FK$206,FAG_Daten_2022!S$1,FALSE)="","",VLOOKUP($A65,FAG_Daten_2022!$A$1:$FK$206,FAG_Daten_2022!S$1,FALSE))</f>
        <v>0</v>
      </c>
      <c r="BG65" s="80" t="str">
        <f>IF(VLOOKUP($A65,FAG_Daten_2022!$A$1:$FK$206,FAG_Daten_2022!T$1,FALSE)="","",VLOOKUP($A65,FAG_Daten_2022!$A$1:$FK$206,FAG_Daten_2022!T$1,FALSE))</f>
        <v/>
      </c>
      <c r="BH65" s="80" t="str">
        <f>IF(VLOOKUP($A65,FAG_Daten_2022!$A$1:$FK$206,FAG_Daten_2022!U$1,FALSE)="","",VLOOKUP($A65,FAG_Daten_2022!$A$1:$FK$206,FAG_Daten_2022!U$1,FALSE))</f>
        <v/>
      </c>
      <c r="BI65" s="80">
        <f>IF(VLOOKUP($A65,FAG_Daten_2022!$A$1:$FK$206,FAG_Daten_2022!W$1,FALSE)="","",VLOOKUP($A65,FAG_Daten_2022!$A$1:$FK$206,FAG_Daten_2022!W$1,FALSE))</f>
        <v>0</v>
      </c>
      <c r="BJ65" s="80" t="str">
        <f>IF(VLOOKUP($A65,FAG_Daten_2022!$A$1:$FK$206,FAG_Daten_2022!X$1,FALSE)="","",VLOOKUP($A65,FAG_Daten_2022!$A$1:$FK$206,FAG_Daten_2022!X$1,FALSE))</f>
        <v/>
      </c>
      <c r="BK65" s="80" t="str">
        <f>IF(VLOOKUP($A65,FAG_Daten_2022!$A$1:$FK$206,FAG_Daten_2022!Y$1,FALSE)="","",VLOOKUP($A65,FAG_Daten_2022!$A$1:$FK$206,FAG_Daten_2022!Y$1,FALSE))</f>
        <v/>
      </c>
      <c r="BL65" s="80" t="str">
        <f>IF(VLOOKUP($A65,FAG_Daten_2022!$A$1:$FK$206,FAG_Daten_2022!Z$1,FALSE)="","",VLOOKUP($A65,FAG_Daten_2022!$A$1:$FK$206,FAG_Daten_2022!Z$1,FALSE))</f>
        <v/>
      </c>
      <c r="BM65" s="82">
        <f>IF(VLOOKUP($A65,FAG_Daten_2022!$A$1:$FK$206,FAG_Daten_2022!AG$1,FALSE)="","",VLOOKUP($A65,FAG_Daten_2022!$A$1:$FK$206,FAG_Daten_2022!AG$1,FALSE))</f>
        <v>75538213</v>
      </c>
      <c r="BN65" s="82">
        <f>IF(VLOOKUP($A65,FAG_Daten_2022!$A$1:$FK$206,FAG_Daten_2022!AH$1,FALSE)="","",VLOOKUP($A65,FAG_Daten_2022!$A$1:$FK$206,FAG_Daten_2022!AH$1,FALSE))</f>
        <v>0</v>
      </c>
      <c r="BO65" s="82">
        <f>IF(VLOOKUP($A65,FAG_Daten_2022!$A$1:$FK$206,FAG_Daten_2022!AI$1,FALSE)="","",VLOOKUP($A65,FAG_Daten_2022!$A$1:$FK$206,FAG_Daten_2022!AI$1,FALSE))</f>
        <v>0</v>
      </c>
      <c r="BP65" s="113">
        <f>IF(VLOOKUP($A65,FAG_Daten_2022!$A$1:$FK$206,FAG_Daten_2022!AJ$1,FALSE)="","",VLOOKUP($A65,FAG_Daten_2022!$A$1:$FK$206,FAG_Daten_2022!AJ$1,FALSE))</f>
        <v>0</v>
      </c>
      <c r="BQ65" s="82" t="str">
        <f>IF(VLOOKUP($A65,FAG_Daten_2022!$A$1:$FK$206,FAG_Daten_2022!AK$1,FALSE)="","",VLOOKUP($A65,FAG_Daten_2022!$A$1:$FK$206,FAG_Daten_2022!AK$1,FALSE))</f>
        <v/>
      </c>
      <c r="BR65" s="82">
        <f>IF(VLOOKUP($A65,FAG_Daten_2022!$A$1:$FK$206,FAG_Daten_2022!AL$1,FALSE)="","",VLOOKUP($A65,FAG_Daten_2022!$A$1:$FK$206,FAG_Daten_2022!AL$1,FALSE))</f>
        <v>0</v>
      </c>
      <c r="BS65" s="82">
        <f>IF(VLOOKUP($A65,FAG_Daten_2022!$A$1:$FK$206,FAG_Daten_2022!AM$1,FALSE)="","",VLOOKUP($A65,FAG_Daten_2022!$A$1:$FK$206,FAG_Daten_2022!AM$1,FALSE))</f>
        <v>0</v>
      </c>
      <c r="BT65" s="82" t="str">
        <f>IF(VLOOKUP($A65,FAG_Daten_2022!$A$1:$FK$206,FAG_Daten_2022!AN$1,FALSE)="","",VLOOKUP($A65,FAG_Daten_2022!$A$1:$FK$206,FAG_Daten_2022!AN$1,FALSE))</f>
        <v/>
      </c>
      <c r="BU65" s="82" t="str">
        <f>IF(VLOOKUP($A65,FAG_Daten_2022!$A$1:$FK$206,FAG_Daten_2022!AO$1,FALSE)="","",VLOOKUP($A65,FAG_Daten_2022!$A$1:$FK$206,FAG_Daten_2022!AO$1,FALSE))</f>
        <v/>
      </c>
      <c r="BV65" s="82">
        <f>IF(VLOOKUP($A65,FAG_Daten_2022!$A$1:$FK$206,FAG_Daten_2022!AP$1,FALSE)="","",VLOOKUP($A65,FAG_Daten_2022!$A$1:$FK$206,FAG_Daten_2022!AP$1,FALSE))</f>
        <v>0</v>
      </c>
      <c r="BW65" s="82" t="str">
        <f>IF(VLOOKUP($A65,FAG_Daten_2022!$A$1:$FK$206,FAG_Daten_2022!AQ$1,FALSE)="","",VLOOKUP($A65,FAG_Daten_2022!$A$1:$FK$206,FAG_Daten_2022!AQ$1,FALSE))</f>
        <v/>
      </c>
      <c r="BX65" s="82" t="str">
        <f>IF(VLOOKUP($A65,FAG_Daten_2022!$A$1:$FK$206,FAG_Daten_2022!AR$1,FALSE)="","",VLOOKUP($A65,FAG_Daten_2022!$A$1:$FK$206,FAG_Daten_2022!AR$1,FALSE))</f>
        <v/>
      </c>
      <c r="BY65" s="82" t="str">
        <f>IF(VLOOKUP($A65,FAG_Daten_2022!$A$1:$FK$206,FAG_Daten_2022!AS$1,FALSE)="","",VLOOKUP($A65,FAG_Daten_2022!$A$1:$FK$206,FAG_Daten_2022!AS$1,FALSE))</f>
        <v/>
      </c>
      <c r="BZ65" s="82">
        <f t="shared" si="83"/>
        <v>0</v>
      </c>
      <c r="CA65" s="82">
        <f t="shared" si="84"/>
        <v>0</v>
      </c>
      <c r="CB65" s="82">
        <f t="shared" si="85"/>
        <v>0</v>
      </c>
      <c r="CC65" s="82" t="str">
        <f t="shared" si="86"/>
        <v/>
      </c>
      <c r="CD65" s="82">
        <f t="shared" si="87"/>
        <v>0</v>
      </c>
      <c r="CE65" s="82">
        <f t="shared" si="88"/>
        <v>0</v>
      </c>
      <c r="CF65" s="82" t="str">
        <f t="shared" si="89"/>
        <v/>
      </c>
      <c r="CG65" s="82" t="str">
        <f t="shared" si="90"/>
        <v/>
      </c>
      <c r="CH65" s="82">
        <f t="shared" si="91"/>
        <v>0</v>
      </c>
      <c r="CI65" s="82" t="str">
        <f t="shared" si="92"/>
        <v/>
      </c>
      <c r="CJ65" s="82" t="str">
        <f t="shared" si="93"/>
        <v/>
      </c>
      <c r="CK65" s="82" t="str">
        <f t="shared" si="94"/>
        <v/>
      </c>
      <c r="CL65" s="82">
        <f t="shared" si="95"/>
        <v>0</v>
      </c>
      <c r="CM65" s="82">
        <f t="shared" si="96"/>
        <v>0</v>
      </c>
      <c r="CN65" s="82">
        <f t="shared" si="97"/>
        <v>0</v>
      </c>
      <c r="CO65" s="82" t="str">
        <f t="shared" si="98"/>
        <v/>
      </c>
      <c r="CP65" s="82">
        <f t="shared" si="99"/>
        <v>0</v>
      </c>
      <c r="CQ65" s="82">
        <f t="shared" si="100"/>
        <v>0</v>
      </c>
      <c r="CR65" s="82" t="str">
        <f t="shared" si="101"/>
        <v/>
      </c>
      <c r="CS65" s="82" t="str">
        <f t="shared" si="102"/>
        <v/>
      </c>
      <c r="CT65" s="82">
        <f t="shared" si="103"/>
        <v>0</v>
      </c>
      <c r="CU65" s="82" t="str">
        <f t="shared" si="104"/>
        <v/>
      </c>
      <c r="CV65" s="82" t="str">
        <f t="shared" si="105"/>
        <v/>
      </c>
      <c r="CW65" s="82" t="str">
        <f t="shared" si="106"/>
        <v/>
      </c>
      <c r="CX65" s="82">
        <f t="shared" si="107"/>
        <v>0</v>
      </c>
      <c r="CY65" s="82">
        <f>VLOOKUP($A65,FAG_Daten_2022!$A$1:$FK$206,FAG_Daten_2022!I$1,FALSE)</f>
        <v>1330</v>
      </c>
      <c r="CZ65" s="82" t="str">
        <f>IF(VLOOKUP($A65,FAG_Daten_2022!$A$1:$FK$206,FAG_Daten_2022!BE$1,FALSE)="","",VLOOKUP($A65,FAG_Daten_2022!$A$1:$FK$206,FAG_Daten_2022!BE$1,FALSE))</f>
        <v/>
      </c>
      <c r="DA65" s="82" t="str">
        <f>IF(VLOOKUP($A65,FAG_Daten_2022!$A$1:$FK$206,FAG_Daten_2022!BF$1,FALSE)="","",VLOOKUP($A65,FAG_Daten_2022!$A$1:$FK$206,FAG_Daten_2022!BF$1,FALSE))</f>
        <v/>
      </c>
      <c r="DB65" s="82" t="str">
        <f>IF(VLOOKUP($A65,FAG_Daten_2022!$A$1:$FK$206,FAG_Daten_2022!BG$1,FALSE)="","",VLOOKUP($A65,FAG_Daten_2022!$A$1:$FK$206,FAG_Daten_2022!BG$1,FALSE))</f>
        <v/>
      </c>
      <c r="DC65" s="82" t="str">
        <f>IF(VLOOKUP($A65,FAG_Daten_2022!$A$1:$FK$206,FAG_Daten_2022!BH$1,FALSE)="","",VLOOKUP($A65,FAG_Daten_2022!$A$1:$FK$206,FAG_Daten_2022!BH$1,FALSE))</f>
        <v/>
      </c>
      <c r="DD65" s="82" t="str">
        <f>IF(VLOOKUP($A65,FAG_Daten_2022!$A$1:$FK$206,FAG_Daten_2022!BI$1,FALSE)="","",VLOOKUP($A65,FAG_Daten_2022!$A$1:$FK$206,FAG_Daten_2022!BI$1,FALSE))</f>
        <v/>
      </c>
      <c r="DE65" s="82" t="str">
        <f>IF(VLOOKUP($A65,FAG_Daten_2022!$A$1:$FK$206,FAG_Daten_2022!BJ$1,FALSE)="","",VLOOKUP($A65,FAG_Daten_2022!$A$1:$FK$206,FAG_Daten_2022!BJ$1,FALSE))</f>
        <v/>
      </c>
      <c r="DF65" s="82" t="str">
        <f>IF(VLOOKUP($A65,FAG_Daten_2022!$A$1:$FK$206,FAG_Daten_2022!BK$1,FALSE)="","",VLOOKUP($A65,FAG_Daten_2022!$A$1:$FK$206,FAG_Daten_2022!BK$1,FALSE))</f>
        <v/>
      </c>
      <c r="DG65" s="82" t="str">
        <f>IF(VLOOKUP($A65,FAG_Daten_2022!$A$1:$FK$206,FAG_Daten_2022!BL$1,FALSE)="","",VLOOKUP($A65,FAG_Daten_2022!$A$1:$FK$206,FAG_Daten_2022!BL$1,FALSE))</f>
        <v/>
      </c>
      <c r="DH65" s="82" t="str">
        <f>IF(VLOOKUP($A65,FAG_Daten_2022!$A$1:$FK$206,FAG_Daten_2022!BM$1,FALSE)="","",VLOOKUP($A65,FAG_Daten_2022!$A$1:$FK$206,FAG_Daten_2022!BM$1,FALSE))</f>
        <v/>
      </c>
      <c r="DI65" s="82" t="str">
        <f>IF(VLOOKUP($A65,FAG_Daten_2022!$A$1:$FK$206,FAG_Daten_2022!BN$1,FALSE)="","",VLOOKUP($A65,FAG_Daten_2022!$A$1:$FK$206,FAG_Daten_2022!BN$1,FALSE))</f>
        <v/>
      </c>
      <c r="DJ65" s="82" t="str">
        <f>IF(VLOOKUP($A65,FAG_Daten_2022!$A$1:$FK$206,FAG_Daten_2022!BO$1,FALSE)="","",VLOOKUP($A65,FAG_Daten_2022!$A$1:$FK$206,FAG_Daten_2022!BO$1,FALSE))</f>
        <v/>
      </c>
      <c r="DK65" s="82" t="str">
        <f>IF(VLOOKUP($A65,FAG_Daten_2022!$A$1:$FK$206,FAG_Daten_2022!BP$1,FALSE)="","",VLOOKUP($A65,FAG_Daten_2022!$A$1:$FK$206,FAG_Daten_2022!BP$1,FALSE))</f>
        <v/>
      </c>
      <c r="DL65" s="82" t="str">
        <f>IF(VLOOKUP($A65,FAG_Daten_2022!$A$1:$FK$206,FAG_Daten_2022!BQ$1,FALSE)="","",VLOOKUP($A65,FAG_Daten_2022!$A$1:$FK$206,FAG_Daten_2022!BQ$1,FALSE))</f>
        <v/>
      </c>
      <c r="DM65" s="82" t="str">
        <f>IF(VLOOKUP($A65,FAG_Daten_2022!$A$1:$FK$206,FAG_Daten_2022!BR$1,FALSE)="","",VLOOKUP($A65,FAG_Daten_2022!$A$1:$FK$206,FAG_Daten_2022!BR$1,FALSE))</f>
        <v/>
      </c>
      <c r="DN65" s="82" t="str">
        <f t="shared" si="108"/>
        <v/>
      </c>
      <c r="DO65" s="82" t="str">
        <f t="shared" si="109"/>
        <v/>
      </c>
      <c r="DP65" s="82" t="str">
        <f t="shared" si="110"/>
        <v/>
      </c>
      <c r="DQ65" s="82" t="str">
        <f t="shared" si="111"/>
        <v/>
      </c>
      <c r="DR65" s="82" t="str">
        <f t="shared" si="112"/>
        <v/>
      </c>
      <c r="DS65" s="82" t="str">
        <f t="shared" si="113"/>
        <v/>
      </c>
      <c r="DT65" s="82" t="str">
        <f t="shared" si="114"/>
        <v/>
      </c>
      <c r="DU65" s="82" t="str">
        <f t="shared" si="115"/>
        <v/>
      </c>
      <c r="DV65" s="82" t="str">
        <f t="shared" si="116"/>
        <v/>
      </c>
      <c r="DW65" s="82" t="str">
        <f t="shared" si="117"/>
        <v/>
      </c>
      <c r="DX65" s="82" t="str">
        <f t="shared" si="118"/>
        <v/>
      </c>
      <c r="DY65" s="82" t="str">
        <f t="shared" si="119"/>
        <v/>
      </c>
      <c r="DZ65" s="82">
        <f t="shared" si="120"/>
        <v>0</v>
      </c>
      <c r="EA65" s="82">
        <f t="shared" si="121"/>
        <v>0</v>
      </c>
      <c r="EB65" s="82"/>
      <c r="EC65" s="82"/>
      <c r="ED65" s="82"/>
      <c r="EE65" s="82"/>
      <c r="EF65" s="82"/>
      <c r="EG65" s="82"/>
      <c r="EH65" s="82"/>
      <c r="EI65" s="82"/>
      <c r="EJ65" s="82"/>
      <c r="EK65" s="3"/>
      <c r="EL65" s="82"/>
      <c r="EM65" s="3"/>
    </row>
    <row r="66" spans="1:143" outlineLevel="1" x14ac:dyDescent="0.2">
      <c r="A66" s="3">
        <v>221</v>
      </c>
      <c r="B66" s="3" t="str">
        <f>VLOOKUP(A66,FAG_Daten_2022!A$1:$FK$206,FAG_Daten_2022!$B$1,FALSE)</f>
        <v>Hettlingen</v>
      </c>
      <c r="C66" s="3" t="str">
        <f>VLOOKUP(A66,FAG_Daten_2022!A$1:$FK$206,FAG_Daten_2022!$C$1,FALSE)</f>
        <v>Politische Gemeinde</v>
      </c>
      <c r="D66" s="3" t="str">
        <f>VLOOKUP(A66,FAG_Daten_2022!A$1:$FK$206,FAG_Daten_2022!$D$1,FALSE)</f>
        <v>Bezirk Winterthur</v>
      </c>
      <c r="E66" s="82">
        <f>VLOOKUP(A66,FAG_Daten_2022!A$1:$FK$206,FAG_Daten_2022!$AT$1,FALSE)</f>
        <v>3504</v>
      </c>
      <c r="F66" s="82">
        <f>VLOOKUP(A66,FAG_Daten_2022!A$1:$FK$206,FAG_Daten_2022!$AV$1,FALSE)</f>
        <v>3770</v>
      </c>
      <c r="G66" s="82">
        <f>VLOOKUP(A66,FAG_Daten_2022!A$1:$FK$206,FAG_Daten_2022!$F$1,FALSE)</f>
        <v>3099</v>
      </c>
      <c r="H66" s="80">
        <f>VLOOKUP(A66,FAG_Daten_2022!A$1:$FK$206,FAG_Daten_2022!$DH$1,FALSE)</f>
        <v>98</v>
      </c>
      <c r="I66" s="82">
        <f>ROUND(IF(E66&lt;FAG_Basisdaten!$C$5*F66,(FAG_Basisdaten!$C$5*F66-E66)*G66*H66/100,0),0)</f>
        <v>235369</v>
      </c>
      <c r="J66" s="82">
        <f>VLOOKUP(A66,FAG_Daten_2022!A$1:$FK$206,FAG_Daten_2022!$AT$1,FALSE)</f>
        <v>3504</v>
      </c>
      <c r="K66" s="82">
        <f>VLOOKUP(A66,FAG_Daten_2022!A$1:$FK$206,FAG_Daten_2022!$AV$1,FALSE)</f>
        <v>3770</v>
      </c>
      <c r="L66" s="3">
        <f>VLOOKUP(A66,FAG_Daten_2022!A$1:$FK$206,FAG_Daten_2022!$F$1,FALSE)</f>
        <v>3099</v>
      </c>
      <c r="M66" s="3">
        <f>VLOOKUP(A66,FAG_Daten_2022!A$1:$FK$206,FAG_Daten_2022!DJ$1,FALSE)</f>
        <v>99.67</v>
      </c>
      <c r="N66" s="3">
        <f>VLOOKUP(A66,FAG_Daten_2022!A$1:$FK$206,FAG_Daten_2022!$DK$1,FALSE)</f>
        <v>100.87</v>
      </c>
      <c r="O66" s="82">
        <f>ROUND(IF(J66&gt;K66*FAG_Basisdaten!$C$8,(J66-K66*FAG_Basisdaten!$C$8)*FAG_Basisdaten!$C$9*L66*(M66/N66),0),0)</f>
        <v>0</v>
      </c>
      <c r="P66" s="82">
        <f>VLOOKUP(A66,FAG_Daten_2022!A$1:$FK$206,FAG_Daten_2022!$I$1,FALSE)</f>
        <v>707</v>
      </c>
      <c r="Q66" s="82">
        <f>VLOOKUP(A66,FAG_Daten_2022!A$1:$FK$206,FAG_Daten_2022!$F$1,FALSE)</f>
        <v>3099</v>
      </c>
      <c r="R66" s="82">
        <f>VLOOKUP(A66,FAG_Daten_2022!A$1:$FK$206,FAG_Daten_2022!$K$1,FALSE)</f>
        <v>232131</v>
      </c>
      <c r="S66" s="82">
        <f>VLOOKUP(A66,FAG_Daten_2022!A$1:$FK$206,FAG_Daten_2022!$H$1,FALSE)</f>
        <v>1130451</v>
      </c>
      <c r="T66" s="82">
        <f>VLOOKUP(A66,FAG_Daten_2022!A$1:$FK$206,FAG_Daten_2022!$F$1,FALSE)</f>
        <v>3099</v>
      </c>
      <c r="U66" s="3">
        <f>VLOOKUP(A66,FAG_Daten_2022!A$1:$FK$206,FAG_Daten_2022!$BC$1,FALSE)</f>
        <v>102.3</v>
      </c>
      <c r="V66" s="3">
        <f>VLOOKUP(A66,FAG_Daten_2022!A$1:$FK$206,FAG_Daten_2022!$BD$1,FALSE)</f>
        <v>104.2</v>
      </c>
      <c r="W66" s="118">
        <f>IF((P66/Q66)&gt;(R66/S66)*FAG_Basisdaten!$C$12,((P66/Q66)-(R66/S66)*FAG_Basisdaten!$C$12)*T66*FAG_Basisdaten!$C$13*(U66/V66),0)</f>
        <v>82513.498704831596</v>
      </c>
      <c r="X66" s="3">
        <f>VLOOKUP(A66,FAG_Daten_2022!A$1:$FK$206,FAG_Daten_2022!$DH$1,FALSE)</f>
        <v>98</v>
      </c>
      <c r="Y66" s="3">
        <f>VLOOKUP(A66,FAG_Daten_2022!A$1:$FK$206,FAG_Daten_2022!$DJ$1,FALSE)</f>
        <v>99.67</v>
      </c>
      <c r="Z66" s="82">
        <f>ROUND(W66-W66*MIN(MAX((Y66*FAG_Basisdaten!$C$15-X66)/(Y66*FAG_Basisdaten!$C$14),0),1),0)</f>
        <v>34992</v>
      </c>
      <c r="AA66" s="79">
        <f>VLOOKUP(A66,FAG_Daten_2022!A$1:$FK$206,FAG_Daten_2022!$AW$1,FALSE)</f>
        <v>527</v>
      </c>
      <c r="AB66" s="83">
        <f>VLOOKUP(A66,FAG_Daten_2022!A$1:$FK$206,FAG_Daten_2022!$AZ$1,FALSE)</f>
        <v>0</v>
      </c>
      <c r="AC66" s="3">
        <f>VLOOKUP(A66,FAG_Daten_2022!A$1:$FK$206,FAG_Daten_2022!$F$1,FALSE)</f>
        <v>3099</v>
      </c>
      <c r="AD66" s="3">
        <f>VLOOKUP(A66,FAG_Daten_2022!A$1:$FK$206,FAG_Daten_2022!$BC$1,FALSE)</f>
        <v>102.3</v>
      </c>
      <c r="AE66" s="3">
        <f>VLOOKUP(A66,FAG_Daten_2022!A$1:$FK$206,FAG_Daten_2022!$BD$1,FALSE)</f>
        <v>104.2</v>
      </c>
      <c r="AF66" s="80">
        <f>IF(OR(AA66&lt;FAG_Basisdaten!$C$18,AB66&gt;FAG_Basisdaten!$C$19),MAX((FAG_Basisdaten!$C$20+FAG_Basisdaten!$C$21*AA66+FAG_Basisdaten!$C$22*AB66*100)*AC66*(AD66/AE66),0),0)</f>
        <v>0</v>
      </c>
      <c r="AG66" s="3">
        <f>VLOOKUP(A66,FAG_Daten_2022!A$1:$FK$206,FAG_Daten_2022!$DH$1,FALSE)</f>
        <v>98</v>
      </c>
      <c r="AH66" s="3">
        <f>VLOOKUP(A66,FAG_Daten_2022!A$1:$FK$206,FAG_Daten_2022!$DJ$1,FALSE)</f>
        <v>99.67</v>
      </c>
      <c r="AI66" s="82">
        <f>ROUND(AF66-AF66*MIN(MAX((AH66*FAG_Basisdaten!$C$24-AG66)/(AH66*FAG_Basisdaten!$C$23),0),1),0)</f>
        <v>0</v>
      </c>
      <c r="AJ66" s="3">
        <f>VLOOKUP(A66,FAG_Daten_2022!$A$1:$FK$206,FAG_Daten_2022!$BC$1,FALSE)</f>
        <v>102.3</v>
      </c>
      <c r="AK66" s="3">
        <f>VLOOKUP(A66,FAG_Daten_2022!$A$1:$FK$206,FAG_Daten_2022!$BD$1,FALSE)</f>
        <v>104.2</v>
      </c>
      <c r="AL66" s="82">
        <v>0</v>
      </c>
      <c r="AM66" s="82">
        <f t="shared" si="82"/>
        <v>270361</v>
      </c>
      <c r="AN66" s="115" t="str">
        <f>IF(VLOOKUP($A66,FAG_Daten_2022!$A$1:$FK$206,FAG_Daten_2022!BS$1,FALSE)="","",VLOOKUP($A66,FAG_Daten_2022!$A$1:$FK$206,FAG_Daten_2022!BS$1,FALSE))</f>
        <v/>
      </c>
      <c r="AO66" s="115" t="str">
        <f>IF(VLOOKUP($A66,FAG_Daten_2022!$A$1:$FK$206,FAG_Daten_2022!BT$1,FALSE)="","",VLOOKUP($A66,FAG_Daten_2022!$A$1:$FK$206,FAG_Daten_2022!BT$1,FALSE))</f>
        <v/>
      </c>
      <c r="AP66" s="115" t="str">
        <f>IF(VLOOKUP($A66,FAG_Daten_2022!$A$1:$FK$206,FAG_Daten_2022!BU$1,FALSE)="","",VLOOKUP($A66,FAG_Daten_2022!$A$1:$FK$206,FAG_Daten_2022!BU$1,FALSE))</f>
        <v/>
      </c>
      <c r="AQ66" s="115" t="str">
        <f>IF(VLOOKUP($A66,FAG_Daten_2022!$A$1:$FK$206,FAG_Daten_2022!BV$1,FALSE)="","",VLOOKUP($A66,FAG_Daten_2022!$A$1:$FK$206,FAG_Daten_2022!BV$1,FALSE))</f>
        <v/>
      </c>
      <c r="AR66" s="115" t="str">
        <f>IF(VLOOKUP($A66,FAG_Daten_2022!$A$1:$FK$206,FAG_Daten_2022!BW$1,FALSE)="","",VLOOKUP($A66,FAG_Daten_2022!$A$1:$FK$206,FAG_Daten_2022!BW$1,FALSE))</f>
        <v>Seuzach</v>
      </c>
      <c r="AS66" s="115" t="str">
        <f>IF(VLOOKUP($A66,FAG_Daten_2022!$A$1:$FK$206,FAG_Daten_2022!BX$1,FALSE)="","",VLOOKUP($A66,FAG_Daten_2022!$A$1:$FK$206,FAG_Daten_2022!BX$1,FALSE))</f>
        <v/>
      </c>
      <c r="AT66" s="115" t="str">
        <f>IF(VLOOKUP($A66,FAG_Daten_2022!$A$1:$FK$206,FAG_Daten_2022!BY$1,FALSE)="","",VLOOKUP($A66,FAG_Daten_2022!$A$1:$FK$206,FAG_Daten_2022!BY$1,FALSE))</f>
        <v/>
      </c>
      <c r="AU66" s="115" t="str">
        <f>IF(VLOOKUP($A66,FAG_Daten_2022!$A$1:$FK$206,FAG_Daten_2022!BZ$1,FALSE)="","",VLOOKUP($A66,FAG_Daten_2022!$A$1:$FK$206,FAG_Daten_2022!BZ$1,FALSE))</f>
        <v/>
      </c>
      <c r="AV66" s="115" t="str">
        <f>IF(VLOOKUP($A66,FAG_Daten_2022!$A$1:$FK$206,FAG_Daten_2022!CA$1,FALSE)="","",VLOOKUP($A66,FAG_Daten_2022!$A$1:$FK$206,FAG_Daten_2022!CA$1,FALSE))</f>
        <v/>
      </c>
      <c r="AW66" s="115" t="str">
        <f>IF(VLOOKUP($A66,FAG_Daten_2022!$A$1:$FK$206,FAG_Daten_2022!CB$1,FALSE)="","",VLOOKUP($A66,FAG_Daten_2022!$A$1:$FK$206,FAG_Daten_2022!CB$1,FALSE))</f>
        <v/>
      </c>
      <c r="AX66" s="115" t="str">
        <f>IF(VLOOKUP($A66,FAG_Daten_2022!$A$1:$FK$206,FAG_Daten_2022!CC$1,FALSE)="","",VLOOKUP($A66,FAG_Daten_2022!$A$1:$FK$206,FAG_Daten_2022!CC$1,FALSE))</f>
        <v/>
      </c>
      <c r="AY66" s="115" t="str">
        <f>IF(VLOOKUP($A66,FAG_Daten_2022!$A$1:$FK$206,FAG_Daten_2022!CD$1,FALSE)="","",VLOOKUP($A66,FAG_Daten_2022!$A$1:$FK$206,FAG_Daten_2022!CD$1,FALSE))</f>
        <v/>
      </c>
      <c r="AZ66" s="80">
        <f>VLOOKUP($A66,FAG_Daten_2022!$A$1:$FK$206,FAG_Daten_2022!$DH$1,FALSE)</f>
        <v>98</v>
      </c>
      <c r="BA66" s="80">
        <f>IF(VLOOKUP($A66,FAG_Daten_2022!$A$1:$FK$206,FAG_Daten_2022!M$1,FALSE)="","",VLOOKUP($A66,FAG_Daten_2022!$A$1:$FK$206,FAG_Daten_2022!M$1,FALSE))</f>
        <v>0</v>
      </c>
      <c r="BB66" s="80">
        <f>IF(VLOOKUP($A66,FAG_Daten_2022!$A$1:$FK$206,FAG_Daten_2022!N$1,FALSE)="","",VLOOKUP($A66,FAG_Daten_2022!$A$1:$FK$206,FAG_Daten_2022!N$1,FALSE))</f>
        <v>0</v>
      </c>
      <c r="BC66" s="80">
        <f>IF(VLOOKUP($A66,FAG_Daten_2022!$A$1:$FK$206,FAG_Daten_2022!O$1,FALSE)="","",VLOOKUP($A66,FAG_Daten_2022!$A$1:$FK$206,FAG_Daten_2022!O$1,FALSE))</f>
        <v>0</v>
      </c>
      <c r="BD66" s="80" t="str">
        <f>IF(VLOOKUP($A66,FAG_Daten_2022!$A$1:$FK$206,FAG_Daten_2022!P$1,FALSE)="","",VLOOKUP($A66,FAG_Daten_2022!$A$1:$FK$206,FAG_Daten_2022!P$1,FALSE))</f>
        <v/>
      </c>
      <c r="BE66" s="80">
        <f>IF(VLOOKUP($A66,FAG_Daten_2022!$A$1:$FK$206,FAG_Daten_2022!R$1,FALSE)="","",VLOOKUP($A66,FAG_Daten_2022!$A$1:$FK$206,FAG_Daten_2022!R$1,FALSE))</f>
        <v>18</v>
      </c>
      <c r="BF66" s="80">
        <f>IF(VLOOKUP($A66,FAG_Daten_2022!$A$1:$FK$206,FAG_Daten_2022!S$1,FALSE)="","",VLOOKUP($A66,FAG_Daten_2022!$A$1:$FK$206,FAG_Daten_2022!S$1,FALSE))</f>
        <v>0</v>
      </c>
      <c r="BG66" s="80" t="str">
        <f>IF(VLOOKUP($A66,FAG_Daten_2022!$A$1:$FK$206,FAG_Daten_2022!T$1,FALSE)="","",VLOOKUP($A66,FAG_Daten_2022!$A$1:$FK$206,FAG_Daten_2022!T$1,FALSE))</f>
        <v/>
      </c>
      <c r="BH66" s="80" t="str">
        <f>IF(VLOOKUP($A66,FAG_Daten_2022!$A$1:$FK$206,FAG_Daten_2022!U$1,FALSE)="","",VLOOKUP($A66,FAG_Daten_2022!$A$1:$FK$206,FAG_Daten_2022!U$1,FALSE))</f>
        <v/>
      </c>
      <c r="BI66" s="80">
        <f>IF(VLOOKUP($A66,FAG_Daten_2022!$A$1:$FK$206,FAG_Daten_2022!W$1,FALSE)="","",VLOOKUP($A66,FAG_Daten_2022!$A$1:$FK$206,FAG_Daten_2022!W$1,FALSE))</f>
        <v>0</v>
      </c>
      <c r="BJ66" s="80" t="str">
        <f>IF(VLOOKUP($A66,FAG_Daten_2022!$A$1:$FK$206,FAG_Daten_2022!X$1,FALSE)="","",VLOOKUP($A66,FAG_Daten_2022!$A$1:$FK$206,FAG_Daten_2022!X$1,FALSE))</f>
        <v/>
      </c>
      <c r="BK66" s="80" t="str">
        <f>IF(VLOOKUP($A66,FAG_Daten_2022!$A$1:$FK$206,FAG_Daten_2022!Y$1,FALSE)="","",VLOOKUP($A66,FAG_Daten_2022!$A$1:$FK$206,FAG_Daten_2022!Y$1,FALSE))</f>
        <v/>
      </c>
      <c r="BL66" s="80" t="str">
        <f>IF(VLOOKUP($A66,FAG_Daten_2022!$A$1:$FK$206,FAG_Daten_2022!Z$1,FALSE)="","",VLOOKUP($A66,FAG_Daten_2022!$A$1:$FK$206,FAG_Daten_2022!Z$1,FALSE))</f>
        <v/>
      </c>
      <c r="BM66" s="82">
        <f>IF(VLOOKUP($A66,FAG_Daten_2022!$A$1:$FK$206,FAG_Daten_2022!AG$1,FALSE)="","",VLOOKUP($A66,FAG_Daten_2022!$A$1:$FK$206,FAG_Daten_2022!AG$1,FALSE))</f>
        <v>10857765</v>
      </c>
      <c r="BN66" s="82">
        <f>IF(VLOOKUP($A66,FAG_Daten_2022!$A$1:$FK$206,FAG_Daten_2022!AH$1,FALSE)="","",VLOOKUP($A66,FAG_Daten_2022!$A$1:$FK$206,FAG_Daten_2022!AH$1,FALSE))</f>
        <v>0</v>
      </c>
      <c r="BO66" s="82">
        <f>IF(VLOOKUP($A66,FAG_Daten_2022!$A$1:$FK$206,FAG_Daten_2022!AI$1,FALSE)="","",VLOOKUP($A66,FAG_Daten_2022!$A$1:$FK$206,FAG_Daten_2022!AI$1,FALSE))</f>
        <v>0</v>
      </c>
      <c r="BP66" s="113">
        <f>IF(VLOOKUP($A66,FAG_Daten_2022!$A$1:$FK$206,FAG_Daten_2022!AJ$1,FALSE)="","",VLOOKUP($A66,FAG_Daten_2022!$A$1:$FK$206,FAG_Daten_2022!AJ$1,FALSE))</f>
        <v>0</v>
      </c>
      <c r="BQ66" s="82" t="str">
        <f>IF(VLOOKUP($A66,FAG_Daten_2022!$A$1:$FK$206,FAG_Daten_2022!AK$1,FALSE)="","",VLOOKUP($A66,FAG_Daten_2022!$A$1:$FK$206,FAG_Daten_2022!AK$1,FALSE))</f>
        <v/>
      </c>
      <c r="BR66" s="82">
        <f>IF(VLOOKUP($A66,FAG_Daten_2022!$A$1:$FK$206,FAG_Daten_2022!AL$1,FALSE)="","",VLOOKUP($A66,FAG_Daten_2022!$A$1:$FK$206,FAG_Daten_2022!AL$1,FALSE))</f>
        <v>10857765</v>
      </c>
      <c r="BS66" s="82">
        <f>IF(VLOOKUP($A66,FAG_Daten_2022!$A$1:$FK$206,FAG_Daten_2022!AM$1,FALSE)="","",VLOOKUP($A66,FAG_Daten_2022!$A$1:$FK$206,FAG_Daten_2022!AM$1,FALSE))</f>
        <v>0</v>
      </c>
      <c r="BT66" s="82" t="str">
        <f>IF(VLOOKUP($A66,FAG_Daten_2022!$A$1:$FK$206,FAG_Daten_2022!AN$1,FALSE)="","",VLOOKUP($A66,FAG_Daten_2022!$A$1:$FK$206,FAG_Daten_2022!AN$1,FALSE))</f>
        <v/>
      </c>
      <c r="BU66" s="82" t="str">
        <f>IF(VLOOKUP($A66,FAG_Daten_2022!$A$1:$FK$206,FAG_Daten_2022!AO$1,FALSE)="","",VLOOKUP($A66,FAG_Daten_2022!$A$1:$FK$206,FAG_Daten_2022!AO$1,FALSE))</f>
        <v/>
      </c>
      <c r="BV66" s="82">
        <f>IF(VLOOKUP($A66,FAG_Daten_2022!$A$1:$FK$206,FAG_Daten_2022!AP$1,FALSE)="","",VLOOKUP($A66,FAG_Daten_2022!$A$1:$FK$206,FAG_Daten_2022!AP$1,FALSE))</f>
        <v>0</v>
      </c>
      <c r="BW66" s="82" t="str">
        <f>IF(VLOOKUP($A66,FAG_Daten_2022!$A$1:$FK$206,FAG_Daten_2022!AQ$1,FALSE)="","",VLOOKUP($A66,FAG_Daten_2022!$A$1:$FK$206,FAG_Daten_2022!AQ$1,FALSE))</f>
        <v/>
      </c>
      <c r="BX66" s="82" t="str">
        <f>IF(VLOOKUP($A66,FAG_Daten_2022!$A$1:$FK$206,FAG_Daten_2022!AR$1,FALSE)="","",VLOOKUP($A66,FAG_Daten_2022!$A$1:$FK$206,FAG_Daten_2022!AR$1,FALSE))</f>
        <v/>
      </c>
      <c r="BY66" s="82" t="str">
        <f>IF(VLOOKUP($A66,FAG_Daten_2022!$A$1:$FK$206,FAG_Daten_2022!AS$1,FALSE)="","",VLOOKUP($A66,FAG_Daten_2022!$A$1:$FK$206,FAG_Daten_2022!AS$1,FALSE))</f>
        <v/>
      </c>
      <c r="BZ66" s="82">
        <f t="shared" si="83"/>
        <v>0</v>
      </c>
      <c r="CA66" s="82">
        <f t="shared" si="84"/>
        <v>0</v>
      </c>
      <c r="CB66" s="82">
        <f t="shared" si="85"/>
        <v>0</v>
      </c>
      <c r="CC66" s="82" t="str">
        <f t="shared" si="86"/>
        <v/>
      </c>
      <c r="CD66" s="82">
        <f t="shared" si="87"/>
        <v>43231</v>
      </c>
      <c r="CE66" s="82">
        <f t="shared" si="88"/>
        <v>0</v>
      </c>
      <c r="CF66" s="82" t="str">
        <f t="shared" si="89"/>
        <v/>
      </c>
      <c r="CG66" s="82" t="str">
        <f t="shared" si="90"/>
        <v/>
      </c>
      <c r="CH66" s="82">
        <f t="shared" si="91"/>
        <v>0</v>
      </c>
      <c r="CI66" s="82" t="str">
        <f t="shared" si="92"/>
        <v/>
      </c>
      <c r="CJ66" s="82" t="str">
        <f t="shared" si="93"/>
        <v/>
      </c>
      <c r="CK66" s="82" t="str">
        <f t="shared" si="94"/>
        <v/>
      </c>
      <c r="CL66" s="82">
        <f t="shared" si="95"/>
        <v>0</v>
      </c>
      <c r="CM66" s="82">
        <f t="shared" si="96"/>
        <v>0</v>
      </c>
      <c r="CN66" s="82">
        <f t="shared" si="97"/>
        <v>0</v>
      </c>
      <c r="CO66" s="82" t="str">
        <f t="shared" si="98"/>
        <v/>
      </c>
      <c r="CP66" s="82">
        <f t="shared" si="99"/>
        <v>0</v>
      </c>
      <c r="CQ66" s="82">
        <f t="shared" si="100"/>
        <v>0</v>
      </c>
      <c r="CR66" s="82" t="str">
        <f t="shared" si="101"/>
        <v/>
      </c>
      <c r="CS66" s="82" t="str">
        <f t="shared" si="102"/>
        <v/>
      </c>
      <c r="CT66" s="82">
        <f t="shared" si="103"/>
        <v>0</v>
      </c>
      <c r="CU66" s="82" t="str">
        <f t="shared" si="104"/>
        <v/>
      </c>
      <c r="CV66" s="82" t="str">
        <f t="shared" si="105"/>
        <v/>
      </c>
      <c r="CW66" s="82" t="str">
        <f t="shared" si="106"/>
        <v/>
      </c>
      <c r="CX66" s="82">
        <f t="shared" si="107"/>
        <v>43231</v>
      </c>
      <c r="CY66" s="82">
        <f>VLOOKUP($A66,FAG_Daten_2022!$A$1:$FK$206,FAG_Daten_2022!I$1,FALSE)</f>
        <v>707</v>
      </c>
      <c r="CZ66" s="82" t="str">
        <f>IF(VLOOKUP($A66,FAG_Daten_2022!$A$1:$FK$206,FAG_Daten_2022!BE$1,FALSE)="","",VLOOKUP($A66,FAG_Daten_2022!$A$1:$FK$206,FAG_Daten_2022!BE$1,FALSE))</f>
        <v/>
      </c>
      <c r="DA66" s="82" t="str">
        <f>IF(VLOOKUP($A66,FAG_Daten_2022!$A$1:$FK$206,FAG_Daten_2022!BF$1,FALSE)="","",VLOOKUP($A66,FAG_Daten_2022!$A$1:$FK$206,FAG_Daten_2022!BF$1,FALSE))</f>
        <v/>
      </c>
      <c r="DB66" s="82" t="str">
        <f>IF(VLOOKUP($A66,FAG_Daten_2022!$A$1:$FK$206,FAG_Daten_2022!BG$1,FALSE)="","",VLOOKUP($A66,FAG_Daten_2022!$A$1:$FK$206,FAG_Daten_2022!BG$1,FALSE))</f>
        <v/>
      </c>
      <c r="DC66" s="82" t="str">
        <f>IF(VLOOKUP($A66,FAG_Daten_2022!$A$1:$FK$206,FAG_Daten_2022!BH$1,FALSE)="","",VLOOKUP($A66,FAG_Daten_2022!$A$1:$FK$206,FAG_Daten_2022!BH$1,FALSE))</f>
        <v/>
      </c>
      <c r="DD66" s="82">
        <f>IF(VLOOKUP($A66,FAG_Daten_2022!$A$1:$FK$206,FAG_Daten_2022!BI$1,FALSE)="","",VLOOKUP($A66,FAG_Daten_2022!$A$1:$FK$206,FAG_Daten_2022!BI$1,FALSE))</f>
        <v>83</v>
      </c>
      <c r="DE66" s="82" t="str">
        <f>IF(VLOOKUP($A66,FAG_Daten_2022!$A$1:$FK$206,FAG_Daten_2022!BJ$1,FALSE)="","",VLOOKUP($A66,FAG_Daten_2022!$A$1:$FK$206,FAG_Daten_2022!BJ$1,FALSE))</f>
        <v/>
      </c>
      <c r="DF66" s="82" t="str">
        <f>IF(VLOOKUP($A66,FAG_Daten_2022!$A$1:$FK$206,FAG_Daten_2022!BK$1,FALSE)="","",VLOOKUP($A66,FAG_Daten_2022!$A$1:$FK$206,FAG_Daten_2022!BK$1,FALSE))</f>
        <v/>
      </c>
      <c r="DG66" s="82" t="str">
        <f>IF(VLOOKUP($A66,FAG_Daten_2022!$A$1:$FK$206,FAG_Daten_2022!BL$1,FALSE)="","",VLOOKUP($A66,FAG_Daten_2022!$A$1:$FK$206,FAG_Daten_2022!BL$1,FALSE))</f>
        <v/>
      </c>
      <c r="DH66" s="82" t="str">
        <f>IF(VLOOKUP($A66,FAG_Daten_2022!$A$1:$FK$206,FAG_Daten_2022!BM$1,FALSE)="","",VLOOKUP($A66,FAG_Daten_2022!$A$1:$FK$206,FAG_Daten_2022!BM$1,FALSE))</f>
        <v/>
      </c>
      <c r="DI66" s="82" t="str">
        <f>IF(VLOOKUP($A66,FAG_Daten_2022!$A$1:$FK$206,FAG_Daten_2022!BN$1,FALSE)="","",VLOOKUP($A66,FAG_Daten_2022!$A$1:$FK$206,FAG_Daten_2022!BN$1,FALSE))</f>
        <v/>
      </c>
      <c r="DJ66" s="82" t="str">
        <f>IF(VLOOKUP($A66,FAG_Daten_2022!$A$1:$FK$206,FAG_Daten_2022!BO$1,FALSE)="","",VLOOKUP($A66,FAG_Daten_2022!$A$1:$FK$206,FAG_Daten_2022!BO$1,FALSE))</f>
        <v/>
      </c>
      <c r="DK66" s="82" t="str">
        <f>IF(VLOOKUP($A66,FAG_Daten_2022!$A$1:$FK$206,FAG_Daten_2022!BP$1,FALSE)="","",VLOOKUP($A66,FAG_Daten_2022!$A$1:$FK$206,FAG_Daten_2022!BP$1,FALSE))</f>
        <v/>
      </c>
      <c r="DL66" s="82" t="str">
        <f>IF(VLOOKUP($A66,FAG_Daten_2022!$A$1:$FK$206,FAG_Daten_2022!BQ$1,FALSE)="","",VLOOKUP($A66,FAG_Daten_2022!$A$1:$FK$206,FAG_Daten_2022!BQ$1,FALSE))</f>
        <v/>
      </c>
      <c r="DM66" s="82" t="str">
        <f>IF(VLOOKUP($A66,FAG_Daten_2022!$A$1:$FK$206,FAG_Daten_2022!BR$1,FALSE)="","",VLOOKUP($A66,FAG_Daten_2022!$A$1:$FK$206,FAG_Daten_2022!BR$1,FALSE))</f>
        <v/>
      </c>
      <c r="DN66" s="82" t="str">
        <f t="shared" si="108"/>
        <v/>
      </c>
      <c r="DO66" s="82" t="str">
        <f t="shared" si="109"/>
        <v/>
      </c>
      <c r="DP66" s="82" t="str">
        <f t="shared" si="110"/>
        <v/>
      </c>
      <c r="DQ66" s="82" t="str">
        <f t="shared" si="111"/>
        <v/>
      </c>
      <c r="DR66" s="82">
        <f t="shared" si="112"/>
        <v>4108</v>
      </c>
      <c r="DS66" s="82" t="str">
        <f t="shared" si="113"/>
        <v/>
      </c>
      <c r="DT66" s="82" t="str">
        <f t="shared" si="114"/>
        <v/>
      </c>
      <c r="DU66" s="82" t="str">
        <f t="shared" si="115"/>
        <v/>
      </c>
      <c r="DV66" s="82" t="str">
        <f t="shared" si="116"/>
        <v/>
      </c>
      <c r="DW66" s="82" t="str">
        <f t="shared" si="117"/>
        <v/>
      </c>
      <c r="DX66" s="82" t="str">
        <f t="shared" si="118"/>
        <v/>
      </c>
      <c r="DY66" s="82" t="str">
        <f t="shared" si="119"/>
        <v/>
      </c>
      <c r="DZ66" s="82">
        <f t="shared" si="120"/>
        <v>4108</v>
      </c>
      <c r="EA66" s="82">
        <f t="shared" si="121"/>
        <v>47339</v>
      </c>
      <c r="EB66" s="82"/>
      <c r="EC66" s="82"/>
      <c r="ED66" s="82"/>
      <c r="EE66" s="82"/>
      <c r="EF66" s="82"/>
      <c r="EG66" s="82"/>
      <c r="EH66" s="82"/>
      <c r="EI66" s="82"/>
      <c r="EJ66" s="82"/>
      <c r="EK66" s="3"/>
      <c r="EL66" s="82"/>
      <c r="EM66" s="3"/>
    </row>
    <row r="67" spans="1:143" outlineLevel="1" x14ac:dyDescent="0.2">
      <c r="A67" s="3">
        <v>117</v>
      </c>
      <c r="B67" s="3" t="str">
        <f>VLOOKUP(A67,FAG_Daten_2022!A$1:$FK$206,FAG_Daten_2022!$B$1,FALSE)</f>
        <v>Hinwil</v>
      </c>
      <c r="C67" s="3" t="str">
        <f>VLOOKUP(A67,FAG_Daten_2022!A$1:$FK$206,FAG_Daten_2022!$C$1,FALSE)</f>
        <v>Politische Gemeinde</v>
      </c>
      <c r="D67" s="3" t="str">
        <f>VLOOKUP(A67,FAG_Daten_2022!A$1:$FK$206,FAG_Daten_2022!$D$1,FALSE)</f>
        <v>Bezirk Hinwil</v>
      </c>
      <c r="E67" s="82">
        <f>VLOOKUP(A67,FAG_Daten_2022!A$1:$FK$206,FAG_Daten_2022!$AT$1,FALSE)</f>
        <v>3367</v>
      </c>
      <c r="F67" s="82">
        <f>VLOOKUP(A67,FAG_Daten_2022!A$1:$FK$206,FAG_Daten_2022!$AV$1,FALSE)</f>
        <v>3770</v>
      </c>
      <c r="G67" s="82">
        <f>VLOOKUP(A67,FAG_Daten_2022!A$1:$FK$206,FAG_Daten_2022!$F$1,FALSE)</f>
        <v>11344</v>
      </c>
      <c r="H67" s="80">
        <f>VLOOKUP(A67,FAG_Daten_2022!A$1:$FK$206,FAG_Daten_2022!$DH$1,FALSE)</f>
        <v>112</v>
      </c>
      <c r="I67" s="82">
        <f>ROUND(IF(E67&lt;FAG_Basisdaten!$C$5*F67,(FAG_Basisdaten!$C$5*F67-E67)*G67*H67/100,0),0)</f>
        <v>2725283</v>
      </c>
      <c r="J67" s="82">
        <f>VLOOKUP(A67,FAG_Daten_2022!A$1:$FK$206,FAG_Daten_2022!$AT$1,FALSE)</f>
        <v>3367</v>
      </c>
      <c r="K67" s="82">
        <f>VLOOKUP(A67,FAG_Daten_2022!A$1:$FK$206,FAG_Daten_2022!$AV$1,FALSE)</f>
        <v>3770</v>
      </c>
      <c r="L67" s="3">
        <f>VLOOKUP(A67,FAG_Daten_2022!A$1:$FK$206,FAG_Daten_2022!$F$1,FALSE)</f>
        <v>11344</v>
      </c>
      <c r="M67" s="3">
        <f>VLOOKUP(A67,FAG_Daten_2022!A$1:$FK$206,FAG_Daten_2022!DJ$1,FALSE)</f>
        <v>99.67</v>
      </c>
      <c r="N67" s="3">
        <f>VLOOKUP(A67,FAG_Daten_2022!A$1:$FK$206,FAG_Daten_2022!$DK$1,FALSE)</f>
        <v>100.87</v>
      </c>
      <c r="O67" s="82">
        <f>ROUND(IF(J67&gt;K67*FAG_Basisdaten!$C$8,(J67-K67*FAG_Basisdaten!$C$8)*FAG_Basisdaten!$C$9*L67*(M67/N67),0),0)</f>
        <v>0</v>
      </c>
      <c r="P67" s="82">
        <f>VLOOKUP(A67,FAG_Daten_2022!A$1:$FK$206,FAG_Daten_2022!$I$1,FALSE)</f>
        <v>2183</v>
      </c>
      <c r="Q67" s="82">
        <f>VLOOKUP(A67,FAG_Daten_2022!A$1:$FK$206,FAG_Daten_2022!$F$1,FALSE)</f>
        <v>11344</v>
      </c>
      <c r="R67" s="82">
        <f>VLOOKUP(A67,FAG_Daten_2022!A$1:$FK$206,FAG_Daten_2022!$K$1,FALSE)</f>
        <v>232131</v>
      </c>
      <c r="S67" s="82">
        <f>VLOOKUP(A67,FAG_Daten_2022!A$1:$FK$206,FAG_Daten_2022!$H$1,FALSE)</f>
        <v>1130451</v>
      </c>
      <c r="T67" s="82">
        <f>VLOOKUP(A67,FAG_Daten_2022!A$1:$FK$206,FAG_Daten_2022!$F$1,FALSE)</f>
        <v>11344</v>
      </c>
      <c r="U67" s="3">
        <f>VLOOKUP(A67,FAG_Daten_2022!A$1:$FK$206,FAG_Daten_2022!$BC$1,FALSE)</f>
        <v>102.3</v>
      </c>
      <c r="V67" s="3">
        <f>VLOOKUP(A67,FAG_Daten_2022!A$1:$FK$206,FAG_Daten_2022!$BD$1,FALSE)</f>
        <v>104.2</v>
      </c>
      <c r="W67" s="118">
        <f>IF((P67/Q67)&gt;(R67/S67)*FAG_Basisdaten!$C$12,((P67/Q67)-(R67/S67)*FAG_Basisdaten!$C$12)*T67*FAG_Basisdaten!$C$13*(U67/V67),0)</f>
        <v>0</v>
      </c>
      <c r="X67" s="3">
        <f>VLOOKUP(A67,FAG_Daten_2022!A$1:$FK$206,FAG_Daten_2022!$DH$1,FALSE)</f>
        <v>112</v>
      </c>
      <c r="Y67" s="3">
        <f>VLOOKUP(A67,FAG_Daten_2022!A$1:$FK$206,FAG_Daten_2022!$DJ$1,FALSE)</f>
        <v>99.67</v>
      </c>
      <c r="Z67" s="82">
        <f>ROUND(W67-W67*MIN(MAX((Y67*FAG_Basisdaten!$C$15-X67)/(Y67*FAG_Basisdaten!$C$14),0),1),0)</f>
        <v>0</v>
      </c>
      <c r="AA67" s="79">
        <f>VLOOKUP(A67,FAG_Daten_2022!A$1:$FK$206,FAG_Daten_2022!$AW$1,FALSE)</f>
        <v>512.33000000000004</v>
      </c>
      <c r="AB67" s="83">
        <f>VLOOKUP(A67,FAG_Daten_2022!A$1:$FK$206,FAG_Daten_2022!$AZ$1,FALSE)</f>
        <v>6.2899999999999998E-2</v>
      </c>
      <c r="AC67" s="3">
        <f>VLOOKUP(A67,FAG_Daten_2022!A$1:$FK$206,FAG_Daten_2022!$F$1,FALSE)</f>
        <v>11344</v>
      </c>
      <c r="AD67" s="3">
        <f>VLOOKUP(A67,FAG_Daten_2022!A$1:$FK$206,FAG_Daten_2022!$BC$1,FALSE)</f>
        <v>102.3</v>
      </c>
      <c r="AE67" s="3">
        <f>VLOOKUP(A67,FAG_Daten_2022!A$1:$FK$206,FAG_Daten_2022!$BD$1,FALSE)</f>
        <v>104.2</v>
      </c>
      <c r="AF67" s="80">
        <f>IF(OR(AA67&lt;FAG_Basisdaten!$C$18,AB67&gt;FAG_Basisdaten!$C$19),MAX((FAG_Basisdaten!$C$20+FAG_Basisdaten!$C$21*AA67+FAG_Basisdaten!$C$22*AB67*100)*AC67*(AD67/AE67),0),0)</f>
        <v>0</v>
      </c>
      <c r="AG67" s="3">
        <f>VLOOKUP(A67,FAG_Daten_2022!A$1:$FK$206,FAG_Daten_2022!$DH$1,FALSE)</f>
        <v>112</v>
      </c>
      <c r="AH67" s="3">
        <f>VLOOKUP(A67,FAG_Daten_2022!A$1:$FK$206,FAG_Daten_2022!$DJ$1,FALSE)</f>
        <v>99.67</v>
      </c>
      <c r="AI67" s="82">
        <f>ROUND(AF67-AF67*MIN(MAX((AH67*FAG_Basisdaten!$C$24-AG67)/(AH67*FAG_Basisdaten!$C$23),0),1),0)</f>
        <v>0</v>
      </c>
      <c r="AJ67" s="3">
        <f>VLOOKUP(A67,FAG_Daten_2022!$A$1:$FK$206,FAG_Daten_2022!$BC$1,FALSE)</f>
        <v>102.3</v>
      </c>
      <c r="AK67" s="3">
        <f>VLOOKUP(A67,FAG_Daten_2022!$A$1:$FK$206,FAG_Daten_2022!$BD$1,FALSE)</f>
        <v>104.2</v>
      </c>
      <c r="AL67" s="82">
        <v>0</v>
      </c>
      <c r="AM67" s="82">
        <f t="shared" si="82"/>
        <v>2725283</v>
      </c>
      <c r="AN67" s="115" t="str">
        <f>IF(VLOOKUP($A67,FAG_Daten_2022!$A$1:$FK$206,FAG_Daten_2022!BS$1,FALSE)="","",VLOOKUP($A67,FAG_Daten_2022!$A$1:$FK$206,FAG_Daten_2022!BS$1,FALSE))</f>
        <v/>
      </c>
      <c r="AO67" s="115" t="str">
        <f>IF(VLOOKUP($A67,FAG_Daten_2022!$A$1:$FK$206,FAG_Daten_2022!BT$1,FALSE)="","",VLOOKUP($A67,FAG_Daten_2022!$A$1:$FK$206,FAG_Daten_2022!BT$1,FALSE))</f>
        <v/>
      </c>
      <c r="AP67" s="115" t="str">
        <f>IF(VLOOKUP($A67,FAG_Daten_2022!$A$1:$FK$206,FAG_Daten_2022!BU$1,FALSE)="","",VLOOKUP($A67,FAG_Daten_2022!$A$1:$FK$206,FAG_Daten_2022!BU$1,FALSE))</f>
        <v/>
      </c>
      <c r="AQ67" s="115" t="str">
        <f>IF(VLOOKUP($A67,FAG_Daten_2022!$A$1:$FK$206,FAG_Daten_2022!BV$1,FALSE)="","",VLOOKUP($A67,FAG_Daten_2022!$A$1:$FK$206,FAG_Daten_2022!BV$1,FALSE))</f>
        <v/>
      </c>
      <c r="AR67" s="115" t="str">
        <f>IF(VLOOKUP($A67,FAG_Daten_2022!$A$1:$FK$206,FAG_Daten_2022!BW$1,FALSE)="","",VLOOKUP($A67,FAG_Daten_2022!$A$1:$FK$206,FAG_Daten_2022!BW$1,FALSE))</f>
        <v/>
      </c>
      <c r="AS67" s="115" t="str">
        <f>IF(VLOOKUP($A67,FAG_Daten_2022!$A$1:$FK$206,FAG_Daten_2022!BX$1,FALSE)="","",VLOOKUP($A67,FAG_Daten_2022!$A$1:$FK$206,FAG_Daten_2022!BX$1,FALSE))</f>
        <v/>
      </c>
      <c r="AT67" s="115" t="str">
        <f>IF(VLOOKUP($A67,FAG_Daten_2022!$A$1:$FK$206,FAG_Daten_2022!BY$1,FALSE)="","",VLOOKUP($A67,FAG_Daten_2022!$A$1:$FK$206,FAG_Daten_2022!BY$1,FALSE))</f>
        <v/>
      </c>
      <c r="AU67" s="115" t="str">
        <f>IF(VLOOKUP($A67,FAG_Daten_2022!$A$1:$FK$206,FAG_Daten_2022!BZ$1,FALSE)="","",VLOOKUP($A67,FAG_Daten_2022!$A$1:$FK$206,FAG_Daten_2022!BZ$1,FALSE))</f>
        <v/>
      </c>
      <c r="AV67" s="115" t="str">
        <f>IF(VLOOKUP($A67,FAG_Daten_2022!$A$1:$FK$206,FAG_Daten_2022!CA$1,FALSE)="","",VLOOKUP($A67,FAG_Daten_2022!$A$1:$FK$206,FAG_Daten_2022!CA$1,FALSE))</f>
        <v>Hinwil</v>
      </c>
      <c r="AW67" s="115" t="str">
        <f>IF(VLOOKUP($A67,FAG_Daten_2022!$A$1:$FK$206,FAG_Daten_2022!CB$1,FALSE)="","",VLOOKUP($A67,FAG_Daten_2022!$A$1:$FK$206,FAG_Daten_2022!CB$1,FALSE))</f>
        <v/>
      </c>
      <c r="AX67" s="115" t="str">
        <f>IF(VLOOKUP($A67,FAG_Daten_2022!$A$1:$FK$206,FAG_Daten_2022!CC$1,FALSE)="","",VLOOKUP($A67,FAG_Daten_2022!$A$1:$FK$206,FAG_Daten_2022!CC$1,FALSE))</f>
        <v/>
      </c>
      <c r="AY67" s="115" t="str">
        <f>IF(VLOOKUP($A67,FAG_Daten_2022!$A$1:$FK$206,FAG_Daten_2022!CD$1,FALSE)="","",VLOOKUP($A67,FAG_Daten_2022!$A$1:$FK$206,FAG_Daten_2022!CD$1,FALSE))</f>
        <v/>
      </c>
      <c r="AZ67" s="80">
        <f>VLOOKUP($A67,FAG_Daten_2022!$A$1:$FK$206,FAG_Daten_2022!$DH$1,FALSE)</f>
        <v>112</v>
      </c>
      <c r="BA67" s="80">
        <f>IF(VLOOKUP($A67,FAG_Daten_2022!$A$1:$FK$206,FAG_Daten_2022!M$1,FALSE)="","",VLOOKUP($A67,FAG_Daten_2022!$A$1:$FK$206,FAG_Daten_2022!M$1,FALSE))</f>
        <v>0</v>
      </c>
      <c r="BB67" s="80">
        <f>IF(VLOOKUP($A67,FAG_Daten_2022!$A$1:$FK$206,FAG_Daten_2022!N$1,FALSE)="","",VLOOKUP($A67,FAG_Daten_2022!$A$1:$FK$206,FAG_Daten_2022!N$1,FALSE))</f>
        <v>0</v>
      </c>
      <c r="BC67" s="80">
        <f>IF(VLOOKUP($A67,FAG_Daten_2022!$A$1:$FK$206,FAG_Daten_2022!O$1,FALSE)="","",VLOOKUP($A67,FAG_Daten_2022!$A$1:$FK$206,FAG_Daten_2022!O$1,FALSE))</f>
        <v>0</v>
      </c>
      <c r="BD67" s="80" t="str">
        <f>IF(VLOOKUP($A67,FAG_Daten_2022!$A$1:$FK$206,FAG_Daten_2022!P$1,FALSE)="","",VLOOKUP($A67,FAG_Daten_2022!$A$1:$FK$206,FAG_Daten_2022!P$1,FALSE))</f>
        <v/>
      </c>
      <c r="BE67" s="80">
        <f>IF(VLOOKUP($A67,FAG_Daten_2022!$A$1:$FK$206,FAG_Daten_2022!R$1,FALSE)="","",VLOOKUP($A67,FAG_Daten_2022!$A$1:$FK$206,FAG_Daten_2022!R$1,FALSE))</f>
        <v>0</v>
      </c>
      <c r="BF67" s="80">
        <f>IF(VLOOKUP($A67,FAG_Daten_2022!$A$1:$FK$206,FAG_Daten_2022!S$1,FALSE)="","",VLOOKUP($A67,FAG_Daten_2022!$A$1:$FK$206,FAG_Daten_2022!S$1,FALSE))</f>
        <v>0</v>
      </c>
      <c r="BG67" s="80" t="str">
        <f>IF(VLOOKUP($A67,FAG_Daten_2022!$A$1:$FK$206,FAG_Daten_2022!T$1,FALSE)="","",VLOOKUP($A67,FAG_Daten_2022!$A$1:$FK$206,FAG_Daten_2022!T$1,FALSE))</f>
        <v/>
      </c>
      <c r="BH67" s="80" t="str">
        <f>IF(VLOOKUP($A67,FAG_Daten_2022!$A$1:$FK$206,FAG_Daten_2022!U$1,FALSE)="","",VLOOKUP($A67,FAG_Daten_2022!$A$1:$FK$206,FAG_Daten_2022!U$1,FALSE))</f>
        <v/>
      </c>
      <c r="BI67" s="80">
        <f>IF(VLOOKUP($A67,FAG_Daten_2022!$A$1:$FK$206,FAG_Daten_2022!W$1,FALSE)="","",VLOOKUP($A67,FAG_Daten_2022!$A$1:$FK$206,FAG_Daten_2022!W$1,FALSE))</f>
        <v>66</v>
      </c>
      <c r="BJ67" s="80" t="str">
        <f>IF(VLOOKUP($A67,FAG_Daten_2022!$A$1:$FK$206,FAG_Daten_2022!X$1,FALSE)="","",VLOOKUP($A67,FAG_Daten_2022!$A$1:$FK$206,FAG_Daten_2022!X$1,FALSE))</f>
        <v/>
      </c>
      <c r="BK67" s="80" t="str">
        <f>IF(VLOOKUP($A67,FAG_Daten_2022!$A$1:$FK$206,FAG_Daten_2022!Y$1,FALSE)="","",VLOOKUP($A67,FAG_Daten_2022!$A$1:$FK$206,FAG_Daten_2022!Y$1,FALSE))</f>
        <v/>
      </c>
      <c r="BL67" s="80" t="str">
        <f>IF(VLOOKUP($A67,FAG_Daten_2022!$A$1:$FK$206,FAG_Daten_2022!Z$1,FALSE)="","",VLOOKUP($A67,FAG_Daten_2022!$A$1:$FK$206,FAG_Daten_2022!Z$1,FALSE))</f>
        <v/>
      </c>
      <c r="BM67" s="82">
        <f>IF(VLOOKUP($A67,FAG_Daten_2022!$A$1:$FK$206,FAG_Daten_2022!AG$1,FALSE)="","",VLOOKUP($A67,FAG_Daten_2022!$A$1:$FK$206,FAG_Daten_2022!AG$1,FALSE))</f>
        <v>38191941</v>
      </c>
      <c r="BN67" s="82">
        <f>IF(VLOOKUP($A67,FAG_Daten_2022!$A$1:$FK$206,FAG_Daten_2022!AH$1,FALSE)="","",VLOOKUP($A67,FAG_Daten_2022!$A$1:$FK$206,FAG_Daten_2022!AH$1,FALSE))</f>
        <v>0</v>
      </c>
      <c r="BO67" s="82">
        <f>IF(VLOOKUP($A67,FAG_Daten_2022!$A$1:$FK$206,FAG_Daten_2022!AI$1,FALSE)="","",VLOOKUP($A67,FAG_Daten_2022!$A$1:$FK$206,FAG_Daten_2022!AI$1,FALSE))</f>
        <v>0</v>
      </c>
      <c r="BP67" s="113">
        <f>IF(VLOOKUP($A67,FAG_Daten_2022!$A$1:$FK$206,FAG_Daten_2022!AJ$1,FALSE)="","",VLOOKUP($A67,FAG_Daten_2022!$A$1:$FK$206,FAG_Daten_2022!AJ$1,FALSE))</f>
        <v>0</v>
      </c>
      <c r="BQ67" s="82" t="str">
        <f>IF(VLOOKUP($A67,FAG_Daten_2022!$A$1:$FK$206,FAG_Daten_2022!AK$1,FALSE)="","",VLOOKUP($A67,FAG_Daten_2022!$A$1:$FK$206,FAG_Daten_2022!AK$1,FALSE))</f>
        <v/>
      </c>
      <c r="BR67" s="82">
        <f>IF(VLOOKUP($A67,FAG_Daten_2022!$A$1:$FK$206,FAG_Daten_2022!AL$1,FALSE)="","",VLOOKUP($A67,FAG_Daten_2022!$A$1:$FK$206,FAG_Daten_2022!AL$1,FALSE))</f>
        <v>0</v>
      </c>
      <c r="BS67" s="82">
        <f>IF(VLOOKUP($A67,FAG_Daten_2022!$A$1:$FK$206,FAG_Daten_2022!AM$1,FALSE)="","",VLOOKUP($A67,FAG_Daten_2022!$A$1:$FK$206,FAG_Daten_2022!AM$1,FALSE))</f>
        <v>0</v>
      </c>
      <c r="BT67" s="82" t="str">
        <f>IF(VLOOKUP($A67,FAG_Daten_2022!$A$1:$FK$206,FAG_Daten_2022!AN$1,FALSE)="","",VLOOKUP($A67,FAG_Daten_2022!$A$1:$FK$206,FAG_Daten_2022!AN$1,FALSE))</f>
        <v/>
      </c>
      <c r="BU67" s="82" t="str">
        <f>IF(VLOOKUP($A67,FAG_Daten_2022!$A$1:$FK$206,FAG_Daten_2022!AO$1,FALSE)="","",VLOOKUP($A67,FAG_Daten_2022!$A$1:$FK$206,FAG_Daten_2022!AO$1,FALSE))</f>
        <v/>
      </c>
      <c r="BV67" s="82">
        <f>IF(VLOOKUP($A67,FAG_Daten_2022!$A$1:$FK$206,FAG_Daten_2022!AP$1,FALSE)="","",VLOOKUP($A67,FAG_Daten_2022!$A$1:$FK$206,FAG_Daten_2022!AP$1,FALSE))</f>
        <v>38191941</v>
      </c>
      <c r="BW67" s="82" t="str">
        <f>IF(VLOOKUP($A67,FAG_Daten_2022!$A$1:$FK$206,FAG_Daten_2022!AQ$1,FALSE)="","",VLOOKUP($A67,FAG_Daten_2022!$A$1:$FK$206,FAG_Daten_2022!AQ$1,FALSE))</f>
        <v/>
      </c>
      <c r="BX67" s="82" t="str">
        <f>IF(VLOOKUP($A67,FAG_Daten_2022!$A$1:$FK$206,FAG_Daten_2022!AR$1,FALSE)="","",VLOOKUP($A67,FAG_Daten_2022!$A$1:$FK$206,FAG_Daten_2022!AR$1,FALSE))</f>
        <v/>
      </c>
      <c r="BY67" s="82" t="str">
        <f>IF(VLOOKUP($A67,FAG_Daten_2022!$A$1:$FK$206,FAG_Daten_2022!AS$1,FALSE)="","",VLOOKUP($A67,FAG_Daten_2022!$A$1:$FK$206,FAG_Daten_2022!AS$1,FALSE))</f>
        <v/>
      </c>
      <c r="BZ67" s="82">
        <f t="shared" si="83"/>
        <v>0</v>
      </c>
      <c r="CA67" s="82">
        <f t="shared" si="84"/>
        <v>0</v>
      </c>
      <c r="CB67" s="82">
        <f t="shared" si="85"/>
        <v>0</v>
      </c>
      <c r="CC67" s="82" t="str">
        <f t="shared" si="86"/>
        <v/>
      </c>
      <c r="CD67" s="82">
        <f t="shared" si="87"/>
        <v>0</v>
      </c>
      <c r="CE67" s="82">
        <f t="shared" si="88"/>
        <v>0</v>
      </c>
      <c r="CF67" s="82" t="str">
        <f t="shared" si="89"/>
        <v/>
      </c>
      <c r="CG67" s="82" t="str">
        <f t="shared" si="90"/>
        <v/>
      </c>
      <c r="CH67" s="82">
        <f t="shared" si="91"/>
        <v>1605970</v>
      </c>
      <c r="CI67" s="82" t="str">
        <f t="shared" si="92"/>
        <v/>
      </c>
      <c r="CJ67" s="82" t="str">
        <f t="shared" si="93"/>
        <v/>
      </c>
      <c r="CK67" s="82" t="str">
        <f t="shared" si="94"/>
        <v/>
      </c>
      <c r="CL67" s="82">
        <f t="shared" si="95"/>
        <v>0</v>
      </c>
      <c r="CM67" s="82">
        <f t="shared" si="96"/>
        <v>0</v>
      </c>
      <c r="CN67" s="82">
        <f t="shared" si="97"/>
        <v>0</v>
      </c>
      <c r="CO67" s="82" t="str">
        <f t="shared" si="98"/>
        <v/>
      </c>
      <c r="CP67" s="82">
        <f t="shared" si="99"/>
        <v>0</v>
      </c>
      <c r="CQ67" s="82">
        <f t="shared" si="100"/>
        <v>0</v>
      </c>
      <c r="CR67" s="82" t="str">
        <f t="shared" si="101"/>
        <v/>
      </c>
      <c r="CS67" s="82" t="str">
        <f t="shared" si="102"/>
        <v/>
      </c>
      <c r="CT67" s="82">
        <f t="shared" si="103"/>
        <v>0</v>
      </c>
      <c r="CU67" s="82" t="str">
        <f t="shared" si="104"/>
        <v/>
      </c>
      <c r="CV67" s="82" t="str">
        <f t="shared" si="105"/>
        <v/>
      </c>
      <c r="CW67" s="82" t="str">
        <f t="shared" si="106"/>
        <v/>
      </c>
      <c r="CX67" s="82">
        <f t="shared" si="107"/>
        <v>1605970</v>
      </c>
      <c r="CY67" s="82">
        <f>VLOOKUP($A67,FAG_Daten_2022!$A$1:$FK$206,FAG_Daten_2022!I$1,FALSE)</f>
        <v>2183</v>
      </c>
      <c r="CZ67" s="82" t="str">
        <f>IF(VLOOKUP($A67,FAG_Daten_2022!$A$1:$FK$206,FAG_Daten_2022!BE$1,FALSE)="","",VLOOKUP($A67,FAG_Daten_2022!$A$1:$FK$206,FAG_Daten_2022!BE$1,FALSE))</f>
        <v/>
      </c>
      <c r="DA67" s="82" t="str">
        <f>IF(VLOOKUP($A67,FAG_Daten_2022!$A$1:$FK$206,FAG_Daten_2022!BF$1,FALSE)="","",VLOOKUP($A67,FAG_Daten_2022!$A$1:$FK$206,FAG_Daten_2022!BF$1,FALSE))</f>
        <v/>
      </c>
      <c r="DB67" s="82" t="str">
        <f>IF(VLOOKUP($A67,FAG_Daten_2022!$A$1:$FK$206,FAG_Daten_2022!BG$1,FALSE)="","",VLOOKUP($A67,FAG_Daten_2022!$A$1:$FK$206,FAG_Daten_2022!BG$1,FALSE))</f>
        <v/>
      </c>
      <c r="DC67" s="82" t="str">
        <f>IF(VLOOKUP($A67,FAG_Daten_2022!$A$1:$FK$206,FAG_Daten_2022!BH$1,FALSE)="","",VLOOKUP($A67,FAG_Daten_2022!$A$1:$FK$206,FAG_Daten_2022!BH$1,FALSE))</f>
        <v/>
      </c>
      <c r="DD67" s="82" t="str">
        <f>IF(VLOOKUP($A67,FAG_Daten_2022!$A$1:$FK$206,FAG_Daten_2022!BI$1,FALSE)="","",VLOOKUP($A67,FAG_Daten_2022!$A$1:$FK$206,FAG_Daten_2022!BI$1,FALSE))</f>
        <v/>
      </c>
      <c r="DE67" s="82" t="str">
        <f>IF(VLOOKUP($A67,FAG_Daten_2022!$A$1:$FK$206,FAG_Daten_2022!BJ$1,FALSE)="","",VLOOKUP($A67,FAG_Daten_2022!$A$1:$FK$206,FAG_Daten_2022!BJ$1,FALSE))</f>
        <v/>
      </c>
      <c r="DF67" s="82" t="str">
        <f>IF(VLOOKUP($A67,FAG_Daten_2022!$A$1:$FK$206,FAG_Daten_2022!BK$1,FALSE)="","",VLOOKUP($A67,FAG_Daten_2022!$A$1:$FK$206,FAG_Daten_2022!BK$1,FALSE))</f>
        <v/>
      </c>
      <c r="DG67" s="82" t="str">
        <f>IF(VLOOKUP($A67,FAG_Daten_2022!$A$1:$FK$206,FAG_Daten_2022!BL$1,FALSE)="","",VLOOKUP($A67,FAG_Daten_2022!$A$1:$FK$206,FAG_Daten_2022!BL$1,FALSE))</f>
        <v/>
      </c>
      <c r="DH67" s="82">
        <f>IF(VLOOKUP($A67,FAG_Daten_2022!$A$1:$FK$206,FAG_Daten_2022!BM$1,FALSE)="","",VLOOKUP($A67,FAG_Daten_2022!$A$1:$FK$206,FAG_Daten_2022!BM$1,FALSE))</f>
        <v>1170</v>
      </c>
      <c r="DI67" s="82" t="str">
        <f>IF(VLOOKUP($A67,FAG_Daten_2022!$A$1:$FK$206,FAG_Daten_2022!BN$1,FALSE)="","",VLOOKUP($A67,FAG_Daten_2022!$A$1:$FK$206,FAG_Daten_2022!BN$1,FALSE))</f>
        <v/>
      </c>
      <c r="DJ67" s="82" t="str">
        <f>IF(VLOOKUP($A67,FAG_Daten_2022!$A$1:$FK$206,FAG_Daten_2022!BO$1,FALSE)="","",VLOOKUP($A67,FAG_Daten_2022!$A$1:$FK$206,FAG_Daten_2022!BO$1,FALSE))</f>
        <v/>
      </c>
      <c r="DK67" s="82" t="str">
        <f>IF(VLOOKUP($A67,FAG_Daten_2022!$A$1:$FK$206,FAG_Daten_2022!BP$1,FALSE)="","",VLOOKUP($A67,FAG_Daten_2022!$A$1:$FK$206,FAG_Daten_2022!BP$1,FALSE))</f>
        <v/>
      </c>
      <c r="DL67" s="82" t="str">
        <f>IF(VLOOKUP($A67,FAG_Daten_2022!$A$1:$FK$206,FAG_Daten_2022!BQ$1,FALSE)="","",VLOOKUP($A67,FAG_Daten_2022!$A$1:$FK$206,FAG_Daten_2022!BQ$1,FALSE))</f>
        <v/>
      </c>
      <c r="DM67" s="82" t="str">
        <f>IF(VLOOKUP($A67,FAG_Daten_2022!$A$1:$FK$206,FAG_Daten_2022!BR$1,FALSE)="","",VLOOKUP($A67,FAG_Daten_2022!$A$1:$FK$206,FAG_Daten_2022!BR$1,FALSE))</f>
        <v/>
      </c>
      <c r="DN67" s="82" t="str">
        <f t="shared" si="108"/>
        <v/>
      </c>
      <c r="DO67" s="82" t="str">
        <f t="shared" si="109"/>
        <v/>
      </c>
      <c r="DP67" s="82" t="str">
        <f t="shared" si="110"/>
        <v/>
      </c>
      <c r="DQ67" s="82" t="str">
        <f t="shared" si="111"/>
        <v/>
      </c>
      <c r="DR67" s="82" t="str">
        <f t="shared" si="112"/>
        <v/>
      </c>
      <c r="DS67" s="82" t="str">
        <f t="shared" si="113"/>
        <v/>
      </c>
      <c r="DT67" s="82" t="str">
        <f t="shared" si="114"/>
        <v/>
      </c>
      <c r="DU67" s="82" t="str">
        <f t="shared" si="115"/>
        <v/>
      </c>
      <c r="DV67" s="82">
        <f t="shared" si="116"/>
        <v>0</v>
      </c>
      <c r="DW67" s="82" t="str">
        <f t="shared" si="117"/>
        <v/>
      </c>
      <c r="DX67" s="82" t="str">
        <f t="shared" si="118"/>
        <v/>
      </c>
      <c r="DY67" s="82" t="str">
        <f t="shared" si="119"/>
        <v/>
      </c>
      <c r="DZ67" s="82">
        <f t="shared" si="120"/>
        <v>0</v>
      </c>
      <c r="EA67" s="82">
        <f t="shared" si="121"/>
        <v>1605970</v>
      </c>
      <c r="EB67" s="82"/>
      <c r="EC67" s="82"/>
      <c r="ED67" s="82"/>
      <c r="EE67" s="82"/>
      <c r="EF67" s="82"/>
      <c r="EG67" s="82"/>
      <c r="EH67" s="82"/>
      <c r="EI67" s="82"/>
      <c r="EJ67" s="82"/>
      <c r="EK67" s="3"/>
      <c r="EL67" s="82"/>
      <c r="EM67" s="3"/>
    </row>
    <row r="68" spans="1:143" outlineLevel="1" x14ac:dyDescent="0.2">
      <c r="A68" s="3">
        <v>173</v>
      </c>
      <c r="B68" s="3" t="str">
        <f>VLOOKUP(A68,FAG_Daten_2022!A$1:$FK$206,FAG_Daten_2022!$B$1,FALSE)</f>
        <v>Hittnau</v>
      </c>
      <c r="C68" s="3" t="str">
        <f>VLOOKUP(A68,FAG_Daten_2022!A$1:$FK$206,FAG_Daten_2022!$C$1,FALSE)</f>
        <v>Politische Gemeinde</v>
      </c>
      <c r="D68" s="3" t="str">
        <f>VLOOKUP(A68,FAG_Daten_2022!A$1:$FK$206,FAG_Daten_2022!$D$1,FALSE)</f>
        <v>Bezirk Pfäffikon</v>
      </c>
      <c r="E68" s="82">
        <f>VLOOKUP(A68,FAG_Daten_2022!A$1:$FK$206,FAG_Daten_2022!$AT$1,FALSE)</f>
        <v>2558</v>
      </c>
      <c r="F68" s="82">
        <f>VLOOKUP(A68,FAG_Daten_2022!A$1:$FK$206,FAG_Daten_2022!$AV$1,FALSE)</f>
        <v>3770</v>
      </c>
      <c r="G68" s="82">
        <f>VLOOKUP(A68,FAG_Daten_2022!A$1:$FK$206,FAG_Daten_2022!$F$1,FALSE)</f>
        <v>3728</v>
      </c>
      <c r="H68" s="80">
        <f>VLOOKUP(A68,FAG_Daten_2022!A$1:$FK$206,FAG_Daten_2022!$DH$1,FALSE)</f>
        <v>116</v>
      </c>
      <c r="I68" s="82">
        <f>ROUND(IF(E68&lt;FAG_Basisdaten!$C$5*F68,(FAG_Basisdaten!$C$5*F68-E68)*G68*H68/100,0),0)</f>
        <v>4426105</v>
      </c>
      <c r="J68" s="82">
        <f>VLOOKUP(A68,FAG_Daten_2022!A$1:$FK$206,FAG_Daten_2022!$AT$1,FALSE)</f>
        <v>2558</v>
      </c>
      <c r="K68" s="82">
        <f>VLOOKUP(A68,FAG_Daten_2022!A$1:$FK$206,FAG_Daten_2022!$AV$1,FALSE)</f>
        <v>3770</v>
      </c>
      <c r="L68" s="3">
        <f>VLOOKUP(A68,FAG_Daten_2022!A$1:$FK$206,FAG_Daten_2022!$F$1,FALSE)</f>
        <v>3728</v>
      </c>
      <c r="M68" s="3">
        <f>VLOOKUP(A68,FAG_Daten_2022!A$1:$FK$206,FAG_Daten_2022!DJ$1,FALSE)</f>
        <v>99.67</v>
      </c>
      <c r="N68" s="3">
        <f>VLOOKUP(A68,FAG_Daten_2022!A$1:$FK$206,FAG_Daten_2022!$DK$1,FALSE)</f>
        <v>100.87</v>
      </c>
      <c r="O68" s="82">
        <f>ROUND(IF(J68&gt;K68*FAG_Basisdaten!$C$8,(J68-K68*FAG_Basisdaten!$C$8)*FAG_Basisdaten!$C$9*L68*(M68/N68),0),0)</f>
        <v>0</v>
      </c>
      <c r="P68" s="82">
        <f>VLOOKUP(A68,FAG_Daten_2022!A$1:$FK$206,FAG_Daten_2022!$I$1,FALSE)</f>
        <v>834</v>
      </c>
      <c r="Q68" s="82">
        <f>VLOOKUP(A68,FAG_Daten_2022!A$1:$FK$206,FAG_Daten_2022!$F$1,FALSE)</f>
        <v>3728</v>
      </c>
      <c r="R68" s="82">
        <f>VLOOKUP(A68,FAG_Daten_2022!A$1:$FK$206,FAG_Daten_2022!$K$1,FALSE)</f>
        <v>232131</v>
      </c>
      <c r="S68" s="82">
        <f>VLOOKUP(A68,FAG_Daten_2022!A$1:$FK$206,FAG_Daten_2022!$H$1,FALSE)</f>
        <v>1130451</v>
      </c>
      <c r="T68" s="82">
        <f>VLOOKUP(A68,FAG_Daten_2022!A$1:$FK$206,FAG_Daten_2022!$F$1,FALSE)</f>
        <v>3728</v>
      </c>
      <c r="U68" s="3">
        <f>VLOOKUP(A68,FAG_Daten_2022!A$1:$FK$206,FAG_Daten_2022!$BC$1,FALSE)</f>
        <v>102.3</v>
      </c>
      <c r="V68" s="3">
        <f>VLOOKUP(A68,FAG_Daten_2022!A$1:$FK$206,FAG_Daten_2022!$BD$1,FALSE)</f>
        <v>104.2</v>
      </c>
      <c r="W68" s="118">
        <f>IF((P68/Q68)&gt;(R68/S68)*FAG_Basisdaten!$C$12,((P68/Q68)-(R68/S68)*FAG_Basisdaten!$C$12)*T68*FAG_Basisdaten!$C$13*(U68/V68),0)</f>
        <v>0</v>
      </c>
      <c r="X68" s="3">
        <f>VLOOKUP(A68,FAG_Daten_2022!A$1:$FK$206,FAG_Daten_2022!$DH$1,FALSE)</f>
        <v>116</v>
      </c>
      <c r="Y68" s="3">
        <f>VLOOKUP(A68,FAG_Daten_2022!A$1:$FK$206,FAG_Daten_2022!$DJ$1,FALSE)</f>
        <v>99.67</v>
      </c>
      <c r="Z68" s="82">
        <f>ROUND(W68-W68*MIN(MAX((Y68*FAG_Basisdaten!$C$15-X68)/(Y68*FAG_Basisdaten!$C$14),0),1),0)</f>
        <v>0</v>
      </c>
      <c r="AA68" s="79">
        <f>VLOOKUP(A68,FAG_Daten_2022!A$1:$FK$206,FAG_Daten_2022!$AW$1,FALSE)</f>
        <v>289.32</v>
      </c>
      <c r="AB68" s="83">
        <f>VLOOKUP(A68,FAG_Daten_2022!A$1:$FK$206,FAG_Daten_2022!$AZ$1,FALSE)</f>
        <v>1.6299999999999999E-2</v>
      </c>
      <c r="AC68" s="3">
        <f>VLOOKUP(A68,FAG_Daten_2022!A$1:$FK$206,FAG_Daten_2022!$F$1,FALSE)</f>
        <v>3728</v>
      </c>
      <c r="AD68" s="3">
        <f>VLOOKUP(A68,FAG_Daten_2022!A$1:$FK$206,FAG_Daten_2022!$BC$1,FALSE)</f>
        <v>102.3</v>
      </c>
      <c r="AE68" s="3">
        <f>VLOOKUP(A68,FAG_Daten_2022!A$1:$FK$206,FAG_Daten_2022!$BD$1,FALSE)</f>
        <v>104.2</v>
      </c>
      <c r="AF68" s="80">
        <f>IF(OR(AA68&lt;FAG_Basisdaten!$C$18,AB68&gt;FAG_Basisdaten!$C$19),MAX((FAG_Basisdaten!$C$20+FAG_Basisdaten!$C$21*AA68+FAG_Basisdaten!$C$22*AB68*100)*AC68*(AD68/AE68),0),0)</f>
        <v>0</v>
      </c>
      <c r="AG68" s="3">
        <f>VLOOKUP(A68,FAG_Daten_2022!A$1:$FK$206,FAG_Daten_2022!$DH$1,FALSE)</f>
        <v>116</v>
      </c>
      <c r="AH68" s="3">
        <f>VLOOKUP(A68,FAG_Daten_2022!A$1:$FK$206,FAG_Daten_2022!$DJ$1,FALSE)</f>
        <v>99.67</v>
      </c>
      <c r="AI68" s="82">
        <f>ROUND(AF68-AF68*MIN(MAX((AH68*FAG_Basisdaten!$C$24-AG68)/(AH68*FAG_Basisdaten!$C$23),0),1),0)</f>
        <v>0</v>
      </c>
      <c r="AJ68" s="3">
        <f>VLOOKUP(A68,FAG_Daten_2022!$A$1:$FK$206,FAG_Daten_2022!$BC$1,FALSE)</f>
        <v>102.3</v>
      </c>
      <c r="AK68" s="3">
        <f>VLOOKUP(A68,FAG_Daten_2022!$A$1:$FK$206,FAG_Daten_2022!$BD$1,FALSE)</f>
        <v>104.2</v>
      </c>
      <c r="AL68" s="82">
        <v>0</v>
      </c>
      <c r="AM68" s="82">
        <f t="shared" si="82"/>
        <v>4426105</v>
      </c>
      <c r="AN68" s="115" t="str">
        <f>IF(VLOOKUP($A68,FAG_Daten_2022!$A$1:$FK$206,FAG_Daten_2022!BS$1,FALSE)="","",VLOOKUP($A68,FAG_Daten_2022!$A$1:$FK$206,FAG_Daten_2022!BS$1,FALSE))</f>
        <v/>
      </c>
      <c r="AO68" s="115" t="str">
        <f>IF(VLOOKUP($A68,FAG_Daten_2022!$A$1:$FK$206,FAG_Daten_2022!BT$1,FALSE)="","",VLOOKUP($A68,FAG_Daten_2022!$A$1:$FK$206,FAG_Daten_2022!BT$1,FALSE))</f>
        <v/>
      </c>
      <c r="AP68" s="115" t="str">
        <f>IF(VLOOKUP($A68,FAG_Daten_2022!$A$1:$FK$206,FAG_Daten_2022!BU$1,FALSE)="","",VLOOKUP($A68,FAG_Daten_2022!$A$1:$FK$206,FAG_Daten_2022!BU$1,FALSE))</f>
        <v/>
      </c>
      <c r="AQ68" s="115" t="str">
        <f>IF(VLOOKUP($A68,FAG_Daten_2022!$A$1:$FK$206,FAG_Daten_2022!BV$1,FALSE)="","",VLOOKUP($A68,FAG_Daten_2022!$A$1:$FK$206,FAG_Daten_2022!BV$1,FALSE))</f>
        <v/>
      </c>
      <c r="AR68" s="115" t="str">
        <f>IF(VLOOKUP($A68,FAG_Daten_2022!$A$1:$FK$206,FAG_Daten_2022!BW$1,FALSE)="","",VLOOKUP($A68,FAG_Daten_2022!$A$1:$FK$206,FAG_Daten_2022!BW$1,FALSE))</f>
        <v/>
      </c>
      <c r="AS68" s="115" t="str">
        <f>IF(VLOOKUP($A68,FAG_Daten_2022!$A$1:$FK$206,FAG_Daten_2022!BX$1,FALSE)="","",VLOOKUP($A68,FAG_Daten_2022!$A$1:$FK$206,FAG_Daten_2022!BX$1,FALSE))</f>
        <v/>
      </c>
      <c r="AT68" s="115" t="str">
        <f>IF(VLOOKUP($A68,FAG_Daten_2022!$A$1:$FK$206,FAG_Daten_2022!BY$1,FALSE)="","",VLOOKUP($A68,FAG_Daten_2022!$A$1:$FK$206,FAG_Daten_2022!BY$1,FALSE))</f>
        <v/>
      </c>
      <c r="AU68" s="115" t="str">
        <f>IF(VLOOKUP($A68,FAG_Daten_2022!$A$1:$FK$206,FAG_Daten_2022!BZ$1,FALSE)="","",VLOOKUP($A68,FAG_Daten_2022!$A$1:$FK$206,FAG_Daten_2022!BZ$1,FALSE))</f>
        <v/>
      </c>
      <c r="AV68" s="115" t="str">
        <f>IF(VLOOKUP($A68,FAG_Daten_2022!$A$1:$FK$206,FAG_Daten_2022!CA$1,FALSE)="","",VLOOKUP($A68,FAG_Daten_2022!$A$1:$FK$206,FAG_Daten_2022!CA$1,FALSE))</f>
        <v>Hittnau</v>
      </c>
      <c r="AW68" s="115" t="str">
        <f>IF(VLOOKUP($A68,FAG_Daten_2022!$A$1:$FK$206,FAG_Daten_2022!CB$1,FALSE)="","",VLOOKUP($A68,FAG_Daten_2022!$A$1:$FK$206,FAG_Daten_2022!CB$1,FALSE))</f>
        <v/>
      </c>
      <c r="AX68" s="115" t="str">
        <f>IF(VLOOKUP($A68,FAG_Daten_2022!$A$1:$FK$206,FAG_Daten_2022!CC$1,FALSE)="","",VLOOKUP($A68,FAG_Daten_2022!$A$1:$FK$206,FAG_Daten_2022!CC$1,FALSE))</f>
        <v/>
      </c>
      <c r="AY68" s="115" t="str">
        <f>IF(VLOOKUP($A68,FAG_Daten_2022!$A$1:$FK$206,FAG_Daten_2022!CD$1,FALSE)="","",VLOOKUP($A68,FAG_Daten_2022!$A$1:$FK$206,FAG_Daten_2022!CD$1,FALSE))</f>
        <v/>
      </c>
      <c r="AZ68" s="80">
        <f>VLOOKUP($A68,FAG_Daten_2022!$A$1:$FK$206,FAG_Daten_2022!$DH$1,FALSE)</f>
        <v>116</v>
      </c>
      <c r="BA68" s="80">
        <f>IF(VLOOKUP($A68,FAG_Daten_2022!$A$1:$FK$206,FAG_Daten_2022!M$1,FALSE)="","",VLOOKUP($A68,FAG_Daten_2022!$A$1:$FK$206,FAG_Daten_2022!M$1,FALSE))</f>
        <v>0</v>
      </c>
      <c r="BB68" s="80">
        <f>IF(VLOOKUP($A68,FAG_Daten_2022!$A$1:$FK$206,FAG_Daten_2022!N$1,FALSE)="","",VLOOKUP($A68,FAG_Daten_2022!$A$1:$FK$206,FAG_Daten_2022!N$1,FALSE))</f>
        <v>0</v>
      </c>
      <c r="BC68" s="80">
        <f>IF(VLOOKUP($A68,FAG_Daten_2022!$A$1:$FK$206,FAG_Daten_2022!O$1,FALSE)="","",VLOOKUP($A68,FAG_Daten_2022!$A$1:$FK$206,FAG_Daten_2022!O$1,FALSE))</f>
        <v>0</v>
      </c>
      <c r="BD68" s="80" t="str">
        <f>IF(VLOOKUP($A68,FAG_Daten_2022!$A$1:$FK$206,FAG_Daten_2022!P$1,FALSE)="","",VLOOKUP($A68,FAG_Daten_2022!$A$1:$FK$206,FAG_Daten_2022!P$1,FALSE))</f>
        <v/>
      </c>
      <c r="BE68" s="80">
        <f>IF(VLOOKUP($A68,FAG_Daten_2022!$A$1:$FK$206,FAG_Daten_2022!R$1,FALSE)="","",VLOOKUP($A68,FAG_Daten_2022!$A$1:$FK$206,FAG_Daten_2022!R$1,FALSE))</f>
        <v>0</v>
      </c>
      <c r="BF68" s="80">
        <f>IF(VLOOKUP($A68,FAG_Daten_2022!$A$1:$FK$206,FAG_Daten_2022!S$1,FALSE)="","",VLOOKUP($A68,FAG_Daten_2022!$A$1:$FK$206,FAG_Daten_2022!S$1,FALSE))</f>
        <v>0</v>
      </c>
      <c r="BG68" s="80" t="str">
        <f>IF(VLOOKUP($A68,FAG_Daten_2022!$A$1:$FK$206,FAG_Daten_2022!T$1,FALSE)="","",VLOOKUP($A68,FAG_Daten_2022!$A$1:$FK$206,FAG_Daten_2022!T$1,FALSE))</f>
        <v/>
      </c>
      <c r="BH68" s="80" t="str">
        <f>IF(VLOOKUP($A68,FAG_Daten_2022!$A$1:$FK$206,FAG_Daten_2022!U$1,FALSE)="","",VLOOKUP($A68,FAG_Daten_2022!$A$1:$FK$206,FAG_Daten_2022!U$1,FALSE))</f>
        <v/>
      </c>
      <c r="BI68" s="80">
        <f>IF(VLOOKUP($A68,FAG_Daten_2022!$A$1:$FK$206,FAG_Daten_2022!W$1,FALSE)="","",VLOOKUP($A68,FAG_Daten_2022!$A$1:$FK$206,FAG_Daten_2022!W$1,FALSE))</f>
        <v>68</v>
      </c>
      <c r="BJ68" s="80" t="str">
        <f>IF(VLOOKUP($A68,FAG_Daten_2022!$A$1:$FK$206,FAG_Daten_2022!X$1,FALSE)="","",VLOOKUP($A68,FAG_Daten_2022!$A$1:$FK$206,FAG_Daten_2022!X$1,FALSE))</f>
        <v/>
      </c>
      <c r="BK68" s="80" t="str">
        <f>IF(VLOOKUP($A68,FAG_Daten_2022!$A$1:$FK$206,FAG_Daten_2022!Y$1,FALSE)="","",VLOOKUP($A68,FAG_Daten_2022!$A$1:$FK$206,FAG_Daten_2022!Y$1,FALSE))</f>
        <v/>
      </c>
      <c r="BL68" s="80" t="str">
        <f>IF(VLOOKUP($A68,FAG_Daten_2022!$A$1:$FK$206,FAG_Daten_2022!Z$1,FALSE)="","",VLOOKUP($A68,FAG_Daten_2022!$A$1:$FK$206,FAG_Daten_2022!Z$1,FALSE))</f>
        <v/>
      </c>
      <c r="BM68" s="82">
        <f>IF(VLOOKUP($A68,FAG_Daten_2022!$A$1:$FK$206,FAG_Daten_2022!AG$1,FALSE)="","",VLOOKUP($A68,FAG_Daten_2022!$A$1:$FK$206,FAG_Daten_2022!AG$1,FALSE))</f>
        <v>9536999</v>
      </c>
      <c r="BN68" s="82">
        <f>IF(VLOOKUP($A68,FAG_Daten_2022!$A$1:$FK$206,FAG_Daten_2022!AH$1,FALSE)="","",VLOOKUP($A68,FAG_Daten_2022!$A$1:$FK$206,FAG_Daten_2022!AH$1,FALSE))</f>
        <v>0</v>
      </c>
      <c r="BO68" s="82">
        <f>IF(VLOOKUP($A68,FAG_Daten_2022!$A$1:$FK$206,FAG_Daten_2022!AI$1,FALSE)="","",VLOOKUP($A68,FAG_Daten_2022!$A$1:$FK$206,FAG_Daten_2022!AI$1,FALSE))</f>
        <v>0</v>
      </c>
      <c r="BP68" s="113">
        <f>IF(VLOOKUP($A68,FAG_Daten_2022!$A$1:$FK$206,FAG_Daten_2022!AJ$1,FALSE)="","",VLOOKUP($A68,FAG_Daten_2022!$A$1:$FK$206,FAG_Daten_2022!AJ$1,FALSE))</f>
        <v>0</v>
      </c>
      <c r="BQ68" s="82" t="str">
        <f>IF(VLOOKUP($A68,FAG_Daten_2022!$A$1:$FK$206,FAG_Daten_2022!AK$1,FALSE)="","",VLOOKUP($A68,FAG_Daten_2022!$A$1:$FK$206,FAG_Daten_2022!AK$1,FALSE))</f>
        <v/>
      </c>
      <c r="BR68" s="82">
        <f>IF(VLOOKUP($A68,FAG_Daten_2022!$A$1:$FK$206,FAG_Daten_2022!AL$1,FALSE)="","",VLOOKUP($A68,FAG_Daten_2022!$A$1:$FK$206,FAG_Daten_2022!AL$1,FALSE))</f>
        <v>0</v>
      </c>
      <c r="BS68" s="82">
        <f>IF(VLOOKUP($A68,FAG_Daten_2022!$A$1:$FK$206,FAG_Daten_2022!AM$1,FALSE)="","",VLOOKUP($A68,FAG_Daten_2022!$A$1:$FK$206,FAG_Daten_2022!AM$1,FALSE))</f>
        <v>0</v>
      </c>
      <c r="BT68" s="82" t="str">
        <f>IF(VLOOKUP($A68,FAG_Daten_2022!$A$1:$FK$206,FAG_Daten_2022!AN$1,FALSE)="","",VLOOKUP($A68,FAG_Daten_2022!$A$1:$FK$206,FAG_Daten_2022!AN$1,FALSE))</f>
        <v/>
      </c>
      <c r="BU68" s="82" t="str">
        <f>IF(VLOOKUP($A68,FAG_Daten_2022!$A$1:$FK$206,FAG_Daten_2022!AO$1,FALSE)="","",VLOOKUP($A68,FAG_Daten_2022!$A$1:$FK$206,FAG_Daten_2022!AO$1,FALSE))</f>
        <v/>
      </c>
      <c r="BV68" s="82">
        <f>IF(VLOOKUP($A68,FAG_Daten_2022!$A$1:$FK$206,FAG_Daten_2022!AP$1,FALSE)="","",VLOOKUP($A68,FAG_Daten_2022!$A$1:$FK$206,FAG_Daten_2022!AP$1,FALSE))</f>
        <v>9536999</v>
      </c>
      <c r="BW68" s="82" t="str">
        <f>IF(VLOOKUP($A68,FAG_Daten_2022!$A$1:$FK$206,FAG_Daten_2022!AQ$1,FALSE)="","",VLOOKUP($A68,FAG_Daten_2022!$A$1:$FK$206,FAG_Daten_2022!AQ$1,FALSE))</f>
        <v/>
      </c>
      <c r="BX68" s="82" t="str">
        <f>IF(VLOOKUP($A68,FAG_Daten_2022!$A$1:$FK$206,FAG_Daten_2022!AR$1,FALSE)="","",VLOOKUP($A68,FAG_Daten_2022!$A$1:$FK$206,FAG_Daten_2022!AR$1,FALSE))</f>
        <v/>
      </c>
      <c r="BY68" s="82" t="str">
        <f>IF(VLOOKUP($A68,FAG_Daten_2022!$A$1:$FK$206,FAG_Daten_2022!AS$1,FALSE)="","",VLOOKUP($A68,FAG_Daten_2022!$A$1:$FK$206,FAG_Daten_2022!AS$1,FALSE))</f>
        <v/>
      </c>
      <c r="BZ68" s="82">
        <f t="shared" si="83"/>
        <v>0</v>
      </c>
      <c r="CA68" s="82">
        <f t="shared" si="84"/>
        <v>0</v>
      </c>
      <c r="CB68" s="82">
        <f t="shared" si="85"/>
        <v>0</v>
      </c>
      <c r="CC68" s="82" t="str">
        <f t="shared" si="86"/>
        <v/>
      </c>
      <c r="CD68" s="82">
        <f t="shared" si="87"/>
        <v>0</v>
      </c>
      <c r="CE68" s="82">
        <f t="shared" si="88"/>
        <v>0</v>
      </c>
      <c r="CF68" s="82" t="str">
        <f t="shared" si="89"/>
        <v/>
      </c>
      <c r="CG68" s="82" t="str">
        <f t="shared" si="90"/>
        <v/>
      </c>
      <c r="CH68" s="82">
        <f t="shared" si="91"/>
        <v>2594613</v>
      </c>
      <c r="CI68" s="82" t="str">
        <f t="shared" si="92"/>
        <v/>
      </c>
      <c r="CJ68" s="82" t="str">
        <f t="shared" si="93"/>
        <v/>
      </c>
      <c r="CK68" s="82" t="str">
        <f t="shared" si="94"/>
        <v/>
      </c>
      <c r="CL68" s="82">
        <f t="shared" si="95"/>
        <v>0</v>
      </c>
      <c r="CM68" s="82">
        <f t="shared" si="96"/>
        <v>0</v>
      </c>
      <c r="CN68" s="82">
        <f t="shared" si="97"/>
        <v>0</v>
      </c>
      <c r="CO68" s="82" t="str">
        <f t="shared" si="98"/>
        <v/>
      </c>
      <c r="CP68" s="82">
        <f t="shared" si="99"/>
        <v>0</v>
      </c>
      <c r="CQ68" s="82">
        <f t="shared" si="100"/>
        <v>0</v>
      </c>
      <c r="CR68" s="82" t="str">
        <f t="shared" si="101"/>
        <v/>
      </c>
      <c r="CS68" s="82" t="str">
        <f t="shared" si="102"/>
        <v/>
      </c>
      <c r="CT68" s="82">
        <f t="shared" si="103"/>
        <v>0</v>
      </c>
      <c r="CU68" s="82" t="str">
        <f t="shared" si="104"/>
        <v/>
      </c>
      <c r="CV68" s="82" t="str">
        <f t="shared" si="105"/>
        <v/>
      </c>
      <c r="CW68" s="82" t="str">
        <f t="shared" si="106"/>
        <v/>
      </c>
      <c r="CX68" s="82">
        <f t="shared" si="107"/>
        <v>2594613</v>
      </c>
      <c r="CY68" s="82">
        <f>VLOOKUP($A68,FAG_Daten_2022!$A$1:$FK$206,FAG_Daten_2022!I$1,FALSE)</f>
        <v>834</v>
      </c>
      <c r="CZ68" s="82" t="str">
        <f>IF(VLOOKUP($A68,FAG_Daten_2022!$A$1:$FK$206,FAG_Daten_2022!BE$1,FALSE)="","",VLOOKUP($A68,FAG_Daten_2022!$A$1:$FK$206,FAG_Daten_2022!BE$1,FALSE))</f>
        <v/>
      </c>
      <c r="DA68" s="82" t="str">
        <f>IF(VLOOKUP($A68,FAG_Daten_2022!$A$1:$FK$206,FAG_Daten_2022!BF$1,FALSE)="","",VLOOKUP($A68,FAG_Daten_2022!$A$1:$FK$206,FAG_Daten_2022!BF$1,FALSE))</f>
        <v/>
      </c>
      <c r="DB68" s="82" t="str">
        <f>IF(VLOOKUP($A68,FAG_Daten_2022!$A$1:$FK$206,FAG_Daten_2022!BG$1,FALSE)="","",VLOOKUP($A68,FAG_Daten_2022!$A$1:$FK$206,FAG_Daten_2022!BG$1,FALSE))</f>
        <v/>
      </c>
      <c r="DC68" s="82" t="str">
        <f>IF(VLOOKUP($A68,FAG_Daten_2022!$A$1:$FK$206,FAG_Daten_2022!BH$1,FALSE)="","",VLOOKUP($A68,FAG_Daten_2022!$A$1:$FK$206,FAG_Daten_2022!BH$1,FALSE))</f>
        <v/>
      </c>
      <c r="DD68" s="82" t="str">
        <f>IF(VLOOKUP($A68,FAG_Daten_2022!$A$1:$FK$206,FAG_Daten_2022!BI$1,FALSE)="","",VLOOKUP($A68,FAG_Daten_2022!$A$1:$FK$206,FAG_Daten_2022!BI$1,FALSE))</f>
        <v/>
      </c>
      <c r="DE68" s="82" t="str">
        <f>IF(VLOOKUP($A68,FAG_Daten_2022!$A$1:$FK$206,FAG_Daten_2022!BJ$1,FALSE)="","",VLOOKUP($A68,FAG_Daten_2022!$A$1:$FK$206,FAG_Daten_2022!BJ$1,FALSE))</f>
        <v/>
      </c>
      <c r="DF68" s="82" t="str">
        <f>IF(VLOOKUP($A68,FAG_Daten_2022!$A$1:$FK$206,FAG_Daten_2022!BK$1,FALSE)="","",VLOOKUP($A68,FAG_Daten_2022!$A$1:$FK$206,FAG_Daten_2022!BK$1,FALSE))</f>
        <v/>
      </c>
      <c r="DG68" s="82" t="str">
        <f>IF(VLOOKUP($A68,FAG_Daten_2022!$A$1:$FK$206,FAG_Daten_2022!BL$1,FALSE)="","",VLOOKUP($A68,FAG_Daten_2022!$A$1:$FK$206,FAG_Daten_2022!BL$1,FALSE))</f>
        <v/>
      </c>
      <c r="DH68" s="82">
        <f>IF(VLOOKUP($A68,FAG_Daten_2022!$A$1:$FK$206,FAG_Daten_2022!BM$1,FALSE)="","",VLOOKUP($A68,FAG_Daten_2022!$A$1:$FK$206,FAG_Daten_2022!BM$1,FALSE))</f>
        <v>456</v>
      </c>
      <c r="DI68" s="82" t="str">
        <f>IF(VLOOKUP($A68,FAG_Daten_2022!$A$1:$FK$206,FAG_Daten_2022!BN$1,FALSE)="","",VLOOKUP($A68,FAG_Daten_2022!$A$1:$FK$206,FAG_Daten_2022!BN$1,FALSE))</f>
        <v/>
      </c>
      <c r="DJ68" s="82" t="str">
        <f>IF(VLOOKUP($A68,FAG_Daten_2022!$A$1:$FK$206,FAG_Daten_2022!BO$1,FALSE)="","",VLOOKUP($A68,FAG_Daten_2022!$A$1:$FK$206,FAG_Daten_2022!BO$1,FALSE))</f>
        <v/>
      </c>
      <c r="DK68" s="82" t="str">
        <f>IF(VLOOKUP($A68,FAG_Daten_2022!$A$1:$FK$206,FAG_Daten_2022!BP$1,FALSE)="","",VLOOKUP($A68,FAG_Daten_2022!$A$1:$FK$206,FAG_Daten_2022!BP$1,FALSE))</f>
        <v/>
      </c>
      <c r="DL68" s="82" t="str">
        <f>IF(VLOOKUP($A68,FAG_Daten_2022!$A$1:$FK$206,FAG_Daten_2022!BQ$1,FALSE)="","",VLOOKUP($A68,FAG_Daten_2022!$A$1:$FK$206,FAG_Daten_2022!BQ$1,FALSE))</f>
        <v/>
      </c>
      <c r="DM68" s="82" t="str">
        <f>IF(VLOOKUP($A68,FAG_Daten_2022!$A$1:$FK$206,FAG_Daten_2022!BR$1,FALSE)="","",VLOOKUP($A68,FAG_Daten_2022!$A$1:$FK$206,FAG_Daten_2022!BR$1,FALSE))</f>
        <v/>
      </c>
      <c r="DN68" s="82" t="str">
        <f t="shared" si="108"/>
        <v/>
      </c>
      <c r="DO68" s="82" t="str">
        <f t="shared" si="109"/>
        <v/>
      </c>
      <c r="DP68" s="82" t="str">
        <f t="shared" si="110"/>
        <v/>
      </c>
      <c r="DQ68" s="82" t="str">
        <f t="shared" si="111"/>
        <v/>
      </c>
      <c r="DR68" s="82" t="str">
        <f t="shared" si="112"/>
        <v/>
      </c>
      <c r="DS68" s="82" t="str">
        <f t="shared" si="113"/>
        <v/>
      </c>
      <c r="DT68" s="82" t="str">
        <f t="shared" si="114"/>
        <v/>
      </c>
      <c r="DU68" s="82" t="str">
        <f t="shared" si="115"/>
        <v/>
      </c>
      <c r="DV68" s="82">
        <f t="shared" si="116"/>
        <v>0</v>
      </c>
      <c r="DW68" s="82" t="str">
        <f t="shared" si="117"/>
        <v/>
      </c>
      <c r="DX68" s="82" t="str">
        <f t="shared" si="118"/>
        <v/>
      </c>
      <c r="DY68" s="82" t="str">
        <f t="shared" si="119"/>
        <v/>
      </c>
      <c r="DZ68" s="82">
        <f t="shared" si="120"/>
        <v>0</v>
      </c>
      <c r="EA68" s="82">
        <f t="shared" si="121"/>
        <v>2594613</v>
      </c>
      <c r="EB68" s="82"/>
      <c r="EC68" s="82"/>
      <c r="ED68" s="82"/>
      <c r="EE68" s="82"/>
      <c r="EF68" s="82"/>
      <c r="EG68" s="82"/>
      <c r="EH68" s="82"/>
      <c r="EI68" s="82"/>
      <c r="EJ68" s="82"/>
      <c r="EK68" s="3"/>
      <c r="EL68" s="82"/>
      <c r="EM68" s="3"/>
    </row>
    <row r="69" spans="1:143" outlineLevel="1" x14ac:dyDescent="0.2">
      <c r="A69" s="3">
        <v>59</v>
      </c>
      <c r="B69" s="3" t="str">
        <f>VLOOKUP(A69,FAG_Daten_2022!A$1:$FK$206,FAG_Daten_2022!$B$1,FALSE)</f>
        <v>Hochfelden</v>
      </c>
      <c r="C69" s="3" t="str">
        <f>VLOOKUP(A69,FAG_Daten_2022!A$1:$FK$206,FAG_Daten_2022!$C$1,FALSE)</f>
        <v>Politische Gemeinde</v>
      </c>
      <c r="D69" s="3" t="str">
        <f>VLOOKUP(A69,FAG_Daten_2022!A$1:$FK$206,FAG_Daten_2022!$D$1,FALSE)</f>
        <v>Bezirk Bülach</v>
      </c>
      <c r="E69" s="82">
        <f>VLOOKUP(A69,FAG_Daten_2022!A$1:$FK$206,FAG_Daten_2022!$AT$1,FALSE)</f>
        <v>2379</v>
      </c>
      <c r="F69" s="82">
        <f>VLOOKUP(A69,FAG_Daten_2022!A$1:$FK$206,FAG_Daten_2022!$AV$1,FALSE)</f>
        <v>3770</v>
      </c>
      <c r="G69" s="82">
        <f>VLOOKUP(A69,FAG_Daten_2022!A$1:$FK$206,FAG_Daten_2022!$F$1,FALSE)</f>
        <v>2019</v>
      </c>
      <c r="H69" s="80">
        <f>VLOOKUP(A69,FAG_Daten_2022!A$1:$FK$206,FAG_Daten_2022!$DH$1,FALSE)</f>
        <v>116</v>
      </c>
      <c r="I69" s="82">
        <f>ROUND(IF(E69&lt;FAG_Basisdaten!$C$5*F69,(FAG_Basisdaten!$C$5*F69-E69)*G69*H69/100,0),0)</f>
        <v>2816303</v>
      </c>
      <c r="J69" s="82">
        <f>VLOOKUP(A69,FAG_Daten_2022!A$1:$FK$206,FAG_Daten_2022!$AT$1,FALSE)</f>
        <v>2379</v>
      </c>
      <c r="K69" s="82">
        <f>VLOOKUP(A69,FAG_Daten_2022!A$1:$FK$206,FAG_Daten_2022!$AV$1,FALSE)</f>
        <v>3770</v>
      </c>
      <c r="L69" s="3">
        <f>VLOOKUP(A69,FAG_Daten_2022!A$1:$FK$206,FAG_Daten_2022!$F$1,FALSE)</f>
        <v>2019</v>
      </c>
      <c r="M69" s="3">
        <f>VLOOKUP(A69,FAG_Daten_2022!A$1:$FK$206,FAG_Daten_2022!DJ$1,FALSE)</f>
        <v>99.67</v>
      </c>
      <c r="N69" s="3">
        <f>VLOOKUP(A69,FAG_Daten_2022!A$1:$FK$206,FAG_Daten_2022!$DK$1,FALSE)</f>
        <v>100.87</v>
      </c>
      <c r="O69" s="82">
        <f>ROUND(IF(J69&gt;K69*FAG_Basisdaten!$C$8,(J69-K69*FAG_Basisdaten!$C$8)*FAG_Basisdaten!$C$9*L69*(M69/N69),0),0)</f>
        <v>0</v>
      </c>
      <c r="P69" s="82">
        <f>VLOOKUP(A69,FAG_Daten_2022!A$1:$FK$206,FAG_Daten_2022!$I$1,FALSE)</f>
        <v>456</v>
      </c>
      <c r="Q69" s="82">
        <f>VLOOKUP(A69,FAG_Daten_2022!A$1:$FK$206,FAG_Daten_2022!$F$1,FALSE)</f>
        <v>2019</v>
      </c>
      <c r="R69" s="82">
        <f>VLOOKUP(A69,FAG_Daten_2022!A$1:$FK$206,FAG_Daten_2022!$K$1,FALSE)</f>
        <v>232131</v>
      </c>
      <c r="S69" s="82">
        <f>VLOOKUP(A69,FAG_Daten_2022!A$1:$FK$206,FAG_Daten_2022!$H$1,FALSE)</f>
        <v>1130451</v>
      </c>
      <c r="T69" s="82">
        <f>VLOOKUP(A69,FAG_Daten_2022!A$1:$FK$206,FAG_Daten_2022!$F$1,FALSE)</f>
        <v>2019</v>
      </c>
      <c r="U69" s="3">
        <f>VLOOKUP(A69,FAG_Daten_2022!A$1:$FK$206,FAG_Daten_2022!$BC$1,FALSE)</f>
        <v>102.3</v>
      </c>
      <c r="V69" s="3">
        <f>VLOOKUP(A69,FAG_Daten_2022!A$1:$FK$206,FAG_Daten_2022!$BD$1,FALSE)</f>
        <v>104.2</v>
      </c>
      <c r="W69" s="118">
        <f>IF((P69/Q69)&gt;(R69/S69)*FAG_Basisdaten!$C$12,((P69/Q69)-(R69/S69)*FAG_Basisdaten!$C$12)*T69*FAG_Basisdaten!$C$13*(U69/V69),0)</f>
        <v>0</v>
      </c>
      <c r="X69" s="3">
        <f>VLOOKUP(A69,FAG_Daten_2022!A$1:$FK$206,FAG_Daten_2022!$DH$1,FALSE)</f>
        <v>116</v>
      </c>
      <c r="Y69" s="3">
        <f>VLOOKUP(A69,FAG_Daten_2022!A$1:$FK$206,FAG_Daten_2022!$DJ$1,FALSE)</f>
        <v>99.67</v>
      </c>
      <c r="Z69" s="82">
        <f>ROUND(W69-W69*MIN(MAX((Y69*FAG_Basisdaten!$C$15-X69)/(Y69*FAG_Basisdaten!$C$14),0),1),0)</f>
        <v>0</v>
      </c>
      <c r="AA69" s="79">
        <f>VLOOKUP(A69,FAG_Daten_2022!A$1:$FK$206,FAG_Daten_2022!$AW$1,FALSE)</f>
        <v>331.28</v>
      </c>
      <c r="AB69" s="83">
        <f>VLOOKUP(A69,FAG_Daten_2022!A$1:$FK$206,FAG_Daten_2022!$AZ$1,FALSE)</f>
        <v>2.5000000000000001E-3</v>
      </c>
      <c r="AC69" s="3">
        <f>VLOOKUP(A69,FAG_Daten_2022!A$1:$FK$206,FAG_Daten_2022!$F$1,FALSE)</f>
        <v>2019</v>
      </c>
      <c r="AD69" s="3">
        <f>VLOOKUP(A69,FAG_Daten_2022!A$1:$FK$206,FAG_Daten_2022!$BC$1,FALSE)</f>
        <v>102.3</v>
      </c>
      <c r="AE69" s="3">
        <f>VLOOKUP(A69,FAG_Daten_2022!A$1:$FK$206,FAG_Daten_2022!$BD$1,FALSE)</f>
        <v>104.2</v>
      </c>
      <c r="AF69" s="80">
        <f>IF(OR(AA69&lt;FAG_Basisdaten!$C$18,AB69&gt;FAG_Basisdaten!$C$19),MAX((FAG_Basisdaten!$C$20+FAG_Basisdaten!$C$21*AA69+FAG_Basisdaten!$C$22*AB69*100)*AC69*(AD69/AE69),0),0)</f>
        <v>0</v>
      </c>
      <c r="AG69" s="3">
        <f>VLOOKUP(A69,FAG_Daten_2022!A$1:$FK$206,FAG_Daten_2022!$DH$1,FALSE)</f>
        <v>116</v>
      </c>
      <c r="AH69" s="3">
        <f>VLOOKUP(A69,FAG_Daten_2022!A$1:$FK$206,FAG_Daten_2022!$DJ$1,FALSE)</f>
        <v>99.67</v>
      </c>
      <c r="AI69" s="82">
        <f>ROUND(AF69-AF69*MIN(MAX((AH69*FAG_Basisdaten!$C$24-AG69)/(AH69*FAG_Basisdaten!$C$23),0),1),0)</f>
        <v>0</v>
      </c>
      <c r="AJ69" s="3">
        <f>VLOOKUP(A69,FAG_Daten_2022!$A$1:$FK$206,FAG_Daten_2022!$BC$1,FALSE)</f>
        <v>102.3</v>
      </c>
      <c r="AK69" s="3">
        <f>VLOOKUP(A69,FAG_Daten_2022!$A$1:$FK$206,FAG_Daten_2022!$BD$1,FALSE)</f>
        <v>104.2</v>
      </c>
      <c r="AL69" s="82">
        <v>0</v>
      </c>
      <c r="AM69" s="82">
        <f t="shared" si="82"/>
        <v>2816303</v>
      </c>
      <c r="AN69" s="115" t="str">
        <f>IF(VLOOKUP($A69,FAG_Daten_2022!$A$1:$FK$206,FAG_Daten_2022!BS$1,FALSE)="","",VLOOKUP($A69,FAG_Daten_2022!$A$1:$FK$206,FAG_Daten_2022!BS$1,FALSE))</f>
        <v>Hochfelden</v>
      </c>
      <c r="AO69" s="115" t="str">
        <f>IF(VLOOKUP($A69,FAG_Daten_2022!$A$1:$FK$206,FAG_Daten_2022!BT$1,FALSE)="","",VLOOKUP($A69,FAG_Daten_2022!$A$1:$FK$206,FAG_Daten_2022!BT$1,FALSE))</f>
        <v/>
      </c>
      <c r="AP69" s="115" t="str">
        <f>IF(VLOOKUP($A69,FAG_Daten_2022!$A$1:$FK$206,FAG_Daten_2022!BU$1,FALSE)="","",VLOOKUP($A69,FAG_Daten_2022!$A$1:$FK$206,FAG_Daten_2022!BU$1,FALSE))</f>
        <v/>
      </c>
      <c r="AQ69" s="115" t="str">
        <f>IF(VLOOKUP($A69,FAG_Daten_2022!$A$1:$FK$206,FAG_Daten_2022!BV$1,FALSE)="","",VLOOKUP($A69,FAG_Daten_2022!$A$1:$FK$206,FAG_Daten_2022!BV$1,FALSE))</f>
        <v/>
      </c>
      <c r="AR69" s="115" t="str">
        <f>IF(VLOOKUP($A69,FAG_Daten_2022!$A$1:$FK$206,FAG_Daten_2022!BW$1,FALSE)="","",VLOOKUP($A69,FAG_Daten_2022!$A$1:$FK$206,FAG_Daten_2022!BW$1,FALSE))</f>
        <v>Bülach</v>
      </c>
      <c r="AS69" s="115" t="str">
        <f>IF(VLOOKUP($A69,FAG_Daten_2022!$A$1:$FK$206,FAG_Daten_2022!BX$1,FALSE)="","",VLOOKUP($A69,FAG_Daten_2022!$A$1:$FK$206,FAG_Daten_2022!BX$1,FALSE))</f>
        <v/>
      </c>
      <c r="AT69" s="115" t="str">
        <f>IF(VLOOKUP($A69,FAG_Daten_2022!$A$1:$FK$206,FAG_Daten_2022!BY$1,FALSE)="","",VLOOKUP($A69,FAG_Daten_2022!$A$1:$FK$206,FAG_Daten_2022!BY$1,FALSE))</f>
        <v/>
      </c>
      <c r="AU69" s="115" t="str">
        <f>IF(VLOOKUP($A69,FAG_Daten_2022!$A$1:$FK$206,FAG_Daten_2022!BZ$1,FALSE)="","",VLOOKUP($A69,FAG_Daten_2022!$A$1:$FK$206,FAG_Daten_2022!BZ$1,FALSE))</f>
        <v/>
      </c>
      <c r="AV69" s="115" t="str">
        <f>IF(VLOOKUP($A69,FAG_Daten_2022!$A$1:$FK$206,FAG_Daten_2022!CA$1,FALSE)="","",VLOOKUP($A69,FAG_Daten_2022!$A$1:$FK$206,FAG_Daten_2022!CA$1,FALSE))</f>
        <v/>
      </c>
      <c r="AW69" s="115" t="str">
        <f>IF(VLOOKUP($A69,FAG_Daten_2022!$A$1:$FK$206,FAG_Daten_2022!CB$1,FALSE)="","",VLOOKUP($A69,FAG_Daten_2022!$A$1:$FK$206,FAG_Daten_2022!CB$1,FALSE))</f>
        <v/>
      </c>
      <c r="AX69" s="115" t="str">
        <f>IF(VLOOKUP($A69,FAG_Daten_2022!$A$1:$FK$206,FAG_Daten_2022!CC$1,FALSE)="","",VLOOKUP($A69,FAG_Daten_2022!$A$1:$FK$206,FAG_Daten_2022!CC$1,FALSE))</f>
        <v/>
      </c>
      <c r="AY69" s="115" t="str">
        <f>IF(VLOOKUP($A69,FAG_Daten_2022!$A$1:$FK$206,FAG_Daten_2022!CD$1,FALSE)="","",VLOOKUP($A69,FAG_Daten_2022!$A$1:$FK$206,FAG_Daten_2022!CD$1,FALSE))</f>
        <v/>
      </c>
      <c r="AZ69" s="80">
        <f>VLOOKUP($A69,FAG_Daten_2022!$A$1:$FK$206,FAG_Daten_2022!$DH$1,FALSE)</f>
        <v>116</v>
      </c>
      <c r="BA69" s="80">
        <f>IF(VLOOKUP($A69,FAG_Daten_2022!$A$1:$FK$206,FAG_Daten_2022!M$1,FALSE)="","",VLOOKUP($A69,FAG_Daten_2022!$A$1:$FK$206,FAG_Daten_2022!M$1,FALSE))</f>
        <v>54</v>
      </c>
      <c r="BB69" s="80">
        <f>IF(VLOOKUP($A69,FAG_Daten_2022!$A$1:$FK$206,FAG_Daten_2022!N$1,FALSE)="","",VLOOKUP($A69,FAG_Daten_2022!$A$1:$FK$206,FAG_Daten_2022!N$1,FALSE))</f>
        <v>0</v>
      </c>
      <c r="BC69" s="80">
        <f>IF(VLOOKUP($A69,FAG_Daten_2022!$A$1:$FK$206,FAG_Daten_2022!O$1,FALSE)="","",VLOOKUP($A69,FAG_Daten_2022!$A$1:$FK$206,FAG_Daten_2022!O$1,FALSE))</f>
        <v>0</v>
      </c>
      <c r="BD69" s="80" t="str">
        <f>IF(VLOOKUP($A69,FAG_Daten_2022!$A$1:$FK$206,FAG_Daten_2022!P$1,FALSE)="","",VLOOKUP($A69,FAG_Daten_2022!$A$1:$FK$206,FAG_Daten_2022!P$1,FALSE))</f>
        <v/>
      </c>
      <c r="BE69" s="80">
        <f>IF(VLOOKUP($A69,FAG_Daten_2022!$A$1:$FK$206,FAG_Daten_2022!R$1,FALSE)="","",VLOOKUP($A69,FAG_Daten_2022!$A$1:$FK$206,FAG_Daten_2022!R$1,FALSE))</f>
        <v>18</v>
      </c>
      <c r="BF69" s="80">
        <f>IF(VLOOKUP($A69,FAG_Daten_2022!$A$1:$FK$206,FAG_Daten_2022!S$1,FALSE)="","",VLOOKUP($A69,FAG_Daten_2022!$A$1:$FK$206,FAG_Daten_2022!S$1,FALSE))</f>
        <v>0</v>
      </c>
      <c r="BG69" s="80" t="str">
        <f>IF(VLOOKUP($A69,FAG_Daten_2022!$A$1:$FK$206,FAG_Daten_2022!T$1,FALSE)="","",VLOOKUP($A69,FAG_Daten_2022!$A$1:$FK$206,FAG_Daten_2022!T$1,FALSE))</f>
        <v/>
      </c>
      <c r="BH69" s="80" t="str">
        <f>IF(VLOOKUP($A69,FAG_Daten_2022!$A$1:$FK$206,FAG_Daten_2022!U$1,FALSE)="","",VLOOKUP($A69,FAG_Daten_2022!$A$1:$FK$206,FAG_Daten_2022!U$1,FALSE))</f>
        <v/>
      </c>
      <c r="BI69" s="80">
        <f>IF(VLOOKUP($A69,FAG_Daten_2022!$A$1:$FK$206,FAG_Daten_2022!W$1,FALSE)="","",VLOOKUP($A69,FAG_Daten_2022!$A$1:$FK$206,FAG_Daten_2022!W$1,FALSE))</f>
        <v>0</v>
      </c>
      <c r="BJ69" s="80" t="str">
        <f>IF(VLOOKUP($A69,FAG_Daten_2022!$A$1:$FK$206,FAG_Daten_2022!X$1,FALSE)="","",VLOOKUP($A69,FAG_Daten_2022!$A$1:$FK$206,FAG_Daten_2022!X$1,FALSE))</f>
        <v/>
      </c>
      <c r="BK69" s="80" t="str">
        <f>IF(VLOOKUP($A69,FAG_Daten_2022!$A$1:$FK$206,FAG_Daten_2022!Y$1,FALSE)="","",VLOOKUP($A69,FAG_Daten_2022!$A$1:$FK$206,FAG_Daten_2022!Y$1,FALSE))</f>
        <v/>
      </c>
      <c r="BL69" s="80" t="str">
        <f>IF(VLOOKUP($A69,FAG_Daten_2022!$A$1:$FK$206,FAG_Daten_2022!Z$1,FALSE)="","",VLOOKUP($A69,FAG_Daten_2022!$A$1:$FK$206,FAG_Daten_2022!Z$1,FALSE))</f>
        <v/>
      </c>
      <c r="BM69" s="82">
        <f>IF(VLOOKUP($A69,FAG_Daten_2022!$A$1:$FK$206,FAG_Daten_2022!AG$1,FALSE)="","",VLOOKUP($A69,FAG_Daten_2022!$A$1:$FK$206,FAG_Daten_2022!AG$1,FALSE))</f>
        <v>4803355</v>
      </c>
      <c r="BN69" s="82">
        <f>IF(VLOOKUP($A69,FAG_Daten_2022!$A$1:$FK$206,FAG_Daten_2022!AH$1,FALSE)="","",VLOOKUP($A69,FAG_Daten_2022!$A$1:$FK$206,FAG_Daten_2022!AH$1,FALSE))</f>
        <v>4803355</v>
      </c>
      <c r="BO69" s="82">
        <f>IF(VLOOKUP($A69,FAG_Daten_2022!$A$1:$FK$206,FAG_Daten_2022!AI$1,FALSE)="","",VLOOKUP($A69,FAG_Daten_2022!$A$1:$FK$206,FAG_Daten_2022!AI$1,FALSE))</f>
        <v>0</v>
      </c>
      <c r="BP69" s="113">
        <f>IF(VLOOKUP($A69,FAG_Daten_2022!$A$1:$FK$206,FAG_Daten_2022!AJ$1,FALSE)="","",VLOOKUP($A69,FAG_Daten_2022!$A$1:$FK$206,FAG_Daten_2022!AJ$1,FALSE))</f>
        <v>0</v>
      </c>
      <c r="BQ69" s="82" t="str">
        <f>IF(VLOOKUP($A69,FAG_Daten_2022!$A$1:$FK$206,FAG_Daten_2022!AK$1,FALSE)="","",VLOOKUP($A69,FAG_Daten_2022!$A$1:$FK$206,FAG_Daten_2022!AK$1,FALSE))</f>
        <v/>
      </c>
      <c r="BR69" s="82">
        <f>IF(VLOOKUP($A69,FAG_Daten_2022!$A$1:$FK$206,FAG_Daten_2022!AL$1,FALSE)="","",VLOOKUP($A69,FAG_Daten_2022!$A$1:$FK$206,FAG_Daten_2022!AL$1,FALSE))</f>
        <v>4803355</v>
      </c>
      <c r="BS69" s="82">
        <f>IF(VLOOKUP($A69,FAG_Daten_2022!$A$1:$FK$206,FAG_Daten_2022!AM$1,FALSE)="","",VLOOKUP($A69,FAG_Daten_2022!$A$1:$FK$206,FAG_Daten_2022!AM$1,FALSE))</f>
        <v>0</v>
      </c>
      <c r="BT69" s="82" t="str">
        <f>IF(VLOOKUP($A69,FAG_Daten_2022!$A$1:$FK$206,FAG_Daten_2022!AN$1,FALSE)="","",VLOOKUP($A69,FAG_Daten_2022!$A$1:$FK$206,FAG_Daten_2022!AN$1,FALSE))</f>
        <v/>
      </c>
      <c r="BU69" s="82" t="str">
        <f>IF(VLOOKUP($A69,FAG_Daten_2022!$A$1:$FK$206,FAG_Daten_2022!AO$1,FALSE)="","",VLOOKUP($A69,FAG_Daten_2022!$A$1:$FK$206,FAG_Daten_2022!AO$1,FALSE))</f>
        <v/>
      </c>
      <c r="BV69" s="82">
        <f>IF(VLOOKUP($A69,FAG_Daten_2022!$A$1:$FK$206,FAG_Daten_2022!AP$1,FALSE)="","",VLOOKUP($A69,FAG_Daten_2022!$A$1:$FK$206,FAG_Daten_2022!AP$1,FALSE))</f>
        <v>0</v>
      </c>
      <c r="BW69" s="82" t="str">
        <f>IF(VLOOKUP($A69,FAG_Daten_2022!$A$1:$FK$206,FAG_Daten_2022!AQ$1,FALSE)="","",VLOOKUP($A69,FAG_Daten_2022!$A$1:$FK$206,FAG_Daten_2022!AQ$1,FALSE))</f>
        <v/>
      </c>
      <c r="BX69" s="82" t="str">
        <f>IF(VLOOKUP($A69,FAG_Daten_2022!$A$1:$FK$206,FAG_Daten_2022!AR$1,FALSE)="","",VLOOKUP($A69,FAG_Daten_2022!$A$1:$FK$206,FAG_Daten_2022!AR$1,FALSE))</f>
        <v/>
      </c>
      <c r="BY69" s="82" t="str">
        <f>IF(VLOOKUP($A69,FAG_Daten_2022!$A$1:$FK$206,FAG_Daten_2022!AS$1,FALSE)="","",VLOOKUP($A69,FAG_Daten_2022!$A$1:$FK$206,FAG_Daten_2022!AS$1,FALSE))</f>
        <v/>
      </c>
      <c r="BZ69" s="82">
        <f t="shared" si="83"/>
        <v>1311038</v>
      </c>
      <c r="CA69" s="82">
        <f t="shared" si="84"/>
        <v>0</v>
      </c>
      <c r="CB69" s="82">
        <f t="shared" si="85"/>
        <v>0</v>
      </c>
      <c r="CC69" s="82" t="str">
        <f t="shared" si="86"/>
        <v/>
      </c>
      <c r="CD69" s="82">
        <f t="shared" si="87"/>
        <v>437013</v>
      </c>
      <c r="CE69" s="82">
        <f t="shared" si="88"/>
        <v>0</v>
      </c>
      <c r="CF69" s="82" t="str">
        <f t="shared" si="89"/>
        <v/>
      </c>
      <c r="CG69" s="82" t="str">
        <f t="shared" si="90"/>
        <v/>
      </c>
      <c r="CH69" s="82">
        <f t="shared" si="91"/>
        <v>0</v>
      </c>
      <c r="CI69" s="82" t="str">
        <f t="shared" si="92"/>
        <v/>
      </c>
      <c r="CJ69" s="82" t="str">
        <f t="shared" si="93"/>
        <v/>
      </c>
      <c r="CK69" s="82" t="str">
        <f t="shared" si="94"/>
        <v/>
      </c>
      <c r="CL69" s="82">
        <f t="shared" si="95"/>
        <v>0</v>
      </c>
      <c r="CM69" s="82">
        <f t="shared" si="96"/>
        <v>0</v>
      </c>
      <c r="CN69" s="82">
        <f t="shared" si="97"/>
        <v>0</v>
      </c>
      <c r="CO69" s="82" t="str">
        <f t="shared" si="98"/>
        <v/>
      </c>
      <c r="CP69" s="82">
        <f t="shared" si="99"/>
        <v>0</v>
      </c>
      <c r="CQ69" s="82">
        <f t="shared" si="100"/>
        <v>0</v>
      </c>
      <c r="CR69" s="82" t="str">
        <f t="shared" si="101"/>
        <v/>
      </c>
      <c r="CS69" s="82" t="str">
        <f t="shared" si="102"/>
        <v/>
      </c>
      <c r="CT69" s="82">
        <f t="shared" si="103"/>
        <v>0</v>
      </c>
      <c r="CU69" s="82" t="str">
        <f t="shared" si="104"/>
        <v/>
      </c>
      <c r="CV69" s="82" t="str">
        <f t="shared" si="105"/>
        <v/>
      </c>
      <c r="CW69" s="82" t="str">
        <f t="shared" si="106"/>
        <v/>
      </c>
      <c r="CX69" s="82">
        <f t="shared" si="107"/>
        <v>1748051</v>
      </c>
      <c r="CY69" s="82">
        <f>VLOOKUP($A69,FAG_Daten_2022!$A$1:$FK$206,FAG_Daten_2022!I$1,FALSE)</f>
        <v>456</v>
      </c>
      <c r="CZ69" s="82">
        <f>IF(VLOOKUP($A69,FAG_Daten_2022!$A$1:$FK$206,FAG_Daten_2022!BE$1,FALSE)="","",VLOOKUP($A69,FAG_Daten_2022!$A$1:$FK$206,FAG_Daten_2022!BE$1,FALSE))</f>
        <v>190</v>
      </c>
      <c r="DA69" s="82" t="str">
        <f>IF(VLOOKUP($A69,FAG_Daten_2022!$A$1:$FK$206,FAG_Daten_2022!BF$1,FALSE)="","",VLOOKUP($A69,FAG_Daten_2022!$A$1:$FK$206,FAG_Daten_2022!BF$1,FALSE))</f>
        <v/>
      </c>
      <c r="DB69" s="82" t="str">
        <f>IF(VLOOKUP($A69,FAG_Daten_2022!$A$1:$FK$206,FAG_Daten_2022!BG$1,FALSE)="","",VLOOKUP($A69,FAG_Daten_2022!$A$1:$FK$206,FAG_Daten_2022!BG$1,FALSE))</f>
        <v/>
      </c>
      <c r="DC69" s="82" t="str">
        <f>IF(VLOOKUP($A69,FAG_Daten_2022!$A$1:$FK$206,FAG_Daten_2022!BH$1,FALSE)="","",VLOOKUP($A69,FAG_Daten_2022!$A$1:$FK$206,FAG_Daten_2022!BH$1,FALSE))</f>
        <v/>
      </c>
      <c r="DD69" s="82">
        <f>IF(VLOOKUP($A69,FAG_Daten_2022!$A$1:$FK$206,FAG_Daten_2022!BI$1,FALSE)="","",VLOOKUP($A69,FAG_Daten_2022!$A$1:$FK$206,FAG_Daten_2022!BI$1,FALSE))</f>
        <v>60</v>
      </c>
      <c r="DE69" s="82" t="str">
        <f>IF(VLOOKUP($A69,FAG_Daten_2022!$A$1:$FK$206,FAG_Daten_2022!BJ$1,FALSE)="","",VLOOKUP($A69,FAG_Daten_2022!$A$1:$FK$206,FAG_Daten_2022!BJ$1,FALSE))</f>
        <v/>
      </c>
      <c r="DF69" s="82" t="str">
        <f>IF(VLOOKUP($A69,FAG_Daten_2022!$A$1:$FK$206,FAG_Daten_2022!BK$1,FALSE)="","",VLOOKUP($A69,FAG_Daten_2022!$A$1:$FK$206,FAG_Daten_2022!BK$1,FALSE))</f>
        <v/>
      </c>
      <c r="DG69" s="82" t="str">
        <f>IF(VLOOKUP($A69,FAG_Daten_2022!$A$1:$FK$206,FAG_Daten_2022!BL$1,FALSE)="","",VLOOKUP($A69,FAG_Daten_2022!$A$1:$FK$206,FAG_Daten_2022!BL$1,FALSE))</f>
        <v/>
      </c>
      <c r="DH69" s="82" t="str">
        <f>IF(VLOOKUP($A69,FAG_Daten_2022!$A$1:$FK$206,FAG_Daten_2022!BM$1,FALSE)="","",VLOOKUP($A69,FAG_Daten_2022!$A$1:$FK$206,FAG_Daten_2022!BM$1,FALSE))</f>
        <v/>
      </c>
      <c r="DI69" s="82" t="str">
        <f>IF(VLOOKUP($A69,FAG_Daten_2022!$A$1:$FK$206,FAG_Daten_2022!BN$1,FALSE)="","",VLOOKUP($A69,FAG_Daten_2022!$A$1:$FK$206,FAG_Daten_2022!BN$1,FALSE))</f>
        <v/>
      </c>
      <c r="DJ69" s="82" t="str">
        <f>IF(VLOOKUP($A69,FAG_Daten_2022!$A$1:$FK$206,FAG_Daten_2022!BO$1,FALSE)="","",VLOOKUP($A69,FAG_Daten_2022!$A$1:$FK$206,FAG_Daten_2022!BO$1,FALSE))</f>
        <v/>
      </c>
      <c r="DK69" s="82" t="str">
        <f>IF(VLOOKUP($A69,FAG_Daten_2022!$A$1:$FK$206,FAG_Daten_2022!BP$1,FALSE)="","",VLOOKUP($A69,FAG_Daten_2022!$A$1:$FK$206,FAG_Daten_2022!BP$1,FALSE))</f>
        <v/>
      </c>
      <c r="DL69" s="82" t="str">
        <f>IF(VLOOKUP($A69,FAG_Daten_2022!$A$1:$FK$206,FAG_Daten_2022!BQ$1,FALSE)="","",VLOOKUP($A69,FAG_Daten_2022!$A$1:$FK$206,FAG_Daten_2022!BQ$1,FALSE))</f>
        <v/>
      </c>
      <c r="DM69" s="82" t="str">
        <f>IF(VLOOKUP($A69,FAG_Daten_2022!$A$1:$FK$206,FAG_Daten_2022!BR$1,FALSE)="","",VLOOKUP($A69,FAG_Daten_2022!$A$1:$FK$206,FAG_Daten_2022!BR$1,FALSE))</f>
        <v/>
      </c>
      <c r="DN69" s="82">
        <f t="shared" si="108"/>
        <v>0</v>
      </c>
      <c r="DO69" s="82" t="str">
        <f t="shared" si="109"/>
        <v/>
      </c>
      <c r="DP69" s="82" t="str">
        <f t="shared" si="110"/>
        <v/>
      </c>
      <c r="DQ69" s="82" t="str">
        <f t="shared" si="111"/>
        <v/>
      </c>
      <c r="DR69" s="82">
        <f t="shared" si="112"/>
        <v>0</v>
      </c>
      <c r="DS69" s="82" t="str">
        <f t="shared" si="113"/>
        <v/>
      </c>
      <c r="DT69" s="82" t="str">
        <f t="shared" si="114"/>
        <v/>
      </c>
      <c r="DU69" s="82" t="str">
        <f t="shared" si="115"/>
        <v/>
      </c>
      <c r="DV69" s="82" t="str">
        <f t="shared" si="116"/>
        <v/>
      </c>
      <c r="DW69" s="82" t="str">
        <f t="shared" si="117"/>
        <v/>
      </c>
      <c r="DX69" s="82" t="str">
        <f t="shared" si="118"/>
        <v/>
      </c>
      <c r="DY69" s="82" t="str">
        <f t="shared" si="119"/>
        <v/>
      </c>
      <c r="DZ69" s="82">
        <f t="shared" si="120"/>
        <v>0</v>
      </c>
      <c r="EA69" s="82">
        <f t="shared" si="121"/>
        <v>1748051</v>
      </c>
      <c r="EB69" s="82"/>
      <c r="EC69" s="82"/>
      <c r="ED69" s="82"/>
      <c r="EE69" s="82"/>
      <c r="EF69" s="82"/>
      <c r="EG69" s="82"/>
      <c r="EH69" s="82"/>
      <c r="EI69" s="82"/>
      <c r="EJ69" s="82"/>
      <c r="EK69" s="3"/>
      <c r="EL69" s="82"/>
      <c r="EM69" s="3"/>
    </row>
    <row r="70" spans="1:143" outlineLevel="1" x14ac:dyDescent="0.2">
      <c r="A70" s="3">
        <v>153</v>
      </c>
      <c r="B70" s="3" t="str">
        <f>VLOOKUP(A70,FAG_Daten_2022!A$1:$FK$206,FAG_Daten_2022!$B$1,FALSE)</f>
        <v>Hombrechtikon</v>
      </c>
      <c r="C70" s="3" t="str">
        <f>VLOOKUP(A70,FAG_Daten_2022!A$1:$FK$206,FAG_Daten_2022!$C$1,FALSE)</f>
        <v>Politische Gemeinde</v>
      </c>
      <c r="D70" s="3" t="str">
        <f>VLOOKUP(A70,FAG_Daten_2022!A$1:$FK$206,FAG_Daten_2022!$D$1,FALSE)</f>
        <v>Bezirk Meilen</v>
      </c>
      <c r="E70" s="82">
        <f>VLOOKUP(A70,FAG_Daten_2022!A$1:$FK$206,FAG_Daten_2022!$AT$1,FALSE)</f>
        <v>2999</v>
      </c>
      <c r="F70" s="82">
        <f>VLOOKUP(A70,FAG_Daten_2022!A$1:$FK$206,FAG_Daten_2022!$AV$1,FALSE)</f>
        <v>3770</v>
      </c>
      <c r="G70" s="82">
        <f>VLOOKUP(A70,FAG_Daten_2022!A$1:$FK$206,FAG_Daten_2022!$F$1,FALSE)</f>
        <v>8814</v>
      </c>
      <c r="H70" s="80">
        <f>VLOOKUP(A70,FAG_Daten_2022!A$1:$FK$206,FAG_Daten_2022!$DH$1,FALSE)</f>
        <v>119</v>
      </c>
      <c r="I70" s="82">
        <f>ROUND(IF(E70&lt;FAG_Basisdaten!$C$5*F70,(FAG_Basisdaten!$C$5*F70-E70)*G70*H70/100,0),0)</f>
        <v>6109644</v>
      </c>
      <c r="J70" s="82">
        <f>VLOOKUP(A70,FAG_Daten_2022!A$1:$FK$206,FAG_Daten_2022!$AT$1,FALSE)</f>
        <v>2999</v>
      </c>
      <c r="K70" s="82">
        <f>VLOOKUP(A70,FAG_Daten_2022!A$1:$FK$206,FAG_Daten_2022!$AV$1,FALSE)</f>
        <v>3770</v>
      </c>
      <c r="L70" s="3">
        <f>VLOOKUP(A70,FAG_Daten_2022!A$1:$FK$206,FAG_Daten_2022!$F$1,FALSE)</f>
        <v>8814</v>
      </c>
      <c r="M70" s="3">
        <f>VLOOKUP(A70,FAG_Daten_2022!A$1:$FK$206,FAG_Daten_2022!DJ$1,FALSE)</f>
        <v>99.67</v>
      </c>
      <c r="N70" s="3">
        <f>VLOOKUP(A70,FAG_Daten_2022!A$1:$FK$206,FAG_Daten_2022!$DK$1,FALSE)</f>
        <v>100.87</v>
      </c>
      <c r="O70" s="82">
        <f>ROUND(IF(J70&gt;K70*FAG_Basisdaten!$C$8,(J70-K70*FAG_Basisdaten!$C$8)*FAG_Basisdaten!$C$9*L70*(M70/N70),0),0)</f>
        <v>0</v>
      </c>
      <c r="P70" s="82">
        <f>VLOOKUP(A70,FAG_Daten_2022!A$1:$FK$206,FAG_Daten_2022!$I$1,FALSE)</f>
        <v>1829</v>
      </c>
      <c r="Q70" s="82">
        <f>VLOOKUP(A70,FAG_Daten_2022!A$1:$FK$206,FAG_Daten_2022!$F$1,FALSE)</f>
        <v>8814</v>
      </c>
      <c r="R70" s="82">
        <f>VLOOKUP(A70,FAG_Daten_2022!A$1:$FK$206,FAG_Daten_2022!$K$1,FALSE)</f>
        <v>232131</v>
      </c>
      <c r="S70" s="82">
        <f>VLOOKUP(A70,FAG_Daten_2022!A$1:$FK$206,FAG_Daten_2022!$H$1,FALSE)</f>
        <v>1130451</v>
      </c>
      <c r="T70" s="82">
        <f>VLOOKUP(A70,FAG_Daten_2022!A$1:$FK$206,FAG_Daten_2022!$F$1,FALSE)</f>
        <v>8814</v>
      </c>
      <c r="U70" s="3">
        <f>VLOOKUP(A70,FAG_Daten_2022!A$1:$FK$206,FAG_Daten_2022!$BC$1,FALSE)</f>
        <v>102.3</v>
      </c>
      <c r="V70" s="3">
        <f>VLOOKUP(A70,FAG_Daten_2022!A$1:$FK$206,FAG_Daten_2022!$BD$1,FALSE)</f>
        <v>104.2</v>
      </c>
      <c r="W70" s="118">
        <f>IF((P70/Q70)&gt;(R70/S70)*FAG_Basisdaten!$C$12,((P70/Q70)-(R70/S70)*FAG_Basisdaten!$C$12)*T70*FAG_Basisdaten!$C$13*(U70/V70),0)</f>
        <v>0</v>
      </c>
      <c r="X70" s="3">
        <f>VLOOKUP(A70,FAG_Daten_2022!A$1:$FK$206,FAG_Daten_2022!$DH$1,FALSE)</f>
        <v>119</v>
      </c>
      <c r="Y70" s="3">
        <f>VLOOKUP(A70,FAG_Daten_2022!A$1:$FK$206,FAG_Daten_2022!$DJ$1,FALSE)</f>
        <v>99.67</v>
      </c>
      <c r="Z70" s="82">
        <f>ROUND(W70-W70*MIN(MAX((Y70*FAG_Basisdaten!$C$15-X70)/(Y70*FAG_Basisdaten!$C$14),0),1),0)</f>
        <v>0</v>
      </c>
      <c r="AA70" s="79">
        <f>VLOOKUP(A70,FAG_Daten_2022!A$1:$FK$206,FAG_Daten_2022!$AW$1,FALSE)</f>
        <v>737.01</v>
      </c>
      <c r="AB70" s="83">
        <f>VLOOKUP(A70,FAG_Daten_2022!A$1:$FK$206,FAG_Daten_2022!$AZ$1,FALSE)</f>
        <v>6.6E-3</v>
      </c>
      <c r="AC70" s="3">
        <f>VLOOKUP(A70,FAG_Daten_2022!A$1:$FK$206,FAG_Daten_2022!$F$1,FALSE)</f>
        <v>8814</v>
      </c>
      <c r="AD70" s="3">
        <f>VLOOKUP(A70,FAG_Daten_2022!A$1:$FK$206,FAG_Daten_2022!$BC$1,FALSE)</f>
        <v>102.3</v>
      </c>
      <c r="AE70" s="3">
        <f>VLOOKUP(A70,FAG_Daten_2022!A$1:$FK$206,FAG_Daten_2022!$BD$1,FALSE)</f>
        <v>104.2</v>
      </c>
      <c r="AF70" s="80">
        <f>IF(OR(AA70&lt;FAG_Basisdaten!$C$18,AB70&gt;FAG_Basisdaten!$C$19),MAX((FAG_Basisdaten!$C$20+FAG_Basisdaten!$C$21*AA70+FAG_Basisdaten!$C$22*AB70*100)*AC70*(AD70/AE70),0),0)</f>
        <v>0</v>
      </c>
      <c r="AG70" s="3">
        <f>VLOOKUP(A70,FAG_Daten_2022!A$1:$FK$206,FAG_Daten_2022!$DH$1,FALSE)</f>
        <v>119</v>
      </c>
      <c r="AH70" s="3">
        <f>VLOOKUP(A70,FAG_Daten_2022!A$1:$FK$206,FAG_Daten_2022!$DJ$1,FALSE)</f>
        <v>99.67</v>
      </c>
      <c r="AI70" s="82">
        <f>ROUND(AF70-AF70*MIN(MAX((AH70*FAG_Basisdaten!$C$24-AG70)/(AH70*FAG_Basisdaten!$C$23),0),1),0)</f>
        <v>0</v>
      </c>
      <c r="AJ70" s="3">
        <f>VLOOKUP(A70,FAG_Daten_2022!$A$1:$FK$206,FAG_Daten_2022!$BC$1,FALSE)</f>
        <v>102.3</v>
      </c>
      <c r="AK70" s="3">
        <f>VLOOKUP(A70,FAG_Daten_2022!$A$1:$FK$206,FAG_Daten_2022!$BD$1,FALSE)</f>
        <v>104.2</v>
      </c>
      <c r="AL70" s="82">
        <v>0</v>
      </c>
      <c r="AM70" s="82">
        <f t="shared" si="82"/>
        <v>6109644</v>
      </c>
      <c r="AN70" s="115" t="str">
        <f>IF(VLOOKUP($A70,FAG_Daten_2022!$A$1:$FK$206,FAG_Daten_2022!BS$1,FALSE)="","",VLOOKUP($A70,FAG_Daten_2022!$A$1:$FK$206,FAG_Daten_2022!BS$1,FALSE))</f>
        <v/>
      </c>
      <c r="AO70" s="115" t="str">
        <f>IF(VLOOKUP($A70,FAG_Daten_2022!$A$1:$FK$206,FAG_Daten_2022!BT$1,FALSE)="","",VLOOKUP($A70,FAG_Daten_2022!$A$1:$FK$206,FAG_Daten_2022!BT$1,FALSE))</f>
        <v/>
      </c>
      <c r="AP70" s="115" t="str">
        <f>IF(VLOOKUP($A70,FAG_Daten_2022!$A$1:$FK$206,FAG_Daten_2022!BU$1,FALSE)="","",VLOOKUP($A70,FAG_Daten_2022!$A$1:$FK$206,FAG_Daten_2022!BU$1,FALSE))</f>
        <v/>
      </c>
      <c r="AQ70" s="115" t="str">
        <f>IF(VLOOKUP($A70,FAG_Daten_2022!$A$1:$FK$206,FAG_Daten_2022!BV$1,FALSE)="","",VLOOKUP($A70,FAG_Daten_2022!$A$1:$FK$206,FAG_Daten_2022!BV$1,FALSE))</f>
        <v/>
      </c>
      <c r="AR70" s="115" t="str">
        <f>IF(VLOOKUP($A70,FAG_Daten_2022!$A$1:$FK$206,FAG_Daten_2022!BW$1,FALSE)="","",VLOOKUP($A70,FAG_Daten_2022!$A$1:$FK$206,FAG_Daten_2022!BW$1,FALSE))</f>
        <v/>
      </c>
      <c r="AS70" s="115" t="str">
        <f>IF(VLOOKUP($A70,FAG_Daten_2022!$A$1:$FK$206,FAG_Daten_2022!BX$1,FALSE)="","",VLOOKUP($A70,FAG_Daten_2022!$A$1:$FK$206,FAG_Daten_2022!BX$1,FALSE))</f>
        <v/>
      </c>
      <c r="AT70" s="115" t="str">
        <f>IF(VLOOKUP($A70,FAG_Daten_2022!$A$1:$FK$206,FAG_Daten_2022!BY$1,FALSE)="","",VLOOKUP($A70,FAG_Daten_2022!$A$1:$FK$206,FAG_Daten_2022!BY$1,FALSE))</f>
        <v/>
      </c>
      <c r="AU70" s="115" t="str">
        <f>IF(VLOOKUP($A70,FAG_Daten_2022!$A$1:$FK$206,FAG_Daten_2022!BZ$1,FALSE)="","",VLOOKUP($A70,FAG_Daten_2022!$A$1:$FK$206,FAG_Daten_2022!BZ$1,FALSE))</f>
        <v/>
      </c>
      <c r="AV70" s="115" t="str">
        <f>IF(VLOOKUP($A70,FAG_Daten_2022!$A$1:$FK$206,FAG_Daten_2022!CA$1,FALSE)="","",VLOOKUP($A70,FAG_Daten_2022!$A$1:$FK$206,FAG_Daten_2022!CA$1,FALSE))</f>
        <v/>
      </c>
      <c r="AW70" s="115" t="str">
        <f>IF(VLOOKUP($A70,FAG_Daten_2022!$A$1:$FK$206,FAG_Daten_2022!CB$1,FALSE)="","",VLOOKUP($A70,FAG_Daten_2022!$A$1:$FK$206,FAG_Daten_2022!CB$1,FALSE))</f>
        <v/>
      </c>
      <c r="AX70" s="115" t="str">
        <f>IF(VLOOKUP($A70,FAG_Daten_2022!$A$1:$FK$206,FAG_Daten_2022!CC$1,FALSE)="","",VLOOKUP($A70,FAG_Daten_2022!$A$1:$FK$206,FAG_Daten_2022!CC$1,FALSE))</f>
        <v/>
      </c>
      <c r="AY70" s="115" t="str">
        <f>IF(VLOOKUP($A70,FAG_Daten_2022!$A$1:$FK$206,FAG_Daten_2022!CD$1,FALSE)="","",VLOOKUP($A70,FAG_Daten_2022!$A$1:$FK$206,FAG_Daten_2022!CD$1,FALSE))</f>
        <v/>
      </c>
      <c r="AZ70" s="80">
        <f>VLOOKUP($A70,FAG_Daten_2022!$A$1:$FK$206,FAG_Daten_2022!$DH$1,FALSE)</f>
        <v>119</v>
      </c>
      <c r="BA70" s="80">
        <f>IF(VLOOKUP($A70,FAG_Daten_2022!$A$1:$FK$206,FAG_Daten_2022!M$1,FALSE)="","",VLOOKUP($A70,FAG_Daten_2022!$A$1:$FK$206,FAG_Daten_2022!M$1,FALSE))</f>
        <v>0</v>
      </c>
      <c r="BB70" s="80">
        <f>IF(VLOOKUP($A70,FAG_Daten_2022!$A$1:$FK$206,FAG_Daten_2022!N$1,FALSE)="","",VLOOKUP($A70,FAG_Daten_2022!$A$1:$FK$206,FAG_Daten_2022!N$1,FALSE))</f>
        <v>0</v>
      </c>
      <c r="BC70" s="80">
        <f>IF(VLOOKUP($A70,FAG_Daten_2022!$A$1:$FK$206,FAG_Daten_2022!O$1,FALSE)="","",VLOOKUP($A70,FAG_Daten_2022!$A$1:$FK$206,FAG_Daten_2022!O$1,FALSE))</f>
        <v>0</v>
      </c>
      <c r="BD70" s="80" t="str">
        <f>IF(VLOOKUP($A70,FAG_Daten_2022!$A$1:$FK$206,FAG_Daten_2022!P$1,FALSE)="","",VLOOKUP($A70,FAG_Daten_2022!$A$1:$FK$206,FAG_Daten_2022!P$1,FALSE))</f>
        <v/>
      </c>
      <c r="BE70" s="80">
        <f>IF(VLOOKUP($A70,FAG_Daten_2022!$A$1:$FK$206,FAG_Daten_2022!R$1,FALSE)="","",VLOOKUP($A70,FAG_Daten_2022!$A$1:$FK$206,FAG_Daten_2022!R$1,FALSE))</f>
        <v>0</v>
      </c>
      <c r="BF70" s="80">
        <f>IF(VLOOKUP($A70,FAG_Daten_2022!$A$1:$FK$206,FAG_Daten_2022!S$1,FALSE)="","",VLOOKUP($A70,FAG_Daten_2022!$A$1:$FK$206,FAG_Daten_2022!S$1,FALSE))</f>
        <v>0</v>
      </c>
      <c r="BG70" s="80" t="str">
        <f>IF(VLOOKUP($A70,FAG_Daten_2022!$A$1:$FK$206,FAG_Daten_2022!T$1,FALSE)="","",VLOOKUP($A70,FAG_Daten_2022!$A$1:$FK$206,FAG_Daten_2022!T$1,FALSE))</f>
        <v/>
      </c>
      <c r="BH70" s="80" t="str">
        <f>IF(VLOOKUP($A70,FAG_Daten_2022!$A$1:$FK$206,FAG_Daten_2022!U$1,FALSE)="","",VLOOKUP($A70,FAG_Daten_2022!$A$1:$FK$206,FAG_Daten_2022!U$1,FALSE))</f>
        <v/>
      </c>
      <c r="BI70" s="80">
        <f>IF(VLOOKUP($A70,FAG_Daten_2022!$A$1:$FK$206,FAG_Daten_2022!W$1,FALSE)="","",VLOOKUP($A70,FAG_Daten_2022!$A$1:$FK$206,FAG_Daten_2022!W$1,FALSE))</f>
        <v>0</v>
      </c>
      <c r="BJ70" s="80" t="str">
        <f>IF(VLOOKUP($A70,FAG_Daten_2022!$A$1:$FK$206,FAG_Daten_2022!X$1,FALSE)="","",VLOOKUP($A70,FAG_Daten_2022!$A$1:$FK$206,FAG_Daten_2022!X$1,FALSE))</f>
        <v/>
      </c>
      <c r="BK70" s="80" t="str">
        <f>IF(VLOOKUP($A70,FAG_Daten_2022!$A$1:$FK$206,FAG_Daten_2022!Y$1,FALSE)="","",VLOOKUP($A70,FAG_Daten_2022!$A$1:$FK$206,FAG_Daten_2022!Y$1,FALSE))</f>
        <v/>
      </c>
      <c r="BL70" s="80" t="str">
        <f>IF(VLOOKUP($A70,FAG_Daten_2022!$A$1:$FK$206,FAG_Daten_2022!Z$1,FALSE)="","",VLOOKUP($A70,FAG_Daten_2022!$A$1:$FK$206,FAG_Daten_2022!Z$1,FALSE))</f>
        <v/>
      </c>
      <c r="BM70" s="82">
        <f>IF(VLOOKUP($A70,FAG_Daten_2022!$A$1:$FK$206,FAG_Daten_2022!AG$1,FALSE)="","",VLOOKUP($A70,FAG_Daten_2022!$A$1:$FK$206,FAG_Daten_2022!AG$1,FALSE))</f>
        <v>26435218</v>
      </c>
      <c r="BN70" s="82">
        <f>IF(VLOOKUP($A70,FAG_Daten_2022!$A$1:$FK$206,FAG_Daten_2022!AH$1,FALSE)="","",VLOOKUP($A70,FAG_Daten_2022!$A$1:$FK$206,FAG_Daten_2022!AH$1,FALSE))</f>
        <v>0</v>
      </c>
      <c r="BO70" s="82">
        <f>IF(VLOOKUP($A70,FAG_Daten_2022!$A$1:$FK$206,FAG_Daten_2022!AI$1,FALSE)="","",VLOOKUP($A70,FAG_Daten_2022!$A$1:$FK$206,FAG_Daten_2022!AI$1,FALSE))</f>
        <v>0</v>
      </c>
      <c r="BP70" s="113">
        <f>IF(VLOOKUP($A70,FAG_Daten_2022!$A$1:$FK$206,FAG_Daten_2022!AJ$1,FALSE)="","",VLOOKUP($A70,FAG_Daten_2022!$A$1:$FK$206,FAG_Daten_2022!AJ$1,FALSE))</f>
        <v>0</v>
      </c>
      <c r="BQ70" s="82" t="str">
        <f>IF(VLOOKUP($A70,FAG_Daten_2022!$A$1:$FK$206,FAG_Daten_2022!AK$1,FALSE)="","",VLOOKUP($A70,FAG_Daten_2022!$A$1:$FK$206,FAG_Daten_2022!AK$1,FALSE))</f>
        <v/>
      </c>
      <c r="BR70" s="82">
        <f>IF(VLOOKUP($A70,FAG_Daten_2022!$A$1:$FK$206,FAG_Daten_2022!AL$1,FALSE)="","",VLOOKUP($A70,FAG_Daten_2022!$A$1:$FK$206,FAG_Daten_2022!AL$1,FALSE))</f>
        <v>0</v>
      </c>
      <c r="BS70" s="82">
        <f>IF(VLOOKUP($A70,FAG_Daten_2022!$A$1:$FK$206,FAG_Daten_2022!AM$1,FALSE)="","",VLOOKUP($A70,FAG_Daten_2022!$A$1:$FK$206,FAG_Daten_2022!AM$1,FALSE))</f>
        <v>0</v>
      </c>
      <c r="BT70" s="82" t="str">
        <f>IF(VLOOKUP($A70,FAG_Daten_2022!$A$1:$FK$206,FAG_Daten_2022!AN$1,FALSE)="","",VLOOKUP($A70,FAG_Daten_2022!$A$1:$FK$206,FAG_Daten_2022!AN$1,FALSE))</f>
        <v/>
      </c>
      <c r="BU70" s="82" t="str">
        <f>IF(VLOOKUP($A70,FAG_Daten_2022!$A$1:$FK$206,FAG_Daten_2022!AO$1,FALSE)="","",VLOOKUP($A70,FAG_Daten_2022!$A$1:$FK$206,FAG_Daten_2022!AO$1,FALSE))</f>
        <v/>
      </c>
      <c r="BV70" s="82">
        <f>IF(VLOOKUP($A70,FAG_Daten_2022!$A$1:$FK$206,FAG_Daten_2022!AP$1,FALSE)="","",VLOOKUP($A70,FAG_Daten_2022!$A$1:$FK$206,FAG_Daten_2022!AP$1,FALSE))</f>
        <v>0</v>
      </c>
      <c r="BW70" s="82" t="str">
        <f>IF(VLOOKUP($A70,FAG_Daten_2022!$A$1:$FK$206,FAG_Daten_2022!AQ$1,FALSE)="","",VLOOKUP($A70,FAG_Daten_2022!$A$1:$FK$206,FAG_Daten_2022!AQ$1,FALSE))</f>
        <v/>
      </c>
      <c r="BX70" s="82" t="str">
        <f>IF(VLOOKUP($A70,FAG_Daten_2022!$A$1:$FK$206,FAG_Daten_2022!AR$1,FALSE)="","",VLOOKUP($A70,FAG_Daten_2022!$A$1:$FK$206,FAG_Daten_2022!AR$1,FALSE))</f>
        <v/>
      </c>
      <c r="BY70" s="82" t="str">
        <f>IF(VLOOKUP($A70,FAG_Daten_2022!$A$1:$FK$206,FAG_Daten_2022!AS$1,FALSE)="","",VLOOKUP($A70,FAG_Daten_2022!$A$1:$FK$206,FAG_Daten_2022!AS$1,FALSE))</f>
        <v/>
      </c>
      <c r="BZ70" s="82">
        <f t="shared" si="83"/>
        <v>0</v>
      </c>
      <c r="CA70" s="82">
        <f t="shared" si="84"/>
        <v>0</v>
      </c>
      <c r="CB70" s="82">
        <f t="shared" si="85"/>
        <v>0</v>
      </c>
      <c r="CC70" s="82" t="str">
        <f t="shared" si="86"/>
        <v/>
      </c>
      <c r="CD70" s="82">
        <f t="shared" si="87"/>
        <v>0</v>
      </c>
      <c r="CE70" s="82">
        <f t="shared" si="88"/>
        <v>0</v>
      </c>
      <c r="CF70" s="82" t="str">
        <f t="shared" si="89"/>
        <v/>
      </c>
      <c r="CG70" s="82" t="str">
        <f t="shared" si="90"/>
        <v/>
      </c>
      <c r="CH70" s="82">
        <f t="shared" si="91"/>
        <v>0</v>
      </c>
      <c r="CI70" s="82" t="str">
        <f t="shared" si="92"/>
        <v/>
      </c>
      <c r="CJ70" s="82" t="str">
        <f t="shared" si="93"/>
        <v/>
      </c>
      <c r="CK70" s="82" t="str">
        <f t="shared" si="94"/>
        <v/>
      </c>
      <c r="CL70" s="82">
        <f t="shared" si="95"/>
        <v>0</v>
      </c>
      <c r="CM70" s="82">
        <f t="shared" si="96"/>
        <v>0</v>
      </c>
      <c r="CN70" s="82">
        <f t="shared" si="97"/>
        <v>0</v>
      </c>
      <c r="CO70" s="82" t="str">
        <f t="shared" si="98"/>
        <v/>
      </c>
      <c r="CP70" s="82">
        <f t="shared" si="99"/>
        <v>0</v>
      </c>
      <c r="CQ70" s="82">
        <f t="shared" si="100"/>
        <v>0</v>
      </c>
      <c r="CR70" s="82" t="str">
        <f t="shared" si="101"/>
        <v/>
      </c>
      <c r="CS70" s="82" t="str">
        <f t="shared" si="102"/>
        <v/>
      </c>
      <c r="CT70" s="82">
        <f t="shared" si="103"/>
        <v>0</v>
      </c>
      <c r="CU70" s="82" t="str">
        <f t="shared" si="104"/>
        <v/>
      </c>
      <c r="CV70" s="82" t="str">
        <f t="shared" si="105"/>
        <v/>
      </c>
      <c r="CW70" s="82" t="str">
        <f t="shared" si="106"/>
        <v/>
      </c>
      <c r="CX70" s="82">
        <f t="shared" si="107"/>
        <v>0</v>
      </c>
      <c r="CY70" s="82">
        <f>VLOOKUP($A70,FAG_Daten_2022!$A$1:$FK$206,FAG_Daten_2022!I$1,FALSE)</f>
        <v>1829</v>
      </c>
      <c r="CZ70" s="82" t="str">
        <f>IF(VLOOKUP($A70,FAG_Daten_2022!$A$1:$FK$206,FAG_Daten_2022!BE$1,FALSE)="","",VLOOKUP($A70,FAG_Daten_2022!$A$1:$FK$206,FAG_Daten_2022!BE$1,FALSE))</f>
        <v/>
      </c>
      <c r="DA70" s="82" t="str">
        <f>IF(VLOOKUP($A70,FAG_Daten_2022!$A$1:$FK$206,FAG_Daten_2022!BF$1,FALSE)="","",VLOOKUP($A70,FAG_Daten_2022!$A$1:$FK$206,FAG_Daten_2022!BF$1,FALSE))</f>
        <v/>
      </c>
      <c r="DB70" s="82" t="str">
        <f>IF(VLOOKUP($A70,FAG_Daten_2022!$A$1:$FK$206,FAG_Daten_2022!BG$1,FALSE)="","",VLOOKUP($A70,FAG_Daten_2022!$A$1:$FK$206,FAG_Daten_2022!BG$1,FALSE))</f>
        <v/>
      </c>
      <c r="DC70" s="82" t="str">
        <f>IF(VLOOKUP($A70,FAG_Daten_2022!$A$1:$FK$206,FAG_Daten_2022!BH$1,FALSE)="","",VLOOKUP($A70,FAG_Daten_2022!$A$1:$FK$206,FAG_Daten_2022!BH$1,FALSE))</f>
        <v/>
      </c>
      <c r="DD70" s="82" t="str">
        <f>IF(VLOOKUP($A70,FAG_Daten_2022!$A$1:$FK$206,FAG_Daten_2022!BI$1,FALSE)="","",VLOOKUP($A70,FAG_Daten_2022!$A$1:$FK$206,FAG_Daten_2022!BI$1,FALSE))</f>
        <v/>
      </c>
      <c r="DE70" s="82" t="str">
        <f>IF(VLOOKUP($A70,FAG_Daten_2022!$A$1:$FK$206,FAG_Daten_2022!BJ$1,FALSE)="","",VLOOKUP($A70,FAG_Daten_2022!$A$1:$FK$206,FAG_Daten_2022!BJ$1,FALSE))</f>
        <v/>
      </c>
      <c r="DF70" s="82" t="str">
        <f>IF(VLOOKUP($A70,FAG_Daten_2022!$A$1:$FK$206,FAG_Daten_2022!BK$1,FALSE)="","",VLOOKUP($A70,FAG_Daten_2022!$A$1:$FK$206,FAG_Daten_2022!BK$1,FALSE))</f>
        <v/>
      </c>
      <c r="DG70" s="82" t="str">
        <f>IF(VLOOKUP($A70,FAG_Daten_2022!$A$1:$FK$206,FAG_Daten_2022!BL$1,FALSE)="","",VLOOKUP($A70,FAG_Daten_2022!$A$1:$FK$206,FAG_Daten_2022!BL$1,FALSE))</f>
        <v/>
      </c>
      <c r="DH70" s="82" t="str">
        <f>IF(VLOOKUP($A70,FAG_Daten_2022!$A$1:$FK$206,FAG_Daten_2022!BM$1,FALSE)="","",VLOOKUP($A70,FAG_Daten_2022!$A$1:$FK$206,FAG_Daten_2022!BM$1,FALSE))</f>
        <v/>
      </c>
      <c r="DI70" s="82" t="str">
        <f>IF(VLOOKUP($A70,FAG_Daten_2022!$A$1:$FK$206,FAG_Daten_2022!BN$1,FALSE)="","",VLOOKUP($A70,FAG_Daten_2022!$A$1:$FK$206,FAG_Daten_2022!BN$1,FALSE))</f>
        <v/>
      </c>
      <c r="DJ70" s="82" t="str">
        <f>IF(VLOOKUP($A70,FAG_Daten_2022!$A$1:$FK$206,FAG_Daten_2022!BO$1,FALSE)="","",VLOOKUP($A70,FAG_Daten_2022!$A$1:$FK$206,FAG_Daten_2022!BO$1,FALSE))</f>
        <v/>
      </c>
      <c r="DK70" s="82" t="str">
        <f>IF(VLOOKUP($A70,FAG_Daten_2022!$A$1:$FK$206,FAG_Daten_2022!BP$1,FALSE)="","",VLOOKUP($A70,FAG_Daten_2022!$A$1:$FK$206,FAG_Daten_2022!BP$1,FALSE))</f>
        <v/>
      </c>
      <c r="DL70" s="82" t="str">
        <f>IF(VLOOKUP($A70,FAG_Daten_2022!$A$1:$FK$206,FAG_Daten_2022!BQ$1,FALSE)="","",VLOOKUP($A70,FAG_Daten_2022!$A$1:$FK$206,FAG_Daten_2022!BQ$1,FALSE))</f>
        <v/>
      </c>
      <c r="DM70" s="82" t="str">
        <f>IF(VLOOKUP($A70,FAG_Daten_2022!$A$1:$FK$206,FAG_Daten_2022!BR$1,FALSE)="","",VLOOKUP($A70,FAG_Daten_2022!$A$1:$FK$206,FAG_Daten_2022!BR$1,FALSE))</f>
        <v/>
      </c>
      <c r="DN70" s="82" t="str">
        <f t="shared" si="108"/>
        <v/>
      </c>
      <c r="DO70" s="82" t="str">
        <f t="shared" si="109"/>
        <v/>
      </c>
      <c r="DP70" s="82" t="str">
        <f t="shared" si="110"/>
        <v/>
      </c>
      <c r="DQ70" s="82" t="str">
        <f t="shared" si="111"/>
        <v/>
      </c>
      <c r="DR70" s="82" t="str">
        <f t="shared" si="112"/>
        <v/>
      </c>
      <c r="DS70" s="82" t="str">
        <f t="shared" si="113"/>
        <v/>
      </c>
      <c r="DT70" s="82" t="str">
        <f t="shared" si="114"/>
        <v/>
      </c>
      <c r="DU70" s="82" t="str">
        <f t="shared" si="115"/>
        <v/>
      </c>
      <c r="DV70" s="82" t="str">
        <f t="shared" si="116"/>
        <v/>
      </c>
      <c r="DW70" s="82" t="str">
        <f t="shared" si="117"/>
        <v/>
      </c>
      <c r="DX70" s="82" t="str">
        <f t="shared" si="118"/>
        <v/>
      </c>
      <c r="DY70" s="82" t="str">
        <f t="shared" si="119"/>
        <v/>
      </c>
      <c r="DZ70" s="82">
        <f t="shared" si="120"/>
        <v>0</v>
      </c>
      <c r="EA70" s="82">
        <f t="shared" si="121"/>
        <v>0</v>
      </c>
      <c r="EB70" s="82"/>
      <c r="EC70" s="82"/>
      <c r="ED70" s="82"/>
      <c r="EE70" s="82"/>
      <c r="EF70" s="82"/>
      <c r="EG70" s="82"/>
      <c r="EH70" s="82"/>
      <c r="EI70" s="82"/>
      <c r="EJ70" s="82"/>
      <c r="EK70" s="3"/>
      <c r="EL70" s="82"/>
      <c r="EM70" s="3"/>
    </row>
    <row r="71" spans="1:143" outlineLevel="1" x14ac:dyDescent="0.2">
      <c r="A71" s="3">
        <v>295</v>
      </c>
      <c r="B71" s="3" t="str">
        <f>VLOOKUP(A71,FAG_Daten_2022!A$1:$FK$206,FAG_Daten_2022!$B$1,FALSE)</f>
        <v>Horgen</v>
      </c>
      <c r="C71" s="3" t="str">
        <f>VLOOKUP(A71,FAG_Daten_2022!A$1:$FK$206,FAG_Daten_2022!$C$1,FALSE)</f>
        <v>Politische Gemeinde</v>
      </c>
      <c r="D71" s="3" t="str">
        <f>VLOOKUP(A71,FAG_Daten_2022!A$1:$FK$206,FAG_Daten_2022!$D$1,FALSE)</f>
        <v>Bezirk Horgen</v>
      </c>
      <c r="E71" s="82">
        <f>VLOOKUP(A71,FAG_Daten_2022!A$1:$FK$206,FAG_Daten_2022!$AT$1,FALSE)</f>
        <v>5701</v>
      </c>
      <c r="F71" s="82">
        <f>VLOOKUP(A71,FAG_Daten_2022!A$1:$FK$206,FAG_Daten_2022!$AV$1,FALSE)</f>
        <v>3770</v>
      </c>
      <c r="G71" s="82">
        <f>VLOOKUP(A71,FAG_Daten_2022!A$1:$FK$206,FAG_Daten_2022!$F$1,FALSE)</f>
        <v>23073</v>
      </c>
      <c r="H71" s="80">
        <f>VLOOKUP(A71,FAG_Daten_2022!A$1:$FK$206,FAG_Daten_2022!$DH$1,FALSE)</f>
        <v>87</v>
      </c>
      <c r="I71" s="82">
        <f>ROUND(IF(E71&lt;FAG_Basisdaten!$C$5*F71,(FAG_Basisdaten!$C$5*F71-E71)*G71*H71/100,0),0)</f>
        <v>0</v>
      </c>
      <c r="J71" s="82">
        <f>VLOOKUP(A71,FAG_Daten_2022!A$1:$FK$206,FAG_Daten_2022!$AT$1,FALSE)</f>
        <v>5701</v>
      </c>
      <c r="K71" s="82">
        <f>VLOOKUP(A71,FAG_Daten_2022!A$1:$FK$206,FAG_Daten_2022!$AV$1,FALSE)</f>
        <v>3770</v>
      </c>
      <c r="L71" s="3">
        <f>VLOOKUP(A71,FAG_Daten_2022!A$1:$FK$206,FAG_Daten_2022!$F$1,FALSE)</f>
        <v>23073</v>
      </c>
      <c r="M71" s="3">
        <f>VLOOKUP(A71,FAG_Daten_2022!A$1:$FK$206,FAG_Daten_2022!DJ$1,FALSE)</f>
        <v>99.67</v>
      </c>
      <c r="N71" s="3">
        <f>VLOOKUP(A71,FAG_Daten_2022!A$1:$FK$206,FAG_Daten_2022!$DK$1,FALSE)</f>
        <v>100.87</v>
      </c>
      <c r="O71" s="82">
        <f>ROUND(IF(J71&gt;K71*FAG_Basisdaten!$C$8,(J71-K71*FAG_Basisdaten!$C$8)*FAG_Basisdaten!$C$9*L71*(M71/N71),0),0)</f>
        <v>24800221</v>
      </c>
      <c r="P71" s="82">
        <f>VLOOKUP(A71,FAG_Daten_2022!A$1:$FK$206,FAG_Daten_2022!$I$1,FALSE)</f>
        <v>4776</v>
      </c>
      <c r="Q71" s="82">
        <f>VLOOKUP(A71,FAG_Daten_2022!A$1:$FK$206,FAG_Daten_2022!$F$1,FALSE)</f>
        <v>23073</v>
      </c>
      <c r="R71" s="82">
        <f>VLOOKUP(A71,FAG_Daten_2022!A$1:$FK$206,FAG_Daten_2022!$K$1,FALSE)</f>
        <v>232131</v>
      </c>
      <c r="S71" s="82">
        <f>VLOOKUP(A71,FAG_Daten_2022!A$1:$FK$206,FAG_Daten_2022!$H$1,FALSE)</f>
        <v>1130451</v>
      </c>
      <c r="T71" s="82">
        <f>VLOOKUP(A71,FAG_Daten_2022!A$1:$FK$206,FAG_Daten_2022!$F$1,FALSE)</f>
        <v>23073</v>
      </c>
      <c r="U71" s="3">
        <f>VLOOKUP(A71,FAG_Daten_2022!A$1:$FK$206,FAG_Daten_2022!$BC$1,FALSE)</f>
        <v>102.3</v>
      </c>
      <c r="V71" s="3">
        <f>VLOOKUP(A71,FAG_Daten_2022!A$1:$FK$206,FAG_Daten_2022!$BD$1,FALSE)</f>
        <v>104.2</v>
      </c>
      <c r="W71" s="118">
        <f>IF((P71/Q71)&gt;(R71/S71)*FAG_Basisdaten!$C$12,((P71/Q71)-(R71/S71)*FAG_Basisdaten!$C$12)*T71*FAG_Basisdaten!$C$13*(U71/V71),0)</f>
        <v>0</v>
      </c>
      <c r="X71" s="3">
        <f>VLOOKUP(A71,FAG_Daten_2022!A$1:$FK$206,FAG_Daten_2022!$DH$1,FALSE)</f>
        <v>87</v>
      </c>
      <c r="Y71" s="3">
        <f>VLOOKUP(A71,FAG_Daten_2022!A$1:$FK$206,FAG_Daten_2022!$DJ$1,FALSE)</f>
        <v>99.67</v>
      </c>
      <c r="Z71" s="82">
        <f>ROUND(W71-W71*MIN(MAX((Y71*FAG_Basisdaten!$C$15-X71)/(Y71*FAG_Basisdaten!$C$14),0),1),0)</f>
        <v>0</v>
      </c>
      <c r="AA71" s="79">
        <f>VLOOKUP(A71,FAG_Daten_2022!A$1:$FK$206,FAG_Daten_2022!$AW$1,FALSE)</f>
        <v>760.91</v>
      </c>
      <c r="AB71" s="83">
        <f>VLOOKUP(A71,FAG_Daten_2022!A$1:$FK$206,FAG_Daten_2022!$AZ$1,FALSE)</f>
        <v>0.14560000000000001</v>
      </c>
      <c r="AC71" s="3">
        <f>VLOOKUP(A71,FAG_Daten_2022!A$1:$FK$206,FAG_Daten_2022!$F$1,FALSE)</f>
        <v>23073</v>
      </c>
      <c r="AD71" s="3">
        <f>VLOOKUP(A71,FAG_Daten_2022!A$1:$FK$206,FAG_Daten_2022!$BC$1,FALSE)</f>
        <v>102.3</v>
      </c>
      <c r="AE71" s="3">
        <f>VLOOKUP(A71,FAG_Daten_2022!A$1:$FK$206,FAG_Daten_2022!$BD$1,FALSE)</f>
        <v>104.2</v>
      </c>
      <c r="AF71" s="80">
        <f>IF(OR(AA71&lt;FAG_Basisdaten!$C$18,AB71&gt;FAG_Basisdaten!$C$19),MAX((FAG_Basisdaten!$C$20+FAG_Basisdaten!$C$21*AA71+FAG_Basisdaten!$C$22*AB71*100)*AC71*(AD71/AE71),0),0)</f>
        <v>0</v>
      </c>
      <c r="AG71" s="3">
        <f>VLOOKUP(A71,FAG_Daten_2022!A$1:$FK$206,FAG_Daten_2022!$DH$1,FALSE)</f>
        <v>87</v>
      </c>
      <c r="AH71" s="3">
        <f>VLOOKUP(A71,FAG_Daten_2022!A$1:$FK$206,FAG_Daten_2022!$DJ$1,FALSE)</f>
        <v>99.67</v>
      </c>
      <c r="AI71" s="82">
        <f>ROUND(AF71-AF71*MIN(MAX((AH71*FAG_Basisdaten!$C$24-AG71)/(AH71*FAG_Basisdaten!$C$23),0),1),0)</f>
        <v>0</v>
      </c>
      <c r="AJ71" s="3">
        <f>VLOOKUP(A71,FAG_Daten_2022!$A$1:$FK$206,FAG_Daten_2022!$BC$1,FALSE)</f>
        <v>102.3</v>
      </c>
      <c r="AK71" s="3">
        <f>VLOOKUP(A71,FAG_Daten_2022!$A$1:$FK$206,FAG_Daten_2022!$BD$1,FALSE)</f>
        <v>104.2</v>
      </c>
      <c r="AL71" s="82">
        <v>0</v>
      </c>
      <c r="AM71" s="82">
        <f t="shared" si="82"/>
        <v>-24800221</v>
      </c>
      <c r="AN71" s="115" t="str">
        <f>IF(VLOOKUP($A71,FAG_Daten_2022!$A$1:$FK$206,FAG_Daten_2022!BS$1,FALSE)="","",VLOOKUP($A71,FAG_Daten_2022!$A$1:$FK$206,FAG_Daten_2022!BS$1,FALSE))</f>
        <v/>
      </c>
      <c r="AO71" s="115" t="str">
        <f>IF(VLOOKUP($A71,FAG_Daten_2022!$A$1:$FK$206,FAG_Daten_2022!BT$1,FALSE)="","",VLOOKUP($A71,FAG_Daten_2022!$A$1:$FK$206,FAG_Daten_2022!BT$1,FALSE))</f>
        <v/>
      </c>
      <c r="AP71" s="115" t="str">
        <f>IF(VLOOKUP($A71,FAG_Daten_2022!$A$1:$FK$206,FAG_Daten_2022!BU$1,FALSE)="","",VLOOKUP($A71,FAG_Daten_2022!$A$1:$FK$206,FAG_Daten_2022!BU$1,FALSE))</f>
        <v/>
      </c>
      <c r="AQ71" s="115" t="str">
        <f>IF(VLOOKUP($A71,FAG_Daten_2022!$A$1:$FK$206,FAG_Daten_2022!BV$1,FALSE)="","",VLOOKUP($A71,FAG_Daten_2022!$A$1:$FK$206,FAG_Daten_2022!BV$1,FALSE))</f>
        <v/>
      </c>
      <c r="AR71" s="115" t="str">
        <f>IF(VLOOKUP($A71,FAG_Daten_2022!$A$1:$FK$206,FAG_Daten_2022!BW$1,FALSE)="","",VLOOKUP($A71,FAG_Daten_2022!$A$1:$FK$206,FAG_Daten_2022!BW$1,FALSE))</f>
        <v/>
      </c>
      <c r="AS71" s="115" t="str">
        <f>IF(VLOOKUP($A71,FAG_Daten_2022!$A$1:$FK$206,FAG_Daten_2022!BX$1,FALSE)="","",VLOOKUP($A71,FAG_Daten_2022!$A$1:$FK$206,FAG_Daten_2022!BX$1,FALSE))</f>
        <v/>
      </c>
      <c r="AT71" s="115" t="str">
        <f>IF(VLOOKUP($A71,FAG_Daten_2022!$A$1:$FK$206,FAG_Daten_2022!BY$1,FALSE)="","",VLOOKUP($A71,FAG_Daten_2022!$A$1:$FK$206,FAG_Daten_2022!BY$1,FALSE))</f>
        <v/>
      </c>
      <c r="AU71" s="115" t="str">
        <f>IF(VLOOKUP($A71,FAG_Daten_2022!$A$1:$FK$206,FAG_Daten_2022!BZ$1,FALSE)="","",VLOOKUP($A71,FAG_Daten_2022!$A$1:$FK$206,FAG_Daten_2022!BZ$1,FALSE))</f>
        <v/>
      </c>
      <c r="AV71" s="115" t="str">
        <f>IF(VLOOKUP($A71,FAG_Daten_2022!$A$1:$FK$206,FAG_Daten_2022!CA$1,FALSE)="","",VLOOKUP($A71,FAG_Daten_2022!$A$1:$FK$206,FAG_Daten_2022!CA$1,FALSE))</f>
        <v/>
      </c>
      <c r="AW71" s="115" t="str">
        <f>IF(VLOOKUP($A71,FAG_Daten_2022!$A$1:$FK$206,FAG_Daten_2022!CB$1,FALSE)="","",VLOOKUP($A71,FAG_Daten_2022!$A$1:$FK$206,FAG_Daten_2022!CB$1,FALSE))</f>
        <v/>
      </c>
      <c r="AX71" s="115" t="str">
        <f>IF(VLOOKUP($A71,FAG_Daten_2022!$A$1:$FK$206,FAG_Daten_2022!CC$1,FALSE)="","",VLOOKUP($A71,FAG_Daten_2022!$A$1:$FK$206,FAG_Daten_2022!CC$1,FALSE))</f>
        <v/>
      </c>
      <c r="AY71" s="115" t="str">
        <f>IF(VLOOKUP($A71,FAG_Daten_2022!$A$1:$FK$206,FAG_Daten_2022!CD$1,FALSE)="","",VLOOKUP($A71,FAG_Daten_2022!$A$1:$FK$206,FAG_Daten_2022!CD$1,FALSE))</f>
        <v/>
      </c>
      <c r="AZ71" s="80">
        <f>VLOOKUP($A71,FAG_Daten_2022!$A$1:$FK$206,FAG_Daten_2022!$DH$1,FALSE)</f>
        <v>87</v>
      </c>
      <c r="BA71" s="80">
        <f>IF(VLOOKUP($A71,FAG_Daten_2022!$A$1:$FK$206,FAG_Daten_2022!M$1,FALSE)="","",VLOOKUP($A71,FAG_Daten_2022!$A$1:$FK$206,FAG_Daten_2022!M$1,FALSE))</f>
        <v>0</v>
      </c>
      <c r="BB71" s="80">
        <f>IF(VLOOKUP($A71,FAG_Daten_2022!$A$1:$FK$206,FAG_Daten_2022!N$1,FALSE)="","",VLOOKUP($A71,FAG_Daten_2022!$A$1:$FK$206,FAG_Daten_2022!N$1,FALSE))</f>
        <v>0</v>
      </c>
      <c r="BC71" s="80">
        <f>IF(VLOOKUP($A71,FAG_Daten_2022!$A$1:$FK$206,FAG_Daten_2022!O$1,FALSE)="","",VLOOKUP($A71,FAG_Daten_2022!$A$1:$FK$206,FAG_Daten_2022!O$1,FALSE))</f>
        <v>0</v>
      </c>
      <c r="BD71" s="80" t="str">
        <f>IF(VLOOKUP($A71,FAG_Daten_2022!$A$1:$FK$206,FAG_Daten_2022!P$1,FALSE)="","",VLOOKUP($A71,FAG_Daten_2022!$A$1:$FK$206,FAG_Daten_2022!P$1,FALSE))</f>
        <v/>
      </c>
      <c r="BE71" s="80">
        <f>IF(VLOOKUP($A71,FAG_Daten_2022!$A$1:$FK$206,FAG_Daten_2022!R$1,FALSE)="","",VLOOKUP($A71,FAG_Daten_2022!$A$1:$FK$206,FAG_Daten_2022!R$1,FALSE))</f>
        <v>0</v>
      </c>
      <c r="BF71" s="80">
        <f>IF(VLOOKUP($A71,FAG_Daten_2022!$A$1:$FK$206,FAG_Daten_2022!S$1,FALSE)="","",VLOOKUP($A71,FAG_Daten_2022!$A$1:$FK$206,FAG_Daten_2022!S$1,FALSE))</f>
        <v>0</v>
      </c>
      <c r="BG71" s="80" t="str">
        <f>IF(VLOOKUP($A71,FAG_Daten_2022!$A$1:$FK$206,FAG_Daten_2022!T$1,FALSE)="","",VLOOKUP($A71,FAG_Daten_2022!$A$1:$FK$206,FAG_Daten_2022!T$1,FALSE))</f>
        <v/>
      </c>
      <c r="BH71" s="80" t="str">
        <f>IF(VLOOKUP($A71,FAG_Daten_2022!$A$1:$FK$206,FAG_Daten_2022!U$1,FALSE)="","",VLOOKUP($A71,FAG_Daten_2022!$A$1:$FK$206,FAG_Daten_2022!U$1,FALSE))</f>
        <v/>
      </c>
      <c r="BI71" s="80">
        <f>IF(VLOOKUP($A71,FAG_Daten_2022!$A$1:$FK$206,FAG_Daten_2022!W$1,FALSE)="","",VLOOKUP($A71,FAG_Daten_2022!$A$1:$FK$206,FAG_Daten_2022!W$1,FALSE))</f>
        <v>0</v>
      </c>
      <c r="BJ71" s="80" t="str">
        <f>IF(VLOOKUP($A71,FAG_Daten_2022!$A$1:$FK$206,FAG_Daten_2022!X$1,FALSE)="","",VLOOKUP($A71,FAG_Daten_2022!$A$1:$FK$206,FAG_Daten_2022!X$1,FALSE))</f>
        <v/>
      </c>
      <c r="BK71" s="80" t="str">
        <f>IF(VLOOKUP($A71,FAG_Daten_2022!$A$1:$FK$206,FAG_Daten_2022!Y$1,FALSE)="","",VLOOKUP($A71,FAG_Daten_2022!$A$1:$FK$206,FAG_Daten_2022!Y$1,FALSE))</f>
        <v/>
      </c>
      <c r="BL71" s="80" t="str">
        <f>IF(VLOOKUP($A71,FAG_Daten_2022!$A$1:$FK$206,FAG_Daten_2022!Z$1,FALSE)="","",VLOOKUP($A71,FAG_Daten_2022!$A$1:$FK$206,FAG_Daten_2022!Z$1,FALSE))</f>
        <v/>
      </c>
      <c r="BM71" s="82">
        <f>IF(VLOOKUP($A71,FAG_Daten_2022!$A$1:$FK$206,FAG_Daten_2022!AG$1,FALSE)="","",VLOOKUP($A71,FAG_Daten_2022!$A$1:$FK$206,FAG_Daten_2022!AG$1,FALSE))</f>
        <v>131536857</v>
      </c>
      <c r="BN71" s="82">
        <f>IF(VLOOKUP($A71,FAG_Daten_2022!$A$1:$FK$206,FAG_Daten_2022!AH$1,FALSE)="","",VLOOKUP($A71,FAG_Daten_2022!$A$1:$FK$206,FAG_Daten_2022!AH$1,FALSE))</f>
        <v>0</v>
      </c>
      <c r="BO71" s="82">
        <f>IF(VLOOKUP($A71,FAG_Daten_2022!$A$1:$FK$206,FAG_Daten_2022!AI$1,FALSE)="","",VLOOKUP($A71,FAG_Daten_2022!$A$1:$FK$206,FAG_Daten_2022!AI$1,FALSE))</f>
        <v>0</v>
      </c>
      <c r="BP71" s="113">
        <f>IF(VLOOKUP($A71,FAG_Daten_2022!$A$1:$FK$206,FAG_Daten_2022!AJ$1,FALSE)="","",VLOOKUP($A71,FAG_Daten_2022!$A$1:$FK$206,FAG_Daten_2022!AJ$1,FALSE))</f>
        <v>0</v>
      </c>
      <c r="BQ71" s="82" t="str">
        <f>IF(VLOOKUP($A71,FAG_Daten_2022!$A$1:$FK$206,FAG_Daten_2022!AK$1,FALSE)="","",VLOOKUP($A71,FAG_Daten_2022!$A$1:$FK$206,FAG_Daten_2022!AK$1,FALSE))</f>
        <v/>
      </c>
      <c r="BR71" s="82">
        <f>IF(VLOOKUP($A71,FAG_Daten_2022!$A$1:$FK$206,FAG_Daten_2022!AL$1,FALSE)="","",VLOOKUP($A71,FAG_Daten_2022!$A$1:$FK$206,FAG_Daten_2022!AL$1,FALSE))</f>
        <v>0</v>
      </c>
      <c r="BS71" s="82">
        <f>IF(VLOOKUP($A71,FAG_Daten_2022!$A$1:$FK$206,FAG_Daten_2022!AM$1,FALSE)="","",VLOOKUP($A71,FAG_Daten_2022!$A$1:$FK$206,FAG_Daten_2022!AM$1,FALSE))</f>
        <v>0</v>
      </c>
      <c r="BT71" s="82" t="str">
        <f>IF(VLOOKUP($A71,FAG_Daten_2022!$A$1:$FK$206,FAG_Daten_2022!AN$1,FALSE)="","",VLOOKUP($A71,FAG_Daten_2022!$A$1:$FK$206,FAG_Daten_2022!AN$1,FALSE))</f>
        <v/>
      </c>
      <c r="BU71" s="82" t="str">
        <f>IF(VLOOKUP($A71,FAG_Daten_2022!$A$1:$FK$206,FAG_Daten_2022!AO$1,FALSE)="","",VLOOKUP($A71,FAG_Daten_2022!$A$1:$FK$206,FAG_Daten_2022!AO$1,FALSE))</f>
        <v/>
      </c>
      <c r="BV71" s="82">
        <f>IF(VLOOKUP($A71,FAG_Daten_2022!$A$1:$FK$206,FAG_Daten_2022!AP$1,FALSE)="","",VLOOKUP($A71,FAG_Daten_2022!$A$1:$FK$206,FAG_Daten_2022!AP$1,FALSE))</f>
        <v>0</v>
      </c>
      <c r="BW71" s="82" t="str">
        <f>IF(VLOOKUP($A71,FAG_Daten_2022!$A$1:$FK$206,FAG_Daten_2022!AQ$1,FALSE)="","",VLOOKUP($A71,FAG_Daten_2022!$A$1:$FK$206,FAG_Daten_2022!AQ$1,FALSE))</f>
        <v/>
      </c>
      <c r="BX71" s="82" t="str">
        <f>IF(VLOOKUP($A71,FAG_Daten_2022!$A$1:$FK$206,FAG_Daten_2022!AR$1,FALSE)="","",VLOOKUP($A71,FAG_Daten_2022!$A$1:$FK$206,FAG_Daten_2022!AR$1,FALSE))</f>
        <v/>
      </c>
      <c r="BY71" s="82" t="str">
        <f>IF(VLOOKUP($A71,FAG_Daten_2022!$A$1:$FK$206,FAG_Daten_2022!AS$1,FALSE)="","",VLOOKUP($A71,FAG_Daten_2022!$A$1:$FK$206,FAG_Daten_2022!AS$1,FALSE))</f>
        <v/>
      </c>
      <c r="BZ71" s="82">
        <f t="shared" si="83"/>
        <v>0</v>
      </c>
      <c r="CA71" s="82">
        <f t="shared" si="84"/>
        <v>0</v>
      </c>
      <c r="CB71" s="82">
        <f t="shared" si="85"/>
        <v>0</v>
      </c>
      <c r="CC71" s="82" t="str">
        <f t="shared" si="86"/>
        <v/>
      </c>
      <c r="CD71" s="82">
        <f t="shared" si="87"/>
        <v>0</v>
      </c>
      <c r="CE71" s="82">
        <f t="shared" si="88"/>
        <v>0</v>
      </c>
      <c r="CF71" s="82" t="str">
        <f t="shared" si="89"/>
        <v/>
      </c>
      <c r="CG71" s="82" t="str">
        <f t="shared" si="90"/>
        <v/>
      </c>
      <c r="CH71" s="82">
        <f t="shared" si="91"/>
        <v>0</v>
      </c>
      <c r="CI71" s="82" t="str">
        <f t="shared" si="92"/>
        <v/>
      </c>
      <c r="CJ71" s="82" t="str">
        <f t="shared" si="93"/>
        <v/>
      </c>
      <c r="CK71" s="82" t="str">
        <f t="shared" si="94"/>
        <v/>
      </c>
      <c r="CL71" s="82">
        <f t="shared" si="95"/>
        <v>0</v>
      </c>
      <c r="CM71" s="82">
        <f t="shared" si="96"/>
        <v>0</v>
      </c>
      <c r="CN71" s="82">
        <f t="shared" si="97"/>
        <v>0</v>
      </c>
      <c r="CO71" s="82" t="str">
        <f t="shared" si="98"/>
        <v/>
      </c>
      <c r="CP71" s="82">
        <f t="shared" si="99"/>
        <v>0</v>
      </c>
      <c r="CQ71" s="82">
        <f t="shared" si="100"/>
        <v>0</v>
      </c>
      <c r="CR71" s="82" t="str">
        <f t="shared" si="101"/>
        <v/>
      </c>
      <c r="CS71" s="82" t="str">
        <f t="shared" si="102"/>
        <v/>
      </c>
      <c r="CT71" s="82">
        <f t="shared" si="103"/>
        <v>0</v>
      </c>
      <c r="CU71" s="82" t="str">
        <f t="shared" si="104"/>
        <v/>
      </c>
      <c r="CV71" s="82" t="str">
        <f t="shared" si="105"/>
        <v/>
      </c>
      <c r="CW71" s="82" t="str">
        <f t="shared" si="106"/>
        <v/>
      </c>
      <c r="CX71" s="82">
        <f t="shared" si="107"/>
        <v>0</v>
      </c>
      <c r="CY71" s="82">
        <f>VLOOKUP($A71,FAG_Daten_2022!$A$1:$FK$206,FAG_Daten_2022!I$1,FALSE)</f>
        <v>4776</v>
      </c>
      <c r="CZ71" s="82" t="str">
        <f>IF(VLOOKUP($A71,FAG_Daten_2022!$A$1:$FK$206,FAG_Daten_2022!BE$1,FALSE)="","",VLOOKUP($A71,FAG_Daten_2022!$A$1:$FK$206,FAG_Daten_2022!BE$1,FALSE))</f>
        <v/>
      </c>
      <c r="DA71" s="82" t="str">
        <f>IF(VLOOKUP($A71,FAG_Daten_2022!$A$1:$FK$206,FAG_Daten_2022!BF$1,FALSE)="","",VLOOKUP($A71,FAG_Daten_2022!$A$1:$FK$206,FAG_Daten_2022!BF$1,FALSE))</f>
        <v/>
      </c>
      <c r="DB71" s="82" t="str">
        <f>IF(VLOOKUP($A71,FAG_Daten_2022!$A$1:$FK$206,FAG_Daten_2022!BG$1,FALSE)="","",VLOOKUP($A71,FAG_Daten_2022!$A$1:$FK$206,FAG_Daten_2022!BG$1,FALSE))</f>
        <v/>
      </c>
      <c r="DC71" s="82" t="str">
        <f>IF(VLOOKUP($A71,FAG_Daten_2022!$A$1:$FK$206,FAG_Daten_2022!BH$1,FALSE)="","",VLOOKUP($A71,FAG_Daten_2022!$A$1:$FK$206,FAG_Daten_2022!BH$1,FALSE))</f>
        <v/>
      </c>
      <c r="DD71" s="82" t="str">
        <f>IF(VLOOKUP($A71,FAG_Daten_2022!$A$1:$FK$206,FAG_Daten_2022!BI$1,FALSE)="","",VLOOKUP($A71,FAG_Daten_2022!$A$1:$FK$206,FAG_Daten_2022!BI$1,FALSE))</f>
        <v/>
      </c>
      <c r="DE71" s="82" t="str">
        <f>IF(VLOOKUP($A71,FAG_Daten_2022!$A$1:$FK$206,FAG_Daten_2022!BJ$1,FALSE)="","",VLOOKUP($A71,FAG_Daten_2022!$A$1:$FK$206,FAG_Daten_2022!BJ$1,FALSE))</f>
        <v/>
      </c>
      <c r="DF71" s="82" t="str">
        <f>IF(VLOOKUP($A71,FAG_Daten_2022!$A$1:$FK$206,FAG_Daten_2022!BK$1,FALSE)="","",VLOOKUP($A71,FAG_Daten_2022!$A$1:$FK$206,FAG_Daten_2022!BK$1,FALSE))</f>
        <v/>
      </c>
      <c r="DG71" s="82" t="str">
        <f>IF(VLOOKUP($A71,FAG_Daten_2022!$A$1:$FK$206,FAG_Daten_2022!BL$1,FALSE)="","",VLOOKUP($A71,FAG_Daten_2022!$A$1:$FK$206,FAG_Daten_2022!BL$1,FALSE))</f>
        <v/>
      </c>
      <c r="DH71" s="82" t="str">
        <f>IF(VLOOKUP($A71,FAG_Daten_2022!$A$1:$FK$206,FAG_Daten_2022!BM$1,FALSE)="","",VLOOKUP($A71,FAG_Daten_2022!$A$1:$FK$206,FAG_Daten_2022!BM$1,FALSE))</f>
        <v/>
      </c>
      <c r="DI71" s="82" t="str">
        <f>IF(VLOOKUP($A71,FAG_Daten_2022!$A$1:$FK$206,FAG_Daten_2022!BN$1,FALSE)="","",VLOOKUP($A71,FAG_Daten_2022!$A$1:$FK$206,FAG_Daten_2022!BN$1,FALSE))</f>
        <v/>
      </c>
      <c r="DJ71" s="82" t="str">
        <f>IF(VLOOKUP($A71,FAG_Daten_2022!$A$1:$FK$206,FAG_Daten_2022!BO$1,FALSE)="","",VLOOKUP($A71,FAG_Daten_2022!$A$1:$FK$206,FAG_Daten_2022!BO$1,FALSE))</f>
        <v/>
      </c>
      <c r="DK71" s="82" t="str">
        <f>IF(VLOOKUP($A71,FAG_Daten_2022!$A$1:$FK$206,FAG_Daten_2022!BP$1,FALSE)="","",VLOOKUP($A71,FAG_Daten_2022!$A$1:$FK$206,FAG_Daten_2022!BP$1,FALSE))</f>
        <v/>
      </c>
      <c r="DL71" s="82" t="str">
        <f>IF(VLOOKUP($A71,FAG_Daten_2022!$A$1:$FK$206,FAG_Daten_2022!BQ$1,FALSE)="","",VLOOKUP($A71,FAG_Daten_2022!$A$1:$FK$206,FAG_Daten_2022!BQ$1,FALSE))</f>
        <v/>
      </c>
      <c r="DM71" s="82" t="str">
        <f>IF(VLOOKUP($A71,FAG_Daten_2022!$A$1:$FK$206,FAG_Daten_2022!BR$1,FALSE)="","",VLOOKUP($A71,FAG_Daten_2022!$A$1:$FK$206,FAG_Daten_2022!BR$1,FALSE))</f>
        <v/>
      </c>
      <c r="DN71" s="82" t="str">
        <f t="shared" si="108"/>
        <v/>
      </c>
      <c r="DO71" s="82" t="str">
        <f t="shared" si="109"/>
        <v/>
      </c>
      <c r="DP71" s="82" t="str">
        <f t="shared" si="110"/>
        <v/>
      </c>
      <c r="DQ71" s="82" t="str">
        <f t="shared" si="111"/>
        <v/>
      </c>
      <c r="DR71" s="82" t="str">
        <f t="shared" si="112"/>
        <v/>
      </c>
      <c r="DS71" s="82" t="str">
        <f t="shared" si="113"/>
        <v/>
      </c>
      <c r="DT71" s="82" t="str">
        <f t="shared" si="114"/>
        <v/>
      </c>
      <c r="DU71" s="82" t="str">
        <f t="shared" si="115"/>
        <v/>
      </c>
      <c r="DV71" s="82" t="str">
        <f t="shared" si="116"/>
        <v/>
      </c>
      <c r="DW71" s="82" t="str">
        <f t="shared" si="117"/>
        <v/>
      </c>
      <c r="DX71" s="82" t="str">
        <f t="shared" si="118"/>
        <v/>
      </c>
      <c r="DY71" s="82" t="str">
        <f t="shared" si="119"/>
        <v/>
      </c>
      <c r="DZ71" s="82">
        <f t="shared" si="120"/>
        <v>0</v>
      </c>
      <c r="EA71" s="82">
        <f t="shared" si="121"/>
        <v>0</v>
      </c>
      <c r="EB71" s="82"/>
      <c r="EC71" s="82"/>
      <c r="ED71" s="82"/>
      <c r="EE71" s="82"/>
      <c r="EF71" s="82"/>
      <c r="EG71" s="82"/>
      <c r="EH71" s="82"/>
      <c r="EI71" s="82"/>
      <c r="EJ71" s="82"/>
      <c r="EK71" s="3"/>
      <c r="EL71" s="82"/>
      <c r="EM71" s="3"/>
    </row>
    <row r="72" spans="1:143" outlineLevel="1" x14ac:dyDescent="0.2">
      <c r="A72" s="3">
        <v>60</v>
      </c>
      <c r="B72" s="3" t="str">
        <f>VLOOKUP(A72,FAG_Daten_2022!A$1:$FK$206,FAG_Daten_2022!$B$1,FALSE)</f>
        <v>Höri</v>
      </c>
      <c r="C72" s="3" t="str">
        <f>VLOOKUP(A72,FAG_Daten_2022!A$1:$FK$206,FAG_Daten_2022!$C$1,FALSE)</f>
        <v>Politische Gemeinde</v>
      </c>
      <c r="D72" s="3" t="str">
        <f>VLOOKUP(A72,FAG_Daten_2022!A$1:$FK$206,FAG_Daten_2022!$D$1,FALSE)</f>
        <v>Bezirk Bülach</v>
      </c>
      <c r="E72" s="82">
        <f>VLOOKUP(A72,FAG_Daten_2022!A$1:$FK$206,FAG_Daten_2022!$AT$1,FALSE)</f>
        <v>2034</v>
      </c>
      <c r="F72" s="82">
        <f>VLOOKUP(A72,FAG_Daten_2022!A$1:$FK$206,FAG_Daten_2022!$AV$1,FALSE)</f>
        <v>3770</v>
      </c>
      <c r="G72" s="82">
        <f>VLOOKUP(A72,FAG_Daten_2022!A$1:$FK$206,FAG_Daten_2022!$F$1,FALSE)</f>
        <v>2957</v>
      </c>
      <c r="H72" s="80">
        <f>VLOOKUP(A72,FAG_Daten_2022!A$1:$FK$206,FAG_Daten_2022!$DH$1,FALSE)</f>
        <v>117</v>
      </c>
      <c r="I72" s="82">
        <f>ROUND(IF(E72&lt;FAG_Basisdaten!$C$5*F72,(FAG_Basisdaten!$C$5*F72-E72)*G72*H72/100,0),0)</f>
        <v>5353870</v>
      </c>
      <c r="J72" s="82">
        <f>VLOOKUP(A72,FAG_Daten_2022!A$1:$FK$206,FAG_Daten_2022!$AT$1,FALSE)</f>
        <v>2034</v>
      </c>
      <c r="K72" s="82">
        <f>VLOOKUP(A72,FAG_Daten_2022!A$1:$FK$206,FAG_Daten_2022!$AV$1,FALSE)</f>
        <v>3770</v>
      </c>
      <c r="L72" s="3">
        <f>VLOOKUP(A72,FAG_Daten_2022!A$1:$FK$206,FAG_Daten_2022!$F$1,FALSE)</f>
        <v>2957</v>
      </c>
      <c r="M72" s="3">
        <f>VLOOKUP(A72,FAG_Daten_2022!A$1:$FK$206,FAG_Daten_2022!DJ$1,FALSE)</f>
        <v>99.67</v>
      </c>
      <c r="N72" s="3">
        <f>VLOOKUP(A72,FAG_Daten_2022!A$1:$FK$206,FAG_Daten_2022!$DK$1,FALSE)</f>
        <v>100.87</v>
      </c>
      <c r="O72" s="82">
        <f>ROUND(IF(J72&gt;K72*FAG_Basisdaten!$C$8,(J72-K72*FAG_Basisdaten!$C$8)*FAG_Basisdaten!$C$9*L72*(M72/N72),0),0)</f>
        <v>0</v>
      </c>
      <c r="P72" s="82">
        <f>VLOOKUP(A72,FAG_Daten_2022!A$1:$FK$206,FAG_Daten_2022!$I$1,FALSE)</f>
        <v>596</v>
      </c>
      <c r="Q72" s="82">
        <f>VLOOKUP(A72,FAG_Daten_2022!A$1:$FK$206,FAG_Daten_2022!$F$1,FALSE)</f>
        <v>2957</v>
      </c>
      <c r="R72" s="82">
        <f>VLOOKUP(A72,FAG_Daten_2022!A$1:$FK$206,FAG_Daten_2022!$K$1,FALSE)</f>
        <v>232131</v>
      </c>
      <c r="S72" s="82">
        <f>VLOOKUP(A72,FAG_Daten_2022!A$1:$FK$206,FAG_Daten_2022!$H$1,FALSE)</f>
        <v>1130451</v>
      </c>
      <c r="T72" s="82">
        <f>VLOOKUP(A72,FAG_Daten_2022!A$1:$FK$206,FAG_Daten_2022!$F$1,FALSE)</f>
        <v>2957</v>
      </c>
      <c r="U72" s="3">
        <f>VLOOKUP(A72,FAG_Daten_2022!A$1:$FK$206,FAG_Daten_2022!$BC$1,FALSE)</f>
        <v>102.3</v>
      </c>
      <c r="V72" s="3">
        <f>VLOOKUP(A72,FAG_Daten_2022!A$1:$FK$206,FAG_Daten_2022!$BD$1,FALSE)</f>
        <v>104.2</v>
      </c>
      <c r="W72" s="118">
        <f>IF((P72/Q72)&gt;(R72/S72)*FAG_Basisdaten!$C$12,((P72/Q72)-(R72/S72)*FAG_Basisdaten!$C$12)*T72*FAG_Basisdaten!$C$13*(U72/V72),0)</f>
        <v>0</v>
      </c>
      <c r="X72" s="3">
        <f>VLOOKUP(A72,FAG_Daten_2022!A$1:$FK$206,FAG_Daten_2022!$DH$1,FALSE)</f>
        <v>117</v>
      </c>
      <c r="Y72" s="3">
        <f>VLOOKUP(A72,FAG_Daten_2022!A$1:$FK$206,FAG_Daten_2022!$DJ$1,FALSE)</f>
        <v>99.67</v>
      </c>
      <c r="Z72" s="82">
        <f>ROUND(W72-W72*MIN(MAX((Y72*FAG_Basisdaten!$C$15-X72)/(Y72*FAG_Basisdaten!$C$14),0),1),0)</f>
        <v>0</v>
      </c>
      <c r="AA72" s="79">
        <f>VLOOKUP(A72,FAG_Daten_2022!A$1:$FK$206,FAG_Daten_2022!$AW$1,FALSE)</f>
        <v>625.57000000000005</v>
      </c>
      <c r="AB72" s="83">
        <f>VLOOKUP(A72,FAG_Daten_2022!A$1:$FK$206,FAG_Daten_2022!$AZ$1,FALSE)</f>
        <v>0</v>
      </c>
      <c r="AC72" s="3">
        <f>VLOOKUP(A72,FAG_Daten_2022!A$1:$FK$206,FAG_Daten_2022!$F$1,FALSE)</f>
        <v>2957</v>
      </c>
      <c r="AD72" s="3">
        <f>VLOOKUP(A72,FAG_Daten_2022!A$1:$FK$206,FAG_Daten_2022!$BC$1,FALSE)</f>
        <v>102.3</v>
      </c>
      <c r="AE72" s="3">
        <f>VLOOKUP(A72,FAG_Daten_2022!A$1:$FK$206,FAG_Daten_2022!$BD$1,FALSE)</f>
        <v>104.2</v>
      </c>
      <c r="AF72" s="80">
        <f>IF(OR(AA72&lt;FAG_Basisdaten!$C$18,AB72&gt;FAG_Basisdaten!$C$19),MAX((FAG_Basisdaten!$C$20+FAG_Basisdaten!$C$21*AA72+FAG_Basisdaten!$C$22*AB72*100)*AC72*(AD72/AE72),0),0)</f>
        <v>0</v>
      </c>
      <c r="AG72" s="3">
        <f>VLOOKUP(A72,FAG_Daten_2022!A$1:$FK$206,FAG_Daten_2022!$DH$1,FALSE)</f>
        <v>117</v>
      </c>
      <c r="AH72" s="3">
        <f>VLOOKUP(A72,FAG_Daten_2022!A$1:$FK$206,FAG_Daten_2022!$DJ$1,FALSE)</f>
        <v>99.67</v>
      </c>
      <c r="AI72" s="82">
        <f>ROUND(AF72-AF72*MIN(MAX((AH72*FAG_Basisdaten!$C$24-AG72)/(AH72*FAG_Basisdaten!$C$23),0),1),0)</f>
        <v>0</v>
      </c>
      <c r="AJ72" s="3">
        <f>VLOOKUP(A72,FAG_Daten_2022!$A$1:$FK$206,FAG_Daten_2022!$BC$1,FALSE)</f>
        <v>102.3</v>
      </c>
      <c r="AK72" s="3">
        <f>VLOOKUP(A72,FAG_Daten_2022!$A$1:$FK$206,FAG_Daten_2022!$BD$1,FALSE)</f>
        <v>104.2</v>
      </c>
      <c r="AL72" s="82">
        <v>0</v>
      </c>
      <c r="AM72" s="82">
        <f t="shared" si="82"/>
        <v>5353870</v>
      </c>
      <c r="AN72" s="115" t="str">
        <f>IF(VLOOKUP($A72,FAG_Daten_2022!$A$1:$FK$206,FAG_Daten_2022!BS$1,FALSE)="","",VLOOKUP($A72,FAG_Daten_2022!$A$1:$FK$206,FAG_Daten_2022!BS$1,FALSE))</f>
        <v>Höri</v>
      </c>
      <c r="AO72" s="115" t="str">
        <f>IF(VLOOKUP($A72,FAG_Daten_2022!$A$1:$FK$206,FAG_Daten_2022!BT$1,FALSE)="","",VLOOKUP($A72,FAG_Daten_2022!$A$1:$FK$206,FAG_Daten_2022!BT$1,FALSE))</f>
        <v/>
      </c>
      <c r="AP72" s="115" t="str">
        <f>IF(VLOOKUP($A72,FAG_Daten_2022!$A$1:$FK$206,FAG_Daten_2022!BU$1,FALSE)="","",VLOOKUP($A72,FAG_Daten_2022!$A$1:$FK$206,FAG_Daten_2022!BU$1,FALSE))</f>
        <v/>
      </c>
      <c r="AQ72" s="115" t="str">
        <f>IF(VLOOKUP($A72,FAG_Daten_2022!$A$1:$FK$206,FAG_Daten_2022!BV$1,FALSE)="","",VLOOKUP($A72,FAG_Daten_2022!$A$1:$FK$206,FAG_Daten_2022!BV$1,FALSE))</f>
        <v/>
      </c>
      <c r="AR72" s="115" t="str">
        <f>IF(VLOOKUP($A72,FAG_Daten_2022!$A$1:$FK$206,FAG_Daten_2022!BW$1,FALSE)="","",VLOOKUP($A72,FAG_Daten_2022!$A$1:$FK$206,FAG_Daten_2022!BW$1,FALSE))</f>
        <v>Bülach</v>
      </c>
      <c r="AS72" s="115" t="str">
        <f>IF(VLOOKUP($A72,FAG_Daten_2022!$A$1:$FK$206,FAG_Daten_2022!BX$1,FALSE)="","",VLOOKUP($A72,FAG_Daten_2022!$A$1:$FK$206,FAG_Daten_2022!BX$1,FALSE))</f>
        <v/>
      </c>
      <c r="AT72" s="115" t="str">
        <f>IF(VLOOKUP($A72,FAG_Daten_2022!$A$1:$FK$206,FAG_Daten_2022!BY$1,FALSE)="","",VLOOKUP($A72,FAG_Daten_2022!$A$1:$FK$206,FAG_Daten_2022!BY$1,FALSE))</f>
        <v/>
      </c>
      <c r="AU72" s="115" t="str">
        <f>IF(VLOOKUP($A72,FAG_Daten_2022!$A$1:$FK$206,FAG_Daten_2022!BZ$1,FALSE)="","",VLOOKUP($A72,FAG_Daten_2022!$A$1:$FK$206,FAG_Daten_2022!BZ$1,FALSE))</f>
        <v/>
      </c>
      <c r="AV72" s="115" t="str">
        <f>IF(VLOOKUP($A72,FAG_Daten_2022!$A$1:$FK$206,FAG_Daten_2022!CA$1,FALSE)="","",VLOOKUP($A72,FAG_Daten_2022!$A$1:$FK$206,FAG_Daten_2022!CA$1,FALSE))</f>
        <v/>
      </c>
      <c r="AW72" s="115" t="str">
        <f>IF(VLOOKUP($A72,FAG_Daten_2022!$A$1:$FK$206,FAG_Daten_2022!CB$1,FALSE)="","",VLOOKUP($A72,FAG_Daten_2022!$A$1:$FK$206,FAG_Daten_2022!CB$1,FALSE))</f>
        <v/>
      </c>
      <c r="AX72" s="115" t="str">
        <f>IF(VLOOKUP($A72,FAG_Daten_2022!$A$1:$FK$206,FAG_Daten_2022!CC$1,FALSE)="","",VLOOKUP($A72,FAG_Daten_2022!$A$1:$FK$206,FAG_Daten_2022!CC$1,FALSE))</f>
        <v/>
      </c>
      <c r="AY72" s="115" t="str">
        <f>IF(VLOOKUP($A72,FAG_Daten_2022!$A$1:$FK$206,FAG_Daten_2022!CD$1,FALSE)="","",VLOOKUP($A72,FAG_Daten_2022!$A$1:$FK$206,FAG_Daten_2022!CD$1,FALSE))</f>
        <v/>
      </c>
      <c r="AZ72" s="80">
        <f>VLOOKUP($A72,FAG_Daten_2022!$A$1:$FK$206,FAG_Daten_2022!$DH$1,FALSE)</f>
        <v>117</v>
      </c>
      <c r="BA72" s="80">
        <f>IF(VLOOKUP($A72,FAG_Daten_2022!$A$1:$FK$206,FAG_Daten_2022!M$1,FALSE)="","",VLOOKUP($A72,FAG_Daten_2022!$A$1:$FK$206,FAG_Daten_2022!M$1,FALSE))</f>
        <v>50</v>
      </c>
      <c r="BB72" s="80">
        <f>IF(VLOOKUP($A72,FAG_Daten_2022!$A$1:$FK$206,FAG_Daten_2022!N$1,FALSE)="","",VLOOKUP($A72,FAG_Daten_2022!$A$1:$FK$206,FAG_Daten_2022!N$1,FALSE))</f>
        <v>0</v>
      </c>
      <c r="BC72" s="80">
        <f>IF(VLOOKUP($A72,FAG_Daten_2022!$A$1:$FK$206,FAG_Daten_2022!O$1,FALSE)="","",VLOOKUP($A72,FAG_Daten_2022!$A$1:$FK$206,FAG_Daten_2022!O$1,FALSE))</f>
        <v>0</v>
      </c>
      <c r="BD72" s="80" t="str">
        <f>IF(VLOOKUP($A72,FAG_Daten_2022!$A$1:$FK$206,FAG_Daten_2022!P$1,FALSE)="","",VLOOKUP($A72,FAG_Daten_2022!$A$1:$FK$206,FAG_Daten_2022!P$1,FALSE))</f>
        <v/>
      </c>
      <c r="BE72" s="80">
        <f>IF(VLOOKUP($A72,FAG_Daten_2022!$A$1:$FK$206,FAG_Daten_2022!R$1,FALSE)="","",VLOOKUP($A72,FAG_Daten_2022!$A$1:$FK$206,FAG_Daten_2022!R$1,FALSE))</f>
        <v>18</v>
      </c>
      <c r="BF72" s="80">
        <f>IF(VLOOKUP($A72,FAG_Daten_2022!$A$1:$FK$206,FAG_Daten_2022!S$1,FALSE)="","",VLOOKUP($A72,FAG_Daten_2022!$A$1:$FK$206,FAG_Daten_2022!S$1,FALSE))</f>
        <v>0</v>
      </c>
      <c r="BG72" s="80" t="str">
        <f>IF(VLOOKUP($A72,FAG_Daten_2022!$A$1:$FK$206,FAG_Daten_2022!T$1,FALSE)="","",VLOOKUP($A72,FAG_Daten_2022!$A$1:$FK$206,FAG_Daten_2022!T$1,FALSE))</f>
        <v/>
      </c>
      <c r="BH72" s="80" t="str">
        <f>IF(VLOOKUP($A72,FAG_Daten_2022!$A$1:$FK$206,FAG_Daten_2022!U$1,FALSE)="","",VLOOKUP($A72,FAG_Daten_2022!$A$1:$FK$206,FAG_Daten_2022!U$1,FALSE))</f>
        <v/>
      </c>
      <c r="BI72" s="80">
        <f>IF(VLOOKUP($A72,FAG_Daten_2022!$A$1:$FK$206,FAG_Daten_2022!W$1,FALSE)="","",VLOOKUP($A72,FAG_Daten_2022!$A$1:$FK$206,FAG_Daten_2022!W$1,FALSE))</f>
        <v>0</v>
      </c>
      <c r="BJ72" s="80" t="str">
        <f>IF(VLOOKUP($A72,FAG_Daten_2022!$A$1:$FK$206,FAG_Daten_2022!X$1,FALSE)="","",VLOOKUP($A72,FAG_Daten_2022!$A$1:$FK$206,FAG_Daten_2022!X$1,FALSE))</f>
        <v/>
      </c>
      <c r="BK72" s="80" t="str">
        <f>IF(VLOOKUP($A72,FAG_Daten_2022!$A$1:$FK$206,FAG_Daten_2022!Y$1,FALSE)="","",VLOOKUP($A72,FAG_Daten_2022!$A$1:$FK$206,FAG_Daten_2022!Y$1,FALSE))</f>
        <v/>
      </c>
      <c r="BL72" s="80" t="str">
        <f>IF(VLOOKUP($A72,FAG_Daten_2022!$A$1:$FK$206,FAG_Daten_2022!Z$1,FALSE)="","",VLOOKUP($A72,FAG_Daten_2022!$A$1:$FK$206,FAG_Daten_2022!Z$1,FALSE))</f>
        <v/>
      </c>
      <c r="BM72" s="82">
        <f>IF(VLOOKUP($A72,FAG_Daten_2022!$A$1:$FK$206,FAG_Daten_2022!AG$1,FALSE)="","",VLOOKUP($A72,FAG_Daten_2022!$A$1:$FK$206,FAG_Daten_2022!AG$1,FALSE))</f>
        <v>6015206</v>
      </c>
      <c r="BN72" s="82">
        <f>IF(VLOOKUP($A72,FAG_Daten_2022!$A$1:$FK$206,FAG_Daten_2022!AH$1,FALSE)="","",VLOOKUP($A72,FAG_Daten_2022!$A$1:$FK$206,FAG_Daten_2022!AH$1,FALSE))</f>
        <v>6015206</v>
      </c>
      <c r="BO72" s="82">
        <f>IF(VLOOKUP($A72,FAG_Daten_2022!$A$1:$FK$206,FAG_Daten_2022!AI$1,FALSE)="","",VLOOKUP($A72,FAG_Daten_2022!$A$1:$FK$206,FAG_Daten_2022!AI$1,FALSE))</f>
        <v>0</v>
      </c>
      <c r="BP72" s="113">
        <f>IF(VLOOKUP($A72,FAG_Daten_2022!$A$1:$FK$206,FAG_Daten_2022!AJ$1,FALSE)="","",VLOOKUP($A72,FAG_Daten_2022!$A$1:$FK$206,FAG_Daten_2022!AJ$1,FALSE))</f>
        <v>0</v>
      </c>
      <c r="BQ72" s="82" t="str">
        <f>IF(VLOOKUP($A72,FAG_Daten_2022!$A$1:$FK$206,FAG_Daten_2022!AK$1,FALSE)="","",VLOOKUP($A72,FAG_Daten_2022!$A$1:$FK$206,FAG_Daten_2022!AK$1,FALSE))</f>
        <v/>
      </c>
      <c r="BR72" s="82">
        <f>IF(VLOOKUP($A72,FAG_Daten_2022!$A$1:$FK$206,FAG_Daten_2022!AL$1,FALSE)="","",VLOOKUP($A72,FAG_Daten_2022!$A$1:$FK$206,FAG_Daten_2022!AL$1,FALSE))</f>
        <v>6015206</v>
      </c>
      <c r="BS72" s="82">
        <f>IF(VLOOKUP($A72,FAG_Daten_2022!$A$1:$FK$206,FAG_Daten_2022!AM$1,FALSE)="","",VLOOKUP($A72,FAG_Daten_2022!$A$1:$FK$206,FAG_Daten_2022!AM$1,FALSE))</f>
        <v>0</v>
      </c>
      <c r="BT72" s="82" t="str">
        <f>IF(VLOOKUP($A72,FAG_Daten_2022!$A$1:$FK$206,FAG_Daten_2022!AN$1,FALSE)="","",VLOOKUP($A72,FAG_Daten_2022!$A$1:$FK$206,FAG_Daten_2022!AN$1,FALSE))</f>
        <v/>
      </c>
      <c r="BU72" s="82" t="str">
        <f>IF(VLOOKUP($A72,FAG_Daten_2022!$A$1:$FK$206,FAG_Daten_2022!AO$1,FALSE)="","",VLOOKUP($A72,FAG_Daten_2022!$A$1:$FK$206,FAG_Daten_2022!AO$1,FALSE))</f>
        <v/>
      </c>
      <c r="BV72" s="82">
        <f>IF(VLOOKUP($A72,FAG_Daten_2022!$A$1:$FK$206,FAG_Daten_2022!AP$1,FALSE)="","",VLOOKUP($A72,FAG_Daten_2022!$A$1:$FK$206,FAG_Daten_2022!AP$1,FALSE))</f>
        <v>0</v>
      </c>
      <c r="BW72" s="82" t="str">
        <f>IF(VLOOKUP($A72,FAG_Daten_2022!$A$1:$FK$206,FAG_Daten_2022!AQ$1,FALSE)="","",VLOOKUP($A72,FAG_Daten_2022!$A$1:$FK$206,FAG_Daten_2022!AQ$1,FALSE))</f>
        <v/>
      </c>
      <c r="BX72" s="82" t="str">
        <f>IF(VLOOKUP($A72,FAG_Daten_2022!$A$1:$FK$206,FAG_Daten_2022!AR$1,FALSE)="","",VLOOKUP($A72,FAG_Daten_2022!$A$1:$FK$206,FAG_Daten_2022!AR$1,FALSE))</f>
        <v/>
      </c>
      <c r="BY72" s="82" t="str">
        <f>IF(VLOOKUP($A72,FAG_Daten_2022!$A$1:$FK$206,FAG_Daten_2022!AS$1,FALSE)="","",VLOOKUP($A72,FAG_Daten_2022!$A$1:$FK$206,FAG_Daten_2022!AS$1,FALSE))</f>
        <v/>
      </c>
      <c r="BZ72" s="82">
        <f t="shared" si="83"/>
        <v>2287979</v>
      </c>
      <c r="CA72" s="82">
        <f t="shared" si="84"/>
        <v>0</v>
      </c>
      <c r="CB72" s="82">
        <f t="shared" si="85"/>
        <v>0</v>
      </c>
      <c r="CC72" s="82" t="str">
        <f t="shared" si="86"/>
        <v/>
      </c>
      <c r="CD72" s="82">
        <f t="shared" si="87"/>
        <v>823672</v>
      </c>
      <c r="CE72" s="82">
        <f t="shared" si="88"/>
        <v>0</v>
      </c>
      <c r="CF72" s="82" t="str">
        <f t="shared" si="89"/>
        <v/>
      </c>
      <c r="CG72" s="82" t="str">
        <f t="shared" si="90"/>
        <v/>
      </c>
      <c r="CH72" s="82">
        <f t="shared" si="91"/>
        <v>0</v>
      </c>
      <c r="CI72" s="82" t="str">
        <f t="shared" si="92"/>
        <v/>
      </c>
      <c r="CJ72" s="82" t="str">
        <f t="shared" si="93"/>
        <v/>
      </c>
      <c r="CK72" s="82" t="str">
        <f t="shared" si="94"/>
        <v/>
      </c>
      <c r="CL72" s="82">
        <f t="shared" si="95"/>
        <v>0</v>
      </c>
      <c r="CM72" s="82">
        <f t="shared" si="96"/>
        <v>0</v>
      </c>
      <c r="CN72" s="82">
        <f t="shared" si="97"/>
        <v>0</v>
      </c>
      <c r="CO72" s="82" t="str">
        <f t="shared" si="98"/>
        <v/>
      </c>
      <c r="CP72" s="82">
        <f t="shared" si="99"/>
        <v>0</v>
      </c>
      <c r="CQ72" s="82">
        <f t="shared" si="100"/>
        <v>0</v>
      </c>
      <c r="CR72" s="82" t="str">
        <f t="shared" si="101"/>
        <v/>
      </c>
      <c r="CS72" s="82" t="str">
        <f t="shared" si="102"/>
        <v/>
      </c>
      <c r="CT72" s="82">
        <f t="shared" si="103"/>
        <v>0</v>
      </c>
      <c r="CU72" s="82" t="str">
        <f t="shared" si="104"/>
        <v/>
      </c>
      <c r="CV72" s="82" t="str">
        <f t="shared" si="105"/>
        <v/>
      </c>
      <c r="CW72" s="82" t="str">
        <f t="shared" si="106"/>
        <v/>
      </c>
      <c r="CX72" s="82">
        <f t="shared" si="107"/>
        <v>3111651</v>
      </c>
      <c r="CY72" s="82">
        <f>VLOOKUP($A72,FAG_Daten_2022!$A$1:$FK$206,FAG_Daten_2022!I$1,FALSE)</f>
        <v>596</v>
      </c>
      <c r="CZ72" s="82">
        <f>IF(VLOOKUP($A72,FAG_Daten_2022!$A$1:$FK$206,FAG_Daten_2022!BE$1,FALSE)="","",VLOOKUP($A72,FAG_Daten_2022!$A$1:$FK$206,FAG_Daten_2022!BE$1,FALSE))</f>
        <v>223</v>
      </c>
      <c r="DA72" s="82" t="str">
        <f>IF(VLOOKUP($A72,FAG_Daten_2022!$A$1:$FK$206,FAG_Daten_2022!BF$1,FALSE)="","",VLOOKUP($A72,FAG_Daten_2022!$A$1:$FK$206,FAG_Daten_2022!BF$1,FALSE))</f>
        <v/>
      </c>
      <c r="DB72" s="82" t="str">
        <f>IF(VLOOKUP($A72,FAG_Daten_2022!$A$1:$FK$206,FAG_Daten_2022!BG$1,FALSE)="","",VLOOKUP($A72,FAG_Daten_2022!$A$1:$FK$206,FAG_Daten_2022!BG$1,FALSE))</f>
        <v/>
      </c>
      <c r="DC72" s="82" t="str">
        <f>IF(VLOOKUP($A72,FAG_Daten_2022!$A$1:$FK$206,FAG_Daten_2022!BH$1,FALSE)="","",VLOOKUP($A72,FAG_Daten_2022!$A$1:$FK$206,FAG_Daten_2022!BH$1,FALSE))</f>
        <v/>
      </c>
      <c r="DD72" s="82">
        <f>IF(VLOOKUP($A72,FAG_Daten_2022!$A$1:$FK$206,FAG_Daten_2022!BI$1,FALSE)="","",VLOOKUP($A72,FAG_Daten_2022!$A$1:$FK$206,FAG_Daten_2022!BI$1,FALSE))</f>
        <v>70</v>
      </c>
      <c r="DE72" s="82" t="str">
        <f>IF(VLOOKUP($A72,FAG_Daten_2022!$A$1:$FK$206,FAG_Daten_2022!BJ$1,FALSE)="","",VLOOKUP($A72,FAG_Daten_2022!$A$1:$FK$206,FAG_Daten_2022!BJ$1,FALSE))</f>
        <v/>
      </c>
      <c r="DF72" s="82" t="str">
        <f>IF(VLOOKUP($A72,FAG_Daten_2022!$A$1:$FK$206,FAG_Daten_2022!BK$1,FALSE)="","",VLOOKUP($A72,FAG_Daten_2022!$A$1:$FK$206,FAG_Daten_2022!BK$1,FALSE))</f>
        <v/>
      </c>
      <c r="DG72" s="82" t="str">
        <f>IF(VLOOKUP($A72,FAG_Daten_2022!$A$1:$FK$206,FAG_Daten_2022!BL$1,FALSE)="","",VLOOKUP($A72,FAG_Daten_2022!$A$1:$FK$206,FAG_Daten_2022!BL$1,FALSE))</f>
        <v/>
      </c>
      <c r="DH72" s="82" t="str">
        <f>IF(VLOOKUP($A72,FAG_Daten_2022!$A$1:$FK$206,FAG_Daten_2022!BM$1,FALSE)="","",VLOOKUP($A72,FAG_Daten_2022!$A$1:$FK$206,FAG_Daten_2022!BM$1,FALSE))</f>
        <v/>
      </c>
      <c r="DI72" s="82" t="str">
        <f>IF(VLOOKUP($A72,FAG_Daten_2022!$A$1:$FK$206,FAG_Daten_2022!BN$1,FALSE)="","",VLOOKUP($A72,FAG_Daten_2022!$A$1:$FK$206,FAG_Daten_2022!BN$1,FALSE))</f>
        <v/>
      </c>
      <c r="DJ72" s="82" t="str">
        <f>IF(VLOOKUP($A72,FAG_Daten_2022!$A$1:$FK$206,FAG_Daten_2022!BO$1,FALSE)="","",VLOOKUP($A72,FAG_Daten_2022!$A$1:$FK$206,FAG_Daten_2022!BO$1,FALSE))</f>
        <v/>
      </c>
      <c r="DK72" s="82" t="str">
        <f>IF(VLOOKUP($A72,FAG_Daten_2022!$A$1:$FK$206,FAG_Daten_2022!BP$1,FALSE)="","",VLOOKUP($A72,FAG_Daten_2022!$A$1:$FK$206,FAG_Daten_2022!BP$1,FALSE))</f>
        <v/>
      </c>
      <c r="DL72" s="82" t="str">
        <f>IF(VLOOKUP($A72,FAG_Daten_2022!$A$1:$FK$206,FAG_Daten_2022!BQ$1,FALSE)="","",VLOOKUP($A72,FAG_Daten_2022!$A$1:$FK$206,FAG_Daten_2022!BQ$1,FALSE))</f>
        <v/>
      </c>
      <c r="DM72" s="82" t="str">
        <f>IF(VLOOKUP($A72,FAG_Daten_2022!$A$1:$FK$206,FAG_Daten_2022!BR$1,FALSE)="","",VLOOKUP($A72,FAG_Daten_2022!$A$1:$FK$206,FAG_Daten_2022!BR$1,FALSE))</f>
        <v/>
      </c>
      <c r="DN72" s="82">
        <f t="shared" si="108"/>
        <v>0</v>
      </c>
      <c r="DO72" s="82" t="str">
        <f t="shared" si="109"/>
        <v/>
      </c>
      <c r="DP72" s="82" t="str">
        <f t="shared" si="110"/>
        <v/>
      </c>
      <c r="DQ72" s="82" t="str">
        <f t="shared" si="111"/>
        <v/>
      </c>
      <c r="DR72" s="82">
        <f t="shared" si="112"/>
        <v>0</v>
      </c>
      <c r="DS72" s="82" t="str">
        <f t="shared" si="113"/>
        <v/>
      </c>
      <c r="DT72" s="82" t="str">
        <f t="shared" si="114"/>
        <v/>
      </c>
      <c r="DU72" s="82" t="str">
        <f t="shared" si="115"/>
        <v/>
      </c>
      <c r="DV72" s="82" t="str">
        <f t="shared" si="116"/>
        <v/>
      </c>
      <c r="DW72" s="82" t="str">
        <f t="shared" si="117"/>
        <v/>
      </c>
      <c r="DX72" s="82" t="str">
        <f t="shared" si="118"/>
        <v/>
      </c>
      <c r="DY72" s="82" t="str">
        <f t="shared" si="119"/>
        <v/>
      </c>
      <c r="DZ72" s="82">
        <f t="shared" si="120"/>
        <v>0</v>
      </c>
      <c r="EA72" s="82">
        <f t="shared" si="121"/>
        <v>3111651</v>
      </c>
      <c r="EB72" s="82"/>
      <c r="EC72" s="82"/>
      <c r="ED72" s="82"/>
      <c r="EE72" s="82"/>
      <c r="EF72" s="82"/>
      <c r="EG72" s="82"/>
      <c r="EH72" s="82"/>
      <c r="EI72" s="82"/>
      <c r="EJ72" s="82"/>
      <c r="EL72" s="11"/>
    </row>
    <row r="73" spans="1:143" outlineLevel="1" x14ac:dyDescent="0.2">
      <c r="A73" s="3">
        <v>32</v>
      </c>
      <c r="B73" s="3" t="str">
        <f>VLOOKUP(A73,FAG_Daten_2022!A$1:$FK$206,FAG_Daten_2022!$B$1,FALSE)</f>
        <v>Humlikon</v>
      </c>
      <c r="C73" s="3" t="str">
        <f>VLOOKUP(A73,FAG_Daten_2022!A$1:$FK$206,FAG_Daten_2022!$C$1,FALSE)</f>
        <v>Politische Gemeinde</v>
      </c>
      <c r="D73" s="3" t="str">
        <f>VLOOKUP(A73,FAG_Daten_2022!A$1:$FK$206,FAG_Daten_2022!$D$1,FALSE)</f>
        <v>Bezirk Andelfingen</v>
      </c>
      <c r="E73" s="82">
        <f>VLOOKUP(A73,FAG_Daten_2022!A$1:$FK$206,FAG_Daten_2022!$AT$1,FALSE)</f>
        <v>2811</v>
      </c>
      <c r="F73" s="82">
        <f>VLOOKUP(A73,FAG_Daten_2022!A$1:$FK$206,FAG_Daten_2022!$AV$1,FALSE)</f>
        <v>3770</v>
      </c>
      <c r="G73" s="82">
        <f>VLOOKUP(A73,FAG_Daten_2022!A$1:$FK$206,FAG_Daten_2022!$F$1,FALSE)</f>
        <v>484</v>
      </c>
      <c r="H73" s="80">
        <f>VLOOKUP(A73,FAG_Daten_2022!A$1:$FK$206,FAG_Daten_2022!$DH$1,FALSE)</f>
        <v>123</v>
      </c>
      <c r="I73" s="82">
        <f>ROUND(IF(E73&lt;FAG_Basisdaten!$C$5*F73,(FAG_Basisdaten!$C$5*F73-E73)*G73*H73/100,0),0)</f>
        <v>458694</v>
      </c>
      <c r="J73" s="82">
        <f>VLOOKUP(A73,FAG_Daten_2022!A$1:$FK$206,FAG_Daten_2022!$AT$1,FALSE)</f>
        <v>2811</v>
      </c>
      <c r="K73" s="82">
        <f>VLOOKUP(A73,FAG_Daten_2022!A$1:$FK$206,FAG_Daten_2022!$AV$1,FALSE)</f>
        <v>3770</v>
      </c>
      <c r="L73" s="3">
        <f>VLOOKUP(A73,FAG_Daten_2022!A$1:$FK$206,FAG_Daten_2022!$F$1,FALSE)</f>
        <v>484</v>
      </c>
      <c r="M73" s="3">
        <f>VLOOKUP(A73,FAG_Daten_2022!A$1:$FK$206,FAG_Daten_2022!DJ$1,FALSE)</f>
        <v>99.67</v>
      </c>
      <c r="N73" s="3">
        <f>VLOOKUP(A73,FAG_Daten_2022!A$1:$FK$206,FAG_Daten_2022!$DK$1,FALSE)</f>
        <v>100.87</v>
      </c>
      <c r="O73" s="82">
        <f>ROUND(IF(J73&gt;K73*FAG_Basisdaten!$C$8,(J73-K73*FAG_Basisdaten!$C$8)*FAG_Basisdaten!$C$9*L73*(M73/N73),0),0)</f>
        <v>0</v>
      </c>
      <c r="P73" s="82">
        <f>VLOOKUP(A73,FAG_Daten_2022!A$1:$FK$206,FAG_Daten_2022!$I$1,FALSE)</f>
        <v>110</v>
      </c>
      <c r="Q73" s="82">
        <f>VLOOKUP(A73,FAG_Daten_2022!A$1:$FK$206,FAG_Daten_2022!$F$1,FALSE)</f>
        <v>484</v>
      </c>
      <c r="R73" s="82">
        <f>VLOOKUP(A73,FAG_Daten_2022!A$1:$FK$206,FAG_Daten_2022!$K$1,FALSE)</f>
        <v>232131</v>
      </c>
      <c r="S73" s="82">
        <f>VLOOKUP(A73,FAG_Daten_2022!A$1:$FK$206,FAG_Daten_2022!$H$1,FALSE)</f>
        <v>1130451</v>
      </c>
      <c r="T73" s="82">
        <f>VLOOKUP(A73,FAG_Daten_2022!A$1:$FK$206,FAG_Daten_2022!$F$1,FALSE)</f>
        <v>484</v>
      </c>
      <c r="U73" s="3">
        <f>VLOOKUP(A73,FAG_Daten_2022!A$1:$FK$206,FAG_Daten_2022!$BC$1,FALSE)</f>
        <v>102.3</v>
      </c>
      <c r="V73" s="3">
        <f>VLOOKUP(A73,FAG_Daten_2022!A$1:$FK$206,FAG_Daten_2022!$BD$1,FALSE)</f>
        <v>104.2</v>
      </c>
      <c r="W73" s="118">
        <f>IF((P73/Q73)&gt;(R73/S73)*FAG_Basisdaten!$C$12,((P73/Q73)-(R73/S73)*FAG_Basisdaten!$C$12)*T73*FAG_Basisdaten!$C$13*(U73/V73),0)</f>
        <v>7952.4197251450996</v>
      </c>
      <c r="X73" s="3">
        <f>VLOOKUP(A73,FAG_Daten_2022!A$1:$FK$206,FAG_Daten_2022!$DH$1,FALSE)</f>
        <v>123</v>
      </c>
      <c r="Y73" s="3">
        <f>VLOOKUP(A73,FAG_Daten_2022!A$1:$FK$206,FAG_Daten_2022!$DJ$1,FALSE)</f>
        <v>99.67</v>
      </c>
      <c r="Z73" s="82">
        <f>ROUND(W73-W73*MIN(MAX((Y73*FAG_Basisdaten!$C$15-X73)/(Y73*FAG_Basisdaten!$C$14),0),1),0)</f>
        <v>6999</v>
      </c>
      <c r="AA73" s="79">
        <f>VLOOKUP(A73,FAG_Daten_2022!A$1:$FK$206,FAG_Daten_2022!$AW$1,FALSE)</f>
        <v>131.79</v>
      </c>
      <c r="AB73" s="83">
        <f>VLOOKUP(A73,FAG_Daten_2022!A$1:$FK$206,FAG_Daten_2022!$AZ$1,FALSE)</f>
        <v>0</v>
      </c>
      <c r="AC73" s="3">
        <f>VLOOKUP(A73,FAG_Daten_2022!A$1:$FK$206,FAG_Daten_2022!$F$1,FALSE)</f>
        <v>484</v>
      </c>
      <c r="AD73" s="3">
        <f>VLOOKUP(A73,FAG_Daten_2022!A$1:$FK$206,FAG_Daten_2022!$BC$1,FALSE)</f>
        <v>102.3</v>
      </c>
      <c r="AE73" s="3">
        <f>VLOOKUP(A73,FAG_Daten_2022!A$1:$FK$206,FAG_Daten_2022!$BD$1,FALSE)</f>
        <v>104.2</v>
      </c>
      <c r="AF73" s="80">
        <f>IF(OR(AA73&lt;FAG_Basisdaten!$C$18,AB73&gt;FAG_Basisdaten!$C$19),MAX((FAG_Basisdaten!$C$20+FAG_Basisdaten!$C$21*AA73+FAG_Basisdaten!$C$22*AB73*100)*AC73*(AD73/AE73),0),0)</f>
        <v>127446.59666026873</v>
      </c>
      <c r="AG73" s="3">
        <f>VLOOKUP(A73,FAG_Daten_2022!A$1:$FK$206,FAG_Daten_2022!$DH$1,FALSE)</f>
        <v>123</v>
      </c>
      <c r="AH73" s="3">
        <f>VLOOKUP(A73,FAG_Daten_2022!A$1:$FK$206,FAG_Daten_2022!$DJ$1,FALSE)</f>
        <v>99.67</v>
      </c>
      <c r="AI73" s="82">
        <f>ROUND(AF73-AF73*MIN(MAX((AH73*FAG_Basisdaten!$C$24-AG73)/(AH73*FAG_Basisdaten!$C$23),0),1),0)</f>
        <v>112170</v>
      </c>
      <c r="AJ73" s="3">
        <f>VLOOKUP(A73,FAG_Daten_2022!$A$1:$FK$206,FAG_Daten_2022!$BC$1,FALSE)</f>
        <v>102.3</v>
      </c>
      <c r="AK73" s="3">
        <f>VLOOKUP(A73,FAG_Daten_2022!$A$1:$FK$206,FAG_Daten_2022!$BD$1,FALSE)</f>
        <v>104.2</v>
      </c>
      <c r="AL73" s="82">
        <v>0</v>
      </c>
      <c r="AM73" s="82">
        <f t="shared" si="82"/>
        <v>577863</v>
      </c>
      <c r="AN73" s="115" t="str">
        <f>IF(VLOOKUP($A73,FAG_Daten_2022!$A$1:$FK$206,FAG_Daten_2022!BS$1,FALSE)="","",VLOOKUP($A73,FAG_Daten_2022!$A$1:$FK$206,FAG_Daten_2022!BS$1,FALSE))</f>
        <v>Humlikon</v>
      </c>
      <c r="AO73" s="115" t="str">
        <f>IF(VLOOKUP($A73,FAG_Daten_2022!$A$1:$FK$206,FAG_Daten_2022!BT$1,FALSE)="","",VLOOKUP($A73,FAG_Daten_2022!$A$1:$FK$206,FAG_Daten_2022!BT$1,FALSE))</f>
        <v/>
      </c>
      <c r="AP73" s="115" t="str">
        <f>IF(VLOOKUP($A73,FAG_Daten_2022!$A$1:$FK$206,FAG_Daten_2022!BU$1,FALSE)="","",VLOOKUP($A73,FAG_Daten_2022!$A$1:$FK$206,FAG_Daten_2022!BU$1,FALSE))</f>
        <v/>
      </c>
      <c r="AQ73" s="115" t="str">
        <f>IF(VLOOKUP($A73,FAG_Daten_2022!$A$1:$FK$206,FAG_Daten_2022!BV$1,FALSE)="","",VLOOKUP($A73,FAG_Daten_2022!$A$1:$FK$206,FAG_Daten_2022!BV$1,FALSE))</f>
        <v/>
      </c>
      <c r="AR73" s="115" t="str">
        <f>IF(VLOOKUP($A73,FAG_Daten_2022!$A$1:$FK$206,FAG_Daten_2022!BW$1,FALSE)="","",VLOOKUP($A73,FAG_Daten_2022!$A$1:$FK$206,FAG_Daten_2022!BW$1,FALSE))</f>
        <v>Andelfingen</v>
      </c>
      <c r="AS73" s="115" t="str">
        <f>IF(VLOOKUP($A73,FAG_Daten_2022!$A$1:$FK$206,FAG_Daten_2022!BX$1,FALSE)="","",VLOOKUP($A73,FAG_Daten_2022!$A$1:$FK$206,FAG_Daten_2022!BX$1,FALSE))</f>
        <v/>
      </c>
      <c r="AT73" s="115" t="str">
        <f>IF(VLOOKUP($A73,FAG_Daten_2022!$A$1:$FK$206,FAG_Daten_2022!BY$1,FALSE)="","",VLOOKUP($A73,FAG_Daten_2022!$A$1:$FK$206,FAG_Daten_2022!BY$1,FALSE))</f>
        <v/>
      </c>
      <c r="AU73" s="115" t="str">
        <f>IF(VLOOKUP($A73,FAG_Daten_2022!$A$1:$FK$206,FAG_Daten_2022!BZ$1,FALSE)="","",VLOOKUP($A73,FAG_Daten_2022!$A$1:$FK$206,FAG_Daten_2022!BZ$1,FALSE))</f>
        <v/>
      </c>
      <c r="AV73" s="115" t="str">
        <f>IF(VLOOKUP($A73,FAG_Daten_2022!$A$1:$FK$206,FAG_Daten_2022!CA$1,FALSE)="","",VLOOKUP($A73,FAG_Daten_2022!$A$1:$FK$206,FAG_Daten_2022!CA$1,FALSE))</f>
        <v/>
      </c>
      <c r="AW73" s="115" t="str">
        <f>IF(VLOOKUP($A73,FAG_Daten_2022!$A$1:$FK$206,FAG_Daten_2022!CB$1,FALSE)="","",VLOOKUP($A73,FAG_Daten_2022!$A$1:$FK$206,FAG_Daten_2022!CB$1,FALSE))</f>
        <v/>
      </c>
      <c r="AX73" s="115" t="str">
        <f>IF(VLOOKUP($A73,FAG_Daten_2022!$A$1:$FK$206,FAG_Daten_2022!CC$1,FALSE)="","",VLOOKUP($A73,FAG_Daten_2022!$A$1:$FK$206,FAG_Daten_2022!CC$1,FALSE))</f>
        <v/>
      </c>
      <c r="AY73" s="115" t="str">
        <f>IF(VLOOKUP($A73,FAG_Daten_2022!$A$1:$FK$206,FAG_Daten_2022!CD$1,FALSE)="","",VLOOKUP($A73,FAG_Daten_2022!$A$1:$FK$206,FAG_Daten_2022!CD$1,FALSE))</f>
        <v/>
      </c>
      <c r="AZ73" s="80">
        <f>VLOOKUP($A73,FAG_Daten_2022!$A$1:$FK$206,FAG_Daten_2022!$DH$1,FALSE)</f>
        <v>123</v>
      </c>
      <c r="BA73" s="80">
        <f>IF(VLOOKUP($A73,FAG_Daten_2022!$A$1:$FK$206,FAG_Daten_2022!M$1,FALSE)="","",VLOOKUP($A73,FAG_Daten_2022!$A$1:$FK$206,FAG_Daten_2022!M$1,FALSE))</f>
        <v>53</v>
      </c>
      <c r="BB73" s="80">
        <f>IF(VLOOKUP($A73,FAG_Daten_2022!$A$1:$FK$206,FAG_Daten_2022!N$1,FALSE)="","",VLOOKUP($A73,FAG_Daten_2022!$A$1:$FK$206,FAG_Daten_2022!N$1,FALSE))</f>
        <v>0</v>
      </c>
      <c r="BC73" s="80">
        <f>IF(VLOOKUP($A73,FAG_Daten_2022!$A$1:$FK$206,FAG_Daten_2022!O$1,FALSE)="","",VLOOKUP($A73,FAG_Daten_2022!$A$1:$FK$206,FAG_Daten_2022!O$1,FALSE))</f>
        <v>0</v>
      </c>
      <c r="BD73" s="80" t="str">
        <f>IF(VLOOKUP($A73,FAG_Daten_2022!$A$1:$FK$206,FAG_Daten_2022!P$1,FALSE)="","",VLOOKUP($A73,FAG_Daten_2022!$A$1:$FK$206,FAG_Daten_2022!P$1,FALSE))</f>
        <v/>
      </c>
      <c r="BE73" s="80">
        <f>IF(VLOOKUP($A73,FAG_Daten_2022!$A$1:$FK$206,FAG_Daten_2022!R$1,FALSE)="","",VLOOKUP($A73,FAG_Daten_2022!$A$1:$FK$206,FAG_Daten_2022!R$1,FALSE))</f>
        <v>20</v>
      </c>
      <c r="BF73" s="80">
        <f>IF(VLOOKUP($A73,FAG_Daten_2022!$A$1:$FK$206,FAG_Daten_2022!S$1,FALSE)="","",VLOOKUP($A73,FAG_Daten_2022!$A$1:$FK$206,FAG_Daten_2022!S$1,FALSE))</f>
        <v>0</v>
      </c>
      <c r="BG73" s="80" t="str">
        <f>IF(VLOOKUP($A73,FAG_Daten_2022!$A$1:$FK$206,FAG_Daten_2022!T$1,FALSE)="","",VLOOKUP($A73,FAG_Daten_2022!$A$1:$FK$206,FAG_Daten_2022!T$1,FALSE))</f>
        <v/>
      </c>
      <c r="BH73" s="80" t="str">
        <f>IF(VLOOKUP($A73,FAG_Daten_2022!$A$1:$FK$206,FAG_Daten_2022!U$1,FALSE)="","",VLOOKUP($A73,FAG_Daten_2022!$A$1:$FK$206,FAG_Daten_2022!U$1,FALSE))</f>
        <v/>
      </c>
      <c r="BI73" s="80">
        <f>IF(VLOOKUP($A73,FAG_Daten_2022!$A$1:$FK$206,FAG_Daten_2022!W$1,FALSE)="","",VLOOKUP($A73,FAG_Daten_2022!$A$1:$FK$206,FAG_Daten_2022!W$1,FALSE))</f>
        <v>0</v>
      </c>
      <c r="BJ73" s="80" t="str">
        <f>IF(VLOOKUP($A73,FAG_Daten_2022!$A$1:$FK$206,FAG_Daten_2022!X$1,FALSE)="","",VLOOKUP($A73,FAG_Daten_2022!$A$1:$FK$206,FAG_Daten_2022!X$1,FALSE))</f>
        <v/>
      </c>
      <c r="BK73" s="80" t="str">
        <f>IF(VLOOKUP($A73,FAG_Daten_2022!$A$1:$FK$206,FAG_Daten_2022!Y$1,FALSE)="","",VLOOKUP($A73,FAG_Daten_2022!$A$1:$FK$206,FAG_Daten_2022!Y$1,FALSE))</f>
        <v/>
      </c>
      <c r="BL73" s="80" t="str">
        <f>IF(VLOOKUP($A73,FAG_Daten_2022!$A$1:$FK$206,FAG_Daten_2022!Z$1,FALSE)="","",VLOOKUP($A73,FAG_Daten_2022!$A$1:$FK$206,FAG_Daten_2022!Z$1,FALSE))</f>
        <v/>
      </c>
      <c r="BM73" s="82">
        <f>IF(VLOOKUP($A73,FAG_Daten_2022!$A$1:$FK$206,FAG_Daten_2022!AG$1,FALSE)="","",VLOOKUP($A73,FAG_Daten_2022!$A$1:$FK$206,FAG_Daten_2022!AG$1,FALSE))</f>
        <v>1360531</v>
      </c>
      <c r="BN73" s="82">
        <f>IF(VLOOKUP($A73,FAG_Daten_2022!$A$1:$FK$206,FAG_Daten_2022!AH$1,FALSE)="","",VLOOKUP($A73,FAG_Daten_2022!$A$1:$FK$206,FAG_Daten_2022!AH$1,FALSE))</f>
        <v>1360531</v>
      </c>
      <c r="BO73" s="82">
        <f>IF(VLOOKUP($A73,FAG_Daten_2022!$A$1:$FK$206,FAG_Daten_2022!AI$1,FALSE)="","",VLOOKUP($A73,FAG_Daten_2022!$A$1:$FK$206,FAG_Daten_2022!AI$1,FALSE))</f>
        <v>0</v>
      </c>
      <c r="BP73" s="113">
        <f>IF(VLOOKUP($A73,FAG_Daten_2022!$A$1:$FK$206,FAG_Daten_2022!AJ$1,FALSE)="","",VLOOKUP($A73,FAG_Daten_2022!$A$1:$FK$206,FAG_Daten_2022!AJ$1,FALSE))</f>
        <v>0</v>
      </c>
      <c r="BQ73" s="82" t="str">
        <f>IF(VLOOKUP($A73,FAG_Daten_2022!$A$1:$FK$206,FAG_Daten_2022!AK$1,FALSE)="","",VLOOKUP($A73,FAG_Daten_2022!$A$1:$FK$206,FAG_Daten_2022!AK$1,FALSE))</f>
        <v/>
      </c>
      <c r="BR73" s="82">
        <f>IF(VLOOKUP($A73,FAG_Daten_2022!$A$1:$FK$206,FAG_Daten_2022!AL$1,FALSE)="","",VLOOKUP($A73,FAG_Daten_2022!$A$1:$FK$206,FAG_Daten_2022!AL$1,FALSE))</f>
        <v>1360531</v>
      </c>
      <c r="BS73" s="82">
        <f>IF(VLOOKUP($A73,FAG_Daten_2022!$A$1:$FK$206,FAG_Daten_2022!AM$1,FALSE)="","",VLOOKUP($A73,FAG_Daten_2022!$A$1:$FK$206,FAG_Daten_2022!AM$1,FALSE))</f>
        <v>0</v>
      </c>
      <c r="BT73" s="82" t="str">
        <f>IF(VLOOKUP($A73,FAG_Daten_2022!$A$1:$FK$206,FAG_Daten_2022!AN$1,FALSE)="","",VLOOKUP($A73,FAG_Daten_2022!$A$1:$FK$206,FAG_Daten_2022!AN$1,FALSE))</f>
        <v/>
      </c>
      <c r="BU73" s="82" t="str">
        <f>IF(VLOOKUP($A73,FAG_Daten_2022!$A$1:$FK$206,FAG_Daten_2022!AO$1,FALSE)="","",VLOOKUP($A73,FAG_Daten_2022!$A$1:$FK$206,FAG_Daten_2022!AO$1,FALSE))</f>
        <v/>
      </c>
      <c r="BV73" s="82">
        <f>IF(VLOOKUP($A73,FAG_Daten_2022!$A$1:$FK$206,FAG_Daten_2022!AP$1,FALSE)="","",VLOOKUP($A73,FAG_Daten_2022!$A$1:$FK$206,FAG_Daten_2022!AP$1,FALSE))</f>
        <v>0</v>
      </c>
      <c r="BW73" s="82" t="str">
        <f>IF(VLOOKUP($A73,FAG_Daten_2022!$A$1:$FK$206,FAG_Daten_2022!AQ$1,FALSE)="","",VLOOKUP($A73,FAG_Daten_2022!$A$1:$FK$206,FAG_Daten_2022!AQ$1,FALSE))</f>
        <v/>
      </c>
      <c r="BX73" s="82" t="str">
        <f>IF(VLOOKUP($A73,FAG_Daten_2022!$A$1:$FK$206,FAG_Daten_2022!AR$1,FALSE)="","",VLOOKUP($A73,FAG_Daten_2022!$A$1:$FK$206,FAG_Daten_2022!AR$1,FALSE))</f>
        <v/>
      </c>
      <c r="BY73" s="82" t="str">
        <f>IF(VLOOKUP($A73,FAG_Daten_2022!$A$1:$FK$206,FAG_Daten_2022!AS$1,FALSE)="","",VLOOKUP($A73,FAG_Daten_2022!$A$1:$FK$206,FAG_Daten_2022!AS$1,FALSE))</f>
        <v/>
      </c>
      <c r="BZ73" s="82">
        <f t="shared" si="83"/>
        <v>197649</v>
      </c>
      <c r="CA73" s="82">
        <f t="shared" si="84"/>
        <v>0</v>
      </c>
      <c r="CB73" s="82">
        <f t="shared" si="85"/>
        <v>0</v>
      </c>
      <c r="CC73" s="82" t="str">
        <f t="shared" si="86"/>
        <v/>
      </c>
      <c r="CD73" s="82">
        <f t="shared" si="87"/>
        <v>74584</v>
      </c>
      <c r="CE73" s="82">
        <f t="shared" si="88"/>
        <v>0</v>
      </c>
      <c r="CF73" s="82" t="str">
        <f t="shared" si="89"/>
        <v/>
      </c>
      <c r="CG73" s="82" t="str">
        <f t="shared" si="90"/>
        <v/>
      </c>
      <c r="CH73" s="82">
        <f t="shared" si="91"/>
        <v>0</v>
      </c>
      <c r="CI73" s="82" t="str">
        <f t="shared" si="92"/>
        <v/>
      </c>
      <c r="CJ73" s="82" t="str">
        <f t="shared" si="93"/>
        <v/>
      </c>
      <c r="CK73" s="82" t="str">
        <f t="shared" si="94"/>
        <v/>
      </c>
      <c r="CL73" s="82">
        <f t="shared" si="95"/>
        <v>0</v>
      </c>
      <c r="CM73" s="82">
        <f t="shared" si="96"/>
        <v>0</v>
      </c>
      <c r="CN73" s="82">
        <f t="shared" si="97"/>
        <v>0</v>
      </c>
      <c r="CO73" s="82" t="str">
        <f t="shared" si="98"/>
        <v/>
      </c>
      <c r="CP73" s="82">
        <f t="shared" si="99"/>
        <v>0</v>
      </c>
      <c r="CQ73" s="82">
        <f t="shared" si="100"/>
        <v>0</v>
      </c>
      <c r="CR73" s="82" t="str">
        <f t="shared" si="101"/>
        <v/>
      </c>
      <c r="CS73" s="82" t="str">
        <f t="shared" si="102"/>
        <v/>
      </c>
      <c r="CT73" s="82">
        <f t="shared" si="103"/>
        <v>0</v>
      </c>
      <c r="CU73" s="82" t="str">
        <f t="shared" si="104"/>
        <v/>
      </c>
      <c r="CV73" s="82" t="str">
        <f t="shared" si="105"/>
        <v/>
      </c>
      <c r="CW73" s="82" t="str">
        <f t="shared" si="106"/>
        <v/>
      </c>
      <c r="CX73" s="82">
        <f t="shared" si="107"/>
        <v>272233</v>
      </c>
      <c r="CY73" s="82">
        <f>VLOOKUP($A73,FAG_Daten_2022!$A$1:$FK$206,FAG_Daten_2022!I$1,FALSE)</f>
        <v>110</v>
      </c>
      <c r="CZ73" s="82">
        <f>IF(VLOOKUP($A73,FAG_Daten_2022!$A$1:$FK$206,FAG_Daten_2022!BE$1,FALSE)="","",VLOOKUP($A73,FAG_Daten_2022!$A$1:$FK$206,FAG_Daten_2022!BE$1,FALSE))</f>
        <v>60</v>
      </c>
      <c r="DA73" s="82" t="str">
        <f>IF(VLOOKUP($A73,FAG_Daten_2022!$A$1:$FK$206,FAG_Daten_2022!BF$1,FALSE)="","",VLOOKUP($A73,FAG_Daten_2022!$A$1:$FK$206,FAG_Daten_2022!BF$1,FALSE))</f>
        <v/>
      </c>
      <c r="DB73" s="82" t="str">
        <f>IF(VLOOKUP($A73,FAG_Daten_2022!$A$1:$FK$206,FAG_Daten_2022!BG$1,FALSE)="","",VLOOKUP($A73,FAG_Daten_2022!$A$1:$FK$206,FAG_Daten_2022!BG$1,FALSE))</f>
        <v/>
      </c>
      <c r="DC73" s="82" t="str">
        <f>IF(VLOOKUP($A73,FAG_Daten_2022!$A$1:$FK$206,FAG_Daten_2022!BH$1,FALSE)="","",VLOOKUP($A73,FAG_Daten_2022!$A$1:$FK$206,FAG_Daten_2022!BH$1,FALSE))</f>
        <v/>
      </c>
      <c r="DD73" s="82">
        <f>IF(VLOOKUP($A73,FAG_Daten_2022!$A$1:$FK$206,FAG_Daten_2022!BI$1,FALSE)="","",VLOOKUP($A73,FAG_Daten_2022!$A$1:$FK$206,FAG_Daten_2022!BI$1,FALSE))</f>
        <v>10</v>
      </c>
      <c r="DE73" s="82" t="str">
        <f>IF(VLOOKUP($A73,FAG_Daten_2022!$A$1:$FK$206,FAG_Daten_2022!BJ$1,FALSE)="","",VLOOKUP($A73,FAG_Daten_2022!$A$1:$FK$206,FAG_Daten_2022!BJ$1,FALSE))</f>
        <v/>
      </c>
      <c r="DF73" s="82" t="str">
        <f>IF(VLOOKUP($A73,FAG_Daten_2022!$A$1:$FK$206,FAG_Daten_2022!BK$1,FALSE)="","",VLOOKUP($A73,FAG_Daten_2022!$A$1:$FK$206,FAG_Daten_2022!BK$1,FALSE))</f>
        <v/>
      </c>
      <c r="DG73" s="82" t="str">
        <f>IF(VLOOKUP($A73,FAG_Daten_2022!$A$1:$FK$206,FAG_Daten_2022!BL$1,FALSE)="","",VLOOKUP($A73,FAG_Daten_2022!$A$1:$FK$206,FAG_Daten_2022!BL$1,FALSE))</f>
        <v/>
      </c>
      <c r="DH73" s="82" t="str">
        <f>IF(VLOOKUP($A73,FAG_Daten_2022!$A$1:$FK$206,FAG_Daten_2022!BM$1,FALSE)="","",VLOOKUP($A73,FAG_Daten_2022!$A$1:$FK$206,FAG_Daten_2022!BM$1,FALSE))</f>
        <v/>
      </c>
      <c r="DI73" s="82" t="str">
        <f>IF(VLOOKUP($A73,FAG_Daten_2022!$A$1:$FK$206,FAG_Daten_2022!BN$1,FALSE)="","",VLOOKUP($A73,FAG_Daten_2022!$A$1:$FK$206,FAG_Daten_2022!BN$1,FALSE))</f>
        <v/>
      </c>
      <c r="DJ73" s="82" t="str">
        <f>IF(VLOOKUP($A73,FAG_Daten_2022!$A$1:$FK$206,FAG_Daten_2022!BO$1,FALSE)="","",VLOOKUP($A73,FAG_Daten_2022!$A$1:$FK$206,FAG_Daten_2022!BO$1,FALSE))</f>
        <v/>
      </c>
      <c r="DK73" s="82" t="str">
        <f>IF(VLOOKUP($A73,FAG_Daten_2022!$A$1:$FK$206,FAG_Daten_2022!BP$1,FALSE)="","",VLOOKUP($A73,FAG_Daten_2022!$A$1:$FK$206,FAG_Daten_2022!BP$1,FALSE))</f>
        <v/>
      </c>
      <c r="DL73" s="82" t="str">
        <f>IF(VLOOKUP($A73,FAG_Daten_2022!$A$1:$FK$206,FAG_Daten_2022!BQ$1,FALSE)="","",VLOOKUP($A73,FAG_Daten_2022!$A$1:$FK$206,FAG_Daten_2022!BQ$1,FALSE))</f>
        <v/>
      </c>
      <c r="DM73" s="82" t="str">
        <f>IF(VLOOKUP($A73,FAG_Daten_2022!$A$1:$FK$206,FAG_Daten_2022!BR$1,FALSE)="","",VLOOKUP($A73,FAG_Daten_2022!$A$1:$FK$206,FAG_Daten_2022!BR$1,FALSE))</f>
        <v/>
      </c>
      <c r="DN73" s="82">
        <f t="shared" si="108"/>
        <v>3818</v>
      </c>
      <c r="DO73" s="82" t="str">
        <f t="shared" si="109"/>
        <v/>
      </c>
      <c r="DP73" s="82" t="str">
        <f t="shared" si="110"/>
        <v/>
      </c>
      <c r="DQ73" s="82" t="str">
        <f t="shared" si="111"/>
        <v/>
      </c>
      <c r="DR73" s="82">
        <f t="shared" si="112"/>
        <v>636</v>
      </c>
      <c r="DS73" s="82" t="str">
        <f t="shared" si="113"/>
        <v/>
      </c>
      <c r="DT73" s="82" t="str">
        <f t="shared" si="114"/>
        <v/>
      </c>
      <c r="DU73" s="82" t="str">
        <f t="shared" si="115"/>
        <v/>
      </c>
      <c r="DV73" s="82" t="str">
        <f t="shared" si="116"/>
        <v/>
      </c>
      <c r="DW73" s="82" t="str">
        <f t="shared" si="117"/>
        <v/>
      </c>
      <c r="DX73" s="82" t="str">
        <f t="shared" si="118"/>
        <v/>
      </c>
      <c r="DY73" s="82" t="str">
        <f t="shared" si="119"/>
        <v/>
      </c>
      <c r="DZ73" s="82">
        <f t="shared" si="120"/>
        <v>4454</v>
      </c>
      <c r="EA73" s="82">
        <f t="shared" si="121"/>
        <v>276687</v>
      </c>
      <c r="EB73" s="82"/>
      <c r="EC73" s="82"/>
      <c r="ED73" s="82"/>
      <c r="EE73" s="82"/>
      <c r="EF73" s="82"/>
      <c r="EG73" s="82"/>
      <c r="EH73" s="82"/>
      <c r="EI73" s="82"/>
      <c r="EJ73" s="82"/>
      <c r="EK73" s="3"/>
      <c r="EL73" s="82"/>
      <c r="EM73" s="3"/>
    </row>
    <row r="74" spans="1:143" outlineLevel="1" x14ac:dyDescent="0.2">
      <c r="A74" s="3">
        <v>61</v>
      </c>
      <c r="B74" s="3" t="str">
        <f>VLOOKUP(A74,FAG_Daten_2022!A$1:$FK$206,FAG_Daten_2022!$B$1,FALSE)</f>
        <v>Hüntwangen</v>
      </c>
      <c r="C74" s="3" t="str">
        <f>VLOOKUP(A74,FAG_Daten_2022!A$1:$FK$206,FAG_Daten_2022!$C$1,FALSE)</f>
        <v>Politische Gemeinde</v>
      </c>
      <c r="D74" s="3" t="str">
        <f>VLOOKUP(A74,FAG_Daten_2022!A$1:$FK$206,FAG_Daten_2022!$D$1,FALSE)</f>
        <v>Bezirk Bülach</v>
      </c>
      <c r="E74" s="82">
        <f>VLOOKUP(A74,FAG_Daten_2022!A$1:$FK$206,FAG_Daten_2022!$AT$1,FALSE)</f>
        <v>3498</v>
      </c>
      <c r="F74" s="82">
        <f>VLOOKUP(A74,FAG_Daten_2022!A$1:$FK$206,FAG_Daten_2022!$AV$1,FALSE)</f>
        <v>3770</v>
      </c>
      <c r="G74" s="82">
        <f>VLOOKUP(A74,FAG_Daten_2022!A$1:$FK$206,FAG_Daten_2022!$F$1,FALSE)</f>
        <v>1066</v>
      </c>
      <c r="H74" s="80">
        <f>VLOOKUP(A74,FAG_Daten_2022!A$1:$FK$206,FAG_Daten_2022!$DH$1,FALSE)</f>
        <v>104</v>
      </c>
      <c r="I74" s="82">
        <f>ROUND(IF(E74&lt;FAG_Basisdaten!$C$5*F74,(FAG_Basisdaten!$C$5*F74-E74)*G74*H74/100,0),0)</f>
        <v>92571</v>
      </c>
      <c r="J74" s="82">
        <f>VLOOKUP(A74,FAG_Daten_2022!A$1:$FK$206,FAG_Daten_2022!$AT$1,FALSE)</f>
        <v>3498</v>
      </c>
      <c r="K74" s="82">
        <f>VLOOKUP(A74,FAG_Daten_2022!A$1:$FK$206,FAG_Daten_2022!$AV$1,FALSE)</f>
        <v>3770</v>
      </c>
      <c r="L74" s="3">
        <f>VLOOKUP(A74,FAG_Daten_2022!A$1:$FK$206,FAG_Daten_2022!$F$1,FALSE)</f>
        <v>1066</v>
      </c>
      <c r="M74" s="3">
        <f>VLOOKUP(A74,FAG_Daten_2022!A$1:$FK$206,FAG_Daten_2022!DJ$1,FALSE)</f>
        <v>99.67</v>
      </c>
      <c r="N74" s="3">
        <f>VLOOKUP(A74,FAG_Daten_2022!A$1:$FK$206,FAG_Daten_2022!$DK$1,FALSE)</f>
        <v>100.87</v>
      </c>
      <c r="O74" s="82">
        <f>ROUND(IF(J74&gt;K74*FAG_Basisdaten!$C$8,(J74-K74*FAG_Basisdaten!$C$8)*FAG_Basisdaten!$C$9*L74*(M74/N74),0),0)</f>
        <v>0</v>
      </c>
      <c r="P74" s="82">
        <f>VLOOKUP(A74,FAG_Daten_2022!A$1:$FK$206,FAG_Daten_2022!$I$1,FALSE)</f>
        <v>226</v>
      </c>
      <c r="Q74" s="82">
        <f>VLOOKUP(A74,FAG_Daten_2022!A$1:$FK$206,FAG_Daten_2022!$F$1,FALSE)</f>
        <v>1066</v>
      </c>
      <c r="R74" s="82">
        <f>VLOOKUP(A74,FAG_Daten_2022!A$1:$FK$206,FAG_Daten_2022!$K$1,FALSE)</f>
        <v>232131</v>
      </c>
      <c r="S74" s="82">
        <f>VLOOKUP(A74,FAG_Daten_2022!A$1:$FK$206,FAG_Daten_2022!$H$1,FALSE)</f>
        <v>1130451</v>
      </c>
      <c r="T74" s="82">
        <f>VLOOKUP(A74,FAG_Daten_2022!A$1:$FK$206,FAG_Daten_2022!$F$1,FALSE)</f>
        <v>1066</v>
      </c>
      <c r="U74" s="3">
        <f>VLOOKUP(A74,FAG_Daten_2022!A$1:$FK$206,FAG_Daten_2022!$BC$1,FALSE)</f>
        <v>102.3</v>
      </c>
      <c r="V74" s="3">
        <f>VLOOKUP(A74,FAG_Daten_2022!A$1:$FK$206,FAG_Daten_2022!$BD$1,FALSE)</f>
        <v>104.2</v>
      </c>
      <c r="W74" s="118">
        <f>IF((P74/Q74)&gt;(R74/S74)*FAG_Basisdaten!$C$12,((P74/Q74)-(R74/S74)*FAG_Basisdaten!$C$12)*T74*FAG_Basisdaten!$C$13*(U74/V74),0)</f>
        <v>0</v>
      </c>
      <c r="X74" s="3">
        <f>VLOOKUP(A74,FAG_Daten_2022!A$1:$FK$206,FAG_Daten_2022!$DH$1,FALSE)</f>
        <v>104</v>
      </c>
      <c r="Y74" s="3">
        <f>VLOOKUP(A74,FAG_Daten_2022!A$1:$FK$206,FAG_Daten_2022!$DJ$1,FALSE)</f>
        <v>99.67</v>
      </c>
      <c r="Z74" s="82">
        <f>ROUND(W74-W74*MIN(MAX((Y74*FAG_Basisdaten!$C$15-X74)/(Y74*FAG_Basisdaten!$C$14),0),1),0)</f>
        <v>0</v>
      </c>
      <c r="AA74" s="79">
        <f>VLOOKUP(A74,FAG_Daten_2022!A$1:$FK$206,FAG_Daten_2022!$AW$1,FALSE)</f>
        <v>220.76</v>
      </c>
      <c r="AB74" s="83">
        <f>VLOOKUP(A74,FAG_Daten_2022!A$1:$FK$206,FAG_Daten_2022!$AZ$1,FALSE)</f>
        <v>8.8000000000000005E-3</v>
      </c>
      <c r="AC74" s="3">
        <f>VLOOKUP(A74,FAG_Daten_2022!A$1:$FK$206,FAG_Daten_2022!$F$1,FALSE)</f>
        <v>1066</v>
      </c>
      <c r="AD74" s="3">
        <f>VLOOKUP(A74,FAG_Daten_2022!A$1:$FK$206,FAG_Daten_2022!$BC$1,FALSE)</f>
        <v>102.3</v>
      </c>
      <c r="AE74" s="3">
        <f>VLOOKUP(A74,FAG_Daten_2022!A$1:$FK$206,FAG_Daten_2022!$BD$1,FALSE)</f>
        <v>104.2</v>
      </c>
      <c r="AF74" s="80">
        <f>IF(OR(AA74&lt;FAG_Basisdaten!$C$18,AB74&gt;FAG_Basisdaten!$C$19),MAX((FAG_Basisdaten!$C$20+FAG_Basisdaten!$C$21*AA74+FAG_Basisdaten!$C$22*AB74*100)*AC74*(AD74/AE74),0),0)</f>
        <v>0</v>
      </c>
      <c r="AG74" s="3">
        <f>VLOOKUP(A74,FAG_Daten_2022!A$1:$FK$206,FAG_Daten_2022!$DH$1,FALSE)</f>
        <v>104</v>
      </c>
      <c r="AH74" s="3">
        <f>VLOOKUP(A74,FAG_Daten_2022!A$1:$FK$206,FAG_Daten_2022!$DJ$1,FALSE)</f>
        <v>99.67</v>
      </c>
      <c r="AI74" s="82">
        <f>ROUND(AF74-AF74*MIN(MAX((AH74*FAG_Basisdaten!$C$24-AG74)/(AH74*FAG_Basisdaten!$C$23),0),1),0)</f>
        <v>0</v>
      </c>
      <c r="AJ74" s="3">
        <f>VLOOKUP(A74,FAG_Daten_2022!$A$1:$FK$206,FAG_Daten_2022!$BC$1,FALSE)</f>
        <v>102.3</v>
      </c>
      <c r="AK74" s="3">
        <f>VLOOKUP(A74,FAG_Daten_2022!$A$1:$FK$206,FAG_Daten_2022!$BD$1,FALSE)</f>
        <v>104.2</v>
      </c>
      <c r="AL74" s="82">
        <v>0</v>
      </c>
      <c r="AM74" s="82">
        <f t="shared" si="82"/>
        <v>92571</v>
      </c>
      <c r="AN74" s="115" t="str">
        <f>IF(VLOOKUP($A74,FAG_Daten_2022!$A$1:$FK$206,FAG_Daten_2022!BS$1,FALSE)="","",VLOOKUP($A74,FAG_Daten_2022!$A$1:$FK$206,FAG_Daten_2022!BS$1,FALSE))</f>
        <v/>
      </c>
      <c r="AO74" s="115" t="str">
        <f>IF(VLOOKUP($A74,FAG_Daten_2022!$A$1:$FK$206,FAG_Daten_2022!BT$1,FALSE)="","",VLOOKUP($A74,FAG_Daten_2022!$A$1:$FK$206,FAG_Daten_2022!BT$1,FALSE))</f>
        <v/>
      </c>
      <c r="AP74" s="115" t="str">
        <f>IF(VLOOKUP($A74,FAG_Daten_2022!$A$1:$FK$206,FAG_Daten_2022!BU$1,FALSE)="","",VLOOKUP($A74,FAG_Daten_2022!$A$1:$FK$206,FAG_Daten_2022!BU$1,FALSE))</f>
        <v/>
      </c>
      <c r="AQ74" s="115" t="str">
        <f>IF(VLOOKUP($A74,FAG_Daten_2022!$A$1:$FK$206,FAG_Daten_2022!BV$1,FALSE)="","",VLOOKUP($A74,FAG_Daten_2022!$A$1:$FK$206,FAG_Daten_2022!BV$1,FALSE))</f>
        <v/>
      </c>
      <c r="AR74" s="115" t="str">
        <f>IF(VLOOKUP($A74,FAG_Daten_2022!$A$1:$FK$206,FAG_Daten_2022!BW$1,FALSE)="","",VLOOKUP($A74,FAG_Daten_2022!$A$1:$FK$206,FAG_Daten_2022!BW$1,FALSE))</f>
        <v/>
      </c>
      <c r="AS74" s="115" t="str">
        <f>IF(VLOOKUP($A74,FAG_Daten_2022!$A$1:$FK$206,FAG_Daten_2022!BX$1,FALSE)="","",VLOOKUP($A74,FAG_Daten_2022!$A$1:$FK$206,FAG_Daten_2022!BX$1,FALSE))</f>
        <v/>
      </c>
      <c r="AT74" s="115" t="str">
        <f>IF(VLOOKUP($A74,FAG_Daten_2022!$A$1:$FK$206,FAG_Daten_2022!BY$1,FALSE)="","",VLOOKUP($A74,FAG_Daten_2022!$A$1:$FK$206,FAG_Daten_2022!BY$1,FALSE))</f>
        <v/>
      </c>
      <c r="AU74" s="115" t="str">
        <f>IF(VLOOKUP($A74,FAG_Daten_2022!$A$1:$FK$206,FAG_Daten_2022!BZ$1,FALSE)="","",VLOOKUP($A74,FAG_Daten_2022!$A$1:$FK$206,FAG_Daten_2022!BZ$1,FALSE))</f>
        <v/>
      </c>
      <c r="AV74" s="115" t="str">
        <f>IF(VLOOKUP($A74,FAG_Daten_2022!$A$1:$FK$206,FAG_Daten_2022!CA$1,FALSE)="","",VLOOKUP($A74,FAG_Daten_2022!$A$1:$FK$206,FAG_Daten_2022!CA$1,FALSE))</f>
        <v>Unteres Rafzerfeld</v>
      </c>
      <c r="AW74" s="115" t="str">
        <f>IF(VLOOKUP($A74,FAG_Daten_2022!$A$1:$FK$206,FAG_Daten_2022!CB$1,FALSE)="","",VLOOKUP($A74,FAG_Daten_2022!$A$1:$FK$206,FAG_Daten_2022!CB$1,FALSE))</f>
        <v/>
      </c>
      <c r="AX74" s="115" t="str">
        <f>IF(VLOOKUP($A74,FAG_Daten_2022!$A$1:$FK$206,FAG_Daten_2022!CC$1,FALSE)="","",VLOOKUP($A74,FAG_Daten_2022!$A$1:$FK$206,FAG_Daten_2022!CC$1,FALSE))</f>
        <v/>
      </c>
      <c r="AY74" s="115" t="str">
        <f>IF(VLOOKUP($A74,FAG_Daten_2022!$A$1:$FK$206,FAG_Daten_2022!CD$1,FALSE)="","",VLOOKUP($A74,FAG_Daten_2022!$A$1:$FK$206,FAG_Daten_2022!CD$1,FALSE))</f>
        <v/>
      </c>
      <c r="AZ74" s="80">
        <f>VLOOKUP($A74,FAG_Daten_2022!$A$1:$FK$206,FAG_Daten_2022!$DH$1,FALSE)</f>
        <v>104</v>
      </c>
      <c r="BA74" s="80">
        <f>IF(VLOOKUP($A74,FAG_Daten_2022!$A$1:$FK$206,FAG_Daten_2022!M$1,FALSE)="","",VLOOKUP($A74,FAG_Daten_2022!$A$1:$FK$206,FAG_Daten_2022!M$1,FALSE))</f>
        <v>0</v>
      </c>
      <c r="BB74" s="80">
        <f>IF(VLOOKUP($A74,FAG_Daten_2022!$A$1:$FK$206,FAG_Daten_2022!N$1,FALSE)="","",VLOOKUP($A74,FAG_Daten_2022!$A$1:$FK$206,FAG_Daten_2022!N$1,FALSE))</f>
        <v>0</v>
      </c>
      <c r="BC74" s="80">
        <f>IF(VLOOKUP($A74,FAG_Daten_2022!$A$1:$FK$206,FAG_Daten_2022!O$1,FALSE)="","",VLOOKUP($A74,FAG_Daten_2022!$A$1:$FK$206,FAG_Daten_2022!O$1,FALSE))</f>
        <v>0</v>
      </c>
      <c r="BD74" s="80" t="str">
        <f>IF(VLOOKUP($A74,FAG_Daten_2022!$A$1:$FK$206,FAG_Daten_2022!P$1,FALSE)="","",VLOOKUP($A74,FAG_Daten_2022!$A$1:$FK$206,FAG_Daten_2022!P$1,FALSE))</f>
        <v/>
      </c>
      <c r="BE74" s="80">
        <f>IF(VLOOKUP($A74,FAG_Daten_2022!$A$1:$FK$206,FAG_Daten_2022!R$1,FALSE)="","",VLOOKUP($A74,FAG_Daten_2022!$A$1:$FK$206,FAG_Daten_2022!R$1,FALSE))</f>
        <v>0</v>
      </c>
      <c r="BF74" s="80">
        <f>IF(VLOOKUP($A74,FAG_Daten_2022!$A$1:$FK$206,FAG_Daten_2022!S$1,FALSE)="","",VLOOKUP($A74,FAG_Daten_2022!$A$1:$FK$206,FAG_Daten_2022!S$1,FALSE))</f>
        <v>0</v>
      </c>
      <c r="BG74" s="80" t="str">
        <f>IF(VLOOKUP($A74,FAG_Daten_2022!$A$1:$FK$206,FAG_Daten_2022!T$1,FALSE)="","",VLOOKUP($A74,FAG_Daten_2022!$A$1:$FK$206,FAG_Daten_2022!T$1,FALSE))</f>
        <v/>
      </c>
      <c r="BH74" s="80" t="str">
        <f>IF(VLOOKUP($A74,FAG_Daten_2022!$A$1:$FK$206,FAG_Daten_2022!U$1,FALSE)="","",VLOOKUP($A74,FAG_Daten_2022!$A$1:$FK$206,FAG_Daten_2022!U$1,FALSE))</f>
        <v/>
      </c>
      <c r="BI74" s="80">
        <f>IF(VLOOKUP($A74,FAG_Daten_2022!$A$1:$FK$206,FAG_Daten_2022!W$1,FALSE)="","",VLOOKUP($A74,FAG_Daten_2022!$A$1:$FK$206,FAG_Daten_2022!W$1,FALSE))</f>
        <v>69</v>
      </c>
      <c r="BJ74" s="80" t="str">
        <f>IF(VLOOKUP($A74,FAG_Daten_2022!$A$1:$FK$206,FAG_Daten_2022!X$1,FALSE)="","",VLOOKUP($A74,FAG_Daten_2022!$A$1:$FK$206,FAG_Daten_2022!X$1,FALSE))</f>
        <v/>
      </c>
      <c r="BK74" s="80" t="str">
        <f>IF(VLOOKUP($A74,FAG_Daten_2022!$A$1:$FK$206,FAG_Daten_2022!Y$1,FALSE)="","",VLOOKUP($A74,FAG_Daten_2022!$A$1:$FK$206,FAG_Daten_2022!Y$1,FALSE))</f>
        <v/>
      </c>
      <c r="BL74" s="80" t="str">
        <f>IF(VLOOKUP($A74,FAG_Daten_2022!$A$1:$FK$206,FAG_Daten_2022!Z$1,FALSE)="","",VLOOKUP($A74,FAG_Daten_2022!$A$1:$FK$206,FAG_Daten_2022!Z$1,FALSE))</f>
        <v/>
      </c>
      <c r="BM74" s="82">
        <f>IF(VLOOKUP($A74,FAG_Daten_2022!$A$1:$FK$206,FAG_Daten_2022!AG$1,FALSE)="","",VLOOKUP($A74,FAG_Daten_2022!$A$1:$FK$206,FAG_Daten_2022!AG$1,FALSE))</f>
        <v>3728732</v>
      </c>
      <c r="BN74" s="82">
        <f>IF(VLOOKUP($A74,FAG_Daten_2022!$A$1:$FK$206,FAG_Daten_2022!AH$1,FALSE)="","",VLOOKUP($A74,FAG_Daten_2022!$A$1:$FK$206,FAG_Daten_2022!AH$1,FALSE))</f>
        <v>0</v>
      </c>
      <c r="BO74" s="82">
        <f>IF(VLOOKUP($A74,FAG_Daten_2022!$A$1:$FK$206,FAG_Daten_2022!AI$1,FALSE)="","",VLOOKUP($A74,FAG_Daten_2022!$A$1:$FK$206,FAG_Daten_2022!AI$1,FALSE))</f>
        <v>0</v>
      </c>
      <c r="BP74" s="113">
        <f>IF(VLOOKUP($A74,FAG_Daten_2022!$A$1:$FK$206,FAG_Daten_2022!AJ$1,FALSE)="","",VLOOKUP($A74,FAG_Daten_2022!$A$1:$FK$206,FAG_Daten_2022!AJ$1,FALSE))</f>
        <v>0</v>
      </c>
      <c r="BQ74" s="82" t="str">
        <f>IF(VLOOKUP($A74,FAG_Daten_2022!$A$1:$FK$206,FAG_Daten_2022!AK$1,FALSE)="","",VLOOKUP($A74,FAG_Daten_2022!$A$1:$FK$206,FAG_Daten_2022!AK$1,FALSE))</f>
        <v/>
      </c>
      <c r="BR74" s="82">
        <f>IF(VLOOKUP($A74,FAG_Daten_2022!$A$1:$FK$206,FAG_Daten_2022!AL$1,FALSE)="","",VLOOKUP($A74,FAG_Daten_2022!$A$1:$FK$206,FAG_Daten_2022!AL$1,FALSE))</f>
        <v>0</v>
      </c>
      <c r="BS74" s="82">
        <f>IF(VLOOKUP($A74,FAG_Daten_2022!$A$1:$FK$206,FAG_Daten_2022!AM$1,FALSE)="","",VLOOKUP($A74,FAG_Daten_2022!$A$1:$FK$206,FAG_Daten_2022!AM$1,FALSE))</f>
        <v>0</v>
      </c>
      <c r="BT74" s="82" t="str">
        <f>IF(VLOOKUP($A74,FAG_Daten_2022!$A$1:$FK$206,FAG_Daten_2022!AN$1,FALSE)="","",VLOOKUP($A74,FAG_Daten_2022!$A$1:$FK$206,FAG_Daten_2022!AN$1,FALSE))</f>
        <v/>
      </c>
      <c r="BU74" s="82" t="str">
        <f>IF(VLOOKUP($A74,FAG_Daten_2022!$A$1:$FK$206,FAG_Daten_2022!AO$1,FALSE)="","",VLOOKUP($A74,FAG_Daten_2022!$A$1:$FK$206,FAG_Daten_2022!AO$1,FALSE))</f>
        <v/>
      </c>
      <c r="BV74" s="82">
        <f>IF(VLOOKUP($A74,FAG_Daten_2022!$A$1:$FK$206,FAG_Daten_2022!AP$1,FALSE)="","",VLOOKUP($A74,FAG_Daten_2022!$A$1:$FK$206,FAG_Daten_2022!AP$1,FALSE))</f>
        <v>3728732</v>
      </c>
      <c r="BW74" s="82" t="str">
        <f>IF(VLOOKUP($A74,FAG_Daten_2022!$A$1:$FK$206,FAG_Daten_2022!AQ$1,FALSE)="","",VLOOKUP($A74,FAG_Daten_2022!$A$1:$FK$206,FAG_Daten_2022!AQ$1,FALSE))</f>
        <v/>
      </c>
      <c r="BX74" s="82" t="str">
        <f>IF(VLOOKUP($A74,FAG_Daten_2022!$A$1:$FK$206,FAG_Daten_2022!AR$1,FALSE)="","",VLOOKUP($A74,FAG_Daten_2022!$A$1:$FK$206,FAG_Daten_2022!AR$1,FALSE))</f>
        <v/>
      </c>
      <c r="BY74" s="82" t="str">
        <f>IF(VLOOKUP($A74,FAG_Daten_2022!$A$1:$FK$206,FAG_Daten_2022!AS$1,FALSE)="","",VLOOKUP($A74,FAG_Daten_2022!$A$1:$FK$206,FAG_Daten_2022!AS$1,FALSE))</f>
        <v/>
      </c>
      <c r="BZ74" s="82">
        <f t="shared" si="83"/>
        <v>0</v>
      </c>
      <c r="CA74" s="82">
        <f t="shared" si="84"/>
        <v>0</v>
      </c>
      <c r="CB74" s="82">
        <f t="shared" si="85"/>
        <v>0</v>
      </c>
      <c r="CC74" s="82" t="str">
        <f t="shared" si="86"/>
        <v/>
      </c>
      <c r="CD74" s="82">
        <f t="shared" si="87"/>
        <v>0</v>
      </c>
      <c r="CE74" s="82">
        <f t="shared" si="88"/>
        <v>0</v>
      </c>
      <c r="CF74" s="82" t="str">
        <f t="shared" si="89"/>
        <v/>
      </c>
      <c r="CG74" s="82" t="str">
        <f t="shared" si="90"/>
        <v/>
      </c>
      <c r="CH74" s="82">
        <f t="shared" si="91"/>
        <v>61417</v>
      </c>
      <c r="CI74" s="82" t="str">
        <f t="shared" si="92"/>
        <v/>
      </c>
      <c r="CJ74" s="82" t="str">
        <f t="shared" si="93"/>
        <v/>
      </c>
      <c r="CK74" s="82" t="str">
        <f t="shared" si="94"/>
        <v/>
      </c>
      <c r="CL74" s="82">
        <f t="shared" si="95"/>
        <v>0</v>
      </c>
      <c r="CM74" s="82">
        <f t="shared" si="96"/>
        <v>0</v>
      </c>
      <c r="CN74" s="82">
        <f t="shared" si="97"/>
        <v>0</v>
      </c>
      <c r="CO74" s="82" t="str">
        <f t="shared" si="98"/>
        <v/>
      </c>
      <c r="CP74" s="82">
        <f t="shared" si="99"/>
        <v>0</v>
      </c>
      <c r="CQ74" s="82">
        <f t="shared" si="100"/>
        <v>0</v>
      </c>
      <c r="CR74" s="82" t="str">
        <f t="shared" si="101"/>
        <v/>
      </c>
      <c r="CS74" s="82" t="str">
        <f t="shared" si="102"/>
        <v/>
      </c>
      <c r="CT74" s="82">
        <f t="shared" si="103"/>
        <v>0</v>
      </c>
      <c r="CU74" s="82" t="str">
        <f t="shared" si="104"/>
        <v/>
      </c>
      <c r="CV74" s="82" t="str">
        <f t="shared" si="105"/>
        <v/>
      </c>
      <c r="CW74" s="82" t="str">
        <f t="shared" si="106"/>
        <v/>
      </c>
      <c r="CX74" s="82">
        <f t="shared" si="107"/>
        <v>61417</v>
      </c>
      <c r="CY74" s="82">
        <f>VLOOKUP($A74,FAG_Daten_2022!$A$1:$FK$206,FAG_Daten_2022!I$1,FALSE)</f>
        <v>226</v>
      </c>
      <c r="CZ74" s="82" t="str">
        <f>IF(VLOOKUP($A74,FAG_Daten_2022!$A$1:$FK$206,FAG_Daten_2022!BE$1,FALSE)="","",VLOOKUP($A74,FAG_Daten_2022!$A$1:$FK$206,FAG_Daten_2022!BE$1,FALSE))</f>
        <v/>
      </c>
      <c r="DA74" s="82" t="str">
        <f>IF(VLOOKUP($A74,FAG_Daten_2022!$A$1:$FK$206,FAG_Daten_2022!BF$1,FALSE)="","",VLOOKUP($A74,FAG_Daten_2022!$A$1:$FK$206,FAG_Daten_2022!BF$1,FALSE))</f>
        <v/>
      </c>
      <c r="DB74" s="82" t="str">
        <f>IF(VLOOKUP($A74,FAG_Daten_2022!$A$1:$FK$206,FAG_Daten_2022!BG$1,FALSE)="","",VLOOKUP($A74,FAG_Daten_2022!$A$1:$FK$206,FAG_Daten_2022!BG$1,FALSE))</f>
        <v/>
      </c>
      <c r="DC74" s="82" t="str">
        <f>IF(VLOOKUP($A74,FAG_Daten_2022!$A$1:$FK$206,FAG_Daten_2022!BH$1,FALSE)="","",VLOOKUP($A74,FAG_Daten_2022!$A$1:$FK$206,FAG_Daten_2022!BH$1,FALSE))</f>
        <v/>
      </c>
      <c r="DD74" s="82" t="str">
        <f>IF(VLOOKUP($A74,FAG_Daten_2022!$A$1:$FK$206,FAG_Daten_2022!BI$1,FALSE)="","",VLOOKUP($A74,FAG_Daten_2022!$A$1:$FK$206,FAG_Daten_2022!BI$1,FALSE))</f>
        <v/>
      </c>
      <c r="DE74" s="82" t="str">
        <f>IF(VLOOKUP($A74,FAG_Daten_2022!$A$1:$FK$206,FAG_Daten_2022!BJ$1,FALSE)="","",VLOOKUP($A74,FAG_Daten_2022!$A$1:$FK$206,FAG_Daten_2022!BJ$1,FALSE))</f>
        <v/>
      </c>
      <c r="DF74" s="82" t="str">
        <f>IF(VLOOKUP($A74,FAG_Daten_2022!$A$1:$FK$206,FAG_Daten_2022!BK$1,FALSE)="","",VLOOKUP($A74,FAG_Daten_2022!$A$1:$FK$206,FAG_Daten_2022!BK$1,FALSE))</f>
        <v/>
      </c>
      <c r="DG74" s="82" t="str">
        <f>IF(VLOOKUP($A74,FAG_Daten_2022!$A$1:$FK$206,FAG_Daten_2022!BL$1,FALSE)="","",VLOOKUP($A74,FAG_Daten_2022!$A$1:$FK$206,FAG_Daten_2022!BL$1,FALSE))</f>
        <v/>
      </c>
      <c r="DH74" s="82">
        <f>IF(VLOOKUP($A74,FAG_Daten_2022!$A$1:$FK$206,FAG_Daten_2022!BM$1,FALSE)="","",VLOOKUP($A74,FAG_Daten_2022!$A$1:$FK$206,FAG_Daten_2022!BM$1,FALSE))</f>
        <v>121</v>
      </c>
      <c r="DI74" s="82" t="str">
        <f>IF(VLOOKUP($A74,FAG_Daten_2022!$A$1:$FK$206,FAG_Daten_2022!BN$1,FALSE)="","",VLOOKUP($A74,FAG_Daten_2022!$A$1:$FK$206,FAG_Daten_2022!BN$1,FALSE))</f>
        <v/>
      </c>
      <c r="DJ74" s="82" t="str">
        <f>IF(VLOOKUP($A74,FAG_Daten_2022!$A$1:$FK$206,FAG_Daten_2022!BO$1,FALSE)="","",VLOOKUP($A74,FAG_Daten_2022!$A$1:$FK$206,FAG_Daten_2022!BO$1,FALSE))</f>
        <v/>
      </c>
      <c r="DK74" s="82" t="str">
        <f>IF(VLOOKUP($A74,FAG_Daten_2022!$A$1:$FK$206,FAG_Daten_2022!BP$1,FALSE)="","",VLOOKUP($A74,FAG_Daten_2022!$A$1:$FK$206,FAG_Daten_2022!BP$1,FALSE))</f>
        <v/>
      </c>
      <c r="DL74" s="82" t="str">
        <f>IF(VLOOKUP($A74,FAG_Daten_2022!$A$1:$FK$206,FAG_Daten_2022!BQ$1,FALSE)="","",VLOOKUP($A74,FAG_Daten_2022!$A$1:$FK$206,FAG_Daten_2022!BQ$1,FALSE))</f>
        <v/>
      </c>
      <c r="DM74" s="82" t="str">
        <f>IF(VLOOKUP($A74,FAG_Daten_2022!$A$1:$FK$206,FAG_Daten_2022!BR$1,FALSE)="","",VLOOKUP($A74,FAG_Daten_2022!$A$1:$FK$206,FAG_Daten_2022!BR$1,FALSE))</f>
        <v/>
      </c>
      <c r="DN74" s="82" t="str">
        <f t="shared" si="108"/>
        <v/>
      </c>
      <c r="DO74" s="82" t="str">
        <f t="shared" si="109"/>
        <v/>
      </c>
      <c r="DP74" s="82" t="str">
        <f t="shared" si="110"/>
        <v/>
      </c>
      <c r="DQ74" s="82" t="str">
        <f t="shared" si="111"/>
        <v/>
      </c>
      <c r="DR74" s="82" t="str">
        <f t="shared" si="112"/>
        <v/>
      </c>
      <c r="DS74" s="82" t="str">
        <f t="shared" si="113"/>
        <v/>
      </c>
      <c r="DT74" s="82" t="str">
        <f t="shared" si="114"/>
        <v/>
      </c>
      <c r="DU74" s="82" t="str">
        <f t="shared" si="115"/>
        <v/>
      </c>
      <c r="DV74" s="82">
        <f t="shared" si="116"/>
        <v>0</v>
      </c>
      <c r="DW74" s="82" t="str">
        <f t="shared" si="117"/>
        <v/>
      </c>
      <c r="DX74" s="82" t="str">
        <f t="shared" si="118"/>
        <v/>
      </c>
      <c r="DY74" s="82" t="str">
        <f t="shared" si="119"/>
        <v/>
      </c>
      <c r="DZ74" s="82">
        <f t="shared" si="120"/>
        <v>0</v>
      </c>
      <c r="EA74" s="82">
        <f t="shared" si="121"/>
        <v>61417</v>
      </c>
      <c r="EB74" s="82"/>
      <c r="EC74" s="82"/>
      <c r="ED74" s="82"/>
      <c r="EE74" s="82"/>
      <c r="EF74" s="82"/>
      <c r="EG74" s="82"/>
      <c r="EH74" s="82"/>
      <c r="EI74" s="82"/>
      <c r="EJ74" s="82"/>
      <c r="EL74" s="11"/>
    </row>
    <row r="75" spans="1:143" outlineLevel="1" x14ac:dyDescent="0.2">
      <c r="A75" s="3">
        <v>87</v>
      </c>
      <c r="B75" s="3" t="str">
        <f>VLOOKUP(A75,FAG_Daten_2022!A$1:$FK$206,FAG_Daten_2022!$B$1,FALSE)</f>
        <v>Hüttikon</v>
      </c>
      <c r="C75" s="3" t="str">
        <f>VLOOKUP(A75,FAG_Daten_2022!A$1:$FK$206,FAG_Daten_2022!$C$1,FALSE)</f>
        <v>Politische Gemeinde</v>
      </c>
      <c r="D75" s="3" t="str">
        <f>VLOOKUP(A75,FAG_Daten_2022!A$1:$FK$206,FAG_Daten_2022!$D$1,FALSE)</f>
        <v>Bezirk Dielsdorf</v>
      </c>
      <c r="E75" s="82">
        <f>VLOOKUP(A75,FAG_Daten_2022!A$1:$FK$206,FAG_Daten_2022!$AT$1,FALSE)</f>
        <v>2871</v>
      </c>
      <c r="F75" s="82">
        <f>VLOOKUP(A75,FAG_Daten_2022!A$1:$FK$206,FAG_Daten_2022!$AV$1,FALSE)</f>
        <v>3770</v>
      </c>
      <c r="G75" s="82">
        <f>VLOOKUP(A75,FAG_Daten_2022!A$1:$FK$206,FAG_Daten_2022!$F$1,FALSE)</f>
        <v>947</v>
      </c>
      <c r="H75" s="80">
        <f>VLOOKUP(A75,FAG_Daten_2022!A$1:$FK$206,FAG_Daten_2022!$DH$1,FALSE)</f>
        <v>119</v>
      </c>
      <c r="I75" s="82">
        <f>ROUND(IF(E75&lt;FAG_Basisdaten!$C$5*F75,(FAG_Basisdaten!$C$5*F75-E75)*G75*H75/100,0),0)</f>
        <v>800684</v>
      </c>
      <c r="J75" s="82">
        <f>VLOOKUP(A75,FAG_Daten_2022!A$1:$FK$206,FAG_Daten_2022!$AT$1,FALSE)</f>
        <v>2871</v>
      </c>
      <c r="K75" s="82">
        <f>VLOOKUP(A75,FAG_Daten_2022!A$1:$FK$206,FAG_Daten_2022!$AV$1,FALSE)</f>
        <v>3770</v>
      </c>
      <c r="L75" s="3">
        <f>VLOOKUP(A75,FAG_Daten_2022!A$1:$FK$206,FAG_Daten_2022!$F$1,FALSE)</f>
        <v>947</v>
      </c>
      <c r="M75" s="3">
        <f>VLOOKUP(A75,FAG_Daten_2022!A$1:$FK$206,FAG_Daten_2022!DJ$1,FALSE)</f>
        <v>99.67</v>
      </c>
      <c r="N75" s="3">
        <f>VLOOKUP(A75,FAG_Daten_2022!A$1:$FK$206,FAG_Daten_2022!$DK$1,FALSE)</f>
        <v>100.87</v>
      </c>
      <c r="O75" s="82">
        <f>ROUND(IF(J75&gt;K75*FAG_Basisdaten!$C$8,(J75-K75*FAG_Basisdaten!$C$8)*FAG_Basisdaten!$C$9*L75*(M75/N75),0),0)</f>
        <v>0</v>
      </c>
      <c r="P75" s="82">
        <f>VLOOKUP(A75,FAG_Daten_2022!A$1:$FK$206,FAG_Daten_2022!$I$1,FALSE)</f>
        <v>257</v>
      </c>
      <c r="Q75" s="82">
        <f>VLOOKUP(A75,FAG_Daten_2022!A$1:$FK$206,FAG_Daten_2022!$F$1,FALSE)</f>
        <v>947</v>
      </c>
      <c r="R75" s="82">
        <f>VLOOKUP(A75,FAG_Daten_2022!A$1:$FK$206,FAG_Daten_2022!$K$1,FALSE)</f>
        <v>232131</v>
      </c>
      <c r="S75" s="82">
        <f>VLOOKUP(A75,FAG_Daten_2022!A$1:$FK$206,FAG_Daten_2022!$H$1,FALSE)</f>
        <v>1130451</v>
      </c>
      <c r="T75" s="82">
        <f>VLOOKUP(A75,FAG_Daten_2022!A$1:$FK$206,FAG_Daten_2022!$F$1,FALSE)</f>
        <v>947</v>
      </c>
      <c r="U75" s="3">
        <f>VLOOKUP(A75,FAG_Daten_2022!A$1:$FK$206,FAG_Daten_2022!$BC$1,FALSE)</f>
        <v>102.3</v>
      </c>
      <c r="V75" s="3">
        <f>VLOOKUP(A75,FAG_Daten_2022!A$1:$FK$206,FAG_Daten_2022!$BD$1,FALSE)</f>
        <v>104.2</v>
      </c>
      <c r="W75" s="118">
        <f>IF((P75/Q75)&gt;(R75/S75)*FAG_Basisdaten!$C$12,((P75/Q75)-(R75/S75)*FAG_Basisdaten!$C$12)*T75*FAG_Basisdaten!$C$13*(U75/V75),0)</f>
        <v>507692.23406564846</v>
      </c>
      <c r="X75" s="3">
        <f>VLOOKUP(A75,FAG_Daten_2022!A$1:$FK$206,FAG_Daten_2022!$DH$1,FALSE)</f>
        <v>119</v>
      </c>
      <c r="Y75" s="3">
        <f>VLOOKUP(A75,FAG_Daten_2022!A$1:$FK$206,FAG_Daten_2022!$DJ$1,FALSE)</f>
        <v>99.67</v>
      </c>
      <c r="Z75" s="82">
        <f>ROUND(W75-W75*MIN(MAX((Y75*FAG_Basisdaten!$C$15-X75)/(Y75*FAG_Basisdaten!$C$14),0),1),0)</f>
        <v>409791</v>
      </c>
      <c r="AA75" s="79">
        <f>VLOOKUP(A75,FAG_Daten_2022!A$1:$FK$206,FAG_Daten_2022!$AW$1,FALSE)</f>
        <v>596.62</v>
      </c>
      <c r="AB75" s="83">
        <f>VLOOKUP(A75,FAG_Daten_2022!A$1:$FK$206,FAG_Daten_2022!$AZ$1,FALSE)</f>
        <v>1.5800000000000002E-2</v>
      </c>
      <c r="AC75" s="3">
        <f>VLOOKUP(A75,FAG_Daten_2022!A$1:$FK$206,FAG_Daten_2022!$F$1,FALSE)</f>
        <v>947</v>
      </c>
      <c r="AD75" s="3">
        <f>VLOOKUP(A75,FAG_Daten_2022!A$1:$FK$206,FAG_Daten_2022!$BC$1,FALSE)</f>
        <v>102.3</v>
      </c>
      <c r="AE75" s="3">
        <f>VLOOKUP(A75,FAG_Daten_2022!A$1:$FK$206,FAG_Daten_2022!$BD$1,FALSE)</f>
        <v>104.2</v>
      </c>
      <c r="AF75" s="80">
        <f>IF(OR(AA75&lt;FAG_Basisdaten!$C$18,AB75&gt;FAG_Basisdaten!$C$19),MAX((FAG_Basisdaten!$C$20+FAG_Basisdaten!$C$21*AA75+FAG_Basisdaten!$C$22*AB75*100)*AC75*(AD75/AE75),0),0)</f>
        <v>0</v>
      </c>
      <c r="AG75" s="3">
        <f>VLOOKUP(A75,FAG_Daten_2022!A$1:$FK$206,FAG_Daten_2022!$DH$1,FALSE)</f>
        <v>119</v>
      </c>
      <c r="AH75" s="3">
        <f>VLOOKUP(A75,FAG_Daten_2022!A$1:$FK$206,FAG_Daten_2022!$DJ$1,FALSE)</f>
        <v>99.67</v>
      </c>
      <c r="AI75" s="82">
        <f>ROUND(AF75-AF75*MIN(MAX((AH75*FAG_Basisdaten!$C$24-AG75)/(AH75*FAG_Basisdaten!$C$23),0),1),0)</f>
        <v>0</v>
      </c>
      <c r="AJ75" s="3">
        <f>VLOOKUP(A75,FAG_Daten_2022!$A$1:$FK$206,FAG_Daten_2022!$BC$1,FALSE)</f>
        <v>102.3</v>
      </c>
      <c r="AK75" s="3">
        <f>VLOOKUP(A75,FAG_Daten_2022!$A$1:$FK$206,FAG_Daten_2022!$BD$1,FALSE)</f>
        <v>104.2</v>
      </c>
      <c r="AL75" s="82">
        <v>0</v>
      </c>
      <c r="AM75" s="82">
        <f t="shared" si="82"/>
        <v>1210475</v>
      </c>
      <c r="AN75" s="115" t="str">
        <f>IF(VLOOKUP($A75,FAG_Daten_2022!$A$1:$FK$206,FAG_Daten_2022!BS$1,FALSE)="","",VLOOKUP($A75,FAG_Daten_2022!$A$1:$FK$206,FAG_Daten_2022!BS$1,FALSE))</f>
        <v>Dänikon-Hüttikon</v>
      </c>
      <c r="AO75" s="115" t="str">
        <f>IF(VLOOKUP($A75,FAG_Daten_2022!$A$1:$FK$206,FAG_Daten_2022!BT$1,FALSE)="","",VLOOKUP($A75,FAG_Daten_2022!$A$1:$FK$206,FAG_Daten_2022!BT$1,FALSE))</f>
        <v/>
      </c>
      <c r="AP75" s="115" t="str">
        <f>IF(VLOOKUP($A75,FAG_Daten_2022!$A$1:$FK$206,FAG_Daten_2022!BU$1,FALSE)="","",VLOOKUP($A75,FAG_Daten_2022!$A$1:$FK$206,FAG_Daten_2022!BU$1,FALSE))</f>
        <v/>
      </c>
      <c r="AQ75" s="115" t="str">
        <f>IF(VLOOKUP($A75,FAG_Daten_2022!$A$1:$FK$206,FAG_Daten_2022!BV$1,FALSE)="","",VLOOKUP($A75,FAG_Daten_2022!$A$1:$FK$206,FAG_Daten_2022!BV$1,FALSE))</f>
        <v/>
      </c>
      <c r="AR75" s="115" t="str">
        <f>IF(VLOOKUP($A75,FAG_Daten_2022!$A$1:$FK$206,FAG_Daten_2022!BW$1,FALSE)="","",VLOOKUP($A75,FAG_Daten_2022!$A$1:$FK$206,FAG_Daten_2022!BW$1,FALSE))</f>
        <v>Unteres Furttal</v>
      </c>
      <c r="AS75" s="115" t="str">
        <f>IF(VLOOKUP($A75,FAG_Daten_2022!$A$1:$FK$206,FAG_Daten_2022!BX$1,FALSE)="","",VLOOKUP($A75,FAG_Daten_2022!$A$1:$FK$206,FAG_Daten_2022!BX$1,FALSE))</f>
        <v/>
      </c>
      <c r="AT75" s="115" t="str">
        <f>IF(VLOOKUP($A75,FAG_Daten_2022!$A$1:$FK$206,FAG_Daten_2022!BY$1,FALSE)="","",VLOOKUP($A75,FAG_Daten_2022!$A$1:$FK$206,FAG_Daten_2022!BY$1,FALSE))</f>
        <v/>
      </c>
      <c r="AU75" s="115" t="str">
        <f>IF(VLOOKUP($A75,FAG_Daten_2022!$A$1:$FK$206,FAG_Daten_2022!BZ$1,FALSE)="","",VLOOKUP($A75,FAG_Daten_2022!$A$1:$FK$206,FAG_Daten_2022!BZ$1,FALSE))</f>
        <v/>
      </c>
      <c r="AV75" s="115" t="str">
        <f>IF(VLOOKUP($A75,FAG_Daten_2022!$A$1:$FK$206,FAG_Daten_2022!CA$1,FALSE)="","",VLOOKUP($A75,FAG_Daten_2022!$A$1:$FK$206,FAG_Daten_2022!CA$1,FALSE))</f>
        <v/>
      </c>
      <c r="AW75" s="115" t="str">
        <f>IF(VLOOKUP($A75,FAG_Daten_2022!$A$1:$FK$206,FAG_Daten_2022!CB$1,FALSE)="","",VLOOKUP($A75,FAG_Daten_2022!$A$1:$FK$206,FAG_Daten_2022!CB$1,FALSE))</f>
        <v/>
      </c>
      <c r="AX75" s="115" t="str">
        <f>IF(VLOOKUP($A75,FAG_Daten_2022!$A$1:$FK$206,FAG_Daten_2022!CC$1,FALSE)="","",VLOOKUP($A75,FAG_Daten_2022!$A$1:$FK$206,FAG_Daten_2022!CC$1,FALSE))</f>
        <v/>
      </c>
      <c r="AY75" s="115" t="str">
        <f>IF(VLOOKUP($A75,FAG_Daten_2022!$A$1:$FK$206,FAG_Daten_2022!CD$1,FALSE)="","",VLOOKUP($A75,FAG_Daten_2022!$A$1:$FK$206,FAG_Daten_2022!CD$1,FALSE))</f>
        <v/>
      </c>
      <c r="AZ75" s="80">
        <f>VLOOKUP($A75,FAG_Daten_2022!$A$1:$FK$206,FAG_Daten_2022!$DH$1,FALSE)</f>
        <v>119</v>
      </c>
      <c r="BA75" s="80">
        <f>IF(VLOOKUP($A75,FAG_Daten_2022!$A$1:$FK$206,FAG_Daten_2022!M$1,FALSE)="","",VLOOKUP($A75,FAG_Daten_2022!$A$1:$FK$206,FAG_Daten_2022!M$1,FALSE))</f>
        <v>59</v>
      </c>
      <c r="BB75" s="80">
        <f>IF(VLOOKUP($A75,FAG_Daten_2022!$A$1:$FK$206,FAG_Daten_2022!N$1,FALSE)="","",VLOOKUP($A75,FAG_Daten_2022!$A$1:$FK$206,FAG_Daten_2022!N$1,FALSE))</f>
        <v>0</v>
      </c>
      <c r="BC75" s="80">
        <f>IF(VLOOKUP($A75,FAG_Daten_2022!$A$1:$FK$206,FAG_Daten_2022!O$1,FALSE)="","",VLOOKUP($A75,FAG_Daten_2022!$A$1:$FK$206,FAG_Daten_2022!O$1,FALSE))</f>
        <v>0</v>
      </c>
      <c r="BD75" s="80" t="str">
        <f>IF(VLOOKUP($A75,FAG_Daten_2022!$A$1:$FK$206,FAG_Daten_2022!P$1,FALSE)="","",VLOOKUP($A75,FAG_Daten_2022!$A$1:$FK$206,FAG_Daten_2022!P$1,FALSE))</f>
        <v/>
      </c>
      <c r="BE75" s="80">
        <f>IF(VLOOKUP($A75,FAG_Daten_2022!$A$1:$FK$206,FAG_Daten_2022!R$1,FALSE)="","",VLOOKUP($A75,FAG_Daten_2022!$A$1:$FK$206,FAG_Daten_2022!R$1,FALSE))</f>
        <v>22</v>
      </c>
      <c r="BF75" s="80">
        <f>IF(VLOOKUP($A75,FAG_Daten_2022!$A$1:$FK$206,FAG_Daten_2022!S$1,FALSE)="","",VLOOKUP($A75,FAG_Daten_2022!$A$1:$FK$206,FAG_Daten_2022!S$1,FALSE))</f>
        <v>0</v>
      </c>
      <c r="BG75" s="80" t="str">
        <f>IF(VLOOKUP($A75,FAG_Daten_2022!$A$1:$FK$206,FAG_Daten_2022!T$1,FALSE)="","",VLOOKUP($A75,FAG_Daten_2022!$A$1:$FK$206,FAG_Daten_2022!T$1,FALSE))</f>
        <v/>
      </c>
      <c r="BH75" s="80" t="str">
        <f>IF(VLOOKUP($A75,FAG_Daten_2022!$A$1:$FK$206,FAG_Daten_2022!U$1,FALSE)="","",VLOOKUP($A75,FAG_Daten_2022!$A$1:$FK$206,FAG_Daten_2022!U$1,FALSE))</f>
        <v/>
      </c>
      <c r="BI75" s="80">
        <f>IF(VLOOKUP($A75,FAG_Daten_2022!$A$1:$FK$206,FAG_Daten_2022!W$1,FALSE)="","",VLOOKUP($A75,FAG_Daten_2022!$A$1:$FK$206,FAG_Daten_2022!W$1,FALSE))</f>
        <v>0</v>
      </c>
      <c r="BJ75" s="80" t="str">
        <f>IF(VLOOKUP($A75,FAG_Daten_2022!$A$1:$FK$206,FAG_Daten_2022!X$1,FALSE)="","",VLOOKUP($A75,FAG_Daten_2022!$A$1:$FK$206,FAG_Daten_2022!X$1,FALSE))</f>
        <v/>
      </c>
      <c r="BK75" s="80" t="str">
        <f>IF(VLOOKUP($A75,FAG_Daten_2022!$A$1:$FK$206,FAG_Daten_2022!Y$1,FALSE)="","",VLOOKUP($A75,FAG_Daten_2022!$A$1:$FK$206,FAG_Daten_2022!Y$1,FALSE))</f>
        <v/>
      </c>
      <c r="BL75" s="80" t="str">
        <f>IF(VLOOKUP($A75,FAG_Daten_2022!$A$1:$FK$206,FAG_Daten_2022!Z$1,FALSE)="","",VLOOKUP($A75,FAG_Daten_2022!$A$1:$FK$206,FAG_Daten_2022!Z$1,FALSE))</f>
        <v/>
      </c>
      <c r="BM75" s="82">
        <f>IF(VLOOKUP($A75,FAG_Daten_2022!$A$1:$FK$206,FAG_Daten_2022!AG$1,FALSE)="","",VLOOKUP($A75,FAG_Daten_2022!$A$1:$FK$206,FAG_Daten_2022!AG$1,FALSE))</f>
        <v>2719048</v>
      </c>
      <c r="BN75" s="82">
        <f>IF(VLOOKUP($A75,FAG_Daten_2022!$A$1:$FK$206,FAG_Daten_2022!AH$1,FALSE)="","",VLOOKUP($A75,FAG_Daten_2022!$A$1:$FK$206,FAG_Daten_2022!AH$1,FALSE))</f>
        <v>2719048</v>
      </c>
      <c r="BO75" s="82">
        <f>IF(VLOOKUP($A75,FAG_Daten_2022!$A$1:$FK$206,FAG_Daten_2022!AI$1,FALSE)="","",VLOOKUP($A75,FAG_Daten_2022!$A$1:$FK$206,FAG_Daten_2022!AI$1,FALSE))</f>
        <v>0</v>
      </c>
      <c r="BP75" s="113">
        <f>IF(VLOOKUP($A75,FAG_Daten_2022!$A$1:$FK$206,FAG_Daten_2022!AJ$1,FALSE)="","",VLOOKUP($A75,FAG_Daten_2022!$A$1:$FK$206,FAG_Daten_2022!AJ$1,FALSE))</f>
        <v>0</v>
      </c>
      <c r="BQ75" s="82" t="str">
        <f>IF(VLOOKUP($A75,FAG_Daten_2022!$A$1:$FK$206,FAG_Daten_2022!AK$1,FALSE)="","",VLOOKUP($A75,FAG_Daten_2022!$A$1:$FK$206,FAG_Daten_2022!AK$1,FALSE))</f>
        <v/>
      </c>
      <c r="BR75" s="82">
        <f>IF(VLOOKUP($A75,FAG_Daten_2022!$A$1:$FK$206,FAG_Daten_2022!AL$1,FALSE)="","",VLOOKUP($A75,FAG_Daten_2022!$A$1:$FK$206,FAG_Daten_2022!AL$1,FALSE))</f>
        <v>2719048</v>
      </c>
      <c r="BS75" s="82">
        <f>IF(VLOOKUP($A75,FAG_Daten_2022!$A$1:$FK$206,FAG_Daten_2022!AM$1,FALSE)="","",VLOOKUP($A75,FAG_Daten_2022!$A$1:$FK$206,FAG_Daten_2022!AM$1,FALSE))</f>
        <v>0</v>
      </c>
      <c r="BT75" s="82" t="str">
        <f>IF(VLOOKUP($A75,FAG_Daten_2022!$A$1:$FK$206,FAG_Daten_2022!AN$1,FALSE)="","",VLOOKUP($A75,FAG_Daten_2022!$A$1:$FK$206,FAG_Daten_2022!AN$1,FALSE))</f>
        <v/>
      </c>
      <c r="BU75" s="82" t="str">
        <f>IF(VLOOKUP($A75,FAG_Daten_2022!$A$1:$FK$206,FAG_Daten_2022!AO$1,FALSE)="","",VLOOKUP($A75,FAG_Daten_2022!$A$1:$FK$206,FAG_Daten_2022!AO$1,FALSE))</f>
        <v/>
      </c>
      <c r="BV75" s="82">
        <f>IF(VLOOKUP($A75,FAG_Daten_2022!$A$1:$FK$206,FAG_Daten_2022!AP$1,FALSE)="","",VLOOKUP($A75,FAG_Daten_2022!$A$1:$FK$206,FAG_Daten_2022!AP$1,FALSE))</f>
        <v>0</v>
      </c>
      <c r="BW75" s="82" t="str">
        <f>IF(VLOOKUP($A75,FAG_Daten_2022!$A$1:$FK$206,FAG_Daten_2022!AQ$1,FALSE)="","",VLOOKUP($A75,FAG_Daten_2022!$A$1:$FK$206,FAG_Daten_2022!AQ$1,FALSE))</f>
        <v/>
      </c>
      <c r="BX75" s="82" t="str">
        <f>IF(VLOOKUP($A75,FAG_Daten_2022!$A$1:$FK$206,FAG_Daten_2022!AR$1,FALSE)="","",VLOOKUP($A75,FAG_Daten_2022!$A$1:$FK$206,FAG_Daten_2022!AR$1,FALSE))</f>
        <v/>
      </c>
      <c r="BY75" s="82" t="str">
        <f>IF(VLOOKUP($A75,FAG_Daten_2022!$A$1:$FK$206,FAG_Daten_2022!AS$1,FALSE)="","",VLOOKUP($A75,FAG_Daten_2022!$A$1:$FK$206,FAG_Daten_2022!AS$1,FALSE))</f>
        <v/>
      </c>
      <c r="BZ75" s="82">
        <f t="shared" si="83"/>
        <v>396978</v>
      </c>
      <c r="CA75" s="82">
        <f t="shared" si="84"/>
        <v>0</v>
      </c>
      <c r="CB75" s="82">
        <f t="shared" si="85"/>
        <v>0</v>
      </c>
      <c r="CC75" s="82" t="str">
        <f t="shared" si="86"/>
        <v/>
      </c>
      <c r="CD75" s="82">
        <f t="shared" si="87"/>
        <v>148026</v>
      </c>
      <c r="CE75" s="82">
        <f t="shared" si="88"/>
        <v>0</v>
      </c>
      <c r="CF75" s="82" t="str">
        <f t="shared" si="89"/>
        <v/>
      </c>
      <c r="CG75" s="82" t="str">
        <f t="shared" si="90"/>
        <v/>
      </c>
      <c r="CH75" s="82">
        <f t="shared" si="91"/>
        <v>0</v>
      </c>
      <c r="CI75" s="82" t="str">
        <f t="shared" si="92"/>
        <v/>
      </c>
      <c r="CJ75" s="82" t="str">
        <f t="shared" si="93"/>
        <v/>
      </c>
      <c r="CK75" s="82" t="str">
        <f t="shared" si="94"/>
        <v/>
      </c>
      <c r="CL75" s="82">
        <f t="shared" si="95"/>
        <v>0</v>
      </c>
      <c r="CM75" s="82">
        <f t="shared" si="96"/>
        <v>0</v>
      </c>
      <c r="CN75" s="82">
        <f t="shared" si="97"/>
        <v>0</v>
      </c>
      <c r="CO75" s="82" t="str">
        <f t="shared" si="98"/>
        <v/>
      </c>
      <c r="CP75" s="82">
        <f t="shared" si="99"/>
        <v>0</v>
      </c>
      <c r="CQ75" s="82">
        <f t="shared" si="100"/>
        <v>0</v>
      </c>
      <c r="CR75" s="82" t="str">
        <f t="shared" si="101"/>
        <v/>
      </c>
      <c r="CS75" s="82" t="str">
        <f t="shared" si="102"/>
        <v/>
      </c>
      <c r="CT75" s="82">
        <f t="shared" si="103"/>
        <v>0</v>
      </c>
      <c r="CU75" s="82" t="str">
        <f t="shared" si="104"/>
        <v/>
      </c>
      <c r="CV75" s="82" t="str">
        <f t="shared" si="105"/>
        <v/>
      </c>
      <c r="CW75" s="82" t="str">
        <f t="shared" si="106"/>
        <v/>
      </c>
      <c r="CX75" s="82">
        <f t="shared" si="107"/>
        <v>545004</v>
      </c>
      <c r="CY75" s="82">
        <f>VLOOKUP($A75,FAG_Daten_2022!$A$1:$FK$206,FAG_Daten_2022!I$1,FALSE)</f>
        <v>257</v>
      </c>
      <c r="CZ75" s="82">
        <f>IF(VLOOKUP($A75,FAG_Daten_2022!$A$1:$FK$206,FAG_Daten_2022!BE$1,FALSE)="","",VLOOKUP($A75,FAG_Daten_2022!$A$1:$FK$206,FAG_Daten_2022!BE$1,FALSE))</f>
        <v>136</v>
      </c>
      <c r="DA75" s="82" t="str">
        <f>IF(VLOOKUP($A75,FAG_Daten_2022!$A$1:$FK$206,FAG_Daten_2022!BF$1,FALSE)="","",VLOOKUP($A75,FAG_Daten_2022!$A$1:$FK$206,FAG_Daten_2022!BF$1,FALSE))</f>
        <v/>
      </c>
      <c r="DB75" s="82" t="str">
        <f>IF(VLOOKUP($A75,FAG_Daten_2022!$A$1:$FK$206,FAG_Daten_2022!BG$1,FALSE)="","",VLOOKUP($A75,FAG_Daten_2022!$A$1:$FK$206,FAG_Daten_2022!BG$1,FALSE))</f>
        <v/>
      </c>
      <c r="DC75" s="82" t="str">
        <f>IF(VLOOKUP($A75,FAG_Daten_2022!$A$1:$FK$206,FAG_Daten_2022!BH$1,FALSE)="","",VLOOKUP($A75,FAG_Daten_2022!$A$1:$FK$206,FAG_Daten_2022!BH$1,FALSE))</f>
        <v/>
      </c>
      <c r="DD75" s="82">
        <f>IF(VLOOKUP($A75,FAG_Daten_2022!$A$1:$FK$206,FAG_Daten_2022!BI$1,FALSE)="","",VLOOKUP($A75,FAG_Daten_2022!$A$1:$FK$206,FAG_Daten_2022!BI$1,FALSE))</f>
        <v>23</v>
      </c>
      <c r="DE75" s="82" t="str">
        <f>IF(VLOOKUP($A75,FAG_Daten_2022!$A$1:$FK$206,FAG_Daten_2022!BJ$1,FALSE)="","",VLOOKUP($A75,FAG_Daten_2022!$A$1:$FK$206,FAG_Daten_2022!BJ$1,FALSE))</f>
        <v/>
      </c>
      <c r="DF75" s="82" t="str">
        <f>IF(VLOOKUP($A75,FAG_Daten_2022!$A$1:$FK$206,FAG_Daten_2022!BK$1,FALSE)="","",VLOOKUP($A75,FAG_Daten_2022!$A$1:$FK$206,FAG_Daten_2022!BK$1,FALSE))</f>
        <v/>
      </c>
      <c r="DG75" s="82" t="str">
        <f>IF(VLOOKUP($A75,FAG_Daten_2022!$A$1:$FK$206,FAG_Daten_2022!BL$1,FALSE)="","",VLOOKUP($A75,FAG_Daten_2022!$A$1:$FK$206,FAG_Daten_2022!BL$1,FALSE))</f>
        <v/>
      </c>
      <c r="DH75" s="82" t="str">
        <f>IF(VLOOKUP($A75,FAG_Daten_2022!$A$1:$FK$206,FAG_Daten_2022!BM$1,FALSE)="","",VLOOKUP($A75,FAG_Daten_2022!$A$1:$FK$206,FAG_Daten_2022!BM$1,FALSE))</f>
        <v/>
      </c>
      <c r="DI75" s="82" t="str">
        <f>IF(VLOOKUP($A75,FAG_Daten_2022!$A$1:$FK$206,FAG_Daten_2022!BN$1,FALSE)="","",VLOOKUP($A75,FAG_Daten_2022!$A$1:$FK$206,FAG_Daten_2022!BN$1,FALSE))</f>
        <v/>
      </c>
      <c r="DJ75" s="82" t="str">
        <f>IF(VLOOKUP($A75,FAG_Daten_2022!$A$1:$FK$206,FAG_Daten_2022!BO$1,FALSE)="","",VLOOKUP($A75,FAG_Daten_2022!$A$1:$FK$206,FAG_Daten_2022!BO$1,FALSE))</f>
        <v/>
      </c>
      <c r="DK75" s="82" t="str">
        <f>IF(VLOOKUP($A75,FAG_Daten_2022!$A$1:$FK$206,FAG_Daten_2022!BP$1,FALSE)="","",VLOOKUP($A75,FAG_Daten_2022!$A$1:$FK$206,FAG_Daten_2022!BP$1,FALSE))</f>
        <v/>
      </c>
      <c r="DL75" s="82" t="str">
        <f>IF(VLOOKUP($A75,FAG_Daten_2022!$A$1:$FK$206,FAG_Daten_2022!BQ$1,FALSE)="","",VLOOKUP($A75,FAG_Daten_2022!$A$1:$FK$206,FAG_Daten_2022!BQ$1,FALSE))</f>
        <v/>
      </c>
      <c r="DM75" s="82" t="str">
        <f>IF(VLOOKUP($A75,FAG_Daten_2022!$A$1:$FK$206,FAG_Daten_2022!BR$1,FALSE)="","",VLOOKUP($A75,FAG_Daten_2022!$A$1:$FK$206,FAG_Daten_2022!BR$1,FALSE))</f>
        <v/>
      </c>
      <c r="DN75" s="82">
        <f t="shared" si="108"/>
        <v>216854</v>
      </c>
      <c r="DO75" s="82" t="str">
        <f t="shared" si="109"/>
        <v/>
      </c>
      <c r="DP75" s="82" t="str">
        <f t="shared" si="110"/>
        <v/>
      </c>
      <c r="DQ75" s="82" t="str">
        <f t="shared" si="111"/>
        <v/>
      </c>
      <c r="DR75" s="82">
        <f t="shared" si="112"/>
        <v>36674</v>
      </c>
      <c r="DS75" s="82" t="str">
        <f t="shared" si="113"/>
        <v/>
      </c>
      <c r="DT75" s="82" t="str">
        <f t="shared" si="114"/>
        <v/>
      </c>
      <c r="DU75" s="82" t="str">
        <f t="shared" si="115"/>
        <v/>
      </c>
      <c r="DV75" s="82" t="str">
        <f t="shared" si="116"/>
        <v/>
      </c>
      <c r="DW75" s="82" t="str">
        <f t="shared" si="117"/>
        <v/>
      </c>
      <c r="DX75" s="82" t="str">
        <f t="shared" si="118"/>
        <v/>
      </c>
      <c r="DY75" s="82" t="str">
        <f t="shared" si="119"/>
        <v/>
      </c>
      <c r="DZ75" s="82">
        <f t="shared" si="120"/>
        <v>253528</v>
      </c>
      <c r="EA75" s="82">
        <f t="shared" si="121"/>
        <v>798532</v>
      </c>
      <c r="EB75" s="82"/>
      <c r="EC75" s="82"/>
      <c r="ED75" s="82"/>
      <c r="EE75" s="82"/>
      <c r="EF75" s="82"/>
      <c r="EG75" s="82"/>
      <c r="EH75" s="82"/>
      <c r="EI75" s="82"/>
      <c r="EJ75" s="82"/>
      <c r="EL75" s="11"/>
    </row>
    <row r="76" spans="1:143" s="3" customFormat="1" outlineLevel="1" x14ac:dyDescent="0.2">
      <c r="A76" s="3">
        <v>296</v>
      </c>
      <c r="B76" s="3" t="str">
        <f>VLOOKUP(A76,FAG_Daten_2022!A$1:$FK$206,FAG_Daten_2022!$B$1,FALSE)</f>
        <v>Illnau-Effretikon</v>
      </c>
      <c r="C76" s="3" t="str">
        <f>VLOOKUP(A76,FAG_Daten_2022!A$1:$FK$206,FAG_Daten_2022!$C$1,FALSE)</f>
        <v>Stadt</v>
      </c>
      <c r="D76" s="3" t="str">
        <f>VLOOKUP(A76,FAG_Daten_2022!A$1:$FK$206,FAG_Daten_2022!$D$1,FALSE)</f>
        <v>Bezirk Pfäffikon</v>
      </c>
      <c r="E76" s="82">
        <f>VLOOKUP(A76,FAG_Daten_2022!A$1:$FK$206,FAG_Daten_2022!$AT$1,FALSE)</f>
        <v>2520</v>
      </c>
      <c r="F76" s="82">
        <f>VLOOKUP(A76,FAG_Daten_2022!A$1:$FK$206,FAG_Daten_2022!$AV$1,FALSE)</f>
        <v>3770</v>
      </c>
      <c r="G76" s="82">
        <f>VLOOKUP(A76,FAG_Daten_2022!A$1:$FK$206,FAG_Daten_2022!$F$1,FALSE)</f>
        <v>17345</v>
      </c>
      <c r="H76" s="80">
        <f>VLOOKUP(A76,FAG_Daten_2022!A$1:$FK$206,FAG_Daten_2022!$DH$1,FALSE)</f>
        <v>110</v>
      </c>
      <c r="I76" s="82">
        <f>ROUND(IF(E76&lt;FAG_Basisdaten!$C$5*F76,(FAG_Basisdaten!$C$5*F76-E76)*G76*H76/100,0),0)</f>
        <v>20252889</v>
      </c>
      <c r="J76" s="82">
        <f>VLOOKUP(A76,FAG_Daten_2022!A$1:$FK$206,FAG_Daten_2022!$AT$1,FALSE)</f>
        <v>2520</v>
      </c>
      <c r="K76" s="82">
        <f>VLOOKUP(A76,FAG_Daten_2022!A$1:$FK$206,FAG_Daten_2022!$AV$1,FALSE)</f>
        <v>3770</v>
      </c>
      <c r="L76" s="3">
        <f>VLOOKUP(A76,FAG_Daten_2022!A$1:$FK$206,FAG_Daten_2022!$F$1,FALSE)</f>
        <v>17345</v>
      </c>
      <c r="M76" s="3">
        <f>VLOOKUP(A76,FAG_Daten_2022!A$1:$FK$206,FAG_Daten_2022!DJ$1,FALSE)</f>
        <v>99.67</v>
      </c>
      <c r="N76" s="3">
        <f>VLOOKUP(A76,FAG_Daten_2022!A$1:$FK$206,FAG_Daten_2022!$DK$1,FALSE)</f>
        <v>100.87</v>
      </c>
      <c r="O76" s="82">
        <f>ROUND(IF(J76&gt;K76*FAG_Basisdaten!$C$8,(J76-K76*FAG_Basisdaten!$C$8)*FAG_Basisdaten!$C$9*L76*(M76/N76),0),0)</f>
        <v>0</v>
      </c>
      <c r="P76" s="82">
        <f>VLOOKUP(A76,FAG_Daten_2022!A$1:$FK$206,FAG_Daten_2022!$I$1,FALSE)</f>
        <v>3426</v>
      </c>
      <c r="Q76" s="82">
        <f>VLOOKUP(A76,FAG_Daten_2022!A$1:$FK$206,FAG_Daten_2022!$F$1,FALSE)</f>
        <v>17345</v>
      </c>
      <c r="R76" s="82">
        <f>VLOOKUP(A76,FAG_Daten_2022!A$1:$FK$206,FAG_Daten_2022!$K$1,FALSE)</f>
        <v>232131</v>
      </c>
      <c r="S76" s="82">
        <f>VLOOKUP(A76,FAG_Daten_2022!A$1:$FK$206,FAG_Daten_2022!$H$1,FALSE)</f>
        <v>1130451</v>
      </c>
      <c r="T76" s="82">
        <f>VLOOKUP(A76,FAG_Daten_2022!A$1:$FK$206,FAG_Daten_2022!$F$1,FALSE)</f>
        <v>17345</v>
      </c>
      <c r="U76" s="3">
        <f>VLOOKUP(A76,FAG_Daten_2022!A$1:$FK$206,FAG_Daten_2022!$BC$1,FALSE)</f>
        <v>102.3</v>
      </c>
      <c r="V76" s="3">
        <f>VLOOKUP(A76,FAG_Daten_2022!A$1:$FK$206,FAG_Daten_2022!$BD$1,FALSE)</f>
        <v>104.2</v>
      </c>
      <c r="W76" s="118">
        <f>IF((P76/Q76)&gt;(R76/S76)*FAG_Basisdaten!$C$12,((P76/Q76)-(R76/S76)*FAG_Basisdaten!$C$12)*T76*FAG_Basisdaten!$C$13*(U76/V76),0)</f>
        <v>0</v>
      </c>
      <c r="X76" s="3">
        <f>VLOOKUP(A76,FAG_Daten_2022!A$1:$FK$206,FAG_Daten_2022!$DH$1,FALSE)</f>
        <v>110</v>
      </c>
      <c r="Y76" s="3">
        <f>VLOOKUP(A76,FAG_Daten_2022!A$1:$FK$206,FAG_Daten_2022!$DJ$1,FALSE)</f>
        <v>99.67</v>
      </c>
      <c r="Z76" s="82">
        <f>ROUND(W76-W76*MIN(MAX((Y76*FAG_Basisdaten!$C$15-X76)/(Y76*FAG_Basisdaten!$C$14),0),1),0)</f>
        <v>0</v>
      </c>
      <c r="AA76" s="79">
        <f>VLOOKUP(A76,FAG_Daten_2022!A$1:$FK$206,FAG_Daten_2022!$AW$1,FALSE)</f>
        <v>531.05999999999995</v>
      </c>
      <c r="AB76" s="83">
        <f>VLOOKUP(A76,FAG_Daten_2022!A$1:$FK$206,FAG_Daten_2022!$AZ$1,FALSE)</f>
        <v>5.11E-2</v>
      </c>
      <c r="AC76" s="3">
        <f>VLOOKUP(A76,FAG_Daten_2022!A$1:$FK$206,FAG_Daten_2022!$F$1,FALSE)</f>
        <v>17345</v>
      </c>
      <c r="AD76" s="3">
        <f>VLOOKUP(A76,FAG_Daten_2022!A$1:$FK$206,FAG_Daten_2022!$BC$1,FALSE)</f>
        <v>102.3</v>
      </c>
      <c r="AE76" s="3">
        <f>VLOOKUP(A76,FAG_Daten_2022!A$1:$FK$206,FAG_Daten_2022!$BD$1,FALSE)</f>
        <v>104.2</v>
      </c>
      <c r="AF76" s="80">
        <f>IF(OR(AA76&lt;FAG_Basisdaten!$C$18,AB76&gt;FAG_Basisdaten!$C$19),MAX((FAG_Basisdaten!$C$20+FAG_Basisdaten!$C$21*AA76+FAG_Basisdaten!$C$22*AB76*100)*AC76*(AD76/AE76),0),0)</f>
        <v>0</v>
      </c>
      <c r="AG76" s="3">
        <f>VLOOKUP(A76,FAG_Daten_2022!A$1:$FK$206,FAG_Daten_2022!$DH$1,FALSE)</f>
        <v>110</v>
      </c>
      <c r="AH76" s="3">
        <f>VLOOKUP(A76,FAG_Daten_2022!A$1:$FK$206,FAG_Daten_2022!$DJ$1,FALSE)</f>
        <v>99.67</v>
      </c>
      <c r="AI76" s="82">
        <f>ROUND(AF76-AF76*MIN(MAX((AH76*FAG_Basisdaten!$C$24-AG76)/(AH76*FAG_Basisdaten!$C$23),0),1),0)</f>
        <v>0</v>
      </c>
      <c r="AJ76" s="3">
        <f>VLOOKUP(A76,FAG_Daten_2022!$A$1:$FK$206,FAG_Daten_2022!$BC$1,FALSE)</f>
        <v>102.3</v>
      </c>
      <c r="AK76" s="3">
        <f>VLOOKUP(A76,FAG_Daten_2022!$A$1:$FK$206,FAG_Daten_2022!$BD$1,FALSE)</f>
        <v>104.2</v>
      </c>
      <c r="AL76" s="82">
        <v>0</v>
      </c>
      <c r="AM76" s="82">
        <f t="shared" si="82"/>
        <v>20252889</v>
      </c>
      <c r="AN76" s="115" t="str">
        <f>IF(VLOOKUP($A76,FAG_Daten_2022!$A$1:$FK$206,FAG_Daten_2022!BS$1,FALSE)="","",VLOOKUP($A76,FAG_Daten_2022!$A$1:$FK$206,FAG_Daten_2022!BS$1,FALSE))</f>
        <v/>
      </c>
      <c r="AO76" s="115" t="str">
        <f>IF(VLOOKUP($A76,FAG_Daten_2022!$A$1:$FK$206,FAG_Daten_2022!BT$1,FALSE)="","",VLOOKUP($A76,FAG_Daten_2022!$A$1:$FK$206,FAG_Daten_2022!BT$1,FALSE))</f>
        <v/>
      </c>
      <c r="AP76" s="115" t="str">
        <f>IF(VLOOKUP($A76,FAG_Daten_2022!$A$1:$FK$206,FAG_Daten_2022!BU$1,FALSE)="","",VLOOKUP($A76,FAG_Daten_2022!$A$1:$FK$206,FAG_Daten_2022!BU$1,FALSE))</f>
        <v/>
      </c>
      <c r="AQ76" s="115" t="str">
        <f>IF(VLOOKUP($A76,FAG_Daten_2022!$A$1:$FK$206,FAG_Daten_2022!BV$1,FALSE)="","",VLOOKUP($A76,FAG_Daten_2022!$A$1:$FK$206,FAG_Daten_2022!BV$1,FALSE))</f>
        <v/>
      </c>
      <c r="AR76" s="115" t="str">
        <f>IF(VLOOKUP($A76,FAG_Daten_2022!$A$1:$FK$206,FAG_Daten_2022!BW$1,FALSE)="","",VLOOKUP($A76,FAG_Daten_2022!$A$1:$FK$206,FAG_Daten_2022!BW$1,FALSE))</f>
        <v/>
      </c>
      <c r="AS76" s="115" t="str">
        <f>IF(VLOOKUP($A76,FAG_Daten_2022!$A$1:$FK$206,FAG_Daten_2022!BX$1,FALSE)="","",VLOOKUP($A76,FAG_Daten_2022!$A$1:$FK$206,FAG_Daten_2022!BX$1,FALSE))</f>
        <v/>
      </c>
      <c r="AT76" s="115" t="str">
        <f>IF(VLOOKUP($A76,FAG_Daten_2022!$A$1:$FK$206,FAG_Daten_2022!BY$1,FALSE)="","",VLOOKUP($A76,FAG_Daten_2022!$A$1:$FK$206,FAG_Daten_2022!BY$1,FALSE))</f>
        <v/>
      </c>
      <c r="AU76" s="115" t="str">
        <f>IF(VLOOKUP($A76,FAG_Daten_2022!$A$1:$FK$206,FAG_Daten_2022!BZ$1,FALSE)="","",VLOOKUP($A76,FAG_Daten_2022!$A$1:$FK$206,FAG_Daten_2022!BZ$1,FALSE))</f>
        <v/>
      </c>
      <c r="AV76" s="115" t="str">
        <f>IF(VLOOKUP($A76,FAG_Daten_2022!$A$1:$FK$206,FAG_Daten_2022!CA$1,FALSE)="","",VLOOKUP($A76,FAG_Daten_2022!$A$1:$FK$206,FAG_Daten_2022!CA$1,FALSE))</f>
        <v/>
      </c>
      <c r="AW76" s="115" t="str">
        <f>IF(VLOOKUP($A76,FAG_Daten_2022!$A$1:$FK$206,FAG_Daten_2022!CB$1,FALSE)="","",VLOOKUP($A76,FAG_Daten_2022!$A$1:$FK$206,FAG_Daten_2022!CB$1,FALSE))</f>
        <v/>
      </c>
      <c r="AX76" s="115" t="str">
        <f>IF(VLOOKUP($A76,FAG_Daten_2022!$A$1:$FK$206,FAG_Daten_2022!CC$1,FALSE)="","",VLOOKUP($A76,FAG_Daten_2022!$A$1:$FK$206,FAG_Daten_2022!CC$1,FALSE))</f>
        <v/>
      </c>
      <c r="AY76" s="115" t="str">
        <f>IF(VLOOKUP($A76,FAG_Daten_2022!$A$1:$FK$206,FAG_Daten_2022!CD$1,FALSE)="","",VLOOKUP($A76,FAG_Daten_2022!$A$1:$FK$206,FAG_Daten_2022!CD$1,FALSE))</f>
        <v/>
      </c>
      <c r="AZ76" s="80">
        <f>VLOOKUP($A76,FAG_Daten_2022!$A$1:$FK$206,FAG_Daten_2022!$DH$1,FALSE)</f>
        <v>110</v>
      </c>
      <c r="BA76" s="80">
        <f>IF(VLOOKUP($A76,FAG_Daten_2022!$A$1:$FK$206,FAG_Daten_2022!M$1,FALSE)="","",VLOOKUP($A76,FAG_Daten_2022!$A$1:$FK$206,FAG_Daten_2022!M$1,FALSE))</f>
        <v>0</v>
      </c>
      <c r="BB76" s="80">
        <f>IF(VLOOKUP($A76,FAG_Daten_2022!$A$1:$FK$206,FAG_Daten_2022!N$1,FALSE)="","",VLOOKUP($A76,FAG_Daten_2022!$A$1:$FK$206,FAG_Daten_2022!N$1,FALSE))</f>
        <v>0</v>
      </c>
      <c r="BC76" s="80">
        <f>IF(VLOOKUP($A76,FAG_Daten_2022!$A$1:$FK$206,FAG_Daten_2022!O$1,FALSE)="","",VLOOKUP($A76,FAG_Daten_2022!$A$1:$FK$206,FAG_Daten_2022!O$1,FALSE))</f>
        <v>0</v>
      </c>
      <c r="BD76" s="80" t="str">
        <f>IF(VLOOKUP($A76,FAG_Daten_2022!$A$1:$FK$206,FAG_Daten_2022!P$1,FALSE)="","",VLOOKUP($A76,FAG_Daten_2022!$A$1:$FK$206,FAG_Daten_2022!P$1,FALSE))</f>
        <v/>
      </c>
      <c r="BE76" s="80">
        <f>IF(VLOOKUP($A76,FAG_Daten_2022!$A$1:$FK$206,FAG_Daten_2022!R$1,FALSE)="","",VLOOKUP($A76,FAG_Daten_2022!$A$1:$FK$206,FAG_Daten_2022!R$1,FALSE))</f>
        <v>0</v>
      </c>
      <c r="BF76" s="80">
        <f>IF(VLOOKUP($A76,FAG_Daten_2022!$A$1:$FK$206,FAG_Daten_2022!S$1,FALSE)="","",VLOOKUP($A76,FAG_Daten_2022!$A$1:$FK$206,FAG_Daten_2022!S$1,FALSE))</f>
        <v>0</v>
      </c>
      <c r="BG76" s="80" t="str">
        <f>IF(VLOOKUP($A76,FAG_Daten_2022!$A$1:$FK$206,FAG_Daten_2022!T$1,FALSE)="","",VLOOKUP($A76,FAG_Daten_2022!$A$1:$FK$206,FAG_Daten_2022!T$1,FALSE))</f>
        <v/>
      </c>
      <c r="BH76" s="80" t="str">
        <f>IF(VLOOKUP($A76,FAG_Daten_2022!$A$1:$FK$206,FAG_Daten_2022!U$1,FALSE)="","",VLOOKUP($A76,FAG_Daten_2022!$A$1:$FK$206,FAG_Daten_2022!U$1,FALSE))</f>
        <v/>
      </c>
      <c r="BI76" s="80">
        <f>IF(VLOOKUP($A76,FAG_Daten_2022!$A$1:$FK$206,FAG_Daten_2022!W$1,FALSE)="","",VLOOKUP($A76,FAG_Daten_2022!$A$1:$FK$206,FAG_Daten_2022!W$1,FALSE))</f>
        <v>0</v>
      </c>
      <c r="BJ76" s="80" t="str">
        <f>IF(VLOOKUP($A76,FAG_Daten_2022!$A$1:$FK$206,FAG_Daten_2022!X$1,FALSE)="","",VLOOKUP($A76,FAG_Daten_2022!$A$1:$FK$206,FAG_Daten_2022!X$1,FALSE))</f>
        <v/>
      </c>
      <c r="BK76" s="80" t="str">
        <f>IF(VLOOKUP($A76,FAG_Daten_2022!$A$1:$FK$206,FAG_Daten_2022!Y$1,FALSE)="","",VLOOKUP($A76,FAG_Daten_2022!$A$1:$FK$206,FAG_Daten_2022!Y$1,FALSE))</f>
        <v/>
      </c>
      <c r="BL76" s="80" t="str">
        <f>IF(VLOOKUP($A76,FAG_Daten_2022!$A$1:$FK$206,FAG_Daten_2022!Z$1,FALSE)="","",VLOOKUP($A76,FAG_Daten_2022!$A$1:$FK$206,FAG_Daten_2022!Z$1,FALSE))</f>
        <v/>
      </c>
      <c r="BM76" s="82">
        <f>IF(VLOOKUP($A76,FAG_Daten_2022!$A$1:$FK$206,FAG_Daten_2022!AG$1,FALSE)="","",VLOOKUP($A76,FAG_Daten_2022!$A$1:$FK$206,FAG_Daten_2022!AG$1,FALSE))</f>
        <v>43714750</v>
      </c>
      <c r="BN76" s="82">
        <f>IF(VLOOKUP($A76,FAG_Daten_2022!$A$1:$FK$206,FAG_Daten_2022!AH$1,FALSE)="","",VLOOKUP($A76,FAG_Daten_2022!$A$1:$FK$206,FAG_Daten_2022!AH$1,FALSE))</f>
        <v>0</v>
      </c>
      <c r="BO76" s="82">
        <f>IF(VLOOKUP($A76,FAG_Daten_2022!$A$1:$FK$206,FAG_Daten_2022!AI$1,FALSE)="","",VLOOKUP($A76,FAG_Daten_2022!$A$1:$FK$206,FAG_Daten_2022!AI$1,FALSE))</f>
        <v>0</v>
      </c>
      <c r="BP76" s="113">
        <f>IF(VLOOKUP($A76,FAG_Daten_2022!$A$1:$FK$206,FAG_Daten_2022!AJ$1,FALSE)="","",VLOOKUP($A76,FAG_Daten_2022!$A$1:$FK$206,FAG_Daten_2022!AJ$1,FALSE))</f>
        <v>0</v>
      </c>
      <c r="BQ76" s="82" t="str">
        <f>IF(VLOOKUP($A76,FAG_Daten_2022!$A$1:$FK$206,FAG_Daten_2022!AK$1,FALSE)="","",VLOOKUP($A76,FAG_Daten_2022!$A$1:$FK$206,FAG_Daten_2022!AK$1,FALSE))</f>
        <v/>
      </c>
      <c r="BR76" s="82">
        <f>IF(VLOOKUP($A76,FAG_Daten_2022!$A$1:$FK$206,FAG_Daten_2022!AL$1,FALSE)="","",VLOOKUP($A76,FAG_Daten_2022!$A$1:$FK$206,FAG_Daten_2022!AL$1,FALSE))</f>
        <v>0</v>
      </c>
      <c r="BS76" s="82">
        <f>IF(VLOOKUP($A76,FAG_Daten_2022!$A$1:$FK$206,FAG_Daten_2022!AM$1,FALSE)="","",VLOOKUP($A76,FAG_Daten_2022!$A$1:$FK$206,FAG_Daten_2022!AM$1,FALSE))</f>
        <v>0</v>
      </c>
      <c r="BT76" s="82" t="str">
        <f>IF(VLOOKUP($A76,FAG_Daten_2022!$A$1:$FK$206,FAG_Daten_2022!AN$1,FALSE)="","",VLOOKUP($A76,FAG_Daten_2022!$A$1:$FK$206,FAG_Daten_2022!AN$1,FALSE))</f>
        <v/>
      </c>
      <c r="BU76" s="82" t="str">
        <f>IF(VLOOKUP($A76,FAG_Daten_2022!$A$1:$FK$206,FAG_Daten_2022!AO$1,FALSE)="","",VLOOKUP($A76,FAG_Daten_2022!$A$1:$FK$206,FAG_Daten_2022!AO$1,FALSE))</f>
        <v/>
      </c>
      <c r="BV76" s="82">
        <f>IF(VLOOKUP($A76,FAG_Daten_2022!$A$1:$FK$206,FAG_Daten_2022!AP$1,FALSE)="","",VLOOKUP($A76,FAG_Daten_2022!$A$1:$FK$206,FAG_Daten_2022!AP$1,FALSE))</f>
        <v>0</v>
      </c>
      <c r="BW76" s="82" t="str">
        <f>IF(VLOOKUP($A76,FAG_Daten_2022!$A$1:$FK$206,FAG_Daten_2022!AQ$1,FALSE)="","",VLOOKUP($A76,FAG_Daten_2022!$A$1:$FK$206,FAG_Daten_2022!AQ$1,FALSE))</f>
        <v/>
      </c>
      <c r="BX76" s="82" t="str">
        <f>IF(VLOOKUP($A76,FAG_Daten_2022!$A$1:$FK$206,FAG_Daten_2022!AR$1,FALSE)="","",VLOOKUP($A76,FAG_Daten_2022!$A$1:$FK$206,FAG_Daten_2022!AR$1,FALSE))</f>
        <v/>
      </c>
      <c r="BY76" s="82" t="str">
        <f>IF(VLOOKUP($A76,FAG_Daten_2022!$A$1:$FK$206,FAG_Daten_2022!AS$1,FALSE)="","",VLOOKUP($A76,FAG_Daten_2022!$A$1:$FK$206,FAG_Daten_2022!AS$1,FALSE))</f>
        <v/>
      </c>
      <c r="BZ76" s="82">
        <f t="shared" si="83"/>
        <v>0</v>
      </c>
      <c r="CA76" s="82">
        <f t="shared" si="84"/>
        <v>0</v>
      </c>
      <c r="CB76" s="82">
        <f t="shared" si="85"/>
        <v>0</v>
      </c>
      <c r="CC76" s="82" t="str">
        <f t="shared" si="86"/>
        <v/>
      </c>
      <c r="CD76" s="82">
        <f t="shared" si="87"/>
        <v>0</v>
      </c>
      <c r="CE76" s="82">
        <f t="shared" si="88"/>
        <v>0</v>
      </c>
      <c r="CF76" s="82" t="str">
        <f t="shared" si="89"/>
        <v/>
      </c>
      <c r="CG76" s="82" t="str">
        <f t="shared" si="90"/>
        <v/>
      </c>
      <c r="CH76" s="82">
        <f t="shared" si="91"/>
        <v>0</v>
      </c>
      <c r="CI76" s="82" t="str">
        <f t="shared" si="92"/>
        <v/>
      </c>
      <c r="CJ76" s="82" t="str">
        <f t="shared" si="93"/>
        <v/>
      </c>
      <c r="CK76" s="82" t="str">
        <f t="shared" si="94"/>
        <v/>
      </c>
      <c r="CL76" s="82">
        <f t="shared" si="95"/>
        <v>0</v>
      </c>
      <c r="CM76" s="82">
        <f t="shared" si="96"/>
        <v>0</v>
      </c>
      <c r="CN76" s="82">
        <f t="shared" si="97"/>
        <v>0</v>
      </c>
      <c r="CO76" s="82" t="str">
        <f t="shared" si="98"/>
        <v/>
      </c>
      <c r="CP76" s="82">
        <f t="shared" si="99"/>
        <v>0</v>
      </c>
      <c r="CQ76" s="82">
        <f t="shared" si="100"/>
        <v>0</v>
      </c>
      <c r="CR76" s="82" t="str">
        <f t="shared" si="101"/>
        <v/>
      </c>
      <c r="CS76" s="82" t="str">
        <f t="shared" si="102"/>
        <v/>
      </c>
      <c r="CT76" s="82">
        <f t="shared" si="103"/>
        <v>0</v>
      </c>
      <c r="CU76" s="82" t="str">
        <f t="shared" si="104"/>
        <v/>
      </c>
      <c r="CV76" s="82" t="str">
        <f t="shared" si="105"/>
        <v/>
      </c>
      <c r="CW76" s="82" t="str">
        <f t="shared" si="106"/>
        <v/>
      </c>
      <c r="CX76" s="82">
        <f t="shared" si="107"/>
        <v>0</v>
      </c>
      <c r="CY76" s="82">
        <f>VLOOKUP($A76,FAG_Daten_2022!$A$1:$FK$206,FAG_Daten_2022!I$1,FALSE)</f>
        <v>3426</v>
      </c>
      <c r="CZ76" s="82" t="str">
        <f>IF(VLOOKUP($A76,FAG_Daten_2022!$A$1:$FK$206,FAG_Daten_2022!BE$1,FALSE)="","",VLOOKUP($A76,FAG_Daten_2022!$A$1:$FK$206,FAG_Daten_2022!BE$1,FALSE))</f>
        <v/>
      </c>
      <c r="DA76" s="82" t="str">
        <f>IF(VLOOKUP($A76,FAG_Daten_2022!$A$1:$FK$206,FAG_Daten_2022!BF$1,FALSE)="","",VLOOKUP($A76,FAG_Daten_2022!$A$1:$FK$206,FAG_Daten_2022!BF$1,FALSE))</f>
        <v/>
      </c>
      <c r="DB76" s="82" t="str">
        <f>IF(VLOOKUP($A76,FAG_Daten_2022!$A$1:$FK$206,FAG_Daten_2022!BG$1,FALSE)="","",VLOOKUP($A76,FAG_Daten_2022!$A$1:$FK$206,FAG_Daten_2022!BG$1,FALSE))</f>
        <v/>
      </c>
      <c r="DC76" s="82" t="str">
        <f>IF(VLOOKUP($A76,FAG_Daten_2022!$A$1:$FK$206,FAG_Daten_2022!BH$1,FALSE)="","",VLOOKUP($A76,FAG_Daten_2022!$A$1:$FK$206,FAG_Daten_2022!BH$1,FALSE))</f>
        <v/>
      </c>
      <c r="DD76" s="82" t="str">
        <f>IF(VLOOKUP($A76,FAG_Daten_2022!$A$1:$FK$206,FAG_Daten_2022!BI$1,FALSE)="","",VLOOKUP($A76,FAG_Daten_2022!$A$1:$FK$206,FAG_Daten_2022!BI$1,FALSE))</f>
        <v/>
      </c>
      <c r="DE76" s="82" t="str">
        <f>IF(VLOOKUP($A76,FAG_Daten_2022!$A$1:$FK$206,FAG_Daten_2022!BJ$1,FALSE)="","",VLOOKUP($A76,FAG_Daten_2022!$A$1:$FK$206,FAG_Daten_2022!BJ$1,FALSE))</f>
        <v/>
      </c>
      <c r="DF76" s="82" t="str">
        <f>IF(VLOOKUP($A76,FAG_Daten_2022!$A$1:$FK$206,FAG_Daten_2022!BK$1,FALSE)="","",VLOOKUP($A76,FAG_Daten_2022!$A$1:$FK$206,FAG_Daten_2022!BK$1,FALSE))</f>
        <v/>
      </c>
      <c r="DG76" s="82" t="str">
        <f>IF(VLOOKUP($A76,FAG_Daten_2022!$A$1:$FK$206,FAG_Daten_2022!BL$1,FALSE)="","",VLOOKUP($A76,FAG_Daten_2022!$A$1:$FK$206,FAG_Daten_2022!BL$1,FALSE))</f>
        <v/>
      </c>
      <c r="DH76" s="82" t="str">
        <f>IF(VLOOKUP($A76,FAG_Daten_2022!$A$1:$FK$206,FAG_Daten_2022!BM$1,FALSE)="","",VLOOKUP($A76,FAG_Daten_2022!$A$1:$FK$206,FAG_Daten_2022!BM$1,FALSE))</f>
        <v/>
      </c>
      <c r="DI76" s="82" t="str">
        <f>IF(VLOOKUP($A76,FAG_Daten_2022!$A$1:$FK$206,FAG_Daten_2022!BN$1,FALSE)="","",VLOOKUP($A76,FAG_Daten_2022!$A$1:$FK$206,FAG_Daten_2022!BN$1,FALSE))</f>
        <v/>
      </c>
      <c r="DJ76" s="82" t="str">
        <f>IF(VLOOKUP($A76,FAG_Daten_2022!$A$1:$FK$206,FAG_Daten_2022!BO$1,FALSE)="","",VLOOKUP($A76,FAG_Daten_2022!$A$1:$FK$206,FAG_Daten_2022!BO$1,FALSE))</f>
        <v/>
      </c>
      <c r="DK76" s="82" t="str">
        <f>IF(VLOOKUP($A76,FAG_Daten_2022!$A$1:$FK$206,FAG_Daten_2022!BP$1,FALSE)="","",VLOOKUP($A76,FAG_Daten_2022!$A$1:$FK$206,FAG_Daten_2022!BP$1,FALSE))</f>
        <v/>
      </c>
      <c r="DL76" s="82" t="str">
        <f>IF(VLOOKUP($A76,FAG_Daten_2022!$A$1:$FK$206,FAG_Daten_2022!BQ$1,FALSE)="","",VLOOKUP($A76,FAG_Daten_2022!$A$1:$FK$206,FAG_Daten_2022!BQ$1,FALSE))</f>
        <v/>
      </c>
      <c r="DM76" s="82" t="str">
        <f>IF(VLOOKUP($A76,FAG_Daten_2022!$A$1:$FK$206,FAG_Daten_2022!BR$1,FALSE)="","",VLOOKUP($A76,FAG_Daten_2022!$A$1:$FK$206,FAG_Daten_2022!BR$1,FALSE))</f>
        <v/>
      </c>
      <c r="DN76" s="82" t="str">
        <f t="shared" si="108"/>
        <v/>
      </c>
      <c r="DO76" s="82" t="str">
        <f t="shared" si="109"/>
        <v/>
      </c>
      <c r="DP76" s="82" t="str">
        <f t="shared" si="110"/>
        <v/>
      </c>
      <c r="DQ76" s="82" t="str">
        <f t="shared" si="111"/>
        <v/>
      </c>
      <c r="DR76" s="82" t="str">
        <f t="shared" si="112"/>
        <v/>
      </c>
      <c r="DS76" s="82" t="str">
        <f t="shared" si="113"/>
        <v/>
      </c>
      <c r="DT76" s="82" t="str">
        <f t="shared" si="114"/>
        <v/>
      </c>
      <c r="DU76" s="82" t="str">
        <f t="shared" si="115"/>
        <v/>
      </c>
      <c r="DV76" s="82" t="str">
        <f t="shared" si="116"/>
        <v/>
      </c>
      <c r="DW76" s="82" t="str">
        <f t="shared" si="117"/>
        <v/>
      </c>
      <c r="DX76" s="82" t="str">
        <f t="shared" si="118"/>
        <v/>
      </c>
      <c r="DY76" s="82" t="str">
        <f t="shared" si="119"/>
        <v/>
      </c>
      <c r="DZ76" s="82">
        <f t="shared" si="120"/>
        <v>0</v>
      </c>
      <c r="EA76" s="82">
        <f t="shared" si="121"/>
        <v>0</v>
      </c>
      <c r="EB76" s="82"/>
      <c r="EC76" s="82"/>
      <c r="ED76" s="82"/>
      <c r="EE76" s="82"/>
      <c r="EF76" s="82"/>
      <c r="EG76" s="82"/>
      <c r="EH76" s="82"/>
      <c r="EI76" s="82"/>
      <c r="EJ76" s="82"/>
      <c r="EK76" s="1"/>
      <c r="EL76" s="11"/>
      <c r="EM76" s="1"/>
    </row>
    <row r="77" spans="1:143" s="3" customFormat="1" outlineLevel="1" x14ac:dyDescent="0.2">
      <c r="A77" s="3">
        <v>6</v>
      </c>
      <c r="B77" s="3" t="str">
        <f>VLOOKUP(A77,FAG_Daten_2022!A$1:$FK$206,FAG_Daten_2022!$B$1,FALSE)</f>
        <v>Kappel a.A.</v>
      </c>
      <c r="C77" s="3" t="str">
        <f>VLOOKUP(A77,FAG_Daten_2022!A$1:$FK$206,FAG_Daten_2022!$C$1,FALSE)</f>
        <v>Politische Gemeinde</v>
      </c>
      <c r="D77" s="3" t="str">
        <f>VLOOKUP(A77,FAG_Daten_2022!A$1:$FK$206,FAG_Daten_2022!$D$1,FALSE)</f>
        <v>Bezirk Affoltern</v>
      </c>
      <c r="E77" s="82">
        <f>VLOOKUP(A77,FAG_Daten_2022!A$1:$FK$206,FAG_Daten_2022!$AT$1,FALSE)</f>
        <v>3154</v>
      </c>
      <c r="F77" s="82">
        <f>VLOOKUP(A77,FAG_Daten_2022!A$1:$FK$206,FAG_Daten_2022!$AV$1,FALSE)</f>
        <v>3770</v>
      </c>
      <c r="G77" s="82">
        <f>VLOOKUP(A77,FAG_Daten_2022!A$1:$FK$206,FAG_Daten_2022!$F$1,FALSE)</f>
        <v>1244</v>
      </c>
      <c r="H77" s="80">
        <f>VLOOKUP(A77,FAG_Daten_2022!A$1:$FK$206,FAG_Daten_2022!$DH$1,FALSE)</f>
        <v>102</v>
      </c>
      <c r="I77" s="82">
        <f>ROUND(IF(E77&lt;FAG_Basisdaten!$C$5*F77,(FAG_Basisdaten!$C$5*F77-E77)*G77*H77/100,0),0)</f>
        <v>542446</v>
      </c>
      <c r="J77" s="82">
        <f>VLOOKUP(A77,FAG_Daten_2022!A$1:$FK$206,FAG_Daten_2022!$AT$1,FALSE)</f>
        <v>3154</v>
      </c>
      <c r="K77" s="82">
        <f>VLOOKUP(A77,FAG_Daten_2022!A$1:$FK$206,FAG_Daten_2022!$AV$1,FALSE)</f>
        <v>3770</v>
      </c>
      <c r="L77" s="3">
        <f>VLOOKUP(A77,FAG_Daten_2022!A$1:$FK$206,FAG_Daten_2022!$F$1,FALSE)</f>
        <v>1244</v>
      </c>
      <c r="M77" s="3">
        <f>VLOOKUP(A77,FAG_Daten_2022!A$1:$FK$206,FAG_Daten_2022!DJ$1,FALSE)</f>
        <v>99.67</v>
      </c>
      <c r="N77" s="3">
        <f>VLOOKUP(A77,FAG_Daten_2022!A$1:$FK$206,FAG_Daten_2022!$DK$1,FALSE)</f>
        <v>100.87</v>
      </c>
      <c r="O77" s="82">
        <f>ROUND(IF(J77&gt;K77*FAG_Basisdaten!$C$8,(J77-K77*FAG_Basisdaten!$C$8)*FAG_Basisdaten!$C$9*L77*(M77/N77),0),0)</f>
        <v>0</v>
      </c>
      <c r="P77" s="82">
        <f>VLOOKUP(A77,FAG_Daten_2022!A$1:$FK$206,FAG_Daten_2022!$I$1,FALSE)</f>
        <v>316</v>
      </c>
      <c r="Q77" s="82">
        <f>VLOOKUP(A77,FAG_Daten_2022!A$1:$FK$206,FAG_Daten_2022!$F$1,FALSE)</f>
        <v>1244</v>
      </c>
      <c r="R77" s="82">
        <f>VLOOKUP(A77,FAG_Daten_2022!A$1:$FK$206,FAG_Daten_2022!$K$1,FALSE)</f>
        <v>232131</v>
      </c>
      <c r="S77" s="82">
        <f>VLOOKUP(A77,FAG_Daten_2022!A$1:$FK$206,FAG_Daten_2022!$H$1,FALSE)</f>
        <v>1130451</v>
      </c>
      <c r="T77" s="82">
        <f>VLOOKUP(A77,FAG_Daten_2022!A$1:$FK$206,FAG_Daten_2022!$F$1,FALSE)</f>
        <v>1244</v>
      </c>
      <c r="U77" s="3">
        <f>VLOOKUP(A77,FAG_Daten_2022!A$1:$FK$206,FAG_Daten_2022!$BC$1,FALSE)</f>
        <v>102.3</v>
      </c>
      <c r="V77" s="3">
        <f>VLOOKUP(A77,FAG_Daten_2022!A$1:$FK$206,FAG_Daten_2022!$BD$1,FALSE)</f>
        <v>104.2</v>
      </c>
      <c r="W77" s="118">
        <f>IF((P77/Q77)&gt;(R77/S77)*FAG_Basisdaten!$C$12,((P77/Q77)-(R77/S77)*FAG_Basisdaten!$C$12)*T77*FAG_Basisdaten!$C$13*(U77/V77),0)</f>
        <v>412432.01282474911</v>
      </c>
      <c r="X77" s="3">
        <f>VLOOKUP(A77,FAG_Daten_2022!A$1:$FK$206,FAG_Daten_2022!$DH$1,FALSE)</f>
        <v>102</v>
      </c>
      <c r="Y77" s="3">
        <f>VLOOKUP(A77,FAG_Daten_2022!A$1:$FK$206,FAG_Daten_2022!$DJ$1,FALSE)</f>
        <v>99.67</v>
      </c>
      <c r="Z77" s="82">
        <f>ROUND(W77-W77*MIN(MAX((Y77*FAG_Basisdaten!$C$15-X77)/(Y77*FAG_Basisdaten!$C$14),0),1),0)</f>
        <v>204999</v>
      </c>
      <c r="AA77" s="79">
        <f>VLOOKUP(A77,FAG_Daten_2022!A$1:$FK$206,FAG_Daten_2022!$AW$1,FALSE)</f>
        <v>157.56</v>
      </c>
      <c r="AB77" s="83">
        <f>VLOOKUP(A77,FAG_Daten_2022!A$1:$FK$206,FAG_Daten_2022!$AZ$1,FALSE)</f>
        <v>0</v>
      </c>
      <c r="AC77" s="3">
        <f>VLOOKUP(A77,FAG_Daten_2022!A$1:$FK$206,FAG_Daten_2022!$F$1,FALSE)</f>
        <v>1244</v>
      </c>
      <c r="AD77" s="3">
        <f>VLOOKUP(A77,FAG_Daten_2022!A$1:$FK$206,FAG_Daten_2022!$BC$1,FALSE)</f>
        <v>102.3</v>
      </c>
      <c r="AE77" s="3">
        <f>VLOOKUP(A77,FAG_Daten_2022!A$1:$FK$206,FAG_Daten_2022!$BD$1,FALSE)</f>
        <v>104.2</v>
      </c>
      <c r="AF77" s="80">
        <f>IF(OR(AA77&lt;FAG_Basisdaten!$C$18,AB77&gt;FAG_Basisdaten!$C$19),MAX((FAG_Basisdaten!$C$20+FAG_Basisdaten!$C$21*AA77+FAG_Basisdaten!$C$22*AB77*100)*AC77*(AD77/AE77),0),0)</f>
        <v>0</v>
      </c>
      <c r="AG77" s="3">
        <f>VLOOKUP(A77,FAG_Daten_2022!A$1:$FK$206,FAG_Daten_2022!$DH$1,FALSE)</f>
        <v>102</v>
      </c>
      <c r="AH77" s="3">
        <f>VLOOKUP(A77,FAG_Daten_2022!A$1:$FK$206,FAG_Daten_2022!$DJ$1,FALSE)</f>
        <v>99.67</v>
      </c>
      <c r="AI77" s="82">
        <f>ROUND(AF77-AF77*MIN(MAX((AH77*FAG_Basisdaten!$C$24-AG77)/(AH77*FAG_Basisdaten!$C$23),0),1),0)</f>
        <v>0</v>
      </c>
      <c r="AJ77" s="3">
        <f>VLOOKUP(A77,FAG_Daten_2022!$A$1:$FK$206,FAG_Daten_2022!$BC$1,FALSE)</f>
        <v>102.3</v>
      </c>
      <c r="AK77" s="3">
        <f>VLOOKUP(A77,FAG_Daten_2022!$A$1:$FK$206,FAG_Daten_2022!$BD$1,FALSE)</f>
        <v>104.2</v>
      </c>
      <c r="AL77" s="82">
        <v>0</v>
      </c>
      <c r="AM77" s="82">
        <f t="shared" si="82"/>
        <v>747445</v>
      </c>
      <c r="AN77" s="115" t="str">
        <f>IF(VLOOKUP($A77,FAG_Daten_2022!$A$1:$FK$206,FAG_Daten_2022!BS$1,FALSE)="","",VLOOKUP($A77,FAG_Daten_2022!$A$1:$FK$206,FAG_Daten_2022!BS$1,FALSE))</f>
        <v/>
      </c>
      <c r="AO77" s="115" t="str">
        <f>IF(VLOOKUP($A77,FAG_Daten_2022!$A$1:$FK$206,FAG_Daten_2022!BT$1,FALSE)="","",VLOOKUP($A77,FAG_Daten_2022!$A$1:$FK$206,FAG_Daten_2022!BT$1,FALSE))</f>
        <v/>
      </c>
      <c r="AP77" s="115" t="str">
        <f>IF(VLOOKUP($A77,FAG_Daten_2022!$A$1:$FK$206,FAG_Daten_2022!BU$1,FALSE)="","",VLOOKUP($A77,FAG_Daten_2022!$A$1:$FK$206,FAG_Daten_2022!BU$1,FALSE))</f>
        <v/>
      </c>
      <c r="AQ77" s="115" t="str">
        <f>IF(VLOOKUP($A77,FAG_Daten_2022!$A$1:$FK$206,FAG_Daten_2022!BV$1,FALSE)="","",VLOOKUP($A77,FAG_Daten_2022!$A$1:$FK$206,FAG_Daten_2022!BV$1,FALSE))</f>
        <v/>
      </c>
      <c r="AR77" s="115" t="str">
        <f>IF(VLOOKUP($A77,FAG_Daten_2022!$A$1:$FK$206,FAG_Daten_2022!BW$1,FALSE)="","",VLOOKUP($A77,FAG_Daten_2022!$A$1:$FK$206,FAG_Daten_2022!BW$1,FALSE))</f>
        <v>Hausen a.A.</v>
      </c>
      <c r="AS77" s="115" t="str">
        <f>IF(VLOOKUP($A77,FAG_Daten_2022!$A$1:$FK$206,FAG_Daten_2022!BX$1,FALSE)="","",VLOOKUP($A77,FAG_Daten_2022!$A$1:$FK$206,FAG_Daten_2022!BX$1,FALSE))</f>
        <v/>
      </c>
      <c r="AT77" s="115" t="str">
        <f>IF(VLOOKUP($A77,FAG_Daten_2022!$A$1:$FK$206,FAG_Daten_2022!BY$1,FALSE)="","",VLOOKUP($A77,FAG_Daten_2022!$A$1:$FK$206,FAG_Daten_2022!BY$1,FALSE))</f>
        <v/>
      </c>
      <c r="AU77" s="115" t="str">
        <f>IF(VLOOKUP($A77,FAG_Daten_2022!$A$1:$FK$206,FAG_Daten_2022!BZ$1,FALSE)="","",VLOOKUP($A77,FAG_Daten_2022!$A$1:$FK$206,FAG_Daten_2022!BZ$1,FALSE))</f>
        <v/>
      </c>
      <c r="AV77" s="115" t="str">
        <f>IF(VLOOKUP($A77,FAG_Daten_2022!$A$1:$FK$206,FAG_Daten_2022!CA$1,FALSE)="","",VLOOKUP($A77,FAG_Daten_2022!$A$1:$FK$206,FAG_Daten_2022!CA$1,FALSE))</f>
        <v/>
      </c>
      <c r="AW77" s="115" t="str">
        <f>IF(VLOOKUP($A77,FAG_Daten_2022!$A$1:$FK$206,FAG_Daten_2022!CB$1,FALSE)="","",VLOOKUP($A77,FAG_Daten_2022!$A$1:$FK$206,FAG_Daten_2022!CB$1,FALSE))</f>
        <v/>
      </c>
      <c r="AX77" s="115" t="str">
        <f>IF(VLOOKUP($A77,FAG_Daten_2022!$A$1:$FK$206,FAG_Daten_2022!CC$1,FALSE)="","",VLOOKUP($A77,FAG_Daten_2022!$A$1:$FK$206,FAG_Daten_2022!CC$1,FALSE))</f>
        <v/>
      </c>
      <c r="AY77" s="115" t="str">
        <f>IF(VLOOKUP($A77,FAG_Daten_2022!$A$1:$FK$206,FAG_Daten_2022!CD$1,FALSE)="","",VLOOKUP($A77,FAG_Daten_2022!$A$1:$FK$206,FAG_Daten_2022!CD$1,FALSE))</f>
        <v/>
      </c>
      <c r="AZ77" s="80">
        <f>VLOOKUP($A77,FAG_Daten_2022!$A$1:$FK$206,FAG_Daten_2022!$DH$1,FALSE)</f>
        <v>102</v>
      </c>
      <c r="BA77" s="80">
        <f>IF(VLOOKUP($A77,FAG_Daten_2022!$A$1:$FK$206,FAG_Daten_2022!M$1,FALSE)="","",VLOOKUP($A77,FAG_Daten_2022!$A$1:$FK$206,FAG_Daten_2022!M$1,FALSE))</f>
        <v>0</v>
      </c>
      <c r="BB77" s="80">
        <f>IF(VLOOKUP($A77,FAG_Daten_2022!$A$1:$FK$206,FAG_Daten_2022!N$1,FALSE)="","",VLOOKUP($A77,FAG_Daten_2022!$A$1:$FK$206,FAG_Daten_2022!N$1,FALSE))</f>
        <v>0</v>
      </c>
      <c r="BC77" s="80">
        <f>IF(VLOOKUP($A77,FAG_Daten_2022!$A$1:$FK$206,FAG_Daten_2022!O$1,FALSE)="","",VLOOKUP($A77,FAG_Daten_2022!$A$1:$FK$206,FAG_Daten_2022!O$1,FALSE))</f>
        <v>0</v>
      </c>
      <c r="BD77" s="80" t="str">
        <f>IF(VLOOKUP($A77,FAG_Daten_2022!$A$1:$FK$206,FAG_Daten_2022!P$1,FALSE)="","",VLOOKUP($A77,FAG_Daten_2022!$A$1:$FK$206,FAG_Daten_2022!P$1,FALSE))</f>
        <v/>
      </c>
      <c r="BE77" s="80">
        <f>IF(VLOOKUP($A77,FAG_Daten_2022!$A$1:$FK$206,FAG_Daten_2022!R$1,FALSE)="","",VLOOKUP($A77,FAG_Daten_2022!$A$1:$FK$206,FAG_Daten_2022!R$1,FALSE))</f>
        <v>22</v>
      </c>
      <c r="BF77" s="80">
        <f>IF(VLOOKUP($A77,FAG_Daten_2022!$A$1:$FK$206,FAG_Daten_2022!S$1,FALSE)="","",VLOOKUP($A77,FAG_Daten_2022!$A$1:$FK$206,FAG_Daten_2022!S$1,FALSE))</f>
        <v>0</v>
      </c>
      <c r="BG77" s="80" t="str">
        <f>IF(VLOOKUP($A77,FAG_Daten_2022!$A$1:$FK$206,FAG_Daten_2022!T$1,FALSE)="","",VLOOKUP($A77,FAG_Daten_2022!$A$1:$FK$206,FAG_Daten_2022!T$1,FALSE))</f>
        <v/>
      </c>
      <c r="BH77" s="80" t="str">
        <f>IF(VLOOKUP($A77,FAG_Daten_2022!$A$1:$FK$206,FAG_Daten_2022!U$1,FALSE)="","",VLOOKUP($A77,FAG_Daten_2022!$A$1:$FK$206,FAG_Daten_2022!U$1,FALSE))</f>
        <v/>
      </c>
      <c r="BI77" s="80">
        <f>IF(VLOOKUP($A77,FAG_Daten_2022!$A$1:$FK$206,FAG_Daten_2022!W$1,FALSE)="","",VLOOKUP($A77,FAG_Daten_2022!$A$1:$FK$206,FAG_Daten_2022!W$1,FALSE))</f>
        <v>0</v>
      </c>
      <c r="BJ77" s="80" t="str">
        <f>IF(VLOOKUP($A77,FAG_Daten_2022!$A$1:$FK$206,FAG_Daten_2022!X$1,FALSE)="","",VLOOKUP($A77,FAG_Daten_2022!$A$1:$FK$206,FAG_Daten_2022!X$1,FALSE))</f>
        <v/>
      </c>
      <c r="BK77" s="80" t="str">
        <f>IF(VLOOKUP($A77,FAG_Daten_2022!$A$1:$FK$206,FAG_Daten_2022!Y$1,FALSE)="","",VLOOKUP($A77,FAG_Daten_2022!$A$1:$FK$206,FAG_Daten_2022!Y$1,FALSE))</f>
        <v/>
      </c>
      <c r="BL77" s="80" t="str">
        <f>IF(VLOOKUP($A77,FAG_Daten_2022!$A$1:$FK$206,FAG_Daten_2022!Z$1,FALSE)="","",VLOOKUP($A77,FAG_Daten_2022!$A$1:$FK$206,FAG_Daten_2022!Z$1,FALSE))</f>
        <v/>
      </c>
      <c r="BM77" s="82">
        <f>IF(VLOOKUP($A77,FAG_Daten_2022!$A$1:$FK$206,FAG_Daten_2022!AG$1,FALSE)="","",VLOOKUP($A77,FAG_Daten_2022!$A$1:$FK$206,FAG_Daten_2022!AG$1,FALSE))</f>
        <v>3923309</v>
      </c>
      <c r="BN77" s="82">
        <f>IF(VLOOKUP($A77,FAG_Daten_2022!$A$1:$FK$206,FAG_Daten_2022!AH$1,FALSE)="","",VLOOKUP($A77,FAG_Daten_2022!$A$1:$FK$206,FAG_Daten_2022!AH$1,FALSE))</f>
        <v>0</v>
      </c>
      <c r="BO77" s="82">
        <f>IF(VLOOKUP($A77,FAG_Daten_2022!$A$1:$FK$206,FAG_Daten_2022!AI$1,FALSE)="","",VLOOKUP($A77,FAG_Daten_2022!$A$1:$FK$206,FAG_Daten_2022!AI$1,FALSE))</f>
        <v>0</v>
      </c>
      <c r="BP77" s="113">
        <f>IF(VLOOKUP($A77,FAG_Daten_2022!$A$1:$FK$206,FAG_Daten_2022!AJ$1,FALSE)="","",VLOOKUP($A77,FAG_Daten_2022!$A$1:$FK$206,FAG_Daten_2022!AJ$1,FALSE))</f>
        <v>0</v>
      </c>
      <c r="BQ77" s="82" t="str">
        <f>IF(VLOOKUP($A77,FAG_Daten_2022!$A$1:$FK$206,FAG_Daten_2022!AK$1,FALSE)="","",VLOOKUP($A77,FAG_Daten_2022!$A$1:$FK$206,FAG_Daten_2022!AK$1,FALSE))</f>
        <v/>
      </c>
      <c r="BR77" s="82">
        <f>IF(VLOOKUP($A77,FAG_Daten_2022!$A$1:$FK$206,FAG_Daten_2022!AL$1,FALSE)="","",VLOOKUP($A77,FAG_Daten_2022!$A$1:$FK$206,FAG_Daten_2022!AL$1,FALSE))</f>
        <v>3923309</v>
      </c>
      <c r="BS77" s="82">
        <f>IF(VLOOKUP($A77,FAG_Daten_2022!$A$1:$FK$206,FAG_Daten_2022!AM$1,FALSE)="","",VLOOKUP($A77,FAG_Daten_2022!$A$1:$FK$206,FAG_Daten_2022!AM$1,FALSE))</f>
        <v>0</v>
      </c>
      <c r="BT77" s="82" t="str">
        <f>IF(VLOOKUP($A77,FAG_Daten_2022!$A$1:$FK$206,FAG_Daten_2022!AN$1,FALSE)="","",VLOOKUP($A77,FAG_Daten_2022!$A$1:$FK$206,FAG_Daten_2022!AN$1,FALSE))</f>
        <v/>
      </c>
      <c r="BU77" s="82" t="str">
        <f>IF(VLOOKUP($A77,FAG_Daten_2022!$A$1:$FK$206,FAG_Daten_2022!AO$1,FALSE)="","",VLOOKUP($A77,FAG_Daten_2022!$A$1:$FK$206,FAG_Daten_2022!AO$1,FALSE))</f>
        <v/>
      </c>
      <c r="BV77" s="82">
        <f>IF(VLOOKUP($A77,FAG_Daten_2022!$A$1:$FK$206,FAG_Daten_2022!AP$1,FALSE)="","",VLOOKUP($A77,FAG_Daten_2022!$A$1:$FK$206,FAG_Daten_2022!AP$1,FALSE))</f>
        <v>0</v>
      </c>
      <c r="BW77" s="82" t="str">
        <f>IF(VLOOKUP($A77,FAG_Daten_2022!$A$1:$FK$206,FAG_Daten_2022!AQ$1,FALSE)="","",VLOOKUP($A77,FAG_Daten_2022!$A$1:$FK$206,FAG_Daten_2022!AQ$1,FALSE))</f>
        <v/>
      </c>
      <c r="BX77" s="82" t="str">
        <f>IF(VLOOKUP($A77,FAG_Daten_2022!$A$1:$FK$206,FAG_Daten_2022!AR$1,FALSE)="","",VLOOKUP($A77,FAG_Daten_2022!$A$1:$FK$206,FAG_Daten_2022!AR$1,FALSE))</f>
        <v/>
      </c>
      <c r="BY77" s="82" t="str">
        <f>IF(VLOOKUP($A77,FAG_Daten_2022!$A$1:$FK$206,FAG_Daten_2022!AS$1,FALSE)="","",VLOOKUP($A77,FAG_Daten_2022!$A$1:$FK$206,FAG_Daten_2022!AS$1,FALSE))</f>
        <v/>
      </c>
      <c r="BZ77" s="82">
        <f t="shared" si="83"/>
        <v>0</v>
      </c>
      <c r="CA77" s="82">
        <f t="shared" si="84"/>
        <v>0</v>
      </c>
      <c r="CB77" s="82">
        <f t="shared" si="85"/>
        <v>0</v>
      </c>
      <c r="CC77" s="82" t="str">
        <f t="shared" si="86"/>
        <v/>
      </c>
      <c r="CD77" s="82">
        <f t="shared" si="87"/>
        <v>116998</v>
      </c>
      <c r="CE77" s="82">
        <f t="shared" si="88"/>
        <v>0</v>
      </c>
      <c r="CF77" s="82" t="str">
        <f t="shared" si="89"/>
        <v/>
      </c>
      <c r="CG77" s="82" t="str">
        <f t="shared" si="90"/>
        <v/>
      </c>
      <c r="CH77" s="82">
        <f t="shared" si="91"/>
        <v>0</v>
      </c>
      <c r="CI77" s="82" t="str">
        <f t="shared" si="92"/>
        <v/>
      </c>
      <c r="CJ77" s="82" t="str">
        <f t="shared" si="93"/>
        <v/>
      </c>
      <c r="CK77" s="82" t="str">
        <f t="shared" si="94"/>
        <v/>
      </c>
      <c r="CL77" s="82">
        <f t="shared" si="95"/>
        <v>0</v>
      </c>
      <c r="CM77" s="82">
        <f t="shared" si="96"/>
        <v>0</v>
      </c>
      <c r="CN77" s="82">
        <f t="shared" si="97"/>
        <v>0</v>
      </c>
      <c r="CO77" s="82" t="str">
        <f t="shared" si="98"/>
        <v/>
      </c>
      <c r="CP77" s="82">
        <f t="shared" si="99"/>
        <v>0</v>
      </c>
      <c r="CQ77" s="82">
        <f t="shared" si="100"/>
        <v>0</v>
      </c>
      <c r="CR77" s="82" t="str">
        <f t="shared" si="101"/>
        <v/>
      </c>
      <c r="CS77" s="82" t="str">
        <f t="shared" si="102"/>
        <v/>
      </c>
      <c r="CT77" s="82">
        <f t="shared" si="103"/>
        <v>0</v>
      </c>
      <c r="CU77" s="82" t="str">
        <f t="shared" si="104"/>
        <v/>
      </c>
      <c r="CV77" s="82" t="str">
        <f t="shared" si="105"/>
        <v/>
      </c>
      <c r="CW77" s="82" t="str">
        <f t="shared" si="106"/>
        <v/>
      </c>
      <c r="CX77" s="82">
        <f t="shared" si="107"/>
        <v>116998</v>
      </c>
      <c r="CY77" s="82">
        <f>VLOOKUP($A77,FAG_Daten_2022!$A$1:$FK$206,FAG_Daten_2022!I$1,FALSE)</f>
        <v>316</v>
      </c>
      <c r="CZ77" s="82" t="str">
        <f>IF(VLOOKUP($A77,FAG_Daten_2022!$A$1:$FK$206,FAG_Daten_2022!BE$1,FALSE)="","",VLOOKUP($A77,FAG_Daten_2022!$A$1:$FK$206,FAG_Daten_2022!BE$1,FALSE))</f>
        <v/>
      </c>
      <c r="DA77" s="82" t="str">
        <f>IF(VLOOKUP($A77,FAG_Daten_2022!$A$1:$FK$206,FAG_Daten_2022!BF$1,FALSE)="","",VLOOKUP($A77,FAG_Daten_2022!$A$1:$FK$206,FAG_Daten_2022!BF$1,FALSE))</f>
        <v/>
      </c>
      <c r="DB77" s="82" t="str">
        <f>IF(VLOOKUP($A77,FAG_Daten_2022!$A$1:$FK$206,FAG_Daten_2022!BG$1,FALSE)="","",VLOOKUP($A77,FAG_Daten_2022!$A$1:$FK$206,FAG_Daten_2022!BG$1,FALSE))</f>
        <v/>
      </c>
      <c r="DC77" s="82" t="str">
        <f>IF(VLOOKUP($A77,FAG_Daten_2022!$A$1:$FK$206,FAG_Daten_2022!BH$1,FALSE)="","",VLOOKUP($A77,FAG_Daten_2022!$A$1:$FK$206,FAG_Daten_2022!BH$1,FALSE))</f>
        <v/>
      </c>
      <c r="DD77" s="82">
        <f>IF(VLOOKUP($A77,FAG_Daten_2022!$A$1:$FK$206,FAG_Daten_2022!BI$1,FALSE)="","",VLOOKUP($A77,FAG_Daten_2022!$A$1:$FK$206,FAG_Daten_2022!BI$1,FALSE))</f>
        <v>24</v>
      </c>
      <c r="DE77" s="82" t="str">
        <f>IF(VLOOKUP($A77,FAG_Daten_2022!$A$1:$FK$206,FAG_Daten_2022!BJ$1,FALSE)="","",VLOOKUP($A77,FAG_Daten_2022!$A$1:$FK$206,FAG_Daten_2022!BJ$1,FALSE))</f>
        <v/>
      </c>
      <c r="DF77" s="82" t="str">
        <f>IF(VLOOKUP($A77,FAG_Daten_2022!$A$1:$FK$206,FAG_Daten_2022!BK$1,FALSE)="","",VLOOKUP($A77,FAG_Daten_2022!$A$1:$FK$206,FAG_Daten_2022!BK$1,FALSE))</f>
        <v/>
      </c>
      <c r="DG77" s="82" t="str">
        <f>IF(VLOOKUP($A77,FAG_Daten_2022!$A$1:$FK$206,FAG_Daten_2022!BL$1,FALSE)="","",VLOOKUP($A77,FAG_Daten_2022!$A$1:$FK$206,FAG_Daten_2022!BL$1,FALSE))</f>
        <v/>
      </c>
      <c r="DH77" s="82" t="str">
        <f>IF(VLOOKUP($A77,FAG_Daten_2022!$A$1:$FK$206,FAG_Daten_2022!BM$1,FALSE)="","",VLOOKUP($A77,FAG_Daten_2022!$A$1:$FK$206,FAG_Daten_2022!BM$1,FALSE))</f>
        <v/>
      </c>
      <c r="DI77" s="82" t="str">
        <f>IF(VLOOKUP($A77,FAG_Daten_2022!$A$1:$FK$206,FAG_Daten_2022!BN$1,FALSE)="","",VLOOKUP($A77,FAG_Daten_2022!$A$1:$FK$206,FAG_Daten_2022!BN$1,FALSE))</f>
        <v/>
      </c>
      <c r="DJ77" s="82" t="str">
        <f>IF(VLOOKUP($A77,FAG_Daten_2022!$A$1:$FK$206,FAG_Daten_2022!BO$1,FALSE)="","",VLOOKUP($A77,FAG_Daten_2022!$A$1:$FK$206,FAG_Daten_2022!BO$1,FALSE))</f>
        <v/>
      </c>
      <c r="DK77" s="82" t="str">
        <f>IF(VLOOKUP($A77,FAG_Daten_2022!$A$1:$FK$206,FAG_Daten_2022!BP$1,FALSE)="","",VLOOKUP($A77,FAG_Daten_2022!$A$1:$FK$206,FAG_Daten_2022!BP$1,FALSE))</f>
        <v/>
      </c>
      <c r="DL77" s="82" t="str">
        <f>IF(VLOOKUP($A77,FAG_Daten_2022!$A$1:$FK$206,FAG_Daten_2022!BQ$1,FALSE)="","",VLOOKUP($A77,FAG_Daten_2022!$A$1:$FK$206,FAG_Daten_2022!BQ$1,FALSE))</f>
        <v/>
      </c>
      <c r="DM77" s="82" t="str">
        <f>IF(VLOOKUP($A77,FAG_Daten_2022!$A$1:$FK$206,FAG_Daten_2022!BR$1,FALSE)="","",VLOOKUP($A77,FAG_Daten_2022!$A$1:$FK$206,FAG_Daten_2022!BR$1,FALSE))</f>
        <v/>
      </c>
      <c r="DN77" s="82" t="str">
        <f t="shared" si="108"/>
        <v/>
      </c>
      <c r="DO77" s="82" t="str">
        <f t="shared" si="109"/>
        <v/>
      </c>
      <c r="DP77" s="82" t="str">
        <f t="shared" si="110"/>
        <v/>
      </c>
      <c r="DQ77" s="82" t="str">
        <f t="shared" si="111"/>
        <v/>
      </c>
      <c r="DR77" s="82">
        <f t="shared" si="112"/>
        <v>15570</v>
      </c>
      <c r="DS77" s="82" t="str">
        <f t="shared" si="113"/>
        <v/>
      </c>
      <c r="DT77" s="82" t="str">
        <f t="shared" si="114"/>
        <v/>
      </c>
      <c r="DU77" s="82" t="str">
        <f t="shared" si="115"/>
        <v/>
      </c>
      <c r="DV77" s="82" t="str">
        <f t="shared" si="116"/>
        <v/>
      </c>
      <c r="DW77" s="82" t="str">
        <f t="shared" si="117"/>
        <v/>
      </c>
      <c r="DX77" s="82" t="str">
        <f t="shared" si="118"/>
        <v/>
      </c>
      <c r="DY77" s="82" t="str">
        <f t="shared" si="119"/>
        <v/>
      </c>
      <c r="DZ77" s="82">
        <f t="shared" si="120"/>
        <v>15570</v>
      </c>
      <c r="EA77" s="82">
        <f t="shared" si="121"/>
        <v>132568</v>
      </c>
      <c r="EB77" s="82"/>
      <c r="EC77" s="82"/>
      <c r="ED77" s="82"/>
      <c r="EE77" s="82"/>
      <c r="EF77" s="82"/>
      <c r="EG77" s="82"/>
      <c r="EH77" s="82"/>
      <c r="EI77" s="82"/>
      <c r="EJ77" s="82"/>
      <c r="EK77" s="1"/>
      <c r="EL77" s="11"/>
      <c r="EM77" s="1"/>
    </row>
    <row r="78" spans="1:143" s="3" customFormat="1" outlineLevel="1" x14ac:dyDescent="0.2">
      <c r="A78" s="3">
        <v>135</v>
      </c>
      <c r="B78" s="3" t="str">
        <f>VLOOKUP(A78,FAG_Daten_2022!A$1:$FK$206,FAG_Daten_2022!$B$1,FALSE)</f>
        <v>Kilchberg</v>
      </c>
      <c r="C78" s="3" t="str">
        <f>VLOOKUP(A78,FAG_Daten_2022!A$1:$FK$206,FAG_Daten_2022!$C$1,FALSE)</f>
        <v>Politische Gemeinde</v>
      </c>
      <c r="D78" s="3" t="str">
        <f>VLOOKUP(A78,FAG_Daten_2022!A$1:$FK$206,FAG_Daten_2022!$D$1,FALSE)</f>
        <v>Bezirk Horgen</v>
      </c>
      <c r="E78" s="82">
        <f>VLOOKUP(A78,FAG_Daten_2022!A$1:$FK$206,FAG_Daten_2022!$AT$1,FALSE)</f>
        <v>11468</v>
      </c>
      <c r="F78" s="82">
        <f>VLOOKUP(A78,FAG_Daten_2022!A$1:$FK$206,FAG_Daten_2022!$AV$1,FALSE)</f>
        <v>3770</v>
      </c>
      <c r="G78" s="82">
        <f>VLOOKUP(A78,FAG_Daten_2022!A$1:$FK$206,FAG_Daten_2022!$F$1,FALSE)</f>
        <v>9189</v>
      </c>
      <c r="H78" s="80">
        <f>VLOOKUP(A78,FAG_Daten_2022!A$1:$FK$206,FAG_Daten_2022!$DH$1,FALSE)</f>
        <v>72</v>
      </c>
      <c r="I78" s="82">
        <f>ROUND(IF(E78&lt;FAG_Basisdaten!$C$5*F78,(FAG_Basisdaten!$C$5*F78-E78)*G78*H78/100,0),0)</f>
        <v>0</v>
      </c>
      <c r="J78" s="82">
        <f>VLOOKUP(A78,FAG_Daten_2022!A$1:$FK$206,FAG_Daten_2022!$AT$1,FALSE)</f>
        <v>11468</v>
      </c>
      <c r="K78" s="82">
        <f>VLOOKUP(A78,FAG_Daten_2022!A$1:$FK$206,FAG_Daten_2022!$AV$1,FALSE)</f>
        <v>3770</v>
      </c>
      <c r="L78" s="3">
        <f>VLOOKUP(A78,FAG_Daten_2022!A$1:$FK$206,FAG_Daten_2022!$F$1,FALSE)</f>
        <v>9189</v>
      </c>
      <c r="M78" s="3">
        <f>VLOOKUP(A78,FAG_Daten_2022!A$1:$FK$206,FAG_Daten_2022!DJ$1,FALSE)</f>
        <v>99.67</v>
      </c>
      <c r="N78" s="3">
        <f>VLOOKUP(A78,FAG_Daten_2022!A$1:$FK$206,FAG_Daten_2022!$DK$1,FALSE)</f>
        <v>100.87</v>
      </c>
      <c r="O78" s="82">
        <f>ROUND(IF(J78&gt;K78*FAG_Basisdaten!$C$8,(J78-K78*FAG_Basisdaten!$C$8)*FAG_Basisdaten!$C$9*L78*(M78/N78),0),0)</f>
        <v>46530652</v>
      </c>
      <c r="P78" s="82">
        <f>VLOOKUP(A78,FAG_Daten_2022!A$1:$FK$206,FAG_Daten_2022!$I$1,FALSE)</f>
        <v>1974</v>
      </c>
      <c r="Q78" s="82">
        <f>VLOOKUP(A78,FAG_Daten_2022!A$1:$FK$206,FAG_Daten_2022!$F$1,FALSE)</f>
        <v>9189</v>
      </c>
      <c r="R78" s="82">
        <f>VLOOKUP(A78,FAG_Daten_2022!A$1:$FK$206,FAG_Daten_2022!$K$1,FALSE)</f>
        <v>232131</v>
      </c>
      <c r="S78" s="82">
        <f>VLOOKUP(A78,FAG_Daten_2022!A$1:$FK$206,FAG_Daten_2022!$H$1,FALSE)</f>
        <v>1130451</v>
      </c>
      <c r="T78" s="82">
        <f>VLOOKUP(A78,FAG_Daten_2022!A$1:$FK$206,FAG_Daten_2022!$F$1,FALSE)</f>
        <v>9189</v>
      </c>
      <c r="U78" s="3">
        <f>VLOOKUP(A78,FAG_Daten_2022!A$1:$FK$206,FAG_Daten_2022!$BC$1,FALSE)</f>
        <v>102.3</v>
      </c>
      <c r="V78" s="3">
        <f>VLOOKUP(A78,FAG_Daten_2022!A$1:$FK$206,FAG_Daten_2022!$BD$1,FALSE)</f>
        <v>104.2</v>
      </c>
      <c r="W78" s="118">
        <f>IF((P78/Q78)&gt;(R78/S78)*FAG_Basisdaten!$C$12,((P78/Q78)-(R78/S78)*FAG_Basisdaten!$C$12)*T78*FAG_Basisdaten!$C$13*(U78/V78),0)</f>
        <v>0</v>
      </c>
      <c r="X78" s="3">
        <f>VLOOKUP(A78,FAG_Daten_2022!A$1:$FK$206,FAG_Daten_2022!$DH$1,FALSE)</f>
        <v>72</v>
      </c>
      <c r="Y78" s="3">
        <f>VLOOKUP(A78,FAG_Daten_2022!A$1:$FK$206,FAG_Daten_2022!$DJ$1,FALSE)</f>
        <v>99.67</v>
      </c>
      <c r="Z78" s="82">
        <f>ROUND(W78-W78*MIN(MAX((Y78*FAG_Basisdaten!$C$15-X78)/(Y78*FAG_Basisdaten!$C$14),0),1),0)</f>
        <v>0</v>
      </c>
      <c r="AA78" s="79">
        <f>VLOOKUP(A78,FAG_Daten_2022!A$1:$FK$206,FAG_Daten_2022!$AW$1,FALSE)</f>
        <v>3563.58</v>
      </c>
      <c r="AB78" s="83">
        <f>VLOOKUP(A78,FAG_Daten_2022!A$1:$FK$206,FAG_Daten_2022!$AZ$1,FALSE)</f>
        <v>0</v>
      </c>
      <c r="AC78" s="3">
        <f>VLOOKUP(A78,FAG_Daten_2022!A$1:$FK$206,FAG_Daten_2022!$F$1,FALSE)</f>
        <v>9189</v>
      </c>
      <c r="AD78" s="3">
        <f>VLOOKUP(A78,FAG_Daten_2022!A$1:$FK$206,FAG_Daten_2022!$BC$1,FALSE)</f>
        <v>102.3</v>
      </c>
      <c r="AE78" s="3">
        <f>VLOOKUP(A78,FAG_Daten_2022!A$1:$FK$206,FAG_Daten_2022!$BD$1,FALSE)</f>
        <v>104.2</v>
      </c>
      <c r="AF78" s="80">
        <f>IF(OR(AA78&lt;FAG_Basisdaten!$C$18,AB78&gt;FAG_Basisdaten!$C$19),MAX((FAG_Basisdaten!$C$20+FAG_Basisdaten!$C$21*AA78+FAG_Basisdaten!$C$22*AB78*100)*AC78*(AD78/AE78),0),0)</f>
        <v>0</v>
      </c>
      <c r="AG78" s="3">
        <f>VLOOKUP(A78,FAG_Daten_2022!A$1:$FK$206,FAG_Daten_2022!$DH$1,FALSE)</f>
        <v>72</v>
      </c>
      <c r="AH78" s="3">
        <f>VLOOKUP(A78,FAG_Daten_2022!A$1:$FK$206,FAG_Daten_2022!$DJ$1,FALSE)</f>
        <v>99.67</v>
      </c>
      <c r="AI78" s="82">
        <f>ROUND(AF78-AF78*MIN(MAX((AH78*FAG_Basisdaten!$C$24-AG78)/(AH78*FAG_Basisdaten!$C$23),0),1),0)</f>
        <v>0</v>
      </c>
      <c r="AJ78" s="3">
        <f>VLOOKUP(A78,FAG_Daten_2022!$A$1:$FK$206,FAG_Daten_2022!$BC$1,FALSE)</f>
        <v>102.3</v>
      </c>
      <c r="AK78" s="3">
        <f>VLOOKUP(A78,FAG_Daten_2022!$A$1:$FK$206,FAG_Daten_2022!$BD$1,FALSE)</f>
        <v>104.2</v>
      </c>
      <c r="AL78" s="82">
        <v>0</v>
      </c>
      <c r="AM78" s="82">
        <f t="shared" si="82"/>
        <v>-46530652</v>
      </c>
      <c r="AN78" s="115" t="str">
        <f>IF(VLOOKUP($A78,FAG_Daten_2022!$A$1:$FK$206,FAG_Daten_2022!BS$1,FALSE)="","",VLOOKUP($A78,FAG_Daten_2022!$A$1:$FK$206,FAG_Daten_2022!BS$1,FALSE))</f>
        <v/>
      </c>
      <c r="AO78" s="115" t="str">
        <f>IF(VLOOKUP($A78,FAG_Daten_2022!$A$1:$FK$206,FAG_Daten_2022!BT$1,FALSE)="","",VLOOKUP($A78,FAG_Daten_2022!$A$1:$FK$206,FAG_Daten_2022!BT$1,FALSE))</f>
        <v/>
      </c>
      <c r="AP78" s="115" t="str">
        <f>IF(VLOOKUP($A78,FAG_Daten_2022!$A$1:$FK$206,FAG_Daten_2022!BU$1,FALSE)="","",VLOOKUP($A78,FAG_Daten_2022!$A$1:$FK$206,FAG_Daten_2022!BU$1,FALSE))</f>
        <v/>
      </c>
      <c r="AQ78" s="115" t="str">
        <f>IF(VLOOKUP($A78,FAG_Daten_2022!$A$1:$FK$206,FAG_Daten_2022!BV$1,FALSE)="","",VLOOKUP($A78,FAG_Daten_2022!$A$1:$FK$206,FAG_Daten_2022!BV$1,FALSE))</f>
        <v/>
      </c>
      <c r="AR78" s="115" t="str">
        <f>IF(VLOOKUP($A78,FAG_Daten_2022!$A$1:$FK$206,FAG_Daten_2022!BW$1,FALSE)="","",VLOOKUP($A78,FAG_Daten_2022!$A$1:$FK$206,FAG_Daten_2022!BW$1,FALSE))</f>
        <v/>
      </c>
      <c r="AS78" s="115" t="str">
        <f>IF(VLOOKUP($A78,FAG_Daten_2022!$A$1:$FK$206,FAG_Daten_2022!BX$1,FALSE)="","",VLOOKUP($A78,FAG_Daten_2022!$A$1:$FK$206,FAG_Daten_2022!BX$1,FALSE))</f>
        <v/>
      </c>
      <c r="AT78" s="115" t="str">
        <f>IF(VLOOKUP($A78,FAG_Daten_2022!$A$1:$FK$206,FAG_Daten_2022!BY$1,FALSE)="","",VLOOKUP($A78,FAG_Daten_2022!$A$1:$FK$206,FAG_Daten_2022!BY$1,FALSE))</f>
        <v/>
      </c>
      <c r="AU78" s="115" t="str">
        <f>IF(VLOOKUP($A78,FAG_Daten_2022!$A$1:$FK$206,FAG_Daten_2022!BZ$1,FALSE)="","",VLOOKUP($A78,FAG_Daten_2022!$A$1:$FK$206,FAG_Daten_2022!BZ$1,FALSE))</f>
        <v/>
      </c>
      <c r="AV78" s="115" t="str">
        <f>IF(VLOOKUP($A78,FAG_Daten_2022!$A$1:$FK$206,FAG_Daten_2022!CA$1,FALSE)="","",VLOOKUP($A78,FAG_Daten_2022!$A$1:$FK$206,FAG_Daten_2022!CA$1,FALSE))</f>
        <v/>
      </c>
      <c r="AW78" s="115" t="str">
        <f>IF(VLOOKUP($A78,FAG_Daten_2022!$A$1:$FK$206,FAG_Daten_2022!CB$1,FALSE)="","",VLOOKUP($A78,FAG_Daten_2022!$A$1:$FK$206,FAG_Daten_2022!CB$1,FALSE))</f>
        <v/>
      </c>
      <c r="AX78" s="115" t="str">
        <f>IF(VLOOKUP($A78,FAG_Daten_2022!$A$1:$FK$206,FAG_Daten_2022!CC$1,FALSE)="","",VLOOKUP($A78,FAG_Daten_2022!$A$1:$FK$206,FAG_Daten_2022!CC$1,FALSE))</f>
        <v/>
      </c>
      <c r="AY78" s="115" t="str">
        <f>IF(VLOOKUP($A78,FAG_Daten_2022!$A$1:$FK$206,FAG_Daten_2022!CD$1,FALSE)="","",VLOOKUP($A78,FAG_Daten_2022!$A$1:$FK$206,FAG_Daten_2022!CD$1,FALSE))</f>
        <v/>
      </c>
      <c r="AZ78" s="80">
        <f>VLOOKUP($A78,FAG_Daten_2022!$A$1:$FK$206,FAG_Daten_2022!$DH$1,FALSE)</f>
        <v>72</v>
      </c>
      <c r="BA78" s="80">
        <f>IF(VLOOKUP($A78,FAG_Daten_2022!$A$1:$FK$206,FAG_Daten_2022!M$1,FALSE)="","",VLOOKUP($A78,FAG_Daten_2022!$A$1:$FK$206,FAG_Daten_2022!M$1,FALSE))</f>
        <v>0</v>
      </c>
      <c r="BB78" s="80">
        <f>IF(VLOOKUP($A78,FAG_Daten_2022!$A$1:$FK$206,FAG_Daten_2022!N$1,FALSE)="","",VLOOKUP($A78,FAG_Daten_2022!$A$1:$FK$206,FAG_Daten_2022!N$1,FALSE))</f>
        <v>0</v>
      </c>
      <c r="BC78" s="80">
        <f>IF(VLOOKUP($A78,FAG_Daten_2022!$A$1:$FK$206,FAG_Daten_2022!O$1,FALSE)="","",VLOOKUP($A78,FAG_Daten_2022!$A$1:$FK$206,FAG_Daten_2022!O$1,FALSE))</f>
        <v>0</v>
      </c>
      <c r="BD78" s="80" t="str">
        <f>IF(VLOOKUP($A78,FAG_Daten_2022!$A$1:$FK$206,FAG_Daten_2022!P$1,FALSE)="","",VLOOKUP($A78,FAG_Daten_2022!$A$1:$FK$206,FAG_Daten_2022!P$1,FALSE))</f>
        <v/>
      </c>
      <c r="BE78" s="80">
        <f>IF(VLOOKUP($A78,FAG_Daten_2022!$A$1:$FK$206,FAG_Daten_2022!R$1,FALSE)="","",VLOOKUP($A78,FAG_Daten_2022!$A$1:$FK$206,FAG_Daten_2022!R$1,FALSE))</f>
        <v>0</v>
      </c>
      <c r="BF78" s="80">
        <f>IF(VLOOKUP($A78,FAG_Daten_2022!$A$1:$FK$206,FAG_Daten_2022!S$1,FALSE)="","",VLOOKUP($A78,FAG_Daten_2022!$A$1:$FK$206,FAG_Daten_2022!S$1,FALSE))</f>
        <v>0</v>
      </c>
      <c r="BG78" s="80" t="str">
        <f>IF(VLOOKUP($A78,FAG_Daten_2022!$A$1:$FK$206,FAG_Daten_2022!T$1,FALSE)="","",VLOOKUP($A78,FAG_Daten_2022!$A$1:$FK$206,FAG_Daten_2022!T$1,FALSE))</f>
        <v/>
      </c>
      <c r="BH78" s="80" t="str">
        <f>IF(VLOOKUP($A78,FAG_Daten_2022!$A$1:$FK$206,FAG_Daten_2022!U$1,FALSE)="","",VLOOKUP($A78,FAG_Daten_2022!$A$1:$FK$206,FAG_Daten_2022!U$1,FALSE))</f>
        <v/>
      </c>
      <c r="BI78" s="80">
        <f>IF(VLOOKUP($A78,FAG_Daten_2022!$A$1:$FK$206,FAG_Daten_2022!W$1,FALSE)="","",VLOOKUP($A78,FAG_Daten_2022!$A$1:$FK$206,FAG_Daten_2022!W$1,FALSE))</f>
        <v>0</v>
      </c>
      <c r="BJ78" s="80" t="str">
        <f>IF(VLOOKUP($A78,FAG_Daten_2022!$A$1:$FK$206,FAG_Daten_2022!X$1,FALSE)="","",VLOOKUP($A78,FAG_Daten_2022!$A$1:$FK$206,FAG_Daten_2022!X$1,FALSE))</f>
        <v/>
      </c>
      <c r="BK78" s="80" t="str">
        <f>IF(VLOOKUP($A78,FAG_Daten_2022!$A$1:$FK$206,FAG_Daten_2022!Y$1,FALSE)="","",VLOOKUP($A78,FAG_Daten_2022!$A$1:$FK$206,FAG_Daten_2022!Y$1,FALSE))</f>
        <v/>
      </c>
      <c r="BL78" s="80" t="str">
        <f>IF(VLOOKUP($A78,FAG_Daten_2022!$A$1:$FK$206,FAG_Daten_2022!Z$1,FALSE)="","",VLOOKUP($A78,FAG_Daten_2022!$A$1:$FK$206,FAG_Daten_2022!Z$1,FALSE))</f>
        <v/>
      </c>
      <c r="BM78" s="82">
        <f>IF(VLOOKUP($A78,FAG_Daten_2022!$A$1:$FK$206,FAG_Daten_2022!AG$1,FALSE)="","",VLOOKUP($A78,FAG_Daten_2022!$A$1:$FK$206,FAG_Daten_2022!AG$1,FALSE))</f>
        <v>105381049</v>
      </c>
      <c r="BN78" s="82">
        <f>IF(VLOOKUP($A78,FAG_Daten_2022!$A$1:$FK$206,FAG_Daten_2022!AH$1,FALSE)="","",VLOOKUP($A78,FAG_Daten_2022!$A$1:$FK$206,FAG_Daten_2022!AH$1,FALSE))</f>
        <v>0</v>
      </c>
      <c r="BO78" s="82">
        <f>IF(VLOOKUP($A78,FAG_Daten_2022!$A$1:$FK$206,FAG_Daten_2022!AI$1,FALSE)="","",VLOOKUP($A78,FAG_Daten_2022!$A$1:$FK$206,FAG_Daten_2022!AI$1,FALSE))</f>
        <v>0</v>
      </c>
      <c r="BP78" s="113">
        <f>IF(VLOOKUP($A78,FAG_Daten_2022!$A$1:$FK$206,FAG_Daten_2022!AJ$1,FALSE)="","",VLOOKUP($A78,FAG_Daten_2022!$A$1:$FK$206,FAG_Daten_2022!AJ$1,FALSE))</f>
        <v>0</v>
      </c>
      <c r="BQ78" s="82" t="str">
        <f>IF(VLOOKUP($A78,FAG_Daten_2022!$A$1:$FK$206,FAG_Daten_2022!AK$1,FALSE)="","",VLOOKUP($A78,FAG_Daten_2022!$A$1:$FK$206,FAG_Daten_2022!AK$1,FALSE))</f>
        <v/>
      </c>
      <c r="BR78" s="82">
        <f>IF(VLOOKUP($A78,FAG_Daten_2022!$A$1:$FK$206,FAG_Daten_2022!AL$1,FALSE)="","",VLOOKUP($A78,FAG_Daten_2022!$A$1:$FK$206,FAG_Daten_2022!AL$1,FALSE))</f>
        <v>0</v>
      </c>
      <c r="BS78" s="82">
        <f>IF(VLOOKUP($A78,FAG_Daten_2022!$A$1:$FK$206,FAG_Daten_2022!AM$1,FALSE)="","",VLOOKUP($A78,FAG_Daten_2022!$A$1:$FK$206,FAG_Daten_2022!AM$1,FALSE))</f>
        <v>0</v>
      </c>
      <c r="BT78" s="82" t="str">
        <f>IF(VLOOKUP($A78,FAG_Daten_2022!$A$1:$FK$206,FAG_Daten_2022!AN$1,FALSE)="","",VLOOKUP($A78,FAG_Daten_2022!$A$1:$FK$206,FAG_Daten_2022!AN$1,FALSE))</f>
        <v/>
      </c>
      <c r="BU78" s="82" t="str">
        <f>IF(VLOOKUP($A78,FAG_Daten_2022!$A$1:$FK$206,FAG_Daten_2022!AO$1,FALSE)="","",VLOOKUP($A78,FAG_Daten_2022!$A$1:$FK$206,FAG_Daten_2022!AO$1,FALSE))</f>
        <v/>
      </c>
      <c r="BV78" s="82">
        <f>IF(VLOOKUP($A78,FAG_Daten_2022!$A$1:$FK$206,FAG_Daten_2022!AP$1,FALSE)="","",VLOOKUP($A78,FAG_Daten_2022!$A$1:$FK$206,FAG_Daten_2022!AP$1,FALSE))</f>
        <v>0</v>
      </c>
      <c r="BW78" s="82" t="str">
        <f>IF(VLOOKUP($A78,FAG_Daten_2022!$A$1:$FK$206,FAG_Daten_2022!AQ$1,FALSE)="","",VLOOKUP($A78,FAG_Daten_2022!$A$1:$FK$206,FAG_Daten_2022!AQ$1,FALSE))</f>
        <v/>
      </c>
      <c r="BX78" s="82" t="str">
        <f>IF(VLOOKUP($A78,FAG_Daten_2022!$A$1:$FK$206,FAG_Daten_2022!AR$1,FALSE)="","",VLOOKUP($A78,FAG_Daten_2022!$A$1:$FK$206,FAG_Daten_2022!AR$1,FALSE))</f>
        <v/>
      </c>
      <c r="BY78" s="82" t="str">
        <f>IF(VLOOKUP($A78,FAG_Daten_2022!$A$1:$FK$206,FAG_Daten_2022!AS$1,FALSE)="","",VLOOKUP($A78,FAG_Daten_2022!$A$1:$FK$206,FAG_Daten_2022!AS$1,FALSE))</f>
        <v/>
      </c>
      <c r="BZ78" s="82">
        <f t="shared" si="83"/>
        <v>0</v>
      </c>
      <c r="CA78" s="82">
        <f t="shared" si="84"/>
        <v>0</v>
      </c>
      <c r="CB78" s="82">
        <f t="shared" si="85"/>
        <v>0</v>
      </c>
      <c r="CC78" s="82" t="str">
        <f t="shared" si="86"/>
        <v/>
      </c>
      <c r="CD78" s="82">
        <f t="shared" si="87"/>
        <v>0</v>
      </c>
      <c r="CE78" s="82">
        <f t="shared" si="88"/>
        <v>0</v>
      </c>
      <c r="CF78" s="82" t="str">
        <f t="shared" si="89"/>
        <v/>
      </c>
      <c r="CG78" s="82" t="str">
        <f t="shared" si="90"/>
        <v/>
      </c>
      <c r="CH78" s="82">
        <f t="shared" si="91"/>
        <v>0</v>
      </c>
      <c r="CI78" s="82" t="str">
        <f t="shared" si="92"/>
        <v/>
      </c>
      <c r="CJ78" s="82" t="str">
        <f t="shared" si="93"/>
        <v/>
      </c>
      <c r="CK78" s="82" t="str">
        <f t="shared" si="94"/>
        <v/>
      </c>
      <c r="CL78" s="82">
        <f t="shared" si="95"/>
        <v>0</v>
      </c>
      <c r="CM78" s="82">
        <f t="shared" si="96"/>
        <v>0</v>
      </c>
      <c r="CN78" s="82">
        <f t="shared" si="97"/>
        <v>0</v>
      </c>
      <c r="CO78" s="82" t="str">
        <f t="shared" si="98"/>
        <v/>
      </c>
      <c r="CP78" s="82">
        <f t="shared" si="99"/>
        <v>0</v>
      </c>
      <c r="CQ78" s="82">
        <f t="shared" si="100"/>
        <v>0</v>
      </c>
      <c r="CR78" s="82" t="str">
        <f t="shared" si="101"/>
        <v/>
      </c>
      <c r="CS78" s="82" t="str">
        <f t="shared" si="102"/>
        <v/>
      </c>
      <c r="CT78" s="82">
        <f t="shared" si="103"/>
        <v>0</v>
      </c>
      <c r="CU78" s="82" t="str">
        <f t="shared" si="104"/>
        <v/>
      </c>
      <c r="CV78" s="82" t="str">
        <f t="shared" si="105"/>
        <v/>
      </c>
      <c r="CW78" s="82" t="str">
        <f t="shared" si="106"/>
        <v/>
      </c>
      <c r="CX78" s="82">
        <f t="shared" si="107"/>
        <v>0</v>
      </c>
      <c r="CY78" s="82">
        <f>VLOOKUP($A78,FAG_Daten_2022!$A$1:$FK$206,FAG_Daten_2022!I$1,FALSE)</f>
        <v>1974</v>
      </c>
      <c r="CZ78" s="82" t="str">
        <f>IF(VLOOKUP($A78,FAG_Daten_2022!$A$1:$FK$206,FAG_Daten_2022!BE$1,FALSE)="","",VLOOKUP($A78,FAG_Daten_2022!$A$1:$FK$206,FAG_Daten_2022!BE$1,FALSE))</f>
        <v/>
      </c>
      <c r="DA78" s="82" t="str">
        <f>IF(VLOOKUP($A78,FAG_Daten_2022!$A$1:$FK$206,FAG_Daten_2022!BF$1,FALSE)="","",VLOOKUP($A78,FAG_Daten_2022!$A$1:$FK$206,FAG_Daten_2022!BF$1,FALSE))</f>
        <v/>
      </c>
      <c r="DB78" s="82" t="str">
        <f>IF(VLOOKUP($A78,FAG_Daten_2022!$A$1:$FK$206,FAG_Daten_2022!BG$1,FALSE)="","",VLOOKUP($A78,FAG_Daten_2022!$A$1:$FK$206,FAG_Daten_2022!BG$1,FALSE))</f>
        <v/>
      </c>
      <c r="DC78" s="82" t="str">
        <f>IF(VLOOKUP($A78,FAG_Daten_2022!$A$1:$FK$206,FAG_Daten_2022!BH$1,FALSE)="","",VLOOKUP($A78,FAG_Daten_2022!$A$1:$FK$206,FAG_Daten_2022!BH$1,FALSE))</f>
        <v/>
      </c>
      <c r="DD78" s="82" t="str">
        <f>IF(VLOOKUP($A78,FAG_Daten_2022!$A$1:$FK$206,FAG_Daten_2022!BI$1,FALSE)="","",VLOOKUP($A78,FAG_Daten_2022!$A$1:$FK$206,FAG_Daten_2022!BI$1,FALSE))</f>
        <v/>
      </c>
      <c r="DE78" s="82" t="str">
        <f>IF(VLOOKUP($A78,FAG_Daten_2022!$A$1:$FK$206,FAG_Daten_2022!BJ$1,FALSE)="","",VLOOKUP($A78,FAG_Daten_2022!$A$1:$FK$206,FAG_Daten_2022!BJ$1,FALSE))</f>
        <v/>
      </c>
      <c r="DF78" s="82" t="str">
        <f>IF(VLOOKUP($A78,FAG_Daten_2022!$A$1:$FK$206,FAG_Daten_2022!BK$1,FALSE)="","",VLOOKUP($A78,FAG_Daten_2022!$A$1:$FK$206,FAG_Daten_2022!BK$1,FALSE))</f>
        <v/>
      </c>
      <c r="DG78" s="82" t="str">
        <f>IF(VLOOKUP($A78,FAG_Daten_2022!$A$1:$FK$206,FAG_Daten_2022!BL$1,FALSE)="","",VLOOKUP($A78,FAG_Daten_2022!$A$1:$FK$206,FAG_Daten_2022!BL$1,FALSE))</f>
        <v/>
      </c>
      <c r="DH78" s="82" t="str">
        <f>IF(VLOOKUP($A78,FAG_Daten_2022!$A$1:$FK$206,FAG_Daten_2022!BM$1,FALSE)="","",VLOOKUP($A78,FAG_Daten_2022!$A$1:$FK$206,FAG_Daten_2022!BM$1,FALSE))</f>
        <v/>
      </c>
      <c r="DI78" s="82" t="str">
        <f>IF(VLOOKUP($A78,FAG_Daten_2022!$A$1:$FK$206,FAG_Daten_2022!BN$1,FALSE)="","",VLOOKUP($A78,FAG_Daten_2022!$A$1:$FK$206,FAG_Daten_2022!BN$1,FALSE))</f>
        <v/>
      </c>
      <c r="DJ78" s="82" t="str">
        <f>IF(VLOOKUP($A78,FAG_Daten_2022!$A$1:$FK$206,FAG_Daten_2022!BO$1,FALSE)="","",VLOOKUP($A78,FAG_Daten_2022!$A$1:$FK$206,FAG_Daten_2022!BO$1,FALSE))</f>
        <v/>
      </c>
      <c r="DK78" s="82" t="str">
        <f>IF(VLOOKUP($A78,FAG_Daten_2022!$A$1:$FK$206,FAG_Daten_2022!BP$1,FALSE)="","",VLOOKUP($A78,FAG_Daten_2022!$A$1:$FK$206,FAG_Daten_2022!BP$1,FALSE))</f>
        <v/>
      </c>
      <c r="DL78" s="82" t="str">
        <f>IF(VLOOKUP($A78,FAG_Daten_2022!$A$1:$FK$206,FAG_Daten_2022!BQ$1,FALSE)="","",VLOOKUP($A78,FAG_Daten_2022!$A$1:$FK$206,FAG_Daten_2022!BQ$1,FALSE))</f>
        <v/>
      </c>
      <c r="DM78" s="82" t="str">
        <f>IF(VLOOKUP($A78,FAG_Daten_2022!$A$1:$FK$206,FAG_Daten_2022!BR$1,FALSE)="","",VLOOKUP($A78,FAG_Daten_2022!$A$1:$FK$206,FAG_Daten_2022!BR$1,FALSE))</f>
        <v/>
      </c>
      <c r="DN78" s="82" t="str">
        <f t="shared" si="108"/>
        <v/>
      </c>
      <c r="DO78" s="82" t="str">
        <f t="shared" si="109"/>
        <v/>
      </c>
      <c r="DP78" s="82" t="str">
        <f t="shared" si="110"/>
        <v/>
      </c>
      <c r="DQ78" s="82" t="str">
        <f t="shared" si="111"/>
        <v/>
      </c>
      <c r="DR78" s="82" t="str">
        <f t="shared" si="112"/>
        <v/>
      </c>
      <c r="DS78" s="82" t="str">
        <f t="shared" si="113"/>
        <v/>
      </c>
      <c r="DT78" s="82" t="str">
        <f t="shared" si="114"/>
        <v/>
      </c>
      <c r="DU78" s="82" t="str">
        <f t="shared" si="115"/>
        <v/>
      </c>
      <c r="DV78" s="82" t="str">
        <f t="shared" si="116"/>
        <v/>
      </c>
      <c r="DW78" s="82" t="str">
        <f t="shared" si="117"/>
        <v/>
      </c>
      <c r="DX78" s="82" t="str">
        <f t="shared" si="118"/>
        <v/>
      </c>
      <c r="DY78" s="82" t="str">
        <f t="shared" si="119"/>
        <v/>
      </c>
      <c r="DZ78" s="82">
        <f t="shared" si="120"/>
        <v>0</v>
      </c>
      <c r="EA78" s="82">
        <f t="shared" si="121"/>
        <v>0</v>
      </c>
      <c r="EB78" s="82"/>
      <c r="EC78" s="82"/>
      <c r="ED78" s="82"/>
      <c r="EE78" s="82"/>
      <c r="EF78" s="82"/>
      <c r="EG78" s="82"/>
      <c r="EH78" s="82"/>
      <c r="EI78" s="82"/>
      <c r="EJ78" s="82"/>
      <c r="EL78" s="82"/>
    </row>
    <row r="79" spans="1:143" s="3" customFormat="1" outlineLevel="1" x14ac:dyDescent="0.2">
      <c r="A79" s="3">
        <v>33</v>
      </c>
      <c r="B79" s="3" t="str">
        <f>VLOOKUP(A79,FAG_Daten_2022!A$1:$FK$206,FAG_Daten_2022!$B$1,FALSE)</f>
        <v>Kleinandelfingen</v>
      </c>
      <c r="C79" s="3" t="str">
        <f>VLOOKUP(A79,FAG_Daten_2022!A$1:$FK$206,FAG_Daten_2022!$C$1,FALSE)</f>
        <v>Politische Gemeinde</v>
      </c>
      <c r="D79" s="3" t="str">
        <f>VLOOKUP(A79,FAG_Daten_2022!A$1:$FK$206,FAG_Daten_2022!$D$1,FALSE)</f>
        <v>Bezirk Andelfingen</v>
      </c>
      <c r="E79" s="82">
        <f>VLOOKUP(A79,FAG_Daten_2022!A$1:$FK$206,FAG_Daten_2022!$AT$1,FALSE)</f>
        <v>2777</v>
      </c>
      <c r="F79" s="82">
        <f>VLOOKUP(A79,FAG_Daten_2022!A$1:$FK$206,FAG_Daten_2022!$AV$1,FALSE)</f>
        <v>3770</v>
      </c>
      <c r="G79" s="82">
        <f>VLOOKUP(A79,FAG_Daten_2022!A$1:$FK$206,FAG_Daten_2022!$F$1,FALSE)</f>
        <v>2105</v>
      </c>
      <c r="H79" s="80">
        <f>VLOOKUP(A79,FAG_Daten_2022!A$1:$FK$206,FAG_Daten_2022!$DH$1,FALSE)</f>
        <v>110</v>
      </c>
      <c r="I79" s="82">
        <f>ROUND(IF(E79&lt;FAG_Basisdaten!$C$5*F79,(FAG_Basisdaten!$C$5*F79-E79)*G79*H79/100,0),0)</f>
        <v>1862820</v>
      </c>
      <c r="J79" s="82">
        <f>VLOOKUP(A79,FAG_Daten_2022!A$1:$FK$206,FAG_Daten_2022!$AT$1,FALSE)</f>
        <v>2777</v>
      </c>
      <c r="K79" s="82">
        <f>VLOOKUP(A79,FAG_Daten_2022!A$1:$FK$206,FAG_Daten_2022!$AV$1,FALSE)</f>
        <v>3770</v>
      </c>
      <c r="L79" s="3">
        <f>VLOOKUP(A79,FAG_Daten_2022!A$1:$FK$206,FAG_Daten_2022!$F$1,FALSE)</f>
        <v>2105</v>
      </c>
      <c r="M79" s="3">
        <f>VLOOKUP(A79,FAG_Daten_2022!A$1:$FK$206,FAG_Daten_2022!DJ$1,FALSE)</f>
        <v>99.67</v>
      </c>
      <c r="N79" s="3">
        <f>VLOOKUP(A79,FAG_Daten_2022!A$1:$FK$206,FAG_Daten_2022!$DK$1,FALSE)</f>
        <v>100.87</v>
      </c>
      <c r="O79" s="82">
        <f>ROUND(IF(J79&gt;K79*FAG_Basisdaten!$C$8,(J79-K79*FAG_Basisdaten!$C$8)*FAG_Basisdaten!$C$9*L79*(M79/N79),0),0)</f>
        <v>0</v>
      </c>
      <c r="P79" s="82">
        <f>VLOOKUP(A79,FAG_Daten_2022!A$1:$FK$206,FAG_Daten_2022!$I$1,FALSE)</f>
        <v>447</v>
      </c>
      <c r="Q79" s="82">
        <f>VLOOKUP(A79,FAG_Daten_2022!A$1:$FK$206,FAG_Daten_2022!$F$1,FALSE)</f>
        <v>2105</v>
      </c>
      <c r="R79" s="82">
        <f>VLOOKUP(A79,FAG_Daten_2022!A$1:$FK$206,FAG_Daten_2022!$K$1,FALSE)</f>
        <v>232131</v>
      </c>
      <c r="S79" s="82">
        <f>VLOOKUP(A79,FAG_Daten_2022!A$1:$FK$206,FAG_Daten_2022!$H$1,FALSE)</f>
        <v>1130451</v>
      </c>
      <c r="T79" s="82">
        <f>VLOOKUP(A79,FAG_Daten_2022!A$1:$FK$206,FAG_Daten_2022!$F$1,FALSE)</f>
        <v>2105</v>
      </c>
      <c r="U79" s="3">
        <f>VLOOKUP(A79,FAG_Daten_2022!A$1:$FK$206,FAG_Daten_2022!$BC$1,FALSE)</f>
        <v>102.3</v>
      </c>
      <c r="V79" s="3">
        <f>VLOOKUP(A79,FAG_Daten_2022!A$1:$FK$206,FAG_Daten_2022!$BD$1,FALSE)</f>
        <v>104.2</v>
      </c>
      <c r="W79" s="118">
        <f>IF((P79/Q79)&gt;(R79/S79)*FAG_Basisdaten!$C$12,((P79/Q79)-(R79/S79)*FAG_Basisdaten!$C$12)*T79*FAG_Basisdaten!$C$13*(U79/V79),0)</f>
        <v>0</v>
      </c>
      <c r="X79" s="3">
        <f>VLOOKUP(A79,FAG_Daten_2022!A$1:$FK$206,FAG_Daten_2022!$DH$1,FALSE)</f>
        <v>110</v>
      </c>
      <c r="Y79" s="3">
        <f>VLOOKUP(A79,FAG_Daten_2022!A$1:$FK$206,FAG_Daten_2022!$DJ$1,FALSE)</f>
        <v>99.67</v>
      </c>
      <c r="Z79" s="82">
        <f>ROUND(W79-W79*MIN(MAX((Y79*FAG_Basisdaten!$C$15-X79)/(Y79*FAG_Basisdaten!$C$14),0),1),0)</f>
        <v>0</v>
      </c>
      <c r="AA79" s="79">
        <f>VLOOKUP(A79,FAG_Daten_2022!A$1:$FK$206,FAG_Daten_2022!$AW$1,FALSE)</f>
        <v>209.39</v>
      </c>
      <c r="AB79" s="83">
        <f>VLOOKUP(A79,FAG_Daten_2022!A$1:$FK$206,FAG_Daten_2022!$AZ$1,FALSE)</f>
        <v>1.29E-2</v>
      </c>
      <c r="AC79" s="3">
        <f>VLOOKUP(A79,FAG_Daten_2022!A$1:$FK$206,FAG_Daten_2022!$F$1,FALSE)</f>
        <v>2105</v>
      </c>
      <c r="AD79" s="3">
        <f>VLOOKUP(A79,FAG_Daten_2022!A$1:$FK$206,FAG_Daten_2022!$BC$1,FALSE)</f>
        <v>102.3</v>
      </c>
      <c r="AE79" s="3">
        <f>VLOOKUP(A79,FAG_Daten_2022!A$1:$FK$206,FAG_Daten_2022!$BD$1,FALSE)</f>
        <v>104.2</v>
      </c>
      <c r="AF79" s="80">
        <f>IF(OR(AA79&lt;FAG_Basisdaten!$C$18,AB79&gt;FAG_Basisdaten!$C$19),MAX((FAG_Basisdaten!$C$20+FAG_Basisdaten!$C$21*AA79+FAG_Basisdaten!$C$22*AB79*100)*AC79*(AD79/AE79),0),0)</f>
        <v>0</v>
      </c>
      <c r="AG79" s="3">
        <f>VLOOKUP(A79,FAG_Daten_2022!A$1:$FK$206,FAG_Daten_2022!$DH$1,FALSE)</f>
        <v>110</v>
      </c>
      <c r="AH79" s="3">
        <f>VLOOKUP(A79,FAG_Daten_2022!A$1:$FK$206,FAG_Daten_2022!$DJ$1,FALSE)</f>
        <v>99.67</v>
      </c>
      <c r="AI79" s="82">
        <f>ROUND(AF79-AF79*MIN(MAX((AH79*FAG_Basisdaten!$C$24-AG79)/(AH79*FAG_Basisdaten!$C$23),0),1),0)</f>
        <v>0</v>
      </c>
      <c r="AJ79" s="3">
        <f>VLOOKUP(A79,FAG_Daten_2022!$A$1:$FK$206,FAG_Daten_2022!$BC$1,FALSE)</f>
        <v>102.3</v>
      </c>
      <c r="AK79" s="3">
        <f>VLOOKUP(A79,FAG_Daten_2022!$A$1:$FK$206,FAG_Daten_2022!$BD$1,FALSE)</f>
        <v>104.2</v>
      </c>
      <c r="AL79" s="82">
        <v>0</v>
      </c>
      <c r="AM79" s="82">
        <f t="shared" si="82"/>
        <v>1862820</v>
      </c>
      <c r="AN79" s="115" t="str">
        <f>IF(VLOOKUP($A79,FAG_Daten_2022!$A$1:$FK$206,FAG_Daten_2022!BS$1,FALSE)="","",VLOOKUP($A79,FAG_Daten_2022!$A$1:$FK$206,FAG_Daten_2022!BS$1,FALSE))</f>
        <v>Andelfingen</v>
      </c>
      <c r="AO79" s="115" t="str">
        <f>IF(VLOOKUP($A79,FAG_Daten_2022!$A$1:$FK$206,FAG_Daten_2022!BT$1,FALSE)="","",VLOOKUP($A79,FAG_Daten_2022!$A$1:$FK$206,FAG_Daten_2022!BT$1,FALSE))</f>
        <v/>
      </c>
      <c r="AP79" s="115" t="str">
        <f>IF(VLOOKUP($A79,FAG_Daten_2022!$A$1:$FK$206,FAG_Daten_2022!BU$1,FALSE)="","",VLOOKUP($A79,FAG_Daten_2022!$A$1:$FK$206,FAG_Daten_2022!BU$1,FALSE))</f>
        <v/>
      </c>
      <c r="AQ79" s="115" t="str">
        <f>IF(VLOOKUP($A79,FAG_Daten_2022!$A$1:$FK$206,FAG_Daten_2022!BV$1,FALSE)="","",VLOOKUP($A79,FAG_Daten_2022!$A$1:$FK$206,FAG_Daten_2022!BV$1,FALSE))</f>
        <v/>
      </c>
      <c r="AR79" s="115" t="str">
        <f>IF(VLOOKUP($A79,FAG_Daten_2022!$A$1:$FK$206,FAG_Daten_2022!BW$1,FALSE)="","",VLOOKUP($A79,FAG_Daten_2022!$A$1:$FK$206,FAG_Daten_2022!BW$1,FALSE))</f>
        <v>Andelfingen</v>
      </c>
      <c r="AS79" s="115" t="str">
        <f>IF(VLOOKUP($A79,FAG_Daten_2022!$A$1:$FK$206,FAG_Daten_2022!BX$1,FALSE)="","",VLOOKUP($A79,FAG_Daten_2022!$A$1:$FK$206,FAG_Daten_2022!BX$1,FALSE))</f>
        <v/>
      </c>
      <c r="AT79" s="115" t="str">
        <f>IF(VLOOKUP($A79,FAG_Daten_2022!$A$1:$FK$206,FAG_Daten_2022!BY$1,FALSE)="","",VLOOKUP($A79,FAG_Daten_2022!$A$1:$FK$206,FAG_Daten_2022!BY$1,FALSE))</f>
        <v/>
      </c>
      <c r="AU79" s="115" t="str">
        <f>IF(VLOOKUP($A79,FAG_Daten_2022!$A$1:$FK$206,FAG_Daten_2022!BZ$1,FALSE)="","",VLOOKUP($A79,FAG_Daten_2022!$A$1:$FK$206,FAG_Daten_2022!BZ$1,FALSE))</f>
        <v/>
      </c>
      <c r="AV79" s="115" t="str">
        <f>IF(VLOOKUP($A79,FAG_Daten_2022!$A$1:$FK$206,FAG_Daten_2022!CA$1,FALSE)="","",VLOOKUP($A79,FAG_Daten_2022!$A$1:$FK$206,FAG_Daten_2022!CA$1,FALSE))</f>
        <v/>
      </c>
      <c r="AW79" s="115" t="str">
        <f>IF(VLOOKUP($A79,FAG_Daten_2022!$A$1:$FK$206,FAG_Daten_2022!CB$1,FALSE)="","",VLOOKUP($A79,FAG_Daten_2022!$A$1:$FK$206,FAG_Daten_2022!CB$1,FALSE))</f>
        <v/>
      </c>
      <c r="AX79" s="115" t="str">
        <f>IF(VLOOKUP($A79,FAG_Daten_2022!$A$1:$FK$206,FAG_Daten_2022!CC$1,FALSE)="","",VLOOKUP($A79,FAG_Daten_2022!$A$1:$FK$206,FAG_Daten_2022!CC$1,FALSE))</f>
        <v/>
      </c>
      <c r="AY79" s="115" t="str">
        <f>IF(VLOOKUP($A79,FAG_Daten_2022!$A$1:$FK$206,FAG_Daten_2022!CD$1,FALSE)="","",VLOOKUP($A79,FAG_Daten_2022!$A$1:$FK$206,FAG_Daten_2022!CD$1,FALSE))</f>
        <v/>
      </c>
      <c r="AZ79" s="80">
        <f>VLOOKUP($A79,FAG_Daten_2022!$A$1:$FK$206,FAG_Daten_2022!$DH$1,FALSE)</f>
        <v>110</v>
      </c>
      <c r="BA79" s="80">
        <f>IF(VLOOKUP($A79,FAG_Daten_2022!$A$1:$FK$206,FAG_Daten_2022!M$1,FALSE)="","",VLOOKUP($A79,FAG_Daten_2022!$A$1:$FK$206,FAG_Daten_2022!M$1,FALSE))</f>
        <v>45</v>
      </c>
      <c r="BB79" s="80">
        <f>IF(VLOOKUP($A79,FAG_Daten_2022!$A$1:$FK$206,FAG_Daten_2022!N$1,FALSE)="","",VLOOKUP($A79,FAG_Daten_2022!$A$1:$FK$206,FAG_Daten_2022!N$1,FALSE))</f>
        <v>0</v>
      </c>
      <c r="BC79" s="80">
        <f>IF(VLOOKUP($A79,FAG_Daten_2022!$A$1:$FK$206,FAG_Daten_2022!O$1,FALSE)="","",VLOOKUP($A79,FAG_Daten_2022!$A$1:$FK$206,FAG_Daten_2022!O$1,FALSE))</f>
        <v>0</v>
      </c>
      <c r="BD79" s="80" t="str">
        <f>IF(VLOOKUP($A79,FAG_Daten_2022!$A$1:$FK$206,FAG_Daten_2022!P$1,FALSE)="","",VLOOKUP($A79,FAG_Daten_2022!$A$1:$FK$206,FAG_Daten_2022!P$1,FALSE))</f>
        <v/>
      </c>
      <c r="BE79" s="80">
        <f>IF(VLOOKUP($A79,FAG_Daten_2022!$A$1:$FK$206,FAG_Daten_2022!R$1,FALSE)="","",VLOOKUP($A79,FAG_Daten_2022!$A$1:$FK$206,FAG_Daten_2022!R$1,FALSE))</f>
        <v>20</v>
      </c>
      <c r="BF79" s="80">
        <f>IF(VLOOKUP($A79,FAG_Daten_2022!$A$1:$FK$206,FAG_Daten_2022!S$1,FALSE)="","",VLOOKUP($A79,FAG_Daten_2022!$A$1:$FK$206,FAG_Daten_2022!S$1,FALSE))</f>
        <v>0</v>
      </c>
      <c r="BG79" s="80" t="str">
        <f>IF(VLOOKUP($A79,FAG_Daten_2022!$A$1:$FK$206,FAG_Daten_2022!T$1,FALSE)="","",VLOOKUP($A79,FAG_Daten_2022!$A$1:$FK$206,FAG_Daten_2022!T$1,FALSE))</f>
        <v/>
      </c>
      <c r="BH79" s="80" t="str">
        <f>IF(VLOOKUP($A79,FAG_Daten_2022!$A$1:$FK$206,FAG_Daten_2022!U$1,FALSE)="","",VLOOKUP($A79,FAG_Daten_2022!$A$1:$FK$206,FAG_Daten_2022!U$1,FALSE))</f>
        <v/>
      </c>
      <c r="BI79" s="80">
        <f>IF(VLOOKUP($A79,FAG_Daten_2022!$A$1:$FK$206,FAG_Daten_2022!W$1,FALSE)="","",VLOOKUP($A79,FAG_Daten_2022!$A$1:$FK$206,FAG_Daten_2022!W$1,FALSE))</f>
        <v>0</v>
      </c>
      <c r="BJ79" s="80" t="str">
        <f>IF(VLOOKUP($A79,FAG_Daten_2022!$A$1:$FK$206,FAG_Daten_2022!X$1,FALSE)="","",VLOOKUP($A79,FAG_Daten_2022!$A$1:$FK$206,FAG_Daten_2022!X$1,FALSE))</f>
        <v/>
      </c>
      <c r="BK79" s="80" t="str">
        <f>IF(VLOOKUP($A79,FAG_Daten_2022!$A$1:$FK$206,FAG_Daten_2022!Y$1,FALSE)="","",VLOOKUP($A79,FAG_Daten_2022!$A$1:$FK$206,FAG_Daten_2022!Y$1,FALSE))</f>
        <v/>
      </c>
      <c r="BL79" s="80" t="str">
        <f>IF(VLOOKUP($A79,FAG_Daten_2022!$A$1:$FK$206,FAG_Daten_2022!Z$1,FALSE)="","",VLOOKUP($A79,FAG_Daten_2022!$A$1:$FK$206,FAG_Daten_2022!Z$1,FALSE))</f>
        <v/>
      </c>
      <c r="BM79" s="82">
        <f>IF(VLOOKUP($A79,FAG_Daten_2022!$A$1:$FK$206,FAG_Daten_2022!AG$1,FALSE)="","",VLOOKUP($A79,FAG_Daten_2022!$A$1:$FK$206,FAG_Daten_2022!AG$1,FALSE))</f>
        <v>5844697</v>
      </c>
      <c r="BN79" s="82">
        <f>IF(VLOOKUP($A79,FAG_Daten_2022!$A$1:$FK$206,FAG_Daten_2022!AH$1,FALSE)="","",VLOOKUP($A79,FAG_Daten_2022!$A$1:$FK$206,FAG_Daten_2022!AH$1,FALSE))</f>
        <v>5844697</v>
      </c>
      <c r="BO79" s="82">
        <f>IF(VLOOKUP($A79,FAG_Daten_2022!$A$1:$FK$206,FAG_Daten_2022!AI$1,FALSE)="","",VLOOKUP($A79,FAG_Daten_2022!$A$1:$FK$206,FAG_Daten_2022!AI$1,FALSE))</f>
        <v>0</v>
      </c>
      <c r="BP79" s="113">
        <f>IF(VLOOKUP($A79,FAG_Daten_2022!$A$1:$FK$206,FAG_Daten_2022!AJ$1,FALSE)="","",VLOOKUP($A79,FAG_Daten_2022!$A$1:$FK$206,FAG_Daten_2022!AJ$1,FALSE))</f>
        <v>0</v>
      </c>
      <c r="BQ79" s="82" t="str">
        <f>IF(VLOOKUP($A79,FAG_Daten_2022!$A$1:$FK$206,FAG_Daten_2022!AK$1,FALSE)="","",VLOOKUP($A79,FAG_Daten_2022!$A$1:$FK$206,FAG_Daten_2022!AK$1,FALSE))</f>
        <v/>
      </c>
      <c r="BR79" s="82">
        <f>IF(VLOOKUP($A79,FAG_Daten_2022!$A$1:$FK$206,FAG_Daten_2022!AL$1,FALSE)="","",VLOOKUP($A79,FAG_Daten_2022!$A$1:$FK$206,FAG_Daten_2022!AL$1,FALSE))</f>
        <v>5844697</v>
      </c>
      <c r="BS79" s="82">
        <f>IF(VLOOKUP($A79,FAG_Daten_2022!$A$1:$FK$206,FAG_Daten_2022!AM$1,FALSE)="","",VLOOKUP($A79,FAG_Daten_2022!$A$1:$FK$206,FAG_Daten_2022!AM$1,FALSE))</f>
        <v>0</v>
      </c>
      <c r="BT79" s="82" t="str">
        <f>IF(VLOOKUP($A79,FAG_Daten_2022!$A$1:$FK$206,FAG_Daten_2022!AN$1,FALSE)="","",VLOOKUP($A79,FAG_Daten_2022!$A$1:$FK$206,FAG_Daten_2022!AN$1,FALSE))</f>
        <v/>
      </c>
      <c r="BU79" s="82" t="str">
        <f>IF(VLOOKUP($A79,FAG_Daten_2022!$A$1:$FK$206,FAG_Daten_2022!AO$1,FALSE)="","",VLOOKUP($A79,FAG_Daten_2022!$A$1:$FK$206,FAG_Daten_2022!AO$1,FALSE))</f>
        <v/>
      </c>
      <c r="BV79" s="82">
        <f>IF(VLOOKUP($A79,FAG_Daten_2022!$A$1:$FK$206,FAG_Daten_2022!AP$1,FALSE)="","",VLOOKUP($A79,FAG_Daten_2022!$A$1:$FK$206,FAG_Daten_2022!AP$1,FALSE))</f>
        <v>0</v>
      </c>
      <c r="BW79" s="82" t="str">
        <f>IF(VLOOKUP($A79,FAG_Daten_2022!$A$1:$FK$206,FAG_Daten_2022!AQ$1,FALSE)="","",VLOOKUP($A79,FAG_Daten_2022!$A$1:$FK$206,FAG_Daten_2022!AQ$1,FALSE))</f>
        <v/>
      </c>
      <c r="BX79" s="82" t="str">
        <f>IF(VLOOKUP($A79,FAG_Daten_2022!$A$1:$FK$206,FAG_Daten_2022!AR$1,FALSE)="","",VLOOKUP($A79,FAG_Daten_2022!$A$1:$FK$206,FAG_Daten_2022!AR$1,FALSE))</f>
        <v/>
      </c>
      <c r="BY79" s="82" t="str">
        <f>IF(VLOOKUP($A79,FAG_Daten_2022!$A$1:$FK$206,FAG_Daten_2022!AS$1,FALSE)="","",VLOOKUP($A79,FAG_Daten_2022!$A$1:$FK$206,FAG_Daten_2022!AS$1,FALSE))</f>
        <v/>
      </c>
      <c r="BZ79" s="82">
        <f t="shared" si="83"/>
        <v>762063</v>
      </c>
      <c r="CA79" s="82">
        <f t="shared" si="84"/>
        <v>0</v>
      </c>
      <c r="CB79" s="82">
        <f t="shared" si="85"/>
        <v>0</v>
      </c>
      <c r="CC79" s="82" t="str">
        <f t="shared" si="86"/>
        <v/>
      </c>
      <c r="CD79" s="82">
        <f t="shared" si="87"/>
        <v>338695</v>
      </c>
      <c r="CE79" s="82">
        <f t="shared" si="88"/>
        <v>0</v>
      </c>
      <c r="CF79" s="82" t="str">
        <f t="shared" si="89"/>
        <v/>
      </c>
      <c r="CG79" s="82" t="str">
        <f t="shared" si="90"/>
        <v/>
      </c>
      <c r="CH79" s="82">
        <f t="shared" si="91"/>
        <v>0</v>
      </c>
      <c r="CI79" s="82" t="str">
        <f t="shared" si="92"/>
        <v/>
      </c>
      <c r="CJ79" s="82" t="str">
        <f t="shared" si="93"/>
        <v/>
      </c>
      <c r="CK79" s="82" t="str">
        <f t="shared" si="94"/>
        <v/>
      </c>
      <c r="CL79" s="82">
        <f t="shared" si="95"/>
        <v>0</v>
      </c>
      <c r="CM79" s="82">
        <f t="shared" si="96"/>
        <v>0</v>
      </c>
      <c r="CN79" s="82">
        <f t="shared" si="97"/>
        <v>0</v>
      </c>
      <c r="CO79" s="82" t="str">
        <f t="shared" si="98"/>
        <v/>
      </c>
      <c r="CP79" s="82">
        <f t="shared" si="99"/>
        <v>0</v>
      </c>
      <c r="CQ79" s="82">
        <f t="shared" si="100"/>
        <v>0</v>
      </c>
      <c r="CR79" s="82" t="str">
        <f t="shared" si="101"/>
        <v/>
      </c>
      <c r="CS79" s="82" t="str">
        <f t="shared" si="102"/>
        <v/>
      </c>
      <c r="CT79" s="82">
        <f t="shared" si="103"/>
        <v>0</v>
      </c>
      <c r="CU79" s="82" t="str">
        <f t="shared" si="104"/>
        <v/>
      </c>
      <c r="CV79" s="82" t="str">
        <f t="shared" si="105"/>
        <v/>
      </c>
      <c r="CW79" s="82" t="str">
        <f t="shared" si="106"/>
        <v/>
      </c>
      <c r="CX79" s="82">
        <f t="shared" si="107"/>
        <v>1100758</v>
      </c>
      <c r="CY79" s="82">
        <f>VLOOKUP($A79,FAG_Daten_2022!$A$1:$FK$206,FAG_Daten_2022!I$1,FALSE)</f>
        <v>447</v>
      </c>
      <c r="CZ79" s="82">
        <f>IF(VLOOKUP($A79,FAG_Daten_2022!$A$1:$FK$206,FAG_Daten_2022!BE$1,FALSE)="","",VLOOKUP($A79,FAG_Daten_2022!$A$1:$FK$206,FAG_Daten_2022!BE$1,FALSE))</f>
        <v>192</v>
      </c>
      <c r="DA79" s="82" t="str">
        <f>IF(VLOOKUP($A79,FAG_Daten_2022!$A$1:$FK$206,FAG_Daten_2022!BF$1,FALSE)="","",VLOOKUP($A79,FAG_Daten_2022!$A$1:$FK$206,FAG_Daten_2022!BF$1,FALSE))</f>
        <v/>
      </c>
      <c r="DB79" s="82" t="str">
        <f>IF(VLOOKUP($A79,FAG_Daten_2022!$A$1:$FK$206,FAG_Daten_2022!BG$1,FALSE)="","",VLOOKUP($A79,FAG_Daten_2022!$A$1:$FK$206,FAG_Daten_2022!BG$1,FALSE))</f>
        <v/>
      </c>
      <c r="DC79" s="82" t="str">
        <f>IF(VLOOKUP($A79,FAG_Daten_2022!$A$1:$FK$206,FAG_Daten_2022!BH$1,FALSE)="","",VLOOKUP($A79,FAG_Daten_2022!$A$1:$FK$206,FAG_Daten_2022!BH$1,FALSE))</f>
        <v/>
      </c>
      <c r="DD79" s="82">
        <f>IF(VLOOKUP($A79,FAG_Daten_2022!$A$1:$FK$206,FAG_Daten_2022!BI$1,FALSE)="","",VLOOKUP($A79,FAG_Daten_2022!$A$1:$FK$206,FAG_Daten_2022!BI$1,FALSE))</f>
        <v>63</v>
      </c>
      <c r="DE79" s="82" t="str">
        <f>IF(VLOOKUP($A79,FAG_Daten_2022!$A$1:$FK$206,FAG_Daten_2022!BJ$1,FALSE)="","",VLOOKUP($A79,FAG_Daten_2022!$A$1:$FK$206,FAG_Daten_2022!BJ$1,FALSE))</f>
        <v/>
      </c>
      <c r="DF79" s="82" t="str">
        <f>IF(VLOOKUP($A79,FAG_Daten_2022!$A$1:$FK$206,FAG_Daten_2022!BK$1,FALSE)="","",VLOOKUP($A79,FAG_Daten_2022!$A$1:$FK$206,FAG_Daten_2022!BK$1,FALSE))</f>
        <v/>
      </c>
      <c r="DG79" s="82" t="str">
        <f>IF(VLOOKUP($A79,FAG_Daten_2022!$A$1:$FK$206,FAG_Daten_2022!BL$1,FALSE)="","",VLOOKUP($A79,FAG_Daten_2022!$A$1:$FK$206,FAG_Daten_2022!BL$1,FALSE))</f>
        <v/>
      </c>
      <c r="DH79" s="82" t="str">
        <f>IF(VLOOKUP($A79,FAG_Daten_2022!$A$1:$FK$206,FAG_Daten_2022!BM$1,FALSE)="","",VLOOKUP($A79,FAG_Daten_2022!$A$1:$FK$206,FAG_Daten_2022!BM$1,FALSE))</f>
        <v/>
      </c>
      <c r="DI79" s="82" t="str">
        <f>IF(VLOOKUP($A79,FAG_Daten_2022!$A$1:$FK$206,FAG_Daten_2022!BN$1,FALSE)="","",VLOOKUP($A79,FAG_Daten_2022!$A$1:$FK$206,FAG_Daten_2022!BN$1,FALSE))</f>
        <v/>
      </c>
      <c r="DJ79" s="82" t="str">
        <f>IF(VLOOKUP($A79,FAG_Daten_2022!$A$1:$FK$206,FAG_Daten_2022!BO$1,FALSE)="","",VLOOKUP($A79,FAG_Daten_2022!$A$1:$FK$206,FAG_Daten_2022!BO$1,FALSE))</f>
        <v/>
      </c>
      <c r="DK79" s="82" t="str">
        <f>IF(VLOOKUP($A79,FAG_Daten_2022!$A$1:$FK$206,FAG_Daten_2022!BP$1,FALSE)="","",VLOOKUP($A79,FAG_Daten_2022!$A$1:$FK$206,FAG_Daten_2022!BP$1,FALSE))</f>
        <v/>
      </c>
      <c r="DL79" s="82" t="str">
        <f>IF(VLOOKUP($A79,FAG_Daten_2022!$A$1:$FK$206,FAG_Daten_2022!BQ$1,FALSE)="","",VLOOKUP($A79,FAG_Daten_2022!$A$1:$FK$206,FAG_Daten_2022!BQ$1,FALSE))</f>
        <v/>
      </c>
      <c r="DM79" s="82" t="str">
        <f>IF(VLOOKUP($A79,FAG_Daten_2022!$A$1:$FK$206,FAG_Daten_2022!BR$1,FALSE)="","",VLOOKUP($A79,FAG_Daten_2022!$A$1:$FK$206,FAG_Daten_2022!BR$1,FALSE))</f>
        <v/>
      </c>
      <c r="DN79" s="82">
        <f t="shared" si="108"/>
        <v>0</v>
      </c>
      <c r="DO79" s="82" t="str">
        <f t="shared" si="109"/>
        <v/>
      </c>
      <c r="DP79" s="82" t="str">
        <f t="shared" si="110"/>
        <v/>
      </c>
      <c r="DQ79" s="82" t="str">
        <f t="shared" si="111"/>
        <v/>
      </c>
      <c r="DR79" s="82">
        <f t="shared" si="112"/>
        <v>0</v>
      </c>
      <c r="DS79" s="82" t="str">
        <f t="shared" si="113"/>
        <v/>
      </c>
      <c r="DT79" s="82" t="str">
        <f t="shared" si="114"/>
        <v/>
      </c>
      <c r="DU79" s="82" t="str">
        <f t="shared" si="115"/>
        <v/>
      </c>
      <c r="DV79" s="82" t="str">
        <f t="shared" si="116"/>
        <v/>
      </c>
      <c r="DW79" s="82" t="str">
        <f t="shared" si="117"/>
        <v/>
      </c>
      <c r="DX79" s="82" t="str">
        <f t="shared" si="118"/>
        <v/>
      </c>
      <c r="DY79" s="82" t="str">
        <f t="shared" si="119"/>
        <v/>
      </c>
      <c r="DZ79" s="82">
        <f t="shared" si="120"/>
        <v>0</v>
      </c>
      <c r="EA79" s="82">
        <f t="shared" si="121"/>
        <v>1100758</v>
      </c>
      <c r="EB79" s="82"/>
      <c r="EC79" s="82"/>
      <c r="ED79" s="82"/>
      <c r="EE79" s="82"/>
      <c r="EF79" s="82"/>
      <c r="EG79" s="82"/>
      <c r="EH79" s="82"/>
      <c r="EI79" s="82"/>
      <c r="EJ79" s="82"/>
      <c r="EL79" s="82"/>
    </row>
    <row r="80" spans="1:143" s="3" customFormat="1" outlineLevel="1" x14ac:dyDescent="0.2">
      <c r="A80" s="3">
        <v>62</v>
      </c>
      <c r="B80" s="3" t="str">
        <f>VLOOKUP(A80,FAG_Daten_2022!A$1:$FK$206,FAG_Daten_2022!$B$1,FALSE)</f>
        <v>Kloten</v>
      </c>
      <c r="C80" s="3" t="str">
        <f>VLOOKUP(A80,FAG_Daten_2022!A$1:$FK$206,FAG_Daten_2022!$C$1,FALSE)</f>
        <v>Stadt</v>
      </c>
      <c r="D80" s="3" t="str">
        <f>VLOOKUP(A80,FAG_Daten_2022!A$1:$FK$206,FAG_Daten_2022!$D$1,FALSE)</f>
        <v>Bezirk Bülach</v>
      </c>
      <c r="E80" s="82">
        <f>VLOOKUP(A80,FAG_Daten_2022!A$1:$FK$206,FAG_Daten_2022!$AT$1,FALSE)</f>
        <v>2764</v>
      </c>
      <c r="F80" s="82">
        <f>VLOOKUP(A80,FAG_Daten_2022!A$1:$FK$206,FAG_Daten_2022!$AV$1,FALSE)</f>
        <v>3770</v>
      </c>
      <c r="G80" s="82">
        <f>VLOOKUP(A80,FAG_Daten_2022!A$1:$FK$206,FAG_Daten_2022!$F$1,FALSE)</f>
        <v>20365</v>
      </c>
      <c r="H80" s="80">
        <f>VLOOKUP(A80,FAG_Daten_2022!A$1:$FK$206,FAG_Daten_2022!$DH$1,FALSE)</f>
        <v>103</v>
      </c>
      <c r="I80" s="82">
        <f>ROUND(IF(E80&lt;FAG_Basisdaten!$C$5*F80,(FAG_Basisdaten!$C$5*F80-E80)*G80*H80/100,0),0)</f>
        <v>17147839</v>
      </c>
      <c r="J80" s="82">
        <f>VLOOKUP(A80,FAG_Daten_2022!A$1:$FK$206,FAG_Daten_2022!$AT$1,FALSE)</f>
        <v>2764</v>
      </c>
      <c r="K80" s="82">
        <f>VLOOKUP(A80,FAG_Daten_2022!A$1:$FK$206,FAG_Daten_2022!$AV$1,FALSE)</f>
        <v>3770</v>
      </c>
      <c r="L80" s="3">
        <f>VLOOKUP(A80,FAG_Daten_2022!A$1:$FK$206,FAG_Daten_2022!$F$1,FALSE)</f>
        <v>20365</v>
      </c>
      <c r="M80" s="3">
        <f>VLOOKUP(A80,FAG_Daten_2022!A$1:$FK$206,FAG_Daten_2022!DJ$1,FALSE)</f>
        <v>99.67</v>
      </c>
      <c r="N80" s="3">
        <f>VLOOKUP(A80,FAG_Daten_2022!A$1:$FK$206,FAG_Daten_2022!$DK$1,FALSE)</f>
        <v>100.87</v>
      </c>
      <c r="O80" s="82">
        <f>ROUND(IF(J80&gt;K80*FAG_Basisdaten!$C$8,(J80-K80*FAG_Basisdaten!$C$8)*FAG_Basisdaten!$C$9*L80*(M80/N80),0),0)</f>
        <v>0</v>
      </c>
      <c r="P80" s="82">
        <f>VLOOKUP(A80,FAG_Daten_2022!A$1:$FK$206,FAG_Daten_2022!$I$1,FALSE)</f>
        <v>3717</v>
      </c>
      <c r="Q80" s="82">
        <f>VLOOKUP(A80,FAG_Daten_2022!A$1:$FK$206,FAG_Daten_2022!$F$1,FALSE)</f>
        <v>20365</v>
      </c>
      <c r="R80" s="82">
        <f>VLOOKUP(A80,FAG_Daten_2022!A$1:$FK$206,FAG_Daten_2022!$K$1,FALSE)</f>
        <v>232131</v>
      </c>
      <c r="S80" s="82">
        <f>VLOOKUP(A80,FAG_Daten_2022!A$1:$FK$206,FAG_Daten_2022!$H$1,FALSE)</f>
        <v>1130451</v>
      </c>
      <c r="T80" s="82">
        <f>VLOOKUP(A80,FAG_Daten_2022!A$1:$FK$206,FAG_Daten_2022!$F$1,FALSE)</f>
        <v>20365</v>
      </c>
      <c r="U80" s="3">
        <f>VLOOKUP(A80,FAG_Daten_2022!A$1:$FK$206,FAG_Daten_2022!$BC$1,FALSE)</f>
        <v>102.3</v>
      </c>
      <c r="V80" s="3">
        <f>VLOOKUP(A80,FAG_Daten_2022!A$1:$FK$206,FAG_Daten_2022!$BD$1,FALSE)</f>
        <v>104.2</v>
      </c>
      <c r="W80" s="118">
        <f>IF((P80/Q80)&gt;(R80/S80)*FAG_Basisdaten!$C$12,((P80/Q80)-(R80/S80)*FAG_Basisdaten!$C$12)*T80*FAG_Basisdaten!$C$13*(U80/V80),0)</f>
        <v>0</v>
      </c>
      <c r="X80" s="3">
        <f>VLOOKUP(A80,FAG_Daten_2022!A$1:$FK$206,FAG_Daten_2022!$DH$1,FALSE)</f>
        <v>103</v>
      </c>
      <c r="Y80" s="3">
        <f>VLOOKUP(A80,FAG_Daten_2022!A$1:$FK$206,FAG_Daten_2022!$DJ$1,FALSE)</f>
        <v>99.67</v>
      </c>
      <c r="Z80" s="82">
        <f>ROUND(W80-W80*MIN(MAX((Y80*FAG_Basisdaten!$C$15-X80)/(Y80*FAG_Basisdaten!$C$14),0),1),0)</f>
        <v>0</v>
      </c>
      <c r="AA80" s="79">
        <f>VLOOKUP(A80,FAG_Daten_2022!A$1:$FK$206,FAG_Daten_2022!$AW$1,FALSE)</f>
        <v>1061.3900000000001</v>
      </c>
      <c r="AB80" s="83">
        <f>VLOOKUP(A80,FAG_Daten_2022!A$1:$FK$206,FAG_Daten_2022!$AZ$1,FALSE)</f>
        <v>3.5000000000000001E-3</v>
      </c>
      <c r="AC80" s="3">
        <f>VLOOKUP(A80,FAG_Daten_2022!A$1:$FK$206,FAG_Daten_2022!$F$1,FALSE)</f>
        <v>20365</v>
      </c>
      <c r="AD80" s="3">
        <f>VLOOKUP(A80,FAG_Daten_2022!A$1:$FK$206,FAG_Daten_2022!$BC$1,FALSE)</f>
        <v>102.3</v>
      </c>
      <c r="AE80" s="3">
        <f>VLOOKUP(A80,FAG_Daten_2022!A$1:$FK$206,FAG_Daten_2022!$BD$1,FALSE)</f>
        <v>104.2</v>
      </c>
      <c r="AF80" s="80">
        <f>IF(OR(AA80&lt;FAG_Basisdaten!$C$18,AB80&gt;FAG_Basisdaten!$C$19),MAX((FAG_Basisdaten!$C$20+FAG_Basisdaten!$C$21*AA80+FAG_Basisdaten!$C$22*AB80*100)*AC80*(AD80/AE80),0),0)</f>
        <v>0</v>
      </c>
      <c r="AG80" s="3">
        <f>VLOOKUP(A80,FAG_Daten_2022!A$1:$FK$206,FAG_Daten_2022!$DH$1,FALSE)</f>
        <v>103</v>
      </c>
      <c r="AH80" s="3">
        <f>VLOOKUP(A80,FAG_Daten_2022!A$1:$FK$206,FAG_Daten_2022!$DJ$1,FALSE)</f>
        <v>99.67</v>
      </c>
      <c r="AI80" s="82">
        <f>ROUND(AF80-AF80*MIN(MAX((AH80*FAG_Basisdaten!$C$24-AG80)/(AH80*FAG_Basisdaten!$C$23),0),1),0)</f>
        <v>0</v>
      </c>
      <c r="AJ80" s="3">
        <f>VLOOKUP(A80,FAG_Daten_2022!$A$1:$FK$206,FAG_Daten_2022!$BC$1,FALSE)</f>
        <v>102.3</v>
      </c>
      <c r="AK80" s="3">
        <f>VLOOKUP(A80,FAG_Daten_2022!$A$1:$FK$206,FAG_Daten_2022!$BD$1,FALSE)</f>
        <v>104.2</v>
      </c>
      <c r="AL80" s="82">
        <v>0</v>
      </c>
      <c r="AM80" s="82">
        <f t="shared" si="82"/>
        <v>17147839</v>
      </c>
      <c r="AN80" s="115" t="str">
        <f>IF(VLOOKUP($A80,FAG_Daten_2022!$A$1:$FK$206,FAG_Daten_2022!BS$1,FALSE)="","",VLOOKUP($A80,FAG_Daten_2022!$A$1:$FK$206,FAG_Daten_2022!BS$1,FALSE))</f>
        <v/>
      </c>
      <c r="AO80" s="115" t="str">
        <f>IF(VLOOKUP($A80,FAG_Daten_2022!$A$1:$FK$206,FAG_Daten_2022!BT$1,FALSE)="","",VLOOKUP($A80,FAG_Daten_2022!$A$1:$FK$206,FAG_Daten_2022!BT$1,FALSE))</f>
        <v/>
      </c>
      <c r="AP80" s="115" t="str">
        <f>IF(VLOOKUP($A80,FAG_Daten_2022!$A$1:$FK$206,FAG_Daten_2022!BU$1,FALSE)="","",VLOOKUP($A80,FAG_Daten_2022!$A$1:$FK$206,FAG_Daten_2022!BU$1,FALSE))</f>
        <v/>
      </c>
      <c r="AQ80" s="115" t="str">
        <f>IF(VLOOKUP($A80,FAG_Daten_2022!$A$1:$FK$206,FAG_Daten_2022!BV$1,FALSE)="","",VLOOKUP($A80,FAG_Daten_2022!$A$1:$FK$206,FAG_Daten_2022!BV$1,FALSE))</f>
        <v/>
      </c>
      <c r="AR80" s="115" t="str">
        <f>IF(VLOOKUP($A80,FAG_Daten_2022!$A$1:$FK$206,FAG_Daten_2022!BW$1,FALSE)="","",VLOOKUP($A80,FAG_Daten_2022!$A$1:$FK$206,FAG_Daten_2022!BW$1,FALSE))</f>
        <v/>
      </c>
      <c r="AS80" s="115" t="str">
        <f>IF(VLOOKUP($A80,FAG_Daten_2022!$A$1:$FK$206,FAG_Daten_2022!BX$1,FALSE)="","",VLOOKUP($A80,FAG_Daten_2022!$A$1:$FK$206,FAG_Daten_2022!BX$1,FALSE))</f>
        <v/>
      </c>
      <c r="AT80" s="115" t="str">
        <f>IF(VLOOKUP($A80,FAG_Daten_2022!$A$1:$FK$206,FAG_Daten_2022!BY$1,FALSE)="","",VLOOKUP($A80,FAG_Daten_2022!$A$1:$FK$206,FAG_Daten_2022!BY$1,FALSE))</f>
        <v/>
      </c>
      <c r="AU80" s="115" t="str">
        <f>IF(VLOOKUP($A80,FAG_Daten_2022!$A$1:$FK$206,FAG_Daten_2022!BZ$1,FALSE)="","",VLOOKUP($A80,FAG_Daten_2022!$A$1:$FK$206,FAG_Daten_2022!BZ$1,FALSE))</f>
        <v/>
      </c>
      <c r="AV80" s="115" t="str">
        <f>IF(VLOOKUP($A80,FAG_Daten_2022!$A$1:$FK$206,FAG_Daten_2022!CA$1,FALSE)="","",VLOOKUP($A80,FAG_Daten_2022!$A$1:$FK$206,FAG_Daten_2022!CA$1,FALSE))</f>
        <v/>
      </c>
      <c r="AW80" s="115" t="str">
        <f>IF(VLOOKUP($A80,FAG_Daten_2022!$A$1:$FK$206,FAG_Daten_2022!CB$1,FALSE)="","",VLOOKUP($A80,FAG_Daten_2022!$A$1:$FK$206,FAG_Daten_2022!CB$1,FALSE))</f>
        <v/>
      </c>
      <c r="AX80" s="115" t="str">
        <f>IF(VLOOKUP($A80,FAG_Daten_2022!$A$1:$FK$206,FAG_Daten_2022!CC$1,FALSE)="","",VLOOKUP($A80,FAG_Daten_2022!$A$1:$FK$206,FAG_Daten_2022!CC$1,FALSE))</f>
        <v/>
      </c>
      <c r="AY80" s="115" t="str">
        <f>IF(VLOOKUP($A80,FAG_Daten_2022!$A$1:$FK$206,FAG_Daten_2022!CD$1,FALSE)="","",VLOOKUP($A80,FAG_Daten_2022!$A$1:$FK$206,FAG_Daten_2022!CD$1,FALSE))</f>
        <v/>
      </c>
      <c r="AZ80" s="80">
        <f>VLOOKUP($A80,FAG_Daten_2022!$A$1:$FK$206,FAG_Daten_2022!$DH$1,FALSE)</f>
        <v>103</v>
      </c>
      <c r="BA80" s="80">
        <f>IF(VLOOKUP($A80,FAG_Daten_2022!$A$1:$FK$206,FAG_Daten_2022!M$1,FALSE)="","",VLOOKUP($A80,FAG_Daten_2022!$A$1:$FK$206,FAG_Daten_2022!M$1,FALSE))</f>
        <v>0</v>
      </c>
      <c r="BB80" s="80">
        <f>IF(VLOOKUP($A80,FAG_Daten_2022!$A$1:$FK$206,FAG_Daten_2022!N$1,FALSE)="","",VLOOKUP($A80,FAG_Daten_2022!$A$1:$FK$206,FAG_Daten_2022!N$1,FALSE))</f>
        <v>0</v>
      </c>
      <c r="BC80" s="80">
        <f>IF(VLOOKUP($A80,FAG_Daten_2022!$A$1:$FK$206,FAG_Daten_2022!O$1,FALSE)="","",VLOOKUP($A80,FAG_Daten_2022!$A$1:$FK$206,FAG_Daten_2022!O$1,FALSE))</f>
        <v>0</v>
      </c>
      <c r="BD80" s="80" t="str">
        <f>IF(VLOOKUP($A80,FAG_Daten_2022!$A$1:$FK$206,FAG_Daten_2022!P$1,FALSE)="","",VLOOKUP($A80,FAG_Daten_2022!$A$1:$FK$206,FAG_Daten_2022!P$1,FALSE))</f>
        <v/>
      </c>
      <c r="BE80" s="80">
        <f>IF(VLOOKUP($A80,FAG_Daten_2022!$A$1:$FK$206,FAG_Daten_2022!R$1,FALSE)="","",VLOOKUP($A80,FAG_Daten_2022!$A$1:$FK$206,FAG_Daten_2022!R$1,FALSE))</f>
        <v>0</v>
      </c>
      <c r="BF80" s="80">
        <f>IF(VLOOKUP($A80,FAG_Daten_2022!$A$1:$FK$206,FAG_Daten_2022!S$1,FALSE)="","",VLOOKUP($A80,FAG_Daten_2022!$A$1:$FK$206,FAG_Daten_2022!S$1,FALSE))</f>
        <v>0</v>
      </c>
      <c r="BG80" s="80" t="str">
        <f>IF(VLOOKUP($A80,FAG_Daten_2022!$A$1:$FK$206,FAG_Daten_2022!T$1,FALSE)="","",VLOOKUP($A80,FAG_Daten_2022!$A$1:$FK$206,FAG_Daten_2022!T$1,FALSE))</f>
        <v/>
      </c>
      <c r="BH80" s="80" t="str">
        <f>IF(VLOOKUP($A80,FAG_Daten_2022!$A$1:$FK$206,FAG_Daten_2022!U$1,FALSE)="","",VLOOKUP($A80,FAG_Daten_2022!$A$1:$FK$206,FAG_Daten_2022!U$1,FALSE))</f>
        <v/>
      </c>
      <c r="BI80" s="80">
        <f>IF(VLOOKUP($A80,FAG_Daten_2022!$A$1:$FK$206,FAG_Daten_2022!W$1,FALSE)="","",VLOOKUP($A80,FAG_Daten_2022!$A$1:$FK$206,FAG_Daten_2022!W$1,FALSE))</f>
        <v>0</v>
      </c>
      <c r="BJ80" s="80" t="str">
        <f>IF(VLOOKUP($A80,FAG_Daten_2022!$A$1:$FK$206,FAG_Daten_2022!X$1,FALSE)="","",VLOOKUP($A80,FAG_Daten_2022!$A$1:$FK$206,FAG_Daten_2022!X$1,FALSE))</f>
        <v/>
      </c>
      <c r="BK80" s="80" t="str">
        <f>IF(VLOOKUP($A80,FAG_Daten_2022!$A$1:$FK$206,FAG_Daten_2022!Y$1,FALSE)="","",VLOOKUP($A80,FAG_Daten_2022!$A$1:$FK$206,FAG_Daten_2022!Y$1,FALSE))</f>
        <v/>
      </c>
      <c r="BL80" s="80" t="str">
        <f>IF(VLOOKUP($A80,FAG_Daten_2022!$A$1:$FK$206,FAG_Daten_2022!Z$1,FALSE)="","",VLOOKUP($A80,FAG_Daten_2022!$A$1:$FK$206,FAG_Daten_2022!Z$1,FALSE))</f>
        <v/>
      </c>
      <c r="BM80" s="82">
        <f>IF(VLOOKUP($A80,FAG_Daten_2022!$A$1:$FK$206,FAG_Daten_2022!AG$1,FALSE)="","",VLOOKUP($A80,FAG_Daten_2022!$A$1:$FK$206,FAG_Daten_2022!AG$1,FALSE))</f>
        <v>56286090</v>
      </c>
      <c r="BN80" s="82">
        <f>IF(VLOOKUP($A80,FAG_Daten_2022!$A$1:$FK$206,FAG_Daten_2022!AH$1,FALSE)="","",VLOOKUP($A80,FAG_Daten_2022!$A$1:$FK$206,FAG_Daten_2022!AH$1,FALSE))</f>
        <v>0</v>
      </c>
      <c r="BO80" s="82">
        <f>IF(VLOOKUP($A80,FAG_Daten_2022!$A$1:$FK$206,FAG_Daten_2022!AI$1,FALSE)="","",VLOOKUP($A80,FAG_Daten_2022!$A$1:$FK$206,FAG_Daten_2022!AI$1,FALSE))</f>
        <v>0</v>
      </c>
      <c r="BP80" s="113">
        <f>IF(VLOOKUP($A80,FAG_Daten_2022!$A$1:$FK$206,FAG_Daten_2022!AJ$1,FALSE)="","",VLOOKUP($A80,FAG_Daten_2022!$A$1:$FK$206,FAG_Daten_2022!AJ$1,FALSE))</f>
        <v>0</v>
      </c>
      <c r="BQ80" s="82" t="str">
        <f>IF(VLOOKUP($A80,FAG_Daten_2022!$A$1:$FK$206,FAG_Daten_2022!AK$1,FALSE)="","",VLOOKUP($A80,FAG_Daten_2022!$A$1:$FK$206,FAG_Daten_2022!AK$1,FALSE))</f>
        <v/>
      </c>
      <c r="BR80" s="82">
        <f>IF(VLOOKUP($A80,FAG_Daten_2022!$A$1:$FK$206,FAG_Daten_2022!AL$1,FALSE)="","",VLOOKUP($A80,FAG_Daten_2022!$A$1:$FK$206,FAG_Daten_2022!AL$1,FALSE))</f>
        <v>0</v>
      </c>
      <c r="BS80" s="82">
        <f>IF(VLOOKUP($A80,FAG_Daten_2022!$A$1:$FK$206,FAG_Daten_2022!AM$1,FALSE)="","",VLOOKUP($A80,FAG_Daten_2022!$A$1:$FK$206,FAG_Daten_2022!AM$1,FALSE))</f>
        <v>0</v>
      </c>
      <c r="BT80" s="82" t="str">
        <f>IF(VLOOKUP($A80,FAG_Daten_2022!$A$1:$FK$206,FAG_Daten_2022!AN$1,FALSE)="","",VLOOKUP($A80,FAG_Daten_2022!$A$1:$FK$206,FAG_Daten_2022!AN$1,FALSE))</f>
        <v/>
      </c>
      <c r="BU80" s="82" t="str">
        <f>IF(VLOOKUP($A80,FAG_Daten_2022!$A$1:$FK$206,FAG_Daten_2022!AO$1,FALSE)="","",VLOOKUP($A80,FAG_Daten_2022!$A$1:$FK$206,FAG_Daten_2022!AO$1,FALSE))</f>
        <v/>
      </c>
      <c r="BV80" s="82">
        <f>IF(VLOOKUP($A80,FAG_Daten_2022!$A$1:$FK$206,FAG_Daten_2022!AP$1,FALSE)="","",VLOOKUP($A80,FAG_Daten_2022!$A$1:$FK$206,FAG_Daten_2022!AP$1,FALSE))</f>
        <v>0</v>
      </c>
      <c r="BW80" s="82" t="str">
        <f>IF(VLOOKUP($A80,FAG_Daten_2022!$A$1:$FK$206,FAG_Daten_2022!AQ$1,FALSE)="","",VLOOKUP($A80,FAG_Daten_2022!$A$1:$FK$206,FAG_Daten_2022!AQ$1,FALSE))</f>
        <v/>
      </c>
      <c r="BX80" s="82" t="str">
        <f>IF(VLOOKUP($A80,FAG_Daten_2022!$A$1:$FK$206,FAG_Daten_2022!AR$1,FALSE)="","",VLOOKUP($A80,FAG_Daten_2022!$A$1:$FK$206,FAG_Daten_2022!AR$1,FALSE))</f>
        <v/>
      </c>
      <c r="BY80" s="82" t="str">
        <f>IF(VLOOKUP($A80,FAG_Daten_2022!$A$1:$FK$206,FAG_Daten_2022!AS$1,FALSE)="","",VLOOKUP($A80,FAG_Daten_2022!$A$1:$FK$206,FAG_Daten_2022!AS$1,FALSE))</f>
        <v/>
      </c>
      <c r="BZ80" s="82">
        <f t="shared" si="83"/>
        <v>0</v>
      </c>
      <c r="CA80" s="82">
        <f t="shared" si="84"/>
        <v>0</v>
      </c>
      <c r="CB80" s="82">
        <f t="shared" si="85"/>
        <v>0</v>
      </c>
      <c r="CC80" s="82" t="str">
        <f t="shared" si="86"/>
        <v/>
      </c>
      <c r="CD80" s="82">
        <f t="shared" si="87"/>
        <v>0</v>
      </c>
      <c r="CE80" s="82">
        <f t="shared" si="88"/>
        <v>0</v>
      </c>
      <c r="CF80" s="82" t="str">
        <f t="shared" si="89"/>
        <v/>
      </c>
      <c r="CG80" s="82" t="str">
        <f t="shared" si="90"/>
        <v/>
      </c>
      <c r="CH80" s="82">
        <f t="shared" si="91"/>
        <v>0</v>
      </c>
      <c r="CI80" s="82" t="str">
        <f t="shared" si="92"/>
        <v/>
      </c>
      <c r="CJ80" s="82" t="str">
        <f t="shared" si="93"/>
        <v/>
      </c>
      <c r="CK80" s="82" t="str">
        <f t="shared" si="94"/>
        <v/>
      </c>
      <c r="CL80" s="82">
        <f t="shared" si="95"/>
        <v>0</v>
      </c>
      <c r="CM80" s="82">
        <f t="shared" si="96"/>
        <v>0</v>
      </c>
      <c r="CN80" s="82">
        <f t="shared" si="97"/>
        <v>0</v>
      </c>
      <c r="CO80" s="82" t="str">
        <f t="shared" si="98"/>
        <v/>
      </c>
      <c r="CP80" s="82">
        <f t="shared" si="99"/>
        <v>0</v>
      </c>
      <c r="CQ80" s="82">
        <f t="shared" si="100"/>
        <v>0</v>
      </c>
      <c r="CR80" s="82" t="str">
        <f t="shared" si="101"/>
        <v/>
      </c>
      <c r="CS80" s="82" t="str">
        <f t="shared" si="102"/>
        <v/>
      </c>
      <c r="CT80" s="82">
        <f t="shared" si="103"/>
        <v>0</v>
      </c>
      <c r="CU80" s="82" t="str">
        <f t="shared" si="104"/>
        <v/>
      </c>
      <c r="CV80" s="82" t="str">
        <f t="shared" si="105"/>
        <v/>
      </c>
      <c r="CW80" s="82" t="str">
        <f t="shared" si="106"/>
        <v/>
      </c>
      <c r="CX80" s="82">
        <f t="shared" si="107"/>
        <v>0</v>
      </c>
      <c r="CY80" s="82">
        <f>VLOOKUP($A80,FAG_Daten_2022!$A$1:$FK$206,FAG_Daten_2022!I$1,FALSE)</f>
        <v>3717</v>
      </c>
      <c r="CZ80" s="82" t="str">
        <f>IF(VLOOKUP($A80,FAG_Daten_2022!$A$1:$FK$206,FAG_Daten_2022!BE$1,FALSE)="","",VLOOKUP($A80,FAG_Daten_2022!$A$1:$FK$206,FAG_Daten_2022!BE$1,FALSE))</f>
        <v/>
      </c>
      <c r="DA80" s="82" t="str">
        <f>IF(VLOOKUP($A80,FAG_Daten_2022!$A$1:$FK$206,FAG_Daten_2022!BF$1,FALSE)="","",VLOOKUP($A80,FAG_Daten_2022!$A$1:$FK$206,FAG_Daten_2022!BF$1,FALSE))</f>
        <v/>
      </c>
      <c r="DB80" s="82" t="str">
        <f>IF(VLOOKUP($A80,FAG_Daten_2022!$A$1:$FK$206,FAG_Daten_2022!BG$1,FALSE)="","",VLOOKUP($A80,FAG_Daten_2022!$A$1:$FK$206,FAG_Daten_2022!BG$1,FALSE))</f>
        <v/>
      </c>
      <c r="DC80" s="82" t="str">
        <f>IF(VLOOKUP($A80,FAG_Daten_2022!$A$1:$FK$206,FAG_Daten_2022!BH$1,FALSE)="","",VLOOKUP($A80,FAG_Daten_2022!$A$1:$FK$206,FAG_Daten_2022!BH$1,FALSE))</f>
        <v/>
      </c>
      <c r="DD80" s="82" t="str">
        <f>IF(VLOOKUP($A80,FAG_Daten_2022!$A$1:$FK$206,FAG_Daten_2022!BI$1,FALSE)="","",VLOOKUP($A80,FAG_Daten_2022!$A$1:$FK$206,FAG_Daten_2022!BI$1,FALSE))</f>
        <v/>
      </c>
      <c r="DE80" s="82" t="str">
        <f>IF(VLOOKUP($A80,FAG_Daten_2022!$A$1:$FK$206,FAG_Daten_2022!BJ$1,FALSE)="","",VLOOKUP($A80,FAG_Daten_2022!$A$1:$FK$206,FAG_Daten_2022!BJ$1,FALSE))</f>
        <v/>
      </c>
      <c r="DF80" s="82" t="str">
        <f>IF(VLOOKUP($A80,FAG_Daten_2022!$A$1:$FK$206,FAG_Daten_2022!BK$1,FALSE)="","",VLOOKUP($A80,FAG_Daten_2022!$A$1:$FK$206,FAG_Daten_2022!BK$1,FALSE))</f>
        <v/>
      </c>
      <c r="DG80" s="82" t="str">
        <f>IF(VLOOKUP($A80,FAG_Daten_2022!$A$1:$FK$206,FAG_Daten_2022!BL$1,FALSE)="","",VLOOKUP($A80,FAG_Daten_2022!$A$1:$FK$206,FAG_Daten_2022!BL$1,FALSE))</f>
        <v/>
      </c>
      <c r="DH80" s="82" t="str">
        <f>IF(VLOOKUP($A80,FAG_Daten_2022!$A$1:$FK$206,FAG_Daten_2022!BM$1,FALSE)="","",VLOOKUP($A80,FAG_Daten_2022!$A$1:$FK$206,FAG_Daten_2022!BM$1,FALSE))</f>
        <v/>
      </c>
      <c r="DI80" s="82" t="str">
        <f>IF(VLOOKUP($A80,FAG_Daten_2022!$A$1:$FK$206,FAG_Daten_2022!BN$1,FALSE)="","",VLOOKUP($A80,FAG_Daten_2022!$A$1:$FK$206,FAG_Daten_2022!BN$1,FALSE))</f>
        <v/>
      </c>
      <c r="DJ80" s="82" t="str">
        <f>IF(VLOOKUP($A80,FAG_Daten_2022!$A$1:$FK$206,FAG_Daten_2022!BO$1,FALSE)="","",VLOOKUP($A80,FAG_Daten_2022!$A$1:$FK$206,FAG_Daten_2022!BO$1,FALSE))</f>
        <v/>
      </c>
      <c r="DK80" s="82" t="str">
        <f>IF(VLOOKUP($A80,FAG_Daten_2022!$A$1:$FK$206,FAG_Daten_2022!BP$1,FALSE)="","",VLOOKUP($A80,FAG_Daten_2022!$A$1:$FK$206,FAG_Daten_2022!BP$1,FALSE))</f>
        <v/>
      </c>
      <c r="DL80" s="82" t="str">
        <f>IF(VLOOKUP($A80,FAG_Daten_2022!$A$1:$FK$206,FAG_Daten_2022!BQ$1,FALSE)="","",VLOOKUP($A80,FAG_Daten_2022!$A$1:$FK$206,FAG_Daten_2022!BQ$1,FALSE))</f>
        <v/>
      </c>
      <c r="DM80" s="82" t="str">
        <f>IF(VLOOKUP($A80,FAG_Daten_2022!$A$1:$FK$206,FAG_Daten_2022!BR$1,FALSE)="","",VLOOKUP($A80,FAG_Daten_2022!$A$1:$FK$206,FAG_Daten_2022!BR$1,FALSE))</f>
        <v/>
      </c>
      <c r="DN80" s="82" t="str">
        <f t="shared" si="108"/>
        <v/>
      </c>
      <c r="DO80" s="82" t="str">
        <f t="shared" si="109"/>
        <v/>
      </c>
      <c r="DP80" s="82" t="str">
        <f t="shared" si="110"/>
        <v/>
      </c>
      <c r="DQ80" s="82" t="str">
        <f t="shared" si="111"/>
        <v/>
      </c>
      <c r="DR80" s="82" t="str">
        <f t="shared" si="112"/>
        <v/>
      </c>
      <c r="DS80" s="82" t="str">
        <f t="shared" si="113"/>
        <v/>
      </c>
      <c r="DT80" s="82" t="str">
        <f t="shared" si="114"/>
        <v/>
      </c>
      <c r="DU80" s="82" t="str">
        <f t="shared" si="115"/>
        <v/>
      </c>
      <c r="DV80" s="82" t="str">
        <f t="shared" si="116"/>
        <v/>
      </c>
      <c r="DW80" s="82" t="str">
        <f t="shared" si="117"/>
        <v/>
      </c>
      <c r="DX80" s="82" t="str">
        <f t="shared" si="118"/>
        <v/>
      </c>
      <c r="DY80" s="82" t="str">
        <f t="shared" si="119"/>
        <v/>
      </c>
      <c r="DZ80" s="82">
        <f t="shared" si="120"/>
        <v>0</v>
      </c>
      <c r="EA80" s="82">
        <f t="shared" si="121"/>
        <v>0</v>
      </c>
      <c r="EB80" s="82"/>
      <c r="EC80" s="82"/>
      <c r="ED80" s="82"/>
      <c r="EE80" s="82"/>
      <c r="EF80" s="82"/>
      <c r="EG80" s="82"/>
      <c r="EH80" s="82"/>
      <c r="EI80" s="82"/>
      <c r="EJ80" s="82"/>
      <c r="EK80" s="1"/>
      <c r="EL80" s="11"/>
      <c r="EM80" s="1"/>
    </row>
    <row r="81" spans="1:143" s="3" customFormat="1" outlineLevel="1" x14ac:dyDescent="0.2">
      <c r="A81" s="3">
        <v>7</v>
      </c>
      <c r="B81" s="3" t="str">
        <f>VLOOKUP(A81,FAG_Daten_2022!A$1:$FK$206,FAG_Daten_2022!$B$1,FALSE)</f>
        <v>Knonau</v>
      </c>
      <c r="C81" s="3" t="str">
        <f>VLOOKUP(A81,FAG_Daten_2022!A$1:$FK$206,FAG_Daten_2022!$C$1,FALSE)</f>
        <v>Politische Gemeinde</v>
      </c>
      <c r="D81" s="3" t="str">
        <f>VLOOKUP(A81,FAG_Daten_2022!A$1:$FK$206,FAG_Daten_2022!$D$1,FALSE)</f>
        <v>Bezirk Affoltern</v>
      </c>
      <c r="E81" s="82">
        <f>VLOOKUP(A81,FAG_Daten_2022!A$1:$FK$206,FAG_Daten_2022!$AT$1,FALSE)</f>
        <v>2672</v>
      </c>
      <c r="F81" s="82">
        <f>VLOOKUP(A81,FAG_Daten_2022!A$1:$FK$206,FAG_Daten_2022!$AV$1,FALSE)</f>
        <v>3770</v>
      </c>
      <c r="G81" s="82">
        <f>VLOOKUP(A81,FAG_Daten_2022!A$1:$FK$206,FAG_Daten_2022!$F$1,FALSE)</f>
        <v>2368</v>
      </c>
      <c r="H81" s="80">
        <f>VLOOKUP(A81,FAG_Daten_2022!A$1:$FK$206,FAG_Daten_2022!$DH$1,FALSE)</f>
        <v>112</v>
      </c>
      <c r="I81" s="82">
        <f>ROUND(IF(E81&lt;FAG_Basisdaten!$C$5*F81,(FAG_Basisdaten!$C$5*F81-E81)*G81*H81/100,0),0)</f>
        <v>2412140</v>
      </c>
      <c r="J81" s="82">
        <f>VLOOKUP(A81,FAG_Daten_2022!A$1:$FK$206,FAG_Daten_2022!$AT$1,FALSE)</f>
        <v>2672</v>
      </c>
      <c r="K81" s="82">
        <f>VLOOKUP(A81,FAG_Daten_2022!A$1:$FK$206,FAG_Daten_2022!$AV$1,FALSE)</f>
        <v>3770</v>
      </c>
      <c r="L81" s="3">
        <f>VLOOKUP(A81,FAG_Daten_2022!A$1:$FK$206,FAG_Daten_2022!$F$1,FALSE)</f>
        <v>2368</v>
      </c>
      <c r="M81" s="3">
        <f>VLOOKUP(A81,FAG_Daten_2022!A$1:$FK$206,FAG_Daten_2022!DJ$1,FALSE)</f>
        <v>99.67</v>
      </c>
      <c r="N81" s="3">
        <f>VLOOKUP(A81,FAG_Daten_2022!A$1:$FK$206,FAG_Daten_2022!$DK$1,FALSE)</f>
        <v>100.87</v>
      </c>
      <c r="O81" s="82">
        <f>ROUND(IF(J81&gt;K81*FAG_Basisdaten!$C$8,(J81-K81*FAG_Basisdaten!$C$8)*FAG_Basisdaten!$C$9*L81*(M81/N81),0),0)</f>
        <v>0</v>
      </c>
      <c r="P81" s="82">
        <f>VLOOKUP(A81,FAG_Daten_2022!A$1:$FK$206,FAG_Daten_2022!$I$1,FALSE)</f>
        <v>584</v>
      </c>
      <c r="Q81" s="82">
        <f>VLOOKUP(A81,FAG_Daten_2022!A$1:$FK$206,FAG_Daten_2022!$F$1,FALSE)</f>
        <v>2368</v>
      </c>
      <c r="R81" s="82">
        <f>VLOOKUP(A81,FAG_Daten_2022!A$1:$FK$206,FAG_Daten_2022!$K$1,FALSE)</f>
        <v>232131</v>
      </c>
      <c r="S81" s="82">
        <f>VLOOKUP(A81,FAG_Daten_2022!A$1:$FK$206,FAG_Daten_2022!$H$1,FALSE)</f>
        <v>1130451</v>
      </c>
      <c r="T81" s="82">
        <f>VLOOKUP(A81,FAG_Daten_2022!A$1:$FK$206,FAG_Daten_2022!$F$1,FALSE)</f>
        <v>2368</v>
      </c>
      <c r="U81" s="3">
        <f>VLOOKUP(A81,FAG_Daten_2022!A$1:$FK$206,FAG_Daten_2022!$BC$1,FALSE)</f>
        <v>102.3</v>
      </c>
      <c r="V81" s="3">
        <f>VLOOKUP(A81,FAG_Daten_2022!A$1:$FK$206,FAG_Daten_2022!$BD$1,FALSE)</f>
        <v>104.2</v>
      </c>
      <c r="W81" s="118">
        <f>IF((P81/Q81)&gt;(R81/S81)*FAG_Basisdaten!$C$12,((P81/Q81)-(R81/S81)*FAG_Basisdaten!$C$12)*T81*FAG_Basisdaten!$C$13*(U81/V81),0)</f>
        <v>578700.41275782383</v>
      </c>
      <c r="X81" s="3">
        <f>VLOOKUP(A81,FAG_Daten_2022!A$1:$FK$206,FAG_Daten_2022!$DH$1,FALSE)</f>
        <v>112</v>
      </c>
      <c r="Y81" s="3">
        <f>VLOOKUP(A81,FAG_Daten_2022!A$1:$FK$206,FAG_Daten_2022!$DJ$1,FALSE)</f>
        <v>99.67</v>
      </c>
      <c r="Z81" s="82">
        <f>ROUND(W81-W81*MIN(MAX((Y81*FAG_Basisdaten!$C$15-X81)/(Y81*FAG_Basisdaten!$C$14),0),1),0)</f>
        <v>393209</v>
      </c>
      <c r="AA81" s="79">
        <f>VLOOKUP(A81,FAG_Daten_2022!A$1:$FK$206,FAG_Daten_2022!$AW$1,FALSE)</f>
        <v>367.36</v>
      </c>
      <c r="AB81" s="83">
        <f>VLOOKUP(A81,FAG_Daten_2022!A$1:$FK$206,FAG_Daten_2022!$AZ$1,FALSE)</f>
        <v>0</v>
      </c>
      <c r="AC81" s="3">
        <f>VLOOKUP(A81,FAG_Daten_2022!A$1:$FK$206,FAG_Daten_2022!$F$1,FALSE)</f>
        <v>2368</v>
      </c>
      <c r="AD81" s="3">
        <f>VLOOKUP(A81,FAG_Daten_2022!A$1:$FK$206,FAG_Daten_2022!$BC$1,FALSE)</f>
        <v>102.3</v>
      </c>
      <c r="AE81" s="3">
        <f>VLOOKUP(A81,FAG_Daten_2022!A$1:$FK$206,FAG_Daten_2022!$BD$1,FALSE)</f>
        <v>104.2</v>
      </c>
      <c r="AF81" s="80">
        <f>IF(OR(AA81&lt;FAG_Basisdaten!$C$18,AB81&gt;FAG_Basisdaten!$C$19),MAX((FAG_Basisdaten!$C$20+FAG_Basisdaten!$C$21*AA81+FAG_Basisdaten!$C$22*AB81*100)*AC81*(AD81/AE81),0),0)</f>
        <v>0</v>
      </c>
      <c r="AG81" s="3">
        <f>VLOOKUP(A81,FAG_Daten_2022!A$1:$FK$206,FAG_Daten_2022!$DH$1,FALSE)</f>
        <v>112</v>
      </c>
      <c r="AH81" s="3">
        <f>VLOOKUP(A81,FAG_Daten_2022!A$1:$FK$206,FAG_Daten_2022!$DJ$1,FALSE)</f>
        <v>99.67</v>
      </c>
      <c r="AI81" s="82">
        <f>ROUND(AF81-AF81*MIN(MAX((AH81*FAG_Basisdaten!$C$24-AG81)/(AH81*FAG_Basisdaten!$C$23),0),1),0)</f>
        <v>0</v>
      </c>
      <c r="AJ81" s="3">
        <f>VLOOKUP(A81,FAG_Daten_2022!$A$1:$FK$206,FAG_Daten_2022!$BC$1,FALSE)</f>
        <v>102.3</v>
      </c>
      <c r="AK81" s="3">
        <f>VLOOKUP(A81,FAG_Daten_2022!$A$1:$FK$206,FAG_Daten_2022!$BD$1,FALSE)</f>
        <v>104.2</v>
      </c>
      <c r="AL81" s="82">
        <v>0</v>
      </c>
      <c r="AM81" s="82">
        <f t="shared" si="82"/>
        <v>2805349</v>
      </c>
      <c r="AN81" s="115" t="str">
        <f>IF(VLOOKUP($A81,FAG_Daten_2022!$A$1:$FK$206,FAG_Daten_2022!BS$1,FALSE)="","",VLOOKUP($A81,FAG_Daten_2022!$A$1:$FK$206,FAG_Daten_2022!BS$1,FALSE))</f>
        <v/>
      </c>
      <c r="AO81" s="115" t="str">
        <f>IF(VLOOKUP($A81,FAG_Daten_2022!$A$1:$FK$206,FAG_Daten_2022!BT$1,FALSE)="","",VLOOKUP($A81,FAG_Daten_2022!$A$1:$FK$206,FAG_Daten_2022!BT$1,FALSE))</f>
        <v/>
      </c>
      <c r="AP81" s="115" t="str">
        <f>IF(VLOOKUP($A81,FAG_Daten_2022!$A$1:$FK$206,FAG_Daten_2022!BU$1,FALSE)="","",VLOOKUP($A81,FAG_Daten_2022!$A$1:$FK$206,FAG_Daten_2022!BU$1,FALSE))</f>
        <v/>
      </c>
      <c r="AQ81" s="115" t="str">
        <f>IF(VLOOKUP($A81,FAG_Daten_2022!$A$1:$FK$206,FAG_Daten_2022!BV$1,FALSE)="","",VLOOKUP($A81,FAG_Daten_2022!$A$1:$FK$206,FAG_Daten_2022!BV$1,FALSE))</f>
        <v/>
      </c>
      <c r="AR81" s="115" t="str">
        <f>IF(VLOOKUP($A81,FAG_Daten_2022!$A$1:$FK$206,FAG_Daten_2022!BW$1,FALSE)="","",VLOOKUP($A81,FAG_Daten_2022!$A$1:$FK$206,FAG_Daten_2022!BW$1,FALSE))</f>
        <v>Mettmenstetten</v>
      </c>
      <c r="AS81" s="115" t="str">
        <f>IF(VLOOKUP($A81,FAG_Daten_2022!$A$1:$FK$206,FAG_Daten_2022!BX$1,FALSE)="","",VLOOKUP($A81,FAG_Daten_2022!$A$1:$FK$206,FAG_Daten_2022!BX$1,FALSE))</f>
        <v/>
      </c>
      <c r="AT81" s="115" t="str">
        <f>IF(VLOOKUP($A81,FAG_Daten_2022!$A$1:$FK$206,FAG_Daten_2022!BY$1,FALSE)="","",VLOOKUP($A81,FAG_Daten_2022!$A$1:$FK$206,FAG_Daten_2022!BY$1,FALSE))</f>
        <v/>
      </c>
      <c r="AU81" s="115" t="str">
        <f>IF(VLOOKUP($A81,FAG_Daten_2022!$A$1:$FK$206,FAG_Daten_2022!BZ$1,FALSE)="","",VLOOKUP($A81,FAG_Daten_2022!$A$1:$FK$206,FAG_Daten_2022!BZ$1,FALSE))</f>
        <v/>
      </c>
      <c r="AV81" s="115" t="str">
        <f>IF(VLOOKUP($A81,FAG_Daten_2022!$A$1:$FK$206,FAG_Daten_2022!CA$1,FALSE)="","",VLOOKUP($A81,FAG_Daten_2022!$A$1:$FK$206,FAG_Daten_2022!CA$1,FALSE))</f>
        <v/>
      </c>
      <c r="AW81" s="115" t="str">
        <f>IF(VLOOKUP($A81,FAG_Daten_2022!$A$1:$FK$206,FAG_Daten_2022!CB$1,FALSE)="","",VLOOKUP($A81,FAG_Daten_2022!$A$1:$FK$206,FAG_Daten_2022!CB$1,FALSE))</f>
        <v/>
      </c>
      <c r="AX81" s="115" t="str">
        <f>IF(VLOOKUP($A81,FAG_Daten_2022!$A$1:$FK$206,FAG_Daten_2022!CC$1,FALSE)="","",VLOOKUP($A81,FAG_Daten_2022!$A$1:$FK$206,FAG_Daten_2022!CC$1,FALSE))</f>
        <v/>
      </c>
      <c r="AY81" s="115" t="str">
        <f>IF(VLOOKUP($A81,FAG_Daten_2022!$A$1:$FK$206,FAG_Daten_2022!CD$1,FALSE)="","",VLOOKUP($A81,FAG_Daten_2022!$A$1:$FK$206,FAG_Daten_2022!CD$1,FALSE))</f>
        <v/>
      </c>
      <c r="AZ81" s="80">
        <f>VLOOKUP($A81,FAG_Daten_2022!$A$1:$FK$206,FAG_Daten_2022!$DH$1,FALSE)</f>
        <v>112</v>
      </c>
      <c r="BA81" s="80">
        <f>IF(VLOOKUP($A81,FAG_Daten_2022!$A$1:$FK$206,FAG_Daten_2022!M$1,FALSE)="","",VLOOKUP($A81,FAG_Daten_2022!$A$1:$FK$206,FAG_Daten_2022!M$1,FALSE))</f>
        <v>0</v>
      </c>
      <c r="BB81" s="80">
        <f>IF(VLOOKUP($A81,FAG_Daten_2022!$A$1:$FK$206,FAG_Daten_2022!N$1,FALSE)="","",VLOOKUP($A81,FAG_Daten_2022!$A$1:$FK$206,FAG_Daten_2022!N$1,FALSE))</f>
        <v>0</v>
      </c>
      <c r="BC81" s="80">
        <f>IF(VLOOKUP($A81,FAG_Daten_2022!$A$1:$FK$206,FAG_Daten_2022!O$1,FALSE)="","",VLOOKUP($A81,FAG_Daten_2022!$A$1:$FK$206,FAG_Daten_2022!O$1,FALSE))</f>
        <v>0</v>
      </c>
      <c r="BD81" s="80" t="str">
        <f>IF(VLOOKUP($A81,FAG_Daten_2022!$A$1:$FK$206,FAG_Daten_2022!P$1,FALSE)="","",VLOOKUP($A81,FAG_Daten_2022!$A$1:$FK$206,FAG_Daten_2022!P$1,FALSE))</f>
        <v/>
      </c>
      <c r="BE81" s="80">
        <f>IF(VLOOKUP($A81,FAG_Daten_2022!$A$1:$FK$206,FAG_Daten_2022!R$1,FALSE)="","",VLOOKUP($A81,FAG_Daten_2022!$A$1:$FK$206,FAG_Daten_2022!R$1,FALSE))</f>
        <v>21</v>
      </c>
      <c r="BF81" s="80">
        <f>IF(VLOOKUP($A81,FAG_Daten_2022!$A$1:$FK$206,FAG_Daten_2022!S$1,FALSE)="","",VLOOKUP($A81,FAG_Daten_2022!$A$1:$FK$206,FAG_Daten_2022!S$1,FALSE))</f>
        <v>0</v>
      </c>
      <c r="BG81" s="80" t="str">
        <f>IF(VLOOKUP($A81,FAG_Daten_2022!$A$1:$FK$206,FAG_Daten_2022!T$1,FALSE)="","",VLOOKUP($A81,FAG_Daten_2022!$A$1:$FK$206,FAG_Daten_2022!T$1,FALSE))</f>
        <v/>
      </c>
      <c r="BH81" s="80" t="str">
        <f>IF(VLOOKUP($A81,FAG_Daten_2022!$A$1:$FK$206,FAG_Daten_2022!U$1,FALSE)="","",VLOOKUP($A81,FAG_Daten_2022!$A$1:$FK$206,FAG_Daten_2022!U$1,FALSE))</f>
        <v/>
      </c>
      <c r="BI81" s="80">
        <f>IF(VLOOKUP($A81,FAG_Daten_2022!$A$1:$FK$206,FAG_Daten_2022!W$1,FALSE)="","",VLOOKUP($A81,FAG_Daten_2022!$A$1:$FK$206,FAG_Daten_2022!W$1,FALSE))</f>
        <v>0</v>
      </c>
      <c r="BJ81" s="80" t="str">
        <f>IF(VLOOKUP($A81,FAG_Daten_2022!$A$1:$FK$206,FAG_Daten_2022!X$1,FALSE)="","",VLOOKUP($A81,FAG_Daten_2022!$A$1:$FK$206,FAG_Daten_2022!X$1,FALSE))</f>
        <v/>
      </c>
      <c r="BK81" s="80" t="str">
        <f>IF(VLOOKUP($A81,FAG_Daten_2022!$A$1:$FK$206,FAG_Daten_2022!Y$1,FALSE)="","",VLOOKUP($A81,FAG_Daten_2022!$A$1:$FK$206,FAG_Daten_2022!Y$1,FALSE))</f>
        <v/>
      </c>
      <c r="BL81" s="80" t="str">
        <f>IF(VLOOKUP($A81,FAG_Daten_2022!$A$1:$FK$206,FAG_Daten_2022!Z$1,FALSE)="","",VLOOKUP($A81,FAG_Daten_2022!$A$1:$FK$206,FAG_Daten_2022!Z$1,FALSE))</f>
        <v/>
      </c>
      <c r="BM81" s="82">
        <f>IF(VLOOKUP($A81,FAG_Daten_2022!$A$1:$FK$206,FAG_Daten_2022!AG$1,FALSE)="","",VLOOKUP($A81,FAG_Daten_2022!$A$1:$FK$206,FAG_Daten_2022!AG$1,FALSE))</f>
        <v>6327260</v>
      </c>
      <c r="BN81" s="82">
        <f>IF(VLOOKUP($A81,FAG_Daten_2022!$A$1:$FK$206,FAG_Daten_2022!AH$1,FALSE)="","",VLOOKUP($A81,FAG_Daten_2022!$A$1:$FK$206,FAG_Daten_2022!AH$1,FALSE))</f>
        <v>0</v>
      </c>
      <c r="BO81" s="82">
        <f>IF(VLOOKUP($A81,FAG_Daten_2022!$A$1:$FK$206,FAG_Daten_2022!AI$1,FALSE)="","",VLOOKUP($A81,FAG_Daten_2022!$A$1:$FK$206,FAG_Daten_2022!AI$1,FALSE))</f>
        <v>0</v>
      </c>
      <c r="BP81" s="113">
        <f>IF(VLOOKUP($A81,FAG_Daten_2022!$A$1:$FK$206,FAG_Daten_2022!AJ$1,FALSE)="","",VLOOKUP($A81,FAG_Daten_2022!$A$1:$FK$206,FAG_Daten_2022!AJ$1,FALSE))</f>
        <v>0</v>
      </c>
      <c r="BQ81" s="82" t="str">
        <f>IF(VLOOKUP($A81,FAG_Daten_2022!$A$1:$FK$206,FAG_Daten_2022!AK$1,FALSE)="","",VLOOKUP($A81,FAG_Daten_2022!$A$1:$FK$206,FAG_Daten_2022!AK$1,FALSE))</f>
        <v/>
      </c>
      <c r="BR81" s="82">
        <f>IF(VLOOKUP($A81,FAG_Daten_2022!$A$1:$FK$206,FAG_Daten_2022!AL$1,FALSE)="","",VLOOKUP($A81,FAG_Daten_2022!$A$1:$FK$206,FAG_Daten_2022!AL$1,FALSE))</f>
        <v>6327260</v>
      </c>
      <c r="BS81" s="82">
        <f>IF(VLOOKUP($A81,FAG_Daten_2022!$A$1:$FK$206,FAG_Daten_2022!AM$1,FALSE)="","",VLOOKUP($A81,FAG_Daten_2022!$A$1:$FK$206,FAG_Daten_2022!AM$1,FALSE))</f>
        <v>0</v>
      </c>
      <c r="BT81" s="82" t="str">
        <f>IF(VLOOKUP($A81,FAG_Daten_2022!$A$1:$FK$206,FAG_Daten_2022!AN$1,FALSE)="","",VLOOKUP($A81,FAG_Daten_2022!$A$1:$FK$206,FAG_Daten_2022!AN$1,FALSE))</f>
        <v/>
      </c>
      <c r="BU81" s="82" t="str">
        <f>IF(VLOOKUP($A81,FAG_Daten_2022!$A$1:$FK$206,FAG_Daten_2022!AO$1,FALSE)="","",VLOOKUP($A81,FAG_Daten_2022!$A$1:$FK$206,FAG_Daten_2022!AO$1,FALSE))</f>
        <v/>
      </c>
      <c r="BV81" s="82">
        <f>IF(VLOOKUP($A81,FAG_Daten_2022!$A$1:$FK$206,FAG_Daten_2022!AP$1,FALSE)="","",VLOOKUP($A81,FAG_Daten_2022!$A$1:$FK$206,FAG_Daten_2022!AP$1,FALSE))</f>
        <v>0</v>
      </c>
      <c r="BW81" s="82" t="str">
        <f>IF(VLOOKUP($A81,FAG_Daten_2022!$A$1:$FK$206,FAG_Daten_2022!AQ$1,FALSE)="","",VLOOKUP($A81,FAG_Daten_2022!$A$1:$FK$206,FAG_Daten_2022!AQ$1,FALSE))</f>
        <v/>
      </c>
      <c r="BX81" s="82" t="str">
        <f>IF(VLOOKUP($A81,FAG_Daten_2022!$A$1:$FK$206,FAG_Daten_2022!AR$1,FALSE)="","",VLOOKUP($A81,FAG_Daten_2022!$A$1:$FK$206,FAG_Daten_2022!AR$1,FALSE))</f>
        <v/>
      </c>
      <c r="BY81" s="82" t="str">
        <f>IF(VLOOKUP($A81,FAG_Daten_2022!$A$1:$FK$206,FAG_Daten_2022!AS$1,FALSE)="","",VLOOKUP($A81,FAG_Daten_2022!$A$1:$FK$206,FAG_Daten_2022!AS$1,FALSE))</f>
        <v/>
      </c>
      <c r="BZ81" s="82">
        <f t="shared" si="83"/>
        <v>0</v>
      </c>
      <c r="CA81" s="82">
        <f t="shared" si="84"/>
        <v>0</v>
      </c>
      <c r="CB81" s="82">
        <f t="shared" si="85"/>
        <v>0</v>
      </c>
      <c r="CC81" s="82" t="str">
        <f t="shared" si="86"/>
        <v/>
      </c>
      <c r="CD81" s="82">
        <f t="shared" si="87"/>
        <v>452276</v>
      </c>
      <c r="CE81" s="82">
        <f t="shared" si="88"/>
        <v>0</v>
      </c>
      <c r="CF81" s="82" t="str">
        <f t="shared" si="89"/>
        <v/>
      </c>
      <c r="CG81" s="82" t="str">
        <f t="shared" si="90"/>
        <v/>
      </c>
      <c r="CH81" s="82">
        <f t="shared" si="91"/>
        <v>0</v>
      </c>
      <c r="CI81" s="82" t="str">
        <f t="shared" si="92"/>
        <v/>
      </c>
      <c r="CJ81" s="82" t="str">
        <f t="shared" si="93"/>
        <v/>
      </c>
      <c r="CK81" s="82" t="str">
        <f t="shared" si="94"/>
        <v/>
      </c>
      <c r="CL81" s="82">
        <f t="shared" si="95"/>
        <v>0</v>
      </c>
      <c r="CM81" s="82">
        <f t="shared" si="96"/>
        <v>0</v>
      </c>
      <c r="CN81" s="82">
        <f t="shared" si="97"/>
        <v>0</v>
      </c>
      <c r="CO81" s="82" t="str">
        <f t="shared" si="98"/>
        <v/>
      </c>
      <c r="CP81" s="82">
        <f t="shared" si="99"/>
        <v>0</v>
      </c>
      <c r="CQ81" s="82">
        <f t="shared" si="100"/>
        <v>0</v>
      </c>
      <c r="CR81" s="82" t="str">
        <f t="shared" si="101"/>
        <v/>
      </c>
      <c r="CS81" s="82" t="str">
        <f t="shared" si="102"/>
        <v/>
      </c>
      <c r="CT81" s="82">
        <f t="shared" si="103"/>
        <v>0</v>
      </c>
      <c r="CU81" s="82" t="str">
        <f t="shared" si="104"/>
        <v/>
      </c>
      <c r="CV81" s="82" t="str">
        <f t="shared" si="105"/>
        <v/>
      </c>
      <c r="CW81" s="82" t="str">
        <f t="shared" si="106"/>
        <v/>
      </c>
      <c r="CX81" s="82">
        <f t="shared" si="107"/>
        <v>452276</v>
      </c>
      <c r="CY81" s="82">
        <f>VLOOKUP($A81,FAG_Daten_2022!$A$1:$FK$206,FAG_Daten_2022!I$1,FALSE)</f>
        <v>584</v>
      </c>
      <c r="CZ81" s="82" t="str">
        <f>IF(VLOOKUP($A81,FAG_Daten_2022!$A$1:$FK$206,FAG_Daten_2022!BE$1,FALSE)="","",VLOOKUP($A81,FAG_Daten_2022!$A$1:$FK$206,FAG_Daten_2022!BE$1,FALSE))</f>
        <v/>
      </c>
      <c r="DA81" s="82" t="str">
        <f>IF(VLOOKUP($A81,FAG_Daten_2022!$A$1:$FK$206,FAG_Daten_2022!BF$1,FALSE)="","",VLOOKUP($A81,FAG_Daten_2022!$A$1:$FK$206,FAG_Daten_2022!BF$1,FALSE))</f>
        <v/>
      </c>
      <c r="DB81" s="82" t="str">
        <f>IF(VLOOKUP($A81,FAG_Daten_2022!$A$1:$FK$206,FAG_Daten_2022!BG$1,FALSE)="","",VLOOKUP($A81,FAG_Daten_2022!$A$1:$FK$206,FAG_Daten_2022!BG$1,FALSE))</f>
        <v/>
      </c>
      <c r="DC81" s="82" t="str">
        <f>IF(VLOOKUP($A81,FAG_Daten_2022!$A$1:$FK$206,FAG_Daten_2022!BH$1,FALSE)="","",VLOOKUP($A81,FAG_Daten_2022!$A$1:$FK$206,FAG_Daten_2022!BH$1,FALSE))</f>
        <v/>
      </c>
      <c r="DD81" s="82">
        <f>IF(VLOOKUP($A81,FAG_Daten_2022!$A$1:$FK$206,FAG_Daten_2022!BI$1,FALSE)="","",VLOOKUP($A81,FAG_Daten_2022!$A$1:$FK$206,FAG_Daten_2022!BI$1,FALSE))</f>
        <v>71</v>
      </c>
      <c r="DE81" s="82" t="str">
        <f>IF(VLOOKUP($A81,FAG_Daten_2022!$A$1:$FK$206,FAG_Daten_2022!BJ$1,FALSE)="","",VLOOKUP($A81,FAG_Daten_2022!$A$1:$FK$206,FAG_Daten_2022!BJ$1,FALSE))</f>
        <v/>
      </c>
      <c r="DF81" s="82" t="str">
        <f>IF(VLOOKUP($A81,FAG_Daten_2022!$A$1:$FK$206,FAG_Daten_2022!BK$1,FALSE)="","",VLOOKUP($A81,FAG_Daten_2022!$A$1:$FK$206,FAG_Daten_2022!BK$1,FALSE))</f>
        <v/>
      </c>
      <c r="DG81" s="82" t="str">
        <f>IF(VLOOKUP($A81,FAG_Daten_2022!$A$1:$FK$206,FAG_Daten_2022!BL$1,FALSE)="","",VLOOKUP($A81,FAG_Daten_2022!$A$1:$FK$206,FAG_Daten_2022!BL$1,FALSE))</f>
        <v/>
      </c>
      <c r="DH81" s="82" t="str">
        <f>IF(VLOOKUP($A81,FAG_Daten_2022!$A$1:$FK$206,FAG_Daten_2022!BM$1,FALSE)="","",VLOOKUP($A81,FAG_Daten_2022!$A$1:$FK$206,FAG_Daten_2022!BM$1,FALSE))</f>
        <v/>
      </c>
      <c r="DI81" s="82" t="str">
        <f>IF(VLOOKUP($A81,FAG_Daten_2022!$A$1:$FK$206,FAG_Daten_2022!BN$1,FALSE)="","",VLOOKUP($A81,FAG_Daten_2022!$A$1:$FK$206,FAG_Daten_2022!BN$1,FALSE))</f>
        <v/>
      </c>
      <c r="DJ81" s="82" t="str">
        <f>IF(VLOOKUP($A81,FAG_Daten_2022!$A$1:$FK$206,FAG_Daten_2022!BO$1,FALSE)="","",VLOOKUP($A81,FAG_Daten_2022!$A$1:$FK$206,FAG_Daten_2022!BO$1,FALSE))</f>
        <v/>
      </c>
      <c r="DK81" s="82" t="str">
        <f>IF(VLOOKUP($A81,FAG_Daten_2022!$A$1:$FK$206,FAG_Daten_2022!BP$1,FALSE)="","",VLOOKUP($A81,FAG_Daten_2022!$A$1:$FK$206,FAG_Daten_2022!BP$1,FALSE))</f>
        <v/>
      </c>
      <c r="DL81" s="82" t="str">
        <f>IF(VLOOKUP($A81,FAG_Daten_2022!$A$1:$FK$206,FAG_Daten_2022!BQ$1,FALSE)="","",VLOOKUP($A81,FAG_Daten_2022!$A$1:$FK$206,FAG_Daten_2022!BQ$1,FALSE))</f>
        <v/>
      </c>
      <c r="DM81" s="82" t="str">
        <f>IF(VLOOKUP($A81,FAG_Daten_2022!$A$1:$FK$206,FAG_Daten_2022!BR$1,FALSE)="","",VLOOKUP($A81,FAG_Daten_2022!$A$1:$FK$206,FAG_Daten_2022!BR$1,FALSE))</f>
        <v/>
      </c>
      <c r="DN81" s="82" t="str">
        <f t="shared" si="108"/>
        <v/>
      </c>
      <c r="DO81" s="82" t="str">
        <f t="shared" si="109"/>
        <v/>
      </c>
      <c r="DP81" s="82" t="str">
        <f t="shared" si="110"/>
        <v/>
      </c>
      <c r="DQ81" s="82" t="str">
        <f t="shared" si="111"/>
        <v/>
      </c>
      <c r="DR81" s="82">
        <f t="shared" si="112"/>
        <v>47805</v>
      </c>
      <c r="DS81" s="82" t="str">
        <f t="shared" si="113"/>
        <v/>
      </c>
      <c r="DT81" s="82" t="str">
        <f t="shared" si="114"/>
        <v/>
      </c>
      <c r="DU81" s="82" t="str">
        <f t="shared" si="115"/>
        <v/>
      </c>
      <c r="DV81" s="82" t="str">
        <f t="shared" si="116"/>
        <v/>
      </c>
      <c r="DW81" s="82" t="str">
        <f t="shared" si="117"/>
        <v/>
      </c>
      <c r="DX81" s="82" t="str">
        <f t="shared" si="118"/>
        <v/>
      </c>
      <c r="DY81" s="82" t="str">
        <f t="shared" si="119"/>
        <v/>
      </c>
      <c r="DZ81" s="82">
        <f t="shared" si="120"/>
        <v>47805</v>
      </c>
      <c r="EA81" s="82">
        <f t="shared" si="121"/>
        <v>500081</v>
      </c>
      <c r="EB81" s="82"/>
      <c r="EC81" s="82"/>
      <c r="ED81" s="82"/>
      <c r="EE81" s="82"/>
      <c r="EF81" s="82"/>
      <c r="EG81" s="82"/>
      <c r="EH81" s="82"/>
      <c r="EI81" s="82"/>
      <c r="EJ81" s="82"/>
      <c r="EL81" s="82"/>
    </row>
    <row r="82" spans="1:143" s="3" customFormat="1" outlineLevel="1" x14ac:dyDescent="0.2">
      <c r="A82" s="3">
        <v>154</v>
      </c>
      <c r="B82" s="3" t="str">
        <f>VLOOKUP(A82,FAG_Daten_2022!A$1:$FK$206,FAG_Daten_2022!$B$1,FALSE)</f>
        <v>Küsnacht</v>
      </c>
      <c r="C82" s="3" t="str">
        <f>VLOOKUP(A82,FAG_Daten_2022!A$1:$FK$206,FAG_Daten_2022!$C$1,FALSE)</f>
        <v>Politische Gemeinde</v>
      </c>
      <c r="D82" s="3" t="str">
        <f>VLOOKUP(A82,FAG_Daten_2022!A$1:$FK$206,FAG_Daten_2022!$D$1,FALSE)</f>
        <v>Bezirk Meilen</v>
      </c>
      <c r="E82" s="82">
        <f>VLOOKUP(A82,FAG_Daten_2022!A$1:$FK$206,FAG_Daten_2022!$AT$1,FALSE)</f>
        <v>14495</v>
      </c>
      <c r="F82" s="82">
        <f>VLOOKUP(A82,FAG_Daten_2022!A$1:$FK$206,FAG_Daten_2022!$AV$1,FALSE)</f>
        <v>3770</v>
      </c>
      <c r="G82" s="82">
        <f>VLOOKUP(A82,FAG_Daten_2022!A$1:$FK$206,FAG_Daten_2022!$F$1,FALSE)</f>
        <v>14806</v>
      </c>
      <c r="H82" s="80">
        <f>VLOOKUP(A82,FAG_Daten_2022!A$1:$FK$206,FAG_Daten_2022!$DH$1,FALSE)</f>
        <v>77</v>
      </c>
      <c r="I82" s="82">
        <f>ROUND(IF(E82&lt;FAG_Basisdaten!$C$5*F82,(FAG_Basisdaten!$C$5*F82-E82)*G82*H82/100,0),0)</f>
        <v>0</v>
      </c>
      <c r="J82" s="82">
        <f>VLOOKUP(A82,FAG_Daten_2022!A$1:$FK$206,FAG_Daten_2022!$AT$1,FALSE)</f>
        <v>14495</v>
      </c>
      <c r="K82" s="82">
        <f>VLOOKUP(A82,FAG_Daten_2022!A$1:$FK$206,FAG_Daten_2022!$AV$1,FALSE)</f>
        <v>3770</v>
      </c>
      <c r="L82" s="3">
        <f>VLOOKUP(A82,FAG_Daten_2022!A$1:$FK$206,FAG_Daten_2022!$F$1,FALSE)</f>
        <v>14806</v>
      </c>
      <c r="M82" s="3">
        <f>VLOOKUP(A82,FAG_Daten_2022!A$1:$FK$206,FAG_Daten_2022!DJ$1,FALSE)</f>
        <v>99.67</v>
      </c>
      <c r="N82" s="3">
        <f>VLOOKUP(A82,FAG_Daten_2022!A$1:$FK$206,FAG_Daten_2022!$DK$1,FALSE)</f>
        <v>100.87</v>
      </c>
      <c r="O82" s="82">
        <f>ROUND(IF(J82&gt;K82*FAG_Basisdaten!$C$8,(J82-K82*FAG_Basisdaten!$C$8)*FAG_Basisdaten!$C$9*L82*(M82/N82),0),0)</f>
        <v>105972857</v>
      </c>
      <c r="P82" s="82">
        <f>VLOOKUP(A82,FAG_Daten_2022!A$1:$FK$206,FAG_Daten_2022!$I$1,FALSE)</f>
        <v>3095</v>
      </c>
      <c r="Q82" s="82">
        <f>VLOOKUP(A82,FAG_Daten_2022!A$1:$FK$206,FAG_Daten_2022!$F$1,FALSE)</f>
        <v>14806</v>
      </c>
      <c r="R82" s="82">
        <f>VLOOKUP(A82,FAG_Daten_2022!A$1:$FK$206,FAG_Daten_2022!$K$1,FALSE)</f>
        <v>232131</v>
      </c>
      <c r="S82" s="82">
        <f>VLOOKUP(A82,FAG_Daten_2022!A$1:$FK$206,FAG_Daten_2022!$H$1,FALSE)</f>
        <v>1130451</v>
      </c>
      <c r="T82" s="82">
        <f>VLOOKUP(A82,FAG_Daten_2022!A$1:$FK$206,FAG_Daten_2022!$F$1,FALSE)</f>
        <v>14806</v>
      </c>
      <c r="U82" s="3">
        <f>VLOOKUP(A82,FAG_Daten_2022!A$1:$FK$206,FAG_Daten_2022!$BC$1,FALSE)</f>
        <v>102.3</v>
      </c>
      <c r="V82" s="3">
        <f>VLOOKUP(A82,FAG_Daten_2022!A$1:$FK$206,FAG_Daten_2022!$BD$1,FALSE)</f>
        <v>104.2</v>
      </c>
      <c r="W82" s="118">
        <f>IF((P82/Q82)&gt;(R82/S82)*FAG_Basisdaten!$C$12,((P82/Q82)-(R82/S82)*FAG_Basisdaten!$C$12)*T82*FAG_Basisdaten!$C$13*(U82/V82),0)</f>
        <v>0</v>
      </c>
      <c r="X82" s="3">
        <f>VLOOKUP(A82,FAG_Daten_2022!A$1:$FK$206,FAG_Daten_2022!$DH$1,FALSE)</f>
        <v>77</v>
      </c>
      <c r="Y82" s="3">
        <f>VLOOKUP(A82,FAG_Daten_2022!A$1:$FK$206,FAG_Daten_2022!$DJ$1,FALSE)</f>
        <v>99.67</v>
      </c>
      <c r="Z82" s="82">
        <f>ROUND(W82-W82*MIN(MAX((Y82*FAG_Basisdaten!$C$15-X82)/(Y82*FAG_Basisdaten!$C$14),0),1),0)</f>
        <v>0</v>
      </c>
      <c r="AA82" s="79">
        <f>VLOOKUP(A82,FAG_Daten_2022!A$1:$FK$206,FAG_Daten_2022!$AW$1,FALSE)</f>
        <v>1208.19</v>
      </c>
      <c r="AB82" s="83">
        <f>VLOOKUP(A82,FAG_Daten_2022!A$1:$FK$206,FAG_Daten_2022!$AZ$1,FALSE)</f>
        <v>1.9699999999999999E-2</v>
      </c>
      <c r="AC82" s="3">
        <f>VLOOKUP(A82,FAG_Daten_2022!A$1:$FK$206,FAG_Daten_2022!$F$1,FALSE)</f>
        <v>14806</v>
      </c>
      <c r="AD82" s="3">
        <f>VLOOKUP(A82,FAG_Daten_2022!A$1:$FK$206,FAG_Daten_2022!$BC$1,FALSE)</f>
        <v>102.3</v>
      </c>
      <c r="AE82" s="3">
        <f>VLOOKUP(A82,FAG_Daten_2022!A$1:$FK$206,FAG_Daten_2022!$BD$1,FALSE)</f>
        <v>104.2</v>
      </c>
      <c r="AF82" s="80">
        <f>IF(OR(AA82&lt;FAG_Basisdaten!$C$18,AB82&gt;FAG_Basisdaten!$C$19),MAX((FAG_Basisdaten!$C$20+FAG_Basisdaten!$C$21*AA82+FAG_Basisdaten!$C$22*AB82*100)*AC82*(AD82/AE82),0),0)</f>
        <v>0</v>
      </c>
      <c r="AG82" s="3">
        <f>VLOOKUP(A82,FAG_Daten_2022!A$1:$FK$206,FAG_Daten_2022!$DH$1,FALSE)</f>
        <v>77</v>
      </c>
      <c r="AH82" s="3">
        <f>VLOOKUP(A82,FAG_Daten_2022!A$1:$FK$206,FAG_Daten_2022!$DJ$1,FALSE)</f>
        <v>99.67</v>
      </c>
      <c r="AI82" s="82">
        <f>ROUND(AF82-AF82*MIN(MAX((AH82*FAG_Basisdaten!$C$24-AG82)/(AH82*FAG_Basisdaten!$C$23),0),1),0)</f>
        <v>0</v>
      </c>
      <c r="AJ82" s="3">
        <f>VLOOKUP(A82,FAG_Daten_2022!$A$1:$FK$206,FAG_Daten_2022!$BC$1,FALSE)</f>
        <v>102.3</v>
      </c>
      <c r="AK82" s="3">
        <f>VLOOKUP(A82,FAG_Daten_2022!$A$1:$FK$206,FAG_Daten_2022!$BD$1,FALSE)</f>
        <v>104.2</v>
      </c>
      <c r="AL82" s="82">
        <v>0</v>
      </c>
      <c r="AM82" s="82">
        <f t="shared" si="82"/>
        <v>-105972857</v>
      </c>
      <c r="AN82" s="115" t="str">
        <f>IF(VLOOKUP($A82,FAG_Daten_2022!$A$1:$FK$206,FAG_Daten_2022!BS$1,FALSE)="","",VLOOKUP($A82,FAG_Daten_2022!$A$1:$FK$206,FAG_Daten_2022!BS$1,FALSE))</f>
        <v/>
      </c>
      <c r="AO82" s="115" t="str">
        <f>IF(VLOOKUP($A82,FAG_Daten_2022!$A$1:$FK$206,FAG_Daten_2022!BT$1,FALSE)="","",VLOOKUP($A82,FAG_Daten_2022!$A$1:$FK$206,FAG_Daten_2022!BT$1,FALSE))</f>
        <v/>
      </c>
      <c r="AP82" s="115" t="str">
        <f>IF(VLOOKUP($A82,FAG_Daten_2022!$A$1:$FK$206,FAG_Daten_2022!BU$1,FALSE)="","",VLOOKUP($A82,FAG_Daten_2022!$A$1:$FK$206,FAG_Daten_2022!BU$1,FALSE))</f>
        <v/>
      </c>
      <c r="AQ82" s="115" t="str">
        <f>IF(VLOOKUP($A82,FAG_Daten_2022!$A$1:$FK$206,FAG_Daten_2022!BV$1,FALSE)="","",VLOOKUP($A82,FAG_Daten_2022!$A$1:$FK$206,FAG_Daten_2022!BV$1,FALSE))</f>
        <v/>
      </c>
      <c r="AR82" s="115" t="str">
        <f>IF(VLOOKUP($A82,FAG_Daten_2022!$A$1:$FK$206,FAG_Daten_2022!BW$1,FALSE)="","",VLOOKUP($A82,FAG_Daten_2022!$A$1:$FK$206,FAG_Daten_2022!BW$1,FALSE))</f>
        <v/>
      </c>
      <c r="AS82" s="115" t="str">
        <f>IF(VLOOKUP($A82,FAG_Daten_2022!$A$1:$FK$206,FAG_Daten_2022!BX$1,FALSE)="","",VLOOKUP($A82,FAG_Daten_2022!$A$1:$FK$206,FAG_Daten_2022!BX$1,FALSE))</f>
        <v/>
      </c>
      <c r="AT82" s="115" t="str">
        <f>IF(VLOOKUP($A82,FAG_Daten_2022!$A$1:$FK$206,FAG_Daten_2022!BY$1,FALSE)="","",VLOOKUP($A82,FAG_Daten_2022!$A$1:$FK$206,FAG_Daten_2022!BY$1,FALSE))</f>
        <v/>
      </c>
      <c r="AU82" s="115" t="str">
        <f>IF(VLOOKUP($A82,FAG_Daten_2022!$A$1:$FK$206,FAG_Daten_2022!BZ$1,FALSE)="","",VLOOKUP($A82,FAG_Daten_2022!$A$1:$FK$206,FAG_Daten_2022!BZ$1,FALSE))</f>
        <v/>
      </c>
      <c r="AV82" s="115"/>
      <c r="AW82" s="115" t="str">
        <f>IF(VLOOKUP($A82,FAG_Daten_2022!$A$1:$FK$206,FAG_Daten_2022!CB$1,FALSE)="","",VLOOKUP($A82,FAG_Daten_2022!$A$1:$FK$206,FAG_Daten_2022!CB$1,FALSE))</f>
        <v/>
      </c>
      <c r="AX82" s="115" t="str">
        <f>IF(VLOOKUP($A82,FAG_Daten_2022!$A$1:$FK$206,FAG_Daten_2022!CC$1,FALSE)="","",VLOOKUP($A82,FAG_Daten_2022!$A$1:$FK$206,FAG_Daten_2022!CC$1,FALSE))</f>
        <v/>
      </c>
      <c r="AY82" s="115" t="str">
        <f>IF(VLOOKUP($A82,FAG_Daten_2022!$A$1:$FK$206,FAG_Daten_2022!CD$1,FALSE)="","",VLOOKUP($A82,FAG_Daten_2022!$A$1:$FK$206,FAG_Daten_2022!CD$1,FALSE))</f>
        <v/>
      </c>
      <c r="AZ82" s="80">
        <f>VLOOKUP($A82,FAG_Daten_2022!$A$1:$FK$206,FAG_Daten_2022!$DH$1,FALSE)</f>
        <v>77</v>
      </c>
      <c r="BA82" s="80">
        <f>IF(VLOOKUP($A82,FAG_Daten_2022!$A$1:$FK$206,FAG_Daten_2022!M$1,FALSE)="","",VLOOKUP($A82,FAG_Daten_2022!$A$1:$FK$206,FAG_Daten_2022!M$1,FALSE))</f>
        <v>0</v>
      </c>
      <c r="BB82" s="80">
        <f>IF(VLOOKUP($A82,FAG_Daten_2022!$A$1:$FK$206,FAG_Daten_2022!N$1,FALSE)="","",VLOOKUP($A82,FAG_Daten_2022!$A$1:$FK$206,FAG_Daten_2022!N$1,FALSE))</f>
        <v>0</v>
      </c>
      <c r="BC82" s="80">
        <f>IF(VLOOKUP($A82,FAG_Daten_2022!$A$1:$FK$206,FAG_Daten_2022!O$1,FALSE)="","",VLOOKUP($A82,FAG_Daten_2022!$A$1:$FK$206,FAG_Daten_2022!O$1,FALSE))</f>
        <v>0</v>
      </c>
      <c r="BD82" s="80" t="str">
        <f>IF(VLOOKUP($A82,FAG_Daten_2022!$A$1:$FK$206,FAG_Daten_2022!P$1,FALSE)="","",VLOOKUP($A82,FAG_Daten_2022!$A$1:$FK$206,FAG_Daten_2022!P$1,FALSE))</f>
        <v/>
      </c>
      <c r="BE82" s="80">
        <f>IF(VLOOKUP($A82,FAG_Daten_2022!$A$1:$FK$206,FAG_Daten_2022!R$1,FALSE)="","",VLOOKUP($A82,FAG_Daten_2022!$A$1:$FK$206,FAG_Daten_2022!R$1,FALSE))</f>
        <v>0</v>
      </c>
      <c r="BF82" s="80">
        <f>IF(VLOOKUP($A82,FAG_Daten_2022!$A$1:$FK$206,FAG_Daten_2022!S$1,FALSE)="","",VLOOKUP($A82,FAG_Daten_2022!$A$1:$FK$206,FAG_Daten_2022!S$1,FALSE))</f>
        <v>0</v>
      </c>
      <c r="BG82" s="80" t="str">
        <f>IF(VLOOKUP($A82,FAG_Daten_2022!$A$1:$FK$206,FAG_Daten_2022!T$1,FALSE)="","",VLOOKUP($A82,FAG_Daten_2022!$A$1:$FK$206,FAG_Daten_2022!T$1,FALSE))</f>
        <v/>
      </c>
      <c r="BH82" s="80" t="str">
        <f>IF(VLOOKUP($A82,FAG_Daten_2022!$A$1:$FK$206,FAG_Daten_2022!U$1,FALSE)="","",VLOOKUP($A82,FAG_Daten_2022!$A$1:$FK$206,FAG_Daten_2022!U$1,FALSE))</f>
        <v/>
      </c>
      <c r="BI82" s="80"/>
      <c r="BJ82" s="80" t="str">
        <f>IF(VLOOKUP($A82,FAG_Daten_2022!$A$1:$FK$206,FAG_Daten_2022!X$1,FALSE)="","",VLOOKUP($A82,FAG_Daten_2022!$A$1:$FK$206,FAG_Daten_2022!X$1,FALSE))</f>
        <v/>
      </c>
      <c r="BK82" s="80" t="str">
        <f>IF(VLOOKUP($A82,FAG_Daten_2022!$A$1:$FK$206,FAG_Daten_2022!Y$1,FALSE)="","",VLOOKUP($A82,FAG_Daten_2022!$A$1:$FK$206,FAG_Daten_2022!Y$1,FALSE))</f>
        <v/>
      </c>
      <c r="BL82" s="80" t="str">
        <f>IF(VLOOKUP($A82,FAG_Daten_2022!$A$1:$FK$206,FAG_Daten_2022!Z$1,FALSE)="","",VLOOKUP($A82,FAG_Daten_2022!$A$1:$FK$206,FAG_Daten_2022!Z$1,FALSE))</f>
        <v/>
      </c>
      <c r="BM82" s="82">
        <f>IF(VLOOKUP($A82,FAG_Daten_2022!$A$1:$FK$206,FAG_Daten_2022!AG$1,FALSE)="","",VLOOKUP($A82,FAG_Daten_2022!$A$1:$FK$206,FAG_Daten_2022!AG$1,FALSE))</f>
        <v>214611274</v>
      </c>
      <c r="BN82" s="82">
        <f>IF(VLOOKUP($A82,FAG_Daten_2022!$A$1:$FK$206,FAG_Daten_2022!AH$1,FALSE)="","",VLOOKUP($A82,FAG_Daten_2022!$A$1:$FK$206,FAG_Daten_2022!AH$1,FALSE))</f>
        <v>0</v>
      </c>
      <c r="BO82" s="82">
        <f>IF(VLOOKUP($A82,FAG_Daten_2022!$A$1:$FK$206,FAG_Daten_2022!AI$1,FALSE)="","",VLOOKUP($A82,FAG_Daten_2022!$A$1:$FK$206,FAG_Daten_2022!AI$1,FALSE))</f>
        <v>0</v>
      </c>
      <c r="BP82" s="113">
        <f>IF(VLOOKUP($A82,FAG_Daten_2022!$A$1:$FK$206,FAG_Daten_2022!AJ$1,FALSE)="","",VLOOKUP($A82,FAG_Daten_2022!$A$1:$FK$206,FAG_Daten_2022!AJ$1,FALSE))</f>
        <v>0</v>
      </c>
      <c r="BQ82" s="82" t="str">
        <f>IF(VLOOKUP($A82,FAG_Daten_2022!$A$1:$FK$206,FAG_Daten_2022!AK$1,FALSE)="","",VLOOKUP($A82,FAG_Daten_2022!$A$1:$FK$206,FAG_Daten_2022!AK$1,FALSE))</f>
        <v/>
      </c>
      <c r="BR82" s="82">
        <f>IF(VLOOKUP($A82,FAG_Daten_2022!$A$1:$FK$206,FAG_Daten_2022!AL$1,FALSE)="","",VLOOKUP($A82,FAG_Daten_2022!$A$1:$FK$206,FAG_Daten_2022!AL$1,FALSE))</f>
        <v>0</v>
      </c>
      <c r="BS82" s="82">
        <f>IF(VLOOKUP($A82,FAG_Daten_2022!$A$1:$FK$206,FAG_Daten_2022!AM$1,FALSE)="","",VLOOKUP($A82,FAG_Daten_2022!$A$1:$FK$206,FAG_Daten_2022!AM$1,FALSE))</f>
        <v>0</v>
      </c>
      <c r="BT82" s="82" t="str">
        <f>IF(VLOOKUP($A82,FAG_Daten_2022!$A$1:$FK$206,FAG_Daten_2022!AN$1,FALSE)="","",VLOOKUP($A82,FAG_Daten_2022!$A$1:$FK$206,FAG_Daten_2022!AN$1,FALSE))</f>
        <v/>
      </c>
      <c r="BU82" s="82" t="str">
        <f>IF(VLOOKUP($A82,FAG_Daten_2022!$A$1:$FK$206,FAG_Daten_2022!AO$1,FALSE)="","",VLOOKUP($A82,FAG_Daten_2022!$A$1:$FK$206,FAG_Daten_2022!AO$1,FALSE))</f>
        <v/>
      </c>
      <c r="BV82" s="82"/>
      <c r="BW82" s="82" t="str">
        <f>IF(VLOOKUP($A82,FAG_Daten_2022!$A$1:$FK$206,FAG_Daten_2022!AQ$1,FALSE)="","",VLOOKUP($A82,FAG_Daten_2022!$A$1:$FK$206,FAG_Daten_2022!AQ$1,FALSE))</f>
        <v/>
      </c>
      <c r="BX82" s="82" t="str">
        <f>IF(VLOOKUP($A82,FAG_Daten_2022!$A$1:$FK$206,FAG_Daten_2022!AR$1,FALSE)="","",VLOOKUP($A82,FAG_Daten_2022!$A$1:$FK$206,FAG_Daten_2022!AR$1,FALSE))</f>
        <v/>
      </c>
      <c r="BY82" s="82" t="str">
        <f>IF(VLOOKUP($A82,FAG_Daten_2022!$A$1:$FK$206,FAG_Daten_2022!AS$1,FALSE)="","",VLOOKUP($A82,FAG_Daten_2022!$A$1:$FK$206,FAG_Daten_2022!AS$1,FALSE))</f>
        <v/>
      </c>
      <c r="BZ82" s="82">
        <f t="shared" si="83"/>
        <v>0</v>
      </c>
      <c r="CA82" s="82">
        <f t="shared" si="84"/>
        <v>0</v>
      </c>
      <c r="CB82" s="82">
        <f t="shared" si="85"/>
        <v>0</v>
      </c>
      <c r="CC82" s="82" t="str">
        <f t="shared" si="86"/>
        <v/>
      </c>
      <c r="CD82" s="82">
        <f t="shared" si="87"/>
        <v>0</v>
      </c>
      <c r="CE82" s="82">
        <f t="shared" si="88"/>
        <v>0</v>
      </c>
      <c r="CF82" s="82" t="str">
        <f t="shared" si="89"/>
        <v/>
      </c>
      <c r="CG82" s="82" t="str">
        <f t="shared" si="90"/>
        <v/>
      </c>
      <c r="CH82" s="82" t="str">
        <f t="shared" si="91"/>
        <v/>
      </c>
      <c r="CI82" s="82" t="str">
        <f t="shared" si="92"/>
        <v/>
      </c>
      <c r="CJ82" s="82" t="str">
        <f t="shared" si="93"/>
        <v/>
      </c>
      <c r="CK82" s="82" t="str">
        <f t="shared" si="94"/>
        <v/>
      </c>
      <c r="CL82" s="82">
        <f t="shared" si="95"/>
        <v>0</v>
      </c>
      <c r="CM82" s="82">
        <f t="shared" si="96"/>
        <v>0</v>
      </c>
      <c r="CN82" s="82">
        <f t="shared" si="97"/>
        <v>0</v>
      </c>
      <c r="CO82" s="82" t="str">
        <f t="shared" si="98"/>
        <v/>
      </c>
      <c r="CP82" s="82">
        <f t="shared" si="99"/>
        <v>0</v>
      </c>
      <c r="CQ82" s="82">
        <f t="shared" si="100"/>
        <v>0</v>
      </c>
      <c r="CR82" s="82" t="str">
        <f t="shared" si="101"/>
        <v/>
      </c>
      <c r="CS82" s="82" t="str">
        <f t="shared" si="102"/>
        <v/>
      </c>
      <c r="CT82" s="82" t="str">
        <f t="shared" si="103"/>
        <v/>
      </c>
      <c r="CU82" s="82" t="str">
        <f t="shared" si="104"/>
        <v/>
      </c>
      <c r="CV82" s="82" t="str">
        <f t="shared" si="105"/>
        <v/>
      </c>
      <c r="CW82" s="82" t="str">
        <f t="shared" si="106"/>
        <v/>
      </c>
      <c r="CX82" s="82">
        <f t="shared" si="107"/>
        <v>0</v>
      </c>
      <c r="CY82" s="82">
        <f>VLOOKUP($A82,FAG_Daten_2022!$A$1:$FK$206,FAG_Daten_2022!I$1,FALSE)</f>
        <v>3095</v>
      </c>
      <c r="CZ82" s="82" t="str">
        <f>IF(VLOOKUP($A82,FAG_Daten_2022!$A$1:$FK$206,FAG_Daten_2022!BE$1,FALSE)="","",VLOOKUP($A82,FAG_Daten_2022!$A$1:$FK$206,FAG_Daten_2022!BE$1,FALSE))</f>
        <v/>
      </c>
      <c r="DA82" s="82" t="str">
        <f>IF(VLOOKUP($A82,FAG_Daten_2022!$A$1:$FK$206,FAG_Daten_2022!BF$1,FALSE)="","",VLOOKUP($A82,FAG_Daten_2022!$A$1:$FK$206,FAG_Daten_2022!BF$1,FALSE))</f>
        <v/>
      </c>
      <c r="DB82" s="82" t="str">
        <f>IF(VLOOKUP($A82,FAG_Daten_2022!$A$1:$FK$206,FAG_Daten_2022!BG$1,FALSE)="","",VLOOKUP($A82,FAG_Daten_2022!$A$1:$FK$206,FAG_Daten_2022!BG$1,FALSE))</f>
        <v/>
      </c>
      <c r="DC82" s="82" t="str">
        <f>IF(VLOOKUP($A82,FAG_Daten_2022!$A$1:$FK$206,FAG_Daten_2022!BH$1,FALSE)="","",VLOOKUP($A82,FAG_Daten_2022!$A$1:$FK$206,FAG_Daten_2022!BH$1,FALSE))</f>
        <v/>
      </c>
      <c r="DD82" s="82" t="str">
        <f>IF(VLOOKUP($A82,FAG_Daten_2022!$A$1:$FK$206,FAG_Daten_2022!BI$1,FALSE)="","",VLOOKUP($A82,FAG_Daten_2022!$A$1:$FK$206,FAG_Daten_2022!BI$1,FALSE))</f>
        <v/>
      </c>
      <c r="DE82" s="82" t="str">
        <f>IF(VLOOKUP($A82,FAG_Daten_2022!$A$1:$FK$206,FAG_Daten_2022!BJ$1,FALSE)="","",VLOOKUP($A82,FAG_Daten_2022!$A$1:$FK$206,FAG_Daten_2022!BJ$1,FALSE))</f>
        <v/>
      </c>
      <c r="DF82" s="82" t="str">
        <f>IF(VLOOKUP($A82,FAG_Daten_2022!$A$1:$FK$206,FAG_Daten_2022!BK$1,FALSE)="","",VLOOKUP($A82,FAG_Daten_2022!$A$1:$FK$206,FAG_Daten_2022!BK$1,FALSE))</f>
        <v/>
      </c>
      <c r="DG82" s="82" t="str">
        <f>IF(VLOOKUP($A82,FAG_Daten_2022!$A$1:$FK$206,FAG_Daten_2022!BL$1,FALSE)="","",VLOOKUP($A82,FAG_Daten_2022!$A$1:$FK$206,FAG_Daten_2022!BL$1,FALSE))</f>
        <v/>
      </c>
      <c r="DH82" s="82"/>
      <c r="DI82" s="82" t="str">
        <f>IF(VLOOKUP($A82,FAG_Daten_2022!$A$1:$FK$206,FAG_Daten_2022!BN$1,FALSE)="","",VLOOKUP($A82,FAG_Daten_2022!$A$1:$FK$206,FAG_Daten_2022!BN$1,FALSE))</f>
        <v/>
      </c>
      <c r="DJ82" s="82" t="str">
        <f>IF(VLOOKUP($A82,FAG_Daten_2022!$A$1:$FK$206,FAG_Daten_2022!BO$1,FALSE)="","",VLOOKUP($A82,FAG_Daten_2022!$A$1:$FK$206,FAG_Daten_2022!BO$1,FALSE))</f>
        <v/>
      </c>
      <c r="DK82" s="82" t="str">
        <f>IF(VLOOKUP($A82,FAG_Daten_2022!$A$1:$FK$206,FAG_Daten_2022!BP$1,FALSE)="","",VLOOKUP($A82,FAG_Daten_2022!$A$1:$FK$206,FAG_Daten_2022!BP$1,FALSE))</f>
        <v/>
      </c>
      <c r="DL82" s="82" t="str">
        <f>IF(VLOOKUP($A82,FAG_Daten_2022!$A$1:$FK$206,FAG_Daten_2022!BQ$1,FALSE)="","",VLOOKUP($A82,FAG_Daten_2022!$A$1:$FK$206,FAG_Daten_2022!BQ$1,FALSE))</f>
        <v/>
      </c>
      <c r="DM82" s="82" t="str">
        <f>IF(VLOOKUP($A82,FAG_Daten_2022!$A$1:$FK$206,FAG_Daten_2022!BR$1,FALSE)="","",VLOOKUP($A82,FAG_Daten_2022!$A$1:$FK$206,FAG_Daten_2022!BR$1,FALSE))</f>
        <v/>
      </c>
      <c r="DN82" s="82" t="str">
        <f t="shared" si="108"/>
        <v/>
      </c>
      <c r="DO82" s="82" t="str">
        <f t="shared" si="109"/>
        <v/>
      </c>
      <c r="DP82" s="82" t="str">
        <f t="shared" si="110"/>
        <v/>
      </c>
      <c r="DQ82" s="82" t="str">
        <f t="shared" si="111"/>
        <v/>
      </c>
      <c r="DR82" s="82" t="str">
        <f t="shared" si="112"/>
        <v/>
      </c>
      <c r="DS82" s="82" t="str">
        <f t="shared" si="113"/>
        <v/>
      </c>
      <c r="DT82" s="82" t="str">
        <f t="shared" si="114"/>
        <v/>
      </c>
      <c r="DU82" s="82" t="str">
        <f t="shared" si="115"/>
        <v/>
      </c>
      <c r="DV82" s="82" t="str">
        <f t="shared" si="116"/>
        <v/>
      </c>
      <c r="DW82" s="82" t="str">
        <f t="shared" si="117"/>
        <v/>
      </c>
      <c r="DX82" s="82" t="str">
        <f t="shared" si="118"/>
        <v/>
      </c>
      <c r="DY82" s="82" t="str">
        <f t="shared" si="119"/>
        <v/>
      </c>
      <c r="DZ82" s="82">
        <f t="shared" si="120"/>
        <v>0</v>
      </c>
      <c r="EA82" s="82">
        <f t="shared" si="121"/>
        <v>0</v>
      </c>
      <c r="EB82" s="82"/>
      <c r="EC82" s="82"/>
      <c r="ED82" s="82"/>
      <c r="EE82" s="82"/>
      <c r="EF82" s="82"/>
      <c r="EG82" s="82"/>
      <c r="EH82" s="82"/>
      <c r="EI82" s="82"/>
      <c r="EJ82" s="82"/>
      <c r="EL82" s="82"/>
    </row>
    <row r="83" spans="1:143" s="3" customFormat="1" outlineLevel="1" x14ac:dyDescent="0.2">
      <c r="A83" s="3">
        <v>136</v>
      </c>
      <c r="B83" s="3" t="str">
        <f>VLOOKUP(A83,FAG_Daten_2022!A$1:$FK$206,FAG_Daten_2022!$B$1,FALSE)</f>
        <v>Langnau a.A.</v>
      </c>
      <c r="C83" s="3" t="str">
        <f>VLOOKUP(A83,FAG_Daten_2022!A$1:$FK$206,FAG_Daten_2022!$C$1,FALSE)</f>
        <v>Politische Gemeinde</v>
      </c>
      <c r="D83" s="3" t="str">
        <f>VLOOKUP(A83,FAG_Daten_2022!A$1:$FK$206,FAG_Daten_2022!$D$1,FALSE)</f>
        <v>Bezirk Horgen</v>
      </c>
      <c r="E83" s="82">
        <f>VLOOKUP(A83,FAG_Daten_2022!A$1:$FK$206,FAG_Daten_2022!$AT$1,FALSE)</f>
        <v>3244</v>
      </c>
      <c r="F83" s="82">
        <f>VLOOKUP(A83,FAG_Daten_2022!A$1:$FK$206,FAG_Daten_2022!$AV$1,FALSE)</f>
        <v>3770</v>
      </c>
      <c r="G83" s="82">
        <f>VLOOKUP(A83,FAG_Daten_2022!A$1:$FK$206,FAG_Daten_2022!$F$1,FALSE)</f>
        <v>7880</v>
      </c>
      <c r="H83" s="80">
        <f>VLOOKUP(A83,FAG_Daten_2022!A$1:$FK$206,FAG_Daten_2022!$DH$1,FALSE)</f>
        <v>106</v>
      </c>
      <c r="I83" s="82">
        <f>ROUND(IF(E83&lt;FAG_Basisdaten!$C$5*F83,(FAG_Basisdaten!$C$5*F83-E83)*G83*H83/100,0),0)</f>
        <v>2819070</v>
      </c>
      <c r="J83" s="82">
        <f>VLOOKUP(A83,FAG_Daten_2022!A$1:$FK$206,FAG_Daten_2022!$AT$1,FALSE)</f>
        <v>3244</v>
      </c>
      <c r="K83" s="82">
        <f>VLOOKUP(A83,FAG_Daten_2022!A$1:$FK$206,FAG_Daten_2022!$AV$1,FALSE)</f>
        <v>3770</v>
      </c>
      <c r="L83" s="3">
        <f>VLOOKUP(A83,FAG_Daten_2022!A$1:$FK$206,FAG_Daten_2022!$F$1,FALSE)</f>
        <v>7880</v>
      </c>
      <c r="M83" s="3">
        <f>VLOOKUP(A83,FAG_Daten_2022!A$1:$FK$206,FAG_Daten_2022!DJ$1,FALSE)</f>
        <v>99.67</v>
      </c>
      <c r="N83" s="3">
        <f>VLOOKUP(A83,FAG_Daten_2022!A$1:$FK$206,FAG_Daten_2022!$DK$1,FALSE)</f>
        <v>100.87</v>
      </c>
      <c r="O83" s="82">
        <f>ROUND(IF(J83&gt;K83*FAG_Basisdaten!$C$8,(J83-K83*FAG_Basisdaten!$C$8)*FAG_Basisdaten!$C$9*L83*(M83/N83),0),0)</f>
        <v>0</v>
      </c>
      <c r="P83" s="82">
        <f>VLOOKUP(A83,FAG_Daten_2022!A$1:$FK$206,FAG_Daten_2022!$I$1,FALSE)</f>
        <v>1717</v>
      </c>
      <c r="Q83" s="82">
        <f>VLOOKUP(A83,FAG_Daten_2022!A$1:$FK$206,FAG_Daten_2022!$F$1,FALSE)</f>
        <v>7880</v>
      </c>
      <c r="R83" s="82">
        <f>VLOOKUP(A83,FAG_Daten_2022!A$1:$FK$206,FAG_Daten_2022!$K$1,FALSE)</f>
        <v>232131</v>
      </c>
      <c r="S83" s="82">
        <f>VLOOKUP(A83,FAG_Daten_2022!A$1:$FK$206,FAG_Daten_2022!$H$1,FALSE)</f>
        <v>1130451</v>
      </c>
      <c r="T83" s="82">
        <f>VLOOKUP(A83,FAG_Daten_2022!A$1:$FK$206,FAG_Daten_2022!$F$1,FALSE)</f>
        <v>7880</v>
      </c>
      <c r="U83" s="3">
        <f>VLOOKUP(A83,FAG_Daten_2022!A$1:$FK$206,FAG_Daten_2022!$BC$1,FALSE)</f>
        <v>102.3</v>
      </c>
      <c r="V83" s="3">
        <f>VLOOKUP(A83,FAG_Daten_2022!A$1:$FK$206,FAG_Daten_2022!$BD$1,FALSE)</f>
        <v>104.2</v>
      </c>
      <c r="W83" s="118">
        <f>IF((P83/Q83)&gt;(R83/S83)*FAG_Basisdaten!$C$12,((P83/Q83)-(R83/S83)*FAG_Basisdaten!$C$12)*T83*FAG_Basisdaten!$C$13*(U83/V83),0)</f>
        <v>0</v>
      </c>
      <c r="X83" s="3">
        <f>VLOOKUP(A83,FAG_Daten_2022!A$1:$FK$206,FAG_Daten_2022!$DH$1,FALSE)</f>
        <v>106</v>
      </c>
      <c r="Y83" s="3">
        <f>VLOOKUP(A83,FAG_Daten_2022!A$1:$FK$206,FAG_Daten_2022!$DJ$1,FALSE)</f>
        <v>99.67</v>
      </c>
      <c r="Z83" s="82">
        <f>ROUND(W83-W83*MIN(MAX((Y83*FAG_Basisdaten!$C$15-X83)/(Y83*FAG_Basisdaten!$C$14),0),1),0)</f>
        <v>0</v>
      </c>
      <c r="AA83" s="79">
        <f>VLOOKUP(A83,FAG_Daten_2022!A$1:$FK$206,FAG_Daten_2022!$AW$1,FALSE)</f>
        <v>919.59</v>
      </c>
      <c r="AB83" s="83">
        <f>VLOOKUP(A83,FAG_Daten_2022!A$1:$FK$206,FAG_Daten_2022!$AZ$1,FALSE)</f>
        <v>0.1678</v>
      </c>
      <c r="AC83" s="3">
        <f>VLOOKUP(A83,FAG_Daten_2022!A$1:$FK$206,FAG_Daten_2022!$F$1,FALSE)</f>
        <v>7880</v>
      </c>
      <c r="AD83" s="3">
        <f>VLOOKUP(A83,FAG_Daten_2022!A$1:$FK$206,FAG_Daten_2022!$BC$1,FALSE)</f>
        <v>102.3</v>
      </c>
      <c r="AE83" s="3">
        <f>VLOOKUP(A83,FAG_Daten_2022!A$1:$FK$206,FAG_Daten_2022!$BD$1,FALSE)</f>
        <v>104.2</v>
      </c>
      <c r="AF83" s="80">
        <f>IF(OR(AA83&lt;FAG_Basisdaten!$C$18,AB83&gt;FAG_Basisdaten!$C$19),MAX((FAG_Basisdaten!$C$20+FAG_Basisdaten!$C$21*AA83+FAG_Basisdaten!$C$22*AB83*100)*AC83*(AD83/AE83),0),0)</f>
        <v>0</v>
      </c>
      <c r="AG83" s="3">
        <f>VLOOKUP(A83,FAG_Daten_2022!A$1:$FK$206,FAG_Daten_2022!$DH$1,FALSE)</f>
        <v>106</v>
      </c>
      <c r="AH83" s="3">
        <f>VLOOKUP(A83,FAG_Daten_2022!A$1:$FK$206,FAG_Daten_2022!$DJ$1,FALSE)</f>
        <v>99.67</v>
      </c>
      <c r="AI83" s="82">
        <f>ROUND(AF83-AF83*MIN(MAX((AH83*FAG_Basisdaten!$C$24-AG83)/(AH83*FAG_Basisdaten!$C$23),0),1),0)</f>
        <v>0</v>
      </c>
      <c r="AJ83" s="3">
        <f>VLOOKUP(A83,FAG_Daten_2022!$A$1:$FK$206,FAG_Daten_2022!$BC$1,FALSE)</f>
        <v>102.3</v>
      </c>
      <c r="AK83" s="3">
        <f>VLOOKUP(A83,FAG_Daten_2022!$A$1:$FK$206,FAG_Daten_2022!$BD$1,FALSE)</f>
        <v>104.2</v>
      </c>
      <c r="AL83" s="82">
        <v>0</v>
      </c>
      <c r="AM83" s="82">
        <f t="shared" ref="AM83:AM145" si="122">SUM(I83,-O83,Z83,AI83,AL83)</f>
        <v>2819070</v>
      </c>
      <c r="AN83" s="115" t="str">
        <f>IF(VLOOKUP($A83,FAG_Daten_2022!$A$1:$FK$206,FAG_Daten_2022!BS$1,FALSE)="","",VLOOKUP($A83,FAG_Daten_2022!$A$1:$FK$206,FAG_Daten_2022!BS$1,FALSE))</f>
        <v/>
      </c>
      <c r="AO83" s="115" t="str">
        <f>IF(VLOOKUP($A83,FAG_Daten_2022!$A$1:$FK$206,FAG_Daten_2022!BT$1,FALSE)="","",VLOOKUP($A83,FAG_Daten_2022!$A$1:$FK$206,FAG_Daten_2022!BT$1,FALSE))</f>
        <v/>
      </c>
      <c r="AP83" s="115" t="str">
        <f>IF(VLOOKUP($A83,FAG_Daten_2022!$A$1:$FK$206,FAG_Daten_2022!BU$1,FALSE)="","",VLOOKUP($A83,FAG_Daten_2022!$A$1:$FK$206,FAG_Daten_2022!BU$1,FALSE))</f>
        <v/>
      </c>
      <c r="AQ83" s="115" t="str">
        <f>IF(VLOOKUP($A83,FAG_Daten_2022!$A$1:$FK$206,FAG_Daten_2022!BV$1,FALSE)="","",VLOOKUP($A83,FAG_Daten_2022!$A$1:$FK$206,FAG_Daten_2022!BV$1,FALSE))</f>
        <v/>
      </c>
      <c r="AR83" s="115" t="str">
        <f>IF(VLOOKUP($A83,FAG_Daten_2022!$A$1:$FK$206,FAG_Daten_2022!BW$1,FALSE)="","",VLOOKUP($A83,FAG_Daten_2022!$A$1:$FK$206,FAG_Daten_2022!BW$1,FALSE))</f>
        <v/>
      </c>
      <c r="AS83" s="115" t="str">
        <f>IF(VLOOKUP($A83,FAG_Daten_2022!$A$1:$FK$206,FAG_Daten_2022!BX$1,FALSE)="","",VLOOKUP($A83,FAG_Daten_2022!$A$1:$FK$206,FAG_Daten_2022!BX$1,FALSE))</f>
        <v/>
      </c>
      <c r="AT83" s="115" t="str">
        <f>IF(VLOOKUP($A83,FAG_Daten_2022!$A$1:$FK$206,FAG_Daten_2022!BY$1,FALSE)="","",VLOOKUP($A83,FAG_Daten_2022!$A$1:$FK$206,FAG_Daten_2022!BY$1,FALSE))</f>
        <v/>
      </c>
      <c r="AU83" s="115" t="str">
        <f>IF(VLOOKUP($A83,FAG_Daten_2022!$A$1:$FK$206,FAG_Daten_2022!BZ$1,FALSE)="","",VLOOKUP($A83,FAG_Daten_2022!$A$1:$FK$206,FAG_Daten_2022!BZ$1,FALSE))</f>
        <v/>
      </c>
      <c r="AV83" s="115" t="str">
        <f>IF(VLOOKUP($A83,FAG_Daten_2022!$A$1:$FK$206,FAG_Daten_2022!CA$1,FALSE)="","",VLOOKUP($A83,FAG_Daten_2022!$A$1:$FK$206,FAG_Daten_2022!CA$1,FALSE))</f>
        <v/>
      </c>
      <c r="AW83" s="115" t="str">
        <f>IF(VLOOKUP($A83,FAG_Daten_2022!$A$1:$FK$206,FAG_Daten_2022!CB$1,FALSE)="","",VLOOKUP($A83,FAG_Daten_2022!$A$1:$FK$206,FAG_Daten_2022!CB$1,FALSE))</f>
        <v/>
      </c>
      <c r="AX83" s="115" t="str">
        <f>IF(VLOOKUP($A83,FAG_Daten_2022!$A$1:$FK$206,FAG_Daten_2022!CC$1,FALSE)="","",VLOOKUP($A83,FAG_Daten_2022!$A$1:$FK$206,FAG_Daten_2022!CC$1,FALSE))</f>
        <v/>
      </c>
      <c r="AY83" s="115" t="str">
        <f>IF(VLOOKUP($A83,FAG_Daten_2022!$A$1:$FK$206,FAG_Daten_2022!CD$1,FALSE)="","",VLOOKUP($A83,FAG_Daten_2022!$A$1:$FK$206,FAG_Daten_2022!CD$1,FALSE))</f>
        <v/>
      </c>
      <c r="AZ83" s="80">
        <f>VLOOKUP($A83,FAG_Daten_2022!$A$1:$FK$206,FAG_Daten_2022!$DH$1,FALSE)</f>
        <v>106</v>
      </c>
      <c r="BA83" s="80">
        <f>IF(VLOOKUP($A83,FAG_Daten_2022!$A$1:$FK$206,FAG_Daten_2022!M$1,FALSE)="","",VLOOKUP($A83,FAG_Daten_2022!$A$1:$FK$206,FAG_Daten_2022!M$1,FALSE))</f>
        <v>0</v>
      </c>
      <c r="BB83" s="80">
        <f>IF(VLOOKUP($A83,FAG_Daten_2022!$A$1:$FK$206,FAG_Daten_2022!N$1,FALSE)="","",VLOOKUP($A83,FAG_Daten_2022!$A$1:$FK$206,FAG_Daten_2022!N$1,FALSE))</f>
        <v>0</v>
      </c>
      <c r="BC83" s="80">
        <f>IF(VLOOKUP($A83,FAG_Daten_2022!$A$1:$FK$206,FAG_Daten_2022!O$1,FALSE)="","",VLOOKUP($A83,FAG_Daten_2022!$A$1:$FK$206,FAG_Daten_2022!O$1,FALSE))</f>
        <v>0</v>
      </c>
      <c r="BD83" s="80" t="str">
        <f>IF(VLOOKUP($A83,FAG_Daten_2022!$A$1:$FK$206,FAG_Daten_2022!P$1,FALSE)="","",VLOOKUP($A83,FAG_Daten_2022!$A$1:$FK$206,FAG_Daten_2022!P$1,FALSE))</f>
        <v/>
      </c>
      <c r="BE83" s="80">
        <f>IF(VLOOKUP($A83,FAG_Daten_2022!$A$1:$FK$206,FAG_Daten_2022!R$1,FALSE)="","",VLOOKUP($A83,FAG_Daten_2022!$A$1:$FK$206,FAG_Daten_2022!R$1,FALSE))</f>
        <v>0</v>
      </c>
      <c r="BF83" s="80">
        <f>IF(VLOOKUP($A83,FAG_Daten_2022!$A$1:$FK$206,FAG_Daten_2022!S$1,FALSE)="","",VLOOKUP($A83,FAG_Daten_2022!$A$1:$FK$206,FAG_Daten_2022!S$1,FALSE))</f>
        <v>0</v>
      </c>
      <c r="BG83" s="80" t="str">
        <f>IF(VLOOKUP($A83,FAG_Daten_2022!$A$1:$FK$206,FAG_Daten_2022!T$1,FALSE)="","",VLOOKUP($A83,FAG_Daten_2022!$A$1:$FK$206,FAG_Daten_2022!T$1,FALSE))</f>
        <v/>
      </c>
      <c r="BH83" s="80" t="str">
        <f>IF(VLOOKUP($A83,FAG_Daten_2022!$A$1:$FK$206,FAG_Daten_2022!U$1,FALSE)="","",VLOOKUP($A83,FAG_Daten_2022!$A$1:$FK$206,FAG_Daten_2022!U$1,FALSE))</f>
        <v/>
      </c>
      <c r="BI83" s="80">
        <f>IF(VLOOKUP($A83,FAG_Daten_2022!$A$1:$FK$206,FAG_Daten_2022!W$1,FALSE)="","",VLOOKUP($A83,FAG_Daten_2022!$A$1:$FK$206,FAG_Daten_2022!W$1,FALSE))</f>
        <v>0</v>
      </c>
      <c r="BJ83" s="80" t="str">
        <f>IF(VLOOKUP($A83,FAG_Daten_2022!$A$1:$FK$206,FAG_Daten_2022!X$1,FALSE)="","",VLOOKUP($A83,FAG_Daten_2022!$A$1:$FK$206,FAG_Daten_2022!X$1,FALSE))</f>
        <v/>
      </c>
      <c r="BK83" s="80" t="str">
        <f>IF(VLOOKUP($A83,FAG_Daten_2022!$A$1:$FK$206,FAG_Daten_2022!Y$1,FALSE)="","",VLOOKUP($A83,FAG_Daten_2022!$A$1:$FK$206,FAG_Daten_2022!Y$1,FALSE))</f>
        <v/>
      </c>
      <c r="BL83" s="80" t="str">
        <f>IF(VLOOKUP($A83,FAG_Daten_2022!$A$1:$FK$206,FAG_Daten_2022!Z$1,FALSE)="","",VLOOKUP($A83,FAG_Daten_2022!$A$1:$FK$206,FAG_Daten_2022!Z$1,FALSE))</f>
        <v/>
      </c>
      <c r="BM83" s="82">
        <f>IF(VLOOKUP($A83,FAG_Daten_2022!$A$1:$FK$206,FAG_Daten_2022!AG$1,FALSE)="","",VLOOKUP($A83,FAG_Daten_2022!$A$1:$FK$206,FAG_Daten_2022!AG$1,FALSE))</f>
        <v>25564594</v>
      </c>
      <c r="BN83" s="82">
        <f>IF(VLOOKUP($A83,FAG_Daten_2022!$A$1:$FK$206,FAG_Daten_2022!AH$1,FALSE)="","",VLOOKUP($A83,FAG_Daten_2022!$A$1:$FK$206,FAG_Daten_2022!AH$1,FALSE))</f>
        <v>0</v>
      </c>
      <c r="BO83" s="82">
        <f>IF(VLOOKUP($A83,FAG_Daten_2022!$A$1:$FK$206,FAG_Daten_2022!AI$1,FALSE)="","",VLOOKUP($A83,FAG_Daten_2022!$A$1:$FK$206,FAG_Daten_2022!AI$1,FALSE))</f>
        <v>0</v>
      </c>
      <c r="BP83" s="113">
        <f>IF(VLOOKUP($A83,FAG_Daten_2022!$A$1:$FK$206,FAG_Daten_2022!AJ$1,FALSE)="","",VLOOKUP($A83,FAG_Daten_2022!$A$1:$FK$206,FAG_Daten_2022!AJ$1,FALSE))</f>
        <v>0</v>
      </c>
      <c r="BQ83" s="82" t="str">
        <f>IF(VLOOKUP($A83,FAG_Daten_2022!$A$1:$FK$206,FAG_Daten_2022!AK$1,FALSE)="","",VLOOKUP($A83,FAG_Daten_2022!$A$1:$FK$206,FAG_Daten_2022!AK$1,FALSE))</f>
        <v/>
      </c>
      <c r="BR83" s="82">
        <f>IF(VLOOKUP($A83,FAG_Daten_2022!$A$1:$FK$206,FAG_Daten_2022!AL$1,FALSE)="","",VLOOKUP($A83,FAG_Daten_2022!$A$1:$FK$206,FAG_Daten_2022!AL$1,FALSE))</f>
        <v>0</v>
      </c>
      <c r="BS83" s="82">
        <f>IF(VLOOKUP($A83,FAG_Daten_2022!$A$1:$FK$206,FAG_Daten_2022!AM$1,FALSE)="","",VLOOKUP($A83,FAG_Daten_2022!$A$1:$FK$206,FAG_Daten_2022!AM$1,FALSE))</f>
        <v>0</v>
      </c>
      <c r="BT83" s="82" t="str">
        <f>IF(VLOOKUP($A83,FAG_Daten_2022!$A$1:$FK$206,FAG_Daten_2022!AN$1,FALSE)="","",VLOOKUP($A83,FAG_Daten_2022!$A$1:$FK$206,FAG_Daten_2022!AN$1,FALSE))</f>
        <v/>
      </c>
      <c r="BU83" s="82" t="str">
        <f>IF(VLOOKUP($A83,FAG_Daten_2022!$A$1:$FK$206,FAG_Daten_2022!AO$1,FALSE)="","",VLOOKUP($A83,FAG_Daten_2022!$A$1:$FK$206,FAG_Daten_2022!AO$1,FALSE))</f>
        <v/>
      </c>
      <c r="BV83" s="82">
        <f>IF(VLOOKUP($A83,FAG_Daten_2022!$A$1:$FK$206,FAG_Daten_2022!AP$1,FALSE)="","",VLOOKUP($A83,FAG_Daten_2022!$A$1:$FK$206,FAG_Daten_2022!AP$1,FALSE))</f>
        <v>0</v>
      </c>
      <c r="BW83" s="82" t="str">
        <f>IF(VLOOKUP($A83,FAG_Daten_2022!$A$1:$FK$206,FAG_Daten_2022!AQ$1,FALSE)="","",VLOOKUP($A83,FAG_Daten_2022!$A$1:$FK$206,FAG_Daten_2022!AQ$1,FALSE))</f>
        <v/>
      </c>
      <c r="BX83" s="82" t="str">
        <f>IF(VLOOKUP($A83,FAG_Daten_2022!$A$1:$FK$206,FAG_Daten_2022!AR$1,FALSE)="","",VLOOKUP($A83,FAG_Daten_2022!$A$1:$FK$206,FAG_Daten_2022!AR$1,FALSE))</f>
        <v/>
      </c>
      <c r="BY83" s="82" t="str">
        <f>IF(VLOOKUP($A83,FAG_Daten_2022!$A$1:$FK$206,FAG_Daten_2022!AS$1,FALSE)="","",VLOOKUP($A83,FAG_Daten_2022!$A$1:$FK$206,FAG_Daten_2022!AS$1,FALSE))</f>
        <v/>
      </c>
      <c r="BZ83" s="82">
        <f t="shared" ref="BZ83:BZ145" si="123">IF(BN83="","",ROUND(((BA83/100)*BN83)/(($AZ83/100)*$BM83)*$I83,0))</f>
        <v>0</v>
      </c>
      <c r="CA83" s="82">
        <f t="shared" ref="CA83:CA145" si="124">IF(BO83="","",ROUND(((BB83/100)*BO83)/(($AZ83/100)*$BM83)*$I83,0))</f>
        <v>0</v>
      </c>
      <c r="CB83" s="82">
        <f t="shared" ref="CB83:CB145" si="125">IF(BP83="","",ROUND(((BC83/100)*BP83)/(($AZ83/100)*$BM83)*$I83,0))</f>
        <v>0</v>
      </c>
      <c r="CC83" s="82" t="str">
        <f t="shared" ref="CC83:CC145" si="126">IF(BQ83="","",ROUND(((BD83/100)*BQ83)/(($AZ83/100)*$BM83)*$I83,0))</f>
        <v/>
      </c>
      <c r="CD83" s="82">
        <f t="shared" ref="CD83:CD145" si="127">IF(BR83="","",ROUND(((BE83/100)*BR83)/(($AZ83/100)*$BM83)*$I83,0))</f>
        <v>0</v>
      </c>
      <c r="CE83" s="82">
        <f t="shared" ref="CE83:CE145" si="128">IF(BS83="","",ROUND(((BF83/100)*BS83)/(($AZ83/100)*$BM83)*$I83,0))</f>
        <v>0</v>
      </c>
      <c r="CF83" s="82" t="str">
        <f t="shared" ref="CF83:CF145" si="129">IF(BT83="","",ROUND(((BG83/100)*BT83)/(($AZ83/100)*$BM83)*$I83,0))</f>
        <v/>
      </c>
      <c r="CG83" s="82" t="str">
        <f t="shared" ref="CG83:CG145" si="130">IF(BU83="","",ROUND(((BH83/100)*BU83)/(($AZ83/100)*$BM83)*$I83,0))</f>
        <v/>
      </c>
      <c r="CH83" s="82">
        <f t="shared" ref="CH83:CH145" si="131">IF(BV83="","",ROUND(((BI83/100)*BV83)/(($AZ83/100)*$BM83)*$I83,0))</f>
        <v>0</v>
      </c>
      <c r="CI83" s="82" t="str">
        <f t="shared" ref="CI83:CI145" si="132">IF(BW83="","",ROUND(((BJ83/100)*BW83)/(($AZ83/100)*$BM83)*$I83,0))</f>
        <v/>
      </c>
      <c r="CJ83" s="82" t="str">
        <f t="shared" ref="CJ83:CJ145" si="133">IF(BX83="","",ROUND(((BK83/100)*BX83)/(($AZ83/100)*$BM83)*$I83,0))</f>
        <v/>
      </c>
      <c r="CK83" s="82" t="str">
        <f t="shared" ref="CK83:CK145" si="134">IF(BY83="","",ROUND(((BL83/100)*BY83)/(($AZ83/100)*$BM83)*$I83,0))</f>
        <v/>
      </c>
      <c r="CL83" s="82">
        <f t="shared" ref="CL83:CL145" si="135">IF(BN83="","",ROUND(((BA83/100)*BN83)/(($AZ83/100)*$BM83)*$O83,0))</f>
        <v>0</v>
      </c>
      <c r="CM83" s="82">
        <f t="shared" ref="CM83:CM145" si="136">IF(BO83="","",ROUND(((BB83/100)*BO83)/(($AZ83/100)*$BM83)*$O83,0))</f>
        <v>0</v>
      </c>
      <c r="CN83" s="82">
        <f t="shared" ref="CN83:CN145" si="137">IF(BP83="","",ROUND(((BC83/100)*BP83)/(($AZ83/100)*$BM83)*$O83,0))</f>
        <v>0</v>
      </c>
      <c r="CO83" s="82" t="str">
        <f t="shared" ref="CO83:CO145" si="138">IF(BQ83="","",ROUND(((BD83/100)*BQ83)/(($AZ83/100)*$BM83)*$O83,0))</f>
        <v/>
      </c>
      <c r="CP83" s="82">
        <f t="shared" ref="CP83:CP145" si="139">IF(BR83="","",ROUND(((BE83/100)*BR83)/(($AZ83/100)*$BM83)*$O83,0))</f>
        <v>0</v>
      </c>
      <c r="CQ83" s="82">
        <f t="shared" ref="CQ83:CQ145" si="140">IF(BS83="","",ROUND(((BF83/100)*BS83)/(($AZ83/100)*$BM83)*$O83,0))</f>
        <v>0</v>
      </c>
      <c r="CR83" s="82" t="str">
        <f t="shared" ref="CR83:CR145" si="141">IF(BT83="","",ROUND(((BG83/100)*BT83)/(($AZ83/100)*$BM83)*$O83,0))</f>
        <v/>
      </c>
      <c r="CS83" s="82" t="str">
        <f t="shared" ref="CS83:CS145" si="142">IF(BU83="","",ROUND(((BH83/100)*BU83)/(($AZ83/100)*$BM83)*$O83,0))</f>
        <v/>
      </c>
      <c r="CT83" s="82">
        <f t="shared" ref="CT83:CT145" si="143">IF(BV83="","",ROUND(((BI83/100)*BV83)/(($AZ83/100)*$BM83)*$O83,0))</f>
        <v>0</v>
      </c>
      <c r="CU83" s="82" t="str">
        <f t="shared" ref="CU83:CU145" si="144">IF(BW83="","",ROUND(((BJ83/100)*BW83)/(($AZ83/100)*$BM83)*$O83,0))</f>
        <v/>
      </c>
      <c r="CV83" s="82" t="str">
        <f t="shared" ref="CV83:CV145" si="145">IF(BX83="","",ROUND(((BK83/100)*BX83)/(($AZ83/100)*$BM83)*$O83,0))</f>
        <v/>
      </c>
      <c r="CW83" s="82" t="str">
        <f t="shared" ref="CW83:CW145" si="146">IF(BY83="","",ROUND(((BL83/100)*BY83)/(($AZ83/100)*$BM83)*$O83,0))</f>
        <v/>
      </c>
      <c r="CX83" s="82">
        <f t="shared" ref="CX83:CX144" si="147">SUM(BZ83:CK83)-SUM(CL83:CW83)</f>
        <v>0</v>
      </c>
      <c r="CY83" s="82">
        <f>VLOOKUP($A83,FAG_Daten_2022!$A$1:$FK$206,FAG_Daten_2022!I$1,FALSE)</f>
        <v>1717</v>
      </c>
      <c r="CZ83" s="82" t="str">
        <f>IF(VLOOKUP($A83,FAG_Daten_2022!$A$1:$FK$206,FAG_Daten_2022!BE$1,FALSE)="","",VLOOKUP($A83,FAG_Daten_2022!$A$1:$FK$206,FAG_Daten_2022!BE$1,FALSE))</f>
        <v/>
      </c>
      <c r="DA83" s="82" t="str">
        <f>IF(VLOOKUP($A83,FAG_Daten_2022!$A$1:$FK$206,FAG_Daten_2022!BF$1,FALSE)="","",VLOOKUP($A83,FAG_Daten_2022!$A$1:$FK$206,FAG_Daten_2022!BF$1,FALSE))</f>
        <v/>
      </c>
      <c r="DB83" s="82" t="str">
        <f>IF(VLOOKUP($A83,FAG_Daten_2022!$A$1:$FK$206,FAG_Daten_2022!BG$1,FALSE)="","",VLOOKUP($A83,FAG_Daten_2022!$A$1:$FK$206,FAG_Daten_2022!BG$1,FALSE))</f>
        <v/>
      </c>
      <c r="DC83" s="82" t="str">
        <f>IF(VLOOKUP($A83,FAG_Daten_2022!$A$1:$FK$206,FAG_Daten_2022!BH$1,FALSE)="","",VLOOKUP($A83,FAG_Daten_2022!$A$1:$FK$206,FAG_Daten_2022!BH$1,FALSE))</f>
        <v/>
      </c>
      <c r="DD83" s="82" t="str">
        <f>IF(VLOOKUP($A83,FAG_Daten_2022!$A$1:$FK$206,FAG_Daten_2022!BI$1,FALSE)="","",VLOOKUP($A83,FAG_Daten_2022!$A$1:$FK$206,FAG_Daten_2022!BI$1,FALSE))</f>
        <v/>
      </c>
      <c r="DE83" s="82" t="str">
        <f>IF(VLOOKUP($A83,FAG_Daten_2022!$A$1:$FK$206,FAG_Daten_2022!BJ$1,FALSE)="","",VLOOKUP($A83,FAG_Daten_2022!$A$1:$FK$206,FAG_Daten_2022!BJ$1,FALSE))</f>
        <v/>
      </c>
      <c r="DF83" s="82" t="str">
        <f>IF(VLOOKUP($A83,FAG_Daten_2022!$A$1:$FK$206,FAG_Daten_2022!BK$1,FALSE)="","",VLOOKUP($A83,FAG_Daten_2022!$A$1:$FK$206,FAG_Daten_2022!BK$1,FALSE))</f>
        <v/>
      </c>
      <c r="DG83" s="82" t="str">
        <f>IF(VLOOKUP($A83,FAG_Daten_2022!$A$1:$FK$206,FAG_Daten_2022!BL$1,FALSE)="","",VLOOKUP($A83,FAG_Daten_2022!$A$1:$FK$206,FAG_Daten_2022!BL$1,FALSE))</f>
        <v/>
      </c>
      <c r="DH83" s="82" t="str">
        <f>IF(VLOOKUP($A83,FAG_Daten_2022!$A$1:$FK$206,FAG_Daten_2022!BM$1,FALSE)="","",VLOOKUP($A83,FAG_Daten_2022!$A$1:$FK$206,FAG_Daten_2022!BM$1,FALSE))</f>
        <v/>
      </c>
      <c r="DI83" s="82" t="str">
        <f>IF(VLOOKUP($A83,FAG_Daten_2022!$A$1:$FK$206,FAG_Daten_2022!BN$1,FALSE)="","",VLOOKUP($A83,FAG_Daten_2022!$A$1:$FK$206,FAG_Daten_2022!BN$1,FALSE))</f>
        <v/>
      </c>
      <c r="DJ83" s="82" t="str">
        <f>IF(VLOOKUP($A83,FAG_Daten_2022!$A$1:$FK$206,FAG_Daten_2022!BO$1,FALSE)="","",VLOOKUP($A83,FAG_Daten_2022!$A$1:$FK$206,FAG_Daten_2022!BO$1,FALSE))</f>
        <v/>
      </c>
      <c r="DK83" s="82" t="str">
        <f>IF(VLOOKUP($A83,FAG_Daten_2022!$A$1:$FK$206,FAG_Daten_2022!BP$1,FALSE)="","",VLOOKUP($A83,FAG_Daten_2022!$A$1:$FK$206,FAG_Daten_2022!BP$1,FALSE))</f>
        <v/>
      </c>
      <c r="DL83" s="82" t="str">
        <f>IF(VLOOKUP($A83,FAG_Daten_2022!$A$1:$FK$206,FAG_Daten_2022!BQ$1,FALSE)="","",VLOOKUP($A83,FAG_Daten_2022!$A$1:$FK$206,FAG_Daten_2022!BQ$1,FALSE))</f>
        <v/>
      </c>
      <c r="DM83" s="82" t="str">
        <f>IF(VLOOKUP($A83,FAG_Daten_2022!$A$1:$FK$206,FAG_Daten_2022!BR$1,FALSE)="","",VLOOKUP($A83,FAG_Daten_2022!$A$1:$FK$206,FAG_Daten_2022!BR$1,FALSE))</f>
        <v/>
      </c>
      <c r="DN83" s="82" t="str">
        <f t="shared" ref="DN83:DN145" si="148">IF(CZ83="","",ROUND($Z83*(CZ83/$CY83),0))</f>
        <v/>
      </c>
      <c r="DO83" s="82" t="str">
        <f t="shared" ref="DO83:DO145" si="149">IF(DA83="","",ROUND($Z83*(DA83/$CY83),0))</f>
        <v/>
      </c>
      <c r="DP83" s="82" t="str">
        <f t="shared" ref="DP83:DP145" si="150">IF(DB83="","",ROUND($Z83*(DB83/$CY83),0))</f>
        <v/>
      </c>
      <c r="DQ83" s="82" t="str">
        <f t="shared" ref="DQ83:DQ145" si="151">IF(DC83="","",ROUND($Z83*(DC83/$CY83),0))</f>
        <v/>
      </c>
      <c r="DR83" s="82" t="str">
        <f t="shared" ref="DR83:DR145" si="152">IF(DD83="","",ROUND($Z83*(DD83/$CY83),0))</f>
        <v/>
      </c>
      <c r="DS83" s="82" t="str">
        <f t="shared" ref="DS83:DS145" si="153">IF(DE83="","",ROUND($Z83*(DE83/$CY83),0))</f>
        <v/>
      </c>
      <c r="DT83" s="82" t="str">
        <f t="shared" ref="DT83:DT145" si="154">IF(DF83="","",ROUND($Z83*(DF83/$CY83),0))</f>
        <v/>
      </c>
      <c r="DU83" s="82" t="str">
        <f t="shared" ref="DU83:DU145" si="155">IF(DG83="","",ROUND($Z83*(DG83/$CY83),0))</f>
        <v/>
      </c>
      <c r="DV83" s="82" t="str">
        <f t="shared" ref="DV83:DV145" si="156">IF(DH83="","",ROUND($Z83*(DH83/$CY83),0))</f>
        <v/>
      </c>
      <c r="DW83" s="82" t="str">
        <f t="shared" ref="DW83:DW145" si="157">IF(DI83="","",ROUND($Z83*(DI83/$CY83),0))</f>
        <v/>
      </c>
      <c r="DX83" s="82" t="str">
        <f t="shared" ref="DX83:DX145" si="158">IF(DJ83="","",ROUND($Z83*(DJ83/$CY83),0))</f>
        <v/>
      </c>
      <c r="DY83" s="82" t="str">
        <f t="shared" ref="DY83:DY145" si="159">IF(DK83="","",ROUND($Z83*(DK83/$CY83),0))</f>
        <v/>
      </c>
      <c r="DZ83" s="82">
        <f t="shared" ref="DZ83:DZ145" si="160">SUM(DN83:DY83)</f>
        <v>0</v>
      </c>
      <c r="EA83" s="82">
        <f t="shared" ref="EA83:EA145" si="161">SUM(CX83,DZ83)</f>
        <v>0</v>
      </c>
      <c r="EB83" s="82"/>
      <c r="EC83" s="82"/>
      <c r="ED83" s="82"/>
      <c r="EE83" s="82"/>
      <c r="EF83" s="82"/>
      <c r="EG83" s="82"/>
      <c r="EH83" s="82"/>
      <c r="EI83" s="82"/>
      <c r="EJ83" s="82"/>
      <c r="EK83" s="1"/>
      <c r="EL83" s="11"/>
      <c r="EM83" s="1"/>
    </row>
    <row r="84" spans="1:143" s="3" customFormat="1" outlineLevel="1" x14ac:dyDescent="0.2">
      <c r="A84" s="3">
        <v>34</v>
      </c>
      <c r="B84" s="3" t="str">
        <f>VLOOKUP(A84,FAG_Daten_2022!A$1:$FK$206,FAG_Daten_2022!$B$1,FALSE)</f>
        <v>Laufen-Uhwiesen</v>
      </c>
      <c r="C84" s="3" t="str">
        <f>VLOOKUP(A84,FAG_Daten_2022!A$1:$FK$206,FAG_Daten_2022!$C$1,FALSE)</f>
        <v>Politische Gemeinde</v>
      </c>
      <c r="D84" s="3" t="str">
        <f>VLOOKUP(A84,FAG_Daten_2022!A$1:$FK$206,FAG_Daten_2022!$D$1,FALSE)</f>
        <v>Bezirk Andelfingen</v>
      </c>
      <c r="E84" s="82">
        <f>VLOOKUP(A84,FAG_Daten_2022!A$1:$FK$206,FAG_Daten_2022!$AT$1,FALSE)</f>
        <v>3306</v>
      </c>
      <c r="F84" s="82">
        <f>VLOOKUP(A84,FAG_Daten_2022!A$1:$FK$206,FAG_Daten_2022!$AV$1,FALSE)</f>
        <v>3770</v>
      </c>
      <c r="G84" s="82">
        <f>VLOOKUP(A84,FAG_Daten_2022!A$1:$FK$206,FAG_Daten_2022!$F$1,FALSE)</f>
        <v>1780</v>
      </c>
      <c r="H84" s="80">
        <f>VLOOKUP(A84,FAG_Daten_2022!A$1:$FK$206,FAG_Daten_2022!$DH$1,FALSE)</f>
        <v>102</v>
      </c>
      <c r="I84" s="82">
        <f>ROUND(IF(E84&lt;FAG_Basisdaten!$C$5*F84,(FAG_Basisdaten!$C$5*F84-E84)*G84*H84/100,0),0)</f>
        <v>500198</v>
      </c>
      <c r="J84" s="82">
        <f>VLOOKUP(A84,FAG_Daten_2022!A$1:$FK$206,FAG_Daten_2022!$AT$1,FALSE)</f>
        <v>3306</v>
      </c>
      <c r="K84" s="82">
        <f>VLOOKUP(A84,FAG_Daten_2022!A$1:$FK$206,FAG_Daten_2022!$AV$1,FALSE)</f>
        <v>3770</v>
      </c>
      <c r="L84" s="3">
        <f>VLOOKUP(A84,FAG_Daten_2022!A$1:$FK$206,FAG_Daten_2022!$F$1,FALSE)</f>
        <v>1780</v>
      </c>
      <c r="M84" s="3">
        <f>VLOOKUP(A84,FAG_Daten_2022!A$1:$FK$206,FAG_Daten_2022!DJ$1,FALSE)</f>
        <v>99.67</v>
      </c>
      <c r="N84" s="3">
        <f>VLOOKUP(A84,FAG_Daten_2022!A$1:$FK$206,FAG_Daten_2022!$DK$1,FALSE)</f>
        <v>100.87</v>
      </c>
      <c r="O84" s="82">
        <f>ROUND(IF(J84&gt;K84*FAG_Basisdaten!$C$8,(J84-K84*FAG_Basisdaten!$C$8)*FAG_Basisdaten!$C$9*L84*(M84/N84),0),0)</f>
        <v>0</v>
      </c>
      <c r="P84" s="82">
        <f>VLOOKUP(A84,FAG_Daten_2022!A$1:$FK$206,FAG_Daten_2022!$I$1,FALSE)</f>
        <v>327</v>
      </c>
      <c r="Q84" s="82">
        <f>VLOOKUP(A84,FAG_Daten_2022!A$1:$FK$206,FAG_Daten_2022!$F$1,FALSE)</f>
        <v>1780</v>
      </c>
      <c r="R84" s="82">
        <f>VLOOKUP(A84,FAG_Daten_2022!A$1:$FK$206,FAG_Daten_2022!$K$1,FALSE)</f>
        <v>232131</v>
      </c>
      <c r="S84" s="82">
        <f>VLOOKUP(A84,FAG_Daten_2022!A$1:$FK$206,FAG_Daten_2022!$H$1,FALSE)</f>
        <v>1130451</v>
      </c>
      <c r="T84" s="82">
        <f>VLOOKUP(A84,FAG_Daten_2022!A$1:$FK$206,FAG_Daten_2022!$F$1,FALSE)</f>
        <v>1780</v>
      </c>
      <c r="U84" s="3">
        <f>VLOOKUP(A84,FAG_Daten_2022!A$1:$FK$206,FAG_Daten_2022!$BC$1,FALSE)</f>
        <v>102.3</v>
      </c>
      <c r="V84" s="3">
        <f>VLOOKUP(A84,FAG_Daten_2022!A$1:$FK$206,FAG_Daten_2022!$BD$1,FALSE)</f>
        <v>104.2</v>
      </c>
      <c r="W84" s="118">
        <f>IF((P84/Q84)&gt;(R84/S84)*FAG_Basisdaten!$C$12,((P84/Q84)-(R84/S84)*FAG_Basisdaten!$C$12)*T84*FAG_Basisdaten!$C$13*(U84/V84),0)</f>
        <v>0</v>
      </c>
      <c r="X84" s="3">
        <f>VLOOKUP(A84,FAG_Daten_2022!A$1:$FK$206,FAG_Daten_2022!$DH$1,FALSE)</f>
        <v>102</v>
      </c>
      <c r="Y84" s="3">
        <f>VLOOKUP(A84,FAG_Daten_2022!A$1:$FK$206,FAG_Daten_2022!$DJ$1,FALSE)</f>
        <v>99.67</v>
      </c>
      <c r="Z84" s="82">
        <f>ROUND(W84-W84*MIN(MAX((Y84*FAG_Basisdaten!$C$15-X84)/(Y84*FAG_Basisdaten!$C$14),0),1),0)</f>
        <v>0</v>
      </c>
      <c r="AA84" s="79">
        <f>VLOOKUP(A84,FAG_Daten_2022!A$1:$FK$206,FAG_Daten_2022!$AW$1,FALSE)</f>
        <v>294.06</v>
      </c>
      <c r="AB84" s="83">
        <f>VLOOKUP(A84,FAG_Daten_2022!A$1:$FK$206,FAG_Daten_2022!$AZ$1,FALSE)</f>
        <v>3.9100000000000003E-2</v>
      </c>
      <c r="AC84" s="3">
        <f>VLOOKUP(A84,FAG_Daten_2022!A$1:$FK$206,FAG_Daten_2022!$F$1,FALSE)</f>
        <v>1780</v>
      </c>
      <c r="AD84" s="3">
        <f>VLOOKUP(A84,FAG_Daten_2022!A$1:$FK$206,FAG_Daten_2022!$BC$1,FALSE)</f>
        <v>102.3</v>
      </c>
      <c r="AE84" s="3">
        <f>VLOOKUP(A84,FAG_Daten_2022!A$1:$FK$206,FAG_Daten_2022!$BD$1,FALSE)</f>
        <v>104.2</v>
      </c>
      <c r="AF84" s="80">
        <f>IF(OR(AA84&lt;FAG_Basisdaten!$C$18,AB84&gt;FAG_Basisdaten!$C$19),MAX((FAG_Basisdaten!$C$20+FAG_Basisdaten!$C$21*AA84+FAG_Basisdaten!$C$22*AB84*100)*AC84*(AD84/AE84),0),0)</f>
        <v>0</v>
      </c>
      <c r="AG84" s="3">
        <f>VLOOKUP(A84,FAG_Daten_2022!A$1:$FK$206,FAG_Daten_2022!$DH$1,FALSE)</f>
        <v>102</v>
      </c>
      <c r="AH84" s="3">
        <f>VLOOKUP(A84,FAG_Daten_2022!A$1:$FK$206,FAG_Daten_2022!$DJ$1,FALSE)</f>
        <v>99.67</v>
      </c>
      <c r="AI84" s="82">
        <f>ROUND(AF84-AF84*MIN(MAX((AH84*FAG_Basisdaten!$C$24-AG84)/(AH84*FAG_Basisdaten!$C$23),0),1),0)</f>
        <v>0</v>
      </c>
      <c r="AJ84" s="3">
        <f>VLOOKUP(A84,FAG_Daten_2022!$A$1:$FK$206,FAG_Daten_2022!$BC$1,FALSE)</f>
        <v>102.3</v>
      </c>
      <c r="AK84" s="3">
        <f>VLOOKUP(A84,FAG_Daten_2022!$A$1:$FK$206,FAG_Daten_2022!$BD$1,FALSE)</f>
        <v>104.2</v>
      </c>
      <c r="AL84" s="82">
        <v>0</v>
      </c>
      <c r="AM84" s="82">
        <f t="shared" si="122"/>
        <v>500198</v>
      </c>
      <c r="AN84" s="115" t="str">
        <f>IF(VLOOKUP($A84,FAG_Daten_2022!$A$1:$FK$206,FAG_Daten_2022!BS$1,FALSE)="","",VLOOKUP($A84,FAG_Daten_2022!$A$1:$FK$206,FAG_Daten_2022!BS$1,FALSE))</f>
        <v>Laufen-Uhwiesen</v>
      </c>
      <c r="AO84" s="115" t="str">
        <f>IF(VLOOKUP($A84,FAG_Daten_2022!$A$1:$FK$206,FAG_Daten_2022!BT$1,FALSE)="","",VLOOKUP($A84,FAG_Daten_2022!$A$1:$FK$206,FAG_Daten_2022!BT$1,FALSE))</f>
        <v/>
      </c>
      <c r="AP84" s="115" t="str">
        <f>IF(VLOOKUP($A84,FAG_Daten_2022!$A$1:$FK$206,FAG_Daten_2022!BU$1,FALSE)="","",VLOOKUP($A84,FAG_Daten_2022!$A$1:$FK$206,FAG_Daten_2022!BU$1,FALSE))</f>
        <v/>
      </c>
      <c r="AQ84" s="115" t="str">
        <f>IF(VLOOKUP($A84,FAG_Daten_2022!$A$1:$FK$206,FAG_Daten_2022!BV$1,FALSE)="","",VLOOKUP($A84,FAG_Daten_2022!$A$1:$FK$206,FAG_Daten_2022!BV$1,FALSE))</f>
        <v/>
      </c>
      <c r="AR84" s="115" t="str">
        <f>IF(VLOOKUP($A84,FAG_Daten_2022!$A$1:$FK$206,FAG_Daten_2022!BW$1,FALSE)="","",VLOOKUP($A84,FAG_Daten_2022!$A$1:$FK$206,FAG_Daten_2022!BW$1,FALSE))</f>
        <v>Uhwiesen</v>
      </c>
      <c r="AS84" s="115" t="str">
        <f>IF(VLOOKUP($A84,FAG_Daten_2022!$A$1:$FK$206,FAG_Daten_2022!BX$1,FALSE)="","",VLOOKUP($A84,FAG_Daten_2022!$A$1:$FK$206,FAG_Daten_2022!BX$1,FALSE))</f>
        <v/>
      </c>
      <c r="AT84" s="115" t="str">
        <f>IF(VLOOKUP($A84,FAG_Daten_2022!$A$1:$FK$206,FAG_Daten_2022!BY$1,FALSE)="","",VLOOKUP($A84,FAG_Daten_2022!$A$1:$FK$206,FAG_Daten_2022!BY$1,FALSE))</f>
        <v/>
      </c>
      <c r="AU84" s="115" t="str">
        <f>IF(VLOOKUP($A84,FAG_Daten_2022!$A$1:$FK$206,FAG_Daten_2022!BZ$1,FALSE)="","",VLOOKUP($A84,FAG_Daten_2022!$A$1:$FK$206,FAG_Daten_2022!BZ$1,FALSE))</f>
        <v/>
      </c>
      <c r="AV84" s="115" t="str">
        <f>IF(VLOOKUP($A84,FAG_Daten_2022!$A$1:$FK$206,FAG_Daten_2022!CA$1,FALSE)="","",VLOOKUP($A84,FAG_Daten_2022!$A$1:$FK$206,FAG_Daten_2022!CA$1,FALSE))</f>
        <v/>
      </c>
      <c r="AW84" s="115" t="str">
        <f>IF(VLOOKUP($A84,FAG_Daten_2022!$A$1:$FK$206,FAG_Daten_2022!CB$1,FALSE)="","",VLOOKUP($A84,FAG_Daten_2022!$A$1:$FK$206,FAG_Daten_2022!CB$1,FALSE))</f>
        <v/>
      </c>
      <c r="AX84" s="115" t="str">
        <f>IF(VLOOKUP($A84,FAG_Daten_2022!$A$1:$FK$206,FAG_Daten_2022!CC$1,FALSE)="","",VLOOKUP($A84,FAG_Daten_2022!$A$1:$FK$206,FAG_Daten_2022!CC$1,FALSE))</f>
        <v/>
      </c>
      <c r="AY84" s="115" t="str">
        <f>IF(VLOOKUP($A84,FAG_Daten_2022!$A$1:$FK$206,FAG_Daten_2022!CD$1,FALSE)="","",VLOOKUP($A84,FAG_Daten_2022!$A$1:$FK$206,FAG_Daten_2022!CD$1,FALSE))</f>
        <v/>
      </c>
      <c r="AZ84" s="80">
        <f>VLOOKUP($A84,FAG_Daten_2022!$A$1:$FK$206,FAG_Daten_2022!$DH$1,FALSE)</f>
        <v>102</v>
      </c>
      <c r="BA84" s="80">
        <f>IF(VLOOKUP($A84,FAG_Daten_2022!$A$1:$FK$206,FAG_Daten_2022!M$1,FALSE)="","",VLOOKUP($A84,FAG_Daten_2022!$A$1:$FK$206,FAG_Daten_2022!M$1,FALSE))</f>
        <v>37</v>
      </c>
      <c r="BB84" s="80">
        <f>IF(VLOOKUP($A84,FAG_Daten_2022!$A$1:$FK$206,FAG_Daten_2022!N$1,FALSE)="","",VLOOKUP($A84,FAG_Daten_2022!$A$1:$FK$206,FAG_Daten_2022!N$1,FALSE))</f>
        <v>0</v>
      </c>
      <c r="BC84" s="80">
        <f>IF(VLOOKUP($A84,FAG_Daten_2022!$A$1:$FK$206,FAG_Daten_2022!O$1,FALSE)="","",VLOOKUP($A84,FAG_Daten_2022!$A$1:$FK$206,FAG_Daten_2022!O$1,FALSE))</f>
        <v>0</v>
      </c>
      <c r="BD84" s="80" t="str">
        <f>IF(VLOOKUP($A84,FAG_Daten_2022!$A$1:$FK$206,FAG_Daten_2022!P$1,FALSE)="","",VLOOKUP($A84,FAG_Daten_2022!$A$1:$FK$206,FAG_Daten_2022!P$1,FALSE))</f>
        <v/>
      </c>
      <c r="BE84" s="80">
        <f>IF(VLOOKUP($A84,FAG_Daten_2022!$A$1:$FK$206,FAG_Daten_2022!R$1,FALSE)="","",VLOOKUP($A84,FAG_Daten_2022!$A$1:$FK$206,FAG_Daten_2022!R$1,FALSE))</f>
        <v>23</v>
      </c>
      <c r="BF84" s="80">
        <f>IF(VLOOKUP($A84,FAG_Daten_2022!$A$1:$FK$206,FAG_Daten_2022!S$1,FALSE)="","",VLOOKUP($A84,FAG_Daten_2022!$A$1:$FK$206,FAG_Daten_2022!S$1,FALSE))</f>
        <v>0</v>
      </c>
      <c r="BG84" s="80" t="str">
        <f>IF(VLOOKUP($A84,FAG_Daten_2022!$A$1:$FK$206,FAG_Daten_2022!T$1,FALSE)="","",VLOOKUP($A84,FAG_Daten_2022!$A$1:$FK$206,FAG_Daten_2022!T$1,FALSE))</f>
        <v/>
      </c>
      <c r="BH84" s="80" t="str">
        <f>IF(VLOOKUP($A84,FAG_Daten_2022!$A$1:$FK$206,FAG_Daten_2022!U$1,FALSE)="","",VLOOKUP($A84,FAG_Daten_2022!$A$1:$FK$206,FAG_Daten_2022!U$1,FALSE))</f>
        <v/>
      </c>
      <c r="BI84" s="80">
        <f>IF(VLOOKUP($A84,FAG_Daten_2022!$A$1:$FK$206,FAG_Daten_2022!W$1,FALSE)="","",VLOOKUP($A84,FAG_Daten_2022!$A$1:$FK$206,FAG_Daten_2022!W$1,FALSE))</f>
        <v>0</v>
      </c>
      <c r="BJ84" s="80" t="str">
        <f>IF(VLOOKUP($A84,FAG_Daten_2022!$A$1:$FK$206,FAG_Daten_2022!X$1,FALSE)="","",VLOOKUP($A84,FAG_Daten_2022!$A$1:$FK$206,FAG_Daten_2022!X$1,FALSE))</f>
        <v/>
      </c>
      <c r="BK84" s="80" t="str">
        <f>IF(VLOOKUP($A84,FAG_Daten_2022!$A$1:$FK$206,FAG_Daten_2022!Y$1,FALSE)="","",VLOOKUP($A84,FAG_Daten_2022!$A$1:$FK$206,FAG_Daten_2022!Y$1,FALSE))</f>
        <v/>
      </c>
      <c r="BL84" s="80" t="str">
        <f>IF(VLOOKUP($A84,FAG_Daten_2022!$A$1:$FK$206,FAG_Daten_2022!Z$1,FALSE)="","",VLOOKUP($A84,FAG_Daten_2022!$A$1:$FK$206,FAG_Daten_2022!Z$1,FALSE))</f>
        <v/>
      </c>
      <c r="BM84" s="82">
        <f>IF(VLOOKUP($A84,FAG_Daten_2022!$A$1:$FK$206,FAG_Daten_2022!AG$1,FALSE)="","",VLOOKUP($A84,FAG_Daten_2022!$A$1:$FK$206,FAG_Daten_2022!AG$1,FALSE))</f>
        <v>5885161</v>
      </c>
      <c r="BN84" s="82">
        <f>IF(VLOOKUP($A84,FAG_Daten_2022!$A$1:$FK$206,FAG_Daten_2022!AH$1,FALSE)="","",VLOOKUP($A84,FAG_Daten_2022!$A$1:$FK$206,FAG_Daten_2022!AH$1,FALSE))</f>
        <v>5885161</v>
      </c>
      <c r="BO84" s="82">
        <f>IF(VLOOKUP($A84,FAG_Daten_2022!$A$1:$FK$206,FAG_Daten_2022!AI$1,FALSE)="","",VLOOKUP($A84,FAG_Daten_2022!$A$1:$FK$206,FAG_Daten_2022!AI$1,FALSE))</f>
        <v>0</v>
      </c>
      <c r="BP84" s="113">
        <f>IF(VLOOKUP($A84,FAG_Daten_2022!$A$1:$FK$206,FAG_Daten_2022!AJ$1,FALSE)="","",VLOOKUP($A84,FAG_Daten_2022!$A$1:$FK$206,FAG_Daten_2022!AJ$1,FALSE))</f>
        <v>0</v>
      </c>
      <c r="BQ84" s="82" t="str">
        <f>IF(VLOOKUP($A84,FAG_Daten_2022!$A$1:$FK$206,FAG_Daten_2022!AK$1,FALSE)="","",VLOOKUP($A84,FAG_Daten_2022!$A$1:$FK$206,FAG_Daten_2022!AK$1,FALSE))</f>
        <v/>
      </c>
      <c r="BR84" s="82">
        <f>IF(VLOOKUP($A84,FAG_Daten_2022!$A$1:$FK$206,FAG_Daten_2022!AL$1,FALSE)="","",VLOOKUP($A84,FAG_Daten_2022!$A$1:$FK$206,FAG_Daten_2022!AL$1,FALSE))</f>
        <v>5885161</v>
      </c>
      <c r="BS84" s="82">
        <f>IF(VLOOKUP($A84,FAG_Daten_2022!$A$1:$FK$206,FAG_Daten_2022!AM$1,FALSE)="","",VLOOKUP($A84,FAG_Daten_2022!$A$1:$FK$206,FAG_Daten_2022!AM$1,FALSE))</f>
        <v>0</v>
      </c>
      <c r="BT84" s="82" t="str">
        <f>IF(VLOOKUP($A84,FAG_Daten_2022!$A$1:$FK$206,FAG_Daten_2022!AN$1,FALSE)="","",VLOOKUP($A84,FAG_Daten_2022!$A$1:$FK$206,FAG_Daten_2022!AN$1,FALSE))</f>
        <v/>
      </c>
      <c r="BU84" s="82" t="str">
        <f>IF(VLOOKUP($A84,FAG_Daten_2022!$A$1:$FK$206,FAG_Daten_2022!AO$1,FALSE)="","",VLOOKUP($A84,FAG_Daten_2022!$A$1:$FK$206,FAG_Daten_2022!AO$1,FALSE))</f>
        <v/>
      </c>
      <c r="BV84" s="82">
        <f>IF(VLOOKUP($A84,FAG_Daten_2022!$A$1:$FK$206,FAG_Daten_2022!AP$1,FALSE)="","",VLOOKUP($A84,FAG_Daten_2022!$A$1:$FK$206,FAG_Daten_2022!AP$1,FALSE))</f>
        <v>0</v>
      </c>
      <c r="BW84" s="82" t="str">
        <f>IF(VLOOKUP($A84,FAG_Daten_2022!$A$1:$FK$206,FAG_Daten_2022!AQ$1,FALSE)="","",VLOOKUP($A84,FAG_Daten_2022!$A$1:$FK$206,FAG_Daten_2022!AQ$1,FALSE))</f>
        <v/>
      </c>
      <c r="BX84" s="82" t="str">
        <f>IF(VLOOKUP($A84,FAG_Daten_2022!$A$1:$FK$206,FAG_Daten_2022!AR$1,FALSE)="","",VLOOKUP($A84,FAG_Daten_2022!$A$1:$FK$206,FAG_Daten_2022!AR$1,FALSE))</f>
        <v/>
      </c>
      <c r="BY84" s="82" t="str">
        <f>IF(VLOOKUP($A84,FAG_Daten_2022!$A$1:$FK$206,FAG_Daten_2022!AS$1,FALSE)="","",VLOOKUP($A84,FAG_Daten_2022!$A$1:$FK$206,FAG_Daten_2022!AS$1,FALSE))</f>
        <v/>
      </c>
      <c r="BZ84" s="82">
        <f t="shared" si="123"/>
        <v>181444</v>
      </c>
      <c r="CA84" s="82">
        <f t="shared" si="124"/>
        <v>0</v>
      </c>
      <c r="CB84" s="82">
        <f t="shared" si="125"/>
        <v>0</v>
      </c>
      <c r="CC84" s="82" t="str">
        <f t="shared" si="126"/>
        <v/>
      </c>
      <c r="CD84" s="82">
        <f t="shared" si="127"/>
        <v>112790</v>
      </c>
      <c r="CE84" s="82">
        <f t="shared" si="128"/>
        <v>0</v>
      </c>
      <c r="CF84" s="82" t="str">
        <f t="shared" si="129"/>
        <v/>
      </c>
      <c r="CG84" s="82" t="str">
        <f t="shared" si="130"/>
        <v/>
      </c>
      <c r="CH84" s="82">
        <f t="shared" si="131"/>
        <v>0</v>
      </c>
      <c r="CI84" s="82" t="str">
        <f t="shared" si="132"/>
        <v/>
      </c>
      <c r="CJ84" s="82" t="str">
        <f t="shared" si="133"/>
        <v/>
      </c>
      <c r="CK84" s="82" t="str">
        <f t="shared" si="134"/>
        <v/>
      </c>
      <c r="CL84" s="82">
        <f t="shared" si="135"/>
        <v>0</v>
      </c>
      <c r="CM84" s="82">
        <f t="shared" si="136"/>
        <v>0</v>
      </c>
      <c r="CN84" s="82">
        <f t="shared" si="137"/>
        <v>0</v>
      </c>
      <c r="CO84" s="82" t="str">
        <f t="shared" si="138"/>
        <v/>
      </c>
      <c r="CP84" s="82">
        <f t="shared" si="139"/>
        <v>0</v>
      </c>
      <c r="CQ84" s="82">
        <f t="shared" si="140"/>
        <v>0</v>
      </c>
      <c r="CR84" s="82" t="str">
        <f t="shared" si="141"/>
        <v/>
      </c>
      <c r="CS84" s="82" t="str">
        <f t="shared" si="142"/>
        <v/>
      </c>
      <c r="CT84" s="82">
        <f t="shared" si="143"/>
        <v>0</v>
      </c>
      <c r="CU84" s="82" t="str">
        <f t="shared" si="144"/>
        <v/>
      </c>
      <c r="CV84" s="82" t="str">
        <f t="shared" si="145"/>
        <v/>
      </c>
      <c r="CW84" s="82" t="str">
        <f t="shared" si="146"/>
        <v/>
      </c>
      <c r="CX84" s="82">
        <f t="shared" si="147"/>
        <v>294234</v>
      </c>
      <c r="CY84" s="82">
        <f>VLOOKUP($A84,FAG_Daten_2022!$A$1:$FK$206,FAG_Daten_2022!I$1,FALSE)</f>
        <v>327</v>
      </c>
      <c r="CZ84" s="82">
        <f>IF(VLOOKUP($A84,FAG_Daten_2022!$A$1:$FK$206,FAG_Daten_2022!BE$1,FALSE)="","",VLOOKUP($A84,FAG_Daten_2022!$A$1:$FK$206,FAG_Daten_2022!BE$1,FALSE))</f>
        <v>131</v>
      </c>
      <c r="DA84" s="82" t="str">
        <f>IF(VLOOKUP($A84,FAG_Daten_2022!$A$1:$FK$206,FAG_Daten_2022!BF$1,FALSE)="","",VLOOKUP($A84,FAG_Daten_2022!$A$1:$FK$206,FAG_Daten_2022!BF$1,FALSE))</f>
        <v/>
      </c>
      <c r="DB84" s="82" t="str">
        <f>IF(VLOOKUP($A84,FAG_Daten_2022!$A$1:$FK$206,FAG_Daten_2022!BG$1,FALSE)="","",VLOOKUP($A84,FAG_Daten_2022!$A$1:$FK$206,FAG_Daten_2022!BG$1,FALSE))</f>
        <v/>
      </c>
      <c r="DC84" s="82" t="str">
        <f>IF(VLOOKUP($A84,FAG_Daten_2022!$A$1:$FK$206,FAG_Daten_2022!BH$1,FALSE)="","",VLOOKUP($A84,FAG_Daten_2022!$A$1:$FK$206,FAG_Daten_2022!BH$1,FALSE))</f>
        <v/>
      </c>
      <c r="DD84" s="82">
        <f>IF(VLOOKUP($A84,FAG_Daten_2022!$A$1:$FK$206,FAG_Daten_2022!BI$1,FALSE)="","",VLOOKUP($A84,FAG_Daten_2022!$A$1:$FK$206,FAG_Daten_2022!BI$1,FALSE))</f>
        <v>44</v>
      </c>
      <c r="DE84" s="82" t="str">
        <f>IF(VLOOKUP($A84,FAG_Daten_2022!$A$1:$FK$206,FAG_Daten_2022!BJ$1,FALSE)="","",VLOOKUP($A84,FAG_Daten_2022!$A$1:$FK$206,FAG_Daten_2022!BJ$1,FALSE))</f>
        <v/>
      </c>
      <c r="DF84" s="82" t="str">
        <f>IF(VLOOKUP($A84,FAG_Daten_2022!$A$1:$FK$206,FAG_Daten_2022!BK$1,FALSE)="","",VLOOKUP($A84,FAG_Daten_2022!$A$1:$FK$206,FAG_Daten_2022!BK$1,FALSE))</f>
        <v/>
      </c>
      <c r="DG84" s="82" t="str">
        <f>IF(VLOOKUP($A84,FAG_Daten_2022!$A$1:$FK$206,FAG_Daten_2022!BL$1,FALSE)="","",VLOOKUP($A84,FAG_Daten_2022!$A$1:$FK$206,FAG_Daten_2022!BL$1,FALSE))</f>
        <v/>
      </c>
      <c r="DH84" s="82" t="str">
        <f>IF(VLOOKUP($A84,FAG_Daten_2022!$A$1:$FK$206,FAG_Daten_2022!BM$1,FALSE)="","",VLOOKUP($A84,FAG_Daten_2022!$A$1:$FK$206,FAG_Daten_2022!BM$1,FALSE))</f>
        <v/>
      </c>
      <c r="DI84" s="82" t="str">
        <f>IF(VLOOKUP($A84,FAG_Daten_2022!$A$1:$FK$206,FAG_Daten_2022!BN$1,FALSE)="","",VLOOKUP($A84,FAG_Daten_2022!$A$1:$FK$206,FAG_Daten_2022!BN$1,FALSE))</f>
        <v/>
      </c>
      <c r="DJ84" s="82" t="str">
        <f>IF(VLOOKUP($A84,FAG_Daten_2022!$A$1:$FK$206,FAG_Daten_2022!BO$1,FALSE)="","",VLOOKUP($A84,FAG_Daten_2022!$A$1:$FK$206,FAG_Daten_2022!BO$1,FALSE))</f>
        <v/>
      </c>
      <c r="DK84" s="82" t="str">
        <f>IF(VLOOKUP($A84,FAG_Daten_2022!$A$1:$FK$206,FAG_Daten_2022!BP$1,FALSE)="","",VLOOKUP($A84,FAG_Daten_2022!$A$1:$FK$206,FAG_Daten_2022!BP$1,FALSE))</f>
        <v/>
      </c>
      <c r="DL84" s="82" t="str">
        <f>IF(VLOOKUP($A84,FAG_Daten_2022!$A$1:$FK$206,FAG_Daten_2022!BQ$1,FALSE)="","",VLOOKUP($A84,FAG_Daten_2022!$A$1:$FK$206,FAG_Daten_2022!BQ$1,FALSE))</f>
        <v/>
      </c>
      <c r="DM84" s="82" t="str">
        <f>IF(VLOOKUP($A84,FAG_Daten_2022!$A$1:$FK$206,FAG_Daten_2022!BR$1,FALSE)="","",VLOOKUP($A84,FAG_Daten_2022!$A$1:$FK$206,FAG_Daten_2022!BR$1,FALSE))</f>
        <v/>
      </c>
      <c r="DN84" s="82">
        <f t="shared" si="148"/>
        <v>0</v>
      </c>
      <c r="DO84" s="82" t="str">
        <f t="shared" si="149"/>
        <v/>
      </c>
      <c r="DP84" s="82" t="str">
        <f t="shared" si="150"/>
        <v/>
      </c>
      <c r="DQ84" s="82" t="str">
        <f t="shared" si="151"/>
        <v/>
      </c>
      <c r="DR84" s="82">
        <f t="shared" si="152"/>
        <v>0</v>
      </c>
      <c r="DS84" s="82" t="str">
        <f t="shared" si="153"/>
        <v/>
      </c>
      <c r="DT84" s="82" t="str">
        <f t="shared" si="154"/>
        <v/>
      </c>
      <c r="DU84" s="82" t="str">
        <f t="shared" si="155"/>
        <v/>
      </c>
      <c r="DV84" s="82" t="str">
        <f t="shared" si="156"/>
        <v/>
      </c>
      <c r="DW84" s="82" t="str">
        <f t="shared" si="157"/>
        <v/>
      </c>
      <c r="DX84" s="82" t="str">
        <f t="shared" si="158"/>
        <v/>
      </c>
      <c r="DY84" s="82" t="str">
        <f t="shared" si="159"/>
        <v/>
      </c>
      <c r="DZ84" s="82">
        <f t="shared" si="160"/>
        <v>0</v>
      </c>
      <c r="EA84" s="82">
        <f t="shared" si="161"/>
        <v>294234</v>
      </c>
      <c r="EB84" s="82"/>
      <c r="EC84" s="82"/>
      <c r="ED84" s="82"/>
      <c r="EE84" s="82"/>
      <c r="EF84" s="82"/>
      <c r="EG84" s="82"/>
      <c r="EH84" s="82"/>
      <c r="EI84" s="82"/>
      <c r="EJ84" s="82"/>
      <c r="EL84" s="82"/>
    </row>
    <row r="85" spans="1:143" s="3" customFormat="1" outlineLevel="1" x14ac:dyDescent="0.2">
      <c r="A85" s="3">
        <v>176</v>
      </c>
      <c r="B85" s="3" t="str">
        <f>VLOOKUP(A85,FAG_Daten_2022!A$1:$FK$206,FAG_Daten_2022!$B$1,FALSE)</f>
        <v>Lindau</v>
      </c>
      <c r="C85" s="3" t="str">
        <f>VLOOKUP(A85,FAG_Daten_2022!A$1:$FK$206,FAG_Daten_2022!$C$1,FALSE)</f>
        <v>Politische Gemeinde</v>
      </c>
      <c r="D85" s="3" t="str">
        <f>VLOOKUP(A85,FAG_Daten_2022!A$1:$FK$206,FAG_Daten_2022!$D$1,FALSE)</f>
        <v>Bezirk Pfäffikon</v>
      </c>
      <c r="E85" s="82">
        <f>VLOOKUP(A85,FAG_Daten_2022!A$1:$FK$206,FAG_Daten_2022!$AT$1,FALSE)</f>
        <v>3321</v>
      </c>
      <c r="F85" s="82">
        <f>VLOOKUP(A85,FAG_Daten_2022!A$1:$FK$206,FAG_Daten_2022!$AV$1,FALSE)</f>
        <v>3770</v>
      </c>
      <c r="G85" s="82">
        <f>VLOOKUP(A85,FAG_Daten_2022!A$1:$FK$206,FAG_Daten_2022!$F$1,FALSE)</f>
        <v>5577</v>
      </c>
      <c r="H85" s="80">
        <f>VLOOKUP(A85,FAG_Daten_2022!A$1:$FK$206,FAG_Daten_2022!$DH$1,FALSE)</f>
        <v>108</v>
      </c>
      <c r="I85" s="82">
        <f>ROUND(IF(E85&lt;FAG_Basisdaten!$C$5*F85,(FAG_Basisdaten!$C$5*F85-E85)*G85*H85/100,0),0)</f>
        <v>1569033</v>
      </c>
      <c r="J85" s="82">
        <f>VLOOKUP(A85,FAG_Daten_2022!A$1:$FK$206,FAG_Daten_2022!$AT$1,FALSE)</f>
        <v>3321</v>
      </c>
      <c r="K85" s="82">
        <f>VLOOKUP(A85,FAG_Daten_2022!A$1:$FK$206,FAG_Daten_2022!$AV$1,FALSE)</f>
        <v>3770</v>
      </c>
      <c r="L85" s="3">
        <f>VLOOKUP(A85,FAG_Daten_2022!A$1:$FK$206,FAG_Daten_2022!$F$1,FALSE)</f>
        <v>5577</v>
      </c>
      <c r="M85" s="3">
        <f>VLOOKUP(A85,FAG_Daten_2022!A$1:$FK$206,FAG_Daten_2022!DJ$1,FALSE)</f>
        <v>99.67</v>
      </c>
      <c r="N85" s="3">
        <f>VLOOKUP(A85,FAG_Daten_2022!A$1:$FK$206,FAG_Daten_2022!$DK$1,FALSE)</f>
        <v>100.87</v>
      </c>
      <c r="O85" s="82">
        <f>ROUND(IF(J85&gt;K85*FAG_Basisdaten!$C$8,(J85-K85*FAG_Basisdaten!$C$8)*FAG_Basisdaten!$C$9*L85*(M85/N85),0),0)</f>
        <v>0</v>
      </c>
      <c r="P85" s="82">
        <f>VLOOKUP(A85,FAG_Daten_2022!A$1:$FK$206,FAG_Daten_2022!$I$1,FALSE)</f>
        <v>1162</v>
      </c>
      <c r="Q85" s="82">
        <f>VLOOKUP(A85,FAG_Daten_2022!A$1:$FK$206,FAG_Daten_2022!$F$1,FALSE)</f>
        <v>5577</v>
      </c>
      <c r="R85" s="82">
        <f>VLOOKUP(A85,FAG_Daten_2022!A$1:$FK$206,FAG_Daten_2022!$K$1,FALSE)</f>
        <v>232131</v>
      </c>
      <c r="S85" s="82">
        <f>VLOOKUP(A85,FAG_Daten_2022!A$1:$FK$206,FAG_Daten_2022!$H$1,FALSE)</f>
        <v>1130451</v>
      </c>
      <c r="T85" s="82">
        <f>VLOOKUP(A85,FAG_Daten_2022!A$1:$FK$206,FAG_Daten_2022!$F$1,FALSE)</f>
        <v>5577</v>
      </c>
      <c r="U85" s="3">
        <f>VLOOKUP(A85,FAG_Daten_2022!A$1:$FK$206,FAG_Daten_2022!$BC$1,FALSE)</f>
        <v>102.3</v>
      </c>
      <c r="V85" s="3">
        <f>VLOOKUP(A85,FAG_Daten_2022!A$1:$FK$206,FAG_Daten_2022!$BD$1,FALSE)</f>
        <v>104.2</v>
      </c>
      <c r="W85" s="118">
        <f>IF((P85/Q85)&gt;(R85/S85)*FAG_Basisdaten!$C$12,((P85/Q85)-(R85/S85)*FAG_Basisdaten!$C$12)*T85*FAG_Basisdaten!$C$13*(U85/V85),0)</f>
        <v>0</v>
      </c>
      <c r="X85" s="3">
        <f>VLOOKUP(A85,FAG_Daten_2022!A$1:$FK$206,FAG_Daten_2022!$DH$1,FALSE)</f>
        <v>108</v>
      </c>
      <c r="Y85" s="3">
        <f>VLOOKUP(A85,FAG_Daten_2022!A$1:$FK$206,FAG_Daten_2022!$DJ$1,FALSE)</f>
        <v>99.67</v>
      </c>
      <c r="Z85" s="82">
        <f>ROUND(W85-W85*MIN(MAX((Y85*FAG_Basisdaten!$C$15-X85)/(Y85*FAG_Basisdaten!$C$14),0),1),0)</f>
        <v>0</v>
      </c>
      <c r="AA85" s="79">
        <f>VLOOKUP(A85,FAG_Daten_2022!A$1:$FK$206,FAG_Daten_2022!$AW$1,FALSE)</f>
        <v>466.89</v>
      </c>
      <c r="AB85" s="83">
        <f>VLOOKUP(A85,FAG_Daten_2022!A$1:$FK$206,FAG_Daten_2022!$AZ$1,FALSE)</f>
        <v>8.3000000000000001E-3</v>
      </c>
      <c r="AC85" s="3">
        <f>VLOOKUP(A85,FAG_Daten_2022!A$1:$FK$206,FAG_Daten_2022!$F$1,FALSE)</f>
        <v>5577</v>
      </c>
      <c r="AD85" s="3">
        <f>VLOOKUP(A85,FAG_Daten_2022!A$1:$FK$206,FAG_Daten_2022!$BC$1,FALSE)</f>
        <v>102.3</v>
      </c>
      <c r="AE85" s="3">
        <f>VLOOKUP(A85,FAG_Daten_2022!A$1:$FK$206,FAG_Daten_2022!$BD$1,FALSE)</f>
        <v>104.2</v>
      </c>
      <c r="AF85" s="80">
        <f>IF(OR(AA85&lt;FAG_Basisdaten!$C$18,AB85&gt;FAG_Basisdaten!$C$19),MAX((FAG_Basisdaten!$C$20+FAG_Basisdaten!$C$21*AA85+FAG_Basisdaten!$C$22*AB85*100)*AC85*(AD85/AE85),0),0)</f>
        <v>0</v>
      </c>
      <c r="AG85" s="3">
        <f>VLOOKUP(A85,FAG_Daten_2022!A$1:$FK$206,FAG_Daten_2022!$DH$1,FALSE)</f>
        <v>108</v>
      </c>
      <c r="AH85" s="3">
        <f>VLOOKUP(A85,FAG_Daten_2022!A$1:$FK$206,FAG_Daten_2022!$DJ$1,FALSE)</f>
        <v>99.67</v>
      </c>
      <c r="AI85" s="82">
        <f>ROUND(AF85-AF85*MIN(MAX((AH85*FAG_Basisdaten!$C$24-AG85)/(AH85*FAG_Basisdaten!$C$23),0),1),0)</f>
        <v>0</v>
      </c>
      <c r="AJ85" s="3">
        <f>VLOOKUP(A85,FAG_Daten_2022!$A$1:$FK$206,FAG_Daten_2022!$BC$1,FALSE)</f>
        <v>102.3</v>
      </c>
      <c r="AK85" s="3">
        <f>VLOOKUP(A85,FAG_Daten_2022!$A$1:$FK$206,FAG_Daten_2022!$BD$1,FALSE)</f>
        <v>104.2</v>
      </c>
      <c r="AL85" s="82">
        <v>0</v>
      </c>
      <c r="AM85" s="82">
        <f t="shared" si="122"/>
        <v>1569033</v>
      </c>
      <c r="AN85" s="115" t="str">
        <f>IF(VLOOKUP($A85,FAG_Daten_2022!$A$1:$FK$206,FAG_Daten_2022!BS$1,FALSE)="","",VLOOKUP($A85,FAG_Daten_2022!$A$1:$FK$206,FAG_Daten_2022!BS$1,FALSE))</f>
        <v/>
      </c>
      <c r="AO85" s="115" t="str">
        <f>IF(VLOOKUP($A85,FAG_Daten_2022!$A$1:$FK$206,FAG_Daten_2022!BT$1,FALSE)="","",VLOOKUP($A85,FAG_Daten_2022!$A$1:$FK$206,FAG_Daten_2022!BT$1,FALSE))</f>
        <v/>
      </c>
      <c r="AP85" s="115" t="str">
        <f>IF(VLOOKUP($A85,FAG_Daten_2022!$A$1:$FK$206,FAG_Daten_2022!BU$1,FALSE)="","",VLOOKUP($A85,FAG_Daten_2022!$A$1:$FK$206,FAG_Daten_2022!BU$1,FALSE))</f>
        <v/>
      </c>
      <c r="AQ85" s="115" t="str">
        <f>IF(VLOOKUP($A85,FAG_Daten_2022!$A$1:$FK$206,FAG_Daten_2022!BV$1,FALSE)="","",VLOOKUP($A85,FAG_Daten_2022!$A$1:$FK$206,FAG_Daten_2022!BV$1,FALSE))</f>
        <v/>
      </c>
      <c r="AR85" s="115" t="str">
        <f>IF(VLOOKUP($A85,FAG_Daten_2022!$A$1:$FK$206,FAG_Daten_2022!BW$1,FALSE)="","",VLOOKUP($A85,FAG_Daten_2022!$A$1:$FK$206,FAG_Daten_2022!BW$1,FALSE))</f>
        <v/>
      </c>
      <c r="AS85" s="115" t="str">
        <f>IF(VLOOKUP($A85,FAG_Daten_2022!$A$1:$FK$206,FAG_Daten_2022!BX$1,FALSE)="","",VLOOKUP($A85,FAG_Daten_2022!$A$1:$FK$206,FAG_Daten_2022!BX$1,FALSE))</f>
        <v/>
      </c>
      <c r="AT85" s="115" t="str">
        <f>IF(VLOOKUP($A85,FAG_Daten_2022!$A$1:$FK$206,FAG_Daten_2022!BY$1,FALSE)="","",VLOOKUP($A85,FAG_Daten_2022!$A$1:$FK$206,FAG_Daten_2022!BY$1,FALSE))</f>
        <v/>
      </c>
      <c r="AU85" s="115" t="str">
        <f>IF(VLOOKUP($A85,FAG_Daten_2022!$A$1:$FK$206,FAG_Daten_2022!BZ$1,FALSE)="","",VLOOKUP($A85,FAG_Daten_2022!$A$1:$FK$206,FAG_Daten_2022!BZ$1,FALSE))</f>
        <v/>
      </c>
      <c r="AV85" s="115" t="str">
        <f>IF(VLOOKUP($A85,FAG_Daten_2022!$A$1:$FK$206,FAG_Daten_2022!CA$1,FALSE)="","",VLOOKUP($A85,FAG_Daten_2022!$A$1:$FK$206,FAG_Daten_2022!CA$1,FALSE))</f>
        <v/>
      </c>
      <c r="AW85" s="115" t="str">
        <f>IF(VLOOKUP($A85,FAG_Daten_2022!$A$1:$FK$206,FAG_Daten_2022!CB$1,FALSE)="","",VLOOKUP($A85,FAG_Daten_2022!$A$1:$FK$206,FAG_Daten_2022!CB$1,FALSE))</f>
        <v/>
      </c>
      <c r="AX85" s="115" t="str">
        <f>IF(VLOOKUP($A85,FAG_Daten_2022!$A$1:$FK$206,FAG_Daten_2022!CC$1,FALSE)="","",VLOOKUP($A85,FAG_Daten_2022!$A$1:$FK$206,FAG_Daten_2022!CC$1,FALSE))</f>
        <v/>
      </c>
      <c r="AY85" s="115" t="str">
        <f>IF(VLOOKUP($A85,FAG_Daten_2022!$A$1:$FK$206,FAG_Daten_2022!CD$1,FALSE)="","",VLOOKUP($A85,FAG_Daten_2022!$A$1:$FK$206,FAG_Daten_2022!CD$1,FALSE))</f>
        <v/>
      </c>
      <c r="AZ85" s="80">
        <f>VLOOKUP($A85,FAG_Daten_2022!$A$1:$FK$206,FAG_Daten_2022!$DH$1,FALSE)</f>
        <v>108</v>
      </c>
      <c r="BA85" s="80">
        <f>IF(VLOOKUP($A85,FAG_Daten_2022!$A$1:$FK$206,FAG_Daten_2022!M$1,FALSE)="","",VLOOKUP($A85,FAG_Daten_2022!$A$1:$FK$206,FAG_Daten_2022!M$1,FALSE))</f>
        <v>0</v>
      </c>
      <c r="BB85" s="80">
        <f>IF(VLOOKUP($A85,FAG_Daten_2022!$A$1:$FK$206,FAG_Daten_2022!N$1,FALSE)="","",VLOOKUP($A85,FAG_Daten_2022!$A$1:$FK$206,FAG_Daten_2022!N$1,FALSE))</f>
        <v>0</v>
      </c>
      <c r="BC85" s="80">
        <f>IF(VLOOKUP($A85,FAG_Daten_2022!$A$1:$FK$206,FAG_Daten_2022!O$1,FALSE)="","",VLOOKUP($A85,FAG_Daten_2022!$A$1:$FK$206,FAG_Daten_2022!O$1,FALSE))</f>
        <v>0</v>
      </c>
      <c r="BD85" s="80" t="str">
        <f>IF(VLOOKUP($A85,FAG_Daten_2022!$A$1:$FK$206,FAG_Daten_2022!P$1,FALSE)="","",VLOOKUP($A85,FAG_Daten_2022!$A$1:$FK$206,FAG_Daten_2022!P$1,FALSE))</f>
        <v/>
      </c>
      <c r="BE85" s="80">
        <f>IF(VLOOKUP($A85,FAG_Daten_2022!$A$1:$FK$206,FAG_Daten_2022!R$1,FALSE)="","",VLOOKUP($A85,FAG_Daten_2022!$A$1:$FK$206,FAG_Daten_2022!R$1,FALSE))</f>
        <v>0</v>
      </c>
      <c r="BF85" s="80">
        <f>IF(VLOOKUP($A85,FAG_Daten_2022!$A$1:$FK$206,FAG_Daten_2022!S$1,FALSE)="","",VLOOKUP($A85,FAG_Daten_2022!$A$1:$FK$206,FAG_Daten_2022!S$1,FALSE))</f>
        <v>0</v>
      </c>
      <c r="BG85" s="80" t="str">
        <f>IF(VLOOKUP($A85,FAG_Daten_2022!$A$1:$FK$206,FAG_Daten_2022!T$1,FALSE)="","",VLOOKUP($A85,FAG_Daten_2022!$A$1:$FK$206,FAG_Daten_2022!T$1,FALSE))</f>
        <v/>
      </c>
      <c r="BH85" s="80" t="str">
        <f>IF(VLOOKUP($A85,FAG_Daten_2022!$A$1:$FK$206,FAG_Daten_2022!U$1,FALSE)="","",VLOOKUP($A85,FAG_Daten_2022!$A$1:$FK$206,FAG_Daten_2022!U$1,FALSE))</f>
        <v/>
      </c>
      <c r="BI85" s="80">
        <f>IF(VLOOKUP($A85,FAG_Daten_2022!$A$1:$FK$206,FAG_Daten_2022!W$1,FALSE)="","",VLOOKUP($A85,FAG_Daten_2022!$A$1:$FK$206,FAG_Daten_2022!W$1,FALSE))</f>
        <v>0</v>
      </c>
      <c r="BJ85" s="80" t="str">
        <f>IF(VLOOKUP($A85,FAG_Daten_2022!$A$1:$FK$206,FAG_Daten_2022!X$1,FALSE)="","",VLOOKUP($A85,FAG_Daten_2022!$A$1:$FK$206,FAG_Daten_2022!X$1,FALSE))</f>
        <v/>
      </c>
      <c r="BK85" s="80" t="str">
        <f>IF(VLOOKUP($A85,FAG_Daten_2022!$A$1:$FK$206,FAG_Daten_2022!Y$1,FALSE)="","",VLOOKUP($A85,FAG_Daten_2022!$A$1:$FK$206,FAG_Daten_2022!Y$1,FALSE))</f>
        <v/>
      </c>
      <c r="BL85" s="80" t="str">
        <f>IF(VLOOKUP($A85,FAG_Daten_2022!$A$1:$FK$206,FAG_Daten_2022!Z$1,FALSE)="","",VLOOKUP($A85,FAG_Daten_2022!$A$1:$FK$206,FAG_Daten_2022!Z$1,FALSE))</f>
        <v/>
      </c>
      <c r="BM85" s="82">
        <f>IF(VLOOKUP($A85,FAG_Daten_2022!$A$1:$FK$206,FAG_Daten_2022!AG$1,FALSE)="","",VLOOKUP($A85,FAG_Daten_2022!$A$1:$FK$206,FAG_Daten_2022!AG$1,FALSE))</f>
        <v>18522093</v>
      </c>
      <c r="BN85" s="82">
        <f>IF(VLOOKUP($A85,FAG_Daten_2022!$A$1:$FK$206,FAG_Daten_2022!AH$1,FALSE)="","",VLOOKUP($A85,FAG_Daten_2022!$A$1:$FK$206,FAG_Daten_2022!AH$1,FALSE))</f>
        <v>0</v>
      </c>
      <c r="BO85" s="82">
        <f>IF(VLOOKUP($A85,FAG_Daten_2022!$A$1:$FK$206,FAG_Daten_2022!AI$1,FALSE)="","",VLOOKUP($A85,FAG_Daten_2022!$A$1:$FK$206,FAG_Daten_2022!AI$1,FALSE))</f>
        <v>0</v>
      </c>
      <c r="BP85" s="113">
        <f>IF(VLOOKUP($A85,FAG_Daten_2022!$A$1:$FK$206,FAG_Daten_2022!AJ$1,FALSE)="","",VLOOKUP($A85,FAG_Daten_2022!$A$1:$FK$206,FAG_Daten_2022!AJ$1,FALSE))</f>
        <v>0</v>
      </c>
      <c r="BQ85" s="82" t="str">
        <f>IF(VLOOKUP($A85,FAG_Daten_2022!$A$1:$FK$206,FAG_Daten_2022!AK$1,FALSE)="","",VLOOKUP($A85,FAG_Daten_2022!$A$1:$FK$206,FAG_Daten_2022!AK$1,FALSE))</f>
        <v/>
      </c>
      <c r="BR85" s="82">
        <f>IF(VLOOKUP($A85,FAG_Daten_2022!$A$1:$FK$206,FAG_Daten_2022!AL$1,FALSE)="","",VLOOKUP($A85,FAG_Daten_2022!$A$1:$FK$206,FAG_Daten_2022!AL$1,FALSE))</f>
        <v>0</v>
      </c>
      <c r="BS85" s="82">
        <f>IF(VLOOKUP($A85,FAG_Daten_2022!$A$1:$FK$206,FAG_Daten_2022!AM$1,FALSE)="","",VLOOKUP($A85,FAG_Daten_2022!$A$1:$FK$206,FAG_Daten_2022!AM$1,FALSE))</f>
        <v>0</v>
      </c>
      <c r="BT85" s="82" t="str">
        <f>IF(VLOOKUP($A85,FAG_Daten_2022!$A$1:$FK$206,FAG_Daten_2022!AN$1,FALSE)="","",VLOOKUP($A85,FAG_Daten_2022!$A$1:$FK$206,FAG_Daten_2022!AN$1,FALSE))</f>
        <v/>
      </c>
      <c r="BU85" s="82" t="str">
        <f>IF(VLOOKUP($A85,FAG_Daten_2022!$A$1:$FK$206,FAG_Daten_2022!AO$1,FALSE)="","",VLOOKUP($A85,FAG_Daten_2022!$A$1:$FK$206,FAG_Daten_2022!AO$1,FALSE))</f>
        <v/>
      </c>
      <c r="BV85" s="82">
        <f>IF(VLOOKUP($A85,FAG_Daten_2022!$A$1:$FK$206,FAG_Daten_2022!AP$1,FALSE)="","",VLOOKUP($A85,FAG_Daten_2022!$A$1:$FK$206,FAG_Daten_2022!AP$1,FALSE))</f>
        <v>0</v>
      </c>
      <c r="BW85" s="82" t="str">
        <f>IF(VLOOKUP($A85,FAG_Daten_2022!$A$1:$FK$206,FAG_Daten_2022!AQ$1,FALSE)="","",VLOOKUP($A85,FAG_Daten_2022!$A$1:$FK$206,FAG_Daten_2022!AQ$1,FALSE))</f>
        <v/>
      </c>
      <c r="BX85" s="82" t="str">
        <f>IF(VLOOKUP($A85,FAG_Daten_2022!$A$1:$FK$206,FAG_Daten_2022!AR$1,FALSE)="","",VLOOKUP($A85,FAG_Daten_2022!$A$1:$FK$206,FAG_Daten_2022!AR$1,FALSE))</f>
        <v/>
      </c>
      <c r="BY85" s="82" t="str">
        <f>IF(VLOOKUP($A85,FAG_Daten_2022!$A$1:$FK$206,FAG_Daten_2022!AS$1,FALSE)="","",VLOOKUP($A85,FAG_Daten_2022!$A$1:$FK$206,FAG_Daten_2022!AS$1,FALSE))</f>
        <v/>
      </c>
      <c r="BZ85" s="82">
        <f t="shared" si="123"/>
        <v>0</v>
      </c>
      <c r="CA85" s="82">
        <f t="shared" si="124"/>
        <v>0</v>
      </c>
      <c r="CB85" s="82">
        <f t="shared" si="125"/>
        <v>0</v>
      </c>
      <c r="CC85" s="82" t="str">
        <f t="shared" si="126"/>
        <v/>
      </c>
      <c r="CD85" s="82">
        <f t="shared" si="127"/>
        <v>0</v>
      </c>
      <c r="CE85" s="82">
        <f t="shared" si="128"/>
        <v>0</v>
      </c>
      <c r="CF85" s="82" t="str">
        <f t="shared" si="129"/>
        <v/>
      </c>
      <c r="CG85" s="82" t="str">
        <f t="shared" si="130"/>
        <v/>
      </c>
      <c r="CH85" s="82">
        <f t="shared" si="131"/>
        <v>0</v>
      </c>
      <c r="CI85" s="82" t="str">
        <f t="shared" si="132"/>
        <v/>
      </c>
      <c r="CJ85" s="82" t="str">
        <f t="shared" si="133"/>
        <v/>
      </c>
      <c r="CK85" s="82" t="str">
        <f t="shared" si="134"/>
        <v/>
      </c>
      <c r="CL85" s="82">
        <f t="shared" si="135"/>
        <v>0</v>
      </c>
      <c r="CM85" s="82">
        <f t="shared" si="136"/>
        <v>0</v>
      </c>
      <c r="CN85" s="82">
        <f t="shared" si="137"/>
        <v>0</v>
      </c>
      <c r="CO85" s="82" t="str">
        <f t="shared" si="138"/>
        <v/>
      </c>
      <c r="CP85" s="82">
        <f t="shared" si="139"/>
        <v>0</v>
      </c>
      <c r="CQ85" s="82">
        <f t="shared" si="140"/>
        <v>0</v>
      </c>
      <c r="CR85" s="82" t="str">
        <f t="shared" si="141"/>
        <v/>
      </c>
      <c r="CS85" s="82" t="str">
        <f t="shared" si="142"/>
        <v/>
      </c>
      <c r="CT85" s="82">
        <f t="shared" si="143"/>
        <v>0</v>
      </c>
      <c r="CU85" s="82" t="str">
        <f t="shared" si="144"/>
        <v/>
      </c>
      <c r="CV85" s="82" t="str">
        <f t="shared" si="145"/>
        <v/>
      </c>
      <c r="CW85" s="82" t="str">
        <f t="shared" si="146"/>
        <v/>
      </c>
      <c r="CX85" s="82">
        <f t="shared" si="147"/>
        <v>0</v>
      </c>
      <c r="CY85" s="82">
        <f>VLOOKUP($A85,FAG_Daten_2022!$A$1:$FK$206,FAG_Daten_2022!I$1,FALSE)</f>
        <v>1162</v>
      </c>
      <c r="CZ85" s="82" t="str">
        <f>IF(VLOOKUP($A85,FAG_Daten_2022!$A$1:$FK$206,FAG_Daten_2022!BE$1,FALSE)="","",VLOOKUP($A85,FAG_Daten_2022!$A$1:$FK$206,FAG_Daten_2022!BE$1,FALSE))</f>
        <v/>
      </c>
      <c r="DA85" s="82" t="str">
        <f>IF(VLOOKUP($A85,FAG_Daten_2022!$A$1:$FK$206,FAG_Daten_2022!BF$1,FALSE)="","",VLOOKUP($A85,FAG_Daten_2022!$A$1:$FK$206,FAG_Daten_2022!BF$1,FALSE))</f>
        <v/>
      </c>
      <c r="DB85" s="82" t="str">
        <f>IF(VLOOKUP($A85,FAG_Daten_2022!$A$1:$FK$206,FAG_Daten_2022!BG$1,FALSE)="","",VLOOKUP($A85,FAG_Daten_2022!$A$1:$FK$206,FAG_Daten_2022!BG$1,FALSE))</f>
        <v/>
      </c>
      <c r="DC85" s="82" t="str">
        <f>IF(VLOOKUP($A85,FAG_Daten_2022!$A$1:$FK$206,FAG_Daten_2022!BH$1,FALSE)="","",VLOOKUP($A85,FAG_Daten_2022!$A$1:$FK$206,FAG_Daten_2022!BH$1,FALSE))</f>
        <v/>
      </c>
      <c r="DD85" s="82" t="str">
        <f>IF(VLOOKUP($A85,FAG_Daten_2022!$A$1:$FK$206,FAG_Daten_2022!BI$1,FALSE)="","",VLOOKUP($A85,FAG_Daten_2022!$A$1:$FK$206,FAG_Daten_2022!BI$1,FALSE))</f>
        <v/>
      </c>
      <c r="DE85" s="82" t="str">
        <f>IF(VLOOKUP($A85,FAG_Daten_2022!$A$1:$FK$206,FAG_Daten_2022!BJ$1,FALSE)="","",VLOOKUP($A85,FAG_Daten_2022!$A$1:$FK$206,FAG_Daten_2022!BJ$1,FALSE))</f>
        <v/>
      </c>
      <c r="DF85" s="82" t="str">
        <f>IF(VLOOKUP($A85,FAG_Daten_2022!$A$1:$FK$206,FAG_Daten_2022!BK$1,FALSE)="","",VLOOKUP($A85,FAG_Daten_2022!$A$1:$FK$206,FAG_Daten_2022!BK$1,FALSE))</f>
        <v/>
      </c>
      <c r="DG85" s="82" t="str">
        <f>IF(VLOOKUP($A85,FAG_Daten_2022!$A$1:$FK$206,FAG_Daten_2022!BL$1,FALSE)="","",VLOOKUP($A85,FAG_Daten_2022!$A$1:$FK$206,FAG_Daten_2022!BL$1,FALSE))</f>
        <v/>
      </c>
      <c r="DH85" s="82" t="str">
        <f>IF(VLOOKUP($A85,FAG_Daten_2022!$A$1:$FK$206,FAG_Daten_2022!BM$1,FALSE)="","",VLOOKUP($A85,FAG_Daten_2022!$A$1:$FK$206,FAG_Daten_2022!BM$1,FALSE))</f>
        <v/>
      </c>
      <c r="DI85" s="82" t="str">
        <f>IF(VLOOKUP($A85,FAG_Daten_2022!$A$1:$FK$206,FAG_Daten_2022!BN$1,FALSE)="","",VLOOKUP($A85,FAG_Daten_2022!$A$1:$FK$206,FAG_Daten_2022!BN$1,FALSE))</f>
        <v/>
      </c>
      <c r="DJ85" s="82" t="str">
        <f>IF(VLOOKUP($A85,FAG_Daten_2022!$A$1:$FK$206,FAG_Daten_2022!BO$1,FALSE)="","",VLOOKUP($A85,FAG_Daten_2022!$A$1:$FK$206,FAG_Daten_2022!BO$1,FALSE))</f>
        <v/>
      </c>
      <c r="DK85" s="82" t="str">
        <f>IF(VLOOKUP($A85,FAG_Daten_2022!$A$1:$FK$206,FAG_Daten_2022!BP$1,FALSE)="","",VLOOKUP($A85,FAG_Daten_2022!$A$1:$FK$206,FAG_Daten_2022!BP$1,FALSE))</f>
        <v/>
      </c>
      <c r="DL85" s="82" t="str">
        <f>IF(VLOOKUP($A85,FAG_Daten_2022!$A$1:$FK$206,FAG_Daten_2022!BQ$1,FALSE)="","",VLOOKUP($A85,FAG_Daten_2022!$A$1:$FK$206,FAG_Daten_2022!BQ$1,FALSE))</f>
        <v/>
      </c>
      <c r="DM85" s="82" t="str">
        <f>IF(VLOOKUP($A85,FAG_Daten_2022!$A$1:$FK$206,FAG_Daten_2022!BR$1,FALSE)="","",VLOOKUP($A85,FAG_Daten_2022!$A$1:$FK$206,FAG_Daten_2022!BR$1,FALSE))</f>
        <v/>
      </c>
      <c r="DN85" s="82" t="str">
        <f t="shared" si="148"/>
        <v/>
      </c>
      <c r="DO85" s="82" t="str">
        <f t="shared" si="149"/>
        <v/>
      </c>
      <c r="DP85" s="82" t="str">
        <f t="shared" si="150"/>
        <v/>
      </c>
      <c r="DQ85" s="82" t="str">
        <f t="shared" si="151"/>
        <v/>
      </c>
      <c r="DR85" s="82" t="str">
        <f t="shared" si="152"/>
        <v/>
      </c>
      <c r="DS85" s="82" t="str">
        <f t="shared" si="153"/>
        <v/>
      </c>
      <c r="DT85" s="82" t="str">
        <f t="shared" si="154"/>
        <v/>
      </c>
      <c r="DU85" s="82" t="str">
        <f t="shared" si="155"/>
        <v/>
      </c>
      <c r="DV85" s="82" t="str">
        <f t="shared" si="156"/>
        <v/>
      </c>
      <c r="DW85" s="82" t="str">
        <f t="shared" si="157"/>
        <v/>
      </c>
      <c r="DX85" s="82" t="str">
        <f t="shared" si="158"/>
        <v/>
      </c>
      <c r="DY85" s="82" t="str">
        <f t="shared" si="159"/>
        <v/>
      </c>
      <c r="DZ85" s="82">
        <f t="shared" si="160"/>
        <v>0</v>
      </c>
      <c r="EA85" s="82">
        <f t="shared" si="161"/>
        <v>0</v>
      </c>
      <c r="EB85" s="82"/>
      <c r="EC85" s="82"/>
      <c r="ED85" s="82"/>
      <c r="EE85" s="82"/>
      <c r="EF85" s="82"/>
      <c r="EG85" s="82"/>
      <c r="EH85" s="82"/>
      <c r="EI85" s="82"/>
      <c r="EJ85" s="82"/>
      <c r="EL85" s="82"/>
    </row>
    <row r="86" spans="1:143" s="3" customFormat="1" outlineLevel="1" x14ac:dyDescent="0.2">
      <c r="A86" s="3">
        <v>63</v>
      </c>
      <c r="B86" s="3" t="str">
        <f>VLOOKUP(A86,FAG_Daten_2022!A$1:$FK$206,FAG_Daten_2022!$B$1,FALSE)</f>
        <v>Lufingen</v>
      </c>
      <c r="C86" s="3" t="str">
        <f>VLOOKUP(A86,FAG_Daten_2022!A$1:$FK$206,FAG_Daten_2022!$C$1,FALSE)</f>
        <v>Politische Gemeinde</v>
      </c>
      <c r="D86" s="3" t="str">
        <f>VLOOKUP(A86,FAG_Daten_2022!A$1:$FK$206,FAG_Daten_2022!$D$1,FALSE)</f>
        <v>Bezirk Bülach</v>
      </c>
      <c r="E86" s="82">
        <f>VLOOKUP(A86,FAG_Daten_2022!A$1:$FK$206,FAG_Daten_2022!$AT$1,FALSE)</f>
        <v>3078</v>
      </c>
      <c r="F86" s="82">
        <f>VLOOKUP(A86,FAG_Daten_2022!A$1:$FK$206,FAG_Daten_2022!$AV$1,FALSE)</f>
        <v>3770</v>
      </c>
      <c r="G86" s="82">
        <f>VLOOKUP(A86,FAG_Daten_2022!A$1:$FK$206,FAG_Daten_2022!$F$1,FALSE)</f>
        <v>2561</v>
      </c>
      <c r="H86" s="80">
        <f>VLOOKUP(A86,FAG_Daten_2022!A$1:$FK$206,FAG_Daten_2022!$DH$1,FALSE)</f>
        <v>89</v>
      </c>
      <c r="I86" s="82">
        <f>ROUND(IF(E86&lt;FAG_Basisdaten!$C$5*F86,(FAG_Basisdaten!$C$5*F86-E86)*G86*H86/100,0),0)</f>
        <v>1147623</v>
      </c>
      <c r="J86" s="82">
        <f>VLOOKUP(A86,FAG_Daten_2022!A$1:$FK$206,FAG_Daten_2022!$AT$1,FALSE)</f>
        <v>3078</v>
      </c>
      <c r="K86" s="82">
        <f>VLOOKUP(A86,FAG_Daten_2022!A$1:$FK$206,FAG_Daten_2022!$AV$1,FALSE)</f>
        <v>3770</v>
      </c>
      <c r="L86" s="3">
        <f>VLOOKUP(A86,FAG_Daten_2022!A$1:$FK$206,FAG_Daten_2022!$F$1,FALSE)</f>
        <v>2561</v>
      </c>
      <c r="M86" s="3">
        <f>VLOOKUP(A86,FAG_Daten_2022!A$1:$FK$206,FAG_Daten_2022!DJ$1,FALSE)</f>
        <v>99.67</v>
      </c>
      <c r="N86" s="3">
        <f>VLOOKUP(A86,FAG_Daten_2022!A$1:$FK$206,FAG_Daten_2022!$DK$1,FALSE)</f>
        <v>100.87</v>
      </c>
      <c r="O86" s="82">
        <f>ROUND(IF(J86&gt;K86*FAG_Basisdaten!$C$8,(J86-K86*FAG_Basisdaten!$C$8)*FAG_Basisdaten!$C$9*L86*(M86/N86),0),0)</f>
        <v>0</v>
      </c>
      <c r="P86" s="82">
        <f>VLOOKUP(A86,FAG_Daten_2022!A$1:$FK$206,FAG_Daten_2022!$I$1,FALSE)</f>
        <v>604</v>
      </c>
      <c r="Q86" s="82">
        <f>VLOOKUP(A86,FAG_Daten_2022!A$1:$FK$206,FAG_Daten_2022!$F$1,FALSE)</f>
        <v>2561</v>
      </c>
      <c r="R86" s="82">
        <f>VLOOKUP(A86,FAG_Daten_2022!A$1:$FK$206,FAG_Daten_2022!$K$1,FALSE)</f>
        <v>232131</v>
      </c>
      <c r="S86" s="82">
        <f>VLOOKUP(A86,FAG_Daten_2022!A$1:$FK$206,FAG_Daten_2022!$H$1,FALSE)</f>
        <v>1130451</v>
      </c>
      <c r="T86" s="82">
        <f>VLOOKUP(A86,FAG_Daten_2022!A$1:$FK$206,FAG_Daten_2022!$F$1,FALSE)</f>
        <v>2561</v>
      </c>
      <c r="U86" s="3">
        <f>VLOOKUP(A86,FAG_Daten_2022!A$1:$FK$206,FAG_Daten_2022!$BC$1,FALSE)</f>
        <v>102.3</v>
      </c>
      <c r="V86" s="3">
        <f>VLOOKUP(A86,FAG_Daten_2022!A$1:$FK$206,FAG_Daten_2022!$BD$1,FALSE)</f>
        <v>104.2</v>
      </c>
      <c r="W86" s="118">
        <f>IF((P86/Q86)&gt;(R86/S86)*FAG_Basisdaten!$C$12,((P86/Q86)-(R86/S86)*FAG_Basisdaten!$C$12)*T86*FAG_Basisdaten!$C$13*(U86/V86),0)</f>
        <v>300729.48772737733</v>
      </c>
      <c r="X86" s="3">
        <f>VLOOKUP(A86,FAG_Daten_2022!A$1:$FK$206,FAG_Daten_2022!$DH$1,FALSE)</f>
        <v>89</v>
      </c>
      <c r="Y86" s="3">
        <f>VLOOKUP(A86,FAG_Daten_2022!A$1:$FK$206,FAG_Daten_2022!$DJ$1,FALSE)</f>
        <v>99.67</v>
      </c>
      <c r="Z86" s="82">
        <f>ROUND(W86-W86*MIN(MAX((Y86*FAG_Basisdaten!$C$15-X86)/(Y86*FAG_Basisdaten!$C$14),0),1),0)</f>
        <v>78161</v>
      </c>
      <c r="AA86" s="79">
        <f>VLOOKUP(A86,FAG_Daten_2022!A$1:$FK$206,FAG_Daten_2022!$AW$1,FALSE)</f>
        <v>496.37</v>
      </c>
      <c r="AB86" s="83">
        <f>VLOOKUP(A86,FAG_Daten_2022!A$1:$FK$206,FAG_Daten_2022!$AZ$1,FALSE)</f>
        <v>2.46E-2</v>
      </c>
      <c r="AC86" s="3">
        <f>VLOOKUP(A86,FAG_Daten_2022!A$1:$FK$206,FAG_Daten_2022!$F$1,FALSE)</f>
        <v>2561</v>
      </c>
      <c r="AD86" s="3">
        <f>VLOOKUP(A86,FAG_Daten_2022!A$1:$FK$206,FAG_Daten_2022!$BC$1,FALSE)</f>
        <v>102.3</v>
      </c>
      <c r="AE86" s="3">
        <f>VLOOKUP(A86,FAG_Daten_2022!A$1:$FK$206,FAG_Daten_2022!$BD$1,FALSE)</f>
        <v>104.2</v>
      </c>
      <c r="AF86" s="80">
        <f>IF(OR(AA86&lt;FAG_Basisdaten!$C$18,AB86&gt;FAG_Basisdaten!$C$19),MAX((FAG_Basisdaten!$C$20+FAG_Basisdaten!$C$21*AA86+FAG_Basisdaten!$C$22*AB86*100)*AC86*(AD86/AE86),0),0)</f>
        <v>0</v>
      </c>
      <c r="AG86" s="3">
        <f>VLOOKUP(A86,FAG_Daten_2022!A$1:$FK$206,FAG_Daten_2022!$DH$1,FALSE)</f>
        <v>89</v>
      </c>
      <c r="AH86" s="3">
        <f>VLOOKUP(A86,FAG_Daten_2022!A$1:$FK$206,FAG_Daten_2022!$DJ$1,FALSE)</f>
        <v>99.67</v>
      </c>
      <c r="AI86" s="82">
        <f>ROUND(AF86-AF86*MIN(MAX((AH86*FAG_Basisdaten!$C$24-AG86)/(AH86*FAG_Basisdaten!$C$23),0),1),0)</f>
        <v>0</v>
      </c>
      <c r="AJ86" s="3">
        <f>VLOOKUP(A86,FAG_Daten_2022!$A$1:$FK$206,FAG_Daten_2022!$BC$1,FALSE)</f>
        <v>102.3</v>
      </c>
      <c r="AK86" s="3">
        <f>VLOOKUP(A86,FAG_Daten_2022!$A$1:$FK$206,FAG_Daten_2022!$BD$1,FALSE)</f>
        <v>104.2</v>
      </c>
      <c r="AL86" s="82">
        <v>0</v>
      </c>
      <c r="AM86" s="82">
        <f t="shared" si="122"/>
        <v>1225784</v>
      </c>
      <c r="AN86" s="115" t="str">
        <f>IF(VLOOKUP($A86,FAG_Daten_2022!$A$1:$FK$206,FAG_Daten_2022!BS$1,FALSE)="","",VLOOKUP($A86,FAG_Daten_2022!$A$1:$FK$206,FAG_Daten_2022!BS$1,FALSE))</f>
        <v/>
      </c>
      <c r="AO86" s="115" t="str">
        <f>IF(VLOOKUP($A86,FAG_Daten_2022!$A$1:$FK$206,FAG_Daten_2022!BT$1,FALSE)="","",VLOOKUP($A86,FAG_Daten_2022!$A$1:$FK$206,FAG_Daten_2022!BT$1,FALSE))</f>
        <v/>
      </c>
      <c r="AP86" s="115" t="str">
        <f>IF(VLOOKUP($A86,FAG_Daten_2022!$A$1:$FK$206,FAG_Daten_2022!BU$1,FALSE)="","",VLOOKUP($A86,FAG_Daten_2022!$A$1:$FK$206,FAG_Daten_2022!BU$1,FALSE))</f>
        <v/>
      </c>
      <c r="AQ86" s="115" t="str">
        <f>IF(VLOOKUP($A86,FAG_Daten_2022!$A$1:$FK$206,FAG_Daten_2022!BV$1,FALSE)="","",VLOOKUP($A86,FAG_Daten_2022!$A$1:$FK$206,FAG_Daten_2022!BV$1,FALSE))</f>
        <v/>
      </c>
      <c r="AR86" s="115" t="str">
        <f>IF(VLOOKUP($A86,FAG_Daten_2022!$A$1:$FK$206,FAG_Daten_2022!BW$1,FALSE)="","",VLOOKUP($A86,FAG_Daten_2022!$A$1:$FK$206,FAG_Daten_2022!BW$1,FALSE))</f>
        <v>Embrach</v>
      </c>
      <c r="AS86" s="115" t="str">
        <f>IF(VLOOKUP($A86,FAG_Daten_2022!$A$1:$FK$206,FAG_Daten_2022!BX$1,FALSE)="","",VLOOKUP($A86,FAG_Daten_2022!$A$1:$FK$206,FAG_Daten_2022!BX$1,FALSE))</f>
        <v/>
      </c>
      <c r="AT86" s="115" t="str">
        <f>IF(VLOOKUP($A86,FAG_Daten_2022!$A$1:$FK$206,FAG_Daten_2022!BY$1,FALSE)="","",VLOOKUP($A86,FAG_Daten_2022!$A$1:$FK$206,FAG_Daten_2022!BY$1,FALSE))</f>
        <v/>
      </c>
      <c r="AU86" s="115" t="str">
        <f>IF(VLOOKUP($A86,FAG_Daten_2022!$A$1:$FK$206,FAG_Daten_2022!BZ$1,FALSE)="","",VLOOKUP($A86,FAG_Daten_2022!$A$1:$FK$206,FAG_Daten_2022!BZ$1,FALSE))</f>
        <v/>
      </c>
      <c r="AV86" s="115" t="str">
        <f>IF(VLOOKUP($A86,FAG_Daten_2022!$A$1:$FK$206,FAG_Daten_2022!CA$1,FALSE)="","",VLOOKUP($A86,FAG_Daten_2022!$A$1:$FK$206,FAG_Daten_2022!CA$1,FALSE))</f>
        <v/>
      </c>
      <c r="AW86" s="115" t="str">
        <f>IF(VLOOKUP($A86,FAG_Daten_2022!$A$1:$FK$206,FAG_Daten_2022!CB$1,FALSE)="","",VLOOKUP($A86,FAG_Daten_2022!$A$1:$FK$206,FAG_Daten_2022!CB$1,FALSE))</f>
        <v/>
      </c>
      <c r="AX86" s="115" t="str">
        <f>IF(VLOOKUP($A86,FAG_Daten_2022!$A$1:$FK$206,FAG_Daten_2022!CC$1,FALSE)="","",VLOOKUP($A86,FAG_Daten_2022!$A$1:$FK$206,FAG_Daten_2022!CC$1,FALSE))</f>
        <v/>
      </c>
      <c r="AY86" s="115" t="str">
        <f>IF(VLOOKUP($A86,FAG_Daten_2022!$A$1:$FK$206,FAG_Daten_2022!CD$1,FALSE)="","",VLOOKUP($A86,FAG_Daten_2022!$A$1:$FK$206,FAG_Daten_2022!CD$1,FALSE))</f>
        <v/>
      </c>
      <c r="AZ86" s="80">
        <f>VLOOKUP($A86,FAG_Daten_2022!$A$1:$FK$206,FAG_Daten_2022!$DH$1,FALSE)</f>
        <v>89</v>
      </c>
      <c r="BA86" s="80">
        <f>IF(VLOOKUP($A86,FAG_Daten_2022!$A$1:$FK$206,FAG_Daten_2022!M$1,FALSE)="","",VLOOKUP($A86,FAG_Daten_2022!$A$1:$FK$206,FAG_Daten_2022!M$1,FALSE))</f>
        <v>0</v>
      </c>
      <c r="BB86" s="80">
        <f>IF(VLOOKUP($A86,FAG_Daten_2022!$A$1:$FK$206,FAG_Daten_2022!N$1,FALSE)="","",VLOOKUP($A86,FAG_Daten_2022!$A$1:$FK$206,FAG_Daten_2022!N$1,FALSE))</f>
        <v>0</v>
      </c>
      <c r="BC86" s="80">
        <f>IF(VLOOKUP($A86,FAG_Daten_2022!$A$1:$FK$206,FAG_Daten_2022!O$1,FALSE)="","",VLOOKUP($A86,FAG_Daten_2022!$A$1:$FK$206,FAG_Daten_2022!O$1,FALSE))</f>
        <v>0</v>
      </c>
      <c r="BD86" s="80" t="str">
        <f>IF(VLOOKUP($A86,FAG_Daten_2022!$A$1:$FK$206,FAG_Daten_2022!P$1,FALSE)="","",VLOOKUP($A86,FAG_Daten_2022!$A$1:$FK$206,FAG_Daten_2022!P$1,FALSE))</f>
        <v/>
      </c>
      <c r="BE86" s="80">
        <f>IF(VLOOKUP($A86,FAG_Daten_2022!$A$1:$FK$206,FAG_Daten_2022!R$1,FALSE)="","",VLOOKUP($A86,FAG_Daten_2022!$A$1:$FK$206,FAG_Daten_2022!R$1,FALSE))</f>
        <v>20</v>
      </c>
      <c r="BF86" s="80">
        <f>IF(VLOOKUP($A86,FAG_Daten_2022!$A$1:$FK$206,FAG_Daten_2022!S$1,FALSE)="","",VLOOKUP($A86,FAG_Daten_2022!$A$1:$FK$206,FAG_Daten_2022!S$1,FALSE))</f>
        <v>0</v>
      </c>
      <c r="BG86" s="80" t="str">
        <f>IF(VLOOKUP($A86,FAG_Daten_2022!$A$1:$FK$206,FAG_Daten_2022!T$1,FALSE)="","",VLOOKUP($A86,FAG_Daten_2022!$A$1:$FK$206,FAG_Daten_2022!T$1,FALSE))</f>
        <v/>
      </c>
      <c r="BH86" s="80" t="str">
        <f>IF(VLOOKUP($A86,FAG_Daten_2022!$A$1:$FK$206,FAG_Daten_2022!U$1,FALSE)="","",VLOOKUP($A86,FAG_Daten_2022!$A$1:$FK$206,FAG_Daten_2022!U$1,FALSE))</f>
        <v/>
      </c>
      <c r="BI86" s="80">
        <f>IF(VLOOKUP($A86,FAG_Daten_2022!$A$1:$FK$206,FAG_Daten_2022!W$1,FALSE)="","",VLOOKUP($A86,FAG_Daten_2022!$A$1:$FK$206,FAG_Daten_2022!W$1,FALSE))</f>
        <v>0</v>
      </c>
      <c r="BJ86" s="80" t="str">
        <f>IF(VLOOKUP($A86,FAG_Daten_2022!$A$1:$FK$206,FAG_Daten_2022!X$1,FALSE)="","",VLOOKUP($A86,FAG_Daten_2022!$A$1:$FK$206,FAG_Daten_2022!X$1,FALSE))</f>
        <v/>
      </c>
      <c r="BK86" s="80" t="str">
        <f>IF(VLOOKUP($A86,FAG_Daten_2022!$A$1:$FK$206,FAG_Daten_2022!Y$1,FALSE)="","",VLOOKUP($A86,FAG_Daten_2022!$A$1:$FK$206,FAG_Daten_2022!Y$1,FALSE))</f>
        <v/>
      </c>
      <c r="BL86" s="80" t="str">
        <f>IF(VLOOKUP($A86,FAG_Daten_2022!$A$1:$FK$206,FAG_Daten_2022!Z$1,FALSE)="","",VLOOKUP($A86,FAG_Daten_2022!$A$1:$FK$206,FAG_Daten_2022!Z$1,FALSE))</f>
        <v/>
      </c>
      <c r="BM86" s="82">
        <f>IF(VLOOKUP($A86,FAG_Daten_2022!$A$1:$FK$206,FAG_Daten_2022!AG$1,FALSE)="","",VLOOKUP($A86,FAG_Daten_2022!$A$1:$FK$206,FAG_Daten_2022!AG$1,FALSE))</f>
        <v>7883375</v>
      </c>
      <c r="BN86" s="82">
        <f>IF(VLOOKUP($A86,FAG_Daten_2022!$A$1:$FK$206,FAG_Daten_2022!AH$1,FALSE)="","",VLOOKUP($A86,FAG_Daten_2022!$A$1:$FK$206,FAG_Daten_2022!AH$1,FALSE))</f>
        <v>0</v>
      </c>
      <c r="BO86" s="82">
        <f>IF(VLOOKUP($A86,FAG_Daten_2022!$A$1:$FK$206,FAG_Daten_2022!AI$1,FALSE)="","",VLOOKUP($A86,FAG_Daten_2022!$A$1:$FK$206,FAG_Daten_2022!AI$1,FALSE))</f>
        <v>0</v>
      </c>
      <c r="BP86" s="113">
        <f>IF(VLOOKUP($A86,FAG_Daten_2022!$A$1:$FK$206,FAG_Daten_2022!AJ$1,FALSE)="","",VLOOKUP($A86,FAG_Daten_2022!$A$1:$FK$206,FAG_Daten_2022!AJ$1,FALSE))</f>
        <v>0</v>
      </c>
      <c r="BQ86" s="82" t="str">
        <f>IF(VLOOKUP($A86,FAG_Daten_2022!$A$1:$FK$206,FAG_Daten_2022!AK$1,FALSE)="","",VLOOKUP($A86,FAG_Daten_2022!$A$1:$FK$206,FAG_Daten_2022!AK$1,FALSE))</f>
        <v/>
      </c>
      <c r="BR86" s="82">
        <f>IF(VLOOKUP($A86,FAG_Daten_2022!$A$1:$FK$206,FAG_Daten_2022!AL$1,FALSE)="","",VLOOKUP($A86,FAG_Daten_2022!$A$1:$FK$206,FAG_Daten_2022!AL$1,FALSE))</f>
        <v>7883375</v>
      </c>
      <c r="BS86" s="82">
        <f>IF(VLOOKUP($A86,FAG_Daten_2022!$A$1:$FK$206,FAG_Daten_2022!AM$1,FALSE)="","",VLOOKUP($A86,FAG_Daten_2022!$A$1:$FK$206,FAG_Daten_2022!AM$1,FALSE))</f>
        <v>0</v>
      </c>
      <c r="BT86" s="82" t="str">
        <f>IF(VLOOKUP($A86,FAG_Daten_2022!$A$1:$FK$206,FAG_Daten_2022!AN$1,FALSE)="","",VLOOKUP($A86,FAG_Daten_2022!$A$1:$FK$206,FAG_Daten_2022!AN$1,FALSE))</f>
        <v/>
      </c>
      <c r="BU86" s="82" t="str">
        <f>IF(VLOOKUP($A86,FAG_Daten_2022!$A$1:$FK$206,FAG_Daten_2022!AO$1,FALSE)="","",VLOOKUP($A86,FAG_Daten_2022!$A$1:$FK$206,FAG_Daten_2022!AO$1,FALSE))</f>
        <v/>
      </c>
      <c r="BV86" s="82">
        <f>IF(VLOOKUP($A86,FAG_Daten_2022!$A$1:$FK$206,FAG_Daten_2022!AP$1,FALSE)="","",VLOOKUP($A86,FAG_Daten_2022!$A$1:$FK$206,FAG_Daten_2022!AP$1,FALSE))</f>
        <v>0</v>
      </c>
      <c r="BW86" s="82" t="str">
        <f>IF(VLOOKUP($A86,FAG_Daten_2022!$A$1:$FK$206,FAG_Daten_2022!AQ$1,FALSE)="","",VLOOKUP($A86,FAG_Daten_2022!$A$1:$FK$206,FAG_Daten_2022!AQ$1,FALSE))</f>
        <v/>
      </c>
      <c r="BX86" s="82" t="str">
        <f>IF(VLOOKUP($A86,FAG_Daten_2022!$A$1:$FK$206,FAG_Daten_2022!AR$1,FALSE)="","",VLOOKUP($A86,FAG_Daten_2022!$A$1:$FK$206,FAG_Daten_2022!AR$1,FALSE))</f>
        <v/>
      </c>
      <c r="BY86" s="82" t="str">
        <f>IF(VLOOKUP($A86,FAG_Daten_2022!$A$1:$FK$206,FAG_Daten_2022!AS$1,FALSE)="","",VLOOKUP($A86,FAG_Daten_2022!$A$1:$FK$206,FAG_Daten_2022!AS$1,FALSE))</f>
        <v/>
      </c>
      <c r="BZ86" s="82">
        <f t="shared" si="123"/>
        <v>0</v>
      </c>
      <c r="CA86" s="82">
        <f t="shared" si="124"/>
        <v>0</v>
      </c>
      <c r="CB86" s="82">
        <f t="shared" si="125"/>
        <v>0</v>
      </c>
      <c r="CC86" s="82" t="str">
        <f t="shared" si="126"/>
        <v/>
      </c>
      <c r="CD86" s="82">
        <f t="shared" si="127"/>
        <v>257893</v>
      </c>
      <c r="CE86" s="82">
        <f t="shared" si="128"/>
        <v>0</v>
      </c>
      <c r="CF86" s="82" t="str">
        <f t="shared" si="129"/>
        <v/>
      </c>
      <c r="CG86" s="82" t="str">
        <f t="shared" si="130"/>
        <v/>
      </c>
      <c r="CH86" s="82">
        <f t="shared" si="131"/>
        <v>0</v>
      </c>
      <c r="CI86" s="82" t="str">
        <f t="shared" si="132"/>
        <v/>
      </c>
      <c r="CJ86" s="82" t="str">
        <f t="shared" si="133"/>
        <v/>
      </c>
      <c r="CK86" s="82" t="str">
        <f t="shared" si="134"/>
        <v/>
      </c>
      <c r="CL86" s="82">
        <f t="shared" si="135"/>
        <v>0</v>
      </c>
      <c r="CM86" s="82">
        <f t="shared" si="136"/>
        <v>0</v>
      </c>
      <c r="CN86" s="82">
        <f t="shared" si="137"/>
        <v>0</v>
      </c>
      <c r="CO86" s="82" t="str">
        <f t="shared" si="138"/>
        <v/>
      </c>
      <c r="CP86" s="82">
        <f t="shared" si="139"/>
        <v>0</v>
      </c>
      <c r="CQ86" s="82">
        <f t="shared" si="140"/>
        <v>0</v>
      </c>
      <c r="CR86" s="82" t="str">
        <f t="shared" si="141"/>
        <v/>
      </c>
      <c r="CS86" s="82" t="str">
        <f t="shared" si="142"/>
        <v/>
      </c>
      <c r="CT86" s="82">
        <f t="shared" si="143"/>
        <v>0</v>
      </c>
      <c r="CU86" s="82" t="str">
        <f t="shared" si="144"/>
        <v/>
      </c>
      <c r="CV86" s="82" t="str">
        <f t="shared" si="145"/>
        <v/>
      </c>
      <c r="CW86" s="82" t="str">
        <f t="shared" si="146"/>
        <v/>
      </c>
      <c r="CX86" s="82">
        <f t="shared" si="147"/>
        <v>257893</v>
      </c>
      <c r="CY86" s="82">
        <f>VLOOKUP($A86,FAG_Daten_2022!$A$1:$FK$206,FAG_Daten_2022!I$1,FALSE)</f>
        <v>604</v>
      </c>
      <c r="CZ86" s="82" t="str">
        <f>IF(VLOOKUP($A86,FAG_Daten_2022!$A$1:$FK$206,FAG_Daten_2022!BE$1,FALSE)="","",VLOOKUP($A86,FAG_Daten_2022!$A$1:$FK$206,FAG_Daten_2022!BE$1,FALSE))</f>
        <v/>
      </c>
      <c r="DA86" s="82" t="str">
        <f>IF(VLOOKUP($A86,FAG_Daten_2022!$A$1:$FK$206,FAG_Daten_2022!BF$1,FALSE)="","",VLOOKUP($A86,FAG_Daten_2022!$A$1:$FK$206,FAG_Daten_2022!BF$1,FALSE))</f>
        <v/>
      </c>
      <c r="DB86" s="82" t="str">
        <f>IF(VLOOKUP($A86,FAG_Daten_2022!$A$1:$FK$206,FAG_Daten_2022!BG$1,FALSE)="","",VLOOKUP($A86,FAG_Daten_2022!$A$1:$FK$206,FAG_Daten_2022!BG$1,FALSE))</f>
        <v/>
      </c>
      <c r="DC86" s="82" t="str">
        <f>IF(VLOOKUP($A86,FAG_Daten_2022!$A$1:$FK$206,FAG_Daten_2022!BH$1,FALSE)="","",VLOOKUP($A86,FAG_Daten_2022!$A$1:$FK$206,FAG_Daten_2022!BH$1,FALSE))</f>
        <v/>
      </c>
      <c r="DD86" s="82">
        <f>IF(VLOOKUP($A86,FAG_Daten_2022!$A$1:$FK$206,FAG_Daten_2022!BI$1,FALSE)="","",VLOOKUP($A86,FAG_Daten_2022!$A$1:$FK$206,FAG_Daten_2022!BI$1,FALSE))</f>
        <v>70</v>
      </c>
      <c r="DE86" s="82" t="str">
        <f>IF(VLOOKUP($A86,FAG_Daten_2022!$A$1:$FK$206,FAG_Daten_2022!BJ$1,FALSE)="","",VLOOKUP($A86,FAG_Daten_2022!$A$1:$FK$206,FAG_Daten_2022!BJ$1,FALSE))</f>
        <v/>
      </c>
      <c r="DF86" s="82" t="str">
        <f>IF(VLOOKUP($A86,FAG_Daten_2022!$A$1:$FK$206,FAG_Daten_2022!BK$1,FALSE)="","",VLOOKUP($A86,FAG_Daten_2022!$A$1:$FK$206,FAG_Daten_2022!BK$1,FALSE))</f>
        <v/>
      </c>
      <c r="DG86" s="82" t="str">
        <f>IF(VLOOKUP($A86,FAG_Daten_2022!$A$1:$FK$206,FAG_Daten_2022!BL$1,FALSE)="","",VLOOKUP($A86,FAG_Daten_2022!$A$1:$FK$206,FAG_Daten_2022!BL$1,FALSE))</f>
        <v/>
      </c>
      <c r="DH86" s="82" t="str">
        <f>IF(VLOOKUP($A86,FAG_Daten_2022!$A$1:$FK$206,FAG_Daten_2022!BM$1,FALSE)="","",VLOOKUP($A86,FAG_Daten_2022!$A$1:$FK$206,FAG_Daten_2022!BM$1,FALSE))</f>
        <v/>
      </c>
      <c r="DI86" s="82" t="str">
        <f>IF(VLOOKUP($A86,FAG_Daten_2022!$A$1:$FK$206,FAG_Daten_2022!BN$1,FALSE)="","",VLOOKUP($A86,FAG_Daten_2022!$A$1:$FK$206,FAG_Daten_2022!BN$1,FALSE))</f>
        <v/>
      </c>
      <c r="DJ86" s="82" t="str">
        <f>IF(VLOOKUP($A86,FAG_Daten_2022!$A$1:$FK$206,FAG_Daten_2022!BO$1,FALSE)="","",VLOOKUP($A86,FAG_Daten_2022!$A$1:$FK$206,FAG_Daten_2022!BO$1,FALSE))</f>
        <v/>
      </c>
      <c r="DK86" s="82" t="str">
        <f>IF(VLOOKUP($A86,FAG_Daten_2022!$A$1:$FK$206,FAG_Daten_2022!BP$1,FALSE)="","",VLOOKUP($A86,FAG_Daten_2022!$A$1:$FK$206,FAG_Daten_2022!BP$1,FALSE))</f>
        <v/>
      </c>
      <c r="DL86" s="82" t="str">
        <f>IF(VLOOKUP($A86,FAG_Daten_2022!$A$1:$FK$206,FAG_Daten_2022!BQ$1,FALSE)="","",VLOOKUP($A86,FAG_Daten_2022!$A$1:$FK$206,FAG_Daten_2022!BQ$1,FALSE))</f>
        <v/>
      </c>
      <c r="DM86" s="82" t="str">
        <f>IF(VLOOKUP($A86,FAG_Daten_2022!$A$1:$FK$206,FAG_Daten_2022!BR$1,FALSE)="","",VLOOKUP($A86,FAG_Daten_2022!$A$1:$FK$206,FAG_Daten_2022!BR$1,FALSE))</f>
        <v/>
      </c>
      <c r="DN86" s="82" t="str">
        <f t="shared" si="148"/>
        <v/>
      </c>
      <c r="DO86" s="82" t="str">
        <f t="shared" si="149"/>
        <v/>
      </c>
      <c r="DP86" s="82" t="str">
        <f t="shared" si="150"/>
        <v/>
      </c>
      <c r="DQ86" s="82" t="str">
        <f t="shared" si="151"/>
        <v/>
      </c>
      <c r="DR86" s="82">
        <f t="shared" si="152"/>
        <v>9058</v>
      </c>
      <c r="DS86" s="82" t="str">
        <f t="shared" si="153"/>
        <v/>
      </c>
      <c r="DT86" s="82" t="str">
        <f t="shared" si="154"/>
        <v/>
      </c>
      <c r="DU86" s="82" t="str">
        <f t="shared" si="155"/>
        <v/>
      </c>
      <c r="DV86" s="82" t="str">
        <f t="shared" si="156"/>
        <v/>
      </c>
      <c r="DW86" s="82" t="str">
        <f t="shared" si="157"/>
        <v/>
      </c>
      <c r="DX86" s="82" t="str">
        <f t="shared" si="158"/>
        <v/>
      </c>
      <c r="DY86" s="82" t="str">
        <f t="shared" si="159"/>
        <v/>
      </c>
      <c r="DZ86" s="82">
        <f t="shared" si="160"/>
        <v>9058</v>
      </c>
      <c r="EA86" s="82">
        <f t="shared" si="161"/>
        <v>266951</v>
      </c>
      <c r="EB86" s="82"/>
      <c r="EC86" s="82"/>
      <c r="ED86" s="82"/>
      <c r="EE86" s="82"/>
      <c r="EF86" s="82"/>
      <c r="EG86" s="82"/>
      <c r="EH86" s="82"/>
      <c r="EI86" s="82"/>
      <c r="EJ86" s="82"/>
      <c r="EK86" s="1"/>
      <c r="EL86" s="11"/>
      <c r="EM86" s="1"/>
    </row>
    <row r="87" spans="1:143" s="3" customFormat="1" outlineLevel="1" x14ac:dyDescent="0.2">
      <c r="A87" s="3">
        <v>155</v>
      </c>
      <c r="B87" s="3" t="str">
        <f>VLOOKUP(A87,FAG_Daten_2022!A$1:$FK$206,FAG_Daten_2022!$B$1,FALSE)</f>
        <v>Männedorf</v>
      </c>
      <c r="C87" s="3" t="str">
        <f>VLOOKUP(A87,FAG_Daten_2022!A$1:$FK$206,FAG_Daten_2022!$C$1,FALSE)</f>
        <v>Politische Gemeinde</v>
      </c>
      <c r="D87" s="3" t="str">
        <f>VLOOKUP(A87,FAG_Daten_2022!A$1:$FK$206,FAG_Daten_2022!$D$1,FALSE)</f>
        <v>Bezirk Meilen</v>
      </c>
      <c r="E87" s="82">
        <f>VLOOKUP(A87,FAG_Daten_2022!A$1:$FK$206,FAG_Daten_2022!$AT$1,FALSE)</f>
        <v>4444</v>
      </c>
      <c r="F87" s="82">
        <f>VLOOKUP(A87,FAG_Daten_2022!A$1:$FK$206,FAG_Daten_2022!$AV$1,FALSE)</f>
        <v>3770</v>
      </c>
      <c r="G87" s="82">
        <f>VLOOKUP(A87,FAG_Daten_2022!A$1:$FK$206,FAG_Daten_2022!$F$1,FALSE)</f>
        <v>11389</v>
      </c>
      <c r="H87" s="80">
        <f>VLOOKUP(A87,FAG_Daten_2022!A$1:$FK$206,FAG_Daten_2022!$DH$1,FALSE)</f>
        <v>95</v>
      </c>
      <c r="I87" s="82">
        <f>ROUND(IF(E87&lt;FAG_Basisdaten!$C$5*F87,(FAG_Basisdaten!$C$5*F87-E87)*G87*H87/100,0),0)</f>
        <v>0</v>
      </c>
      <c r="J87" s="82">
        <f>VLOOKUP(A87,FAG_Daten_2022!A$1:$FK$206,FAG_Daten_2022!$AT$1,FALSE)</f>
        <v>4444</v>
      </c>
      <c r="K87" s="82">
        <f>VLOOKUP(A87,FAG_Daten_2022!A$1:$FK$206,FAG_Daten_2022!$AV$1,FALSE)</f>
        <v>3770</v>
      </c>
      <c r="L87" s="3">
        <f>VLOOKUP(A87,FAG_Daten_2022!A$1:$FK$206,FAG_Daten_2022!$F$1,FALSE)</f>
        <v>11389</v>
      </c>
      <c r="M87" s="3">
        <f>VLOOKUP(A87,FAG_Daten_2022!A$1:$FK$206,FAG_Daten_2022!DJ$1,FALSE)</f>
        <v>99.67</v>
      </c>
      <c r="N87" s="3">
        <f>VLOOKUP(A87,FAG_Daten_2022!A$1:$FK$206,FAG_Daten_2022!$DK$1,FALSE)</f>
        <v>100.87</v>
      </c>
      <c r="O87" s="82">
        <f>ROUND(IF(J87&gt;K87*FAG_Basisdaten!$C$8,(J87-K87*FAG_Basisdaten!$C$8)*FAG_Basisdaten!$C$9*L87*(M87/N87),0),0)</f>
        <v>2339605</v>
      </c>
      <c r="P87" s="82">
        <f>VLOOKUP(A87,FAG_Daten_2022!A$1:$FK$206,FAG_Daten_2022!$I$1,FALSE)</f>
        <v>2309</v>
      </c>
      <c r="Q87" s="82">
        <f>VLOOKUP(A87,FAG_Daten_2022!A$1:$FK$206,FAG_Daten_2022!$F$1,FALSE)</f>
        <v>11389</v>
      </c>
      <c r="R87" s="82">
        <f>VLOOKUP(A87,FAG_Daten_2022!A$1:$FK$206,FAG_Daten_2022!$K$1,FALSE)</f>
        <v>232131</v>
      </c>
      <c r="S87" s="82">
        <f>VLOOKUP(A87,FAG_Daten_2022!A$1:$FK$206,FAG_Daten_2022!$H$1,FALSE)</f>
        <v>1130451</v>
      </c>
      <c r="T87" s="82">
        <f>VLOOKUP(A87,FAG_Daten_2022!A$1:$FK$206,FAG_Daten_2022!$F$1,FALSE)</f>
        <v>11389</v>
      </c>
      <c r="U87" s="3">
        <f>VLOOKUP(A87,FAG_Daten_2022!A$1:$FK$206,FAG_Daten_2022!$BC$1,FALSE)</f>
        <v>102.3</v>
      </c>
      <c r="V87" s="3">
        <f>VLOOKUP(A87,FAG_Daten_2022!A$1:$FK$206,FAG_Daten_2022!$BD$1,FALSE)</f>
        <v>104.2</v>
      </c>
      <c r="W87" s="118">
        <f>IF((P87/Q87)&gt;(R87/S87)*FAG_Basisdaten!$C$12,((P87/Q87)-(R87/S87)*FAG_Basisdaten!$C$12)*T87*FAG_Basisdaten!$C$13*(U87/V87),0)</f>
        <v>0</v>
      </c>
      <c r="X87" s="3">
        <f>VLOOKUP(A87,FAG_Daten_2022!A$1:$FK$206,FAG_Daten_2022!$DH$1,FALSE)</f>
        <v>95</v>
      </c>
      <c r="Y87" s="3">
        <f>VLOOKUP(A87,FAG_Daten_2022!A$1:$FK$206,FAG_Daten_2022!$DJ$1,FALSE)</f>
        <v>99.67</v>
      </c>
      <c r="Z87" s="82">
        <f>ROUND(W87-W87*MIN(MAX((Y87*FAG_Basisdaten!$C$15-X87)/(Y87*FAG_Basisdaten!$C$14),0),1),0)</f>
        <v>0</v>
      </c>
      <c r="AA87" s="79">
        <f>VLOOKUP(A87,FAG_Daten_2022!A$1:$FK$206,FAG_Daten_2022!$AW$1,FALSE)</f>
        <v>2395.85</v>
      </c>
      <c r="AB87" s="83">
        <f>VLOOKUP(A87,FAG_Daten_2022!A$1:$FK$206,FAG_Daten_2022!$AZ$1,FALSE)</f>
        <v>9.2999999999999992E-3</v>
      </c>
      <c r="AC87" s="3">
        <f>VLOOKUP(A87,FAG_Daten_2022!A$1:$FK$206,FAG_Daten_2022!$F$1,FALSE)</f>
        <v>11389</v>
      </c>
      <c r="AD87" s="3">
        <f>VLOOKUP(A87,FAG_Daten_2022!A$1:$FK$206,FAG_Daten_2022!$BC$1,FALSE)</f>
        <v>102.3</v>
      </c>
      <c r="AE87" s="3">
        <f>VLOOKUP(A87,FAG_Daten_2022!A$1:$FK$206,FAG_Daten_2022!$BD$1,FALSE)</f>
        <v>104.2</v>
      </c>
      <c r="AF87" s="80">
        <f>IF(OR(AA87&lt;FAG_Basisdaten!$C$18,AB87&gt;FAG_Basisdaten!$C$19),MAX((FAG_Basisdaten!$C$20+FAG_Basisdaten!$C$21*AA87+FAG_Basisdaten!$C$22*AB87*100)*AC87*(AD87/AE87),0),0)</f>
        <v>0</v>
      </c>
      <c r="AG87" s="3">
        <f>VLOOKUP(A87,FAG_Daten_2022!A$1:$FK$206,FAG_Daten_2022!$DH$1,FALSE)</f>
        <v>95</v>
      </c>
      <c r="AH87" s="3">
        <f>VLOOKUP(A87,FAG_Daten_2022!A$1:$FK$206,FAG_Daten_2022!$DJ$1,FALSE)</f>
        <v>99.67</v>
      </c>
      <c r="AI87" s="82">
        <f>ROUND(AF87-AF87*MIN(MAX((AH87*FAG_Basisdaten!$C$24-AG87)/(AH87*FAG_Basisdaten!$C$23),0),1),0)</f>
        <v>0</v>
      </c>
      <c r="AJ87" s="3">
        <f>VLOOKUP(A87,FAG_Daten_2022!$A$1:$FK$206,FAG_Daten_2022!$BC$1,FALSE)</f>
        <v>102.3</v>
      </c>
      <c r="AK87" s="3">
        <f>VLOOKUP(A87,FAG_Daten_2022!$A$1:$FK$206,FAG_Daten_2022!$BD$1,FALSE)</f>
        <v>104.2</v>
      </c>
      <c r="AL87" s="82">
        <v>0</v>
      </c>
      <c r="AM87" s="82">
        <f t="shared" si="122"/>
        <v>-2339605</v>
      </c>
      <c r="AN87" s="115" t="str">
        <f>IF(VLOOKUP($A87,FAG_Daten_2022!$A$1:$FK$206,FAG_Daten_2022!BS$1,FALSE)="","",VLOOKUP($A87,FAG_Daten_2022!$A$1:$FK$206,FAG_Daten_2022!BS$1,FALSE))</f>
        <v/>
      </c>
      <c r="AO87" s="115" t="str">
        <f>IF(VLOOKUP($A87,FAG_Daten_2022!$A$1:$FK$206,FAG_Daten_2022!BT$1,FALSE)="","",VLOOKUP($A87,FAG_Daten_2022!$A$1:$FK$206,FAG_Daten_2022!BT$1,FALSE))</f>
        <v/>
      </c>
      <c r="AP87" s="115" t="str">
        <f>IF(VLOOKUP($A87,FAG_Daten_2022!$A$1:$FK$206,FAG_Daten_2022!BU$1,FALSE)="","",VLOOKUP($A87,FAG_Daten_2022!$A$1:$FK$206,FAG_Daten_2022!BU$1,FALSE))</f>
        <v/>
      </c>
      <c r="AQ87" s="115" t="str">
        <f>IF(VLOOKUP($A87,FAG_Daten_2022!$A$1:$FK$206,FAG_Daten_2022!BV$1,FALSE)="","",VLOOKUP($A87,FAG_Daten_2022!$A$1:$FK$206,FAG_Daten_2022!BV$1,FALSE))</f>
        <v/>
      </c>
      <c r="AR87" s="115" t="str">
        <f>IF(VLOOKUP($A87,FAG_Daten_2022!$A$1:$FK$206,FAG_Daten_2022!BW$1,FALSE)="","",VLOOKUP($A87,FAG_Daten_2022!$A$1:$FK$206,FAG_Daten_2022!BW$1,FALSE))</f>
        <v/>
      </c>
      <c r="AS87" s="115" t="str">
        <f>IF(VLOOKUP($A87,FAG_Daten_2022!$A$1:$FK$206,FAG_Daten_2022!BX$1,FALSE)="","",VLOOKUP($A87,FAG_Daten_2022!$A$1:$FK$206,FAG_Daten_2022!BX$1,FALSE))</f>
        <v/>
      </c>
      <c r="AT87" s="115" t="str">
        <f>IF(VLOOKUP($A87,FAG_Daten_2022!$A$1:$FK$206,FAG_Daten_2022!BY$1,FALSE)="","",VLOOKUP($A87,FAG_Daten_2022!$A$1:$FK$206,FAG_Daten_2022!BY$1,FALSE))</f>
        <v/>
      </c>
      <c r="AU87" s="115" t="str">
        <f>IF(VLOOKUP($A87,FAG_Daten_2022!$A$1:$FK$206,FAG_Daten_2022!BZ$1,FALSE)="","",VLOOKUP($A87,FAG_Daten_2022!$A$1:$FK$206,FAG_Daten_2022!BZ$1,FALSE))</f>
        <v/>
      </c>
      <c r="AV87" s="115" t="str">
        <f>IF(VLOOKUP($A87,FAG_Daten_2022!$A$1:$FK$206,FAG_Daten_2022!CA$1,FALSE)="","",VLOOKUP($A87,FAG_Daten_2022!$A$1:$FK$206,FAG_Daten_2022!CA$1,FALSE))</f>
        <v/>
      </c>
      <c r="AW87" s="115" t="str">
        <f>IF(VLOOKUP($A87,FAG_Daten_2022!$A$1:$FK$206,FAG_Daten_2022!CB$1,FALSE)="","",VLOOKUP($A87,FAG_Daten_2022!$A$1:$FK$206,FAG_Daten_2022!CB$1,FALSE))</f>
        <v/>
      </c>
      <c r="AX87" s="115" t="str">
        <f>IF(VLOOKUP($A87,FAG_Daten_2022!$A$1:$FK$206,FAG_Daten_2022!CC$1,FALSE)="","",VLOOKUP($A87,FAG_Daten_2022!$A$1:$FK$206,FAG_Daten_2022!CC$1,FALSE))</f>
        <v/>
      </c>
      <c r="AY87" s="115" t="str">
        <f>IF(VLOOKUP($A87,FAG_Daten_2022!$A$1:$FK$206,FAG_Daten_2022!CD$1,FALSE)="","",VLOOKUP($A87,FAG_Daten_2022!$A$1:$FK$206,FAG_Daten_2022!CD$1,FALSE))</f>
        <v/>
      </c>
      <c r="AZ87" s="80">
        <f>VLOOKUP($A87,FAG_Daten_2022!$A$1:$FK$206,FAG_Daten_2022!$DH$1,FALSE)</f>
        <v>95</v>
      </c>
      <c r="BA87" s="80">
        <f>IF(VLOOKUP($A87,FAG_Daten_2022!$A$1:$FK$206,FAG_Daten_2022!M$1,FALSE)="","",VLOOKUP($A87,FAG_Daten_2022!$A$1:$FK$206,FAG_Daten_2022!M$1,FALSE))</f>
        <v>0</v>
      </c>
      <c r="BB87" s="80">
        <f>IF(VLOOKUP($A87,FAG_Daten_2022!$A$1:$FK$206,FAG_Daten_2022!N$1,FALSE)="","",VLOOKUP($A87,FAG_Daten_2022!$A$1:$FK$206,FAG_Daten_2022!N$1,FALSE))</f>
        <v>0</v>
      </c>
      <c r="BC87" s="80">
        <f>IF(VLOOKUP($A87,FAG_Daten_2022!$A$1:$FK$206,FAG_Daten_2022!O$1,FALSE)="","",VLOOKUP($A87,FAG_Daten_2022!$A$1:$FK$206,FAG_Daten_2022!O$1,FALSE))</f>
        <v>0</v>
      </c>
      <c r="BD87" s="80" t="str">
        <f>IF(VLOOKUP($A87,FAG_Daten_2022!$A$1:$FK$206,FAG_Daten_2022!P$1,FALSE)="","",VLOOKUP($A87,FAG_Daten_2022!$A$1:$FK$206,FAG_Daten_2022!P$1,FALSE))</f>
        <v/>
      </c>
      <c r="BE87" s="80">
        <f>IF(VLOOKUP($A87,FAG_Daten_2022!$A$1:$FK$206,FAG_Daten_2022!R$1,FALSE)="","",VLOOKUP($A87,FAG_Daten_2022!$A$1:$FK$206,FAG_Daten_2022!R$1,FALSE))</f>
        <v>0</v>
      </c>
      <c r="BF87" s="80">
        <f>IF(VLOOKUP($A87,FAG_Daten_2022!$A$1:$FK$206,FAG_Daten_2022!S$1,FALSE)="","",VLOOKUP($A87,FAG_Daten_2022!$A$1:$FK$206,FAG_Daten_2022!S$1,FALSE))</f>
        <v>0</v>
      </c>
      <c r="BG87" s="80" t="str">
        <f>IF(VLOOKUP($A87,FAG_Daten_2022!$A$1:$FK$206,FAG_Daten_2022!T$1,FALSE)="","",VLOOKUP($A87,FAG_Daten_2022!$A$1:$FK$206,FAG_Daten_2022!T$1,FALSE))</f>
        <v/>
      </c>
      <c r="BH87" s="80" t="str">
        <f>IF(VLOOKUP($A87,FAG_Daten_2022!$A$1:$FK$206,FAG_Daten_2022!U$1,FALSE)="","",VLOOKUP($A87,FAG_Daten_2022!$A$1:$FK$206,FAG_Daten_2022!U$1,FALSE))</f>
        <v/>
      </c>
      <c r="BI87" s="80">
        <f>IF(VLOOKUP($A87,FAG_Daten_2022!$A$1:$FK$206,FAG_Daten_2022!W$1,FALSE)="","",VLOOKUP($A87,FAG_Daten_2022!$A$1:$FK$206,FAG_Daten_2022!W$1,FALSE))</f>
        <v>0</v>
      </c>
      <c r="BJ87" s="80" t="str">
        <f>IF(VLOOKUP($A87,FAG_Daten_2022!$A$1:$FK$206,FAG_Daten_2022!X$1,FALSE)="","",VLOOKUP($A87,FAG_Daten_2022!$A$1:$FK$206,FAG_Daten_2022!X$1,FALSE))</f>
        <v/>
      </c>
      <c r="BK87" s="80" t="str">
        <f>IF(VLOOKUP($A87,FAG_Daten_2022!$A$1:$FK$206,FAG_Daten_2022!Y$1,FALSE)="","",VLOOKUP($A87,FAG_Daten_2022!$A$1:$FK$206,FAG_Daten_2022!Y$1,FALSE))</f>
        <v/>
      </c>
      <c r="BL87" s="80" t="str">
        <f>IF(VLOOKUP($A87,FAG_Daten_2022!$A$1:$FK$206,FAG_Daten_2022!Z$1,FALSE)="","",VLOOKUP($A87,FAG_Daten_2022!$A$1:$FK$206,FAG_Daten_2022!Z$1,FALSE))</f>
        <v/>
      </c>
      <c r="BM87" s="82">
        <f>IF(VLOOKUP($A87,FAG_Daten_2022!$A$1:$FK$206,FAG_Daten_2022!AG$1,FALSE)="","",VLOOKUP($A87,FAG_Daten_2022!$A$1:$FK$206,FAG_Daten_2022!AG$1,FALSE))</f>
        <v>50618025</v>
      </c>
      <c r="BN87" s="82">
        <f>IF(VLOOKUP($A87,FAG_Daten_2022!$A$1:$FK$206,FAG_Daten_2022!AH$1,FALSE)="","",VLOOKUP($A87,FAG_Daten_2022!$A$1:$FK$206,FAG_Daten_2022!AH$1,FALSE))</f>
        <v>0</v>
      </c>
      <c r="BO87" s="82">
        <f>IF(VLOOKUP($A87,FAG_Daten_2022!$A$1:$FK$206,FAG_Daten_2022!AI$1,FALSE)="","",VLOOKUP($A87,FAG_Daten_2022!$A$1:$FK$206,FAG_Daten_2022!AI$1,FALSE))</f>
        <v>0</v>
      </c>
      <c r="BP87" s="113">
        <f>IF(VLOOKUP($A87,FAG_Daten_2022!$A$1:$FK$206,FAG_Daten_2022!AJ$1,FALSE)="","",VLOOKUP($A87,FAG_Daten_2022!$A$1:$FK$206,FAG_Daten_2022!AJ$1,FALSE))</f>
        <v>0</v>
      </c>
      <c r="BQ87" s="82" t="str">
        <f>IF(VLOOKUP($A87,FAG_Daten_2022!$A$1:$FK$206,FAG_Daten_2022!AK$1,FALSE)="","",VLOOKUP($A87,FAG_Daten_2022!$A$1:$FK$206,FAG_Daten_2022!AK$1,FALSE))</f>
        <v/>
      </c>
      <c r="BR87" s="82">
        <f>IF(VLOOKUP($A87,FAG_Daten_2022!$A$1:$FK$206,FAG_Daten_2022!AL$1,FALSE)="","",VLOOKUP($A87,FAG_Daten_2022!$A$1:$FK$206,FAG_Daten_2022!AL$1,FALSE))</f>
        <v>0</v>
      </c>
      <c r="BS87" s="82">
        <f>IF(VLOOKUP($A87,FAG_Daten_2022!$A$1:$FK$206,FAG_Daten_2022!AM$1,FALSE)="","",VLOOKUP($A87,FAG_Daten_2022!$A$1:$FK$206,FAG_Daten_2022!AM$1,FALSE))</f>
        <v>0</v>
      </c>
      <c r="BT87" s="82" t="str">
        <f>IF(VLOOKUP($A87,FAG_Daten_2022!$A$1:$FK$206,FAG_Daten_2022!AN$1,FALSE)="","",VLOOKUP($A87,FAG_Daten_2022!$A$1:$FK$206,FAG_Daten_2022!AN$1,FALSE))</f>
        <v/>
      </c>
      <c r="BU87" s="82" t="str">
        <f>IF(VLOOKUP($A87,FAG_Daten_2022!$A$1:$FK$206,FAG_Daten_2022!AO$1,FALSE)="","",VLOOKUP($A87,FAG_Daten_2022!$A$1:$FK$206,FAG_Daten_2022!AO$1,FALSE))</f>
        <v/>
      </c>
      <c r="BV87" s="82">
        <f>IF(VLOOKUP($A87,FAG_Daten_2022!$A$1:$FK$206,FAG_Daten_2022!AP$1,FALSE)="","",VLOOKUP($A87,FAG_Daten_2022!$A$1:$FK$206,FAG_Daten_2022!AP$1,FALSE))</f>
        <v>0</v>
      </c>
      <c r="BW87" s="82" t="str">
        <f>IF(VLOOKUP($A87,FAG_Daten_2022!$A$1:$FK$206,FAG_Daten_2022!AQ$1,FALSE)="","",VLOOKUP($A87,FAG_Daten_2022!$A$1:$FK$206,FAG_Daten_2022!AQ$1,FALSE))</f>
        <v/>
      </c>
      <c r="BX87" s="82" t="str">
        <f>IF(VLOOKUP($A87,FAG_Daten_2022!$A$1:$FK$206,FAG_Daten_2022!AR$1,FALSE)="","",VLOOKUP($A87,FAG_Daten_2022!$A$1:$FK$206,FAG_Daten_2022!AR$1,FALSE))</f>
        <v/>
      </c>
      <c r="BY87" s="82" t="str">
        <f>IF(VLOOKUP($A87,FAG_Daten_2022!$A$1:$FK$206,FAG_Daten_2022!AS$1,FALSE)="","",VLOOKUP($A87,FAG_Daten_2022!$A$1:$FK$206,FAG_Daten_2022!AS$1,FALSE))</f>
        <v/>
      </c>
      <c r="BZ87" s="82">
        <f t="shared" si="123"/>
        <v>0</v>
      </c>
      <c r="CA87" s="82">
        <f t="shared" si="124"/>
        <v>0</v>
      </c>
      <c r="CB87" s="82">
        <f t="shared" si="125"/>
        <v>0</v>
      </c>
      <c r="CC87" s="82" t="str">
        <f t="shared" si="126"/>
        <v/>
      </c>
      <c r="CD87" s="82">
        <f t="shared" si="127"/>
        <v>0</v>
      </c>
      <c r="CE87" s="82">
        <f t="shared" si="128"/>
        <v>0</v>
      </c>
      <c r="CF87" s="82" t="str">
        <f t="shared" si="129"/>
        <v/>
      </c>
      <c r="CG87" s="82" t="str">
        <f t="shared" si="130"/>
        <v/>
      </c>
      <c r="CH87" s="82">
        <f t="shared" si="131"/>
        <v>0</v>
      </c>
      <c r="CI87" s="82" t="str">
        <f t="shared" si="132"/>
        <v/>
      </c>
      <c r="CJ87" s="82" t="str">
        <f t="shared" si="133"/>
        <v/>
      </c>
      <c r="CK87" s="82" t="str">
        <f t="shared" si="134"/>
        <v/>
      </c>
      <c r="CL87" s="82">
        <f t="shared" si="135"/>
        <v>0</v>
      </c>
      <c r="CM87" s="82">
        <f t="shared" si="136"/>
        <v>0</v>
      </c>
      <c r="CN87" s="82">
        <f t="shared" si="137"/>
        <v>0</v>
      </c>
      <c r="CO87" s="82" t="str">
        <f t="shared" si="138"/>
        <v/>
      </c>
      <c r="CP87" s="82">
        <f t="shared" si="139"/>
        <v>0</v>
      </c>
      <c r="CQ87" s="82">
        <f t="shared" si="140"/>
        <v>0</v>
      </c>
      <c r="CR87" s="82" t="str">
        <f t="shared" si="141"/>
        <v/>
      </c>
      <c r="CS87" s="82" t="str">
        <f t="shared" si="142"/>
        <v/>
      </c>
      <c r="CT87" s="82">
        <f t="shared" si="143"/>
        <v>0</v>
      </c>
      <c r="CU87" s="82" t="str">
        <f t="shared" si="144"/>
        <v/>
      </c>
      <c r="CV87" s="82" t="str">
        <f t="shared" si="145"/>
        <v/>
      </c>
      <c r="CW87" s="82" t="str">
        <f t="shared" si="146"/>
        <v/>
      </c>
      <c r="CX87" s="82">
        <f t="shared" si="147"/>
        <v>0</v>
      </c>
      <c r="CY87" s="82">
        <f>VLOOKUP($A87,FAG_Daten_2022!$A$1:$FK$206,FAG_Daten_2022!I$1,FALSE)</f>
        <v>2309</v>
      </c>
      <c r="CZ87" s="82" t="str">
        <f>IF(VLOOKUP($A87,FAG_Daten_2022!$A$1:$FK$206,FAG_Daten_2022!BE$1,FALSE)="","",VLOOKUP($A87,FAG_Daten_2022!$A$1:$FK$206,FAG_Daten_2022!BE$1,FALSE))</f>
        <v/>
      </c>
      <c r="DA87" s="82" t="str">
        <f>IF(VLOOKUP($A87,FAG_Daten_2022!$A$1:$FK$206,FAG_Daten_2022!BF$1,FALSE)="","",VLOOKUP($A87,FAG_Daten_2022!$A$1:$FK$206,FAG_Daten_2022!BF$1,FALSE))</f>
        <v/>
      </c>
      <c r="DB87" s="82" t="str">
        <f>IF(VLOOKUP($A87,FAG_Daten_2022!$A$1:$FK$206,FAG_Daten_2022!BG$1,FALSE)="","",VLOOKUP($A87,FAG_Daten_2022!$A$1:$FK$206,FAG_Daten_2022!BG$1,FALSE))</f>
        <v/>
      </c>
      <c r="DC87" s="82" t="str">
        <f>IF(VLOOKUP($A87,FAG_Daten_2022!$A$1:$FK$206,FAG_Daten_2022!BH$1,FALSE)="","",VLOOKUP($A87,FAG_Daten_2022!$A$1:$FK$206,FAG_Daten_2022!BH$1,FALSE))</f>
        <v/>
      </c>
      <c r="DD87" s="82" t="str">
        <f>IF(VLOOKUP($A87,FAG_Daten_2022!$A$1:$FK$206,FAG_Daten_2022!BI$1,FALSE)="","",VLOOKUP($A87,FAG_Daten_2022!$A$1:$FK$206,FAG_Daten_2022!BI$1,FALSE))</f>
        <v/>
      </c>
      <c r="DE87" s="82" t="str">
        <f>IF(VLOOKUP($A87,FAG_Daten_2022!$A$1:$FK$206,FAG_Daten_2022!BJ$1,FALSE)="","",VLOOKUP($A87,FAG_Daten_2022!$A$1:$FK$206,FAG_Daten_2022!BJ$1,FALSE))</f>
        <v/>
      </c>
      <c r="DF87" s="82" t="str">
        <f>IF(VLOOKUP($A87,FAG_Daten_2022!$A$1:$FK$206,FAG_Daten_2022!BK$1,FALSE)="","",VLOOKUP($A87,FAG_Daten_2022!$A$1:$FK$206,FAG_Daten_2022!BK$1,FALSE))</f>
        <v/>
      </c>
      <c r="DG87" s="82" t="str">
        <f>IF(VLOOKUP($A87,FAG_Daten_2022!$A$1:$FK$206,FAG_Daten_2022!BL$1,FALSE)="","",VLOOKUP($A87,FAG_Daten_2022!$A$1:$FK$206,FAG_Daten_2022!BL$1,FALSE))</f>
        <v/>
      </c>
      <c r="DH87" s="82" t="str">
        <f>IF(VLOOKUP($A87,FAG_Daten_2022!$A$1:$FK$206,FAG_Daten_2022!BM$1,FALSE)="","",VLOOKUP($A87,FAG_Daten_2022!$A$1:$FK$206,FAG_Daten_2022!BM$1,FALSE))</f>
        <v/>
      </c>
      <c r="DI87" s="82" t="str">
        <f>IF(VLOOKUP($A87,FAG_Daten_2022!$A$1:$FK$206,FAG_Daten_2022!BN$1,FALSE)="","",VLOOKUP($A87,FAG_Daten_2022!$A$1:$FK$206,FAG_Daten_2022!BN$1,FALSE))</f>
        <v/>
      </c>
      <c r="DJ87" s="82" t="str">
        <f>IF(VLOOKUP($A87,FAG_Daten_2022!$A$1:$FK$206,FAG_Daten_2022!BO$1,FALSE)="","",VLOOKUP($A87,FAG_Daten_2022!$A$1:$FK$206,FAG_Daten_2022!BO$1,FALSE))</f>
        <v/>
      </c>
      <c r="DK87" s="82" t="str">
        <f>IF(VLOOKUP($A87,FAG_Daten_2022!$A$1:$FK$206,FAG_Daten_2022!BP$1,FALSE)="","",VLOOKUP($A87,FAG_Daten_2022!$A$1:$FK$206,FAG_Daten_2022!BP$1,FALSE))</f>
        <v/>
      </c>
      <c r="DL87" s="82" t="str">
        <f>IF(VLOOKUP($A87,FAG_Daten_2022!$A$1:$FK$206,FAG_Daten_2022!BQ$1,FALSE)="","",VLOOKUP($A87,FAG_Daten_2022!$A$1:$FK$206,FAG_Daten_2022!BQ$1,FALSE))</f>
        <v/>
      </c>
      <c r="DM87" s="82" t="str">
        <f>IF(VLOOKUP($A87,FAG_Daten_2022!$A$1:$FK$206,FAG_Daten_2022!BR$1,FALSE)="","",VLOOKUP($A87,FAG_Daten_2022!$A$1:$FK$206,FAG_Daten_2022!BR$1,FALSE))</f>
        <v/>
      </c>
      <c r="DN87" s="82" t="str">
        <f t="shared" si="148"/>
        <v/>
      </c>
      <c r="DO87" s="82" t="str">
        <f t="shared" si="149"/>
        <v/>
      </c>
      <c r="DP87" s="82" t="str">
        <f t="shared" si="150"/>
        <v/>
      </c>
      <c r="DQ87" s="82" t="str">
        <f t="shared" si="151"/>
        <v/>
      </c>
      <c r="DR87" s="82" t="str">
        <f t="shared" si="152"/>
        <v/>
      </c>
      <c r="DS87" s="82" t="str">
        <f t="shared" si="153"/>
        <v/>
      </c>
      <c r="DT87" s="82" t="str">
        <f t="shared" si="154"/>
        <v/>
      </c>
      <c r="DU87" s="82" t="str">
        <f t="shared" si="155"/>
        <v/>
      </c>
      <c r="DV87" s="82" t="str">
        <f t="shared" si="156"/>
        <v/>
      </c>
      <c r="DW87" s="82" t="str">
        <f t="shared" si="157"/>
        <v/>
      </c>
      <c r="DX87" s="82" t="str">
        <f t="shared" si="158"/>
        <v/>
      </c>
      <c r="DY87" s="82" t="str">
        <f t="shared" si="159"/>
        <v/>
      </c>
      <c r="DZ87" s="82">
        <f t="shared" si="160"/>
        <v>0</v>
      </c>
      <c r="EA87" s="82">
        <f t="shared" si="161"/>
        <v>0</v>
      </c>
      <c r="EB87" s="82"/>
      <c r="EC87" s="82"/>
      <c r="ED87" s="82"/>
      <c r="EE87" s="82"/>
      <c r="EF87" s="82"/>
      <c r="EG87" s="82"/>
      <c r="EH87" s="82"/>
      <c r="EI87" s="82"/>
      <c r="EJ87" s="82"/>
      <c r="EL87" s="82"/>
    </row>
    <row r="88" spans="1:143" s="3" customFormat="1" outlineLevel="1" x14ac:dyDescent="0.2">
      <c r="A88" s="3">
        <v>35</v>
      </c>
      <c r="B88" s="3" t="str">
        <f>VLOOKUP(A88,FAG_Daten_2022!A$1:$FK$206,FAG_Daten_2022!$B$1,FALSE)</f>
        <v>Marthalen</v>
      </c>
      <c r="C88" s="3" t="str">
        <f>VLOOKUP(A88,FAG_Daten_2022!A$1:$FK$206,FAG_Daten_2022!$C$1,FALSE)</f>
        <v>Politische Gemeinde</v>
      </c>
      <c r="D88" s="3" t="str">
        <f>VLOOKUP(A88,FAG_Daten_2022!A$1:$FK$206,FAG_Daten_2022!$D$1,FALSE)</f>
        <v>Bezirk Andelfingen</v>
      </c>
      <c r="E88" s="82">
        <f>VLOOKUP(A88,FAG_Daten_2022!A$1:$FK$206,FAG_Daten_2022!$AT$1,FALSE)</f>
        <v>2990</v>
      </c>
      <c r="F88" s="82">
        <f>VLOOKUP(A88,FAG_Daten_2022!A$1:$FK$206,FAG_Daten_2022!$AV$1,FALSE)</f>
        <v>3770</v>
      </c>
      <c r="G88" s="82">
        <f>VLOOKUP(A88,FAG_Daten_2022!A$1:$FK$206,FAG_Daten_2022!$F$1,FALSE)</f>
        <v>1929</v>
      </c>
      <c r="H88" s="80">
        <f>VLOOKUP(A88,FAG_Daten_2022!A$1:$FK$206,FAG_Daten_2022!$DH$1,FALSE)</f>
        <v>109</v>
      </c>
      <c r="I88" s="82">
        <f>ROUND(IF(E88&lt;FAG_Basisdaten!$C$5*F88,(FAG_Basisdaten!$C$5*F88-E88)*G88*H88/100,0),0)</f>
        <v>1243694</v>
      </c>
      <c r="J88" s="82">
        <f>VLOOKUP(A88,FAG_Daten_2022!A$1:$FK$206,FAG_Daten_2022!$AT$1,FALSE)</f>
        <v>2990</v>
      </c>
      <c r="K88" s="82">
        <f>VLOOKUP(A88,FAG_Daten_2022!A$1:$FK$206,FAG_Daten_2022!$AV$1,FALSE)</f>
        <v>3770</v>
      </c>
      <c r="L88" s="3">
        <f>VLOOKUP(A88,FAG_Daten_2022!A$1:$FK$206,FAG_Daten_2022!$F$1,FALSE)</f>
        <v>1929</v>
      </c>
      <c r="M88" s="3">
        <f>VLOOKUP(A88,FAG_Daten_2022!A$1:$FK$206,FAG_Daten_2022!DJ$1,FALSE)</f>
        <v>99.67</v>
      </c>
      <c r="N88" s="3">
        <f>VLOOKUP(A88,FAG_Daten_2022!A$1:$FK$206,FAG_Daten_2022!$DK$1,FALSE)</f>
        <v>100.87</v>
      </c>
      <c r="O88" s="82">
        <f>ROUND(IF(J88&gt;K88*FAG_Basisdaten!$C$8,(J88-K88*FAG_Basisdaten!$C$8)*FAG_Basisdaten!$C$9*L88*(M88/N88),0),0)</f>
        <v>0</v>
      </c>
      <c r="P88" s="82">
        <f>VLOOKUP(A88,FAG_Daten_2022!A$1:$FK$206,FAG_Daten_2022!$I$1,FALSE)</f>
        <v>393</v>
      </c>
      <c r="Q88" s="82">
        <f>VLOOKUP(A88,FAG_Daten_2022!A$1:$FK$206,FAG_Daten_2022!$F$1,FALSE)</f>
        <v>1929</v>
      </c>
      <c r="R88" s="82">
        <f>VLOOKUP(A88,FAG_Daten_2022!A$1:$FK$206,FAG_Daten_2022!$K$1,FALSE)</f>
        <v>232131</v>
      </c>
      <c r="S88" s="82">
        <f>VLOOKUP(A88,FAG_Daten_2022!A$1:$FK$206,FAG_Daten_2022!$H$1,FALSE)</f>
        <v>1130451</v>
      </c>
      <c r="T88" s="82">
        <f>VLOOKUP(A88,FAG_Daten_2022!A$1:$FK$206,FAG_Daten_2022!$F$1,FALSE)</f>
        <v>1929</v>
      </c>
      <c r="U88" s="3">
        <f>VLOOKUP(A88,FAG_Daten_2022!A$1:$FK$206,FAG_Daten_2022!$BC$1,FALSE)</f>
        <v>102.3</v>
      </c>
      <c r="V88" s="3">
        <f>VLOOKUP(A88,FAG_Daten_2022!A$1:$FK$206,FAG_Daten_2022!$BD$1,FALSE)</f>
        <v>104.2</v>
      </c>
      <c r="W88" s="118">
        <f>IF((P88/Q88)&gt;(R88/S88)*FAG_Basisdaten!$C$12,((P88/Q88)-(R88/S88)*FAG_Basisdaten!$C$12)*T88*FAG_Basisdaten!$C$13*(U88/V88),0)</f>
        <v>0</v>
      </c>
      <c r="X88" s="3">
        <f>VLOOKUP(A88,FAG_Daten_2022!A$1:$FK$206,FAG_Daten_2022!$DH$1,FALSE)</f>
        <v>109</v>
      </c>
      <c r="Y88" s="3">
        <f>VLOOKUP(A88,FAG_Daten_2022!A$1:$FK$206,FAG_Daten_2022!$DJ$1,FALSE)</f>
        <v>99.67</v>
      </c>
      <c r="Z88" s="82">
        <f>ROUND(W88-W88*MIN(MAX((Y88*FAG_Basisdaten!$C$15-X88)/(Y88*FAG_Basisdaten!$C$14),0),1),0)</f>
        <v>0</v>
      </c>
      <c r="AA88" s="79">
        <f>VLOOKUP(A88,FAG_Daten_2022!A$1:$FK$206,FAG_Daten_2022!$AW$1,FALSE)</f>
        <v>139.1</v>
      </c>
      <c r="AB88" s="83">
        <f>VLOOKUP(A88,FAG_Daten_2022!A$1:$FK$206,FAG_Daten_2022!$AZ$1,FALSE)</f>
        <v>3.5999999999999999E-3</v>
      </c>
      <c r="AC88" s="3">
        <f>VLOOKUP(A88,FAG_Daten_2022!A$1:$FK$206,FAG_Daten_2022!$F$1,FALSE)</f>
        <v>1929</v>
      </c>
      <c r="AD88" s="3">
        <f>VLOOKUP(A88,FAG_Daten_2022!A$1:$FK$206,FAG_Daten_2022!$BC$1,FALSE)</f>
        <v>102.3</v>
      </c>
      <c r="AE88" s="3">
        <f>VLOOKUP(A88,FAG_Daten_2022!A$1:$FK$206,FAG_Daten_2022!$BD$1,FALSE)</f>
        <v>104.2</v>
      </c>
      <c r="AF88" s="80">
        <f>IF(OR(AA88&lt;FAG_Basisdaten!$C$18,AB88&gt;FAG_Basisdaten!$C$19),MAX((FAG_Basisdaten!$C$20+FAG_Basisdaten!$C$21*AA88+FAG_Basisdaten!$C$22*AB88*100)*AC88*(AD88/AE88),0),0)</f>
        <v>504325.94251439528</v>
      </c>
      <c r="AG88" s="3">
        <f>VLOOKUP(A88,FAG_Daten_2022!A$1:$FK$206,FAG_Daten_2022!$DH$1,FALSE)</f>
        <v>109</v>
      </c>
      <c r="AH88" s="3">
        <f>VLOOKUP(A88,FAG_Daten_2022!A$1:$FK$206,FAG_Daten_2022!$DJ$1,FALSE)</f>
        <v>99.67</v>
      </c>
      <c r="AI88" s="82">
        <f>ROUND(AF88-AF88*MIN(MAX((AH88*FAG_Basisdaten!$C$24-AG88)/(AH88*FAG_Basisdaten!$C$23),0),1),0)</f>
        <v>315074</v>
      </c>
      <c r="AJ88" s="3">
        <f>VLOOKUP(A88,FAG_Daten_2022!$A$1:$FK$206,FAG_Daten_2022!$BC$1,FALSE)</f>
        <v>102.3</v>
      </c>
      <c r="AK88" s="3">
        <f>VLOOKUP(A88,FAG_Daten_2022!$A$1:$FK$206,FAG_Daten_2022!$BD$1,FALSE)</f>
        <v>104.2</v>
      </c>
      <c r="AL88" s="82">
        <v>0</v>
      </c>
      <c r="AM88" s="82">
        <f t="shared" si="122"/>
        <v>1558768</v>
      </c>
      <c r="AN88" s="115" t="str">
        <f>IF(VLOOKUP($A88,FAG_Daten_2022!$A$1:$FK$206,FAG_Daten_2022!BS$1,FALSE)="","",VLOOKUP($A88,FAG_Daten_2022!$A$1:$FK$206,FAG_Daten_2022!BS$1,FALSE))</f>
        <v>Marthalen</v>
      </c>
      <c r="AO88" s="115" t="str">
        <f>IF(VLOOKUP($A88,FAG_Daten_2022!$A$1:$FK$206,FAG_Daten_2022!BT$1,FALSE)="","",VLOOKUP($A88,FAG_Daten_2022!$A$1:$FK$206,FAG_Daten_2022!BT$1,FALSE))</f>
        <v/>
      </c>
      <c r="AP88" s="115" t="str">
        <f>IF(VLOOKUP($A88,FAG_Daten_2022!$A$1:$FK$206,FAG_Daten_2022!BU$1,FALSE)="","",VLOOKUP($A88,FAG_Daten_2022!$A$1:$FK$206,FAG_Daten_2022!BU$1,FALSE))</f>
        <v/>
      </c>
      <c r="AQ88" s="115" t="str">
        <f>IF(VLOOKUP($A88,FAG_Daten_2022!$A$1:$FK$206,FAG_Daten_2022!BV$1,FALSE)="","",VLOOKUP($A88,FAG_Daten_2022!$A$1:$FK$206,FAG_Daten_2022!BV$1,FALSE))</f>
        <v/>
      </c>
      <c r="AR88" s="115" t="str">
        <f>IF(VLOOKUP($A88,FAG_Daten_2022!$A$1:$FK$206,FAG_Daten_2022!BW$1,FALSE)="","",VLOOKUP($A88,FAG_Daten_2022!$A$1:$FK$206,FAG_Daten_2022!BW$1,FALSE))</f>
        <v>Marthalen</v>
      </c>
      <c r="AS88" s="115" t="str">
        <f>IF(VLOOKUP($A88,FAG_Daten_2022!$A$1:$FK$206,FAG_Daten_2022!BX$1,FALSE)="","",VLOOKUP($A88,FAG_Daten_2022!$A$1:$FK$206,FAG_Daten_2022!BX$1,FALSE))</f>
        <v/>
      </c>
      <c r="AT88" s="115" t="str">
        <f>IF(VLOOKUP($A88,FAG_Daten_2022!$A$1:$FK$206,FAG_Daten_2022!BY$1,FALSE)="","",VLOOKUP($A88,FAG_Daten_2022!$A$1:$FK$206,FAG_Daten_2022!BY$1,FALSE))</f>
        <v/>
      </c>
      <c r="AU88" s="115" t="str">
        <f>IF(VLOOKUP($A88,FAG_Daten_2022!$A$1:$FK$206,FAG_Daten_2022!BZ$1,FALSE)="","",VLOOKUP($A88,FAG_Daten_2022!$A$1:$FK$206,FAG_Daten_2022!BZ$1,FALSE))</f>
        <v/>
      </c>
      <c r="AV88" s="115" t="str">
        <f>IF(VLOOKUP($A88,FAG_Daten_2022!$A$1:$FK$206,FAG_Daten_2022!CA$1,FALSE)="","",VLOOKUP($A88,FAG_Daten_2022!$A$1:$FK$206,FAG_Daten_2022!CA$1,FALSE))</f>
        <v/>
      </c>
      <c r="AW88" s="115" t="str">
        <f>IF(VLOOKUP($A88,FAG_Daten_2022!$A$1:$FK$206,FAG_Daten_2022!CB$1,FALSE)="","",VLOOKUP($A88,FAG_Daten_2022!$A$1:$FK$206,FAG_Daten_2022!CB$1,FALSE))</f>
        <v/>
      </c>
      <c r="AX88" s="115" t="str">
        <f>IF(VLOOKUP($A88,FAG_Daten_2022!$A$1:$FK$206,FAG_Daten_2022!CC$1,FALSE)="","",VLOOKUP($A88,FAG_Daten_2022!$A$1:$FK$206,FAG_Daten_2022!CC$1,FALSE))</f>
        <v/>
      </c>
      <c r="AY88" s="115" t="str">
        <f>IF(VLOOKUP($A88,FAG_Daten_2022!$A$1:$FK$206,FAG_Daten_2022!CD$1,FALSE)="","",VLOOKUP($A88,FAG_Daten_2022!$A$1:$FK$206,FAG_Daten_2022!CD$1,FALSE))</f>
        <v/>
      </c>
      <c r="AZ88" s="80">
        <f>VLOOKUP($A88,FAG_Daten_2022!$A$1:$FK$206,FAG_Daten_2022!$DH$1,FALSE)</f>
        <v>109</v>
      </c>
      <c r="BA88" s="80">
        <f>IF(VLOOKUP($A88,FAG_Daten_2022!$A$1:$FK$206,FAG_Daten_2022!M$1,FALSE)="","",VLOOKUP($A88,FAG_Daten_2022!$A$1:$FK$206,FAG_Daten_2022!M$1,FALSE))</f>
        <v>46</v>
      </c>
      <c r="BB88" s="80">
        <f>IF(VLOOKUP($A88,FAG_Daten_2022!$A$1:$FK$206,FAG_Daten_2022!N$1,FALSE)="","",VLOOKUP($A88,FAG_Daten_2022!$A$1:$FK$206,FAG_Daten_2022!N$1,FALSE))</f>
        <v>0</v>
      </c>
      <c r="BC88" s="80">
        <f>IF(VLOOKUP($A88,FAG_Daten_2022!$A$1:$FK$206,FAG_Daten_2022!O$1,FALSE)="","",VLOOKUP($A88,FAG_Daten_2022!$A$1:$FK$206,FAG_Daten_2022!O$1,FALSE))</f>
        <v>0</v>
      </c>
      <c r="BD88" s="80" t="str">
        <f>IF(VLOOKUP($A88,FAG_Daten_2022!$A$1:$FK$206,FAG_Daten_2022!P$1,FALSE)="","",VLOOKUP($A88,FAG_Daten_2022!$A$1:$FK$206,FAG_Daten_2022!P$1,FALSE))</f>
        <v/>
      </c>
      <c r="BE88" s="80">
        <f>IF(VLOOKUP($A88,FAG_Daten_2022!$A$1:$FK$206,FAG_Daten_2022!R$1,FALSE)="","",VLOOKUP($A88,FAG_Daten_2022!$A$1:$FK$206,FAG_Daten_2022!R$1,FALSE))</f>
        <v>18</v>
      </c>
      <c r="BF88" s="80">
        <f>IF(VLOOKUP($A88,FAG_Daten_2022!$A$1:$FK$206,FAG_Daten_2022!S$1,FALSE)="","",VLOOKUP($A88,FAG_Daten_2022!$A$1:$FK$206,FAG_Daten_2022!S$1,FALSE))</f>
        <v>0</v>
      </c>
      <c r="BG88" s="80" t="str">
        <f>IF(VLOOKUP($A88,FAG_Daten_2022!$A$1:$FK$206,FAG_Daten_2022!T$1,FALSE)="","",VLOOKUP($A88,FAG_Daten_2022!$A$1:$FK$206,FAG_Daten_2022!T$1,FALSE))</f>
        <v/>
      </c>
      <c r="BH88" s="80" t="str">
        <f>IF(VLOOKUP($A88,FAG_Daten_2022!$A$1:$FK$206,FAG_Daten_2022!U$1,FALSE)="","",VLOOKUP($A88,FAG_Daten_2022!$A$1:$FK$206,FAG_Daten_2022!U$1,FALSE))</f>
        <v/>
      </c>
      <c r="BI88" s="80">
        <f>IF(VLOOKUP($A88,FAG_Daten_2022!$A$1:$FK$206,FAG_Daten_2022!W$1,FALSE)="","",VLOOKUP($A88,FAG_Daten_2022!$A$1:$FK$206,FAG_Daten_2022!W$1,FALSE))</f>
        <v>0</v>
      </c>
      <c r="BJ88" s="80" t="str">
        <f>IF(VLOOKUP($A88,FAG_Daten_2022!$A$1:$FK$206,FAG_Daten_2022!X$1,FALSE)="","",VLOOKUP($A88,FAG_Daten_2022!$A$1:$FK$206,FAG_Daten_2022!X$1,FALSE))</f>
        <v/>
      </c>
      <c r="BK88" s="80" t="str">
        <f>IF(VLOOKUP($A88,FAG_Daten_2022!$A$1:$FK$206,FAG_Daten_2022!Y$1,FALSE)="","",VLOOKUP($A88,FAG_Daten_2022!$A$1:$FK$206,FAG_Daten_2022!Y$1,FALSE))</f>
        <v/>
      </c>
      <c r="BL88" s="80" t="str">
        <f>IF(VLOOKUP($A88,FAG_Daten_2022!$A$1:$FK$206,FAG_Daten_2022!Z$1,FALSE)="","",VLOOKUP($A88,FAG_Daten_2022!$A$1:$FK$206,FAG_Daten_2022!Z$1,FALSE))</f>
        <v/>
      </c>
      <c r="BM88" s="82">
        <f>IF(VLOOKUP($A88,FAG_Daten_2022!$A$1:$FK$206,FAG_Daten_2022!AG$1,FALSE)="","",VLOOKUP($A88,FAG_Daten_2022!$A$1:$FK$206,FAG_Daten_2022!AG$1,FALSE))</f>
        <v>5767167</v>
      </c>
      <c r="BN88" s="82">
        <f>IF(VLOOKUP($A88,FAG_Daten_2022!$A$1:$FK$206,FAG_Daten_2022!AH$1,FALSE)="","",VLOOKUP($A88,FAG_Daten_2022!$A$1:$FK$206,FAG_Daten_2022!AH$1,FALSE))</f>
        <v>5767167</v>
      </c>
      <c r="BO88" s="82">
        <f>IF(VLOOKUP($A88,FAG_Daten_2022!$A$1:$FK$206,FAG_Daten_2022!AI$1,FALSE)="","",VLOOKUP($A88,FAG_Daten_2022!$A$1:$FK$206,FAG_Daten_2022!AI$1,FALSE))</f>
        <v>0</v>
      </c>
      <c r="BP88" s="113">
        <f>IF(VLOOKUP($A88,FAG_Daten_2022!$A$1:$FK$206,FAG_Daten_2022!AJ$1,FALSE)="","",VLOOKUP($A88,FAG_Daten_2022!$A$1:$FK$206,FAG_Daten_2022!AJ$1,FALSE))</f>
        <v>0</v>
      </c>
      <c r="BQ88" s="82" t="str">
        <f>IF(VLOOKUP($A88,FAG_Daten_2022!$A$1:$FK$206,FAG_Daten_2022!AK$1,FALSE)="","",VLOOKUP($A88,FAG_Daten_2022!$A$1:$FK$206,FAG_Daten_2022!AK$1,FALSE))</f>
        <v/>
      </c>
      <c r="BR88" s="82">
        <f>IF(VLOOKUP($A88,FAG_Daten_2022!$A$1:$FK$206,FAG_Daten_2022!AL$1,FALSE)="","",VLOOKUP($A88,FAG_Daten_2022!$A$1:$FK$206,FAG_Daten_2022!AL$1,FALSE))</f>
        <v>5767167</v>
      </c>
      <c r="BS88" s="82">
        <f>IF(VLOOKUP($A88,FAG_Daten_2022!$A$1:$FK$206,FAG_Daten_2022!AM$1,FALSE)="","",VLOOKUP($A88,FAG_Daten_2022!$A$1:$FK$206,FAG_Daten_2022!AM$1,FALSE))</f>
        <v>0</v>
      </c>
      <c r="BT88" s="82" t="str">
        <f>IF(VLOOKUP($A88,FAG_Daten_2022!$A$1:$FK$206,FAG_Daten_2022!AN$1,FALSE)="","",VLOOKUP($A88,FAG_Daten_2022!$A$1:$FK$206,FAG_Daten_2022!AN$1,FALSE))</f>
        <v/>
      </c>
      <c r="BU88" s="82" t="str">
        <f>IF(VLOOKUP($A88,FAG_Daten_2022!$A$1:$FK$206,FAG_Daten_2022!AO$1,FALSE)="","",VLOOKUP($A88,FAG_Daten_2022!$A$1:$FK$206,FAG_Daten_2022!AO$1,FALSE))</f>
        <v/>
      </c>
      <c r="BV88" s="82">
        <f>IF(VLOOKUP($A88,FAG_Daten_2022!$A$1:$FK$206,FAG_Daten_2022!AP$1,FALSE)="","",VLOOKUP($A88,FAG_Daten_2022!$A$1:$FK$206,FAG_Daten_2022!AP$1,FALSE))</f>
        <v>0</v>
      </c>
      <c r="BW88" s="82" t="str">
        <f>IF(VLOOKUP($A88,FAG_Daten_2022!$A$1:$FK$206,FAG_Daten_2022!AQ$1,FALSE)="","",VLOOKUP($A88,FAG_Daten_2022!$A$1:$FK$206,FAG_Daten_2022!AQ$1,FALSE))</f>
        <v/>
      </c>
      <c r="BX88" s="82" t="str">
        <f>IF(VLOOKUP($A88,FAG_Daten_2022!$A$1:$FK$206,FAG_Daten_2022!AR$1,FALSE)="","",VLOOKUP($A88,FAG_Daten_2022!$A$1:$FK$206,FAG_Daten_2022!AR$1,FALSE))</f>
        <v/>
      </c>
      <c r="BY88" s="82" t="str">
        <f>IF(VLOOKUP($A88,FAG_Daten_2022!$A$1:$FK$206,FAG_Daten_2022!AS$1,FALSE)="","",VLOOKUP($A88,FAG_Daten_2022!$A$1:$FK$206,FAG_Daten_2022!AS$1,FALSE))</f>
        <v/>
      </c>
      <c r="BZ88" s="82">
        <f t="shared" si="123"/>
        <v>524862</v>
      </c>
      <c r="CA88" s="82">
        <f t="shared" si="124"/>
        <v>0</v>
      </c>
      <c r="CB88" s="82">
        <f t="shared" si="125"/>
        <v>0</v>
      </c>
      <c r="CC88" s="82" t="str">
        <f t="shared" si="126"/>
        <v/>
      </c>
      <c r="CD88" s="82">
        <f t="shared" si="127"/>
        <v>205381</v>
      </c>
      <c r="CE88" s="82">
        <f t="shared" si="128"/>
        <v>0</v>
      </c>
      <c r="CF88" s="82" t="str">
        <f t="shared" si="129"/>
        <v/>
      </c>
      <c r="CG88" s="82" t="str">
        <f t="shared" si="130"/>
        <v/>
      </c>
      <c r="CH88" s="82">
        <f t="shared" si="131"/>
        <v>0</v>
      </c>
      <c r="CI88" s="82" t="str">
        <f t="shared" si="132"/>
        <v/>
      </c>
      <c r="CJ88" s="82" t="str">
        <f t="shared" si="133"/>
        <v/>
      </c>
      <c r="CK88" s="82" t="str">
        <f t="shared" si="134"/>
        <v/>
      </c>
      <c r="CL88" s="82">
        <f t="shared" si="135"/>
        <v>0</v>
      </c>
      <c r="CM88" s="82">
        <f t="shared" si="136"/>
        <v>0</v>
      </c>
      <c r="CN88" s="82">
        <f t="shared" si="137"/>
        <v>0</v>
      </c>
      <c r="CO88" s="82" t="str">
        <f t="shared" si="138"/>
        <v/>
      </c>
      <c r="CP88" s="82">
        <f t="shared" si="139"/>
        <v>0</v>
      </c>
      <c r="CQ88" s="82">
        <f t="shared" si="140"/>
        <v>0</v>
      </c>
      <c r="CR88" s="82" t="str">
        <f t="shared" si="141"/>
        <v/>
      </c>
      <c r="CS88" s="82" t="str">
        <f t="shared" si="142"/>
        <v/>
      </c>
      <c r="CT88" s="82">
        <f t="shared" si="143"/>
        <v>0</v>
      </c>
      <c r="CU88" s="82" t="str">
        <f t="shared" si="144"/>
        <v/>
      </c>
      <c r="CV88" s="82" t="str">
        <f t="shared" si="145"/>
        <v/>
      </c>
      <c r="CW88" s="82" t="str">
        <f t="shared" si="146"/>
        <v/>
      </c>
      <c r="CX88" s="82">
        <f t="shared" si="147"/>
        <v>730243</v>
      </c>
      <c r="CY88" s="82">
        <f>VLOOKUP($A88,FAG_Daten_2022!$A$1:$FK$206,FAG_Daten_2022!I$1,FALSE)</f>
        <v>393</v>
      </c>
      <c r="CZ88" s="82">
        <f>IF(VLOOKUP($A88,FAG_Daten_2022!$A$1:$FK$206,FAG_Daten_2022!BE$1,FALSE)="","",VLOOKUP($A88,FAG_Daten_2022!$A$1:$FK$206,FAG_Daten_2022!BE$1,FALSE))</f>
        <v>168</v>
      </c>
      <c r="DA88" s="82" t="str">
        <f>IF(VLOOKUP($A88,FAG_Daten_2022!$A$1:$FK$206,FAG_Daten_2022!BF$1,FALSE)="","",VLOOKUP($A88,FAG_Daten_2022!$A$1:$FK$206,FAG_Daten_2022!BF$1,FALSE))</f>
        <v/>
      </c>
      <c r="DB88" s="82" t="str">
        <f>IF(VLOOKUP($A88,FAG_Daten_2022!$A$1:$FK$206,FAG_Daten_2022!BG$1,FALSE)="","",VLOOKUP($A88,FAG_Daten_2022!$A$1:$FK$206,FAG_Daten_2022!BG$1,FALSE))</f>
        <v/>
      </c>
      <c r="DC88" s="82" t="str">
        <f>IF(VLOOKUP($A88,FAG_Daten_2022!$A$1:$FK$206,FAG_Daten_2022!BH$1,FALSE)="","",VLOOKUP($A88,FAG_Daten_2022!$A$1:$FK$206,FAG_Daten_2022!BH$1,FALSE))</f>
        <v/>
      </c>
      <c r="DD88" s="82">
        <f>IF(VLOOKUP($A88,FAG_Daten_2022!$A$1:$FK$206,FAG_Daten_2022!BI$1,FALSE)="","",VLOOKUP($A88,FAG_Daten_2022!$A$1:$FK$206,FAG_Daten_2022!BI$1,FALSE))</f>
        <v>50</v>
      </c>
      <c r="DE88" s="82" t="str">
        <f>IF(VLOOKUP($A88,FAG_Daten_2022!$A$1:$FK$206,FAG_Daten_2022!BJ$1,FALSE)="","",VLOOKUP($A88,FAG_Daten_2022!$A$1:$FK$206,FAG_Daten_2022!BJ$1,FALSE))</f>
        <v/>
      </c>
      <c r="DF88" s="82" t="str">
        <f>IF(VLOOKUP($A88,FAG_Daten_2022!$A$1:$FK$206,FAG_Daten_2022!BK$1,FALSE)="","",VLOOKUP($A88,FAG_Daten_2022!$A$1:$FK$206,FAG_Daten_2022!BK$1,FALSE))</f>
        <v/>
      </c>
      <c r="DG88" s="82" t="str">
        <f>IF(VLOOKUP($A88,FAG_Daten_2022!$A$1:$FK$206,FAG_Daten_2022!BL$1,FALSE)="","",VLOOKUP($A88,FAG_Daten_2022!$A$1:$FK$206,FAG_Daten_2022!BL$1,FALSE))</f>
        <v/>
      </c>
      <c r="DH88" s="82" t="str">
        <f>IF(VLOOKUP($A88,FAG_Daten_2022!$A$1:$FK$206,FAG_Daten_2022!BM$1,FALSE)="","",VLOOKUP($A88,FAG_Daten_2022!$A$1:$FK$206,FAG_Daten_2022!BM$1,FALSE))</f>
        <v/>
      </c>
      <c r="DI88" s="82" t="str">
        <f>IF(VLOOKUP($A88,FAG_Daten_2022!$A$1:$FK$206,FAG_Daten_2022!BN$1,FALSE)="","",VLOOKUP($A88,FAG_Daten_2022!$A$1:$FK$206,FAG_Daten_2022!BN$1,FALSE))</f>
        <v/>
      </c>
      <c r="DJ88" s="82" t="str">
        <f>IF(VLOOKUP($A88,FAG_Daten_2022!$A$1:$FK$206,FAG_Daten_2022!BO$1,FALSE)="","",VLOOKUP($A88,FAG_Daten_2022!$A$1:$FK$206,FAG_Daten_2022!BO$1,FALSE))</f>
        <v/>
      </c>
      <c r="DK88" s="82" t="str">
        <f>IF(VLOOKUP($A88,FAG_Daten_2022!$A$1:$FK$206,FAG_Daten_2022!BP$1,FALSE)="","",VLOOKUP($A88,FAG_Daten_2022!$A$1:$FK$206,FAG_Daten_2022!BP$1,FALSE))</f>
        <v/>
      </c>
      <c r="DL88" s="82" t="str">
        <f>IF(VLOOKUP($A88,FAG_Daten_2022!$A$1:$FK$206,FAG_Daten_2022!BQ$1,FALSE)="","",VLOOKUP($A88,FAG_Daten_2022!$A$1:$FK$206,FAG_Daten_2022!BQ$1,FALSE))</f>
        <v/>
      </c>
      <c r="DM88" s="82" t="str">
        <f>IF(VLOOKUP($A88,FAG_Daten_2022!$A$1:$FK$206,FAG_Daten_2022!BR$1,FALSE)="","",VLOOKUP($A88,FAG_Daten_2022!$A$1:$FK$206,FAG_Daten_2022!BR$1,FALSE))</f>
        <v/>
      </c>
      <c r="DN88" s="82">
        <f t="shared" si="148"/>
        <v>0</v>
      </c>
      <c r="DO88" s="82" t="str">
        <f t="shared" si="149"/>
        <v/>
      </c>
      <c r="DP88" s="82" t="str">
        <f t="shared" si="150"/>
        <v/>
      </c>
      <c r="DQ88" s="82" t="str">
        <f t="shared" si="151"/>
        <v/>
      </c>
      <c r="DR88" s="82">
        <f t="shared" si="152"/>
        <v>0</v>
      </c>
      <c r="DS88" s="82" t="str">
        <f t="shared" si="153"/>
        <v/>
      </c>
      <c r="DT88" s="82" t="str">
        <f t="shared" si="154"/>
        <v/>
      </c>
      <c r="DU88" s="82" t="str">
        <f t="shared" si="155"/>
        <v/>
      </c>
      <c r="DV88" s="82" t="str">
        <f t="shared" si="156"/>
        <v/>
      </c>
      <c r="DW88" s="82" t="str">
        <f t="shared" si="157"/>
        <v/>
      </c>
      <c r="DX88" s="82" t="str">
        <f t="shared" si="158"/>
        <v/>
      </c>
      <c r="DY88" s="82" t="str">
        <f t="shared" si="159"/>
        <v/>
      </c>
      <c r="DZ88" s="82">
        <f t="shared" si="160"/>
        <v>0</v>
      </c>
      <c r="EA88" s="82">
        <f t="shared" si="161"/>
        <v>730243</v>
      </c>
      <c r="EB88" s="82"/>
      <c r="EC88" s="82"/>
      <c r="ED88" s="82"/>
      <c r="EE88" s="82"/>
      <c r="EF88" s="82"/>
      <c r="EG88" s="82"/>
      <c r="EH88" s="82"/>
      <c r="EI88" s="82"/>
      <c r="EJ88" s="82"/>
      <c r="EL88" s="82"/>
    </row>
    <row r="89" spans="1:143" s="3" customFormat="1" outlineLevel="1" x14ac:dyDescent="0.2">
      <c r="A89" s="3">
        <v>8</v>
      </c>
      <c r="B89" s="3" t="str">
        <f>VLOOKUP(A89,FAG_Daten_2022!A$1:$FK$206,FAG_Daten_2022!$B$1,FALSE)</f>
        <v>Maschwanden</v>
      </c>
      <c r="C89" s="3" t="str">
        <f>VLOOKUP(A89,FAG_Daten_2022!A$1:$FK$206,FAG_Daten_2022!$C$1,FALSE)</f>
        <v>Politische Gemeinde</v>
      </c>
      <c r="D89" s="3" t="str">
        <f>VLOOKUP(A89,FAG_Daten_2022!A$1:$FK$206,FAG_Daten_2022!$D$1,FALSE)</f>
        <v>Bezirk Affoltern</v>
      </c>
      <c r="E89" s="82">
        <f>VLOOKUP(A89,FAG_Daten_2022!A$1:$FK$206,FAG_Daten_2022!$AT$1,FALSE)</f>
        <v>2313</v>
      </c>
      <c r="F89" s="82">
        <f>VLOOKUP(A89,FAG_Daten_2022!A$1:$FK$206,FAG_Daten_2022!$AV$1,FALSE)</f>
        <v>3770</v>
      </c>
      <c r="G89" s="82">
        <f>VLOOKUP(A89,FAG_Daten_2022!A$1:$FK$206,FAG_Daten_2022!$F$1,FALSE)</f>
        <v>636</v>
      </c>
      <c r="H89" s="80">
        <f>VLOOKUP(A89,FAG_Daten_2022!A$1:$FK$206,FAG_Daten_2022!$DH$1,FALSE)</f>
        <v>130</v>
      </c>
      <c r="I89" s="82">
        <f>ROUND(IF(E89&lt;FAG_Basisdaten!$C$5*F89,(FAG_Basisdaten!$C$5*F89-E89)*G89*H89/100,0),0)</f>
        <v>1048796</v>
      </c>
      <c r="J89" s="82">
        <f>VLOOKUP(A89,FAG_Daten_2022!A$1:$FK$206,FAG_Daten_2022!$AT$1,FALSE)</f>
        <v>2313</v>
      </c>
      <c r="K89" s="82">
        <f>VLOOKUP(A89,FAG_Daten_2022!A$1:$FK$206,FAG_Daten_2022!$AV$1,FALSE)</f>
        <v>3770</v>
      </c>
      <c r="L89" s="3">
        <f>VLOOKUP(A89,FAG_Daten_2022!A$1:$FK$206,FAG_Daten_2022!$F$1,FALSE)</f>
        <v>636</v>
      </c>
      <c r="M89" s="3">
        <f>VLOOKUP(A89,FAG_Daten_2022!A$1:$FK$206,FAG_Daten_2022!DJ$1,FALSE)</f>
        <v>99.67</v>
      </c>
      <c r="N89" s="3">
        <f>VLOOKUP(A89,FAG_Daten_2022!A$1:$FK$206,FAG_Daten_2022!$DK$1,FALSE)</f>
        <v>100.87</v>
      </c>
      <c r="O89" s="82">
        <f>ROUND(IF(J89&gt;K89*FAG_Basisdaten!$C$8,(J89-K89*FAG_Basisdaten!$C$8)*FAG_Basisdaten!$C$9*L89*(M89/N89),0),0)</f>
        <v>0</v>
      </c>
      <c r="P89" s="82">
        <f>VLOOKUP(A89,FAG_Daten_2022!A$1:$FK$206,FAG_Daten_2022!$I$1,FALSE)</f>
        <v>139</v>
      </c>
      <c r="Q89" s="82">
        <f>VLOOKUP(A89,FAG_Daten_2022!A$1:$FK$206,FAG_Daten_2022!$F$1,FALSE)</f>
        <v>636</v>
      </c>
      <c r="R89" s="82">
        <f>VLOOKUP(A89,FAG_Daten_2022!A$1:$FK$206,FAG_Daten_2022!$K$1,FALSE)</f>
        <v>232131</v>
      </c>
      <c r="S89" s="82">
        <f>VLOOKUP(A89,FAG_Daten_2022!A$1:$FK$206,FAG_Daten_2022!$H$1,FALSE)</f>
        <v>1130451</v>
      </c>
      <c r="T89" s="82">
        <f>VLOOKUP(A89,FAG_Daten_2022!A$1:$FK$206,FAG_Daten_2022!$F$1,FALSE)</f>
        <v>636</v>
      </c>
      <c r="U89" s="3">
        <f>VLOOKUP(A89,FAG_Daten_2022!A$1:$FK$206,FAG_Daten_2022!$BC$1,FALSE)</f>
        <v>102.3</v>
      </c>
      <c r="V89" s="3">
        <f>VLOOKUP(A89,FAG_Daten_2022!A$1:$FK$206,FAG_Daten_2022!$BD$1,FALSE)</f>
        <v>104.2</v>
      </c>
      <c r="W89" s="118">
        <f>IF((P89/Q89)&gt;(R89/S89)*FAG_Basisdaten!$C$12,((P89/Q89)-(R89/S89)*FAG_Basisdaten!$C$12)*T89*FAG_Basisdaten!$C$13*(U89/V89),0)</f>
        <v>0</v>
      </c>
      <c r="X89" s="3">
        <f>VLOOKUP(A89,FAG_Daten_2022!A$1:$FK$206,FAG_Daten_2022!$DH$1,FALSE)</f>
        <v>130</v>
      </c>
      <c r="Y89" s="3">
        <f>VLOOKUP(A89,FAG_Daten_2022!A$1:$FK$206,FAG_Daten_2022!$DJ$1,FALSE)</f>
        <v>99.67</v>
      </c>
      <c r="Z89" s="82">
        <f>ROUND(W89-W89*MIN(MAX((Y89*FAG_Basisdaten!$C$15-X89)/(Y89*FAG_Basisdaten!$C$14),0),1),0)</f>
        <v>0</v>
      </c>
      <c r="AA89" s="79">
        <f>VLOOKUP(A89,FAG_Daten_2022!A$1:$FK$206,FAG_Daten_2022!$AW$1,FALSE)</f>
        <v>137.4</v>
      </c>
      <c r="AB89" s="83">
        <f>VLOOKUP(A89,FAG_Daten_2022!A$1:$FK$206,FAG_Daten_2022!$AZ$1,FALSE)</f>
        <v>0</v>
      </c>
      <c r="AC89" s="3">
        <f>VLOOKUP(A89,FAG_Daten_2022!A$1:$FK$206,FAG_Daten_2022!$F$1,FALSE)</f>
        <v>636</v>
      </c>
      <c r="AD89" s="3">
        <f>VLOOKUP(A89,FAG_Daten_2022!A$1:$FK$206,FAG_Daten_2022!$BC$1,FALSE)</f>
        <v>102.3</v>
      </c>
      <c r="AE89" s="3">
        <f>VLOOKUP(A89,FAG_Daten_2022!A$1:$FK$206,FAG_Daten_2022!$BD$1,FALSE)</f>
        <v>104.2</v>
      </c>
      <c r="AF89" s="80">
        <f>IF(OR(AA89&lt;FAG_Basisdaten!$C$18,AB89&gt;FAG_Basisdaten!$C$19),MAX((FAG_Basisdaten!$C$20+FAG_Basisdaten!$C$21*AA89+FAG_Basisdaten!$C$22*AB89*100)*AC89*(AD89/AE89),0),0)</f>
        <v>163968.24644913626</v>
      </c>
      <c r="AG89" s="3">
        <f>VLOOKUP(A89,FAG_Daten_2022!A$1:$FK$206,FAG_Daten_2022!$DH$1,FALSE)</f>
        <v>130</v>
      </c>
      <c r="AH89" s="3">
        <f>VLOOKUP(A89,FAG_Daten_2022!A$1:$FK$206,FAG_Daten_2022!$DJ$1,FALSE)</f>
        <v>99.67</v>
      </c>
      <c r="AI89" s="82">
        <f>ROUND(AF89-AF89*MIN(MAX((AH89*FAG_Basisdaten!$C$24-AG89)/(AH89*FAG_Basisdaten!$C$23),0),1),0)</f>
        <v>163968</v>
      </c>
      <c r="AJ89" s="3">
        <f>VLOOKUP(A89,FAG_Daten_2022!$A$1:$FK$206,FAG_Daten_2022!$BC$1,FALSE)</f>
        <v>102.3</v>
      </c>
      <c r="AK89" s="3">
        <f>VLOOKUP(A89,FAG_Daten_2022!$A$1:$FK$206,FAG_Daten_2022!$BD$1,FALSE)</f>
        <v>104.2</v>
      </c>
      <c r="AL89" s="82">
        <v>0</v>
      </c>
      <c r="AM89" s="82">
        <f t="shared" si="122"/>
        <v>1212764</v>
      </c>
      <c r="AN89" s="115" t="str">
        <f>IF(VLOOKUP($A89,FAG_Daten_2022!$A$1:$FK$206,FAG_Daten_2022!BS$1,FALSE)="","",VLOOKUP($A89,FAG_Daten_2022!$A$1:$FK$206,FAG_Daten_2022!BS$1,FALSE))</f>
        <v>Maschwanden</v>
      </c>
      <c r="AO89" s="115" t="str">
        <f>IF(VLOOKUP($A89,FAG_Daten_2022!$A$1:$FK$206,FAG_Daten_2022!BT$1,FALSE)="","",VLOOKUP($A89,FAG_Daten_2022!$A$1:$FK$206,FAG_Daten_2022!BT$1,FALSE))</f>
        <v/>
      </c>
      <c r="AP89" s="115" t="str">
        <f>IF(VLOOKUP($A89,FAG_Daten_2022!$A$1:$FK$206,FAG_Daten_2022!BU$1,FALSE)="","",VLOOKUP($A89,FAG_Daten_2022!$A$1:$FK$206,FAG_Daten_2022!BU$1,FALSE))</f>
        <v/>
      </c>
      <c r="AQ89" s="115" t="str">
        <f>IF(VLOOKUP($A89,FAG_Daten_2022!$A$1:$FK$206,FAG_Daten_2022!BV$1,FALSE)="","",VLOOKUP($A89,FAG_Daten_2022!$A$1:$FK$206,FAG_Daten_2022!BV$1,FALSE))</f>
        <v/>
      </c>
      <c r="AR89" s="115" t="str">
        <f>IF(VLOOKUP($A89,FAG_Daten_2022!$A$1:$FK$206,FAG_Daten_2022!BW$1,FALSE)="","",VLOOKUP($A89,FAG_Daten_2022!$A$1:$FK$206,FAG_Daten_2022!BW$1,FALSE))</f>
        <v>Mettmenstetten</v>
      </c>
      <c r="AS89" s="115" t="str">
        <f>IF(VLOOKUP($A89,FAG_Daten_2022!$A$1:$FK$206,FAG_Daten_2022!BX$1,FALSE)="","",VLOOKUP($A89,FAG_Daten_2022!$A$1:$FK$206,FAG_Daten_2022!BX$1,FALSE))</f>
        <v/>
      </c>
      <c r="AT89" s="115" t="str">
        <f>IF(VLOOKUP($A89,FAG_Daten_2022!$A$1:$FK$206,FAG_Daten_2022!BY$1,FALSE)="","",VLOOKUP($A89,FAG_Daten_2022!$A$1:$FK$206,FAG_Daten_2022!BY$1,FALSE))</f>
        <v/>
      </c>
      <c r="AU89" s="115" t="str">
        <f>IF(VLOOKUP($A89,FAG_Daten_2022!$A$1:$FK$206,FAG_Daten_2022!BZ$1,FALSE)="","",VLOOKUP($A89,FAG_Daten_2022!$A$1:$FK$206,FAG_Daten_2022!BZ$1,FALSE))</f>
        <v/>
      </c>
      <c r="AV89" s="115" t="str">
        <f>IF(VLOOKUP($A89,FAG_Daten_2022!$A$1:$FK$206,FAG_Daten_2022!CA$1,FALSE)="","",VLOOKUP($A89,FAG_Daten_2022!$A$1:$FK$206,FAG_Daten_2022!CA$1,FALSE))</f>
        <v/>
      </c>
      <c r="AW89" s="115" t="str">
        <f>IF(VLOOKUP($A89,FAG_Daten_2022!$A$1:$FK$206,FAG_Daten_2022!CB$1,FALSE)="","",VLOOKUP($A89,FAG_Daten_2022!$A$1:$FK$206,FAG_Daten_2022!CB$1,FALSE))</f>
        <v/>
      </c>
      <c r="AX89" s="115" t="str">
        <f>IF(VLOOKUP($A89,FAG_Daten_2022!$A$1:$FK$206,FAG_Daten_2022!CC$1,FALSE)="","",VLOOKUP($A89,FAG_Daten_2022!$A$1:$FK$206,FAG_Daten_2022!CC$1,FALSE))</f>
        <v/>
      </c>
      <c r="AY89" s="115" t="str">
        <f>IF(VLOOKUP($A89,FAG_Daten_2022!$A$1:$FK$206,FAG_Daten_2022!CD$1,FALSE)="","",VLOOKUP($A89,FAG_Daten_2022!$A$1:$FK$206,FAG_Daten_2022!CD$1,FALSE))</f>
        <v/>
      </c>
      <c r="AZ89" s="80">
        <f>VLOOKUP($A89,FAG_Daten_2022!$A$1:$FK$206,FAG_Daten_2022!$DH$1,FALSE)</f>
        <v>130</v>
      </c>
      <c r="BA89" s="80">
        <f>IF(VLOOKUP($A89,FAG_Daten_2022!$A$1:$FK$206,FAG_Daten_2022!M$1,FALSE)="","",VLOOKUP($A89,FAG_Daten_2022!$A$1:$FK$206,FAG_Daten_2022!M$1,FALSE))</f>
        <v>81</v>
      </c>
      <c r="BB89" s="80">
        <f>IF(VLOOKUP($A89,FAG_Daten_2022!$A$1:$FK$206,FAG_Daten_2022!N$1,FALSE)="","",VLOOKUP($A89,FAG_Daten_2022!$A$1:$FK$206,FAG_Daten_2022!N$1,FALSE))</f>
        <v>0</v>
      </c>
      <c r="BC89" s="80">
        <f>IF(VLOOKUP($A89,FAG_Daten_2022!$A$1:$FK$206,FAG_Daten_2022!O$1,FALSE)="","",VLOOKUP($A89,FAG_Daten_2022!$A$1:$FK$206,FAG_Daten_2022!O$1,FALSE))</f>
        <v>0</v>
      </c>
      <c r="BD89" s="80" t="str">
        <f>IF(VLOOKUP($A89,FAG_Daten_2022!$A$1:$FK$206,FAG_Daten_2022!P$1,FALSE)="","",VLOOKUP($A89,FAG_Daten_2022!$A$1:$FK$206,FAG_Daten_2022!P$1,FALSE))</f>
        <v/>
      </c>
      <c r="BE89" s="80">
        <f>IF(VLOOKUP($A89,FAG_Daten_2022!$A$1:$FK$206,FAG_Daten_2022!R$1,FALSE)="","",VLOOKUP($A89,FAG_Daten_2022!$A$1:$FK$206,FAG_Daten_2022!R$1,FALSE))</f>
        <v>21</v>
      </c>
      <c r="BF89" s="80">
        <f>IF(VLOOKUP($A89,FAG_Daten_2022!$A$1:$FK$206,FAG_Daten_2022!S$1,FALSE)="","",VLOOKUP($A89,FAG_Daten_2022!$A$1:$FK$206,FAG_Daten_2022!S$1,FALSE))</f>
        <v>0</v>
      </c>
      <c r="BG89" s="80" t="str">
        <f>IF(VLOOKUP($A89,FAG_Daten_2022!$A$1:$FK$206,FAG_Daten_2022!T$1,FALSE)="","",VLOOKUP($A89,FAG_Daten_2022!$A$1:$FK$206,FAG_Daten_2022!T$1,FALSE))</f>
        <v/>
      </c>
      <c r="BH89" s="80" t="str">
        <f>IF(VLOOKUP($A89,FAG_Daten_2022!$A$1:$FK$206,FAG_Daten_2022!U$1,FALSE)="","",VLOOKUP($A89,FAG_Daten_2022!$A$1:$FK$206,FAG_Daten_2022!U$1,FALSE))</f>
        <v/>
      </c>
      <c r="BI89" s="80">
        <f>IF(VLOOKUP($A89,FAG_Daten_2022!$A$1:$FK$206,FAG_Daten_2022!W$1,FALSE)="","",VLOOKUP($A89,FAG_Daten_2022!$A$1:$FK$206,FAG_Daten_2022!W$1,FALSE))</f>
        <v>0</v>
      </c>
      <c r="BJ89" s="80" t="str">
        <f>IF(VLOOKUP($A89,FAG_Daten_2022!$A$1:$FK$206,FAG_Daten_2022!X$1,FALSE)="","",VLOOKUP($A89,FAG_Daten_2022!$A$1:$FK$206,FAG_Daten_2022!X$1,FALSE))</f>
        <v/>
      </c>
      <c r="BK89" s="80" t="str">
        <f>IF(VLOOKUP($A89,FAG_Daten_2022!$A$1:$FK$206,FAG_Daten_2022!Y$1,FALSE)="","",VLOOKUP($A89,FAG_Daten_2022!$A$1:$FK$206,FAG_Daten_2022!Y$1,FALSE))</f>
        <v/>
      </c>
      <c r="BL89" s="80" t="str">
        <f>IF(VLOOKUP($A89,FAG_Daten_2022!$A$1:$FK$206,FAG_Daten_2022!Z$1,FALSE)="","",VLOOKUP($A89,FAG_Daten_2022!$A$1:$FK$206,FAG_Daten_2022!Z$1,FALSE))</f>
        <v/>
      </c>
      <c r="BM89" s="82">
        <f>IF(VLOOKUP($A89,FAG_Daten_2022!$A$1:$FK$206,FAG_Daten_2022!AG$1,FALSE)="","",VLOOKUP($A89,FAG_Daten_2022!$A$1:$FK$206,FAG_Daten_2022!AG$1,FALSE))</f>
        <v>1471030</v>
      </c>
      <c r="BN89" s="82">
        <f>IF(VLOOKUP($A89,FAG_Daten_2022!$A$1:$FK$206,FAG_Daten_2022!AH$1,FALSE)="","",VLOOKUP($A89,FAG_Daten_2022!$A$1:$FK$206,FAG_Daten_2022!AH$1,FALSE))</f>
        <v>1471030</v>
      </c>
      <c r="BO89" s="82">
        <f>IF(VLOOKUP($A89,FAG_Daten_2022!$A$1:$FK$206,FAG_Daten_2022!AI$1,FALSE)="","",VLOOKUP($A89,FAG_Daten_2022!$A$1:$FK$206,FAG_Daten_2022!AI$1,FALSE))</f>
        <v>0</v>
      </c>
      <c r="BP89" s="113">
        <f>IF(VLOOKUP($A89,FAG_Daten_2022!$A$1:$FK$206,FAG_Daten_2022!AJ$1,FALSE)="","",VLOOKUP($A89,FAG_Daten_2022!$A$1:$FK$206,FAG_Daten_2022!AJ$1,FALSE))</f>
        <v>0</v>
      </c>
      <c r="BQ89" s="82" t="str">
        <f>IF(VLOOKUP($A89,FAG_Daten_2022!$A$1:$FK$206,FAG_Daten_2022!AK$1,FALSE)="","",VLOOKUP($A89,FAG_Daten_2022!$A$1:$FK$206,FAG_Daten_2022!AK$1,FALSE))</f>
        <v/>
      </c>
      <c r="BR89" s="82">
        <f>IF(VLOOKUP($A89,FAG_Daten_2022!$A$1:$FK$206,FAG_Daten_2022!AL$1,FALSE)="","",VLOOKUP($A89,FAG_Daten_2022!$A$1:$FK$206,FAG_Daten_2022!AL$1,FALSE))</f>
        <v>1471030</v>
      </c>
      <c r="BS89" s="82">
        <f>IF(VLOOKUP($A89,FAG_Daten_2022!$A$1:$FK$206,FAG_Daten_2022!AM$1,FALSE)="","",VLOOKUP($A89,FAG_Daten_2022!$A$1:$FK$206,FAG_Daten_2022!AM$1,FALSE))</f>
        <v>0</v>
      </c>
      <c r="BT89" s="82" t="str">
        <f>IF(VLOOKUP($A89,FAG_Daten_2022!$A$1:$FK$206,FAG_Daten_2022!AN$1,FALSE)="","",VLOOKUP($A89,FAG_Daten_2022!$A$1:$FK$206,FAG_Daten_2022!AN$1,FALSE))</f>
        <v/>
      </c>
      <c r="BU89" s="82" t="str">
        <f>IF(VLOOKUP($A89,FAG_Daten_2022!$A$1:$FK$206,FAG_Daten_2022!AO$1,FALSE)="","",VLOOKUP($A89,FAG_Daten_2022!$A$1:$FK$206,FAG_Daten_2022!AO$1,FALSE))</f>
        <v/>
      </c>
      <c r="BV89" s="82">
        <f>IF(VLOOKUP($A89,FAG_Daten_2022!$A$1:$FK$206,FAG_Daten_2022!AP$1,FALSE)="","",VLOOKUP($A89,FAG_Daten_2022!$A$1:$FK$206,FAG_Daten_2022!AP$1,FALSE))</f>
        <v>0</v>
      </c>
      <c r="BW89" s="82" t="str">
        <f>IF(VLOOKUP($A89,FAG_Daten_2022!$A$1:$FK$206,FAG_Daten_2022!AQ$1,FALSE)="","",VLOOKUP($A89,FAG_Daten_2022!$A$1:$FK$206,FAG_Daten_2022!AQ$1,FALSE))</f>
        <v/>
      </c>
      <c r="BX89" s="82" t="str">
        <f>IF(VLOOKUP($A89,FAG_Daten_2022!$A$1:$FK$206,FAG_Daten_2022!AR$1,FALSE)="","",VLOOKUP($A89,FAG_Daten_2022!$A$1:$FK$206,FAG_Daten_2022!AR$1,FALSE))</f>
        <v/>
      </c>
      <c r="BY89" s="82" t="str">
        <f>IF(VLOOKUP($A89,FAG_Daten_2022!$A$1:$FK$206,FAG_Daten_2022!AS$1,FALSE)="","",VLOOKUP($A89,FAG_Daten_2022!$A$1:$FK$206,FAG_Daten_2022!AS$1,FALSE))</f>
        <v/>
      </c>
      <c r="BZ89" s="82">
        <f t="shared" si="123"/>
        <v>653481</v>
      </c>
      <c r="CA89" s="82">
        <f t="shared" si="124"/>
        <v>0</v>
      </c>
      <c r="CB89" s="82">
        <f t="shared" si="125"/>
        <v>0</v>
      </c>
      <c r="CC89" s="82" t="str">
        <f t="shared" si="126"/>
        <v/>
      </c>
      <c r="CD89" s="82">
        <f t="shared" si="127"/>
        <v>169421</v>
      </c>
      <c r="CE89" s="82">
        <f t="shared" si="128"/>
        <v>0</v>
      </c>
      <c r="CF89" s="82" t="str">
        <f t="shared" si="129"/>
        <v/>
      </c>
      <c r="CG89" s="82" t="str">
        <f t="shared" si="130"/>
        <v/>
      </c>
      <c r="CH89" s="82">
        <f t="shared" si="131"/>
        <v>0</v>
      </c>
      <c r="CI89" s="82" t="str">
        <f t="shared" si="132"/>
        <v/>
      </c>
      <c r="CJ89" s="82" t="str">
        <f t="shared" si="133"/>
        <v/>
      </c>
      <c r="CK89" s="82" t="str">
        <f t="shared" si="134"/>
        <v/>
      </c>
      <c r="CL89" s="82">
        <f t="shared" si="135"/>
        <v>0</v>
      </c>
      <c r="CM89" s="82">
        <f t="shared" si="136"/>
        <v>0</v>
      </c>
      <c r="CN89" s="82">
        <f t="shared" si="137"/>
        <v>0</v>
      </c>
      <c r="CO89" s="82" t="str">
        <f t="shared" si="138"/>
        <v/>
      </c>
      <c r="CP89" s="82">
        <f t="shared" si="139"/>
        <v>0</v>
      </c>
      <c r="CQ89" s="82">
        <f t="shared" si="140"/>
        <v>0</v>
      </c>
      <c r="CR89" s="82" t="str">
        <f t="shared" si="141"/>
        <v/>
      </c>
      <c r="CS89" s="82" t="str">
        <f t="shared" si="142"/>
        <v/>
      </c>
      <c r="CT89" s="82">
        <f t="shared" si="143"/>
        <v>0</v>
      </c>
      <c r="CU89" s="82" t="str">
        <f t="shared" si="144"/>
        <v/>
      </c>
      <c r="CV89" s="82" t="str">
        <f t="shared" si="145"/>
        <v/>
      </c>
      <c r="CW89" s="82" t="str">
        <f t="shared" si="146"/>
        <v/>
      </c>
      <c r="CX89" s="82">
        <f t="shared" si="147"/>
        <v>822902</v>
      </c>
      <c r="CY89" s="82">
        <f>VLOOKUP($A89,FAG_Daten_2022!$A$1:$FK$206,FAG_Daten_2022!I$1,FALSE)</f>
        <v>139</v>
      </c>
      <c r="CZ89" s="82">
        <f>IF(VLOOKUP($A89,FAG_Daten_2022!$A$1:$FK$206,FAG_Daten_2022!BE$1,FALSE)="","",VLOOKUP($A89,FAG_Daten_2022!$A$1:$FK$206,FAG_Daten_2022!BE$1,FALSE))</f>
        <v>71</v>
      </c>
      <c r="DA89" s="82" t="str">
        <f>IF(VLOOKUP($A89,FAG_Daten_2022!$A$1:$FK$206,FAG_Daten_2022!BF$1,FALSE)="","",VLOOKUP($A89,FAG_Daten_2022!$A$1:$FK$206,FAG_Daten_2022!BF$1,FALSE))</f>
        <v/>
      </c>
      <c r="DB89" s="82" t="str">
        <f>IF(VLOOKUP($A89,FAG_Daten_2022!$A$1:$FK$206,FAG_Daten_2022!BG$1,FALSE)="","",VLOOKUP($A89,FAG_Daten_2022!$A$1:$FK$206,FAG_Daten_2022!BG$1,FALSE))</f>
        <v/>
      </c>
      <c r="DC89" s="82" t="str">
        <f>IF(VLOOKUP($A89,FAG_Daten_2022!$A$1:$FK$206,FAG_Daten_2022!BH$1,FALSE)="","",VLOOKUP($A89,FAG_Daten_2022!$A$1:$FK$206,FAG_Daten_2022!BH$1,FALSE))</f>
        <v/>
      </c>
      <c r="DD89" s="82">
        <f>IF(VLOOKUP($A89,FAG_Daten_2022!$A$1:$FK$206,FAG_Daten_2022!BI$1,FALSE)="","",VLOOKUP($A89,FAG_Daten_2022!$A$1:$FK$206,FAG_Daten_2022!BI$1,FALSE))</f>
        <v>12</v>
      </c>
      <c r="DE89" s="82" t="str">
        <f>IF(VLOOKUP($A89,FAG_Daten_2022!$A$1:$FK$206,FAG_Daten_2022!BJ$1,FALSE)="","",VLOOKUP($A89,FAG_Daten_2022!$A$1:$FK$206,FAG_Daten_2022!BJ$1,FALSE))</f>
        <v/>
      </c>
      <c r="DF89" s="82" t="str">
        <f>IF(VLOOKUP($A89,FAG_Daten_2022!$A$1:$FK$206,FAG_Daten_2022!BK$1,FALSE)="","",VLOOKUP($A89,FAG_Daten_2022!$A$1:$FK$206,FAG_Daten_2022!BK$1,FALSE))</f>
        <v/>
      </c>
      <c r="DG89" s="82" t="str">
        <f>IF(VLOOKUP($A89,FAG_Daten_2022!$A$1:$FK$206,FAG_Daten_2022!BL$1,FALSE)="","",VLOOKUP($A89,FAG_Daten_2022!$A$1:$FK$206,FAG_Daten_2022!BL$1,FALSE))</f>
        <v/>
      </c>
      <c r="DH89" s="82" t="str">
        <f>IF(VLOOKUP($A89,FAG_Daten_2022!$A$1:$FK$206,FAG_Daten_2022!BM$1,FALSE)="","",VLOOKUP($A89,FAG_Daten_2022!$A$1:$FK$206,FAG_Daten_2022!BM$1,FALSE))</f>
        <v/>
      </c>
      <c r="DI89" s="82" t="str">
        <f>IF(VLOOKUP($A89,FAG_Daten_2022!$A$1:$FK$206,FAG_Daten_2022!BN$1,FALSE)="","",VLOOKUP($A89,FAG_Daten_2022!$A$1:$FK$206,FAG_Daten_2022!BN$1,FALSE))</f>
        <v/>
      </c>
      <c r="DJ89" s="82" t="str">
        <f>IF(VLOOKUP($A89,FAG_Daten_2022!$A$1:$FK$206,FAG_Daten_2022!BO$1,FALSE)="","",VLOOKUP($A89,FAG_Daten_2022!$A$1:$FK$206,FAG_Daten_2022!BO$1,FALSE))</f>
        <v/>
      </c>
      <c r="DK89" s="82" t="str">
        <f>IF(VLOOKUP($A89,FAG_Daten_2022!$A$1:$FK$206,FAG_Daten_2022!BP$1,FALSE)="","",VLOOKUP($A89,FAG_Daten_2022!$A$1:$FK$206,FAG_Daten_2022!BP$1,FALSE))</f>
        <v/>
      </c>
      <c r="DL89" s="82" t="str">
        <f>IF(VLOOKUP($A89,FAG_Daten_2022!$A$1:$FK$206,FAG_Daten_2022!BQ$1,FALSE)="","",VLOOKUP($A89,FAG_Daten_2022!$A$1:$FK$206,FAG_Daten_2022!BQ$1,FALSE))</f>
        <v/>
      </c>
      <c r="DM89" s="82" t="str">
        <f>IF(VLOOKUP($A89,FAG_Daten_2022!$A$1:$FK$206,FAG_Daten_2022!BR$1,FALSE)="","",VLOOKUP($A89,FAG_Daten_2022!$A$1:$FK$206,FAG_Daten_2022!BR$1,FALSE))</f>
        <v/>
      </c>
      <c r="DN89" s="82">
        <f t="shared" si="148"/>
        <v>0</v>
      </c>
      <c r="DO89" s="82" t="str">
        <f t="shared" si="149"/>
        <v/>
      </c>
      <c r="DP89" s="82" t="str">
        <f t="shared" si="150"/>
        <v/>
      </c>
      <c r="DQ89" s="82" t="str">
        <f t="shared" si="151"/>
        <v/>
      </c>
      <c r="DR89" s="82">
        <f t="shared" si="152"/>
        <v>0</v>
      </c>
      <c r="DS89" s="82" t="str">
        <f t="shared" si="153"/>
        <v/>
      </c>
      <c r="DT89" s="82" t="str">
        <f t="shared" si="154"/>
        <v/>
      </c>
      <c r="DU89" s="82" t="str">
        <f t="shared" si="155"/>
        <v/>
      </c>
      <c r="DV89" s="82" t="str">
        <f t="shared" si="156"/>
        <v/>
      </c>
      <c r="DW89" s="82" t="str">
        <f t="shared" si="157"/>
        <v/>
      </c>
      <c r="DX89" s="82" t="str">
        <f t="shared" si="158"/>
        <v/>
      </c>
      <c r="DY89" s="82" t="str">
        <f t="shared" si="159"/>
        <v/>
      </c>
      <c r="DZ89" s="82">
        <f t="shared" si="160"/>
        <v>0</v>
      </c>
      <c r="EA89" s="82">
        <f t="shared" si="161"/>
        <v>822902</v>
      </c>
      <c r="EB89" s="82"/>
      <c r="EC89" s="82"/>
      <c r="ED89" s="82"/>
      <c r="EE89" s="82"/>
      <c r="EF89" s="82"/>
      <c r="EG89" s="82"/>
      <c r="EH89" s="82"/>
      <c r="EI89" s="82"/>
      <c r="EJ89" s="82"/>
      <c r="EK89" s="1"/>
      <c r="EL89" s="11"/>
      <c r="EM89" s="1"/>
    </row>
    <row r="90" spans="1:143" s="3" customFormat="1" outlineLevel="1" x14ac:dyDescent="0.2">
      <c r="A90" s="3">
        <v>195</v>
      </c>
      <c r="B90" s="3" t="str">
        <f>VLOOKUP(A90,FAG_Daten_2022!A$1:$FK$206,FAG_Daten_2022!$B$1,FALSE)</f>
        <v>Maur</v>
      </c>
      <c r="C90" s="3" t="str">
        <f>VLOOKUP(A90,FAG_Daten_2022!A$1:$FK$206,FAG_Daten_2022!$C$1,FALSE)</f>
        <v>Politische Gemeinde</v>
      </c>
      <c r="D90" s="3" t="str">
        <f>VLOOKUP(A90,FAG_Daten_2022!A$1:$FK$206,FAG_Daten_2022!$D$1,FALSE)</f>
        <v>Bezirk Uster</v>
      </c>
      <c r="E90" s="82">
        <f>VLOOKUP(A90,FAG_Daten_2022!A$1:$FK$206,FAG_Daten_2022!$AT$1,FALSE)</f>
        <v>5077</v>
      </c>
      <c r="F90" s="82">
        <f>VLOOKUP(A90,FAG_Daten_2022!A$1:$FK$206,FAG_Daten_2022!$AV$1,FALSE)</f>
        <v>3770</v>
      </c>
      <c r="G90" s="82">
        <f>VLOOKUP(A90,FAG_Daten_2022!A$1:$FK$206,FAG_Daten_2022!$F$1,FALSE)</f>
        <v>10778</v>
      </c>
      <c r="H90" s="80">
        <f>VLOOKUP(A90,FAG_Daten_2022!A$1:$FK$206,FAG_Daten_2022!$DH$1,FALSE)</f>
        <v>87</v>
      </c>
      <c r="I90" s="82">
        <f>ROUND(IF(E90&lt;FAG_Basisdaten!$C$5*F90,(FAG_Basisdaten!$C$5*F90-E90)*G90*H90/100,0),0)</f>
        <v>0</v>
      </c>
      <c r="J90" s="82">
        <f>VLOOKUP(A90,FAG_Daten_2022!A$1:$FK$206,FAG_Daten_2022!$AT$1,FALSE)</f>
        <v>5077</v>
      </c>
      <c r="K90" s="82">
        <f>VLOOKUP(A90,FAG_Daten_2022!A$1:$FK$206,FAG_Daten_2022!$AV$1,FALSE)</f>
        <v>3770</v>
      </c>
      <c r="L90" s="3">
        <f>VLOOKUP(A90,FAG_Daten_2022!A$1:$FK$206,FAG_Daten_2022!$F$1,FALSE)</f>
        <v>10778</v>
      </c>
      <c r="M90" s="3">
        <f>VLOOKUP(A90,FAG_Daten_2022!A$1:$FK$206,FAG_Daten_2022!DJ$1,FALSE)</f>
        <v>99.67</v>
      </c>
      <c r="N90" s="3">
        <f>VLOOKUP(A90,FAG_Daten_2022!A$1:$FK$206,FAG_Daten_2022!$DK$1,FALSE)</f>
        <v>100.87</v>
      </c>
      <c r="O90" s="82">
        <f>ROUND(IF(J90&gt;K90*FAG_Basisdaten!$C$8,(J90-K90*FAG_Basisdaten!$C$8)*FAG_Basisdaten!$C$9*L90*(M90/N90),0),0)</f>
        <v>6933006</v>
      </c>
      <c r="P90" s="82">
        <f>VLOOKUP(A90,FAG_Daten_2022!A$1:$FK$206,FAG_Daten_2022!$I$1,FALSE)</f>
        <v>2206</v>
      </c>
      <c r="Q90" s="82">
        <f>VLOOKUP(A90,FAG_Daten_2022!A$1:$FK$206,FAG_Daten_2022!$F$1,FALSE)</f>
        <v>10778</v>
      </c>
      <c r="R90" s="82">
        <f>VLOOKUP(A90,FAG_Daten_2022!A$1:$FK$206,FAG_Daten_2022!$K$1,FALSE)</f>
        <v>232131</v>
      </c>
      <c r="S90" s="82">
        <f>VLOOKUP(A90,FAG_Daten_2022!A$1:$FK$206,FAG_Daten_2022!$H$1,FALSE)</f>
        <v>1130451</v>
      </c>
      <c r="T90" s="82">
        <f>VLOOKUP(A90,FAG_Daten_2022!A$1:$FK$206,FAG_Daten_2022!$F$1,FALSE)</f>
        <v>10778</v>
      </c>
      <c r="U90" s="3">
        <f>VLOOKUP(A90,FAG_Daten_2022!A$1:$FK$206,FAG_Daten_2022!$BC$1,FALSE)</f>
        <v>102.3</v>
      </c>
      <c r="V90" s="3">
        <f>VLOOKUP(A90,FAG_Daten_2022!A$1:$FK$206,FAG_Daten_2022!$BD$1,FALSE)</f>
        <v>104.2</v>
      </c>
      <c r="W90" s="118">
        <f>IF((P90/Q90)&gt;(R90/S90)*FAG_Basisdaten!$C$12,((P90/Q90)-(R90/S90)*FAG_Basisdaten!$C$12)*T90*FAG_Basisdaten!$C$13*(U90/V90),0)</f>
        <v>0</v>
      </c>
      <c r="X90" s="3">
        <f>VLOOKUP(A90,FAG_Daten_2022!A$1:$FK$206,FAG_Daten_2022!$DH$1,FALSE)</f>
        <v>87</v>
      </c>
      <c r="Y90" s="3">
        <f>VLOOKUP(A90,FAG_Daten_2022!A$1:$FK$206,FAG_Daten_2022!$DJ$1,FALSE)</f>
        <v>99.67</v>
      </c>
      <c r="Z90" s="82">
        <f>ROUND(W90-W90*MIN(MAX((Y90*FAG_Basisdaten!$C$15-X90)/(Y90*FAG_Basisdaten!$C$14),0),1),0)</f>
        <v>0</v>
      </c>
      <c r="AA90" s="79">
        <f>VLOOKUP(A90,FAG_Daten_2022!A$1:$FK$206,FAG_Daten_2022!$AW$1,FALSE)</f>
        <v>732.19</v>
      </c>
      <c r="AB90" s="83">
        <f>VLOOKUP(A90,FAG_Daten_2022!A$1:$FK$206,FAG_Daten_2022!$AZ$1,FALSE)</f>
        <v>2.5000000000000001E-3</v>
      </c>
      <c r="AC90" s="3">
        <f>VLOOKUP(A90,FAG_Daten_2022!A$1:$FK$206,FAG_Daten_2022!$F$1,FALSE)</f>
        <v>10778</v>
      </c>
      <c r="AD90" s="3">
        <f>VLOOKUP(A90,FAG_Daten_2022!A$1:$FK$206,FAG_Daten_2022!$BC$1,FALSE)</f>
        <v>102.3</v>
      </c>
      <c r="AE90" s="3">
        <f>VLOOKUP(A90,FAG_Daten_2022!A$1:$FK$206,FAG_Daten_2022!$BD$1,FALSE)</f>
        <v>104.2</v>
      </c>
      <c r="AF90" s="80">
        <f>IF(OR(AA90&lt;FAG_Basisdaten!$C$18,AB90&gt;FAG_Basisdaten!$C$19),MAX((FAG_Basisdaten!$C$20+FAG_Basisdaten!$C$21*AA90+FAG_Basisdaten!$C$22*AB90*100)*AC90*(AD90/AE90),0),0)</f>
        <v>0</v>
      </c>
      <c r="AG90" s="3">
        <f>VLOOKUP(A90,FAG_Daten_2022!A$1:$FK$206,FAG_Daten_2022!$DH$1,FALSE)</f>
        <v>87</v>
      </c>
      <c r="AH90" s="3">
        <f>VLOOKUP(A90,FAG_Daten_2022!A$1:$FK$206,FAG_Daten_2022!$DJ$1,FALSE)</f>
        <v>99.67</v>
      </c>
      <c r="AI90" s="82">
        <f>ROUND(AF90-AF90*MIN(MAX((AH90*FAG_Basisdaten!$C$24-AG90)/(AH90*FAG_Basisdaten!$C$23),0),1),0)</f>
        <v>0</v>
      </c>
      <c r="AJ90" s="3">
        <f>VLOOKUP(A90,FAG_Daten_2022!$A$1:$FK$206,FAG_Daten_2022!$BC$1,FALSE)</f>
        <v>102.3</v>
      </c>
      <c r="AK90" s="3">
        <f>VLOOKUP(A90,FAG_Daten_2022!$A$1:$FK$206,FAG_Daten_2022!$BD$1,FALSE)</f>
        <v>104.2</v>
      </c>
      <c r="AL90" s="82">
        <v>0</v>
      </c>
      <c r="AM90" s="82">
        <f t="shared" si="122"/>
        <v>-6933006</v>
      </c>
      <c r="AN90" s="115" t="str">
        <f>IF(VLOOKUP($A90,FAG_Daten_2022!$A$1:$FK$206,FAG_Daten_2022!BS$1,FALSE)="","",VLOOKUP($A90,FAG_Daten_2022!$A$1:$FK$206,FAG_Daten_2022!BS$1,FALSE))</f>
        <v/>
      </c>
      <c r="AO90" s="115" t="str">
        <f>IF(VLOOKUP($A90,FAG_Daten_2022!$A$1:$FK$206,FAG_Daten_2022!BT$1,FALSE)="","",VLOOKUP($A90,FAG_Daten_2022!$A$1:$FK$206,FAG_Daten_2022!BT$1,FALSE))</f>
        <v/>
      </c>
      <c r="AP90" s="115" t="str">
        <f>IF(VLOOKUP($A90,FAG_Daten_2022!$A$1:$FK$206,FAG_Daten_2022!BU$1,FALSE)="","",VLOOKUP($A90,FAG_Daten_2022!$A$1:$FK$206,FAG_Daten_2022!BU$1,FALSE))</f>
        <v/>
      </c>
      <c r="AQ90" s="115" t="str">
        <f>IF(VLOOKUP($A90,FAG_Daten_2022!$A$1:$FK$206,FAG_Daten_2022!BV$1,FALSE)="","",VLOOKUP($A90,FAG_Daten_2022!$A$1:$FK$206,FAG_Daten_2022!BV$1,FALSE))</f>
        <v/>
      </c>
      <c r="AR90" s="115" t="str">
        <f>IF(VLOOKUP($A90,FAG_Daten_2022!$A$1:$FK$206,FAG_Daten_2022!BW$1,FALSE)="","",VLOOKUP($A90,FAG_Daten_2022!$A$1:$FK$206,FAG_Daten_2022!BW$1,FALSE))</f>
        <v/>
      </c>
      <c r="AS90" s="115" t="str">
        <f>IF(VLOOKUP($A90,FAG_Daten_2022!$A$1:$FK$206,FAG_Daten_2022!BX$1,FALSE)="","",VLOOKUP($A90,FAG_Daten_2022!$A$1:$FK$206,FAG_Daten_2022!BX$1,FALSE))</f>
        <v/>
      </c>
      <c r="AT90" s="115" t="str">
        <f>IF(VLOOKUP($A90,FAG_Daten_2022!$A$1:$FK$206,FAG_Daten_2022!BY$1,FALSE)="","",VLOOKUP($A90,FAG_Daten_2022!$A$1:$FK$206,FAG_Daten_2022!BY$1,FALSE))</f>
        <v/>
      </c>
      <c r="AU90" s="115" t="str">
        <f>IF(VLOOKUP($A90,FAG_Daten_2022!$A$1:$FK$206,FAG_Daten_2022!BZ$1,FALSE)="","",VLOOKUP($A90,FAG_Daten_2022!$A$1:$FK$206,FAG_Daten_2022!BZ$1,FALSE))</f>
        <v/>
      </c>
      <c r="AV90" s="115" t="str">
        <f>IF(VLOOKUP($A90,FAG_Daten_2022!$A$1:$FK$206,FAG_Daten_2022!CA$1,FALSE)="","",VLOOKUP($A90,FAG_Daten_2022!$A$1:$FK$206,FAG_Daten_2022!CA$1,FALSE))</f>
        <v/>
      </c>
      <c r="AW90" s="115" t="str">
        <f>IF(VLOOKUP($A90,FAG_Daten_2022!$A$1:$FK$206,FAG_Daten_2022!CB$1,FALSE)="","",VLOOKUP($A90,FAG_Daten_2022!$A$1:$FK$206,FAG_Daten_2022!CB$1,FALSE))</f>
        <v/>
      </c>
      <c r="AX90" s="115" t="str">
        <f>IF(VLOOKUP($A90,FAG_Daten_2022!$A$1:$FK$206,FAG_Daten_2022!CC$1,FALSE)="","",VLOOKUP($A90,FAG_Daten_2022!$A$1:$FK$206,FAG_Daten_2022!CC$1,FALSE))</f>
        <v/>
      </c>
      <c r="AY90" s="115" t="str">
        <f>IF(VLOOKUP($A90,FAG_Daten_2022!$A$1:$FK$206,FAG_Daten_2022!CD$1,FALSE)="","",VLOOKUP($A90,FAG_Daten_2022!$A$1:$FK$206,FAG_Daten_2022!CD$1,FALSE))</f>
        <v/>
      </c>
      <c r="AZ90" s="80">
        <f>VLOOKUP($A90,FAG_Daten_2022!$A$1:$FK$206,FAG_Daten_2022!$DH$1,FALSE)</f>
        <v>87</v>
      </c>
      <c r="BA90" s="80">
        <f>IF(VLOOKUP($A90,FAG_Daten_2022!$A$1:$FK$206,FAG_Daten_2022!M$1,FALSE)="","",VLOOKUP($A90,FAG_Daten_2022!$A$1:$FK$206,FAG_Daten_2022!M$1,FALSE))</f>
        <v>0</v>
      </c>
      <c r="BB90" s="80">
        <f>IF(VLOOKUP($A90,FAG_Daten_2022!$A$1:$FK$206,FAG_Daten_2022!N$1,FALSE)="","",VLOOKUP($A90,FAG_Daten_2022!$A$1:$FK$206,FAG_Daten_2022!N$1,FALSE))</f>
        <v>0</v>
      </c>
      <c r="BC90" s="80">
        <f>IF(VLOOKUP($A90,FAG_Daten_2022!$A$1:$FK$206,FAG_Daten_2022!O$1,FALSE)="","",VLOOKUP($A90,FAG_Daten_2022!$A$1:$FK$206,FAG_Daten_2022!O$1,FALSE))</f>
        <v>0</v>
      </c>
      <c r="BD90" s="80" t="str">
        <f>IF(VLOOKUP($A90,FAG_Daten_2022!$A$1:$FK$206,FAG_Daten_2022!P$1,FALSE)="","",VLOOKUP($A90,FAG_Daten_2022!$A$1:$FK$206,FAG_Daten_2022!P$1,FALSE))</f>
        <v/>
      </c>
      <c r="BE90" s="80">
        <f>IF(VLOOKUP($A90,FAG_Daten_2022!$A$1:$FK$206,FAG_Daten_2022!R$1,FALSE)="","",VLOOKUP($A90,FAG_Daten_2022!$A$1:$FK$206,FAG_Daten_2022!R$1,FALSE))</f>
        <v>0</v>
      </c>
      <c r="BF90" s="80">
        <f>IF(VLOOKUP($A90,FAG_Daten_2022!$A$1:$FK$206,FAG_Daten_2022!S$1,FALSE)="","",VLOOKUP($A90,FAG_Daten_2022!$A$1:$FK$206,FAG_Daten_2022!S$1,FALSE))</f>
        <v>0</v>
      </c>
      <c r="BG90" s="80" t="str">
        <f>IF(VLOOKUP($A90,FAG_Daten_2022!$A$1:$FK$206,FAG_Daten_2022!T$1,FALSE)="","",VLOOKUP($A90,FAG_Daten_2022!$A$1:$FK$206,FAG_Daten_2022!T$1,FALSE))</f>
        <v/>
      </c>
      <c r="BH90" s="80" t="str">
        <f>IF(VLOOKUP($A90,FAG_Daten_2022!$A$1:$FK$206,FAG_Daten_2022!U$1,FALSE)="","",VLOOKUP($A90,FAG_Daten_2022!$A$1:$FK$206,FAG_Daten_2022!U$1,FALSE))</f>
        <v/>
      </c>
      <c r="BI90" s="80">
        <f>IF(VLOOKUP($A90,FAG_Daten_2022!$A$1:$FK$206,FAG_Daten_2022!W$1,FALSE)="","",VLOOKUP($A90,FAG_Daten_2022!$A$1:$FK$206,FAG_Daten_2022!W$1,FALSE))</f>
        <v>0</v>
      </c>
      <c r="BJ90" s="80" t="str">
        <f>IF(VLOOKUP($A90,FAG_Daten_2022!$A$1:$FK$206,FAG_Daten_2022!X$1,FALSE)="","",VLOOKUP($A90,FAG_Daten_2022!$A$1:$FK$206,FAG_Daten_2022!X$1,FALSE))</f>
        <v/>
      </c>
      <c r="BK90" s="80" t="str">
        <f>IF(VLOOKUP($A90,FAG_Daten_2022!$A$1:$FK$206,FAG_Daten_2022!Y$1,FALSE)="","",VLOOKUP($A90,FAG_Daten_2022!$A$1:$FK$206,FAG_Daten_2022!Y$1,FALSE))</f>
        <v/>
      </c>
      <c r="BL90" s="80" t="str">
        <f>IF(VLOOKUP($A90,FAG_Daten_2022!$A$1:$FK$206,FAG_Daten_2022!Z$1,FALSE)="","",VLOOKUP($A90,FAG_Daten_2022!$A$1:$FK$206,FAG_Daten_2022!Z$1,FALSE))</f>
        <v/>
      </c>
      <c r="BM90" s="82">
        <f>IF(VLOOKUP($A90,FAG_Daten_2022!$A$1:$FK$206,FAG_Daten_2022!AG$1,FALSE)="","",VLOOKUP($A90,FAG_Daten_2022!$A$1:$FK$206,FAG_Daten_2022!AG$1,FALSE))</f>
        <v>54724353</v>
      </c>
      <c r="BN90" s="82">
        <f>IF(VLOOKUP($A90,FAG_Daten_2022!$A$1:$FK$206,FAG_Daten_2022!AH$1,FALSE)="","",VLOOKUP($A90,FAG_Daten_2022!$A$1:$FK$206,FAG_Daten_2022!AH$1,FALSE))</f>
        <v>0</v>
      </c>
      <c r="BO90" s="82">
        <f>IF(VLOOKUP($A90,FAG_Daten_2022!$A$1:$FK$206,FAG_Daten_2022!AI$1,FALSE)="","",VLOOKUP($A90,FAG_Daten_2022!$A$1:$FK$206,FAG_Daten_2022!AI$1,FALSE))</f>
        <v>0</v>
      </c>
      <c r="BP90" s="113">
        <f>IF(VLOOKUP($A90,FAG_Daten_2022!$A$1:$FK$206,FAG_Daten_2022!AJ$1,FALSE)="","",VLOOKUP($A90,FAG_Daten_2022!$A$1:$FK$206,FAG_Daten_2022!AJ$1,FALSE))</f>
        <v>0</v>
      </c>
      <c r="BQ90" s="82" t="str">
        <f>IF(VLOOKUP($A90,FAG_Daten_2022!$A$1:$FK$206,FAG_Daten_2022!AK$1,FALSE)="","",VLOOKUP($A90,FAG_Daten_2022!$A$1:$FK$206,FAG_Daten_2022!AK$1,FALSE))</f>
        <v/>
      </c>
      <c r="BR90" s="82">
        <f>IF(VLOOKUP($A90,FAG_Daten_2022!$A$1:$FK$206,FAG_Daten_2022!AL$1,FALSE)="","",VLOOKUP($A90,FAG_Daten_2022!$A$1:$FK$206,FAG_Daten_2022!AL$1,FALSE))</f>
        <v>0</v>
      </c>
      <c r="BS90" s="82">
        <f>IF(VLOOKUP($A90,FAG_Daten_2022!$A$1:$FK$206,FAG_Daten_2022!AM$1,FALSE)="","",VLOOKUP($A90,FAG_Daten_2022!$A$1:$FK$206,FAG_Daten_2022!AM$1,FALSE))</f>
        <v>0</v>
      </c>
      <c r="BT90" s="82" t="str">
        <f>IF(VLOOKUP($A90,FAG_Daten_2022!$A$1:$FK$206,FAG_Daten_2022!AN$1,FALSE)="","",VLOOKUP($A90,FAG_Daten_2022!$A$1:$FK$206,FAG_Daten_2022!AN$1,FALSE))</f>
        <v/>
      </c>
      <c r="BU90" s="82" t="str">
        <f>IF(VLOOKUP($A90,FAG_Daten_2022!$A$1:$FK$206,FAG_Daten_2022!AO$1,FALSE)="","",VLOOKUP($A90,FAG_Daten_2022!$A$1:$FK$206,FAG_Daten_2022!AO$1,FALSE))</f>
        <v/>
      </c>
      <c r="BV90" s="82">
        <f>IF(VLOOKUP($A90,FAG_Daten_2022!$A$1:$FK$206,FAG_Daten_2022!AP$1,FALSE)="","",VLOOKUP($A90,FAG_Daten_2022!$A$1:$FK$206,FAG_Daten_2022!AP$1,FALSE))</f>
        <v>0</v>
      </c>
      <c r="BW90" s="82" t="str">
        <f>IF(VLOOKUP($A90,FAG_Daten_2022!$A$1:$FK$206,FAG_Daten_2022!AQ$1,FALSE)="","",VLOOKUP($A90,FAG_Daten_2022!$A$1:$FK$206,FAG_Daten_2022!AQ$1,FALSE))</f>
        <v/>
      </c>
      <c r="BX90" s="82" t="str">
        <f>IF(VLOOKUP($A90,FAG_Daten_2022!$A$1:$FK$206,FAG_Daten_2022!AR$1,FALSE)="","",VLOOKUP($A90,FAG_Daten_2022!$A$1:$FK$206,FAG_Daten_2022!AR$1,FALSE))</f>
        <v/>
      </c>
      <c r="BY90" s="82" t="str">
        <f>IF(VLOOKUP($A90,FAG_Daten_2022!$A$1:$FK$206,FAG_Daten_2022!AS$1,FALSE)="","",VLOOKUP($A90,FAG_Daten_2022!$A$1:$FK$206,FAG_Daten_2022!AS$1,FALSE))</f>
        <v/>
      </c>
      <c r="BZ90" s="82">
        <f t="shared" si="123"/>
        <v>0</v>
      </c>
      <c r="CA90" s="82">
        <f t="shared" si="124"/>
        <v>0</v>
      </c>
      <c r="CB90" s="82">
        <f t="shared" si="125"/>
        <v>0</v>
      </c>
      <c r="CC90" s="82" t="str">
        <f t="shared" si="126"/>
        <v/>
      </c>
      <c r="CD90" s="82">
        <f t="shared" si="127"/>
        <v>0</v>
      </c>
      <c r="CE90" s="82">
        <f t="shared" si="128"/>
        <v>0</v>
      </c>
      <c r="CF90" s="82" t="str">
        <f t="shared" si="129"/>
        <v/>
      </c>
      <c r="CG90" s="82" t="str">
        <f t="shared" si="130"/>
        <v/>
      </c>
      <c r="CH90" s="82">
        <f t="shared" si="131"/>
        <v>0</v>
      </c>
      <c r="CI90" s="82" t="str">
        <f t="shared" si="132"/>
        <v/>
      </c>
      <c r="CJ90" s="82" t="str">
        <f t="shared" si="133"/>
        <v/>
      </c>
      <c r="CK90" s="82" t="str">
        <f t="shared" si="134"/>
        <v/>
      </c>
      <c r="CL90" s="82">
        <f t="shared" si="135"/>
        <v>0</v>
      </c>
      <c r="CM90" s="82">
        <f t="shared" si="136"/>
        <v>0</v>
      </c>
      <c r="CN90" s="82">
        <f t="shared" si="137"/>
        <v>0</v>
      </c>
      <c r="CO90" s="82" t="str">
        <f t="shared" si="138"/>
        <v/>
      </c>
      <c r="CP90" s="82">
        <f t="shared" si="139"/>
        <v>0</v>
      </c>
      <c r="CQ90" s="82">
        <f t="shared" si="140"/>
        <v>0</v>
      </c>
      <c r="CR90" s="82" t="str">
        <f t="shared" si="141"/>
        <v/>
      </c>
      <c r="CS90" s="82" t="str">
        <f t="shared" si="142"/>
        <v/>
      </c>
      <c r="CT90" s="82">
        <f t="shared" si="143"/>
        <v>0</v>
      </c>
      <c r="CU90" s="82" t="str">
        <f t="shared" si="144"/>
        <v/>
      </c>
      <c r="CV90" s="82" t="str">
        <f t="shared" si="145"/>
        <v/>
      </c>
      <c r="CW90" s="82" t="str">
        <f t="shared" si="146"/>
        <v/>
      </c>
      <c r="CX90" s="82">
        <f t="shared" si="147"/>
        <v>0</v>
      </c>
      <c r="CY90" s="82">
        <f>VLOOKUP($A90,FAG_Daten_2022!$A$1:$FK$206,FAG_Daten_2022!I$1,FALSE)</f>
        <v>2206</v>
      </c>
      <c r="CZ90" s="82" t="str">
        <f>IF(VLOOKUP($A90,FAG_Daten_2022!$A$1:$FK$206,FAG_Daten_2022!BE$1,FALSE)="","",VLOOKUP($A90,FAG_Daten_2022!$A$1:$FK$206,FAG_Daten_2022!BE$1,FALSE))</f>
        <v/>
      </c>
      <c r="DA90" s="82" t="str">
        <f>IF(VLOOKUP($A90,FAG_Daten_2022!$A$1:$FK$206,FAG_Daten_2022!BF$1,FALSE)="","",VLOOKUP($A90,FAG_Daten_2022!$A$1:$FK$206,FAG_Daten_2022!BF$1,FALSE))</f>
        <v/>
      </c>
      <c r="DB90" s="82" t="str">
        <f>IF(VLOOKUP($A90,FAG_Daten_2022!$A$1:$FK$206,FAG_Daten_2022!BG$1,FALSE)="","",VLOOKUP($A90,FAG_Daten_2022!$A$1:$FK$206,FAG_Daten_2022!BG$1,FALSE))</f>
        <v/>
      </c>
      <c r="DC90" s="82" t="str">
        <f>IF(VLOOKUP($A90,FAG_Daten_2022!$A$1:$FK$206,FAG_Daten_2022!BH$1,FALSE)="","",VLOOKUP($A90,FAG_Daten_2022!$A$1:$FK$206,FAG_Daten_2022!BH$1,FALSE))</f>
        <v/>
      </c>
      <c r="DD90" s="82" t="str">
        <f>IF(VLOOKUP($A90,FAG_Daten_2022!$A$1:$FK$206,FAG_Daten_2022!BI$1,FALSE)="","",VLOOKUP($A90,FAG_Daten_2022!$A$1:$FK$206,FAG_Daten_2022!BI$1,FALSE))</f>
        <v/>
      </c>
      <c r="DE90" s="82" t="str">
        <f>IF(VLOOKUP($A90,FAG_Daten_2022!$A$1:$FK$206,FAG_Daten_2022!BJ$1,FALSE)="","",VLOOKUP($A90,FAG_Daten_2022!$A$1:$FK$206,FAG_Daten_2022!BJ$1,FALSE))</f>
        <v/>
      </c>
      <c r="DF90" s="82" t="str">
        <f>IF(VLOOKUP($A90,FAG_Daten_2022!$A$1:$FK$206,FAG_Daten_2022!BK$1,FALSE)="","",VLOOKUP($A90,FAG_Daten_2022!$A$1:$FK$206,FAG_Daten_2022!BK$1,FALSE))</f>
        <v/>
      </c>
      <c r="DG90" s="82" t="str">
        <f>IF(VLOOKUP($A90,FAG_Daten_2022!$A$1:$FK$206,FAG_Daten_2022!BL$1,FALSE)="","",VLOOKUP($A90,FAG_Daten_2022!$A$1:$FK$206,FAG_Daten_2022!BL$1,FALSE))</f>
        <v/>
      </c>
      <c r="DH90" s="82" t="str">
        <f>IF(VLOOKUP($A90,FAG_Daten_2022!$A$1:$FK$206,FAG_Daten_2022!BM$1,FALSE)="","",VLOOKUP($A90,FAG_Daten_2022!$A$1:$FK$206,FAG_Daten_2022!BM$1,FALSE))</f>
        <v/>
      </c>
      <c r="DI90" s="82" t="str">
        <f>IF(VLOOKUP($A90,FAG_Daten_2022!$A$1:$FK$206,FAG_Daten_2022!BN$1,FALSE)="","",VLOOKUP($A90,FAG_Daten_2022!$A$1:$FK$206,FAG_Daten_2022!BN$1,FALSE))</f>
        <v/>
      </c>
      <c r="DJ90" s="82" t="str">
        <f>IF(VLOOKUP($A90,FAG_Daten_2022!$A$1:$FK$206,FAG_Daten_2022!BO$1,FALSE)="","",VLOOKUP($A90,FAG_Daten_2022!$A$1:$FK$206,FAG_Daten_2022!BO$1,FALSE))</f>
        <v/>
      </c>
      <c r="DK90" s="82" t="str">
        <f>IF(VLOOKUP($A90,FAG_Daten_2022!$A$1:$FK$206,FAG_Daten_2022!BP$1,FALSE)="","",VLOOKUP($A90,FAG_Daten_2022!$A$1:$FK$206,FAG_Daten_2022!BP$1,FALSE))</f>
        <v/>
      </c>
      <c r="DL90" s="82" t="str">
        <f>IF(VLOOKUP($A90,FAG_Daten_2022!$A$1:$FK$206,FAG_Daten_2022!BQ$1,FALSE)="","",VLOOKUP($A90,FAG_Daten_2022!$A$1:$FK$206,FAG_Daten_2022!BQ$1,FALSE))</f>
        <v/>
      </c>
      <c r="DM90" s="82" t="str">
        <f>IF(VLOOKUP($A90,FAG_Daten_2022!$A$1:$FK$206,FAG_Daten_2022!BR$1,FALSE)="","",VLOOKUP($A90,FAG_Daten_2022!$A$1:$FK$206,FAG_Daten_2022!BR$1,FALSE))</f>
        <v/>
      </c>
      <c r="DN90" s="82" t="str">
        <f t="shared" si="148"/>
        <v/>
      </c>
      <c r="DO90" s="82" t="str">
        <f t="shared" si="149"/>
        <v/>
      </c>
      <c r="DP90" s="82" t="str">
        <f t="shared" si="150"/>
        <v/>
      </c>
      <c r="DQ90" s="82" t="str">
        <f t="shared" si="151"/>
        <v/>
      </c>
      <c r="DR90" s="82" t="str">
        <f t="shared" si="152"/>
        <v/>
      </c>
      <c r="DS90" s="82" t="str">
        <f t="shared" si="153"/>
        <v/>
      </c>
      <c r="DT90" s="82" t="str">
        <f t="shared" si="154"/>
        <v/>
      </c>
      <c r="DU90" s="82" t="str">
        <f t="shared" si="155"/>
        <v/>
      </c>
      <c r="DV90" s="82" t="str">
        <f t="shared" si="156"/>
        <v/>
      </c>
      <c r="DW90" s="82" t="str">
        <f t="shared" si="157"/>
        <v/>
      </c>
      <c r="DX90" s="82" t="str">
        <f t="shared" si="158"/>
        <v/>
      </c>
      <c r="DY90" s="82" t="str">
        <f t="shared" si="159"/>
        <v/>
      </c>
      <c r="DZ90" s="82">
        <f t="shared" si="160"/>
        <v>0</v>
      </c>
      <c r="EA90" s="82">
        <f t="shared" si="161"/>
        <v>0</v>
      </c>
      <c r="EB90" s="82"/>
      <c r="EC90" s="82"/>
      <c r="ED90" s="82"/>
      <c r="EE90" s="82"/>
      <c r="EF90" s="82"/>
      <c r="EG90" s="82"/>
      <c r="EH90" s="82"/>
      <c r="EI90" s="82"/>
      <c r="EJ90" s="82"/>
      <c r="EK90" s="1"/>
      <c r="EL90" s="11"/>
      <c r="EM90" s="1"/>
    </row>
    <row r="91" spans="1:143" s="3" customFormat="1" outlineLevel="1" x14ac:dyDescent="0.2">
      <c r="A91" s="3">
        <v>156</v>
      </c>
      <c r="B91" s="3" t="str">
        <f>VLOOKUP(A91,FAG_Daten_2022!A$1:$FK$206,FAG_Daten_2022!$B$1,FALSE)</f>
        <v>Meilen</v>
      </c>
      <c r="C91" s="3" t="str">
        <f>VLOOKUP(A91,FAG_Daten_2022!A$1:$FK$206,FAG_Daten_2022!$C$1,FALSE)</f>
        <v>Politische Gemeinde</v>
      </c>
      <c r="D91" s="3" t="str">
        <f>VLOOKUP(A91,FAG_Daten_2022!A$1:$FK$206,FAG_Daten_2022!$D$1,FALSE)</f>
        <v>Bezirk Meilen</v>
      </c>
      <c r="E91" s="82">
        <f>VLOOKUP(A91,FAG_Daten_2022!A$1:$FK$206,FAG_Daten_2022!$AT$1,FALSE)</f>
        <v>7908</v>
      </c>
      <c r="F91" s="82">
        <f>VLOOKUP(A91,FAG_Daten_2022!A$1:$FK$206,FAG_Daten_2022!$AV$1,FALSE)</f>
        <v>3770</v>
      </c>
      <c r="G91" s="82">
        <f>VLOOKUP(A91,FAG_Daten_2022!A$1:$FK$206,FAG_Daten_2022!$F$1,FALSE)</f>
        <v>14525</v>
      </c>
      <c r="H91" s="80">
        <f>VLOOKUP(A91,FAG_Daten_2022!A$1:$FK$206,FAG_Daten_2022!$DH$1,FALSE)</f>
        <v>84</v>
      </c>
      <c r="I91" s="82">
        <f>ROUND(IF(E91&lt;FAG_Basisdaten!$C$5*F91,(FAG_Basisdaten!$C$5*F91-E91)*G91*H91/100,0),0)</f>
        <v>0</v>
      </c>
      <c r="J91" s="82">
        <f>VLOOKUP(A91,FAG_Daten_2022!A$1:$FK$206,FAG_Daten_2022!$AT$1,FALSE)</f>
        <v>7908</v>
      </c>
      <c r="K91" s="82">
        <f>VLOOKUP(A91,FAG_Daten_2022!A$1:$FK$206,FAG_Daten_2022!$AV$1,FALSE)</f>
        <v>3770</v>
      </c>
      <c r="L91" s="3">
        <f>VLOOKUP(A91,FAG_Daten_2022!A$1:$FK$206,FAG_Daten_2022!$F$1,FALSE)</f>
        <v>14525</v>
      </c>
      <c r="M91" s="3">
        <f>VLOOKUP(A91,FAG_Daten_2022!A$1:$FK$206,FAG_Daten_2022!DJ$1,FALSE)</f>
        <v>99.67</v>
      </c>
      <c r="N91" s="3">
        <f>VLOOKUP(A91,FAG_Daten_2022!A$1:$FK$206,FAG_Daten_2022!$DK$1,FALSE)</f>
        <v>100.87</v>
      </c>
      <c r="O91" s="82">
        <f>ROUND(IF(J91&gt;K91*FAG_Basisdaten!$C$8,(J91-K91*FAG_Basisdaten!$C$8)*FAG_Basisdaten!$C$9*L91*(M91/N91),0),0)</f>
        <v>37785046</v>
      </c>
      <c r="P91" s="82">
        <f>VLOOKUP(A91,FAG_Daten_2022!A$1:$FK$206,FAG_Daten_2022!$I$1,FALSE)</f>
        <v>3066</v>
      </c>
      <c r="Q91" s="82">
        <f>VLOOKUP(A91,FAG_Daten_2022!A$1:$FK$206,FAG_Daten_2022!$F$1,FALSE)</f>
        <v>14525</v>
      </c>
      <c r="R91" s="82">
        <f>VLOOKUP(A91,FAG_Daten_2022!A$1:$FK$206,FAG_Daten_2022!$K$1,FALSE)</f>
        <v>232131</v>
      </c>
      <c r="S91" s="82">
        <f>VLOOKUP(A91,FAG_Daten_2022!A$1:$FK$206,FAG_Daten_2022!$H$1,FALSE)</f>
        <v>1130451</v>
      </c>
      <c r="T91" s="82">
        <f>VLOOKUP(A91,FAG_Daten_2022!A$1:$FK$206,FAG_Daten_2022!$F$1,FALSE)</f>
        <v>14525</v>
      </c>
      <c r="U91" s="3">
        <f>VLOOKUP(A91,FAG_Daten_2022!A$1:$FK$206,FAG_Daten_2022!$BC$1,FALSE)</f>
        <v>102.3</v>
      </c>
      <c r="V91" s="3">
        <f>VLOOKUP(A91,FAG_Daten_2022!A$1:$FK$206,FAG_Daten_2022!$BD$1,FALSE)</f>
        <v>104.2</v>
      </c>
      <c r="W91" s="118">
        <f>IF((P91/Q91)&gt;(R91/S91)*FAG_Basisdaten!$C$12,((P91/Q91)-(R91/S91)*FAG_Basisdaten!$C$12)*T91*FAG_Basisdaten!$C$13*(U91/V91),0)</f>
        <v>0</v>
      </c>
      <c r="X91" s="3">
        <f>VLOOKUP(A91,FAG_Daten_2022!A$1:$FK$206,FAG_Daten_2022!$DH$1,FALSE)</f>
        <v>84</v>
      </c>
      <c r="Y91" s="3">
        <f>VLOOKUP(A91,FAG_Daten_2022!A$1:$FK$206,FAG_Daten_2022!$DJ$1,FALSE)</f>
        <v>99.67</v>
      </c>
      <c r="Z91" s="82">
        <f>ROUND(W91-W91*MIN(MAX((Y91*FAG_Basisdaten!$C$15-X91)/(Y91*FAG_Basisdaten!$C$14),0),1),0)</f>
        <v>0</v>
      </c>
      <c r="AA91" s="79">
        <f>VLOOKUP(A91,FAG_Daten_2022!A$1:$FK$206,FAG_Daten_2022!$AW$1,FALSE)</f>
        <v>1222.52</v>
      </c>
      <c r="AB91" s="83">
        <f>VLOOKUP(A91,FAG_Daten_2022!A$1:$FK$206,FAG_Daten_2022!$AZ$1,FALSE)</f>
        <v>3.8E-3</v>
      </c>
      <c r="AC91" s="3">
        <f>VLOOKUP(A91,FAG_Daten_2022!A$1:$FK$206,FAG_Daten_2022!$F$1,FALSE)</f>
        <v>14525</v>
      </c>
      <c r="AD91" s="3">
        <f>VLOOKUP(A91,FAG_Daten_2022!A$1:$FK$206,FAG_Daten_2022!$BC$1,FALSE)</f>
        <v>102.3</v>
      </c>
      <c r="AE91" s="3">
        <f>VLOOKUP(A91,FAG_Daten_2022!A$1:$FK$206,FAG_Daten_2022!$BD$1,FALSE)</f>
        <v>104.2</v>
      </c>
      <c r="AF91" s="80">
        <f>IF(OR(AA91&lt;FAG_Basisdaten!$C$18,AB91&gt;FAG_Basisdaten!$C$19),MAX((FAG_Basisdaten!$C$20+FAG_Basisdaten!$C$21*AA91+FAG_Basisdaten!$C$22*AB91*100)*AC91*(AD91/AE91),0),0)</f>
        <v>0</v>
      </c>
      <c r="AG91" s="3">
        <f>VLOOKUP(A91,FAG_Daten_2022!A$1:$FK$206,FAG_Daten_2022!$DH$1,FALSE)</f>
        <v>84</v>
      </c>
      <c r="AH91" s="3">
        <f>VLOOKUP(A91,FAG_Daten_2022!A$1:$FK$206,FAG_Daten_2022!$DJ$1,FALSE)</f>
        <v>99.67</v>
      </c>
      <c r="AI91" s="82">
        <f>ROUND(AF91-AF91*MIN(MAX((AH91*FAG_Basisdaten!$C$24-AG91)/(AH91*FAG_Basisdaten!$C$23),0),1),0)</f>
        <v>0</v>
      </c>
      <c r="AJ91" s="3">
        <f>VLOOKUP(A91,FAG_Daten_2022!$A$1:$FK$206,FAG_Daten_2022!$BC$1,FALSE)</f>
        <v>102.3</v>
      </c>
      <c r="AK91" s="3">
        <f>VLOOKUP(A91,FAG_Daten_2022!$A$1:$FK$206,FAG_Daten_2022!$BD$1,FALSE)</f>
        <v>104.2</v>
      </c>
      <c r="AL91" s="82">
        <v>0</v>
      </c>
      <c r="AM91" s="82">
        <f t="shared" si="122"/>
        <v>-37785046</v>
      </c>
      <c r="AN91" s="115" t="str">
        <f>IF(VLOOKUP($A91,FAG_Daten_2022!$A$1:$FK$206,FAG_Daten_2022!BS$1,FALSE)="","",VLOOKUP($A91,FAG_Daten_2022!$A$1:$FK$206,FAG_Daten_2022!BS$1,FALSE))</f>
        <v/>
      </c>
      <c r="AO91" s="115" t="str">
        <f>IF(VLOOKUP($A91,FAG_Daten_2022!$A$1:$FK$206,FAG_Daten_2022!BT$1,FALSE)="","",VLOOKUP($A91,FAG_Daten_2022!$A$1:$FK$206,FAG_Daten_2022!BT$1,FALSE))</f>
        <v/>
      </c>
      <c r="AP91" s="115" t="str">
        <f>IF(VLOOKUP($A91,FAG_Daten_2022!$A$1:$FK$206,FAG_Daten_2022!BU$1,FALSE)="","",VLOOKUP($A91,FAG_Daten_2022!$A$1:$FK$206,FAG_Daten_2022!BU$1,FALSE))</f>
        <v/>
      </c>
      <c r="AQ91" s="115" t="str">
        <f>IF(VLOOKUP($A91,FAG_Daten_2022!$A$1:$FK$206,FAG_Daten_2022!BV$1,FALSE)="","",VLOOKUP($A91,FAG_Daten_2022!$A$1:$FK$206,FAG_Daten_2022!BV$1,FALSE))</f>
        <v/>
      </c>
      <c r="AR91" s="115" t="str">
        <f>IF(VLOOKUP($A91,FAG_Daten_2022!$A$1:$FK$206,FAG_Daten_2022!BW$1,FALSE)="","",VLOOKUP($A91,FAG_Daten_2022!$A$1:$FK$206,FAG_Daten_2022!BW$1,FALSE))</f>
        <v/>
      </c>
      <c r="AS91" s="115" t="str">
        <f>IF(VLOOKUP($A91,FAG_Daten_2022!$A$1:$FK$206,FAG_Daten_2022!BX$1,FALSE)="","",VLOOKUP($A91,FAG_Daten_2022!$A$1:$FK$206,FAG_Daten_2022!BX$1,FALSE))</f>
        <v/>
      </c>
      <c r="AT91" s="115" t="str">
        <f>IF(VLOOKUP($A91,FAG_Daten_2022!$A$1:$FK$206,FAG_Daten_2022!BY$1,FALSE)="","",VLOOKUP($A91,FAG_Daten_2022!$A$1:$FK$206,FAG_Daten_2022!BY$1,FALSE))</f>
        <v/>
      </c>
      <c r="AU91" s="115" t="str">
        <f>IF(VLOOKUP($A91,FAG_Daten_2022!$A$1:$FK$206,FAG_Daten_2022!BZ$1,FALSE)="","",VLOOKUP($A91,FAG_Daten_2022!$A$1:$FK$206,FAG_Daten_2022!BZ$1,FALSE))</f>
        <v/>
      </c>
      <c r="AV91" s="115" t="str">
        <f>IF(VLOOKUP($A91,FAG_Daten_2022!$A$1:$FK$206,FAG_Daten_2022!CA$1,FALSE)="","",VLOOKUP($A91,FAG_Daten_2022!$A$1:$FK$206,FAG_Daten_2022!CA$1,FALSE))</f>
        <v/>
      </c>
      <c r="AW91" s="115" t="str">
        <f>IF(VLOOKUP($A91,FAG_Daten_2022!$A$1:$FK$206,FAG_Daten_2022!CB$1,FALSE)="","",VLOOKUP($A91,FAG_Daten_2022!$A$1:$FK$206,FAG_Daten_2022!CB$1,FALSE))</f>
        <v/>
      </c>
      <c r="AX91" s="115" t="str">
        <f>IF(VLOOKUP($A91,FAG_Daten_2022!$A$1:$FK$206,FAG_Daten_2022!CC$1,FALSE)="","",VLOOKUP($A91,FAG_Daten_2022!$A$1:$FK$206,FAG_Daten_2022!CC$1,FALSE))</f>
        <v/>
      </c>
      <c r="AY91" s="115" t="str">
        <f>IF(VLOOKUP($A91,FAG_Daten_2022!$A$1:$FK$206,FAG_Daten_2022!CD$1,FALSE)="","",VLOOKUP($A91,FAG_Daten_2022!$A$1:$FK$206,FAG_Daten_2022!CD$1,FALSE))</f>
        <v/>
      </c>
      <c r="AZ91" s="80">
        <f>VLOOKUP($A91,FAG_Daten_2022!$A$1:$FK$206,FAG_Daten_2022!$DH$1,FALSE)</f>
        <v>84</v>
      </c>
      <c r="BA91" s="80">
        <f>IF(VLOOKUP($A91,FAG_Daten_2022!$A$1:$FK$206,FAG_Daten_2022!M$1,FALSE)="","",VLOOKUP($A91,FAG_Daten_2022!$A$1:$FK$206,FAG_Daten_2022!M$1,FALSE))</f>
        <v>0</v>
      </c>
      <c r="BB91" s="80">
        <f>IF(VLOOKUP($A91,FAG_Daten_2022!$A$1:$FK$206,FAG_Daten_2022!N$1,FALSE)="","",VLOOKUP($A91,FAG_Daten_2022!$A$1:$FK$206,FAG_Daten_2022!N$1,FALSE))</f>
        <v>0</v>
      </c>
      <c r="BC91" s="80">
        <f>IF(VLOOKUP($A91,FAG_Daten_2022!$A$1:$FK$206,FAG_Daten_2022!O$1,FALSE)="","",VLOOKUP($A91,FAG_Daten_2022!$A$1:$FK$206,FAG_Daten_2022!O$1,FALSE))</f>
        <v>0</v>
      </c>
      <c r="BD91" s="80" t="str">
        <f>IF(VLOOKUP($A91,FAG_Daten_2022!$A$1:$FK$206,FAG_Daten_2022!P$1,FALSE)="","",VLOOKUP($A91,FAG_Daten_2022!$A$1:$FK$206,FAG_Daten_2022!P$1,FALSE))</f>
        <v/>
      </c>
      <c r="BE91" s="80">
        <f>IF(VLOOKUP($A91,FAG_Daten_2022!$A$1:$FK$206,FAG_Daten_2022!R$1,FALSE)="","",VLOOKUP($A91,FAG_Daten_2022!$A$1:$FK$206,FAG_Daten_2022!R$1,FALSE))</f>
        <v>0</v>
      </c>
      <c r="BF91" s="80">
        <f>IF(VLOOKUP($A91,FAG_Daten_2022!$A$1:$FK$206,FAG_Daten_2022!S$1,FALSE)="","",VLOOKUP($A91,FAG_Daten_2022!$A$1:$FK$206,FAG_Daten_2022!S$1,FALSE))</f>
        <v>0</v>
      </c>
      <c r="BG91" s="80" t="str">
        <f>IF(VLOOKUP($A91,FAG_Daten_2022!$A$1:$FK$206,FAG_Daten_2022!T$1,FALSE)="","",VLOOKUP($A91,FAG_Daten_2022!$A$1:$FK$206,FAG_Daten_2022!T$1,FALSE))</f>
        <v/>
      </c>
      <c r="BH91" s="80" t="str">
        <f>IF(VLOOKUP($A91,FAG_Daten_2022!$A$1:$FK$206,FAG_Daten_2022!U$1,FALSE)="","",VLOOKUP($A91,FAG_Daten_2022!$A$1:$FK$206,FAG_Daten_2022!U$1,FALSE))</f>
        <v/>
      </c>
      <c r="BI91" s="80">
        <f>IF(VLOOKUP($A91,FAG_Daten_2022!$A$1:$FK$206,FAG_Daten_2022!W$1,FALSE)="","",VLOOKUP($A91,FAG_Daten_2022!$A$1:$FK$206,FAG_Daten_2022!W$1,FALSE))</f>
        <v>0</v>
      </c>
      <c r="BJ91" s="80" t="str">
        <f>IF(VLOOKUP($A91,FAG_Daten_2022!$A$1:$FK$206,FAG_Daten_2022!X$1,FALSE)="","",VLOOKUP($A91,FAG_Daten_2022!$A$1:$FK$206,FAG_Daten_2022!X$1,FALSE))</f>
        <v/>
      </c>
      <c r="BK91" s="80" t="str">
        <f>IF(VLOOKUP($A91,FAG_Daten_2022!$A$1:$FK$206,FAG_Daten_2022!Y$1,FALSE)="","",VLOOKUP($A91,FAG_Daten_2022!$A$1:$FK$206,FAG_Daten_2022!Y$1,FALSE))</f>
        <v/>
      </c>
      <c r="BL91" s="80" t="str">
        <f>IF(VLOOKUP($A91,FAG_Daten_2022!$A$1:$FK$206,FAG_Daten_2022!Z$1,FALSE)="","",VLOOKUP($A91,FAG_Daten_2022!$A$1:$FK$206,FAG_Daten_2022!Z$1,FALSE))</f>
        <v/>
      </c>
      <c r="BM91" s="82">
        <f>IF(VLOOKUP($A91,FAG_Daten_2022!$A$1:$FK$206,FAG_Daten_2022!AG$1,FALSE)="","",VLOOKUP($A91,FAG_Daten_2022!$A$1:$FK$206,FAG_Daten_2022!AG$1,FALSE))</f>
        <v>114863487</v>
      </c>
      <c r="BN91" s="82">
        <f>IF(VLOOKUP($A91,FAG_Daten_2022!$A$1:$FK$206,FAG_Daten_2022!AH$1,FALSE)="","",VLOOKUP($A91,FAG_Daten_2022!$A$1:$FK$206,FAG_Daten_2022!AH$1,FALSE))</f>
        <v>0</v>
      </c>
      <c r="BO91" s="82">
        <f>IF(VLOOKUP($A91,FAG_Daten_2022!$A$1:$FK$206,FAG_Daten_2022!AI$1,FALSE)="","",VLOOKUP($A91,FAG_Daten_2022!$A$1:$FK$206,FAG_Daten_2022!AI$1,FALSE))</f>
        <v>0</v>
      </c>
      <c r="BP91" s="113">
        <f>IF(VLOOKUP($A91,FAG_Daten_2022!$A$1:$FK$206,FAG_Daten_2022!AJ$1,FALSE)="","",VLOOKUP($A91,FAG_Daten_2022!$A$1:$FK$206,FAG_Daten_2022!AJ$1,FALSE))</f>
        <v>0</v>
      </c>
      <c r="BQ91" s="82" t="str">
        <f>IF(VLOOKUP($A91,FAG_Daten_2022!$A$1:$FK$206,FAG_Daten_2022!AK$1,FALSE)="","",VLOOKUP($A91,FAG_Daten_2022!$A$1:$FK$206,FAG_Daten_2022!AK$1,FALSE))</f>
        <v/>
      </c>
      <c r="BR91" s="82">
        <f>IF(VLOOKUP($A91,FAG_Daten_2022!$A$1:$FK$206,FAG_Daten_2022!AL$1,FALSE)="","",VLOOKUP($A91,FAG_Daten_2022!$A$1:$FK$206,FAG_Daten_2022!AL$1,FALSE))</f>
        <v>0</v>
      </c>
      <c r="BS91" s="82">
        <f>IF(VLOOKUP($A91,FAG_Daten_2022!$A$1:$FK$206,FAG_Daten_2022!AM$1,FALSE)="","",VLOOKUP($A91,FAG_Daten_2022!$A$1:$FK$206,FAG_Daten_2022!AM$1,FALSE))</f>
        <v>0</v>
      </c>
      <c r="BT91" s="82" t="str">
        <f>IF(VLOOKUP($A91,FAG_Daten_2022!$A$1:$FK$206,FAG_Daten_2022!AN$1,FALSE)="","",VLOOKUP($A91,FAG_Daten_2022!$A$1:$FK$206,FAG_Daten_2022!AN$1,FALSE))</f>
        <v/>
      </c>
      <c r="BU91" s="82" t="str">
        <f>IF(VLOOKUP($A91,FAG_Daten_2022!$A$1:$FK$206,FAG_Daten_2022!AO$1,FALSE)="","",VLOOKUP($A91,FAG_Daten_2022!$A$1:$FK$206,FAG_Daten_2022!AO$1,FALSE))</f>
        <v/>
      </c>
      <c r="BV91" s="82">
        <f>IF(VLOOKUP($A91,FAG_Daten_2022!$A$1:$FK$206,FAG_Daten_2022!AP$1,FALSE)="","",VLOOKUP($A91,FAG_Daten_2022!$A$1:$FK$206,FAG_Daten_2022!AP$1,FALSE))</f>
        <v>0</v>
      </c>
      <c r="BW91" s="82" t="str">
        <f>IF(VLOOKUP($A91,FAG_Daten_2022!$A$1:$FK$206,FAG_Daten_2022!AQ$1,FALSE)="","",VLOOKUP($A91,FAG_Daten_2022!$A$1:$FK$206,FAG_Daten_2022!AQ$1,FALSE))</f>
        <v/>
      </c>
      <c r="BX91" s="82" t="str">
        <f>IF(VLOOKUP($A91,FAG_Daten_2022!$A$1:$FK$206,FAG_Daten_2022!AR$1,FALSE)="","",VLOOKUP($A91,FAG_Daten_2022!$A$1:$FK$206,FAG_Daten_2022!AR$1,FALSE))</f>
        <v/>
      </c>
      <c r="BY91" s="82" t="str">
        <f>IF(VLOOKUP($A91,FAG_Daten_2022!$A$1:$FK$206,FAG_Daten_2022!AS$1,FALSE)="","",VLOOKUP($A91,FAG_Daten_2022!$A$1:$FK$206,FAG_Daten_2022!AS$1,FALSE))</f>
        <v/>
      </c>
      <c r="BZ91" s="82">
        <f t="shared" si="123"/>
        <v>0</v>
      </c>
      <c r="CA91" s="82">
        <f t="shared" si="124"/>
        <v>0</v>
      </c>
      <c r="CB91" s="82">
        <f t="shared" si="125"/>
        <v>0</v>
      </c>
      <c r="CC91" s="82" t="str">
        <f t="shared" si="126"/>
        <v/>
      </c>
      <c r="CD91" s="82">
        <f t="shared" si="127"/>
        <v>0</v>
      </c>
      <c r="CE91" s="82">
        <f t="shared" si="128"/>
        <v>0</v>
      </c>
      <c r="CF91" s="82" t="str">
        <f t="shared" si="129"/>
        <v/>
      </c>
      <c r="CG91" s="82" t="str">
        <f t="shared" si="130"/>
        <v/>
      </c>
      <c r="CH91" s="82">
        <f t="shared" si="131"/>
        <v>0</v>
      </c>
      <c r="CI91" s="82" t="str">
        <f t="shared" si="132"/>
        <v/>
      </c>
      <c r="CJ91" s="82" t="str">
        <f t="shared" si="133"/>
        <v/>
      </c>
      <c r="CK91" s="82" t="str">
        <f t="shared" si="134"/>
        <v/>
      </c>
      <c r="CL91" s="82">
        <f t="shared" si="135"/>
        <v>0</v>
      </c>
      <c r="CM91" s="82">
        <f t="shared" si="136"/>
        <v>0</v>
      </c>
      <c r="CN91" s="82">
        <f t="shared" si="137"/>
        <v>0</v>
      </c>
      <c r="CO91" s="82" t="str">
        <f t="shared" si="138"/>
        <v/>
      </c>
      <c r="CP91" s="82">
        <f t="shared" si="139"/>
        <v>0</v>
      </c>
      <c r="CQ91" s="82">
        <f t="shared" si="140"/>
        <v>0</v>
      </c>
      <c r="CR91" s="82" t="str">
        <f t="shared" si="141"/>
        <v/>
      </c>
      <c r="CS91" s="82" t="str">
        <f t="shared" si="142"/>
        <v/>
      </c>
      <c r="CT91" s="82">
        <f t="shared" si="143"/>
        <v>0</v>
      </c>
      <c r="CU91" s="82" t="str">
        <f t="shared" si="144"/>
        <v/>
      </c>
      <c r="CV91" s="82" t="str">
        <f t="shared" si="145"/>
        <v/>
      </c>
      <c r="CW91" s="82" t="str">
        <f t="shared" si="146"/>
        <v/>
      </c>
      <c r="CX91" s="82">
        <f t="shared" si="147"/>
        <v>0</v>
      </c>
      <c r="CY91" s="82">
        <f>VLOOKUP($A91,FAG_Daten_2022!$A$1:$FK$206,FAG_Daten_2022!I$1,FALSE)</f>
        <v>3066</v>
      </c>
      <c r="CZ91" s="82" t="str">
        <f>IF(VLOOKUP($A91,FAG_Daten_2022!$A$1:$FK$206,FAG_Daten_2022!BE$1,FALSE)="","",VLOOKUP($A91,FAG_Daten_2022!$A$1:$FK$206,FAG_Daten_2022!BE$1,FALSE))</f>
        <v/>
      </c>
      <c r="DA91" s="82" t="str">
        <f>IF(VLOOKUP($A91,FAG_Daten_2022!$A$1:$FK$206,FAG_Daten_2022!BF$1,FALSE)="","",VLOOKUP($A91,FAG_Daten_2022!$A$1:$FK$206,FAG_Daten_2022!BF$1,FALSE))</f>
        <v/>
      </c>
      <c r="DB91" s="82" t="str">
        <f>IF(VLOOKUP($A91,FAG_Daten_2022!$A$1:$FK$206,FAG_Daten_2022!BG$1,FALSE)="","",VLOOKUP($A91,FAG_Daten_2022!$A$1:$FK$206,FAG_Daten_2022!BG$1,FALSE))</f>
        <v/>
      </c>
      <c r="DC91" s="82" t="str">
        <f>IF(VLOOKUP($A91,FAG_Daten_2022!$A$1:$FK$206,FAG_Daten_2022!BH$1,FALSE)="","",VLOOKUP($A91,FAG_Daten_2022!$A$1:$FK$206,FAG_Daten_2022!BH$1,FALSE))</f>
        <v/>
      </c>
      <c r="DD91" s="82" t="str">
        <f>IF(VLOOKUP($A91,FAG_Daten_2022!$A$1:$FK$206,FAG_Daten_2022!BI$1,FALSE)="","",VLOOKUP($A91,FAG_Daten_2022!$A$1:$FK$206,FAG_Daten_2022!BI$1,FALSE))</f>
        <v/>
      </c>
      <c r="DE91" s="82" t="str">
        <f>IF(VLOOKUP($A91,FAG_Daten_2022!$A$1:$FK$206,FAG_Daten_2022!BJ$1,FALSE)="","",VLOOKUP($A91,FAG_Daten_2022!$A$1:$FK$206,FAG_Daten_2022!BJ$1,FALSE))</f>
        <v/>
      </c>
      <c r="DF91" s="82" t="str">
        <f>IF(VLOOKUP($A91,FAG_Daten_2022!$A$1:$FK$206,FAG_Daten_2022!BK$1,FALSE)="","",VLOOKUP($A91,FAG_Daten_2022!$A$1:$FK$206,FAG_Daten_2022!BK$1,FALSE))</f>
        <v/>
      </c>
      <c r="DG91" s="82" t="str">
        <f>IF(VLOOKUP($A91,FAG_Daten_2022!$A$1:$FK$206,FAG_Daten_2022!BL$1,FALSE)="","",VLOOKUP($A91,FAG_Daten_2022!$A$1:$FK$206,FAG_Daten_2022!BL$1,FALSE))</f>
        <v/>
      </c>
      <c r="DH91" s="82" t="str">
        <f>IF(VLOOKUP($A91,FAG_Daten_2022!$A$1:$FK$206,FAG_Daten_2022!BM$1,FALSE)="","",VLOOKUP($A91,FAG_Daten_2022!$A$1:$FK$206,FAG_Daten_2022!BM$1,FALSE))</f>
        <v/>
      </c>
      <c r="DI91" s="82" t="str">
        <f>IF(VLOOKUP($A91,FAG_Daten_2022!$A$1:$FK$206,FAG_Daten_2022!BN$1,FALSE)="","",VLOOKUP($A91,FAG_Daten_2022!$A$1:$FK$206,FAG_Daten_2022!BN$1,FALSE))</f>
        <v/>
      </c>
      <c r="DJ91" s="82" t="str">
        <f>IF(VLOOKUP($A91,FAG_Daten_2022!$A$1:$FK$206,FAG_Daten_2022!BO$1,FALSE)="","",VLOOKUP($A91,FAG_Daten_2022!$A$1:$FK$206,FAG_Daten_2022!BO$1,FALSE))</f>
        <v/>
      </c>
      <c r="DK91" s="82" t="str">
        <f>IF(VLOOKUP($A91,FAG_Daten_2022!$A$1:$FK$206,FAG_Daten_2022!BP$1,FALSE)="","",VLOOKUP($A91,FAG_Daten_2022!$A$1:$FK$206,FAG_Daten_2022!BP$1,FALSE))</f>
        <v/>
      </c>
      <c r="DL91" s="82" t="str">
        <f>IF(VLOOKUP($A91,FAG_Daten_2022!$A$1:$FK$206,FAG_Daten_2022!BQ$1,FALSE)="","",VLOOKUP($A91,FAG_Daten_2022!$A$1:$FK$206,FAG_Daten_2022!BQ$1,FALSE))</f>
        <v/>
      </c>
      <c r="DM91" s="82" t="str">
        <f>IF(VLOOKUP($A91,FAG_Daten_2022!$A$1:$FK$206,FAG_Daten_2022!BR$1,FALSE)="","",VLOOKUP($A91,FAG_Daten_2022!$A$1:$FK$206,FAG_Daten_2022!BR$1,FALSE))</f>
        <v/>
      </c>
      <c r="DN91" s="82" t="str">
        <f t="shared" si="148"/>
        <v/>
      </c>
      <c r="DO91" s="82" t="str">
        <f t="shared" si="149"/>
        <v/>
      </c>
      <c r="DP91" s="82" t="str">
        <f t="shared" si="150"/>
        <v/>
      </c>
      <c r="DQ91" s="82" t="str">
        <f t="shared" si="151"/>
        <v/>
      </c>
      <c r="DR91" s="82" t="str">
        <f t="shared" si="152"/>
        <v/>
      </c>
      <c r="DS91" s="82" t="str">
        <f t="shared" si="153"/>
        <v/>
      </c>
      <c r="DT91" s="82" t="str">
        <f t="shared" si="154"/>
        <v/>
      </c>
      <c r="DU91" s="82" t="str">
        <f t="shared" si="155"/>
        <v/>
      </c>
      <c r="DV91" s="82" t="str">
        <f t="shared" si="156"/>
        <v/>
      </c>
      <c r="DW91" s="82" t="str">
        <f t="shared" si="157"/>
        <v/>
      </c>
      <c r="DX91" s="82" t="str">
        <f t="shared" si="158"/>
        <v/>
      </c>
      <c r="DY91" s="82" t="str">
        <f t="shared" si="159"/>
        <v/>
      </c>
      <c r="DZ91" s="82">
        <f t="shared" si="160"/>
        <v>0</v>
      </c>
      <c r="EA91" s="82">
        <f t="shared" si="161"/>
        <v>0</v>
      </c>
      <c r="EB91" s="82"/>
      <c r="EC91" s="82"/>
      <c r="ED91" s="82"/>
      <c r="EE91" s="82"/>
      <c r="EF91" s="82"/>
      <c r="EG91" s="82"/>
      <c r="EH91" s="82"/>
      <c r="EI91" s="82"/>
      <c r="EJ91" s="82"/>
      <c r="EL91" s="82"/>
    </row>
    <row r="92" spans="1:143" s="3" customFormat="1" outlineLevel="1" x14ac:dyDescent="0.2">
      <c r="A92" s="3">
        <v>9</v>
      </c>
      <c r="B92" s="3" t="str">
        <f>VLOOKUP(A92,FAG_Daten_2022!A$1:$FK$206,FAG_Daten_2022!$B$1,FALSE)</f>
        <v>Mettmenstetten</v>
      </c>
      <c r="C92" s="3" t="str">
        <f>VLOOKUP(A92,FAG_Daten_2022!A$1:$FK$206,FAG_Daten_2022!$C$1,FALSE)</f>
        <v>Politische Gemeinde</v>
      </c>
      <c r="D92" s="3" t="str">
        <f>VLOOKUP(A92,FAG_Daten_2022!A$1:$FK$206,FAG_Daten_2022!$D$1,FALSE)</f>
        <v>Bezirk Affoltern</v>
      </c>
      <c r="E92" s="82">
        <f>VLOOKUP(A92,FAG_Daten_2022!A$1:$FK$206,FAG_Daten_2022!$AT$1,FALSE)</f>
        <v>3250</v>
      </c>
      <c r="F92" s="82">
        <f>VLOOKUP(A92,FAG_Daten_2022!A$1:$FK$206,FAG_Daten_2022!$AV$1,FALSE)</f>
        <v>3770</v>
      </c>
      <c r="G92" s="82">
        <f>VLOOKUP(A92,FAG_Daten_2022!A$1:$FK$206,FAG_Daten_2022!$F$1,FALSE)</f>
        <v>5378</v>
      </c>
      <c r="H92" s="80">
        <f>VLOOKUP(A92,FAG_Daten_2022!A$1:$FK$206,FAG_Daten_2022!$DH$1,FALSE)</f>
        <v>99</v>
      </c>
      <c r="I92" s="82">
        <f>ROUND(IF(E92&lt;FAG_Basisdaten!$C$5*F92,(FAG_Basisdaten!$C$5*F92-E92)*G92*H92/100,0),0)</f>
        <v>1764979</v>
      </c>
      <c r="J92" s="82">
        <f>VLOOKUP(A92,FAG_Daten_2022!A$1:$FK$206,FAG_Daten_2022!$AT$1,FALSE)</f>
        <v>3250</v>
      </c>
      <c r="K92" s="82">
        <f>VLOOKUP(A92,FAG_Daten_2022!A$1:$FK$206,FAG_Daten_2022!$AV$1,FALSE)</f>
        <v>3770</v>
      </c>
      <c r="L92" s="3">
        <f>VLOOKUP(A92,FAG_Daten_2022!A$1:$FK$206,FAG_Daten_2022!$F$1,FALSE)</f>
        <v>5378</v>
      </c>
      <c r="M92" s="3">
        <f>VLOOKUP(A92,FAG_Daten_2022!A$1:$FK$206,FAG_Daten_2022!DJ$1,FALSE)</f>
        <v>99.67</v>
      </c>
      <c r="N92" s="3">
        <f>VLOOKUP(A92,FAG_Daten_2022!A$1:$FK$206,FAG_Daten_2022!$DK$1,FALSE)</f>
        <v>100.87</v>
      </c>
      <c r="O92" s="82">
        <f>ROUND(IF(J92&gt;K92*FAG_Basisdaten!$C$8,(J92-K92*FAG_Basisdaten!$C$8)*FAG_Basisdaten!$C$9*L92*(M92/N92),0),0)</f>
        <v>0</v>
      </c>
      <c r="P92" s="82">
        <f>VLOOKUP(A92,FAG_Daten_2022!A$1:$FK$206,FAG_Daten_2022!$I$1,FALSE)</f>
        <v>1239</v>
      </c>
      <c r="Q92" s="82">
        <f>VLOOKUP(A92,FAG_Daten_2022!A$1:$FK$206,FAG_Daten_2022!$F$1,FALSE)</f>
        <v>5378</v>
      </c>
      <c r="R92" s="82">
        <f>VLOOKUP(A92,FAG_Daten_2022!A$1:$FK$206,FAG_Daten_2022!$K$1,FALSE)</f>
        <v>232131</v>
      </c>
      <c r="S92" s="82">
        <f>VLOOKUP(A92,FAG_Daten_2022!A$1:$FK$206,FAG_Daten_2022!$H$1,FALSE)</f>
        <v>1130451</v>
      </c>
      <c r="T92" s="82">
        <f>VLOOKUP(A92,FAG_Daten_2022!A$1:$FK$206,FAG_Daten_2022!$F$1,FALSE)</f>
        <v>5378</v>
      </c>
      <c r="U92" s="3">
        <f>VLOOKUP(A92,FAG_Daten_2022!A$1:$FK$206,FAG_Daten_2022!$BC$1,FALSE)</f>
        <v>102.3</v>
      </c>
      <c r="V92" s="3">
        <f>VLOOKUP(A92,FAG_Daten_2022!A$1:$FK$206,FAG_Daten_2022!$BD$1,FALSE)</f>
        <v>104.2</v>
      </c>
      <c r="W92" s="118">
        <f>IF((P92/Q92)&gt;(R92/S92)*FAG_Basisdaten!$C$12,((P92/Q92)-(R92/S92)*FAG_Basisdaten!$C$12)*T92*FAG_Basisdaten!$C$13*(U92/V92),0)</f>
        <v>285431.04891988449</v>
      </c>
      <c r="X92" s="3">
        <f>VLOOKUP(A92,FAG_Daten_2022!A$1:$FK$206,FAG_Daten_2022!$DH$1,FALSE)</f>
        <v>99</v>
      </c>
      <c r="Y92" s="3">
        <f>VLOOKUP(A92,FAG_Daten_2022!A$1:$FK$206,FAG_Daten_2022!$DJ$1,FALSE)</f>
        <v>99.67</v>
      </c>
      <c r="Z92" s="82">
        <f>ROUND(W92-W92*MIN(MAX((Y92*FAG_Basisdaten!$C$15-X92)/(Y92*FAG_Basisdaten!$C$14),0),1),0)</f>
        <v>126253</v>
      </c>
      <c r="AA92" s="79">
        <f>VLOOKUP(A92,FAG_Daten_2022!A$1:$FK$206,FAG_Daten_2022!$AW$1,FALSE)</f>
        <v>414.21</v>
      </c>
      <c r="AB92" s="83">
        <f>VLOOKUP(A92,FAG_Daten_2022!A$1:$FK$206,FAG_Daten_2022!$AZ$1,FALSE)</f>
        <v>2.2000000000000001E-3</v>
      </c>
      <c r="AC92" s="3">
        <f>VLOOKUP(A92,FAG_Daten_2022!A$1:$FK$206,FAG_Daten_2022!$F$1,FALSE)</f>
        <v>5378</v>
      </c>
      <c r="AD92" s="3">
        <f>VLOOKUP(A92,FAG_Daten_2022!A$1:$FK$206,FAG_Daten_2022!$BC$1,FALSE)</f>
        <v>102.3</v>
      </c>
      <c r="AE92" s="3">
        <f>VLOOKUP(A92,FAG_Daten_2022!A$1:$FK$206,FAG_Daten_2022!$BD$1,FALSE)</f>
        <v>104.2</v>
      </c>
      <c r="AF92" s="80">
        <f>IF(OR(AA92&lt;FAG_Basisdaten!$C$18,AB92&gt;FAG_Basisdaten!$C$19),MAX((FAG_Basisdaten!$C$20+FAG_Basisdaten!$C$21*AA92+FAG_Basisdaten!$C$22*AB92*100)*AC92*(AD92/AE92),0),0)</f>
        <v>0</v>
      </c>
      <c r="AG92" s="3">
        <f>VLOOKUP(A92,FAG_Daten_2022!A$1:$FK$206,FAG_Daten_2022!$DH$1,FALSE)</f>
        <v>99</v>
      </c>
      <c r="AH92" s="3">
        <f>VLOOKUP(A92,FAG_Daten_2022!A$1:$FK$206,FAG_Daten_2022!$DJ$1,FALSE)</f>
        <v>99.67</v>
      </c>
      <c r="AI92" s="82">
        <f>ROUND(AF92-AF92*MIN(MAX((AH92*FAG_Basisdaten!$C$24-AG92)/(AH92*FAG_Basisdaten!$C$23),0),1),0)</f>
        <v>0</v>
      </c>
      <c r="AJ92" s="3">
        <f>VLOOKUP(A92,FAG_Daten_2022!$A$1:$FK$206,FAG_Daten_2022!$BC$1,FALSE)</f>
        <v>102.3</v>
      </c>
      <c r="AK92" s="3">
        <f>VLOOKUP(A92,FAG_Daten_2022!$A$1:$FK$206,FAG_Daten_2022!$BD$1,FALSE)</f>
        <v>104.2</v>
      </c>
      <c r="AL92" s="82">
        <v>0</v>
      </c>
      <c r="AM92" s="82">
        <f t="shared" si="122"/>
        <v>1891232</v>
      </c>
      <c r="AN92" s="115"/>
      <c r="AO92" s="115" t="str">
        <f>IF(VLOOKUP($A92,FAG_Daten_2022!$A$1:$FK$206,FAG_Daten_2022!BT$1,FALSE)="","",VLOOKUP($A92,FAG_Daten_2022!$A$1:$FK$206,FAG_Daten_2022!BT$1,FALSE))</f>
        <v/>
      </c>
      <c r="AP92" s="115" t="str">
        <f>IF(VLOOKUP($A92,FAG_Daten_2022!$A$1:$FK$206,FAG_Daten_2022!BU$1,FALSE)="","",VLOOKUP($A92,FAG_Daten_2022!$A$1:$FK$206,FAG_Daten_2022!BU$1,FALSE))</f>
        <v/>
      </c>
      <c r="AQ92" s="115" t="str">
        <f>IF(VLOOKUP($A92,FAG_Daten_2022!$A$1:$FK$206,FAG_Daten_2022!BV$1,FALSE)="","",VLOOKUP($A92,FAG_Daten_2022!$A$1:$FK$206,FAG_Daten_2022!BV$1,FALSE))</f>
        <v/>
      </c>
      <c r="AR92" s="115" t="str">
        <f>IF(VLOOKUP($A92,FAG_Daten_2022!$A$1:$FK$206,FAG_Daten_2022!BW$1,FALSE)="","",VLOOKUP($A92,FAG_Daten_2022!$A$1:$FK$206,FAG_Daten_2022!BW$1,FALSE))</f>
        <v>Mettmenstetten</v>
      </c>
      <c r="AS92" s="115" t="str">
        <f>IF(VLOOKUP($A92,FAG_Daten_2022!$A$1:$FK$206,FAG_Daten_2022!BX$1,FALSE)="","",VLOOKUP($A92,FAG_Daten_2022!$A$1:$FK$206,FAG_Daten_2022!BX$1,FALSE))</f>
        <v/>
      </c>
      <c r="AT92" s="115" t="str">
        <f>IF(VLOOKUP($A92,FAG_Daten_2022!$A$1:$FK$206,FAG_Daten_2022!BY$1,FALSE)="","",VLOOKUP($A92,FAG_Daten_2022!$A$1:$FK$206,FAG_Daten_2022!BY$1,FALSE))</f>
        <v/>
      </c>
      <c r="AU92" s="115" t="str">
        <f>IF(VLOOKUP($A92,FAG_Daten_2022!$A$1:$FK$206,FAG_Daten_2022!BZ$1,FALSE)="","",VLOOKUP($A92,FAG_Daten_2022!$A$1:$FK$206,FAG_Daten_2022!BZ$1,FALSE))</f>
        <v/>
      </c>
      <c r="AV92" s="115" t="str">
        <f>IF(VLOOKUP($A92,FAG_Daten_2022!$A$1:$FK$206,FAG_Daten_2022!CA$1,FALSE)="","",VLOOKUP($A92,FAG_Daten_2022!$A$1:$FK$206,FAG_Daten_2022!CA$1,FALSE))</f>
        <v/>
      </c>
      <c r="AW92" s="115" t="str">
        <f>IF(VLOOKUP($A92,FAG_Daten_2022!$A$1:$FK$206,FAG_Daten_2022!CB$1,FALSE)="","",VLOOKUP($A92,FAG_Daten_2022!$A$1:$FK$206,FAG_Daten_2022!CB$1,FALSE))</f>
        <v/>
      </c>
      <c r="AX92" s="115" t="str">
        <f>IF(VLOOKUP($A92,FAG_Daten_2022!$A$1:$FK$206,FAG_Daten_2022!CC$1,FALSE)="","",VLOOKUP($A92,FAG_Daten_2022!$A$1:$FK$206,FAG_Daten_2022!CC$1,FALSE))</f>
        <v/>
      </c>
      <c r="AY92" s="115" t="str">
        <f>IF(VLOOKUP($A92,FAG_Daten_2022!$A$1:$FK$206,FAG_Daten_2022!CD$1,FALSE)="","",VLOOKUP($A92,FAG_Daten_2022!$A$1:$FK$206,FAG_Daten_2022!CD$1,FALSE))</f>
        <v/>
      </c>
      <c r="AZ92" s="80">
        <f>VLOOKUP($A92,FAG_Daten_2022!$A$1:$FK$206,FAG_Daten_2022!$DH$1,FALSE)</f>
        <v>99</v>
      </c>
      <c r="BA92" s="80"/>
      <c r="BB92" s="80">
        <f>IF(VLOOKUP($A92,FAG_Daten_2022!$A$1:$FK$206,FAG_Daten_2022!N$1,FALSE)="","",VLOOKUP($A92,FAG_Daten_2022!$A$1:$FK$206,FAG_Daten_2022!N$1,FALSE))</f>
        <v>0</v>
      </c>
      <c r="BC92" s="80">
        <f>IF(VLOOKUP($A92,FAG_Daten_2022!$A$1:$FK$206,FAG_Daten_2022!O$1,FALSE)="","",VLOOKUP($A92,FAG_Daten_2022!$A$1:$FK$206,FAG_Daten_2022!O$1,FALSE))</f>
        <v>0</v>
      </c>
      <c r="BD92" s="80" t="str">
        <f>IF(VLOOKUP($A92,FAG_Daten_2022!$A$1:$FK$206,FAG_Daten_2022!P$1,FALSE)="","",VLOOKUP($A92,FAG_Daten_2022!$A$1:$FK$206,FAG_Daten_2022!P$1,FALSE))</f>
        <v/>
      </c>
      <c r="BE92" s="80">
        <f>IF(VLOOKUP($A92,FAG_Daten_2022!$A$1:$FK$206,FAG_Daten_2022!R$1,FALSE)="","",VLOOKUP($A92,FAG_Daten_2022!$A$1:$FK$206,FAG_Daten_2022!R$1,FALSE))</f>
        <v>21</v>
      </c>
      <c r="BF92" s="80">
        <f>IF(VLOOKUP($A92,FAG_Daten_2022!$A$1:$FK$206,FAG_Daten_2022!S$1,FALSE)="","",VLOOKUP($A92,FAG_Daten_2022!$A$1:$FK$206,FAG_Daten_2022!S$1,FALSE))</f>
        <v>0</v>
      </c>
      <c r="BG92" s="80" t="str">
        <f>IF(VLOOKUP($A92,FAG_Daten_2022!$A$1:$FK$206,FAG_Daten_2022!T$1,FALSE)="","",VLOOKUP($A92,FAG_Daten_2022!$A$1:$FK$206,FAG_Daten_2022!T$1,FALSE))</f>
        <v/>
      </c>
      <c r="BH92" s="80" t="str">
        <f>IF(VLOOKUP($A92,FAG_Daten_2022!$A$1:$FK$206,FAG_Daten_2022!U$1,FALSE)="","",VLOOKUP($A92,FAG_Daten_2022!$A$1:$FK$206,FAG_Daten_2022!U$1,FALSE))</f>
        <v/>
      </c>
      <c r="BI92" s="80">
        <f>IF(VLOOKUP($A92,FAG_Daten_2022!$A$1:$FK$206,FAG_Daten_2022!W$1,FALSE)="","",VLOOKUP($A92,FAG_Daten_2022!$A$1:$FK$206,FAG_Daten_2022!W$1,FALSE))</f>
        <v>0</v>
      </c>
      <c r="BJ92" s="80" t="str">
        <f>IF(VLOOKUP($A92,FAG_Daten_2022!$A$1:$FK$206,FAG_Daten_2022!X$1,FALSE)="","",VLOOKUP($A92,FAG_Daten_2022!$A$1:$FK$206,FAG_Daten_2022!X$1,FALSE))</f>
        <v/>
      </c>
      <c r="BK92" s="80" t="str">
        <f>IF(VLOOKUP($A92,FAG_Daten_2022!$A$1:$FK$206,FAG_Daten_2022!Y$1,FALSE)="","",VLOOKUP($A92,FAG_Daten_2022!$A$1:$FK$206,FAG_Daten_2022!Y$1,FALSE))</f>
        <v/>
      </c>
      <c r="BL92" s="80" t="str">
        <f>IF(VLOOKUP($A92,FAG_Daten_2022!$A$1:$FK$206,FAG_Daten_2022!Z$1,FALSE)="","",VLOOKUP($A92,FAG_Daten_2022!$A$1:$FK$206,FAG_Daten_2022!Z$1,FALSE))</f>
        <v/>
      </c>
      <c r="BM92" s="82">
        <f>IF(VLOOKUP($A92,FAG_Daten_2022!$A$1:$FK$206,FAG_Daten_2022!AG$1,FALSE)="","",VLOOKUP($A92,FAG_Daten_2022!$A$1:$FK$206,FAG_Daten_2022!AG$1,FALSE))</f>
        <v>17479955</v>
      </c>
      <c r="BN92" s="82"/>
      <c r="BO92" s="82">
        <f>IF(VLOOKUP($A92,FAG_Daten_2022!$A$1:$FK$206,FAG_Daten_2022!AI$1,FALSE)="","",VLOOKUP($A92,FAG_Daten_2022!$A$1:$FK$206,FAG_Daten_2022!AI$1,FALSE))</f>
        <v>0</v>
      </c>
      <c r="BP92" s="113">
        <f>IF(VLOOKUP($A92,FAG_Daten_2022!$A$1:$FK$206,FAG_Daten_2022!AJ$1,FALSE)="","",VLOOKUP($A92,FAG_Daten_2022!$A$1:$FK$206,FAG_Daten_2022!AJ$1,FALSE))</f>
        <v>0</v>
      </c>
      <c r="BQ92" s="82" t="str">
        <f>IF(VLOOKUP($A92,FAG_Daten_2022!$A$1:$FK$206,FAG_Daten_2022!AK$1,FALSE)="","",VLOOKUP($A92,FAG_Daten_2022!$A$1:$FK$206,FAG_Daten_2022!AK$1,FALSE))</f>
        <v/>
      </c>
      <c r="BR92" s="82">
        <f>IF(VLOOKUP($A92,FAG_Daten_2022!$A$1:$FK$206,FAG_Daten_2022!AL$1,FALSE)="","",VLOOKUP($A92,FAG_Daten_2022!$A$1:$FK$206,FAG_Daten_2022!AL$1,FALSE))</f>
        <v>17479955</v>
      </c>
      <c r="BS92" s="82">
        <f>IF(VLOOKUP($A92,FAG_Daten_2022!$A$1:$FK$206,FAG_Daten_2022!AM$1,FALSE)="","",VLOOKUP($A92,FAG_Daten_2022!$A$1:$FK$206,FAG_Daten_2022!AM$1,FALSE))</f>
        <v>0</v>
      </c>
      <c r="BT92" s="82" t="str">
        <f>IF(VLOOKUP($A92,FAG_Daten_2022!$A$1:$FK$206,FAG_Daten_2022!AN$1,FALSE)="","",VLOOKUP($A92,FAG_Daten_2022!$A$1:$FK$206,FAG_Daten_2022!AN$1,FALSE))</f>
        <v/>
      </c>
      <c r="BU92" s="82" t="str">
        <f>IF(VLOOKUP($A92,FAG_Daten_2022!$A$1:$FK$206,FAG_Daten_2022!AO$1,FALSE)="","",VLOOKUP($A92,FAG_Daten_2022!$A$1:$FK$206,FAG_Daten_2022!AO$1,FALSE))</f>
        <v/>
      </c>
      <c r="BV92" s="82">
        <f>IF(VLOOKUP($A92,FAG_Daten_2022!$A$1:$FK$206,FAG_Daten_2022!AP$1,FALSE)="","",VLOOKUP($A92,FAG_Daten_2022!$A$1:$FK$206,FAG_Daten_2022!AP$1,FALSE))</f>
        <v>0</v>
      </c>
      <c r="BW92" s="82" t="str">
        <f>IF(VLOOKUP($A92,FAG_Daten_2022!$A$1:$FK$206,FAG_Daten_2022!AQ$1,FALSE)="","",VLOOKUP($A92,FAG_Daten_2022!$A$1:$FK$206,FAG_Daten_2022!AQ$1,FALSE))</f>
        <v/>
      </c>
      <c r="BX92" s="82" t="str">
        <f>IF(VLOOKUP($A92,FAG_Daten_2022!$A$1:$FK$206,FAG_Daten_2022!AR$1,FALSE)="","",VLOOKUP($A92,FAG_Daten_2022!$A$1:$FK$206,FAG_Daten_2022!AR$1,FALSE))</f>
        <v/>
      </c>
      <c r="BY92" s="82" t="str">
        <f>IF(VLOOKUP($A92,FAG_Daten_2022!$A$1:$FK$206,FAG_Daten_2022!AS$1,FALSE)="","",VLOOKUP($A92,FAG_Daten_2022!$A$1:$FK$206,FAG_Daten_2022!AS$1,FALSE))</f>
        <v/>
      </c>
      <c r="BZ92" s="82" t="str">
        <f t="shared" si="123"/>
        <v/>
      </c>
      <c r="CA92" s="82">
        <f t="shared" si="124"/>
        <v>0</v>
      </c>
      <c r="CB92" s="82">
        <f t="shared" si="125"/>
        <v>0</v>
      </c>
      <c r="CC92" s="82" t="str">
        <f t="shared" si="126"/>
        <v/>
      </c>
      <c r="CD92" s="82">
        <f t="shared" si="127"/>
        <v>374389</v>
      </c>
      <c r="CE92" s="82">
        <f t="shared" si="128"/>
        <v>0</v>
      </c>
      <c r="CF92" s="82" t="str">
        <f t="shared" si="129"/>
        <v/>
      </c>
      <c r="CG92" s="82" t="str">
        <f t="shared" si="130"/>
        <v/>
      </c>
      <c r="CH92" s="82">
        <f t="shared" si="131"/>
        <v>0</v>
      </c>
      <c r="CI92" s="82" t="str">
        <f t="shared" si="132"/>
        <v/>
      </c>
      <c r="CJ92" s="82" t="str">
        <f t="shared" si="133"/>
        <v/>
      </c>
      <c r="CK92" s="82" t="str">
        <f t="shared" si="134"/>
        <v/>
      </c>
      <c r="CL92" s="82" t="str">
        <f t="shared" si="135"/>
        <v/>
      </c>
      <c r="CM92" s="82">
        <f t="shared" si="136"/>
        <v>0</v>
      </c>
      <c r="CN92" s="82">
        <f t="shared" si="137"/>
        <v>0</v>
      </c>
      <c r="CO92" s="82" t="str">
        <f t="shared" si="138"/>
        <v/>
      </c>
      <c r="CP92" s="82">
        <f t="shared" si="139"/>
        <v>0</v>
      </c>
      <c r="CQ92" s="82">
        <f t="shared" si="140"/>
        <v>0</v>
      </c>
      <c r="CR92" s="82" t="str">
        <f t="shared" si="141"/>
        <v/>
      </c>
      <c r="CS92" s="82" t="str">
        <f t="shared" si="142"/>
        <v/>
      </c>
      <c r="CT92" s="82">
        <f t="shared" si="143"/>
        <v>0</v>
      </c>
      <c r="CU92" s="82" t="str">
        <f t="shared" si="144"/>
        <v/>
      </c>
      <c r="CV92" s="82" t="str">
        <f t="shared" si="145"/>
        <v/>
      </c>
      <c r="CW92" s="82" t="str">
        <f t="shared" si="146"/>
        <v/>
      </c>
      <c r="CX92" s="82">
        <f t="shared" si="147"/>
        <v>374389</v>
      </c>
      <c r="CY92" s="82">
        <f>VLOOKUP($A92,FAG_Daten_2022!$A$1:$FK$206,FAG_Daten_2022!I$1,FALSE)</f>
        <v>1239</v>
      </c>
      <c r="CZ92" s="82"/>
      <c r="DA92" s="82" t="str">
        <f>IF(VLOOKUP($A92,FAG_Daten_2022!$A$1:$FK$206,FAG_Daten_2022!BF$1,FALSE)="","",VLOOKUP($A92,FAG_Daten_2022!$A$1:$FK$206,FAG_Daten_2022!BF$1,FALSE))</f>
        <v/>
      </c>
      <c r="DB92" s="82" t="str">
        <f>IF(VLOOKUP($A92,FAG_Daten_2022!$A$1:$FK$206,FAG_Daten_2022!BG$1,FALSE)="","",VLOOKUP($A92,FAG_Daten_2022!$A$1:$FK$206,FAG_Daten_2022!BG$1,FALSE))</f>
        <v/>
      </c>
      <c r="DC92" s="82" t="str">
        <f>IF(VLOOKUP($A92,FAG_Daten_2022!$A$1:$FK$206,FAG_Daten_2022!BH$1,FALSE)="","",VLOOKUP($A92,FAG_Daten_2022!$A$1:$FK$206,FAG_Daten_2022!BH$1,FALSE))</f>
        <v/>
      </c>
      <c r="DD92" s="82">
        <f>IF(VLOOKUP($A92,FAG_Daten_2022!$A$1:$FK$206,FAG_Daten_2022!BI$1,FALSE)="","",VLOOKUP($A92,FAG_Daten_2022!$A$1:$FK$206,FAG_Daten_2022!BI$1,FALSE))</f>
        <v>149</v>
      </c>
      <c r="DE92" s="82" t="str">
        <f>IF(VLOOKUP($A92,FAG_Daten_2022!$A$1:$FK$206,FAG_Daten_2022!BJ$1,FALSE)="","",VLOOKUP($A92,FAG_Daten_2022!$A$1:$FK$206,FAG_Daten_2022!BJ$1,FALSE))</f>
        <v/>
      </c>
      <c r="DF92" s="82" t="str">
        <f>IF(VLOOKUP($A92,FAG_Daten_2022!$A$1:$FK$206,FAG_Daten_2022!BK$1,FALSE)="","",VLOOKUP($A92,FAG_Daten_2022!$A$1:$FK$206,FAG_Daten_2022!BK$1,FALSE))</f>
        <v/>
      </c>
      <c r="DG92" s="82" t="str">
        <f>IF(VLOOKUP($A92,FAG_Daten_2022!$A$1:$FK$206,FAG_Daten_2022!BL$1,FALSE)="","",VLOOKUP($A92,FAG_Daten_2022!$A$1:$FK$206,FAG_Daten_2022!BL$1,FALSE))</f>
        <v/>
      </c>
      <c r="DH92" s="82" t="str">
        <f>IF(VLOOKUP($A92,FAG_Daten_2022!$A$1:$FK$206,FAG_Daten_2022!BM$1,FALSE)="","",VLOOKUP($A92,FAG_Daten_2022!$A$1:$FK$206,FAG_Daten_2022!BM$1,FALSE))</f>
        <v/>
      </c>
      <c r="DI92" s="82" t="str">
        <f>IF(VLOOKUP($A92,FAG_Daten_2022!$A$1:$FK$206,FAG_Daten_2022!BN$1,FALSE)="","",VLOOKUP($A92,FAG_Daten_2022!$A$1:$FK$206,FAG_Daten_2022!BN$1,FALSE))</f>
        <v/>
      </c>
      <c r="DJ92" s="82" t="str">
        <f>IF(VLOOKUP($A92,FAG_Daten_2022!$A$1:$FK$206,FAG_Daten_2022!BO$1,FALSE)="","",VLOOKUP($A92,FAG_Daten_2022!$A$1:$FK$206,FAG_Daten_2022!BO$1,FALSE))</f>
        <v/>
      </c>
      <c r="DK92" s="82" t="str">
        <f>IF(VLOOKUP($A92,FAG_Daten_2022!$A$1:$FK$206,FAG_Daten_2022!BP$1,FALSE)="","",VLOOKUP($A92,FAG_Daten_2022!$A$1:$FK$206,FAG_Daten_2022!BP$1,FALSE))</f>
        <v/>
      </c>
      <c r="DL92" s="82" t="str">
        <f>IF(VLOOKUP($A92,FAG_Daten_2022!$A$1:$FK$206,FAG_Daten_2022!BQ$1,FALSE)="","",VLOOKUP($A92,FAG_Daten_2022!$A$1:$FK$206,FAG_Daten_2022!BQ$1,FALSE))</f>
        <v/>
      </c>
      <c r="DM92" s="82" t="str">
        <f>IF(VLOOKUP($A92,FAG_Daten_2022!$A$1:$FK$206,FAG_Daten_2022!BR$1,FALSE)="","",VLOOKUP($A92,FAG_Daten_2022!$A$1:$FK$206,FAG_Daten_2022!BR$1,FALSE))</f>
        <v/>
      </c>
      <c r="DN92" s="82" t="str">
        <f t="shared" si="148"/>
        <v/>
      </c>
      <c r="DO92" s="82" t="str">
        <f t="shared" si="149"/>
        <v/>
      </c>
      <c r="DP92" s="82" t="str">
        <f t="shared" si="150"/>
        <v/>
      </c>
      <c r="DQ92" s="82" t="str">
        <f t="shared" si="151"/>
        <v/>
      </c>
      <c r="DR92" s="82">
        <f t="shared" si="152"/>
        <v>15183</v>
      </c>
      <c r="DS92" s="82" t="str">
        <f t="shared" si="153"/>
        <v/>
      </c>
      <c r="DT92" s="82" t="str">
        <f t="shared" si="154"/>
        <v/>
      </c>
      <c r="DU92" s="82" t="str">
        <f t="shared" si="155"/>
        <v/>
      </c>
      <c r="DV92" s="82" t="str">
        <f t="shared" si="156"/>
        <v/>
      </c>
      <c r="DW92" s="82" t="str">
        <f t="shared" si="157"/>
        <v/>
      </c>
      <c r="DX92" s="82" t="str">
        <f t="shared" si="158"/>
        <v/>
      </c>
      <c r="DY92" s="82" t="str">
        <f t="shared" si="159"/>
        <v/>
      </c>
      <c r="DZ92" s="82">
        <f t="shared" si="160"/>
        <v>15183</v>
      </c>
      <c r="EA92" s="82">
        <f t="shared" si="161"/>
        <v>389572</v>
      </c>
      <c r="EB92" s="82"/>
      <c r="EC92" s="82"/>
      <c r="ED92" s="82"/>
      <c r="EE92" s="82"/>
      <c r="EF92" s="82"/>
      <c r="EG92" s="82"/>
      <c r="EH92" s="82"/>
      <c r="EI92" s="82"/>
      <c r="EJ92" s="82"/>
      <c r="EL92" s="82"/>
    </row>
    <row r="93" spans="1:143" s="3" customFormat="1" outlineLevel="1" x14ac:dyDescent="0.2">
      <c r="A93" s="3">
        <v>196</v>
      </c>
      <c r="B93" s="3" t="str">
        <f>VLOOKUP(A93,FAG_Daten_2022!A$1:$FK$206,FAG_Daten_2022!$B$1,FALSE)</f>
        <v>Mönchaltorf</v>
      </c>
      <c r="C93" s="3" t="str">
        <f>VLOOKUP(A93,FAG_Daten_2022!A$1:$FK$206,FAG_Daten_2022!$C$1,FALSE)</f>
        <v>Politische Gemeinde</v>
      </c>
      <c r="D93" s="3" t="str">
        <f>VLOOKUP(A93,FAG_Daten_2022!A$1:$FK$206,FAG_Daten_2022!$D$1,FALSE)</f>
        <v>Bezirk Uster</v>
      </c>
      <c r="E93" s="82">
        <f>VLOOKUP(A93,FAG_Daten_2022!A$1:$FK$206,FAG_Daten_2022!$AT$1,FALSE)</f>
        <v>2325</v>
      </c>
      <c r="F93" s="82">
        <f>VLOOKUP(A93,FAG_Daten_2022!A$1:$FK$206,FAG_Daten_2022!$AV$1,FALSE)</f>
        <v>3770</v>
      </c>
      <c r="G93" s="82">
        <f>VLOOKUP(A93,FAG_Daten_2022!A$1:$FK$206,FAG_Daten_2022!$F$1,FALSE)</f>
        <v>4078</v>
      </c>
      <c r="H93" s="80">
        <f>VLOOKUP(A93,FAG_Daten_2022!A$1:$FK$206,FAG_Daten_2022!$DH$1,FALSE)</f>
        <v>111</v>
      </c>
      <c r="I93" s="82">
        <f>ROUND(IF(E93&lt;FAG_Basisdaten!$C$5*F93,(FAG_Basisdaten!$C$5*F93-E93)*G93*H93/100,0),0)</f>
        <v>5687648</v>
      </c>
      <c r="J93" s="82">
        <f>VLOOKUP(A93,FAG_Daten_2022!A$1:$FK$206,FAG_Daten_2022!$AT$1,FALSE)</f>
        <v>2325</v>
      </c>
      <c r="K93" s="82">
        <f>VLOOKUP(A93,FAG_Daten_2022!A$1:$FK$206,FAG_Daten_2022!$AV$1,FALSE)</f>
        <v>3770</v>
      </c>
      <c r="L93" s="3">
        <f>VLOOKUP(A93,FAG_Daten_2022!A$1:$FK$206,FAG_Daten_2022!$F$1,FALSE)</f>
        <v>4078</v>
      </c>
      <c r="M93" s="3">
        <f>VLOOKUP(A93,FAG_Daten_2022!A$1:$FK$206,FAG_Daten_2022!DJ$1,FALSE)</f>
        <v>99.67</v>
      </c>
      <c r="N93" s="3">
        <f>VLOOKUP(A93,FAG_Daten_2022!A$1:$FK$206,FAG_Daten_2022!$DK$1,FALSE)</f>
        <v>100.87</v>
      </c>
      <c r="O93" s="82">
        <f>ROUND(IF(J93&gt;K93*FAG_Basisdaten!$C$8,(J93-K93*FAG_Basisdaten!$C$8)*FAG_Basisdaten!$C$9*L93*(M93/N93),0),0)</f>
        <v>0</v>
      </c>
      <c r="P93" s="82">
        <f>VLOOKUP(A93,FAG_Daten_2022!A$1:$FK$206,FAG_Daten_2022!$I$1,FALSE)</f>
        <v>865</v>
      </c>
      <c r="Q93" s="82">
        <f>VLOOKUP(A93,FAG_Daten_2022!A$1:$FK$206,FAG_Daten_2022!$F$1,FALSE)</f>
        <v>4078</v>
      </c>
      <c r="R93" s="82">
        <f>VLOOKUP(A93,FAG_Daten_2022!A$1:$FK$206,FAG_Daten_2022!$K$1,FALSE)</f>
        <v>232131</v>
      </c>
      <c r="S93" s="82">
        <f>VLOOKUP(A93,FAG_Daten_2022!A$1:$FK$206,FAG_Daten_2022!$H$1,FALSE)</f>
        <v>1130451</v>
      </c>
      <c r="T93" s="82">
        <f>VLOOKUP(A93,FAG_Daten_2022!A$1:$FK$206,FAG_Daten_2022!$F$1,FALSE)</f>
        <v>4078</v>
      </c>
      <c r="U93" s="3">
        <f>VLOOKUP(A93,FAG_Daten_2022!A$1:$FK$206,FAG_Daten_2022!$BC$1,FALSE)</f>
        <v>102.3</v>
      </c>
      <c r="V93" s="3">
        <f>VLOOKUP(A93,FAG_Daten_2022!A$1:$FK$206,FAG_Daten_2022!$BD$1,FALSE)</f>
        <v>104.2</v>
      </c>
      <c r="W93" s="118">
        <f>IF((P93/Q93)&gt;(R93/S93)*FAG_Basisdaten!$C$12,((P93/Q93)-(R93/S93)*FAG_Basisdaten!$C$12)*T93*FAG_Basisdaten!$C$13*(U93/V93),0)</f>
        <v>0</v>
      </c>
      <c r="X93" s="3">
        <f>VLOOKUP(A93,FAG_Daten_2022!A$1:$FK$206,FAG_Daten_2022!$DH$1,FALSE)</f>
        <v>111</v>
      </c>
      <c r="Y93" s="3">
        <f>VLOOKUP(A93,FAG_Daten_2022!A$1:$FK$206,FAG_Daten_2022!$DJ$1,FALSE)</f>
        <v>99.67</v>
      </c>
      <c r="Z93" s="82">
        <f>ROUND(W93-W93*MIN(MAX((Y93*FAG_Basisdaten!$C$15-X93)/(Y93*FAG_Basisdaten!$C$14),0),1),0)</f>
        <v>0</v>
      </c>
      <c r="AA93" s="79">
        <f>VLOOKUP(A93,FAG_Daten_2022!A$1:$FK$206,FAG_Daten_2022!$AW$1,FALSE)</f>
        <v>540.99</v>
      </c>
      <c r="AB93" s="83">
        <f>VLOOKUP(A93,FAG_Daten_2022!A$1:$FK$206,FAG_Daten_2022!$AZ$1,FALSE)</f>
        <v>8.9999999999999998E-4</v>
      </c>
      <c r="AC93" s="3">
        <f>VLOOKUP(A93,FAG_Daten_2022!A$1:$FK$206,FAG_Daten_2022!$F$1,FALSE)</f>
        <v>4078</v>
      </c>
      <c r="AD93" s="3">
        <f>VLOOKUP(A93,FAG_Daten_2022!A$1:$FK$206,FAG_Daten_2022!$BC$1,FALSE)</f>
        <v>102.3</v>
      </c>
      <c r="AE93" s="3">
        <f>VLOOKUP(A93,FAG_Daten_2022!A$1:$FK$206,FAG_Daten_2022!$BD$1,FALSE)</f>
        <v>104.2</v>
      </c>
      <c r="AF93" s="80">
        <f>IF(OR(AA93&lt;FAG_Basisdaten!$C$18,AB93&gt;FAG_Basisdaten!$C$19),MAX((FAG_Basisdaten!$C$20+FAG_Basisdaten!$C$21*AA93+FAG_Basisdaten!$C$22*AB93*100)*AC93*(AD93/AE93),0),0)</f>
        <v>0</v>
      </c>
      <c r="AG93" s="3">
        <f>VLOOKUP(A93,FAG_Daten_2022!A$1:$FK$206,FAG_Daten_2022!$DH$1,FALSE)</f>
        <v>111</v>
      </c>
      <c r="AH93" s="3">
        <f>VLOOKUP(A93,FAG_Daten_2022!A$1:$FK$206,FAG_Daten_2022!$DJ$1,FALSE)</f>
        <v>99.67</v>
      </c>
      <c r="AI93" s="82">
        <f>ROUND(AF93-AF93*MIN(MAX((AH93*FAG_Basisdaten!$C$24-AG93)/(AH93*FAG_Basisdaten!$C$23),0),1),0)</f>
        <v>0</v>
      </c>
      <c r="AJ93" s="3">
        <f>VLOOKUP(A93,FAG_Daten_2022!$A$1:$FK$206,FAG_Daten_2022!$BC$1,FALSE)</f>
        <v>102.3</v>
      </c>
      <c r="AK93" s="3">
        <f>VLOOKUP(A93,FAG_Daten_2022!$A$1:$FK$206,FAG_Daten_2022!$BD$1,FALSE)</f>
        <v>104.2</v>
      </c>
      <c r="AL93" s="82">
        <v>0</v>
      </c>
      <c r="AM93" s="82">
        <f t="shared" si="122"/>
        <v>5687648</v>
      </c>
      <c r="AN93" s="115" t="str">
        <f>IF(VLOOKUP($A93,FAG_Daten_2022!$A$1:$FK$206,FAG_Daten_2022!BS$1,FALSE)="","",VLOOKUP($A93,FAG_Daten_2022!$A$1:$FK$206,FAG_Daten_2022!BS$1,FALSE))</f>
        <v/>
      </c>
      <c r="AO93" s="115" t="str">
        <f>IF(VLOOKUP($A93,FAG_Daten_2022!$A$1:$FK$206,FAG_Daten_2022!BT$1,FALSE)="","",VLOOKUP($A93,FAG_Daten_2022!$A$1:$FK$206,FAG_Daten_2022!BT$1,FALSE))</f>
        <v/>
      </c>
      <c r="AP93" s="115" t="str">
        <f>IF(VLOOKUP($A93,FAG_Daten_2022!$A$1:$FK$206,FAG_Daten_2022!BU$1,FALSE)="","",VLOOKUP($A93,FAG_Daten_2022!$A$1:$FK$206,FAG_Daten_2022!BU$1,FALSE))</f>
        <v/>
      </c>
      <c r="AQ93" s="115" t="str">
        <f>IF(VLOOKUP($A93,FAG_Daten_2022!$A$1:$FK$206,FAG_Daten_2022!BV$1,FALSE)="","",VLOOKUP($A93,FAG_Daten_2022!$A$1:$FK$206,FAG_Daten_2022!BV$1,FALSE))</f>
        <v/>
      </c>
      <c r="AR93" s="115" t="str">
        <f>IF(VLOOKUP($A93,FAG_Daten_2022!$A$1:$FK$206,FAG_Daten_2022!BW$1,FALSE)="","",VLOOKUP($A93,FAG_Daten_2022!$A$1:$FK$206,FAG_Daten_2022!BW$1,FALSE))</f>
        <v/>
      </c>
      <c r="AS93" s="115" t="str">
        <f>IF(VLOOKUP($A93,FAG_Daten_2022!$A$1:$FK$206,FAG_Daten_2022!BX$1,FALSE)="","",VLOOKUP($A93,FAG_Daten_2022!$A$1:$FK$206,FAG_Daten_2022!BX$1,FALSE))</f>
        <v/>
      </c>
      <c r="AT93" s="115" t="str">
        <f>IF(VLOOKUP($A93,FAG_Daten_2022!$A$1:$FK$206,FAG_Daten_2022!BY$1,FALSE)="","",VLOOKUP($A93,FAG_Daten_2022!$A$1:$FK$206,FAG_Daten_2022!BY$1,FALSE))</f>
        <v/>
      </c>
      <c r="AU93" s="115" t="str">
        <f>IF(VLOOKUP($A93,FAG_Daten_2022!$A$1:$FK$206,FAG_Daten_2022!BZ$1,FALSE)="","",VLOOKUP($A93,FAG_Daten_2022!$A$1:$FK$206,FAG_Daten_2022!BZ$1,FALSE))</f>
        <v/>
      </c>
      <c r="AV93" s="115" t="str">
        <f>IF(VLOOKUP($A93,FAG_Daten_2022!$A$1:$FK$206,FAG_Daten_2022!CA$1,FALSE)="","",VLOOKUP($A93,FAG_Daten_2022!$A$1:$FK$206,FAG_Daten_2022!CA$1,FALSE))</f>
        <v/>
      </c>
      <c r="AW93" s="115" t="str">
        <f>IF(VLOOKUP($A93,FAG_Daten_2022!$A$1:$FK$206,FAG_Daten_2022!CB$1,FALSE)="","",VLOOKUP($A93,FAG_Daten_2022!$A$1:$FK$206,FAG_Daten_2022!CB$1,FALSE))</f>
        <v/>
      </c>
      <c r="AX93" s="115" t="str">
        <f>IF(VLOOKUP($A93,FAG_Daten_2022!$A$1:$FK$206,FAG_Daten_2022!CC$1,FALSE)="","",VLOOKUP($A93,FAG_Daten_2022!$A$1:$FK$206,FAG_Daten_2022!CC$1,FALSE))</f>
        <v/>
      </c>
      <c r="AY93" s="115" t="str">
        <f>IF(VLOOKUP($A93,FAG_Daten_2022!$A$1:$FK$206,FAG_Daten_2022!CD$1,FALSE)="","",VLOOKUP($A93,FAG_Daten_2022!$A$1:$FK$206,FAG_Daten_2022!CD$1,FALSE))</f>
        <v/>
      </c>
      <c r="AZ93" s="80">
        <f>VLOOKUP($A93,FAG_Daten_2022!$A$1:$FK$206,FAG_Daten_2022!$DH$1,FALSE)</f>
        <v>111</v>
      </c>
      <c r="BA93" s="80">
        <f>IF(VLOOKUP($A93,FAG_Daten_2022!$A$1:$FK$206,FAG_Daten_2022!M$1,FALSE)="","",VLOOKUP($A93,FAG_Daten_2022!$A$1:$FK$206,FAG_Daten_2022!M$1,FALSE))</f>
        <v>0</v>
      </c>
      <c r="BB93" s="80">
        <f>IF(VLOOKUP($A93,FAG_Daten_2022!$A$1:$FK$206,FAG_Daten_2022!N$1,FALSE)="","",VLOOKUP($A93,FAG_Daten_2022!$A$1:$FK$206,FAG_Daten_2022!N$1,FALSE))</f>
        <v>0</v>
      </c>
      <c r="BC93" s="80">
        <f>IF(VLOOKUP($A93,FAG_Daten_2022!$A$1:$FK$206,FAG_Daten_2022!O$1,FALSE)="","",VLOOKUP($A93,FAG_Daten_2022!$A$1:$FK$206,FAG_Daten_2022!O$1,FALSE))</f>
        <v>0</v>
      </c>
      <c r="BD93" s="80" t="str">
        <f>IF(VLOOKUP($A93,FAG_Daten_2022!$A$1:$FK$206,FAG_Daten_2022!P$1,FALSE)="","",VLOOKUP($A93,FAG_Daten_2022!$A$1:$FK$206,FAG_Daten_2022!P$1,FALSE))</f>
        <v/>
      </c>
      <c r="BE93" s="80">
        <f>IF(VLOOKUP($A93,FAG_Daten_2022!$A$1:$FK$206,FAG_Daten_2022!R$1,FALSE)="","",VLOOKUP($A93,FAG_Daten_2022!$A$1:$FK$206,FAG_Daten_2022!R$1,FALSE))</f>
        <v>0</v>
      </c>
      <c r="BF93" s="80">
        <f>IF(VLOOKUP($A93,FAG_Daten_2022!$A$1:$FK$206,FAG_Daten_2022!S$1,FALSE)="","",VLOOKUP($A93,FAG_Daten_2022!$A$1:$FK$206,FAG_Daten_2022!S$1,FALSE))</f>
        <v>0</v>
      </c>
      <c r="BG93" s="80" t="str">
        <f>IF(VLOOKUP($A93,FAG_Daten_2022!$A$1:$FK$206,FAG_Daten_2022!T$1,FALSE)="","",VLOOKUP($A93,FAG_Daten_2022!$A$1:$FK$206,FAG_Daten_2022!T$1,FALSE))</f>
        <v/>
      </c>
      <c r="BH93" s="80" t="str">
        <f>IF(VLOOKUP($A93,FAG_Daten_2022!$A$1:$FK$206,FAG_Daten_2022!U$1,FALSE)="","",VLOOKUP($A93,FAG_Daten_2022!$A$1:$FK$206,FAG_Daten_2022!U$1,FALSE))</f>
        <v/>
      </c>
      <c r="BI93" s="80">
        <f>IF(VLOOKUP($A93,FAG_Daten_2022!$A$1:$FK$206,FAG_Daten_2022!W$1,FALSE)="","",VLOOKUP($A93,FAG_Daten_2022!$A$1:$FK$206,FAG_Daten_2022!W$1,FALSE))</f>
        <v>0</v>
      </c>
      <c r="BJ93" s="80" t="str">
        <f>IF(VLOOKUP($A93,FAG_Daten_2022!$A$1:$FK$206,FAG_Daten_2022!X$1,FALSE)="","",VLOOKUP($A93,FAG_Daten_2022!$A$1:$FK$206,FAG_Daten_2022!X$1,FALSE))</f>
        <v/>
      </c>
      <c r="BK93" s="80" t="str">
        <f>IF(VLOOKUP($A93,FAG_Daten_2022!$A$1:$FK$206,FAG_Daten_2022!Y$1,FALSE)="","",VLOOKUP($A93,FAG_Daten_2022!$A$1:$FK$206,FAG_Daten_2022!Y$1,FALSE))</f>
        <v/>
      </c>
      <c r="BL93" s="80" t="str">
        <f>IF(VLOOKUP($A93,FAG_Daten_2022!$A$1:$FK$206,FAG_Daten_2022!Z$1,FALSE)="","",VLOOKUP($A93,FAG_Daten_2022!$A$1:$FK$206,FAG_Daten_2022!Z$1,FALSE))</f>
        <v/>
      </c>
      <c r="BM93" s="82">
        <f>IF(VLOOKUP($A93,FAG_Daten_2022!$A$1:$FK$206,FAG_Daten_2022!AG$1,FALSE)="","",VLOOKUP($A93,FAG_Daten_2022!$A$1:$FK$206,FAG_Daten_2022!AG$1,FALSE))</f>
        <v>9482538</v>
      </c>
      <c r="BN93" s="82">
        <f>IF(VLOOKUP($A93,FAG_Daten_2022!$A$1:$FK$206,FAG_Daten_2022!AH$1,FALSE)="","",VLOOKUP($A93,FAG_Daten_2022!$A$1:$FK$206,FAG_Daten_2022!AH$1,FALSE))</f>
        <v>0</v>
      </c>
      <c r="BO93" s="82">
        <f>IF(VLOOKUP($A93,FAG_Daten_2022!$A$1:$FK$206,FAG_Daten_2022!AI$1,FALSE)="","",VLOOKUP($A93,FAG_Daten_2022!$A$1:$FK$206,FAG_Daten_2022!AI$1,FALSE))</f>
        <v>0</v>
      </c>
      <c r="BP93" s="113">
        <f>IF(VLOOKUP($A93,FAG_Daten_2022!$A$1:$FK$206,FAG_Daten_2022!AJ$1,FALSE)="","",VLOOKUP($A93,FAG_Daten_2022!$A$1:$FK$206,FAG_Daten_2022!AJ$1,FALSE))</f>
        <v>0</v>
      </c>
      <c r="BQ93" s="82" t="str">
        <f>IF(VLOOKUP($A93,FAG_Daten_2022!$A$1:$FK$206,FAG_Daten_2022!AK$1,FALSE)="","",VLOOKUP($A93,FAG_Daten_2022!$A$1:$FK$206,FAG_Daten_2022!AK$1,FALSE))</f>
        <v/>
      </c>
      <c r="BR93" s="82">
        <f>IF(VLOOKUP($A93,FAG_Daten_2022!$A$1:$FK$206,FAG_Daten_2022!AL$1,FALSE)="","",VLOOKUP($A93,FAG_Daten_2022!$A$1:$FK$206,FAG_Daten_2022!AL$1,FALSE))</f>
        <v>0</v>
      </c>
      <c r="BS93" s="82">
        <f>IF(VLOOKUP($A93,FAG_Daten_2022!$A$1:$FK$206,FAG_Daten_2022!AM$1,FALSE)="","",VLOOKUP($A93,FAG_Daten_2022!$A$1:$FK$206,FAG_Daten_2022!AM$1,FALSE))</f>
        <v>0</v>
      </c>
      <c r="BT93" s="82" t="str">
        <f>IF(VLOOKUP($A93,FAG_Daten_2022!$A$1:$FK$206,FAG_Daten_2022!AN$1,FALSE)="","",VLOOKUP($A93,FAG_Daten_2022!$A$1:$FK$206,FAG_Daten_2022!AN$1,FALSE))</f>
        <v/>
      </c>
      <c r="BU93" s="82" t="str">
        <f>IF(VLOOKUP($A93,FAG_Daten_2022!$A$1:$FK$206,FAG_Daten_2022!AO$1,FALSE)="","",VLOOKUP($A93,FAG_Daten_2022!$A$1:$FK$206,FAG_Daten_2022!AO$1,FALSE))</f>
        <v/>
      </c>
      <c r="BV93" s="82">
        <f>IF(VLOOKUP($A93,FAG_Daten_2022!$A$1:$FK$206,FAG_Daten_2022!AP$1,FALSE)="","",VLOOKUP($A93,FAG_Daten_2022!$A$1:$FK$206,FAG_Daten_2022!AP$1,FALSE))</f>
        <v>0</v>
      </c>
      <c r="BW93" s="82" t="str">
        <f>IF(VLOOKUP($A93,FAG_Daten_2022!$A$1:$FK$206,FAG_Daten_2022!AQ$1,FALSE)="","",VLOOKUP($A93,FAG_Daten_2022!$A$1:$FK$206,FAG_Daten_2022!AQ$1,FALSE))</f>
        <v/>
      </c>
      <c r="BX93" s="82" t="str">
        <f>IF(VLOOKUP($A93,FAG_Daten_2022!$A$1:$FK$206,FAG_Daten_2022!AR$1,FALSE)="","",VLOOKUP($A93,FAG_Daten_2022!$A$1:$FK$206,FAG_Daten_2022!AR$1,FALSE))</f>
        <v/>
      </c>
      <c r="BY93" s="82" t="str">
        <f>IF(VLOOKUP($A93,FAG_Daten_2022!$A$1:$FK$206,FAG_Daten_2022!AS$1,FALSE)="","",VLOOKUP($A93,FAG_Daten_2022!$A$1:$FK$206,FAG_Daten_2022!AS$1,FALSE))</f>
        <v/>
      </c>
      <c r="BZ93" s="82">
        <f t="shared" si="123"/>
        <v>0</v>
      </c>
      <c r="CA93" s="82">
        <f t="shared" si="124"/>
        <v>0</v>
      </c>
      <c r="CB93" s="82">
        <f t="shared" si="125"/>
        <v>0</v>
      </c>
      <c r="CC93" s="82" t="str">
        <f t="shared" si="126"/>
        <v/>
      </c>
      <c r="CD93" s="82">
        <f t="shared" si="127"/>
        <v>0</v>
      </c>
      <c r="CE93" s="82">
        <f t="shared" si="128"/>
        <v>0</v>
      </c>
      <c r="CF93" s="82" t="str">
        <f t="shared" si="129"/>
        <v/>
      </c>
      <c r="CG93" s="82" t="str">
        <f t="shared" si="130"/>
        <v/>
      </c>
      <c r="CH93" s="82">
        <f t="shared" si="131"/>
        <v>0</v>
      </c>
      <c r="CI93" s="82" t="str">
        <f t="shared" si="132"/>
        <v/>
      </c>
      <c r="CJ93" s="82" t="str">
        <f t="shared" si="133"/>
        <v/>
      </c>
      <c r="CK93" s="82" t="str">
        <f t="shared" si="134"/>
        <v/>
      </c>
      <c r="CL93" s="82">
        <f t="shared" si="135"/>
        <v>0</v>
      </c>
      <c r="CM93" s="82">
        <f t="shared" si="136"/>
        <v>0</v>
      </c>
      <c r="CN93" s="82">
        <f t="shared" si="137"/>
        <v>0</v>
      </c>
      <c r="CO93" s="82" t="str">
        <f t="shared" si="138"/>
        <v/>
      </c>
      <c r="CP93" s="82">
        <f t="shared" si="139"/>
        <v>0</v>
      </c>
      <c r="CQ93" s="82">
        <f t="shared" si="140"/>
        <v>0</v>
      </c>
      <c r="CR93" s="82" t="str">
        <f t="shared" si="141"/>
        <v/>
      </c>
      <c r="CS93" s="82" t="str">
        <f t="shared" si="142"/>
        <v/>
      </c>
      <c r="CT93" s="82">
        <f t="shared" si="143"/>
        <v>0</v>
      </c>
      <c r="CU93" s="82" t="str">
        <f t="shared" si="144"/>
        <v/>
      </c>
      <c r="CV93" s="82" t="str">
        <f t="shared" si="145"/>
        <v/>
      </c>
      <c r="CW93" s="82" t="str">
        <f t="shared" si="146"/>
        <v/>
      </c>
      <c r="CX93" s="82">
        <f t="shared" si="147"/>
        <v>0</v>
      </c>
      <c r="CY93" s="82">
        <f>VLOOKUP($A93,FAG_Daten_2022!$A$1:$FK$206,FAG_Daten_2022!I$1,FALSE)</f>
        <v>865</v>
      </c>
      <c r="CZ93" s="82" t="str">
        <f>IF(VLOOKUP($A93,FAG_Daten_2022!$A$1:$FK$206,FAG_Daten_2022!BE$1,FALSE)="","",VLOOKUP($A93,FAG_Daten_2022!$A$1:$FK$206,FAG_Daten_2022!BE$1,FALSE))</f>
        <v/>
      </c>
      <c r="DA93" s="82" t="str">
        <f>IF(VLOOKUP($A93,FAG_Daten_2022!$A$1:$FK$206,FAG_Daten_2022!BF$1,FALSE)="","",VLOOKUP($A93,FAG_Daten_2022!$A$1:$FK$206,FAG_Daten_2022!BF$1,FALSE))</f>
        <v/>
      </c>
      <c r="DB93" s="82" t="str">
        <f>IF(VLOOKUP($A93,FAG_Daten_2022!$A$1:$FK$206,FAG_Daten_2022!BG$1,FALSE)="","",VLOOKUP($A93,FAG_Daten_2022!$A$1:$FK$206,FAG_Daten_2022!BG$1,FALSE))</f>
        <v/>
      </c>
      <c r="DC93" s="82" t="str">
        <f>IF(VLOOKUP($A93,FAG_Daten_2022!$A$1:$FK$206,FAG_Daten_2022!BH$1,FALSE)="","",VLOOKUP($A93,FAG_Daten_2022!$A$1:$FK$206,FAG_Daten_2022!BH$1,FALSE))</f>
        <v/>
      </c>
      <c r="DD93" s="82" t="str">
        <f>IF(VLOOKUP($A93,FAG_Daten_2022!$A$1:$FK$206,FAG_Daten_2022!BI$1,FALSE)="","",VLOOKUP($A93,FAG_Daten_2022!$A$1:$FK$206,FAG_Daten_2022!BI$1,FALSE))</f>
        <v/>
      </c>
      <c r="DE93" s="82" t="str">
        <f>IF(VLOOKUP($A93,FAG_Daten_2022!$A$1:$FK$206,FAG_Daten_2022!BJ$1,FALSE)="","",VLOOKUP($A93,FAG_Daten_2022!$A$1:$FK$206,FAG_Daten_2022!BJ$1,FALSE))</f>
        <v/>
      </c>
      <c r="DF93" s="82" t="str">
        <f>IF(VLOOKUP($A93,FAG_Daten_2022!$A$1:$FK$206,FAG_Daten_2022!BK$1,FALSE)="","",VLOOKUP($A93,FAG_Daten_2022!$A$1:$FK$206,FAG_Daten_2022!BK$1,FALSE))</f>
        <v/>
      </c>
      <c r="DG93" s="82" t="str">
        <f>IF(VLOOKUP($A93,FAG_Daten_2022!$A$1:$FK$206,FAG_Daten_2022!BL$1,FALSE)="","",VLOOKUP($A93,FAG_Daten_2022!$A$1:$FK$206,FAG_Daten_2022!BL$1,FALSE))</f>
        <v/>
      </c>
      <c r="DH93" s="82" t="str">
        <f>IF(VLOOKUP($A93,FAG_Daten_2022!$A$1:$FK$206,FAG_Daten_2022!BM$1,FALSE)="","",VLOOKUP($A93,FAG_Daten_2022!$A$1:$FK$206,FAG_Daten_2022!BM$1,FALSE))</f>
        <v/>
      </c>
      <c r="DI93" s="82" t="str">
        <f>IF(VLOOKUP($A93,FAG_Daten_2022!$A$1:$FK$206,FAG_Daten_2022!BN$1,FALSE)="","",VLOOKUP($A93,FAG_Daten_2022!$A$1:$FK$206,FAG_Daten_2022!BN$1,FALSE))</f>
        <v/>
      </c>
      <c r="DJ93" s="82" t="str">
        <f>IF(VLOOKUP($A93,FAG_Daten_2022!$A$1:$FK$206,FAG_Daten_2022!BO$1,FALSE)="","",VLOOKUP($A93,FAG_Daten_2022!$A$1:$FK$206,FAG_Daten_2022!BO$1,FALSE))</f>
        <v/>
      </c>
      <c r="DK93" s="82" t="str">
        <f>IF(VLOOKUP($A93,FAG_Daten_2022!$A$1:$FK$206,FAG_Daten_2022!BP$1,FALSE)="","",VLOOKUP($A93,FAG_Daten_2022!$A$1:$FK$206,FAG_Daten_2022!BP$1,FALSE))</f>
        <v/>
      </c>
      <c r="DL93" s="82" t="str">
        <f>IF(VLOOKUP($A93,FAG_Daten_2022!$A$1:$FK$206,FAG_Daten_2022!BQ$1,FALSE)="","",VLOOKUP($A93,FAG_Daten_2022!$A$1:$FK$206,FAG_Daten_2022!BQ$1,FALSE))</f>
        <v/>
      </c>
      <c r="DM93" s="82" t="str">
        <f>IF(VLOOKUP($A93,FAG_Daten_2022!$A$1:$FK$206,FAG_Daten_2022!BR$1,FALSE)="","",VLOOKUP($A93,FAG_Daten_2022!$A$1:$FK$206,FAG_Daten_2022!BR$1,FALSE))</f>
        <v/>
      </c>
      <c r="DN93" s="82" t="str">
        <f t="shared" si="148"/>
        <v/>
      </c>
      <c r="DO93" s="82" t="str">
        <f t="shared" si="149"/>
        <v/>
      </c>
      <c r="DP93" s="82" t="str">
        <f t="shared" si="150"/>
        <v/>
      </c>
      <c r="DQ93" s="82" t="str">
        <f t="shared" si="151"/>
        <v/>
      </c>
      <c r="DR93" s="82" t="str">
        <f t="shared" si="152"/>
        <v/>
      </c>
      <c r="DS93" s="82" t="str">
        <f t="shared" si="153"/>
        <v/>
      </c>
      <c r="DT93" s="82" t="str">
        <f t="shared" si="154"/>
        <v/>
      </c>
      <c r="DU93" s="82" t="str">
        <f t="shared" si="155"/>
        <v/>
      </c>
      <c r="DV93" s="82" t="str">
        <f t="shared" si="156"/>
        <v/>
      </c>
      <c r="DW93" s="82" t="str">
        <f t="shared" si="157"/>
        <v/>
      </c>
      <c r="DX93" s="82" t="str">
        <f t="shared" si="158"/>
        <v/>
      </c>
      <c r="DY93" s="82" t="str">
        <f t="shared" si="159"/>
        <v/>
      </c>
      <c r="DZ93" s="82">
        <f t="shared" si="160"/>
        <v>0</v>
      </c>
      <c r="EA93" s="82">
        <f t="shared" si="161"/>
        <v>0</v>
      </c>
      <c r="EB93" s="82"/>
      <c r="EC93" s="82"/>
      <c r="ED93" s="82"/>
      <c r="EE93" s="82"/>
      <c r="EF93" s="82"/>
      <c r="EG93" s="82"/>
      <c r="EH93" s="82"/>
      <c r="EI93" s="82"/>
      <c r="EJ93" s="82"/>
      <c r="EK93" s="1"/>
      <c r="EL93" s="11"/>
      <c r="EM93" s="1"/>
    </row>
    <row r="94" spans="1:143" s="3" customFormat="1" outlineLevel="1" x14ac:dyDescent="0.2">
      <c r="A94" s="152">
        <v>88</v>
      </c>
      <c r="B94" s="152" t="str">
        <f>VLOOKUP(A94,FAG_Daten_2022!A$1:$FK$206,FAG_Daten_2022!$B$1,FALSE)</f>
        <v>Neerach</v>
      </c>
      <c r="C94" s="152" t="str">
        <f>VLOOKUP(A94,FAG_Daten_2022!A$1:$FK$206,FAG_Daten_2022!$C$1,FALSE)</f>
        <v>Politische Gemeinde</v>
      </c>
      <c r="D94" s="152" t="str">
        <f>VLOOKUP(A94,FAG_Daten_2022!A$1:$FK$206,FAG_Daten_2022!$D$1,FALSE)</f>
        <v>Bezirk Dielsdorf</v>
      </c>
      <c r="E94" s="82">
        <f>VLOOKUP(A94,FAG_Daten_2022!A$1:$FK$206,FAG_Daten_2022!$AT$1,FALSE)</f>
        <v>5911</v>
      </c>
      <c r="F94" s="82">
        <f>VLOOKUP(A94,FAG_Daten_2022!A$1:$FK$206,FAG_Daten_2022!$AV$1,FALSE)</f>
        <v>3770</v>
      </c>
      <c r="G94" s="82">
        <f>VLOOKUP(A94,FAG_Daten_2022!A$1:$FK$206,FAG_Daten_2022!$F$1,FALSE)</f>
        <v>3225</v>
      </c>
      <c r="H94" s="80">
        <f>VLOOKUP(A94,FAG_Daten_2022!A$1:$FK$206,FAG_Daten_2022!$DH$1,FALSE)</f>
        <v>76</v>
      </c>
      <c r="I94" s="82">
        <f>ROUND(IF(E94&lt;FAG_Basisdaten!$C$5*F94,(FAG_Basisdaten!$C$5*F94-E94)*G94*H94/100,0),0)</f>
        <v>0</v>
      </c>
      <c r="J94" s="82">
        <f>VLOOKUP(A94,FAG_Daten_2022!A$1:$FK$206,FAG_Daten_2022!$AT$1,FALSE)</f>
        <v>5911</v>
      </c>
      <c r="K94" s="82">
        <f>VLOOKUP(A94,FAG_Daten_2022!A$1:$FK$206,FAG_Daten_2022!$AV$1,FALSE)</f>
        <v>3770</v>
      </c>
      <c r="L94" s="3">
        <f>VLOOKUP(A94,FAG_Daten_2022!A$1:$FK$206,FAG_Daten_2022!$F$1,FALSE)</f>
        <v>3225</v>
      </c>
      <c r="M94" s="3">
        <f>VLOOKUP(A94,FAG_Daten_2022!A$1:$FK$206,FAG_Daten_2022!DJ$1,FALSE)</f>
        <v>99.67</v>
      </c>
      <c r="N94" s="3">
        <f>VLOOKUP(A94,FAG_Daten_2022!A$1:$FK$206,FAG_Daten_2022!$DK$1,FALSE)</f>
        <v>100.87</v>
      </c>
      <c r="O94" s="82">
        <f>ROUND(IF(J94&gt;K94*FAG_Basisdaten!$C$8,(J94-K94*FAG_Basisdaten!$C$8)*FAG_Basisdaten!$C$9*L94*(M94/N94),0),0)</f>
        <v>3934855</v>
      </c>
      <c r="P94" s="82">
        <f>VLOOKUP(A94,FAG_Daten_2022!A$1:$FK$206,FAG_Daten_2022!$I$1,FALSE)</f>
        <v>514</v>
      </c>
      <c r="Q94" s="82">
        <f>VLOOKUP(A94,FAG_Daten_2022!A$1:$FK$206,FAG_Daten_2022!$F$1,FALSE)</f>
        <v>3225</v>
      </c>
      <c r="R94" s="82">
        <f>VLOOKUP(A94,FAG_Daten_2022!A$1:$FK$206,FAG_Daten_2022!$K$1,FALSE)</f>
        <v>232131</v>
      </c>
      <c r="S94" s="82">
        <f>VLOOKUP(A94,FAG_Daten_2022!A$1:$FK$206,FAG_Daten_2022!$H$1,FALSE)</f>
        <v>1130451</v>
      </c>
      <c r="T94" s="82">
        <f>VLOOKUP(A94,FAG_Daten_2022!A$1:$FK$206,FAG_Daten_2022!$F$1,FALSE)</f>
        <v>3225</v>
      </c>
      <c r="U94" s="3">
        <f>VLOOKUP(A94,FAG_Daten_2022!A$1:$FK$206,FAG_Daten_2022!$BC$1,FALSE)</f>
        <v>102.3</v>
      </c>
      <c r="V94" s="3">
        <f>VLOOKUP(A94,FAG_Daten_2022!A$1:$FK$206,FAG_Daten_2022!$BD$1,FALSE)</f>
        <v>104.2</v>
      </c>
      <c r="W94" s="118">
        <f>IF((P94/Q94)&gt;(R94/S94)*FAG_Basisdaten!$C$12,((P94/Q94)-(R94/S94)*FAG_Basisdaten!$C$12)*T94*FAG_Basisdaten!$C$13*(U94/V94),0)</f>
        <v>0</v>
      </c>
      <c r="X94" s="3">
        <f>VLOOKUP(A94,FAG_Daten_2022!A$1:$FK$206,FAG_Daten_2022!$DH$1,FALSE)</f>
        <v>76</v>
      </c>
      <c r="Y94" s="3">
        <f>VLOOKUP(A94,FAG_Daten_2022!A$1:$FK$206,FAG_Daten_2022!$DJ$1,FALSE)</f>
        <v>99.67</v>
      </c>
      <c r="Z94" s="82">
        <f>ROUND(W94-W94*MIN(MAX((Y94*FAG_Basisdaten!$C$15-X94)/(Y94*FAG_Basisdaten!$C$14),0),1),0)</f>
        <v>0</v>
      </c>
      <c r="AA94" s="79">
        <f>VLOOKUP(A94,FAG_Daten_2022!A$1:$FK$206,FAG_Daten_2022!$AW$1,FALSE)</f>
        <v>538.71</v>
      </c>
      <c r="AB94" s="83">
        <f>VLOOKUP(A94,FAG_Daten_2022!A$1:$FK$206,FAG_Daten_2022!$AZ$1,FALSE)</f>
        <v>2.3999999999999998E-3</v>
      </c>
      <c r="AC94" s="3">
        <f>VLOOKUP(A94,FAG_Daten_2022!A$1:$FK$206,FAG_Daten_2022!$F$1,FALSE)</f>
        <v>3225</v>
      </c>
      <c r="AD94" s="3">
        <f>VLOOKUP(A94,FAG_Daten_2022!A$1:$FK$206,FAG_Daten_2022!$BC$1,FALSE)</f>
        <v>102.3</v>
      </c>
      <c r="AE94" s="3">
        <f>VLOOKUP(A94,FAG_Daten_2022!A$1:$FK$206,FAG_Daten_2022!$BD$1,FALSE)</f>
        <v>104.2</v>
      </c>
      <c r="AF94" s="80">
        <f>IF(OR(AA94&lt;FAG_Basisdaten!$C$18,AB94&gt;FAG_Basisdaten!$C$19),MAX((FAG_Basisdaten!$C$20+FAG_Basisdaten!$C$21*AA94+FAG_Basisdaten!$C$22*AB94*100)*AC94*(AD94/AE94),0),0)</f>
        <v>0</v>
      </c>
      <c r="AG94" s="3">
        <f>VLOOKUP(A94,FAG_Daten_2022!A$1:$FK$206,FAG_Daten_2022!$DH$1,FALSE)</f>
        <v>76</v>
      </c>
      <c r="AH94" s="3">
        <f>VLOOKUP(A94,FAG_Daten_2022!A$1:$FK$206,FAG_Daten_2022!$DJ$1,FALSE)</f>
        <v>99.67</v>
      </c>
      <c r="AI94" s="82">
        <f>ROUND(AF94-AF94*MIN(MAX((AH94*FAG_Basisdaten!$C$24-AG94)/(AH94*FAG_Basisdaten!$C$23),0),1),0)</f>
        <v>0</v>
      </c>
      <c r="AJ94" s="3">
        <f>VLOOKUP(A94,FAG_Daten_2022!$A$1:$FK$206,FAG_Daten_2022!$BC$1,FALSE)</f>
        <v>102.3</v>
      </c>
      <c r="AK94" s="3">
        <f>VLOOKUP(A94,FAG_Daten_2022!$A$1:$FK$206,FAG_Daten_2022!$BD$1,FALSE)</f>
        <v>104.2</v>
      </c>
      <c r="AL94" s="82">
        <v>0</v>
      </c>
      <c r="AM94" s="82">
        <f t="shared" si="122"/>
        <v>-3934855</v>
      </c>
      <c r="AN94" s="302"/>
      <c r="AO94" s="115" t="str">
        <f>IF(VLOOKUP($A94,FAG_Daten_2022!$A$1:$FK$206,FAG_Daten_2022!BT$1,FALSE)="","",VLOOKUP($A94,FAG_Daten_2022!$A$1:$FK$206,FAG_Daten_2022!BT$1,FALSE))</f>
        <v/>
      </c>
      <c r="AP94" s="115" t="str">
        <f>IF(VLOOKUP($A94,FAG_Daten_2022!$A$1:$FK$206,FAG_Daten_2022!BU$1,FALSE)="","",VLOOKUP($A94,FAG_Daten_2022!$A$1:$FK$206,FAG_Daten_2022!BU$1,FALSE))</f>
        <v/>
      </c>
      <c r="AQ94" s="115" t="str">
        <f>IF(VLOOKUP($A94,FAG_Daten_2022!$A$1:$FK$206,FAG_Daten_2022!BV$1,FALSE)="","",VLOOKUP($A94,FAG_Daten_2022!$A$1:$FK$206,FAG_Daten_2022!BV$1,FALSE))</f>
        <v/>
      </c>
      <c r="AR94" s="115" t="str">
        <f>IF(VLOOKUP($A94,FAG_Daten_2022!$A$1:$FK$206,FAG_Daten_2022!BW$1,FALSE)="","",VLOOKUP($A94,FAG_Daten_2022!$A$1:$FK$206,FAG_Daten_2022!BW$1,FALSE))</f>
        <v>Stadel</v>
      </c>
      <c r="AS94" s="115" t="str">
        <f>IF(VLOOKUP($A94,FAG_Daten_2022!$A$1:$FK$206,FAG_Daten_2022!BX$1,FALSE)="","",VLOOKUP($A94,FAG_Daten_2022!$A$1:$FK$206,FAG_Daten_2022!BX$1,FALSE))</f>
        <v/>
      </c>
      <c r="AT94" s="115" t="str">
        <f>IF(VLOOKUP($A94,FAG_Daten_2022!$A$1:$FK$206,FAG_Daten_2022!BY$1,FALSE)="","",VLOOKUP($A94,FAG_Daten_2022!$A$1:$FK$206,FAG_Daten_2022!BY$1,FALSE))</f>
        <v/>
      </c>
      <c r="AU94" s="115" t="str">
        <f>IF(VLOOKUP($A94,FAG_Daten_2022!$A$1:$FK$206,FAG_Daten_2022!BZ$1,FALSE)="","",VLOOKUP($A94,FAG_Daten_2022!$A$1:$FK$206,FAG_Daten_2022!BZ$1,FALSE))</f>
        <v/>
      </c>
      <c r="AV94" s="115" t="str">
        <f>IF(VLOOKUP($A94,FAG_Daten_2022!$A$1:$FK$206,FAG_Daten_2022!CA$1,FALSE)="","",VLOOKUP($A94,FAG_Daten_2022!$A$1:$FK$206,FAG_Daten_2022!CA$1,FALSE))</f>
        <v/>
      </c>
      <c r="AW94" s="115" t="str">
        <f>IF(VLOOKUP($A94,FAG_Daten_2022!$A$1:$FK$206,FAG_Daten_2022!CB$1,FALSE)="","",VLOOKUP($A94,FAG_Daten_2022!$A$1:$FK$206,FAG_Daten_2022!CB$1,FALSE))</f>
        <v/>
      </c>
      <c r="AX94" s="115" t="str">
        <f>IF(VLOOKUP($A94,FAG_Daten_2022!$A$1:$FK$206,FAG_Daten_2022!CC$1,FALSE)="","",VLOOKUP($A94,FAG_Daten_2022!$A$1:$FK$206,FAG_Daten_2022!CC$1,FALSE))</f>
        <v/>
      </c>
      <c r="AY94" s="115" t="str">
        <f>IF(VLOOKUP($A94,FAG_Daten_2022!$A$1:$FK$206,FAG_Daten_2022!CD$1,FALSE)="","",VLOOKUP($A94,FAG_Daten_2022!$A$1:$FK$206,FAG_Daten_2022!CD$1,FALSE))</f>
        <v/>
      </c>
      <c r="AZ94" s="80">
        <f>VLOOKUP($A94,FAG_Daten_2022!$A$1:$FK$206,FAG_Daten_2022!$DH$1,FALSE)</f>
        <v>76</v>
      </c>
      <c r="BA94" s="302"/>
      <c r="BB94" s="80">
        <f>IF(VLOOKUP($A94,FAG_Daten_2022!$A$1:$FK$206,FAG_Daten_2022!N$1,FALSE)="","",VLOOKUP($A94,FAG_Daten_2022!$A$1:$FK$206,FAG_Daten_2022!N$1,FALSE))</f>
        <v>0</v>
      </c>
      <c r="BC94" s="80">
        <f>IF(VLOOKUP($A94,FAG_Daten_2022!$A$1:$FK$206,FAG_Daten_2022!O$1,FALSE)="","",VLOOKUP($A94,FAG_Daten_2022!$A$1:$FK$206,FAG_Daten_2022!O$1,FALSE))</f>
        <v>0</v>
      </c>
      <c r="BD94" s="80" t="str">
        <f>IF(VLOOKUP($A94,FAG_Daten_2022!$A$1:$FK$206,FAG_Daten_2022!P$1,FALSE)="","",VLOOKUP($A94,FAG_Daten_2022!$A$1:$FK$206,FAG_Daten_2022!P$1,FALSE))</f>
        <v/>
      </c>
      <c r="BE94" s="80">
        <f>IF(VLOOKUP($A94,FAG_Daten_2022!$A$1:$FK$206,FAG_Daten_2022!R$1,FALSE)="","",VLOOKUP($A94,FAG_Daten_2022!$A$1:$FK$206,FAG_Daten_2022!R$1,FALSE))</f>
        <v>22</v>
      </c>
      <c r="BF94" s="80">
        <f>IF(VLOOKUP($A94,FAG_Daten_2022!$A$1:$FK$206,FAG_Daten_2022!S$1,FALSE)="","",VLOOKUP($A94,FAG_Daten_2022!$A$1:$FK$206,FAG_Daten_2022!S$1,FALSE))</f>
        <v>0</v>
      </c>
      <c r="BG94" s="80" t="str">
        <f>IF(VLOOKUP($A94,FAG_Daten_2022!$A$1:$FK$206,FAG_Daten_2022!T$1,FALSE)="","",VLOOKUP($A94,FAG_Daten_2022!$A$1:$FK$206,FAG_Daten_2022!T$1,FALSE))</f>
        <v/>
      </c>
      <c r="BH94" s="80" t="str">
        <f>IF(VLOOKUP($A94,FAG_Daten_2022!$A$1:$FK$206,FAG_Daten_2022!U$1,FALSE)="","",VLOOKUP($A94,FAG_Daten_2022!$A$1:$FK$206,FAG_Daten_2022!U$1,FALSE))</f>
        <v/>
      </c>
      <c r="BI94" s="80">
        <f>IF(VLOOKUP($A94,FAG_Daten_2022!$A$1:$FK$206,FAG_Daten_2022!W$1,FALSE)="","",VLOOKUP($A94,FAG_Daten_2022!$A$1:$FK$206,FAG_Daten_2022!W$1,FALSE))</f>
        <v>0</v>
      </c>
      <c r="BJ94" s="80" t="str">
        <f>IF(VLOOKUP($A94,FAG_Daten_2022!$A$1:$FK$206,FAG_Daten_2022!X$1,FALSE)="","",VLOOKUP($A94,FAG_Daten_2022!$A$1:$FK$206,FAG_Daten_2022!X$1,FALSE))</f>
        <v/>
      </c>
      <c r="BK94" s="80" t="str">
        <f>IF(VLOOKUP($A94,FAG_Daten_2022!$A$1:$FK$206,FAG_Daten_2022!Y$1,FALSE)="","",VLOOKUP($A94,FAG_Daten_2022!$A$1:$FK$206,FAG_Daten_2022!Y$1,FALSE))</f>
        <v/>
      </c>
      <c r="BL94" s="80" t="str">
        <f>IF(VLOOKUP($A94,FAG_Daten_2022!$A$1:$FK$206,FAG_Daten_2022!Z$1,FALSE)="","",VLOOKUP($A94,FAG_Daten_2022!$A$1:$FK$206,FAG_Daten_2022!Z$1,FALSE))</f>
        <v/>
      </c>
      <c r="BM94" s="82">
        <f>IF(VLOOKUP($A94,FAG_Daten_2022!$A$1:$FK$206,FAG_Daten_2022!AG$1,FALSE)="","",VLOOKUP($A94,FAG_Daten_2022!$A$1:$FK$206,FAG_Daten_2022!AG$1,FALSE))</f>
        <v>19063101</v>
      </c>
      <c r="BN94" s="240"/>
      <c r="BO94" s="82">
        <f>IF(VLOOKUP($A94,FAG_Daten_2022!$A$1:$FK$206,FAG_Daten_2022!AI$1,FALSE)="","",VLOOKUP($A94,FAG_Daten_2022!$A$1:$FK$206,FAG_Daten_2022!AI$1,FALSE))</f>
        <v>0</v>
      </c>
      <c r="BP94" s="113">
        <f>IF(VLOOKUP($A94,FAG_Daten_2022!$A$1:$FK$206,FAG_Daten_2022!AJ$1,FALSE)="","",VLOOKUP($A94,FAG_Daten_2022!$A$1:$FK$206,FAG_Daten_2022!AJ$1,FALSE))</f>
        <v>0</v>
      </c>
      <c r="BQ94" s="82" t="str">
        <f>IF(VLOOKUP($A94,FAG_Daten_2022!$A$1:$FK$206,FAG_Daten_2022!AK$1,FALSE)="","",VLOOKUP($A94,FAG_Daten_2022!$A$1:$FK$206,FAG_Daten_2022!AK$1,FALSE))</f>
        <v/>
      </c>
      <c r="BR94" s="82">
        <f>IF(VLOOKUP($A94,FAG_Daten_2022!$A$1:$FK$206,FAG_Daten_2022!AL$1,FALSE)="","",VLOOKUP($A94,FAG_Daten_2022!$A$1:$FK$206,FAG_Daten_2022!AL$1,FALSE))</f>
        <v>19063101</v>
      </c>
      <c r="BS94" s="82">
        <f>IF(VLOOKUP($A94,FAG_Daten_2022!$A$1:$FK$206,FAG_Daten_2022!AM$1,FALSE)="","",VLOOKUP($A94,FAG_Daten_2022!$A$1:$FK$206,FAG_Daten_2022!AM$1,FALSE))</f>
        <v>0</v>
      </c>
      <c r="BT94" s="82" t="str">
        <f>IF(VLOOKUP($A94,FAG_Daten_2022!$A$1:$FK$206,FAG_Daten_2022!AN$1,FALSE)="","",VLOOKUP($A94,FAG_Daten_2022!$A$1:$FK$206,FAG_Daten_2022!AN$1,FALSE))</f>
        <v/>
      </c>
      <c r="BU94" s="82" t="str">
        <f>IF(VLOOKUP($A94,FAG_Daten_2022!$A$1:$FK$206,FAG_Daten_2022!AO$1,FALSE)="","",VLOOKUP($A94,FAG_Daten_2022!$A$1:$FK$206,FAG_Daten_2022!AO$1,FALSE))</f>
        <v/>
      </c>
      <c r="BV94" s="82">
        <f>IF(VLOOKUP($A94,FAG_Daten_2022!$A$1:$FK$206,FAG_Daten_2022!AP$1,FALSE)="","",VLOOKUP($A94,FAG_Daten_2022!$A$1:$FK$206,FAG_Daten_2022!AP$1,FALSE))</f>
        <v>0</v>
      </c>
      <c r="BW94" s="82" t="str">
        <f>IF(VLOOKUP($A94,FAG_Daten_2022!$A$1:$FK$206,FAG_Daten_2022!AQ$1,FALSE)="","",VLOOKUP($A94,FAG_Daten_2022!$A$1:$FK$206,FAG_Daten_2022!AQ$1,FALSE))</f>
        <v/>
      </c>
      <c r="BX94" s="82" t="str">
        <f>IF(VLOOKUP($A94,FAG_Daten_2022!$A$1:$FK$206,FAG_Daten_2022!AR$1,FALSE)="","",VLOOKUP($A94,FAG_Daten_2022!$A$1:$FK$206,FAG_Daten_2022!AR$1,FALSE))</f>
        <v/>
      </c>
      <c r="BY94" s="82" t="str">
        <f>IF(VLOOKUP($A94,FAG_Daten_2022!$A$1:$FK$206,FAG_Daten_2022!AS$1,FALSE)="","",VLOOKUP($A94,FAG_Daten_2022!$A$1:$FK$206,FAG_Daten_2022!AS$1,FALSE))</f>
        <v/>
      </c>
      <c r="BZ94" s="82" t="str">
        <f t="shared" si="123"/>
        <v/>
      </c>
      <c r="CA94" s="82">
        <f t="shared" si="124"/>
        <v>0</v>
      </c>
      <c r="CB94" s="82">
        <f t="shared" si="125"/>
        <v>0</v>
      </c>
      <c r="CC94" s="82" t="str">
        <f t="shared" si="126"/>
        <v/>
      </c>
      <c r="CD94" s="82">
        <f t="shared" si="127"/>
        <v>0</v>
      </c>
      <c r="CE94" s="82">
        <f t="shared" si="128"/>
        <v>0</v>
      </c>
      <c r="CF94" s="82" t="str">
        <f t="shared" si="129"/>
        <v/>
      </c>
      <c r="CG94" s="82" t="str">
        <f t="shared" si="130"/>
        <v/>
      </c>
      <c r="CH94" s="82">
        <f t="shared" si="131"/>
        <v>0</v>
      </c>
      <c r="CI94" s="82" t="str">
        <f t="shared" si="132"/>
        <v/>
      </c>
      <c r="CJ94" s="82" t="str">
        <f t="shared" si="133"/>
        <v/>
      </c>
      <c r="CK94" s="82" t="str">
        <f t="shared" si="134"/>
        <v/>
      </c>
      <c r="CL94" s="82" t="str">
        <f t="shared" si="135"/>
        <v/>
      </c>
      <c r="CM94" s="82">
        <f t="shared" si="136"/>
        <v>0</v>
      </c>
      <c r="CN94" s="82">
        <f t="shared" si="137"/>
        <v>0</v>
      </c>
      <c r="CO94" s="82" t="str">
        <f t="shared" si="138"/>
        <v/>
      </c>
      <c r="CP94" s="82">
        <f t="shared" si="139"/>
        <v>1139037</v>
      </c>
      <c r="CQ94" s="82">
        <f t="shared" si="140"/>
        <v>0</v>
      </c>
      <c r="CR94" s="82" t="str">
        <f t="shared" si="141"/>
        <v/>
      </c>
      <c r="CS94" s="82" t="str">
        <f t="shared" si="142"/>
        <v/>
      </c>
      <c r="CT94" s="82">
        <f t="shared" si="143"/>
        <v>0</v>
      </c>
      <c r="CU94" s="82" t="str">
        <f t="shared" si="144"/>
        <v/>
      </c>
      <c r="CV94" s="82" t="str">
        <f t="shared" si="145"/>
        <v/>
      </c>
      <c r="CW94" s="82" t="str">
        <f t="shared" si="146"/>
        <v/>
      </c>
      <c r="CX94" s="82">
        <f t="shared" si="147"/>
        <v>-1139037</v>
      </c>
      <c r="CY94" s="82">
        <f>VLOOKUP($A94,FAG_Daten_2022!$A$1:$FK$206,FAG_Daten_2022!I$1,FALSE)</f>
        <v>514</v>
      </c>
      <c r="CZ94" s="240"/>
      <c r="DA94" s="82" t="str">
        <f>IF(VLOOKUP($A94,FAG_Daten_2022!$A$1:$FK$206,FAG_Daten_2022!BF$1,FALSE)="","",VLOOKUP($A94,FAG_Daten_2022!$A$1:$FK$206,FAG_Daten_2022!BF$1,FALSE))</f>
        <v/>
      </c>
      <c r="DB94" s="82" t="str">
        <f>IF(VLOOKUP($A94,FAG_Daten_2022!$A$1:$FK$206,FAG_Daten_2022!BG$1,FALSE)="","",VLOOKUP($A94,FAG_Daten_2022!$A$1:$FK$206,FAG_Daten_2022!BG$1,FALSE))</f>
        <v/>
      </c>
      <c r="DC94" s="82" t="str">
        <f>IF(VLOOKUP($A94,FAG_Daten_2022!$A$1:$FK$206,FAG_Daten_2022!BH$1,FALSE)="","",VLOOKUP($A94,FAG_Daten_2022!$A$1:$FK$206,FAG_Daten_2022!BH$1,FALSE))</f>
        <v/>
      </c>
      <c r="DD94" s="82">
        <f>IF(VLOOKUP($A94,FAG_Daten_2022!$A$1:$FK$206,FAG_Daten_2022!BI$1,FALSE)="","",VLOOKUP($A94,FAG_Daten_2022!$A$1:$FK$206,FAG_Daten_2022!BI$1,FALSE))</f>
        <v>55</v>
      </c>
      <c r="DE94" s="82" t="str">
        <f>IF(VLOOKUP($A94,FAG_Daten_2022!$A$1:$FK$206,FAG_Daten_2022!BJ$1,FALSE)="","",VLOOKUP($A94,FAG_Daten_2022!$A$1:$FK$206,FAG_Daten_2022!BJ$1,FALSE))</f>
        <v/>
      </c>
      <c r="DF94" s="82" t="str">
        <f>IF(VLOOKUP($A94,FAG_Daten_2022!$A$1:$FK$206,FAG_Daten_2022!BK$1,FALSE)="","",VLOOKUP($A94,FAG_Daten_2022!$A$1:$FK$206,FAG_Daten_2022!BK$1,FALSE))</f>
        <v/>
      </c>
      <c r="DG94" s="82" t="str">
        <f>IF(VLOOKUP($A94,FAG_Daten_2022!$A$1:$FK$206,FAG_Daten_2022!BL$1,FALSE)="","",VLOOKUP($A94,FAG_Daten_2022!$A$1:$FK$206,FAG_Daten_2022!BL$1,FALSE))</f>
        <v/>
      </c>
      <c r="DH94" s="82" t="str">
        <f>IF(VLOOKUP($A94,FAG_Daten_2022!$A$1:$FK$206,FAG_Daten_2022!BM$1,FALSE)="","",VLOOKUP($A94,FAG_Daten_2022!$A$1:$FK$206,FAG_Daten_2022!BM$1,FALSE))</f>
        <v/>
      </c>
      <c r="DI94" s="82" t="str">
        <f>IF(VLOOKUP($A94,FAG_Daten_2022!$A$1:$FK$206,FAG_Daten_2022!BN$1,FALSE)="","",VLOOKUP($A94,FAG_Daten_2022!$A$1:$FK$206,FAG_Daten_2022!BN$1,FALSE))</f>
        <v/>
      </c>
      <c r="DJ94" s="82" t="str">
        <f>IF(VLOOKUP($A94,FAG_Daten_2022!$A$1:$FK$206,FAG_Daten_2022!BO$1,FALSE)="","",VLOOKUP($A94,FAG_Daten_2022!$A$1:$FK$206,FAG_Daten_2022!BO$1,FALSE))</f>
        <v/>
      </c>
      <c r="DK94" s="82" t="str">
        <f>IF(VLOOKUP($A94,FAG_Daten_2022!$A$1:$FK$206,FAG_Daten_2022!BP$1,FALSE)="","",VLOOKUP($A94,FAG_Daten_2022!$A$1:$FK$206,FAG_Daten_2022!BP$1,FALSE))</f>
        <v/>
      </c>
      <c r="DL94" s="82" t="str">
        <f>IF(VLOOKUP($A94,FAG_Daten_2022!$A$1:$FK$206,FAG_Daten_2022!BQ$1,FALSE)="","",VLOOKUP($A94,FAG_Daten_2022!$A$1:$FK$206,FAG_Daten_2022!BQ$1,FALSE))</f>
        <v/>
      </c>
      <c r="DM94" s="82" t="str">
        <f>IF(VLOOKUP($A94,FAG_Daten_2022!$A$1:$FK$206,FAG_Daten_2022!BR$1,FALSE)="","",VLOOKUP($A94,FAG_Daten_2022!$A$1:$FK$206,FAG_Daten_2022!BR$1,FALSE))</f>
        <v/>
      </c>
      <c r="DN94" s="82" t="str">
        <f t="shared" si="148"/>
        <v/>
      </c>
      <c r="DO94" s="82" t="str">
        <f t="shared" si="149"/>
        <v/>
      </c>
      <c r="DP94" s="82" t="str">
        <f t="shared" si="150"/>
        <v/>
      </c>
      <c r="DQ94" s="82" t="str">
        <f t="shared" si="151"/>
        <v/>
      </c>
      <c r="DR94" s="82">
        <f t="shared" si="152"/>
        <v>0</v>
      </c>
      <c r="DS94" s="82" t="str">
        <f t="shared" si="153"/>
        <v/>
      </c>
      <c r="DT94" s="82" t="str">
        <f t="shared" si="154"/>
        <v/>
      </c>
      <c r="DU94" s="82" t="str">
        <f t="shared" si="155"/>
        <v/>
      </c>
      <c r="DV94" s="82" t="str">
        <f t="shared" si="156"/>
        <v/>
      </c>
      <c r="DW94" s="82" t="str">
        <f t="shared" si="157"/>
        <v/>
      </c>
      <c r="DX94" s="82" t="str">
        <f t="shared" si="158"/>
        <v/>
      </c>
      <c r="DY94" s="82" t="str">
        <f t="shared" si="159"/>
        <v/>
      </c>
      <c r="DZ94" s="82">
        <f t="shared" si="160"/>
        <v>0</v>
      </c>
      <c r="EA94" s="82">
        <f t="shared" si="161"/>
        <v>-1139037</v>
      </c>
      <c r="EB94" s="82"/>
      <c r="EC94" s="82"/>
      <c r="ED94" s="82"/>
      <c r="EE94" s="82"/>
      <c r="EF94" s="82"/>
      <c r="EG94" s="82"/>
      <c r="EH94" s="82"/>
      <c r="EI94" s="82"/>
      <c r="EJ94" s="82"/>
      <c r="EK94" s="1"/>
      <c r="EL94" s="11"/>
      <c r="EM94" s="1"/>
    </row>
    <row r="95" spans="1:143" s="3" customFormat="1" outlineLevel="1" x14ac:dyDescent="0.2">
      <c r="A95" s="3">
        <v>223</v>
      </c>
      <c r="B95" s="3" t="str">
        <f>VLOOKUP(A95,FAG_Daten_2022!A$1:$FK$206,FAG_Daten_2022!$B$1,FALSE)</f>
        <v>Neftenbach</v>
      </c>
      <c r="C95" s="3" t="str">
        <f>VLOOKUP(A95,FAG_Daten_2022!A$1:$FK$206,FAG_Daten_2022!$C$1,FALSE)</f>
        <v>Politische Gemeinde</v>
      </c>
      <c r="D95" s="3" t="str">
        <f>VLOOKUP(A95,FAG_Daten_2022!A$1:$FK$206,FAG_Daten_2022!$D$1,FALSE)</f>
        <v>Bezirk Winterthur</v>
      </c>
      <c r="E95" s="82">
        <f>VLOOKUP(A95,FAG_Daten_2022!A$1:$FK$206,FAG_Daten_2022!$AT$1,FALSE)</f>
        <v>3079</v>
      </c>
      <c r="F95" s="82">
        <f>VLOOKUP(A95,FAG_Daten_2022!A$1:$FK$206,FAG_Daten_2022!$AV$1,FALSE)</f>
        <v>3770</v>
      </c>
      <c r="G95" s="82">
        <f>VLOOKUP(A95,FAG_Daten_2022!A$1:$FK$206,FAG_Daten_2022!$F$1,FALSE)</f>
        <v>5753</v>
      </c>
      <c r="H95" s="80">
        <f>VLOOKUP(A95,FAG_Daten_2022!A$1:$FK$206,FAG_Daten_2022!$DH$1,FALSE)</f>
        <v>107</v>
      </c>
      <c r="I95" s="82">
        <f>ROUND(IF(E95&lt;FAG_Basisdaten!$C$5*F95,(FAG_Basisdaten!$C$5*F95-E95)*G95*H95/100,0),0)</f>
        <v>3093244</v>
      </c>
      <c r="J95" s="82">
        <f>VLOOKUP(A95,FAG_Daten_2022!A$1:$FK$206,FAG_Daten_2022!$AT$1,FALSE)</f>
        <v>3079</v>
      </c>
      <c r="K95" s="82">
        <f>VLOOKUP(A95,FAG_Daten_2022!A$1:$FK$206,FAG_Daten_2022!$AV$1,FALSE)</f>
        <v>3770</v>
      </c>
      <c r="L95" s="3">
        <f>VLOOKUP(A95,FAG_Daten_2022!A$1:$FK$206,FAG_Daten_2022!$F$1,FALSE)</f>
        <v>5753</v>
      </c>
      <c r="M95" s="3">
        <f>VLOOKUP(A95,FAG_Daten_2022!A$1:$FK$206,FAG_Daten_2022!DJ$1,FALSE)</f>
        <v>99.67</v>
      </c>
      <c r="N95" s="3">
        <f>VLOOKUP(A95,FAG_Daten_2022!A$1:$FK$206,FAG_Daten_2022!$DK$1,FALSE)</f>
        <v>100.87</v>
      </c>
      <c r="O95" s="82">
        <f>ROUND(IF(J95&gt;K95*FAG_Basisdaten!$C$8,(J95-K95*FAG_Basisdaten!$C$8)*FAG_Basisdaten!$C$9*L95*(M95/N95),0),0)</f>
        <v>0</v>
      </c>
      <c r="P95" s="82">
        <f>VLOOKUP(A95,FAG_Daten_2022!A$1:$FK$206,FAG_Daten_2022!$I$1,FALSE)</f>
        <v>1336</v>
      </c>
      <c r="Q95" s="82">
        <f>VLOOKUP(A95,FAG_Daten_2022!A$1:$FK$206,FAG_Daten_2022!$F$1,FALSE)</f>
        <v>5753</v>
      </c>
      <c r="R95" s="82">
        <f>VLOOKUP(A95,FAG_Daten_2022!A$1:$FK$206,FAG_Daten_2022!$K$1,FALSE)</f>
        <v>232131</v>
      </c>
      <c r="S95" s="82">
        <f>VLOOKUP(A95,FAG_Daten_2022!A$1:$FK$206,FAG_Daten_2022!$H$1,FALSE)</f>
        <v>1130451</v>
      </c>
      <c r="T95" s="82">
        <f>VLOOKUP(A95,FAG_Daten_2022!A$1:$FK$206,FAG_Daten_2022!$F$1,FALSE)</f>
        <v>5753</v>
      </c>
      <c r="U95" s="3">
        <f>VLOOKUP(A95,FAG_Daten_2022!A$1:$FK$206,FAG_Daten_2022!$BC$1,FALSE)</f>
        <v>102.3</v>
      </c>
      <c r="V95" s="3">
        <f>VLOOKUP(A95,FAG_Daten_2022!A$1:$FK$206,FAG_Daten_2022!$BD$1,FALSE)</f>
        <v>104.2</v>
      </c>
      <c r="W95" s="118">
        <f>IF((P95/Q95)&gt;(R95/S95)*FAG_Basisdaten!$C$12,((P95/Q95)-(R95/S95)*FAG_Basisdaten!$C$12)*T95*FAG_Basisdaten!$C$13*(U95/V95),0)</f>
        <v>430289.26818909013</v>
      </c>
      <c r="X95" s="3">
        <f>VLOOKUP(A95,FAG_Daten_2022!A$1:$FK$206,FAG_Daten_2022!$DH$1,FALSE)</f>
        <v>107</v>
      </c>
      <c r="Y95" s="3">
        <f>VLOOKUP(A95,FAG_Daten_2022!A$1:$FK$206,FAG_Daten_2022!$DJ$1,FALSE)</f>
        <v>99.67</v>
      </c>
      <c r="Z95" s="82">
        <f>ROUND(W95-W95*MIN(MAX((Y95*FAG_Basisdaten!$C$15-X95)/(Y95*FAG_Basisdaten!$C$14),0),1),0)</f>
        <v>253122</v>
      </c>
      <c r="AA95" s="79">
        <f>VLOOKUP(A95,FAG_Daten_2022!A$1:$FK$206,FAG_Daten_2022!$AW$1,FALSE)</f>
        <v>385.4</v>
      </c>
      <c r="AB95" s="83">
        <f>VLOOKUP(A95,FAG_Daten_2022!A$1:$FK$206,FAG_Daten_2022!$AZ$1,FALSE)</f>
        <v>1.95E-2</v>
      </c>
      <c r="AC95" s="3">
        <f>VLOOKUP(A95,FAG_Daten_2022!A$1:$FK$206,FAG_Daten_2022!$F$1,FALSE)</f>
        <v>5753</v>
      </c>
      <c r="AD95" s="3">
        <f>VLOOKUP(A95,FAG_Daten_2022!A$1:$FK$206,FAG_Daten_2022!$BC$1,FALSE)</f>
        <v>102.3</v>
      </c>
      <c r="AE95" s="3">
        <f>VLOOKUP(A95,FAG_Daten_2022!A$1:$FK$206,FAG_Daten_2022!$BD$1,FALSE)</f>
        <v>104.2</v>
      </c>
      <c r="AF95" s="80">
        <f>IF(OR(AA95&lt;FAG_Basisdaten!$C$18,AB95&gt;FAG_Basisdaten!$C$19),MAX((FAG_Basisdaten!$C$20+FAG_Basisdaten!$C$21*AA95+FAG_Basisdaten!$C$22*AB95*100)*AC95*(AD95/AE95),0),0)</f>
        <v>0</v>
      </c>
      <c r="AG95" s="3">
        <f>VLOOKUP(A95,FAG_Daten_2022!A$1:$FK$206,FAG_Daten_2022!$DH$1,FALSE)</f>
        <v>107</v>
      </c>
      <c r="AH95" s="3">
        <f>VLOOKUP(A95,FAG_Daten_2022!A$1:$FK$206,FAG_Daten_2022!$DJ$1,FALSE)</f>
        <v>99.67</v>
      </c>
      <c r="AI95" s="82">
        <f>ROUND(AF95-AF95*MIN(MAX((AH95*FAG_Basisdaten!$C$24-AG95)/(AH95*FAG_Basisdaten!$C$23),0),1),0)</f>
        <v>0</v>
      </c>
      <c r="AJ95" s="3">
        <f>VLOOKUP(A95,FAG_Daten_2022!$A$1:$FK$206,FAG_Daten_2022!$BC$1,FALSE)</f>
        <v>102.3</v>
      </c>
      <c r="AK95" s="3">
        <f>VLOOKUP(A95,FAG_Daten_2022!$A$1:$FK$206,FAG_Daten_2022!$BD$1,FALSE)</f>
        <v>104.2</v>
      </c>
      <c r="AL95" s="82">
        <v>0</v>
      </c>
      <c r="AM95" s="82">
        <f t="shared" si="122"/>
        <v>3346366</v>
      </c>
      <c r="AN95" s="115" t="str">
        <f>IF(VLOOKUP($A95,FAG_Daten_2022!$A$1:$FK$206,FAG_Daten_2022!BS$1,FALSE)="","",VLOOKUP($A95,FAG_Daten_2022!$A$1:$FK$206,FAG_Daten_2022!BS$1,FALSE))</f>
        <v/>
      </c>
      <c r="AO95" s="115" t="str">
        <f>IF(VLOOKUP($A95,FAG_Daten_2022!$A$1:$FK$206,FAG_Daten_2022!BT$1,FALSE)="","",VLOOKUP($A95,FAG_Daten_2022!$A$1:$FK$206,FAG_Daten_2022!BT$1,FALSE))</f>
        <v/>
      </c>
      <c r="AP95" s="115" t="str">
        <f>IF(VLOOKUP($A95,FAG_Daten_2022!$A$1:$FK$206,FAG_Daten_2022!BU$1,FALSE)="","",VLOOKUP($A95,FAG_Daten_2022!$A$1:$FK$206,FAG_Daten_2022!BU$1,FALSE))</f>
        <v/>
      </c>
      <c r="AQ95" s="115" t="str">
        <f>IF(VLOOKUP($A95,FAG_Daten_2022!$A$1:$FK$206,FAG_Daten_2022!BV$1,FALSE)="","",VLOOKUP($A95,FAG_Daten_2022!$A$1:$FK$206,FAG_Daten_2022!BV$1,FALSE))</f>
        <v/>
      </c>
      <c r="AR95" s="115" t="str">
        <f>IF(VLOOKUP($A95,FAG_Daten_2022!$A$1:$FK$206,FAG_Daten_2022!BW$1,FALSE)="","",VLOOKUP($A95,FAG_Daten_2022!$A$1:$FK$206,FAG_Daten_2022!BW$1,FALSE))</f>
        <v/>
      </c>
      <c r="AS95" s="115" t="str">
        <f>IF(VLOOKUP($A95,FAG_Daten_2022!$A$1:$FK$206,FAG_Daten_2022!BX$1,FALSE)="","",VLOOKUP($A95,FAG_Daten_2022!$A$1:$FK$206,FAG_Daten_2022!BX$1,FALSE))</f>
        <v/>
      </c>
      <c r="AT95" s="115" t="str">
        <f>IF(VLOOKUP($A95,FAG_Daten_2022!$A$1:$FK$206,FAG_Daten_2022!BY$1,FALSE)="","",VLOOKUP($A95,FAG_Daten_2022!$A$1:$FK$206,FAG_Daten_2022!BY$1,FALSE))</f>
        <v/>
      </c>
      <c r="AU95" s="115" t="str">
        <f>IF(VLOOKUP($A95,FAG_Daten_2022!$A$1:$FK$206,FAG_Daten_2022!BZ$1,FALSE)="","",VLOOKUP($A95,FAG_Daten_2022!$A$1:$FK$206,FAG_Daten_2022!BZ$1,FALSE))</f>
        <v/>
      </c>
      <c r="AV95" s="115" t="str">
        <f>IF(VLOOKUP($A95,FAG_Daten_2022!$A$1:$FK$206,FAG_Daten_2022!CA$1,FALSE)="","",VLOOKUP($A95,FAG_Daten_2022!$A$1:$FK$206,FAG_Daten_2022!CA$1,FALSE))</f>
        <v/>
      </c>
      <c r="AW95" s="115" t="str">
        <f>IF(VLOOKUP($A95,FAG_Daten_2022!$A$1:$FK$206,FAG_Daten_2022!CB$1,FALSE)="","",VLOOKUP($A95,FAG_Daten_2022!$A$1:$FK$206,FAG_Daten_2022!CB$1,FALSE))</f>
        <v/>
      </c>
      <c r="AX95" s="115" t="str">
        <f>IF(VLOOKUP($A95,FAG_Daten_2022!$A$1:$FK$206,FAG_Daten_2022!CC$1,FALSE)="","",VLOOKUP($A95,FAG_Daten_2022!$A$1:$FK$206,FAG_Daten_2022!CC$1,FALSE))</f>
        <v/>
      </c>
      <c r="AY95" s="115" t="str">
        <f>IF(VLOOKUP($A95,FAG_Daten_2022!$A$1:$FK$206,FAG_Daten_2022!CD$1,FALSE)="","",VLOOKUP($A95,FAG_Daten_2022!$A$1:$FK$206,FAG_Daten_2022!CD$1,FALSE))</f>
        <v/>
      </c>
      <c r="AZ95" s="80">
        <f>VLOOKUP($A95,FAG_Daten_2022!$A$1:$FK$206,FAG_Daten_2022!$DH$1,FALSE)</f>
        <v>107</v>
      </c>
      <c r="BA95" s="80">
        <f>IF(VLOOKUP($A95,FAG_Daten_2022!$A$1:$FK$206,FAG_Daten_2022!M$1,FALSE)="","",VLOOKUP($A95,FAG_Daten_2022!$A$1:$FK$206,FAG_Daten_2022!M$1,FALSE))</f>
        <v>0</v>
      </c>
      <c r="BB95" s="80">
        <f>IF(VLOOKUP($A95,FAG_Daten_2022!$A$1:$FK$206,FAG_Daten_2022!N$1,FALSE)="","",VLOOKUP($A95,FAG_Daten_2022!$A$1:$FK$206,FAG_Daten_2022!N$1,FALSE))</f>
        <v>0</v>
      </c>
      <c r="BC95" s="80">
        <f>IF(VLOOKUP($A95,FAG_Daten_2022!$A$1:$FK$206,FAG_Daten_2022!O$1,FALSE)="","",VLOOKUP($A95,FAG_Daten_2022!$A$1:$FK$206,FAG_Daten_2022!O$1,FALSE))</f>
        <v>0</v>
      </c>
      <c r="BD95" s="80" t="str">
        <f>IF(VLOOKUP($A95,FAG_Daten_2022!$A$1:$FK$206,FAG_Daten_2022!P$1,FALSE)="","",VLOOKUP($A95,FAG_Daten_2022!$A$1:$FK$206,FAG_Daten_2022!P$1,FALSE))</f>
        <v/>
      </c>
      <c r="BE95" s="80">
        <f>IF(VLOOKUP($A95,FAG_Daten_2022!$A$1:$FK$206,FAG_Daten_2022!R$1,FALSE)="","",VLOOKUP($A95,FAG_Daten_2022!$A$1:$FK$206,FAG_Daten_2022!R$1,FALSE))</f>
        <v>0</v>
      </c>
      <c r="BF95" s="80">
        <f>IF(VLOOKUP($A95,FAG_Daten_2022!$A$1:$FK$206,FAG_Daten_2022!S$1,FALSE)="","",VLOOKUP($A95,FAG_Daten_2022!$A$1:$FK$206,FAG_Daten_2022!S$1,FALSE))</f>
        <v>0</v>
      </c>
      <c r="BG95" s="80" t="str">
        <f>IF(VLOOKUP($A95,FAG_Daten_2022!$A$1:$FK$206,FAG_Daten_2022!T$1,FALSE)="","",VLOOKUP($A95,FAG_Daten_2022!$A$1:$FK$206,FAG_Daten_2022!T$1,FALSE))</f>
        <v/>
      </c>
      <c r="BH95" s="80" t="str">
        <f>IF(VLOOKUP($A95,FAG_Daten_2022!$A$1:$FK$206,FAG_Daten_2022!U$1,FALSE)="","",VLOOKUP($A95,FAG_Daten_2022!$A$1:$FK$206,FAG_Daten_2022!U$1,FALSE))</f>
        <v/>
      </c>
      <c r="BI95" s="80">
        <f>IF(VLOOKUP($A95,FAG_Daten_2022!$A$1:$FK$206,FAG_Daten_2022!W$1,FALSE)="","",VLOOKUP($A95,FAG_Daten_2022!$A$1:$FK$206,FAG_Daten_2022!W$1,FALSE))</f>
        <v>0</v>
      </c>
      <c r="BJ95" s="80" t="str">
        <f>IF(VLOOKUP($A95,FAG_Daten_2022!$A$1:$FK$206,FAG_Daten_2022!X$1,FALSE)="","",VLOOKUP($A95,FAG_Daten_2022!$A$1:$FK$206,FAG_Daten_2022!X$1,FALSE))</f>
        <v/>
      </c>
      <c r="BK95" s="80" t="str">
        <f>IF(VLOOKUP($A95,FAG_Daten_2022!$A$1:$FK$206,FAG_Daten_2022!Y$1,FALSE)="","",VLOOKUP($A95,FAG_Daten_2022!$A$1:$FK$206,FAG_Daten_2022!Y$1,FALSE))</f>
        <v/>
      </c>
      <c r="BL95" s="80" t="str">
        <f>IF(VLOOKUP($A95,FAG_Daten_2022!$A$1:$FK$206,FAG_Daten_2022!Z$1,FALSE)="","",VLOOKUP($A95,FAG_Daten_2022!$A$1:$FK$206,FAG_Daten_2022!Z$1,FALSE))</f>
        <v/>
      </c>
      <c r="BM95" s="82">
        <f>IF(VLOOKUP($A95,FAG_Daten_2022!$A$1:$FK$206,FAG_Daten_2022!AG$1,FALSE)="","",VLOOKUP($A95,FAG_Daten_2022!$A$1:$FK$206,FAG_Daten_2022!AG$1,FALSE))</f>
        <v>17710777</v>
      </c>
      <c r="BN95" s="82">
        <f>IF(VLOOKUP($A95,FAG_Daten_2022!$A$1:$FK$206,FAG_Daten_2022!AH$1,FALSE)="","",VLOOKUP($A95,FAG_Daten_2022!$A$1:$FK$206,FAG_Daten_2022!AH$1,FALSE))</f>
        <v>0</v>
      </c>
      <c r="BO95" s="82">
        <f>IF(VLOOKUP($A95,FAG_Daten_2022!$A$1:$FK$206,FAG_Daten_2022!AI$1,FALSE)="","",VLOOKUP($A95,FAG_Daten_2022!$A$1:$FK$206,FAG_Daten_2022!AI$1,FALSE))</f>
        <v>0</v>
      </c>
      <c r="BP95" s="113">
        <f>IF(VLOOKUP($A95,FAG_Daten_2022!$A$1:$FK$206,FAG_Daten_2022!AJ$1,FALSE)="","",VLOOKUP($A95,FAG_Daten_2022!$A$1:$FK$206,FAG_Daten_2022!AJ$1,FALSE))</f>
        <v>0</v>
      </c>
      <c r="BQ95" s="82" t="str">
        <f>IF(VLOOKUP($A95,FAG_Daten_2022!$A$1:$FK$206,FAG_Daten_2022!AK$1,FALSE)="","",VLOOKUP($A95,FAG_Daten_2022!$A$1:$FK$206,FAG_Daten_2022!AK$1,FALSE))</f>
        <v/>
      </c>
      <c r="BR95" s="82">
        <f>IF(VLOOKUP($A95,FAG_Daten_2022!$A$1:$FK$206,FAG_Daten_2022!AL$1,FALSE)="","",VLOOKUP($A95,FAG_Daten_2022!$A$1:$FK$206,FAG_Daten_2022!AL$1,FALSE))</f>
        <v>0</v>
      </c>
      <c r="BS95" s="82">
        <f>IF(VLOOKUP($A95,FAG_Daten_2022!$A$1:$FK$206,FAG_Daten_2022!AM$1,FALSE)="","",VLOOKUP($A95,FAG_Daten_2022!$A$1:$FK$206,FAG_Daten_2022!AM$1,FALSE))</f>
        <v>0</v>
      </c>
      <c r="BT95" s="82" t="str">
        <f>IF(VLOOKUP($A95,FAG_Daten_2022!$A$1:$FK$206,FAG_Daten_2022!AN$1,FALSE)="","",VLOOKUP($A95,FAG_Daten_2022!$A$1:$FK$206,FAG_Daten_2022!AN$1,FALSE))</f>
        <v/>
      </c>
      <c r="BU95" s="82" t="str">
        <f>IF(VLOOKUP($A95,FAG_Daten_2022!$A$1:$FK$206,FAG_Daten_2022!AO$1,FALSE)="","",VLOOKUP($A95,FAG_Daten_2022!$A$1:$FK$206,FAG_Daten_2022!AO$1,FALSE))</f>
        <v/>
      </c>
      <c r="BV95" s="82">
        <f>IF(VLOOKUP($A95,FAG_Daten_2022!$A$1:$FK$206,FAG_Daten_2022!AP$1,FALSE)="","",VLOOKUP($A95,FAG_Daten_2022!$A$1:$FK$206,FAG_Daten_2022!AP$1,FALSE))</f>
        <v>0</v>
      </c>
      <c r="BW95" s="82" t="str">
        <f>IF(VLOOKUP($A95,FAG_Daten_2022!$A$1:$FK$206,FAG_Daten_2022!AQ$1,FALSE)="","",VLOOKUP($A95,FAG_Daten_2022!$A$1:$FK$206,FAG_Daten_2022!AQ$1,FALSE))</f>
        <v/>
      </c>
      <c r="BX95" s="82" t="str">
        <f>IF(VLOOKUP($A95,FAG_Daten_2022!$A$1:$FK$206,FAG_Daten_2022!AR$1,FALSE)="","",VLOOKUP($A95,FAG_Daten_2022!$A$1:$FK$206,FAG_Daten_2022!AR$1,FALSE))</f>
        <v/>
      </c>
      <c r="BY95" s="82" t="str">
        <f>IF(VLOOKUP($A95,FAG_Daten_2022!$A$1:$FK$206,FAG_Daten_2022!AS$1,FALSE)="","",VLOOKUP($A95,FAG_Daten_2022!$A$1:$FK$206,FAG_Daten_2022!AS$1,FALSE))</f>
        <v/>
      </c>
      <c r="BZ95" s="82">
        <f t="shared" si="123"/>
        <v>0</v>
      </c>
      <c r="CA95" s="82">
        <f t="shared" si="124"/>
        <v>0</v>
      </c>
      <c r="CB95" s="82">
        <f t="shared" si="125"/>
        <v>0</v>
      </c>
      <c r="CC95" s="82" t="str">
        <f t="shared" si="126"/>
        <v/>
      </c>
      <c r="CD95" s="82">
        <f t="shared" si="127"/>
        <v>0</v>
      </c>
      <c r="CE95" s="82">
        <f t="shared" si="128"/>
        <v>0</v>
      </c>
      <c r="CF95" s="82" t="str">
        <f t="shared" si="129"/>
        <v/>
      </c>
      <c r="CG95" s="82" t="str">
        <f t="shared" si="130"/>
        <v/>
      </c>
      <c r="CH95" s="82">
        <f t="shared" si="131"/>
        <v>0</v>
      </c>
      <c r="CI95" s="82" t="str">
        <f t="shared" si="132"/>
        <v/>
      </c>
      <c r="CJ95" s="82" t="str">
        <f t="shared" si="133"/>
        <v/>
      </c>
      <c r="CK95" s="82" t="str">
        <f t="shared" si="134"/>
        <v/>
      </c>
      <c r="CL95" s="82">
        <f t="shared" si="135"/>
        <v>0</v>
      </c>
      <c r="CM95" s="82">
        <f t="shared" si="136"/>
        <v>0</v>
      </c>
      <c r="CN95" s="82">
        <f t="shared" si="137"/>
        <v>0</v>
      </c>
      <c r="CO95" s="82" t="str">
        <f t="shared" si="138"/>
        <v/>
      </c>
      <c r="CP95" s="82">
        <f t="shared" si="139"/>
        <v>0</v>
      </c>
      <c r="CQ95" s="82">
        <f t="shared" si="140"/>
        <v>0</v>
      </c>
      <c r="CR95" s="82" t="str">
        <f t="shared" si="141"/>
        <v/>
      </c>
      <c r="CS95" s="82" t="str">
        <f t="shared" si="142"/>
        <v/>
      </c>
      <c r="CT95" s="82">
        <f t="shared" si="143"/>
        <v>0</v>
      </c>
      <c r="CU95" s="82" t="str">
        <f t="shared" si="144"/>
        <v/>
      </c>
      <c r="CV95" s="82" t="str">
        <f t="shared" si="145"/>
        <v/>
      </c>
      <c r="CW95" s="82" t="str">
        <f t="shared" si="146"/>
        <v/>
      </c>
      <c r="CX95" s="82">
        <f t="shared" si="147"/>
        <v>0</v>
      </c>
      <c r="CY95" s="82">
        <f>VLOOKUP($A95,FAG_Daten_2022!$A$1:$FK$206,FAG_Daten_2022!I$1,FALSE)</f>
        <v>1336</v>
      </c>
      <c r="CZ95" s="82" t="str">
        <f>IF(VLOOKUP($A95,FAG_Daten_2022!$A$1:$FK$206,FAG_Daten_2022!BE$1,FALSE)="","",VLOOKUP($A95,FAG_Daten_2022!$A$1:$FK$206,FAG_Daten_2022!BE$1,FALSE))</f>
        <v/>
      </c>
      <c r="DA95" s="82" t="str">
        <f>IF(VLOOKUP($A95,FAG_Daten_2022!$A$1:$FK$206,FAG_Daten_2022!BF$1,FALSE)="","",VLOOKUP($A95,FAG_Daten_2022!$A$1:$FK$206,FAG_Daten_2022!BF$1,FALSE))</f>
        <v/>
      </c>
      <c r="DB95" s="82" t="str">
        <f>IF(VLOOKUP($A95,FAG_Daten_2022!$A$1:$FK$206,FAG_Daten_2022!BG$1,FALSE)="","",VLOOKUP($A95,FAG_Daten_2022!$A$1:$FK$206,FAG_Daten_2022!BG$1,FALSE))</f>
        <v/>
      </c>
      <c r="DC95" s="82" t="str">
        <f>IF(VLOOKUP($A95,FAG_Daten_2022!$A$1:$FK$206,FAG_Daten_2022!BH$1,FALSE)="","",VLOOKUP($A95,FAG_Daten_2022!$A$1:$FK$206,FAG_Daten_2022!BH$1,FALSE))</f>
        <v/>
      </c>
      <c r="DD95" s="82" t="str">
        <f>IF(VLOOKUP($A95,FAG_Daten_2022!$A$1:$FK$206,FAG_Daten_2022!BI$1,FALSE)="","",VLOOKUP($A95,FAG_Daten_2022!$A$1:$FK$206,FAG_Daten_2022!BI$1,FALSE))</f>
        <v/>
      </c>
      <c r="DE95" s="82" t="str">
        <f>IF(VLOOKUP($A95,FAG_Daten_2022!$A$1:$FK$206,FAG_Daten_2022!BJ$1,FALSE)="","",VLOOKUP($A95,FAG_Daten_2022!$A$1:$FK$206,FAG_Daten_2022!BJ$1,FALSE))</f>
        <v/>
      </c>
      <c r="DF95" s="82" t="str">
        <f>IF(VLOOKUP($A95,FAG_Daten_2022!$A$1:$FK$206,FAG_Daten_2022!BK$1,FALSE)="","",VLOOKUP($A95,FAG_Daten_2022!$A$1:$FK$206,FAG_Daten_2022!BK$1,FALSE))</f>
        <v/>
      </c>
      <c r="DG95" s="82" t="str">
        <f>IF(VLOOKUP($A95,FAG_Daten_2022!$A$1:$FK$206,FAG_Daten_2022!BL$1,FALSE)="","",VLOOKUP($A95,FAG_Daten_2022!$A$1:$FK$206,FAG_Daten_2022!BL$1,FALSE))</f>
        <v/>
      </c>
      <c r="DH95" s="82" t="str">
        <f>IF(VLOOKUP($A95,FAG_Daten_2022!$A$1:$FK$206,FAG_Daten_2022!BM$1,FALSE)="","",VLOOKUP($A95,FAG_Daten_2022!$A$1:$FK$206,FAG_Daten_2022!BM$1,FALSE))</f>
        <v/>
      </c>
      <c r="DI95" s="82" t="str">
        <f>IF(VLOOKUP($A95,FAG_Daten_2022!$A$1:$FK$206,FAG_Daten_2022!BN$1,FALSE)="","",VLOOKUP($A95,FAG_Daten_2022!$A$1:$FK$206,FAG_Daten_2022!BN$1,FALSE))</f>
        <v/>
      </c>
      <c r="DJ95" s="82" t="str">
        <f>IF(VLOOKUP($A95,FAG_Daten_2022!$A$1:$FK$206,FAG_Daten_2022!BO$1,FALSE)="","",VLOOKUP($A95,FAG_Daten_2022!$A$1:$FK$206,FAG_Daten_2022!BO$1,FALSE))</f>
        <v/>
      </c>
      <c r="DK95" s="82" t="str">
        <f>IF(VLOOKUP($A95,FAG_Daten_2022!$A$1:$FK$206,FAG_Daten_2022!BP$1,FALSE)="","",VLOOKUP($A95,FAG_Daten_2022!$A$1:$FK$206,FAG_Daten_2022!BP$1,FALSE))</f>
        <v/>
      </c>
      <c r="DL95" s="82" t="str">
        <f>IF(VLOOKUP($A95,FAG_Daten_2022!$A$1:$FK$206,FAG_Daten_2022!BQ$1,FALSE)="","",VLOOKUP($A95,FAG_Daten_2022!$A$1:$FK$206,FAG_Daten_2022!BQ$1,FALSE))</f>
        <v/>
      </c>
      <c r="DM95" s="82" t="str">
        <f>IF(VLOOKUP($A95,FAG_Daten_2022!$A$1:$FK$206,FAG_Daten_2022!BR$1,FALSE)="","",VLOOKUP($A95,FAG_Daten_2022!$A$1:$FK$206,FAG_Daten_2022!BR$1,FALSE))</f>
        <v/>
      </c>
      <c r="DN95" s="82" t="str">
        <f t="shared" si="148"/>
        <v/>
      </c>
      <c r="DO95" s="82" t="str">
        <f t="shared" si="149"/>
        <v/>
      </c>
      <c r="DP95" s="82" t="str">
        <f t="shared" si="150"/>
        <v/>
      </c>
      <c r="DQ95" s="82" t="str">
        <f t="shared" si="151"/>
        <v/>
      </c>
      <c r="DR95" s="82" t="str">
        <f t="shared" si="152"/>
        <v/>
      </c>
      <c r="DS95" s="82" t="str">
        <f t="shared" si="153"/>
        <v/>
      </c>
      <c r="DT95" s="82" t="str">
        <f t="shared" si="154"/>
        <v/>
      </c>
      <c r="DU95" s="82" t="str">
        <f t="shared" si="155"/>
        <v/>
      </c>
      <c r="DV95" s="82" t="str">
        <f t="shared" si="156"/>
        <v/>
      </c>
      <c r="DW95" s="82" t="str">
        <f t="shared" si="157"/>
        <v/>
      </c>
      <c r="DX95" s="82" t="str">
        <f t="shared" si="158"/>
        <v/>
      </c>
      <c r="DY95" s="82" t="str">
        <f t="shared" si="159"/>
        <v/>
      </c>
      <c r="DZ95" s="82">
        <f t="shared" si="160"/>
        <v>0</v>
      </c>
      <c r="EA95" s="82">
        <f t="shared" si="161"/>
        <v>0</v>
      </c>
      <c r="EB95" s="82"/>
      <c r="EC95" s="82"/>
      <c r="ED95" s="82"/>
      <c r="EE95" s="82"/>
      <c r="EF95" s="82"/>
      <c r="EG95" s="82"/>
      <c r="EH95" s="82"/>
      <c r="EI95" s="82"/>
      <c r="EJ95" s="82"/>
      <c r="EL95" s="82"/>
    </row>
    <row r="96" spans="1:143" s="3" customFormat="1" outlineLevel="1" x14ac:dyDescent="0.2">
      <c r="A96" s="3">
        <v>89</v>
      </c>
      <c r="B96" s="3" t="str">
        <f>VLOOKUP(A96,FAG_Daten_2022!A$1:$FK$206,FAG_Daten_2022!$B$1,FALSE)</f>
        <v>Niederglatt</v>
      </c>
      <c r="C96" s="3" t="str">
        <f>VLOOKUP(A96,FAG_Daten_2022!A$1:$FK$206,FAG_Daten_2022!$C$1,FALSE)</f>
        <v>Politische Gemeinde</v>
      </c>
      <c r="D96" s="3" t="str">
        <f>VLOOKUP(A96,FAG_Daten_2022!A$1:$FK$206,FAG_Daten_2022!$D$1,FALSE)</f>
        <v>Bezirk Dielsdorf</v>
      </c>
      <c r="E96" s="82">
        <f>VLOOKUP(A96,FAG_Daten_2022!A$1:$FK$206,FAG_Daten_2022!$AT$1,FALSE)</f>
        <v>2383</v>
      </c>
      <c r="F96" s="82">
        <f>VLOOKUP(A96,FAG_Daten_2022!A$1:$FK$206,FAG_Daten_2022!$AV$1,FALSE)</f>
        <v>3770</v>
      </c>
      <c r="G96" s="82">
        <f>VLOOKUP(A96,FAG_Daten_2022!A$1:$FK$206,FAG_Daten_2022!$F$1,FALSE)</f>
        <v>4937</v>
      </c>
      <c r="H96" s="80">
        <f>VLOOKUP(A96,FAG_Daten_2022!A$1:$FK$206,FAG_Daten_2022!$DH$1,FALSE)</f>
        <v>107</v>
      </c>
      <c r="I96" s="82">
        <f>ROUND(IF(E96&lt;FAG_Basisdaten!$C$5*F96,(FAG_Basisdaten!$C$5*F96-E96)*G96*H96/100,0),0)</f>
        <v>6331184</v>
      </c>
      <c r="J96" s="82">
        <f>VLOOKUP(A96,FAG_Daten_2022!A$1:$FK$206,FAG_Daten_2022!$AT$1,FALSE)</f>
        <v>2383</v>
      </c>
      <c r="K96" s="82">
        <f>VLOOKUP(A96,FAG_Daten_2022!A$1:$FK$206,FAG_Daten_2022!$AV$1,FALSE)</f>
        <v>3770</v>
      </c>
      <c r="L96" s="3">
        <f>VLOOKUP(A96,FAG_Daten_2022!A$1:$FK$206,FAG_Daten_2022!$F$1,FALSE)</f>
        <v>4937</v>
      </c>
      <c r="M96" s="3">
        <f>VLOOKUP(A96,FAG_Daten_2022!A$1:$FK$206,FAG_Daten_2022!DJ$1,FALSE)</f>
        <v>99.67</v>
      </c>
      <c r="N96" s="3">
        <f>VLOOKUP(A96,FAG_Daten_2022!A$1:$FK$206,FAG_Daten_2022!$DK$1,FALSE)</f>
        <v>100.87</v>
      </c>
      <c r="O96" s="82">
        <f>ROUND(IF(J96&gt;K96*FAG_Basisdaten!$C$8,(J96-K96*FAG_Basisdaten!$C$8)*FAG_Basisdaten!$C$9*L96*(M96/N96),0),0)</f>
        <v>0</v>
      </c>
      <c r="P96" s="82">
        <f>VLOOKUP(A96,FAG_Daten_2022!A$1:$FK$206,FAG_Daten_2022!$I$1,FALSE)</f>
        <v>1009</v>
      </c>
      <c r="Q96" s="82">
        <f>VLOOKUP(A96,FAG_Daten_2022!A$1:$FK$206,FAG_Daten_2022!$F$1,FALSE)</f>
        <v>4937</v>
      </c>
      <c r="R96" s="82">
        <f>VLOOKUP(A96,FAG_Daten_2022!A$1:$FK$206,FAG_Daten_2022!$K$1,FALSE)</f>
        <v>232131</v>
      </c>
      <c r="S96" s="82">
        <f>VLOOKUP(A96,FAG_Daten_2022!A$1:$FK$206,FAG_Daten_2022!$H$1,FALSE)</f>
        <v>1130451</v>
      </c>
      <c r="T96" s="82">
        <f>VLOOKUP(A96,FAG_Daten_2022!A$1:$FK$206,FAG_Daten_2022!$F$1,FALSE)</f>
        <v>4937</v>
      </c>
      <c r="U96" s="3">
        <f>VLOOKUP(A96,FAG_Daten_2022!A$1:$FK$206,FAG_Daten_2022!$BC$1,FALSE)</f>
        <v>102.3</v>
      </c>
      <c r="V96" s="3">
        <f>VLOOKUP(A96,FAG_Daten_2022!A$1:$FK$206,FAG_Daten_2022!$BD$1,FALSE)</f>
        <v>104.2</v>
      </c>
      <c r="W96" s="118">
        <f>IF((P96/Q96)&gt;(R96/S96)*FAG_Basisdaten!$C$12,((P96/Q96)-(R96/S96)*FAG_Basisdaten!$C$12)*T96*FAG_Basisdaten!$C$13*(U96/V96),0)</f>
        <v>0</v>
      </c>
      <c r="X96" s="3">
        <f>VLOOKUP(A96,FAG_Daten_2022!A$1:$FK$206,FAG_Daten_2022!$DH$1,FALSE)</f>
        <v>107</v>
      </c>
      <c r="Y96" s="3">
        <f>VLOOKUP(A96,FAG_Daten_2022!A$1:$FK$206,FAG_Daten_2022!$DJ$1,FALSE)</f>
        <v>99.67</v>
      </c>
      <c r="Z96" s="82">
        <f>ROUND(W96-W96*MIN(MAX((Y96*FAG_Basisdaten!$C$15-X96)/(Y96*FAG_Basisdaten!$C$14),0),1),0)</f>
        <v>0</v>
      </c>
      <c r="AA96" s="79">
        <f>VLOOKUP(A96,FAG_Daten_2022!A$1:$FK$206,FAG_Daten_2022!$AW$1,FALSE)</f>
        <v>1386.65</v>
      </c>
      <c r="AB96" s="83">
        <f>VLOOKUP(A96,FAG_Daten_2022!A$1:$FK$206,FAG_Daten_2022!$AZ$1,FALSE)</f>
        <v>0</v>
      </c>
      <c r="AC96" s="3">
        <f>VLOOKUP(A96,FAG_Daten_2022!A$1:$FK$206,FAG_Daten_2022!$F$1,FALSE)</f>
        <v>4937</v>
      </c>
      <c r="AD96" s="3">
        <f>VLOOKUP(A96,FAG_Daten_2022!A$1:$FK$206,FAG_Daten_2022!$BC$1,FALSE)</f>
        <v>102.3</v>
      </c>
      <c r="AE96" s="3">
        <f>VLOOKUP(A96,FAG_Daten_2022!A$1:$FK$206,FAG_Daten_2022!$BD$1,FALSE)</f>
        <v>104.2</v>
      </c>
      <c r="AF96" s="80">
        <f>IF(OR(AA96&lt;FAG_Basisdaten!$C$18,AB96&gt;FAG_Basisdaten!$C$19),MAX((FAG_Basisdaten!$C$20+FAG_Basisdaten!$C$21*AA96+FAG_Basisdaten!$C$22*AB96*100)*AC96*(AD96/AE96),0),0)</f>
        <v>0</v>
      </c>
      <c r="AG96" s="3">
        <f>VLOOKUP(A96,FAG_Daten_2022!A$1:$FK$206,FAG_Daten_2022!$DH$1,FALSE)</f>
        <v>107</v>
      </c>
      <c r="AH96" s="3">
        <f>VLOOKUP(A96,FAG_Daten_2022!A$1:$FK$206,FAG_Daten_2022!$DJ$1,FALSE)</f>
        <v>99.67</v>
      </c>
      <c r="AI96" s="82">
        <f>ROUND(AF96-AF96*MIN(MAX((AH96*FAG_Basisdaten!$C$24-AG96)/(AH96*FAG_Basisdaten!$C$23),0),1),0)</f>
        <v>0</v>
      </c>
      <c r="AJ96" s="3">
        <f>VLOOKUP(A96,FAG_Daten_2022!$A$1:$FK$206,FAG_Daten_2022!$BC$1,FALSE)</f>
        <v>102.3</v>
      </c>
      <c r="AK96" s="3">
        <f>VLOOKUP(A96,FAG_Daten_2022!$A$1:$FK$206,FAG_Daten_2022!$BD$1,FALSE)</f>
        <v>104.2</v>
      </c>
      <c r="AL96" s="82">
        <v>0</v>
      </c>
      <c r="AM96" s="82">
        <f t="shared" si="122"/>
        <v>6331184</v>
      </c>
      <c r="AN96" s="115" t="str">
        <f>IF(VLOOKUP($A96,FAG_Daten_2022!$A$1:$FK$206,FAG_Daten_2022!BS$1,FALSE)="","",VLOOKUP($A96,FAG_Daten_2022!$A$1:$FK$206,FAG_Daten_2022!BS$1,FALSE))</f>
        <v>Niederglatt</v>
      </c>
      <c r="AO96" s="115" t="str">
        <f>IF(VLOOKUP($A96,FAG_Daten_2022!$A$1:$FK$206,FAG_Daten_2022!BT$1,FALSE)="","",VLOOKUP($A96,FAG_Daten_2022!$A$1:$FK$206,FAG_Daten_2022!BT$1,FALSE))</f>
        <v/>
      </c>
      <c r="AP96" s="115" t="str">
        <f>IF(VLOOKUP($A96,FAG_Daten_2022!$A$1:$FK$206,FAG_Daten_2022!BU$1,FALSE)="","",VLOOKUP($A96,FAG_Daten_2022!$A$1:$FK$206,FAG_Daten_2022!BU$1,FALSE))</f>
        <v/>
      </c>
      <c r="AQ96" s="115" t="str">
        <f>IF(VLOOKUP($A96,FAG_Daten_2022!$A$1:$FK$206,FAG_Daten_2022!BV$1,FALSE)="","",VLOOKUP($A96,FAG_Daten_2022!$A$1:$FK$206,FAG_Daten_2022!BV$1,FALSE))</f>
        <v/>
      </c>
      <c r="AR96" s="115" t="str">
        <f>IF(VLOOKUP($A96,FAG_Daten_2022!$A$1:$FK$206,FAG_Daten_2022!BW$1,FALSE)="","",VLOOKUP($A96,FAG_Daten_2022!$A$1:$FK$206,FAG_Daten_2022!BW$1,FALSE))</f>
        <v>Niederhasli-Niederglatt</v>
      </c>
      <c r="AS96" s="115" t="str">
        <f>IF(VLOOKUP($A96,FAG_Daten_2022!$A$1:$FK$206,FAG_Daten_2022!BX$1,FALSE)="","",VLOOKUP($A96,FAG_Daten_2022!$A$1:$FK$206,FAG_Daten_2022!BX$1,FALSE))</f>
        <v/>
      </c>
      <c r="AT96" s="115" t="str">
        <f>IF(VLOOKUP($A96,FAG_Daten_2022!$A$1:$FK$206,FAG_Daten_2022!BY$1,FALSE)="","",VLOOKUP($A96,FAG_Daten_2022!$A$1:$FK$206,FAG_Daten_2022!BY$1,FALSE))</f>
        <v/>
      </c>
      <c r="AU96" s="115" t="str">
        <f>IF(VLOOKUP($A96,FAG_Daten_2022!$A$1:$FK$206,FAG_Daten_2022!BZ$1,FALSE)="","",VLOOKUP($A96,FAG_Daten_2022!$A$1:$FK$206,FAG_Daten_2022!BZ$1,FALSE))</f>
        <v/>
      </c>
      <c r="AV96" s="115" t="str">
        <f>IF(VLOOKUP($A96,FAG_Daten_2022!$A$1:$FK$206,FAG_Daten_2022!CA$1,FALSE)="","",VLOOKUP($A96,FAG_Daten_2022!$A$1:$FK$206,FAG_Daten_2022!CA$1,FALSE))</f>
        <v/>
      </c>
      <c r="AW96" s="115" t="str">
        <f>IF(VLOOKUP($A96,FAG_Daten_2022!$A$1:$FK$206,FAG_Daten_2022!CB$1,FALSE)="","",VLOOKUP($A96,FAG_Daten_2022!$A$1:$FK$206,FAG_Daten_2022!CB$1,FALSE))</f>
        <v/>
      </c>
      <c r="AX96" s="115" t="str">
        <f>IF(VLOOKUP($A96,FAG_Daten_2022!$A$1:$FK$206,FAG_Daten_2022!CC$1,FALSE)="","",VLOOKUP($A96,FAG_Daten_2022!$A$1:$FK$206,FAG_Daten_2022!CC$1,FALSE))</f>
        <v/>
      </c>
      <c r="AY96" s="115" t="str">
        <f>IF(VLOOKUP($A96,FAG_Daten_2022!$A$1:$FK$206,FAG_Daten_2022!CD$1,FALSE)="","",VLOOKUP($A96,FAG_Daten_2022!$A$1:$FK$206,FAG_Daten_2022!CD$1,FALSE))</f>
        <v/>
      </c>
      <c r="AZ96" s="80">
        <f>VLOOKUP($A96,FAG_Daten_2022!$A$1:$FK$206,FAG_Daten_2022!$DH$1,FALSE)</f>
        <v>107</v>
      </c>
      <c r="BA96" s="80">
        <f>IF(VLOOKUP($A96,FAG_Daten_2022!$A$1:$FK$206,FAG_Daten_2022!M$1,FALSE)="","",VLOOKUP($A96,FAG_Daten_2022!$A$1:$FK$206,FAG_Daten_2022!M$1,FALSE))</f>
        <v>44</v>
      </c>
      <c r="BB96" s="80">
        <f>IF(VLOOKUP($A96,FAG_Daten_2022!$A$1:$FK$206,FAG_Daten_2022!N$1,FALSE)="","",VLOOKUP($A96,FAG_Daten_2022!$A$1:$FK$206,FAG_Daten_2022!N$1,FALSE))</f>
        <v>0</v>
      </c>
      <c r="BC96" s="80">
        <f>IF(VLOOKUP($A96,FAG_Daten_2022!$A$1:$FK$206,FAG_Daten_2022!O$1,FALSE)="","",VLOOKUP($A96,FAG_Daten_2022!$A$1:$FK$206,FAG_Daten_2022!O$1,FALSE))</f>
        <v>0</v>
      </c>
      <c r="BD96" s="80" t="str">
        <f>IF(VLOOKUP($A96,FAG_Daten_2022!$A$1:$FK$206,FAG_Daten_2022!P$1,FALSE)="","",VLOOKUP($A96,FAG_Daten_2022!$A$1:$FK$206,FAG_Daten_2022!P$1,FALSE))</f>
        <v/>
      </c>
      <c r="BE96" s="80">
        <f>IF(VLOOKUP($A96,FAG_Daten_2022!$A$1:$FK$206,FAG_Daten_2022!R$1,FALSE)="","",VLOOKUP($A96,FAG_Daten_2022!$A$1:$FK$206,FAG_Daten_2022!R$1,FALSE))</f>
        <v>25</v>
      </c>
      <c r="BF96" s="80">
        <f>IF(VLOOKUP($A96,FAG_Daten_2022!$A$1:$FK$206,FAG_Daten_2022!S$1,FALSE)="","",VLOOKUP($A96,FAG_Daten_2022!$A$1:$FK$206,FAG_Daten_2022!S$1,FALSE))</f>
        <v>0</v>
      </c>
      <c r="BG96" s="80" t="str">
        <f>IF(VLOOKUP($A96,FAG_Daten_2022!$A$1:$FK$206,FAG_Daten_2022!T$1,FALSE)="","",VLOOKUP($A96,FAG_Daten_2022!$A$1:$FK$206,FAG_Daten_2022!T$1,FALSE))</f>
        <v/>
      </c>
      <c r="BH96" s="80" t="str">
        <f>IF(VLOOKUP($A96,FAG_Daten_2022!$A$1:$FK$206,FAG_Daten_2022!U$1,FALSE)="","",VLOOKUP($A96,FAG_Daten_2022!$A$1:$FK$206,FAG_Daten_2022!U$1,FALSE))</f>
        <v/>
      </c>
      <c r="BI96" s="80">
        <f>IF(VLOOKUP($A96,FAG_Daten_2022!$A$1:$FK$206,FAG_Daten_2022!W$1,FALSE)="","",VLOOKUP($A96,FAG_Daten_2022!$A$1:$FK$206,FAG_Daten_2022!W$1,FALSE))</f>
        <v>0</v>
      </c>
      <c r="BJ96" s="80" t="str">
        <f>IF(VLOOKUP($A96,FAG_Daten_2022!$A$1:$FK$206,FAG_Daten_2022!X$1,FALSE)="","",VLOOKUP($A96,FAG_Daten_2022!$A$1:$FK$206,FAG_Daten_2022!X$1,FALSE))</f>
        <v/>
      </c>
      <c r="BK96" s="80" t="str">
        <f>IF(VLOOKUP($A96,FAG_Daten_2022!$A$1:$FK$206,FAG_Daten_2022!Y$1,FALSE)="","",VLOOKUP($A96,FAG_Daten_2022!$A$1:$FK$206,FAG_Daten_2022!Y$1,FALSE))</f>
        <v/>
      </c>
      <c r="BL96" s="80" t="str">
        <f>IF(VLOOKUP($A96,FAG_Daten_2022!$A$1:$FK$206,FAG_Daten_2022!Z$1,FALSE)="","",VLOOKUP($A96,FAG_Daten_2022!$A$1:$FK$206,FAG_Daten_2022!Z$1,FALSE))</f>
        <v/>
      </c>
      <c r="BM96" s="82">
        <f>IF(VLOOKUP($A96,FAG_Daten_2022!$A$1:$FK$206,FAG_Daten_2022!AG$1,FALSE)="","",VLOOKUP($A96,FAG_Daten_2022!$A$1:$FK$206,FAG_Daten_2022!AG$1,FALSE))</f>
        <v>11765506</v>
      </c>
      <c r="BN96" s="82">
        <f>IF(VLOOKUP($A96,FAG_Daten_2022!$A$1:$FK$206,FAG_Daten_2022!AH$1,FALSE)="","",VLOOKUP($A96,FAG_Daten_2022!$A$1:$FK$206,FAG_Daten_2022!AH$1,FALSE))</f>
        <v>11765506</v>
      </c>
      <c r="BO96" s="82">
        <f>IF(VLOOKUP($A96,FAG_Daten_2022!$A$1:$FK$206,FAG_Daten_2022!AI$1,FALSE)="","",VLOOKUP($A96,FAG_Daten_2022!$A$1:$FK$206,FAG_Daten_2022!AI$1,FALSE))</f>
        <v>0</v>
      </c>
      <c r="BP96" s="113">
        <f>IF(VLOOKUP($A96,FAG_Daten_2022!$A$1:$FK$206,FAG_Daten_2022!AJ$1,FALSE)="","",VLOOKUP($A96,FAG_Daten_2022!$A$1:$FK$206,FAG_Daten_2022!AJ$1,FALSE))</f>
        <v>0</v>
      </c>
      <c r="BQ96" s="82" t="str">
        <f>IF(VLOOKUP($A96,FAG_Daten_2022!$A$1:$FK$206,FAG_Daten_2022!AK$1,FALSE)="","",VLOOKUP($A96,FAG_Daten_2022!$A$1:$FK$206,FAG_Daten_2022!AK$1,FALSE))</f>
        <v/>
      </c>
      <c r="BR96" s="82">
        <f>IF(VLOOKUP($A96,FAG_Daten_2022!$A$1:$FK$206,FAG_Daten_2022!AL$1,FALSE)="","",VLOOKUP($A96,FAG_Daten_2022!$A$1:$FK$206,FAG_Daten_2022!AL$1,FALSE))</f>
        <v>11765506</v>
      </c>
      <c r="BS96" s="82">
        <f>IF(VLOOKUP($A96,FAG_Daten_2022!$A$1:$FK$206,FAG_Daten_2022!AM$1,FALSE)="","",VLOOKUP($A96,FAG_Daten_2022!$A$1:$FK$206,FAG_Daten_2022!AM$1,FALSE))</f>
        <v>0</v>
      </c>
      <c r="BT96" s="82" t="str">
        <f>IF(VLOOKUP($A96,FAG_Daten_2022!$A$1:$FK$206,FAG_Daten_2022!AN$1,FALSE)="","",VLOOKUP($A96,FAG_Daten_2022!$A$1:$FK$206,FAG_Daten_2022!AN$1,FALSE))</f>
        <v/>
      </c>
      <c r="BU96" s="82" t="str">
        <f>IF(VLOOKUP($A96,FAG_Daten_2022!$A$1:$FK$206,FAG_Daten_2022!AO$1,FALSE)="","",VLOOKUP($A96,FAG_Daten_2022!$A$1:$FK$206,FAG_Daten_2022!AO$1,FALSE))</f>
        <v/>
      </c>
      <c r="BV96" s="82">
        <f>IF(VLOOKUP($A96,FAG_Daten_2022!$A$1:$FK$206,FAG_Daten_2022!AP$1,FALSE)="","",VLOOKUP($A96,FAG_Daten_2022!$A$1:$FK$206,FAG_Daten_2022!AP$1,FALSE))</f>
        <v>0</v>
      </c>
      <c r="BW96" s="82" t="str">
        <f>IF(VLOOKUP($A96,FAG_Daten_2022!$A$1:$FK$206,FAG_Daten_2022!AQ$1,FALSE)="","",VLOOKUP($A96,FAG_Daten_2022!$A$1:$FK$206,FAG_Daten_2022!AQ$1,FALSE))</f>
        <v/>
      </c>
      <c r="BX96" s="82" t="str">
        <f>IF(VLOOKUP($A96,FAG_Daten_2022!$A$1:$FK$206,FAG_Daten_2022!AR$1,FALSE)="","",VLOOKUP($A96,FAG_Daten_2022!$A$1:$FK$206,FAG_Daten_2022!AR$1,FALSE))</f>
        <v/>
      </c>
      <c r="BY96" s="82" t="str">
        <f>IF(VLOOKUP($A96,FAG_Daten_2022!$A$1:$FK$206,FAG_Daten_2022!AS$1,FALSE)="","",VLOOKUP($A96,FAG_Daten_2022!$A$1:$FK$206,FAG_Daten_2022!AS$1,FALSE))</f>
        <v/>
      </c>
      <c r="BZ96" s="82">
        <f t="shared" si="123"/>
        <v>2603478</v>
      </c>
      <c r="CA96" s="82">
        <f t="shared" si="124"/>
        <v>0</v>
      </c>
      <c r="CB96" s="82">
        <f t="shared" si="125"/>
        <v>0</v>
      </c>
      <c r="CC96" s="82" t="str">
        <f t="shared" si="126"/>
        <v/>
      </c>
      <c r="CD96" s="82">
        <f t="shared" si="127"/>
        <v>1479249</v>
      </c>
      <c r="CE96" s="82">
        <f t="shared" si="128"/>
        <v>0</v>
      </c>
      <c r="CF96" s="82" t="str">
        <f t="shared" si="129"/>
        <v/>
      </c>
      <c r="CG96" s="82" t="str">
        <f t="shared" si="130"/>
        <v/>
      </c>
      <c r="CH96" s="82">
        <f t="shared" si="131"/>
        <v>0</v>
      </c>
      <c r="CI96" s="82" t="str">
        <f t="shared" si="132"/>
        <v/>
      </c>
      <c r="CJ96" s="82" t="str">
        <f t="shared" si="133"/>
        <v/>
      </c>
      <c r="CK96" s="82" t="str">
        <f t="shared" si="134"/>
        <v/>
      </c>
      <c r="CL96" s="82">
        <f t="shared" si="135"/>
        <v>0</v>
      </c>
      <c r="CM96" s="82">
        <f t="shared" si="136"/>
        <v>0</v>
      </c>
      <c r="CN96" s="82">
        <f t="shared" si="137"/>
        <v>0</v>
      </c>
      <c r="CO96" s="82" t="str">
        <f t="shared" si="138"/>
        <v/>
      </c>
      <c r="CP96" s="82">
        <f t="shared" si="139"/>
        <v>0</v>
      </c>
      <c r="CQ96" s="82">
        <f t="shared" si="140"/>
        <v>0</v>
      </c>
      <c r="CR96" s="82" t="str">
        <f t="shared" si="141"/>
        <v/>
      </c>
      <c r="CS96" s="82" t="str">
        <f t="shared" si="142"/>
        <v/>
      </c>
      <c r="CT96" s="82">
        <f t="shared" si="143"/>
        <v>0</v>
      </c>
      <c r="CU96" s="82" t="str">
        <f t="shared" si="144"/>
        <v/>
      </c>
      <c r="CV96" s="82" t="str">
        <f t="shared" si="145"/>
        <v/>
      </c>
      <c r="CW96" s="82" t="str">
        <f t="shared" si="146"/>
        <v/>
      </c>
      <c r="CX96" s="82">
        <f t="shared" si="147"/>
        <v>4082727</v>
      </c>
      <c r="CY96" s="82">
        <f>VLOOKUP($A96,FAG_Daten_2022!$A$1:$FK$206,FAG_Daten_2022!I$1,FALSE)</f>
        <v>1009</v>
      </c>
      <c r="CZ96" s="82">
        <f>IF(VLOOKUP($A96,FAG_Daten_2022!$A$1:$FK$206,FAG_Daten_2022!BE$1,FALSE)="","",VLOOKUP($A96,FAG_Daten_2022!$A$1:$FK$206,FAG_Daten_2022!BE$1,FALSE))</f>
        <v>408</v>
      </c>
      <c r="DA96" s="82" t="str">
        <f>IF(VLOOKUP($A96,FAG_Daten_2022!$A$1:$FK$206,FAG_Daten_2022!BF$1,FALSE)="","",VLOOKUP($A96,FAG_Daten_2022!$A$1:$FK$206,FAG_Daten_2022!BF$1,FALSE))</f>
        <v/>
      </c>
      <c r="DB96" s="82" t="str">
        <f>IF(VLOOKUP($A96,FAG_Daten_2022!$A$1:$FK$206,FAG_Daten_2022!BG$1,FALSE)="","",VLOOKUP($A96,FAG_Daten_2022!$A$1:$FK$206,FAG_Daten_2022!BG$1,FALSE))</f>
        <v/>
      </c>
      <c r="DC96" s="82" t="str">
        <f>IF(VLOOKUP($A96,FAG_Daten_2022!$A$1:$FK$206,FAG_Daten_2022!BH$1,FALSE)="","",VLOOKUP($A96,FAG_Daten_2022!$A$1:$FK$206,FAG_Daten_2022!BH$1,FALSE))</f>
        <v/>
      </c>
      <c r="DD96" s="82">
        <f>IF(VLOOKUP($A96,FAG_Daten_2022!$A$1:$FK$206,FAG_Daten_2022!BI$1,FALSE)="","",VLOOKUP($A96,FAG_Daten_2022!$A$1:$FK$206,FAG_Daten_2022!BI$1,FALSE))</f>
        <v>135</v>
      </c>
      <c r="DE96" s="82" t="str">
        <f>IF(VLOOKUP($A96,FAG_Daten_2022!$A$1:$FK$206,FAG_Daten_2022!BJ$1,FALSE)="","",VLOOKUP($A96,FAG_Daten_2022!$A$1:$FK$206,FAG_Daten_2022!BJ$1,FALSE))</f>
        <v/>
      </c>
      <c r="DF96" s="82" t="str">
        <f>IF(VLOOKUP($A96,FAG_Daten_2022!$A$1:$FK$206,FAG_Daten_2022!BK$1,FALSE)="","",VLOOKUP($A96,FAG_Daten_2022!$A$1:$FK$206,FAG_Daten_2022!BK$1,FALSE))</f>
        <v/>
      </c>
      <c r="DG96" s="82" t="str">
        <f>IF(VLOOKUP($A96,FAG_Daten_2022!$A$1:$FK$206,FAG_Daten_2022!BL$1,FALSE)="","",VLOOKUP($A96,FAG_Daten_2022!$A$1:$FK$206,FAG_Daten_2022!BL$1,FALSE))</f>
        <v/>
      </c>
      <c r="DH96" s="82" t="str">
        <f>IF(VLOOKUP($A96,FAG_Daten_2022!$A$1:$FK$206,FAG_Daten_2022!BM$1,FALSE)="","",VLOOKUP($A96,FAG_Daten_2022!$A$1:$FK$206,FAG_Daten_2022!BM$1,FALSE))</f>
        <v/>
      </c>
      <c r="DI96" s="82" t="str">
        <f>IF(VLOOKUP($A96,FAG_Daten_2022!$A$1:$FK$206,FAG_Daten_2022!BN$1,FALSE)="","",VLOOKUP($A96,FAG_Daten_2022!$A$1:$FK$206,FAG_Daten_2022!BN$1,FALSE))</f>
        <v/>
      </c>
      <c r="DJ96" s="82" t="str">
        <f>IF(VLOOKUP($A96,FAG_Daten_2022!$A$1:$FK$206,FAG_Daten_2022!BO$1,FALSE)="","",VLOOKUP($A96,FAG_Daten_2022!$A$1:$FK$206,FAG_Daten_2022!BO$1,FALSE))</f>
        <v/>
      </c>
      <c r="DK96" s="82" t="str">
        <f>IF(VLOOKUP($A96,FAG_Daten_2022!$A$1:$FK$206,FAG_Daten_2022!BP$1,FALSE)="","",VLOOKUP($A96,FAG_Daten_2022!$A$1:$FK$206,FAG_Daten_2022!BP$1,FALSE))</f>
        <v/>
      </c>
      <c r="DL96" s="82" t="str">
        <f>IF(VLOOKUP($A96,FAG_Daten_2022!$A$1:$FK$206,FAG_Daten_2022!BQ$1,FALSE)="","",VLOOKUP($A96,FAG_Daten_2022!$A$1:$FK$206,FAG_Daten_2022!BQ$1,FALSE))</f>
        <v/>
      </c>
      <c r="DM96" s="82" t="str">
        <f>IF(VLOOKUP($A96,FAG_Daten_2022!$A$1:$FK$206,FAG_Daten_2022!BR$1,FALSE)="","",VLOOKUP($A96,FAG_Daten_2022!$A$1:$FK$206,FAG_Daten_2022!BR$1,FALSE))</f>
        <v/>
      </c>
      <c r="DN96" s="82">
        <f t="shared" si="148"/>
        <v>0</v>
      </c>
      <c r="DO96" s="82" t="str">
        <f t="shared" si="149"/>
        <v/>
      </c>
      <c r="DP96" s="82" t="str">
        <f t="shared" si="150"/>
        <v/>
      </c>
      <c r="DQ96" s="82" t="str">
        <f t="shared" si="151"/>
        <v/>
      </c>
      <c r="DR96" s="82">
        <f t="shared" si="152"/>
        <v>0</v>
      </c>
      <c r="DS96" s="82" t="str">
        <f t="shared" si="153"/>
        <v/>
      </c>
      <c r="DT96" s="82" t="str">
        <f t="shared" si="154"/>
        <v/>
      </c>
      <c r="DU96" s="82" t="str">
        <f t="shared" si="155"/>
        <v/>
      </c>
      <c r="DV96" s="82" t="str">
        <f t="shared" si="156"/>
        <v/>
      </c>
      <c r="DW96" s="82" t="str">
        <f t="shared" si="157"/>
        <v/>
      </c>
      <c r="DX96" s="82" t="str">
        <f t="shared" si="158"/>
        <v/>
      </c>
      <c r="DY96" s="82" t="str">
        <f t="shared" si="159"/>
        <v/>
      </c>
      <c r="DZ96" s="82">
        <f t="shared" si="160"/>
        <v>0</v>
      </c>
      <c r="EA96" s="82">
        <f t="shared" si="161"/>
        <v>4082727</v>
      </c>
      <c r="EB96" s="82"/>
      <c r="EC96" s="82"/>
      <c r="ED96" s="82"/>
      <c r="EE96" s="82"/>
      <c r="EF96" s="82"/>
      <c r="EG96" s="82"/>
      <c r="EH96" s="82"/>
      <c r="EI96" s="82"/>
      <c r="EJ96" s="82"/>
      <c r="EK96" s="1"/>
      <c r="EL96" s="11"/>
      <c r="EM96" s="1"/>
    </row>
    <row r="97" spans="1:143" s="3" customFormat="1" outlineLevel="1" x14ac:dyDescent="0.2">
      <c r="A97" s="3">
        <v>90</v>
      </c>
      <c r="B97" s="3" t="str">
        <f>VLOOKUP(A97,FAG_Daten_2022!A$1:$FK$206,FAG_Daten_2022!$B$1,FALSE)</f>
        <v>Niederhasli</v>
      </c>
      <c r="C97" s="3" t="str">
        <f>VLOOKUP(A97,FAG_Daten_2022!A$1:$FK$206,FAG_Daten_2022!$C$1,FALSE)</f>
        <v>Politische Gemeinde</v>
      </c>
      <c r="D97" s="3" t="str">
        <f>VLOOKUP(A97,FAG_Daten_2022!A$1:$FK$206,FAG_Daten_2022!$D$1,FALSE)</f>
        <v>Bezirk Dielsdorf</v>
      </c>
      <c r="E97" s="82">
        <f>VLOOKUP(A97,FAG_Daten_2022!A$1:$FK$206,FAG_Daten_2022!$AT$1,FALSE)</f>
        <v>2251</v>
      </c>
      <c r="F97" s="82">
        <f>VLOOKUP(A97,FAG_Daten_2022!A$1:$FK$206,FAG_Daten_2022!$AV$1,FALSE)</f>
        <v>3770</v>
      </c>
      <c r="G97" s="82">
        <f>VLOOKUP(A97,FAG_Daten_2022!A$1:$FK$206,FAG_Daten_2022!$F$1,FALSE)</f>
        <v>9446</v>
      </c>
      <c r="H97" s="80">
        <f>VLOOKUP(A97,FAG_Daten_2022!A$1:$FK$206,FAG_Daten_2022!$DH$1,FALSE)</f>
        <v>116</v>
      </c>
      <c r="I97" s="82">
        <f>ROUND(IF(E97&lt;FAG_Basisdaten!$C$5*F97,(FAG_Basisdaten!$C$5*F97-E97)*G97*H97/100,0),0)</f>
        <v>14578767</v>
      </c>
      <c r="J97" s="82">
        <f>VLOOKUP(A97,FAG_Daten_2022!A$1:$FK$206,FAG_Daten_2022!$AT$1,FALSE)</f>
        <v>2251</v>
      </c>
      <c r="K97" s="82">
        <f>VLOOKUP(A97,FAG_Daten_2022!A$1:$FK$206,FAG_Daten_2022!$AV$1,FALSE)</f>
        <v>3770</v>
      </c>
      <c r="L97" s="3">
        <f>VLOOKUP(A97,FAG_Daten_2022!A$1:$FK$206,FAG_Daten_2022!$F$1,FALSE)</f>
        <v>9446</v>
      </c>
      <c r="M97" s="3">
        <f>VLOOKUP(A97,FAG_Daten_2022!A$1:$FK$206,FAG_Daten_2022!DJ$1,FALSE)</f>
        <v>99.67</v>
      </c>
      <c r="N97" s="3">
        <f>VLOOKUP(A97,FAG_Daten_2022!A$1:$FK$206,FAG_Daten_2022!$DK$1,FALSE)</f>
        <v>100.87</v>
      </c>
      <c r="O97" s="82">
        <f>ROUND(IF(J97&gt;K97*FAG_Basisdaten!$C$8,(J97-K97*FAG_Basisdaten!$C$8)*FAG_Basisdaten!$C$9*L97*(M97/N97),0),0)</f>
        <v>0</v>
      </c>
      <c r="P97" s="82">
        <f>VLOOKUP(A97,FAG_Daten_2022!A$1:$FK$206,FAG_Daten_2022!$I$1,FALSE)</f>
        <v>2058</v>
      </c>
      <c r="Q97" s="82">
        <f>VLOOKUP(A97,FAG_Daten_2022!A$1:$FK$206,FAG_Daten_2022!$F$1,FALSE)</f>
        <v>9446</v>
      </c>
      <c r="R97" s="82">
        <f>VLOOKUP(A97,FAG_Daten_2022!A$1:$FK$206,FAG_Daten_2022!$K$1,FALSE)</f>
        <v>232131</v>
      </c>
      <c r="S97" s="82">
        <f>VLOOKUP(A97,FAG_Daten_2022!A$1:$FK$206,FAG_Daten_2022!$H$1,FALSE)</f>
        <v>1130451</v>
      </c>
      <c r="T97" s="82">
        <f>VLOOKUP(A97,FAG_Daten_2022!A$1:$FK$206,FAG_Daten_2022!$F$1,FALSE)</f>
        <v>9446</v>
      </c>
      <c r="U97" s="3">
        <f>VLOOKUP(A97,FAG_Daten_2022!A$1:$FK$206,FAG_Daten_2022!$BC$1,FALSE)</f>
        <v>102.3</v>
      </c>
      <c r="V97" s="3">
        <f>VLOOKUP(A97,FAG_Daten_2022!A$1:$FK$206,FAG_Daten_2022!$BD$1,FALSE)</f>
        <v>104.2</v>
      </c>
      <c r="W97" s="118">
        <f>IF((P97/Q97)&gt;(R97/S97)*FAG_Basisdaten!$C$12,((P97/Q97)-(R97/S97)*FAG_Basisdaten!$C$12)*T97*FAG_Basisdaten!$C$13*(U97/V97),0)</f>
        <v>0</v>
      </c>
      <c r="X97" s="3">
        <f>VLOOKUP(A97,FAG_Daten_2022!A$1:$FK$206,FAG_Daten_2022!$DH$1,FALSE)</f>
        <v>116</v>
      </c>
      <c r="Y97" s="3">
        <f>VLOOKUP(A97,FAG_Daten_2022!A$1:$FK$206,FAG_Daten_2022!$DJ$1,FALSE)</f>
        <v>99.67</v>
      </c>
      <c r="Z97" s="82">
        <f>ROUND(W97-W97*MIN(MAX((Y97*FAG_Basisdaten!$C$15-X97)/(Y97*FAG_Basisdaten!$C$14),0),1),0)</f>
        <v>0</v>
      </c>
      <c r="AA97" s="79">
        <f>VLOOKUP(A97,FAG_Daten_2022!A$1:$FK$206,FAG_Daten_2022!$AW$1,FALSE)</f>
        <v>840.14</v>
      </c>
      <c r="AB97" s="83">
        <f>VLOOKUP(A97,FAG_Daten_2022!A$1:$FK$206,FAG_Daten_2022!$AZ$1,FALSE)</f>
        <v>0</v>
      </c>
      <c r="AC97" s="3">
        <f>VLOOKUP(A97,FAG_Daten_2022!A$1:$FK$206,FAG_Daten_2022!$F$1,FALSE)</f>
        <v>9446</v>
      </c>
      <c r="AD97" s="3">
        <f>VLOOKUP(A97,FAG_Daten_2022!A$1:$FK$206,FAG_Daten_2022!$BC$1,FALSE)</f>
        <v>102.3</v>
      </c>
      <c r="AE97" s="3">
        <f>VLOOKUP(A97,FAG_Daten_2022!A$1:$FK$206,FAG_Daten_2022!$BD$1,FALSE)</f>
        <v>104.2</v>
      </c>
      <c r="AF97" s="80">
        <f>IF(OR(AA97&lt;FAG_Basisdaten!$C$18,AB97&gt;FAG_Basisdaten!$C$19),MAX((FAG_Basisdaten!$C$20+FAG_Basisdaten!$C$21*AA97+FAG_Basisdaten!$C$22*AB97*100)*AC97*(AD97/AE97),0),0)</f>
        <v>0</v>
      </c>
      <c r="AG97" s="3">
        <f>VLOOKUP(A97,FAG_Daten_2022!A$1:$FK$206,FAG_Daten_2022!$DH$1,FALSE)</f>
        <v>116</v>
      </c>
      <c r="AH97" s="3">
        <f>VLOOKUP(A97,FAG_Daten_2022!A$1:$FK$206,FAG_Daten_2022!$DJ$1,FALSE)</f>
        <v>99.67</v>
      </c>
      <c r="AI97" s="82">
        <f>ROUND(AF97-AF97*MIN(MAX((AH97*FAG_Basisdaten!$C$24-AG97)/(AH97*FAG_Basisdaten!$C$23),0),1),0)</f>
        <v>0</v>
      </c>
      <c r="AJ97" s="3">
        <f>VLOOKUP(A97,FAG_Daten_2022!$A$1:$FK$206,FAG_Daten_2022!$BC$1,FALSE)</f>
        <v>102.3</v>
      </c>
      <c r="AK97" s="3">
        <f>VLOOKUP(A97,FAG_Daten_2022!$A$1:$FK$206,FAG_Daten_2022!$BD$1,FALSE)</f>
        <v>104.2</v>
      </c>
      <c r="AL97" s="82">
        <v>0</v>
      </c>
      <c r="AM97" s="82">
        <f t="shared" si="122"/>
        <v>14578767</v>
      </c>
      <c r="AN97" s="115" t="str">
        <f>IF(VLOOKUP($A97,FAG_Daten_2022!$A$1:$FK$206,FAG_Daten_2022!BS$1,FALSE)="","",VLOOKUP($A97,FAG_Daten_2022!$A$1:$FK$206,FAG_Daten_2022!BS$1,FALSE))</f>
        <v/>
      </c>
      <c r="AO97" s="115" t="str">
        <f>IF(VLOOKUP($A97,FAG_Daten_2022!$A$1:$FK$206,FAG_Daten_2022!BT$1,FALSE)="","",VLOOKUP($A97,FAG_Daten_2022!$A$1:$FK$206,FAG_Daten_2022!BT$1,FALSE))</f>
        <v/>
      </c>
      <c r="AP97" s="115" t="str">
        <f>IF(VLOOKUP($A97,FAG_Daten_2022!$A$1:$FK$206,FAG_Daten_2022!BU$1,FALSE)="","",VLOOKUP($A97,FAG_Daten_2022!$A$1:$FK$206,FAG_Daten_2022!BU$1,FALSE))</f>
        <v/>
      </c>
      <c r="AQ97" s="115" t="str">
        <f>IF(VLOOKUP($A97,FAG_Daten_2022!$A$1:$FK$206,FAG_Daten_2022!BV$1,FALSE)="","",VLOOKUP($A97,FAG_Daten_2022!$A$1:$FK$206,FAG_Daten_2022!BV$1,FALSE))</f>
        <v/>
      </c>
      <c r="AR97" s="115" t="str">
        <f>IF(VLOOKUP($A97,FAG_Daten_2022!$A$1:$FK$206,FAG_Daten_2022!BW$1,FALSE)="","",VLOOKUP($A97,FAG_Daten_2022!$A$1:$FK$206,FAG_Daten_2022!BW$1,FALSE))</f>
        <v>Niederhasli-Niederglatt</v>
      </c>
      <c r="AS97" s="115" t="str">
        <f>IF(VLOOKUP($A97,FAG_Daten_2022!$A$1:$FK$206,FAG_Daten_2022!BX$1,FALSE)="","",VLOOKUP($A97,FAG_Daten_2022!$A$1:$FK$206,FAG_Daten_2022!BX$1,FALSE))</f>
        <v/>
      </c>
      <c r="AT97" s="115" t="str">
        <f>IF(VLOOKUP($A97,FAG_Daten_2022!$A$1:$FK$206,FAG_Daten_2022!BY$1,FALSE)="","",VLOOKUP($A97,FAG_Daten_2022!$A$1:$FK$206,FAG_Daten_2022!BY$1,FALSE))</f>
        <v/>
      </c>
      <c r="AU97" s="115" t="str">
        <f>IF(VLOOKUP($A97,FAG_Daten_2022!$A$1:$FK$206,FAG_Daten_2022!BZ$1,FALSE)="","",VLOOKUP($A97,FAG_Daten_2022!$A$1:$FK$206,FAG_Daten_2022!BZ$1,FALSE))</f>
        <v/>
      </c>
      <c r="AV97" s="115" t="str">
        <f>IF(VLOOKUP($A97,FAG_Daten_2022!$A$1:$FK$206,FAG_Daten_2022!CA$1,FALSE)="","",VLOOKUP($A97,FAG_Daten_2022!$A$1:$FK$206,FAG_Daten_2022!CA$1,FALSE))</f>
        <v/>
      </c>
      <c r="AW97" s="115" t="str">
        <f>IF(VLOOKUP($A97,FAG_Daten_2022!$A$1:$FK$206,FAG_Daten_2022!CB$1,FALSE)="","",VLOOKUP($A97,FAG_Daten_2022!$A$1:$FK$206,FAG_Daten_2022!CB$1,FALSE))</f>
        <v/>
      </c>
      <c r="AX97" s="115" t="str">
        <f>IF(VLOOKUP($A97,FAG_Daten_2022!$A$1:$FK$206,FAG_Daten_2022!CC$1,FALSE)="","",VLOOKUP($A97,FAG_Daten_2022!$A$1:$FK$206,FAG_Daten_2022!CC$1,FALSE))</f>
        <v/>
      </c>
      <c r="AY97" s="115" t="str">
        <f>IF(VLOOKUP($A97,FAG_Daten_2022!$A$1:$FK$206,FAG_Daten_2022!CD$1,FALSE)="","",VLOOKUP($A97,FAG_Daten_2022!$A$1:$FK$206,FAG_Daten_2022!CD$1,FALSE))</f>
        <v/>
      </c>
      <c r="AZ97" s="80">
        <f>VLOOKUP($A97,FAG_Daten_2022!$A$1:$FK$206,FAG_Daten_2022!$DH$1,FALSE)</f>
        <v>116</v>
      </c>
      <c r="BA97" s="80">
        <f>IF(VLOOKUP($A97,FAG_Daten_2022!$A$1:$FK$206,FAG_Daten_2022!M$1,FALSE)="","",VLOOKUP($A97,FAG_Daten_2022!$A$1:$FK$206,FAG_Daten_2022!M$1,FALSE))</f>
        <v>0</v>
      </c>
      <c r="BB97" s="80">
        <f>IF(VLOOKUP($A97,FAG_Daten_2022!$A$1:$FK$206,FAG_Daten_2022!N$1,FALSE)="","",VLOOKUP($A97,FAG_Daten_2022!$A$1:$FK$206,FAG_Daten_2022!N$1,FALSE))</f>
        <v>0</v>
      </c>
      <c r="BC97" s="80">
        <f>IF(VLOOKUP($A97,FAG_Daten_2022!$A$1:$FK$206,FAG_Daten_2022!O$1,FALSE)="","",VLOOKUP($A97,FAG_Daten_2022!$A$1:$FK$206,FAG_Daten_2022!O$1,FALSE))</f>
        <v>0</v>
      </c>
      <c r="BD97" s="80" t="str">
        <f>IF(VLOOKUP($A97,FAG_Daten_2022!$A$1:$FK$206,FAG_Daten_2022!P$1,FALSE)="","",VLOOKUP($A97,FAG_Daten_2022!$A$1:$FK$206,FAG_Daten_2022!P$1,FALSE))</f>
        <v/>
      </c>
      <c r="BE97" s="80">
        <f>IF(VLOOKUP($A97,FAG_Daten_2022!$A$1:$FK$206,FAG_Daten_2022!R$1,FALSE)="","",VLOOKUP($A97,FAG_Daten_2022!$A$1:$FK$206,FAG_Daten_2022!R$1,FALSE))</f>
        <v>25</v>
      </c>
      <c r="BF97" s="80">
        <f>IF(VLOOKUP($A97,FAG_Daten_2022!$A$1:$FK$206,FAG_Daten_2022!S$1,FALSE)="","",VLOOKUP($A97,FAG_Daten_2022!$A$1:$FK$206,FAG_Daten_2022!S$1,FALSE))</f>
        <v>0</v>
      </c>
      <c r="BG97" s="80" t="str">
        <f>IF(VLOOKUP($A97,FAG_Daten_2022!$A$1:$FK$206,FAG_Daten_2022!T$1,FALSE)="","",VLOOKUP($A97,FAG_Daten_2022!$A$1:$FK$206,FAG_Daten_2022!T$1,FALSE))</f>
        <v/>
      </c>
      <c r="BH97" s="80" t="str">
        <f>IF(VLOOKUP($A97,FAG_Daten_2022!$A$1:$FK$206,FAG_Daten_2022!U$1,FALSE)="","",VLOOKUP($A97,FAG_Daten_2022!$A$1:$FK$206,FAG_Daten_2022!U$1,FALSE))</f>
        <v/>
      </c>
      <c r="BI97" s="80">
        <f>IF(VLOOKUP($A97,FAG_Daten_2022!$A$1:$FK$206,FAG_Daten_2022!W$1,FALSE)="","",VLOOKUP($A97,FAG_Daten_2022!$A$1:$FK$206,FAG_Daten_2022!W$1,FALSE))</f>
        <v>0</v>
      </c>
      <c r="BJ97" s="80" t="str">
        <f>IF(VLOOKUP($A97,FAG_Daten_2022!$A$1:$FK$206,FAG_Daten_2022!X$1,FALSE)="","",VLOOKUP($A97,FAG_Daten_2022!$A$1:$FK$206,FAG_Daten_2022!X$1,FALSE))</f>
        <v/>
      </c>
      <c r="BK97" s="80" t="str">
        <f>IF(VLOOKUP($A97,FAG_Daten_2022!$A$1:$FK$206,FAG_Daten_2022!Y$1,FALSE)="","",VLOOKUP($A97,FAG_Daten_2022!$A$1:$FK$206,FAG_Daten_2022!Y$1,FALSE))</f>
        <v/>
      </c>
      <c r="BL97" s="80" t="str">
        <f>IF(VLOOKUP($A97,FAG_Daten_2022!$A$1:$FK$206,FAG_Daten_2022!Z$1,FALSE)="","",VLOOKUP($A97,FAG_Daten_2022!$A$1:$FK$206,FAG_Daten_2022!Z$1,FALSE))</f>
        <v/>
      </c>
      <c r="BM97" s="82">
        <f>IF(VLOOKUP($A97,FAG_Daten_2022!$A$1:$FK$206,FAG_Daten_2022!AG$1,FALSE)="","",VLOOKUP($A97,FAG_Daten_2022!$A$1:$FK$206,FAG_Daten_2022!AG$1,FALSE))</f>
        <v>21261214</v>
      </c>
      <c r="BN97" s="82">
        <f>IF(VLOOKUP($A97,FAG_Daten_2022!$A$1:$FK$206,FAG_Daten_2022!AH$1,FALSE)="","",VLOOKUP($A97,FAG_Daten_2022!$A$1:$FK$206,FAG_Daten_2022!AH$1,FALSE))</f>
        <v>0</v>
      </c>
      <c r="BO97" s="82">
        <f>IF(VLOOKUP($A97,FAG_Daten_2022!$A$1:$FK$206,FAG_Daten_2022!AI$1,FALSE)="","",VLOOKUP($A97,FAG_Daten_2022!$A$1:$FK$206,FAG_Daten_2022!AI$1,FALSE))</f>
        <v>0</v>
      </c>
      <c r="BP97" s="113">
        <f>IF(VLOOKUP($A97,FAG_Daten_2022!$A$1:$FK$206,FAG_Daten_2022!AJ$1,FALSE)="","",VLOOKUP($A97,FAG_Daten_2022!$A$1:$FK$206,FAG_Daten_2022!AJ$1,FALSE))</f>
        <v>0</v>
      </c>
      <c r="BQ97" s="82" t="str">
        <f>IF(VLOOKUP($A97,FAG_Daten_2022!$A$1:$FK$206,FAG_Daten_2022!AK$1,FALSE)="","",VLOOKUP($A97,FAG_Daten_2022!$A$1:$FK$206,FAG_Daten_2022!AK$1,FALSE))</f>
        <v/>
      </c>
      <c r="BR97" s="82">
        <f>IF(VLOOKUP($A97,FAG_Daten_2022!$A$1:$FK$206,FAG_Daten_2022!AL$1,FALSE)="","",VLOOKUP($A97,FAG_Daten_2022!$A$1:$FK$206,FAG_Daten_2022!AL$1,FALSE))</f>
        <v>21261214</v>
      </c>
      <c r="BS97" s="82">
        <f>IF(VLOOKUP($A97,FAG_Daten_2022!$A$1:$FK$206,FAG_Daten_2022!AM$1,FALSE)="","",VLOOKUP($A97,FAG_Daten_2022!$A$1:$FK$206,FAG_Daten_2022!AM$1,FALSE))</f>
        <v>0</v>
      </c>
      <c r="BT97" s="82" t="str">
        <f>IF(VLOOKUP($A97,FAG_Daten_2022!$A$1:$FK$206,FAG_Daten_2022!AN$1,FALSE)="","",VLOOKUP($A97,FAG_Daten_2022!$A$1:$FK$206,FAG_Daten_2022!AN$1,FALSE))</f>
        <v/>
      </c>
      <c r="BU97" s="82" t="str">
        <f>IF(VLOOKUP($A97,FAG_Daten_2022!$A$1:$FK$206,FAG_Daten_2022!AO$1,FALSE)="","",VLOOKUP($A97,FAG_Daten_2022!$A$1:$FK$206,FAG_Daten_2022!AO$1,FALSE))</f>
        <v/>
      </c>
      <c r="BV97" s="82">
        <f>IF(VLOOKUP($A97,FAG_Daten_2022!$A$1:$FK$206,FAG_Daten_2022!AP$1,FALSE)="","",VLOOKUP($A97,FAG_Daten_2022!$A$1:$FK$206,FAG_Daten_2022!AP$1,FALSE))</f>
        <v>0</v>
      </c>
      <c r="BW97" s="82" t="str">
        <f>IF(VLOOKUP($A97,FAG_Daten_2022!$A$1:$FK$206,FAG_Daten_2022!AQ$1,FALSE)="","",VLOOKUP($A97,FAG_Daten_2022!$A$1:$FK$206,FAG_Daten_2022!AQ$1,FALSE))</f>
        <v/>
      </c>
      <c r="BX97" s="82" t="str">
        <f>IF(VLOOKUP($A97,FAG_Daten_2022!$A$1:$FK$206,FAG_Daten_2022!AR$1,FALSE)="","",VLOOKUP($A97,FAG_Daten_2022!$A$1:$FK$206,FAG_Daten_2022!AR$1,FALSE))</f>
        <v/>
      </c>
      <c r="BY97" s="82" t="str">
        <f>IF(VLOOKUP($A97,FAG_Daten_2022!$A$1:$FK$206,FAG_Daten_2022!AS$1,FALSE)="","",VLOOKUP($A97,FAG_Daten_2022!$A$1:$FK$206,FAG_Daten_2022!AS$1,FALSE))</f>
        <v/>
      </c>
      <c r="BZ97" s="82">
        <f t="shared" si="123"/>
        <v>0</v>
      </c>
      <c r="CA97" s="82">
        <f t="shared" si="124"/>
        <v>0</v>
      </c>
      <c r="CB97" s="82">
        <f t="shared" si="125"/>
        <v>0</v>
      </c>
      <c r="CC97" s="82" t="str">
        <f t="shared" si="126"/>
        <v/>
      </c>
      <c r="CD97" s="82">
        <f t="shared" si="127"/>
        <v>3141976</v>
      </c>
      <c r="CE97" s="82">
        <f t="shared" si="128"/>
        <v>0</v>
      </c>
      <c r="CF97" s="82" t="str">
        <f t="shared" si="129"/>
        <v/>
      </c>
      <c r="CG97" s="82" t="str">
        <f t="shared" si="130"/>
        <v/>
      </c>
      <c r="CH97" s="82">
        <f t="shared" si="131"/>
        <v>0</v>
      </c>
      <c r="CI97" s="82" t="str">
        <f t="shared" si="132"/>
        <v/>
      </c>
      <c r="CJ97" s="82" t="str">
        <f t="shared" si="133"/>
        <v/>
      </c>
      <c r="CK97" s="82" t="str">
        <f t="shared" si="134"/>
        <v/>
      </c>
      <c r="CL97" s="82">
        <f t="shared" si="135"/>
        <v>0</v>
      </c>
      <c r="CM97" s="82">
        <f t="shared" si="136"/>
        <v>0</v>
      </c>
      <c r="CN97" s="82">
        <f t="shared" si="137"/>
        <v>0</v>
      </c>
      <c r="CO97" s="82" t="str">
        <f t="shared" si="138"/>
        <v/>
      </c>
      <c r="CP97" s="82">
        <f t="shared" si="139"/>
        <v>0</v>
      </c>
      <c r="CQ97" s="82">
        <f t="shared" si="140"/>
        <v>0</v>
      </c>
      <c r="CR97" s="82" t="str">
        <f t="shared" si="141"/>
        <v/>
      </c>
      <c r="CS97" s="82" t="str">
        <f t="shared" si="142"/>
        <v/>
      </c>
      <c r="CT97" s="82">
        <f t="shared" si="143"/>
        <v>0</v>
      </c>
      <c r="CU97" s="82" t="str">
        <f t="shared" si="144"/>
        <v/>
      </c>
      <c r="CV97" s="82" t="str">
        <f t="shared" si="145"/>
        <v/>
      </c>
      <c r="CW97" s="82" t="str">
        <f t="shared" si="146"/>
        <v/>
      </c>
      <c r="CX97" s="82">
        <f t="shared" si="147"/>
        <v>3141976</v>
      </c>
      <c r="CY97" s="82">
        <f>VLOOKUP($A97,FAG_Daten_2022!$A$1:$FK$206,FAG_Daten_2022!I$1,FALSE)</f>
        <v>2058</v>
      </c>
      <c r="CZ97" s="82" t="str">
        <f>IF(VLOOKUP($A97,FAG_Daten_2022!$A$1:$FK$206,FAG_Daten_2022!BE$1,FALSE)="","",VLOOKUP($A97,FAG_Daten_2022!$A$1:$FK$206,FAG_Daten_2022!BE$1,FALSE))</f>
        <v/>
      </c>
      <c r="DA97" s="82" t="str">
        <f>IF(VLOOKUP($A97,FAG_Daten_2022!$A$1:$FK$206,FAG_Daten_2022!BF$1,FALSE)="","",VLOOKUP($A97,FAG_Daten_2022!$A$1:$FK$206,FAG_Daten_2022!BF$1,FALSE))</f>
        <v/>
      </c>
      <c r="DB97" s="82" t="str">
        <f>IF(VLOOKUP($A97,FAG_Daten_2022!$A$1:$FK$206,FAG_Daten_2022!BG$1,FALSE)="","",VLOOKUP($A97,FAG_Daten_2022!$A$1:$FK$206,FAG_Daten_2022!BG$1,FALSE))</f>
        <v/>
      </c>
      <c r="DC97" s="82" t="str">
        <f>IF(VLOOKUP($A97,FAG_Daten_2022!$A$1:$FK$206,FAG_Daten_2022!BH$1,FALSE)="","",VLOOKUP($A97,FAG_Daten_2022!$A$1:$FK$206,FAG_Daten_2022!BH$1,FALSE))</f>
        <v/>
      </c>
      <c r="DD97" s="82">
        <f>IF(VLOOKUP($A97,FAG_Daten_2022!$A$1:$FK$206,FAG_Daten_2022!BI$1,FALSE)="","",VLOOKUP($A97,FAG_Daten_2022!$A$1:$FK$206,FAG_Daten_2022!BI$1,FALSE))</f>
        <v>274</v>
      </c>
      <c r="DE97" s="82" t="str">
        <f>IF(VLOOKUP($A97,FAG_Daten_2022!$A$1:$FK$206,FAG_Daten_2022!BJ$1,FALSE)="","",VLOOKUP($A97,FAG_Daten_2022!$A$1:$FK$206,FAG_Daten_2022!BJ$1,FALSE))</f>
        <v/>
      </c>
      <c r="DF97" s="82" t="str">
        <f>IF(VLOOKUP($A97,FAG_Daten_2022!$A$1:$FK$206,FAG_Daten_2022!BK$1,FALSE)="","",VLOOKUP($A97,FAG_Daten_2022!$A$1:$FK$206,FAG_Daten_2022!BK$1,FALSE))</f>
        <v/>
      </c>
      <c r="DG97" s="82" t="str">
        <f>IF(VLOOKUP($A97,FAG_Daten_2022!$A$1:$FK$206,FAG_Daten_2022!BL$1,FALSE)="","",VLOOKUP($A97,FAG_Daten_2022!$A$1:$FK$206,FAG_Daten_2022!BL$1,FALSE))</f>
        <v/>
      </c>
      <c r="DH97" s="82" t="str">
        <f>IF(VLOOKUP($A97,FAG_Daten_2022!$A$1:$FK$206,FAG_Daten_2022!BM$1,FALSE)="","",VLOOKUP($A97,FAG_Daten_2022!$A$1:$FK$206,FAG_Daten_2022!BM$1,FALSE))</f>
        <v/>
      </c>
      <c r="DI97" s="82" t="str">
        <f>IF(VLOOKUP($A97,FAG_Daten_2022!$A$1:$FK$206,FAG_Daten_2022!BN$1,FALSE)="","",VLOOKUP($A97,FAG_Daten_2022!$A$1:$FK$206,FAG_Daten_2022!BN$1,FALSE))</f>
        <v/>
      </c>
      <c r="DJ97" s="82" t="str">
        <f>IF(VLOOKUP($A97,FAG_Daten_2022!$A$1:$FK$206,FAG_Daten_2022!BO$1,FALSE)="","",VLOOKUP($A97,FAG_Daten_2022!$A$1:$FK$206,FAG_Daten_2022!BO$1,FALSE))</f>
        <v/>
      </c>
      <c r="DK97" s="82" t="str">
        <f>IF(VLOOKUP($A97,FAG_Daten_2022!$A$1:$FK$206,FAG_Daten_2022!BP$1,FALSE)="","",VLOOKUP($A97,FAG_Daten_2022!$A$1:$FK$206,FAG_Daten_2022!BP$1,FALSE))</f>
        <v/>
      </c>
      <c r="DL97" s="82" t="str">
        <f>IF(VLOOKUP($A97,FAG_Daten_2022!$A$1:$FK$206,FAG_Daten_2022!BQ$1,FALSE)="","",VLOOKUP($A97,FAG_Daten_2022!$A$1:$FK$206,FAG_Daten_2022!BQ$1,FALSE))</f>
        <v/>
      </c>
      <c r="DM97" s="82" t="str">
        <f>IF(VLOOKUP($A97,FAG_Daten_2022!$A$1:$FK$206,FAG_Daten_2022!BR$1,FALSE)="","",VLOOKUP($A97,FAG_Daten_2022!$A$1:$FK$206,FAG_Daten_2022!BR$1,FALSE))</f>
        <v/>
      </c>
      <c r="DN97" s="82" t="str">
        <f t="shared" si="148"/>
        <v/>
      </c>
      <c r="DO97" s="82" t="str">
        <f t="shared" si="149"/>
        <v/>
      </c>
      <c r="DP97" s="82" t="str">
        <f t="shared" si="150"/>
        <v/>
      </c>
      <c r="DQ97" s="82" t="str">
        <f t="shared" si="151"/>
        <v/>
      </c>
      <c r="DR97" s="82">
        <f t="shared" si="152"/>
        <v>0</v>
      </c>
      <c r="DS97" s="82" t="str">
        <f t="shared" si="153"/>
        <v/>
      </c>
      <c r="DT97" s="82" t="str">
        <f t="shared" si="154"/>
        <v/>
      </c>
      <c r="DU97" s="82" t="str">
        <f t="shared" si="155"/>
        <v/>
      </c>
      <c r="DV97" s="82" t="str">
        <f t="shared" si="156"/>
        <v/>
      </c>
      <c r="DW97" s="82" t="str">
        <f t="shared" si="157"/>
        <v/>
      </c>
      <c r="DX97" s="82" t="str">
        <f t="shared" si="158"/>
        <v/>
      </c>
      <c r="DY97" s="82" t="str">
        <f t="shared" si="159"/>
        <v/>
      </c>
      <c r="DZ97" s="82">
        <f t="shared" si="160"/>
        <v>0</v>
      </c>
      <c r="EA97" s="82">
        <f t="shared" si="161"/>
        <v>3141976</v>
      </c>
      <c r="EB97" s="82"/>
      <c r="EC97" s="82"/>
      <c r="ED97" s="82"/>
      <c r="EE97" s="82"/>
      <c r="EF97" s="82"/>
      <c r="EG97" s="82"/>
      <c r="EH97" s="82"/>
      <c r="EI97" s="82"/>
      <c r="EJ97" s="82"/>
      <c r="EK97" s="1"/>
      <c r="EL97" s="11"/>
      <c r="EM97" s="1"/>
    </row>
    <row r="98" spans="1:143" s="3" customFormat="1" outlineLevel="1" x14ac:dyDescent="0.2">
      <c r="A98" s="3">
        <v>91</v>
      </c>
      <c r="B98" s="3" t="str">
        <f>VLOOKUP(A98,FAG_Daten_2022!A$1:$FK$206,FAG_Daten_2022!$B$1,FALSE)</f>
        <v>Niederweningen</v>
      </c>
      <c r="C98" s="3" t="str">
        <f>VLOOKUP(A98,FAG_Daten_2022!A$1:$FK$206,FAG_Daten_2022!$C$1,FALSE)</f>
        <v>Politische Gemeinde</v>
      </c>
      <c r="D98" s="3" t="str">
        <f>VLOOKUP(A98,FAG_Daten_2022!A$1:$FK$206,FAG_Daten_2022!$D$1,FALSE)</f>
        <v>Bezirk Dielsdorf</v>
      </c>
      <c r="E98" s="82">
        <f>VLOOKUP(A98,FAG_Daten_2022!A$1:$FK$206,FAG_Daten_2022!$AT$1,FALSE)</f>
        <v>3335</v>
      </c>
      <c r="F98" s="82">
        <f>VLOOKUP(A98,FAG_Daten_2022!A$1:$FK$206,FAG_Daten_2022!$AV$1,FALSE)</f>
        <v>3770</v>
      </c>
      <c r="G98" s="82">
        <f>VLOOKUP(A98,FAG_Daten_2022!A$1:$FK$206,FAG_Daten_2022!$F$1,FALSE)</f>
        <v>3089</v>
      </c>
      <c r="H98" s="80">
        <f>VLOOKUP(A98,FAG_Daten_2022!A$1:$FK$206,FAG_Daten_2022!$DH$1,FALSE)</f>
        <v>104</v>
      </c>
      <c r="I98" s="82">
        <f>ROUND(IF(E98&lt;FAG_Basisdaten!$C$5*F98,(FAG_Basisdaten!$C$5*F98-E98)*G98*H98/100,0),0)</f>
        <v>791896</v>
      </c>
      <c r="J98" s="82">
        <f>VLOOKUP(A98,FAG_Daten_2022!A$1:$FK$206,FAG_Daten_2022!$AT$1,FALSE)</f>
        <v>3335</v>
      </c>
      <c r="K98" s="82">
        <f>VLOOKUP(A98,FAG_Daten_2022!A$1:$FK$206,FAG_Daten_2022!$AV$1,FALSE)</f>
        <v>3770</v>
      </c>
      <c r="L98" s="3">
        <f>VLOOKUP(A98,FAG_Daten_2022!A$1:$FK$206,FAG_Daten_2022!$F$1,FALSE)</f>
        <v>3089</v>
      </c>
      <c r="M98" s="3">
        <f>VLOOKUP(A98,FAG_Daten_2022!A$1:$FK$206,FAG_Daten_2022!DJ$1,FALSE)</f>
        <v>99.67</v>
      </c>
      <c r="N98" s="3">
        <f>VLOOKUP(A98,FAG_Daten_2022!A$1:$FK$206,FAG_Daten_2022!$DK$1,FALSE)</f>
        <v>100.87</v>
      </c>
      <c r="O98" s="82">
        <f>ROUND(IF(J98&gt;K98*FAG_Basisdaten!$C$8,(J98-K98*FAG_Basisdaten!$C$8)*FAG_Basisdaten!$C$9*L98*(M98/N98),0),0)</f>
        <v>0</v>
      </c>
      <c r="P98" s="82">
        <f>VLOOKUP(A98,FAG_Daten_2022!A$1:$FK$206,FAG_Daten_2022!$I$1,FALSE)</f>
        <v>701</v>
      </c>
      <c r="Q98" s="82">
        <f>VLOOKUP(A98,FAG_Daten_2022!A$1:$FK$206,FAG_Daten_2022!$F$1,FALSE)</f>
        <v>3089</v>
      </c>
      <c r="R98" s="82">
        <f>VLOOKUP(A98,FAG_Daten_2022!A$1:$FK$206,FAG_Daten_2022!$K$1,FALSE)</f>
        <v>232131</v>
      </c>
      <c r="S98" s="82">
        <f>VLOOKUP(A98,FAG_Daten_2022!A$1:$FK$206,FAG_Daten_2022!$H$1,FALSE)</f>
        <v>1130451</v>
      </c>
      <c r="T98" s="82">
        <f>VLOOKUP(A98,FAG_Daten_2022!A$1:$FK$206,FAG_Daten_2022!$F$1,FALSE)</f>
        <v>3089</v>
      </c>
      <c r="U98" s="3">
        <f>VLOOKUP(A98,FAG_Daten_2022!A$1:$FK$206,FAG_Daten_2022!$BC$1,FALSE)</f>
        <v>102.3</v>
      </c>
      <c r="V98" s="3">
        <f>VLOOKUP(A98,FAG_Daten_2022!A$1:$FK$206,FAG_Daten_2022!$BD$1,FALSE)</f>
        <v>104.2</v>
      </c>
      <c r="W98" s="118">
        <f>IF((P98/Q98)&gt;(R98/S98)*FAG_Basisdaten!$C$12,((P98/Q98)-(R98/S98)*FAG_Basisdaten!$C$12)*T98*FAG_Basisdaten!$C$13*(U98/V98),0)</f>
        <v>38437.484258804128</v>
      </c>
      <c r="X98" s="3">
        <f>VLOOKUP(A98,FAG_Daten_2022!A$1:$FK$206,FAG_Daten_2022!$DH$1,FALSE)</f>
        <v>104</v>
      </c>
      <c r="Y98" s="3">
        <f>VLOOKUP(A98,FAG_Daten_2022!A$1:$FK$206,FAG_Daten_2022!$DJ$1,FALSE)</f>
        <v>99.67</v>
      </c>
      <c r="Z98" s="82">
        <f>ROUND(W98-W98*MIN(MAX((Y98*FAG_Basisdaten!$C$15-X98)/(Y98*FAG_Basisdaten!$C$14),0),1),0)</f>
        <v>20508</v>
      </c>
      <c r="AA98" s="79">
        <f>VLOOKUP(A98,FAG_Daten_2022!A$1:$FK$206,FAG_Daten_2022!$AW$1,FALSE)</f>
        <v>452.97</v>
      </c>
      <c r="AB98" s="83">
        <f>VLOOKUP(A98,FAG_Daten_2022!A$1:$FK$206,FAG_Daten_2022!$AZ$1,FALSE)</f>
        <v>3.1800000000000002E-2</v>
      </c>
      <c r="AC98" s="3">
        <f>VLOOKUP(A98,FAG_Daten_2022!A$1:$FK$206,FAG_Daten_2022!$F$1,FALSE)</f>
        <v>3089</v>
      </c>
      <c r="AD98" s="3">
        <f>VLOOKUP(A98,FAG_Daten_2022!A$1:$FK$206,FAG_Daten_2022!$BC$1,FALSE)</f>
        <v>102.3</v>
      </c>
      <c r="AE98" s="3">
        <f>VLOOKUP(A98,FAG_Daten_2022!A$1:$FK$206,FAG_Daten_2022!$BD$1,FALSE)</f>
        <v>104.2</v>
      </c>
      <c r="AF98" s="80">
        <f>IF(OR(AA98&lt;FAG_Basisdaten!$C$18,AB98&gt;FAG_Basisdaten!$C$19),MAX((FAG_Basisdaten!$C$20+FAG_Basisdaten!$C$21*AA98+FAG_Basisdaten!$C$22*AB98*100)*AC98*(AD98/AE98),0),0)</f>
        <v>0</v>
      </c>
      <c r="AG98" s="3">
        <f>VLOOKUP(A98,FAG_Daten_2022!A$1:$FK$206,FAG_Daten_2022!$DH$1,FALSE)</f>
        <v>104</v>
      </c>
      <c r="AH98" s="3">
        <f>VLOOKUP(A98,FAG_Daten_2022!A$1:$FK$206,FAG_Daten_2022!$DJ$1,FALSE)</f>
        <v>99.67</v>
      </c>
      <c r="AI98" s="82">
        <f>ROUND(AF98-AF98*MIN(MAX((AH98*FAG_Basisdaten!$C$24-AG98)/(AH98*FAG_Basisdaten!$C$23),0),1),0)</f>
        <v>0</v>
      </c>
      <c r="AJ98" s="3">
        <f>VLOOKUP(A98,FAG_Daten_2022!$A$1:$FK$206,FAG_Daten_2022!$BC$1,FALSE)</f>
        <v>102.3</v>
      </c>
      <c r="AK98" s="3">
        <f>VLOOKUP(A98,FAG_Daten_2022!$A$1:$FK$206,FAG_Daten_2022!$BD$1,FALSE)</f>
        <v>104.2</v>
      </c>
      <c r="AL98" s="82">
        <v>0</v>
      </c>
      <c r="AM98" s="82">
        <f t="shared" si="122"/>
        <v>812404</v>
      </c>
      <c r="AN98" s="115" t="str">
        <f>IF(VLOOKUP($A98,FAG_Daten_2022!$A$1:$FK$206,FAG_Daten_2022!BS$1,FALSE)="","",VLOOKUP($A98,FAG_Daten_2022!$A$1:$FK$206,FAG_Daten_2022!BS$1,FALSE))</f>
        <v/>
      </c>
      <c r="AO98" s="115" t="str">
        <f>IF(VLOOKUP($A98,FAG_Daten_2022!$A$1:$FK$206,FAG_Daten_2022!BT$1,FALSE)="","",VLOOKUP($A98,FAG_Daten_2022!$A$1:$FK$206,FAG_Daten_2022!BT$1,FALSE))</f>
        <v/>
      </c>
      <c r="AP98" s="115" t="str">
        <f>IF(VLOOKUP($A98,FAG_Daten_2022!$A$1:$FK$206,FAG_Daten_2022!BU$1,FALSE)="","",VLOOKUP($A98,FAG_Daten_2022!$A$1:$FK$206,FAG_Daten_2022!BU$1,FALSE))</f>
        <v/>
      </c>
      <c r="AQ98" s="115" t="str">
        <f>IF(VLOOKUP($A98,FAG_Daten_2022!$A$1:$FK$206,FAG_Daten_2022!BV$1,FALSE)="","",VLOOKUP($A98,FAG_Daten_2022!$A$1:$FK$206,FAG_Daten_2022!BV$1,FALSE))</f>
        <v/>
      </c>
      <c r="AR98" s="115" t="str">
        <f>IF(VLOOKUP($A98,FAG_Daten_2022!$A$1:$FK$206,FAG_Daten_2022!BW$1,FALSE)="","",VLOOKUP($A98,FAG_Daten_2022!$A$1:$FK$206,FAG_Daten_2022!BW$1,FALSE))</f>
        <v/>
      </c>
      <c r="AS98" s="115" t="str">
        <f>IF(VLOOKUP($A98,FAG_Daten_2022!$A$1:$FK$206,FAG_Daten_2022!BX$1,FALSE)="","",VLOOKUP($A98,FAG_Daten_2022!$A$1:$FK$206,FAG_Daten_2022!BX$1,FALSE))</f>
        <v/>
      </c>
      <c r="AT98" s="115" t="str">
        <f>IF(VLOOKUP($A98,FAG_Daten_2022!$A$1:$FK$206,FAG_Daten_2022!BY$1,FALSE)="","",VLOOKUP($A98,FAG_Daten_2022!$A$1:$FK$206,FAG_Daten_2022!BY$1,FALSE))</f>
        <v/>
      </c>
      <c r="AU98" s="115" t="str">
        <f>IF(VLOOKUP($A98,FAG_Daten_2022!$A$1:$FK$206,FAG_Daten_2022!BZ$1,FALSE)="","",VLOOKUP($A98,FAG_Daten_2022!$A$1:$FK$206,FAG_Daten_2022!BZ$1,FALSE))</f>
        <v/>
      </c>
      <c r="AV98" s="115" t="str">
        <f>IF(VLOOKUP($A98,FAG_Daten_2022!$A$1:$FK$206,FAG_Daten_2022!CA$1,FALSE)="","",VLOOKUP($A98,FAG_Daten_2022!$A$1:$FK$206,FAG_Daten_2022!CA$1,FALSE))</f>
        <v>Wehntal</v>
      </c>
      <c r="AW98" s="115" t="str">
        <f>IF(VLOOKUP($A98,FAG_Daten_2022!$A$1:$FK$206,FAG_Daten_2022!CB$1,FALSE)="","",VLOOKUP($A98,FAG_Daten_2022!$A$1:$FK$206,FAG_Daten_2022!CB$1,FALSE))</f>
        <v/>
      </c>
      <c r="AX98" s="115" t="str">
        <f>IF(VLOOKUP($A98,FAG_Daten_2022!$A$1:$FK$206,FAG_Daten_2022!CC$1,FALSE)="","",VLOOKUP($A98,FAG_Daten_2022!$A$1:$FK$206,FAG_Daten_2022!CC$1,FALSE))</f>
        <v/>
      </c>
      <c r="AY98" s="115" t="str">
        <f>IF(VLOOKUP($A98,FAG_Daten_2022!$A$1:$FK$206,FAG_Daten_2022!CD$1,FALSE)="","",VLOOKUP($A98,FAG_Daten_2022!$A$1:$FK$206,FAG_Daten_2022!CD$1,FALSE))</f>
        <v/>
      </c>
      <c r="AZ98" s="80">
        <f>VLOOKUP($A98,FAG_Daten_2022!$A$1:$FK$206,FAG_Daten_2022!$DH$1,FALSE)</f>
        <v>104</v>
      </c>
      <c r="BA98" s="80">
        <f>IF(VLOOKUP($A98,FAG_Daten_2022!$A$1:$FK$206,FAG_Daten_2022!M$1,FALSE)="","",VLOOKUP($A98,FAG_Daten_2022!$A$1:$FK$206,FAG_Daten_2022!M$1,FALSE))</f>
        <v>0</v>
      </c>
      <c r="BB98" s="80">
        <f>IF(VLOOKUP($A98,FAG_Daten_2022!$A$1:$FK$206,FAG_Daten_2022!N$1,FALSE)="","",VLOOKUP($A98,FAG_Daten_2022!$A$1:$FK$206,FAG_Daten_2022!N$1,FALSE))</f>
        <v>0</v>
      </c>
      <c r="BC98" s="80">
        <f>IF(VLOOKUP($A98,FAG_Daten_2022!$A$1:$FK$206,FAG_Daten_2022!O$1,FALSE)="","",VLOOKUP($A98,FAG_Daten_2022!$A$1:$FK$206,FAG_Daten_2022!O$1,FALSE))</f>
        <v>0</v>
      </c>
      <c r="BD98" s="80" t="str">
        <f>IF(VLOOKUP($A98,FAG_Daten_2022!$A$1:$FK$206,FAG_Daten_2022!P$1,FALSE)="","",VLOOKUP($A98,FAG_Daten_2022!$A$1:$FK$206,FAG_Daten_2022!P$1,FALSE))</f>
        <v/>
      </c>
      <c r="BE98" s="80">
        <f>IF(VLOOKUP($A98,FAG_Daten_2022!$A$1:$FK$206,FAG_Daten_2022!R$1,FALSE)="","",VLOOKUP($A98,FAG_Daten_2022!$A$1:$FK$206,FAG_Daten_2022!R$1,FALSE))</f>
        <v>0</v>
      </c>
      <c r="BF98" s="80">
        <f>IF(VLOOKUP($A98,FAG_Daten_2022!$A$1:$FK$206,FAG_Daten_2022!S$1,FALSE)="","",VLOOKUP($A98,FAG_Daten_2022!$A$1:$FK$206,FAG_Daten_2022!S$1,FALSE))</f>
        <v>0</v>
      </c>
      <c r="BG98" s="80" t="str">
        <f>IF(VLOOKUP($A98,FAG_Daten_2022!$A$1:$FK$206,FAG_Daten_2022!T$1,FALSE)="","",VLOOKUP($A98,FAG_Daten_2022!$A$1:$FK$206,FAG_Daten_2022!T$1,FALSE))</f>
        <v/>
      </c>
      <c r="BH98" s="80" t="str">
        <f>IF(VLOOKUP($A98,FAG_Daten_2022!$A$1:$FK$206,FAG_Daten_2022!U$1,FALSE)="","",VLOOKUP($A98,FAG_Daten_2022!$A$1:$FK$206,FAG_Daten_2022!U$1,FALSE))</f>
        <v/>
      </c>
      <c r="BI98" s="80">
        <f>IF(VLOOKUP($A98,FAG_Daten_2022!$A$1:$FK$206,FAG_Daten_2022!W$1,FALSE)="","",VLOOKUP($A98,FAG_Daten_2022!$A$1:$FK$206,FAG_Daten_2022!W$1,FALSE))</f>
        <v>65</v>
      </c>
      <c r="BJ98" s="80" t="str">
        <f>IF(VLOOKUP($A98,FAG_Daten_2022!$A$1:$FK$206,FAG_Daten_2022!X$1,FALSE)="","",VLOOKUP($A98,FAG_Daten_2022!$A$1:$FK$206,FAG_Daten_2022!X$1,FALSE))</f>
        <v/>
      </c>
      <c r="BK98" s="80" t="str">
        <f>IF(VLOOKUP($A98,FAG_Daten_2022!$A$1:$FK$206,FAG_Daten_2022!Y$1,FALSE)="","",VLOOKUP($A98,FAG_Daten_2022!$A$1:$FK$206,FAG_Daten_2022!Y$1,FALSE))</f>
        <v/>
      </c>
      <c r="BL98" s="80" t="str">
        <f>IF(VLOOKUP($A98,FAG_Daten_2022!$A$1:$FK$206,FAG_Daten_2022!Z$1,FALSE)="","",VLOOKUP($A98,FAG_Daten_2022!$A$1:$FK$206,FAG_Daten_2022!Z$1,FALSE))</f>
        <v/>
      </c>
      <c r="BM98" s="82">
        <f>IF(VLOOKUP($A98,FAG_Daten_2022!$A$1:$FK$206,FAG_Daten_2022!AG$1,FALSE)="","",VLOOKUP($A98,FAG_Daten_2022!$A$1:$FK$206,FAG_Daten_2022!AG$1,FALSE))</f>
        <v>10301750</v>
      </c>
      <c r="BN98" s="82">
        <f>IF(VLOOKUP($A98,FAG_Daten_2022!$A$1:$FK$206,FAG_Daten_2022!AH$1,FALSE)="","",VLOOKUP($A98,FAG_Daten_2022!$A$1:$FK$206,FAG_Daten_2022!AH$1,FALSE))</f>
        <v>0</v>
      </c>
      <c r="BO98" s="82">
        <f>IF(VLOOKUP($A98,FAG_Daten_2022!$A$1:$FK$206,FAG_Daten_2022!AI$1,FALSE)="","",VLOOKUP($A98,FAG_Daten_2022!$A$1:$FK$206,FAG_Daten_2022!AI$1,FALSE))</f>
        <v>0</v>
      </c>
      <c r="BP98" s="113">
        <f>IF(VLOOKUP($A98,FAG_Daten_2022!$A$1:$FK$206,FAG_Daten_2022!AJ$1,FALSE)="","",VLOOKUP($A98,FAG_Daten_2022!$A$1:$FK$206,FAG_Daten_2022!AJ$1,FALSE))</f>
        <v>0</v>
      </c>
      <c r="BQ98" s="82" t="str">
        <f>IF(VLOOKUP($A98,FAG_Daten_2022!$A$1:$FK$206,FAG_Daten_2022!AK$1,FALSE)="","",VLOOKUP($A98,FAG_Daten_2022!$A$1:$FK$206,FAG_Daten_2022!AK$1,FALSE))</f>
        <v/>
      </c>
      <c r="BR98" s="82">
        <f>IF(VLOOKUP($A98,FAG_Daten_2022!$A$1:$FK$206,FAG_Daten_2022!AL$1,FALSE)="","",VLOOKUP($A98,FAG_Daten_2022!$A$1:$FK$206,FAG_Daten_2022!AL$1,FALSE))</f>
        <v>0</v>
      </c>
      <c r="BS98" s="82">
        <f>IF(VLOOKUP($A98,FAG_Daten_2022!$A$1:$FK$206,FAG_Daten_2022!AM$1,FALSE)="","",VLOOKUP($A98,FAG_Daten_2022!$A$1:$FK$206,FAG_Daten_2022!AM$1,FALSE))</f>
        <v>0</v>
      </c>
      <c r="BT98" s="82" t="str">
        <f>IF(VLOOKUP($A98,FAG_Daten_2022!$A$1:$FK$206,FAG_Daten_2022!AN$1,FALSE)="","",VLOOKUP($A98,FAG_Daten_2022!$A$1:$FK$206,FAG_Daten_2022!AN$1,FALSE))</f>
        <v/>
      </c>
      <c r="BU98" s="82" t="str">
        <f>IF(VLOOKUP($A98,FAG_Daten_2022!$A$1:$FK$206,FAG_Daten_2022!AO$1,FALSE)="","",VLOOKUP($A98,FAG_Daten_2022!$A$1:$FK$206,FAG_Daten_2022!AO$1,FALSE))</f>
        <v/>
      </c>
      <c r="BV98" s="82">
        <f>IF(VLOOKUP($A98,FAG_Daten_2022!$A$1:$FK$206,FAG_Daten_2022!AP$1,FALSE)="","",VLOOKUP($A98,FAG_Daten_2022!$A$1:$FK$206,FAG_Daten_2022!AP$1,FALSE))</f>
        <v>10301750</v>
      </c>
      <c r="BW98" s="82" t="str">
        <f>IF(VLOOKUP($A98,FAG_Daten_2022!$A$1:$FK$206,FAG_Daten_2022!AQ$1,FALSE)="","",VLOOKUP($A98,FAG_Daten_2022!$A$1:$FK$206,FAG_Daten_2022!AQ$1,FALSE))</f>
        <v/>
      </c>
      <c r="BX98" s="82" t="str">
        <f>IF(VLOOKUP($A98,FAG_Daten_2022!$A$1:$FK$206,FAG_Daten_2022!AR$1,FALSE)="","",VLOOKUP($A98,FAG_Daten_2022!$A$1:$FK$206,FAG_Daten_2022!AR$1,FALSE))</f>
        <v/>
      </c>
      <c r="BY98" s="82" t="str">
        <f>IF(VLOOKUP($A98,FAG_Daten_2022!$A$1:$FK$206,FAG_Daten_2022!AS$1,FALSE)="","",VLOOKUP($A98,FAG_Daten_2022!$A$1:$FK$206,FAG_Daten_2022!AS$1,FALSE))</f>
        <v/>
      </c>
      <c r="BZ98" s="82">
        <f t="shared" si="123"/>
        <v>0</v>
      </c>
      <c r="CA98" s="82">
        <f t="shared" si="124"/>
        <v>0</v>
      </c>
      <c r="CB98" s="82">
        <f t="shared" si="125"/>
        <v>0</v>
      </c>
      <c r="CC98" s="82" t="str">
        <f t="shared" si="126"/>
        <v/>
      </c>
      <c r="CD98" s="82">
        <f t="shared" si="127"/>
        <v>0</v>
      </c>
      <c r="CE98" s="82">
        <f t="shared" si="128"/>
        <v>0</v>
      </c>
      <c r="CF98" s="82" t="str">
        <f t="shared" si="129"/>
        <v/>
      </c>
      <c r="CG98" s="82" t="str">
        <f t="shared" si="130"/>
        <v/>
      </c>
      <c r="CH98" s="82">
        <f t="shared" si="131"/>
        <v>494935</v>
      </c>
      <c r="CI98" s="82" t="str">
        <f t="shared" si="132"/>
        <v/>
      </c>
      <c r="CJ98" s="82" t="str">
        <f t="shared" si="133"/>
        <v/>
      </c>
      <c r="CK98" s="82" t="str">
        <f t="shared" si="134"/>
        <v/>
      </c>
      <c r="CL98" s="82">
        <f t="shared" si="135"/>
        <v>0</v>
      </c>
      <c r="CM98" s="82">
        <f t="shared" si="136"/>
        <v>0</v>
      </c>
      <c r="CN98" s="82">
        <f t="shared" si="137"/>
        <v>0</v>
      </c>
      <c r="CO98" s="82" t="str">
        <f t="shared" si="138"/>
        <v/>
      </c>
      <c r="CP98" s="82">
        <f t="shared" si="139"/>
        <v>0</v>
      </c>
      <c r="CQ98" s="82">
        <f t="shared" si="140"/>
        <v>0</v>
      </c>
      <c r="CR98" s="82" t="str">
        <f t="shared" si="141"/>
        <v/>
      </c>
      <c r="CS98" s="82" t="str">
        <f t="shared" si="142"/>
        <v/>
      </c>
      <c r="CT98" s="82">
        <f t="shared" si="143"/>
        <v>0</v>
      </c>
      <c r="CU98" s="82" t="str">
        <f t="shared" si="144"/>
        <v/>
      </c>
      <c r="CV98" s="82" t="str">
        <f t="shared" si="145"/>
        <v/>
      </c>
      <c r="CW98" s="82" t="str">
        <f t="shared" si="146"/>
        <v/>
      </c>
      <c r="CX98" s="82">
        <f t="shared" si="147"/>
        <v>494935</v>
      </c>
      <c r="CY98" s="82">
        <f>VLOOKUP($A98,FAG_Daten_2022!$A$1:$FK$206,FAG_Daten_2022!I$1,FALSE)</f>
        <v>701</v>
      </c>
      <c r="CZ98" s="82" t="str">
        <f>IF(VLOOKUP($A98,FAG_Daten_2022!$A$1:$FK$206,FAG_Daten_2022!BE$1,FALSE)="","",VLOOKUP($A98,FAG_Daten_2022!$A$1:$FK$206,FAG_Daten_2022!BE$1,FALSE))</f>
        <v/>
      </c>
      <c r="DA98" s="82" t="str">
        <f>IF(VLOOKUP($A98,FAG_Daten_2022!$A$1:$FK$206,FAG_Daten_2022!BF$1,FALSE)="","",VLOOKUP($A98,FAG_Daten_2022!$A$1:$FK$206,FAG_Daten_2022!BF$1,FALSE))</f>
        <v/>
      </c>
      <c r="DB98" s="82" t="str">
        <f>IF(VLOOKUP($A98,FAG_Daten_2022!$A$1:$FK$206,FAG_Daten_2022!BG$1,FALSE)="","",VLOOKUP($A98,FAG_Daten_2022!$A$1:$FK$206,FAG_Daten_2022!BG$1,FALSE))</f>
        <v/>
      </c>
      <c r="DC98" s="82" t="str">
        <f>IF(VLOOKUP($A98,FAG_Daten_2022!$A$1:$FK$206,FAG_Daten_2022!BH$1,FALSE)="","",VLOOKUP($A98,FAG_Daten_2022!$A$1:$FK$206,FAG_Daten_2022!BH$1,FALSE))</f>
        <v/>
      </c>
      <c r="DD98" s="82" t="str">
        <f>IF(VLOOKUP($A98,FAG_Daten_2022!$A$1:$FK$206,FAG_Daten_2022!BI$1,FALSE)="","",VLOOKUP($A98,FAG_Daten_2022!$A$1:$FK$206,FAG_Daten_2022!BI$1,FALSE))</f>
        <v/>
      </c>
      <c r="DE98" s="82" t="str">
        <f>IF(VLOOKUP($A98,FAG_Daten_2022!$A$1:$FK$206,FAG_Daten_2022!BJ$1,FALSE)="","",VLOOKUP($A98,FAG_Daten_2022!$A$1:$FK$206,FAG_Daten_2022!BJ$1,FALSE))</f>
        <v/>
      </c>
      <c r="DF98" s="82" t="str">
        <f>IF(VLOOKUP($A98,FAG_Daten_2022!$A$1:$FK$206,FAG_Daten_2022!BK$1,FALSE)="","",VLOOKUP($A98,FAG_Daten_2022!$A$1:$FK$206,FAG_Daten_2022!BK$1,FALSE))</f>
        <v/>
      </c>
      <c r="DG98" s="82" t="str">
        <f>IF(VLOOKUP($A98,FAG_Daten_2022!$A$1:$FK$206,FAG_Daten_2022!BL$1,FALSE)="","",VLOOKUP($A98,FAG_Daten_2022!$A$1:$FK$206,FAG_Daten_2022!BL$1,FALSE))</f>
        <v/>
      </c>
      <c r="DH98" s="82">
        <f>IF(VLOOKUP($A98,FAG_Daten_2022!$A$1:$FK$206,FAG_Daten_2022!BM$1,FALSE)="","",VLOOKUP($A98,FAG_Daten_2022!$A$1:$FK$206,FAG_Daten_2022!BM$1,FALSE))</f>
        <v>401</v>
      </c>
      <c r="DI98" s="82" t="str">
        <f>IF(VLOOKUP($A98,FAG_Daten_2022!$A$1:$FK$206,FAG_Daten_2022!BN$1,FALSE)="","",VLOOKUP($A98,FAG_Daten_2022!$A$1:$FK$206,FAG_Daten_2022!BN$1,FALSE))</f>
        <v/>
      </c>
      <c r="DJ98" s="82" t="str">
        <f>IF(VLOOKUP($A98,FAG_Daten_2022!$A$1:$FK$206,FAG_Daten_2022!BO$1,FALSE)="","",VLOOKUP($A98,FAG_Daten_2022!$A$1:$FK$206,FAG_Daten_2022!BO$1,FALSE))</f>
        <v/>
      </c>
      <c r="DK98" s="82" t="str">
        <f>IF(VLOOKUP($A98,FAG_Daten_2022!$A$1:$FK$206,FAG_Daten_2022!BP$1,FALSE)="","",VLOOKUP($A98,FAG_Daten_2022!$A$1:$FK$206,FAG_Daten_2022!BP$1,FALSE))</f>
        <v/>
      </c>
      <c r="DL98" s="82" t="str">
        <f>IF(VLOOKUP($A98,FAG_Daten_2022!$A$1:$FK$206,FAG_Daten_2022!BQ$1,FALSE)="","",VLOOKUP($A98,FAG_Daten_2022!$A$1:$FK$206,FAG_Daten_2022!BQ$1,FALSE))</f>
        <v/>
      </c>
      <c r="DM98" s="82" t="str">
        <f>IF(VLOOKUP($A98,FAG_Daten_2022!$A$1:$FK$206,FAG_Daten_2022!BR$1,FALSE)="","",VLOOKUP($A98,FAG_Daten_2022!$A$1:$FK$206,FAG_Daten_2022!BR$1,FALSE))</f>
        <v/>
      </c>
      <c r="DN98" s="82" t="str">
        <f t="shared" si="148"/>
        <v/>
      </c>
      <c r="DO98" s="82" t="str">
        <f t="shared" si="149"/>
        <v/>
      </c>
      <c r="DP98" s="82" t="str">
        <f t="shared" si="150"/>
        <v/>
      </c>
      <c r="DQ98" s="82" t="str">
        <f t="shared" si="151"/>
        <v/>
      </c>
      <c r="DR98" s="82" t="str">
        <f t="shared" si="152"/>
        <v/>
      </c>
      <c r="DS98" s="82" t="str">
        <f t="shared" si="153"/>
        <v/>
      </c>
      <c r="DT98" s="82" t="str">
        <f t="shared" si="154"/>
        <v/>
      </c>
      <c r="DU98" s="82" t="str">
        <f t="shared" si="155"/>
        <v/>
      </c>
      <c r="DV98" s="82">
        <f t="shared" si="156"/>
        <v>11731</v>
      </c>
      <c r="DW98" s="82" t="str">
        <f t="shared" si="157"/>
        <v/>
      </c>
      <c r="DX98" s="82" t="str">
        <f t="shared" si="158"/>
        <v/>
      </c>
      <c r="DY98" s="82" t="str">
        <f t="shared" si="159"/>
        <v/>
      </c>
      <c r="DZ98" s="82">
        <f t="shared" si="160"/>
        <v>11731</v>
      </c>
      <c r="EA98" s="82">
        <f t="shared" si="161"/>
        <v>506666</v>
      </c>
      <c r="EB98" s="82"/>
      <c r="EC98" s="82"/>
      <c r="ED98" s="82"/>
      <c r="EE98" s="82"/>
      <c r="EF98" s="82"/>
      <c r="EG98" s="82"/>
      <c r="EH98" s="82"/>
      <c r="EI98" s="82"/>
      <c r="EJ98" s="82"/>
      <c r="EK98" s="1"/>
      <c r="EL98" s="11"/>
      <c r="EM98" s="1"/>
    </row>
    <row r="99" spans="1:143" s="3" customFormat="1" outlineLevel="1" x14ac:dyDescent="0.2">
      <c r="A99" s="3">
        <v>64</v>
      </c>
      <c r="B99" s="3" t="str">
        <f>VLOOKUP(A99,FAG_Daten_2022!A$1:$FK$206,FAG_Daten_2022!$B$1,FALSE)</f>
        <v>Nürensdorf</v>
      </c>
      <c r="C99" s="3" t="str">
        <f>VLOOKUP(A99,FAG_Daten_2022!A$1:$FK$206,FAG_Daten_2022!$C$1,FALSE)</f>
        <v>Politische Gemeinde</v>
      </c>
      <c r="D99" s="3" t="str">
        <f>VLOOKUP(A99,FAG_Daten_2022!A$1:$FK$206,FAG_Daten_2022!$D$1,FALSE)</f>
        <v>Bezirk Bülach</v>
      </c>
      <c r="E99" s="82">
        <f>VLOOKUP(A99,FAG_Daten_2022!A$1:$FK$206,FAG_Daten_2022!$AT$1,FALSE)</f>
        <v>3799</v>
      </c>
      <c r="F99" s="82">
        <f>VLOOKUP(A99,FAG_Daten_2022!A$1:$FK$206,FAG_Daten_2022!$AV$1,FALSE)</f>
        <v>3770</v>
      </c>
      <c r="G99" s="82">
        <f>VLOOKUP(A99,FAG_Daten_2022!A$1:$FK$206,FAG_Daten_2022!$F$1,FALSE)</f>
        <v>5616</v>
      </c>
      <c r="H99" s="80">
        <f>VLOOKUP(A99,FAG_Daten_2022!A$1:$FK$206,FAG_Daten_2022!$DH$1,FALSE)</f>
        <v>90</v>
      </c>
      <c r="I99" s="82">
        <f>ROUND(IF(E99&lt;FAG_Basisdaten!$C$5*F99,(FAG_Basisdaten!$C$5*F99-E99)*G99*H99/100,0),0)</f>
        <v>0</v>
      </c>
      <c r="J99" s="82">
        <f>VLOOKUP(A99,FAG_Daten_2022!A$1:$FK$206,FAG_Daten_2022!$AT$1,FALSE)</f>
        <v>3799</v>
      </c>
      <c r="K99" s="82">
        <f>VLOOKUP(A99,FAG_Daten_2022!A$1:$FK$206,FAG_Daten_2022!$AV$1,FALSE)</f>
        <v>3770</v>
      </c>
      <c r="L99" s="3">
        <f>VLOOKUP(A99,FAG_Daten_2022!A$1:$FK$206,FAG_Daten_2022!$F$1,FALSE)</f>
        <v>5616</v>
      </c>
      <c r="M99" s="3">
        <f>VLOOKUP(A99,FAG_Daten_2022!A$1:$FK$206,FAG_Daten_2022!DJ$1,FALSE)</f>
        <v>99.67</v>
      </c>
      <c r="N99" s="3">
        <f>VLOOKUP(A99,FAG_Daten_2022!A$1:$FK$206,FAG_Daten_2022!$DK$1,FALSE)</f>
        <v>100.87</v>
      </c>
      <c r="O99" s="82">
        <f>ROUND(IF(J99&gt;K99*FAG_Basisdaten!$C$8,(J99-K99*FAG_Basisdaten!$C$8)*FAG_Basisdaten!$C$9*L99*(M99/N99),0),0)</f>
        <v>0</v>
      </c>
      <c r="P99" s="82">
        <f>VLOOKUP(A99,FAG_Daten_2022!A$1:$FK$206,FAG_Daten_2022!$I$1,FALSE)</f>
        <v>1055</v>
      </c>
      <c r="Q99" s="82">
        <f>VLOOKUP(A99,FAG_Daten_2022!A$1:$FK$206,FAG_Daten_2022!$F$1,FALSE)</f>
        <v>5616</v>
      </c>
      <c r="R99" s="82">
        <f>VLOOKUP(A99,FAG_Daten_2022!A$1:$FK$206,FAG_Daten_2022!$K$1,FALSE)</f>
        <v>232131</v>
      </c>
      <c r="S99" s="82">
        <f>VLOOKUP(A99,FAG_Daten_2022!A$1:$FK$206,FAG_Daten_2022!$H$1,FALSE)</f>
        <v>1130451</v>
      </c>
      <c r="T99" s="82">
        <f>VLOOKUP(A99,FAG_Daten_2022!A$1:$FK$206,FAG_Daten_2022!$F$1,FALSE)</f>
        <v>5616</v>
      </c>
      <c r="U99" s="3">
        <f>VLOOKUP(A99,FAG_Daten_2022!A$1:$FK$206,FAG_Daten_2022!$BC$1,FALSE)</f>
        <v>102.3</v>
      </c>
      <c r="V99" s="3">
        <f>VLOOKUP(A99,FAG_Daten_2022!A$1:$FK$206,FAG_Daten_2022!$BD$1,FALSE)</f>
        <v>104.2</v>
      </c>
      <c r="W99" s="118">
        <f>IF((P99/Q99)&gt;(R99/S99)*FAG_Basisdaten!$C$12,((P99/Q99)-(R99/S99)*FAG_Basisdaten!$C$12)*T99*FAG_Basisdaten!$C$13*(U99/V99),0)</f>
        <v>0</v>
      </c>
      <c r="X99" s="3">
        <f>VLOOKUP(A99,FAG_Daten_2022!A$1:$FK$206,FAG_Daten_2022!$DH$1,FALSE)</f>
        <v>90</v>
      </c>
      <c r="Y99" s="3">
        <f>VLOOKUP(A99,FAG_Daten_2022!A$1:$FK$206,FAG_Daten_2022!$DJ$1,FALSE)</f>
        <v>99.67</v>
      </c>
      <c r="Z99" s="82">
        <f>ROUND(W99-W99*MIN(MAX((Y99*FAG_Basisdaten!$C$15-X99)/(Y99*FAG_Basisdaten!$C$14),0),1),0)</f>
        <v>0</v>
      </c>
      <c r="AA99" s="79">
        <f>VLOOKUP(A99,FAG_Daten_2022!A$1:$FK$206,FAG_Daten_2022!$AW$1,FALSE)</f>
        <v>561.66</v>
      </c>
      <c r="AB99" s="83">
        <f>VLOOKUP(A99,FAG_Daten_2022!A$1:$FK$206,FAG_Daten_2022!$AZ$1,FALSE)</f>
        <v>8.9999999999999998E-4</v>
      </c>
      <c r="AC99" s="3">
        <f>VLOOKUP(A99,FAG_Daten_2022!A$1:$FK$206,FAG_Daten_2022!$F$1,FALSE)</f>
        <v>5616</v>
      </c>
      <c r="AD99" s="3">
        <f>VLOOKUP(A99,FAG_Daten_2022!A$1:$FK$206,FAG_Daten_2022!$BC$1,FALSE)</f>
        <v>102.3</v>
      </c>
      <c r="AE99" s="3">
        <f>VLOOKUP(A99,FAG_Daten_2022!A$1:$FK$206,FAG_Daten_2022!$BD$1,FALSE)</f>
        <v>104.2</v>
      </c>
      <c r="AF99" s="80">
        <f>IF(OR(AA99&lt;FAG_Basisdaten!$C$18,AB99&gt;FAG_Basisdaten!$C$19),MAX((FAG_Basisdaten!$C$20+FAG_Basisdaten!$C$21*AA99+FAG_Basisdaten!$C$22*AB99*100)*AC99*(AD99/AE99),0),0)</f>
        <v>0</v>
      </c>
      <c r="AG99" s="3">
        <f>VLOOKUP(A99,FAG_Daten_2022!A$1:$FK$206,FAG_Daten_2022!$DH$1,FALSE)</f>
        <v>90</v>
      </c>
      <c r="AH99" s="3">
        <f>VLOOKUP(A99,FAG_Daten_2022!A$1:$FK$206,FAG_Daten_2022!$DJ$1,FALSE)</f>
        <v>99.67</v>
      </c>
      <c r="AI99" s="82">
        <f>ROUND(AF99-AF99*MIN(MAX((AH99*FAG_Basisdaten!$C$24-AG99)/(AH99*FAG_Basisdaten!$C$23),0),1),0)</f>
        <v>0</v>
      </c>
      <c r="AJ99" s="3">
        <f>VLOOKUP(A99,FAG_Daten_2022!$A$1:$FK$206,FAG_Daten_2022!$BC$1,FALSE)</f>
        <v>102.3</v>
      </c>
      <c r="AK99" s="3">
        <f>VLOOKUP(A99,FAG_Daten_2022!$A$1:$FK$206,FAG_Daten_2022!$BD$1,FALSE)</f>
        <v>104.2</v>
      </c>
      <c r="AL99" s="82">
        <v>0</v>
      </c>
      <c r="AM99" s="82">
        <f t="shared" si="122"/>
        <v>0</v>
      </c>
      <c r="AN99" s="115" t="str">
        <f>IF(VLOOKUP($A99,FAG_Daten_2022!$A$1:$FK$206,FAG_Daten_2022!BS$1,FALSE)="","",VLOOKUP($A99,FAG_Daten_2022!$A$1:$FK$206,FAG_Daten_2022!BS$1,FALSE))</f>
        <v/>
      </c>
      <c r="AO99" s="115" t="str">
        <f>IF(VLOOKUP($A99,FAG_Daten_2022!$A$1:$FK$206,FAG_Daten_2022!BT$1,FALSE)="","",VLOOKUP($A99,FAG_Daten_2022!$A$1:$FK$206,FAG_Daten_2022!BT$1,FALSE))</f>
        <v/>
      </c>
      <c r="AP99" s="115" t="str">
        <f>IF(VLOOKUP($A99,FAG_Daten_2022!$A$1:$FK$206,FAG_Daten_2022!BU$1,FALSE)="","",VLOOKUP($A99,FAG_Daten_2022!$A$1:$FK$206,FAG_Daten_2022!BU$1,FALSE))</f>
        <v/>
      </c>
      <c r="AQ99" s="115" t="str">
        <f>IF(VLOOKUP($A99,FAG_Daten_2022!$A$1:$FK$206,FAG_Daten_2022!BV$1,FALSE)="","",VLOOKUP($A99,FAG_Daten_2022!$A$1:$FK$206,FAG_Daten_2022!BV$1,FALSE))</f>
        <v/>
      </c>
      <c r="AR99" s="115" t="str">
        <f>IF(VLOOKUP($A99,FAG_Daten_2022!$A$1:$FK$206,FAG_Daten_2022!BW$1,FALSE)="","",VLOOKUP($A99,FAG_Daten_2022!$A$1:$FK$206,FAG_Daten_2022!BW$1,FALSE))</f>
        <v/>
      </c>
      <c r="AS99" s="115" t="str">
        <f>IF(VLOOKUP($A99,FAG_Daten_2022!$A$1:$FK$206,FAG_Daten_2022!BX$1,FALSE)="","",VLOOKUP($A99,FAG_Daten_2022!$A$1:$FK$206,FAG_Daten_2022!BX$1,FALSE))</f>
        <v/>
      </c>
      <c r="AT99" s="115" t="str">
        <f>IF(VLOOKUP($A99,FAG_Daten_2022!$A$1:$FK$206,FAG_Daten_2022!BY$1,FALSE)="","",VLOOKUP($A99,FAG_Daten_2022!$A$1:$FK$206,FAG_Daten_2022!BY$1,FALSE))</f>
        <v/>
      </c>
      <c r="AU99" s="115" t="str">
        <f>IF(VLOOKUP($A99,FAG_Daten_2022!$A$1:$FK$206,FAG_Daten_2022!BZ$1,FALSE)="","",VLOOKUP($A99,FAG_Daten_2022!$A$1:$FK$206,FAG_Daten_2022!BZ$1,FALSE))</f>
        <v/>
      </c>
      <c r="AV99" s="115" t="str">
        <f>IF(VLOOKUP($A99,FAG_Daten_2022!$A$1:$FK$206,FAG_Daten_2022!CA$1,FALSE)="","",VLOOKUP($A99,FAG_Daten_2022!$A$1:$FK$206,FAG_Daten_2022!CA$1,FALSE))</f>
        <v/>
      </c>
      <c r="AW99" s="115" t="str">
        <f>IF(VLOOKUP($A99,FAG_Daten_2022!$A$1:$FK$206,FAG_Daten_2022!CB$1,FALSE)="","",VLOOKUP($A99,FAG_Daten_2022!$A$1:$FK$206,FAG_Daten_2022!CB$1,FALSE))</f>
        <v/>
      </c>
      <c r="AX99" s="115" t="str">
        <f>IF(VLOOKUP($A99,FAG_Daten_2022!$A$1:$FK$206,FAG_Daten_2022!CC$1,FALSE)="","",VLOOKUP($A99,FAG_Daten_2022!$A$1:$FK$206,FAG_Daten_2022!CC$1,FALSE))</f>
        <v/>
      </c>
      <c r="AY99" s="115" t="str">
        <f>IF(VLOOKUP($A99,FAG_Daten_2022!$A$1:$FK$206,FAG_Daten_2022!CD$1,FALSE)="","",VLOOKUP($A99,FAG_Daten_2022!$A$1:$FK$206,FAG_Daten_2022!CD$1,FALSE))</f>
        <v/>
      </c>
      <c r="AZ99" s="80">
        <f>VLOOKUP($A99,FAG_Daten_2022!$A$1:$FK$206,FAG_Daten_2022!$DH$1,FALSE)</f>
        <v>90</v>
      </c>
      <c r="BA99" s="80">
        <f>IF(VLOOKUP($A99,FAG_Daten_2022!$A$1:$FK$206,FAG_Daten_2022!M$1,FALSE)="","",VLOOKUP($A99,FAG_Daten_2022!$A$1:$FK$206,FAG_Daten_2022!M$1,FALSE))</f>
        <v>0</v>
      </c>
      <c r="BB99" s="80">
        <f>IF(VLOOKUP($A99,FAG_Daten_2022!$A$1:$FK$206,FAG_Daten_2022!N$1,FALSE)="","",VLOOKUP($A99,FAG_Daten_2022!$A$1:$FK$206,FAG_Daten_2022!N$1,FALSE))</f>
        <v>0</v>
      </c>
      <c r="BC99" s="80">
        <f>IF(VLOOKUP($A99,FAG_Daten_2022!$A$1:$FK$206,FAG_Daten_2022!O$1,FALSE)="","",VLOOKUP($A99,FAG_Daten_2022!$A$1:$FK$206,FAG_Daten_2022!O$1,FALSE))</f>
        <v>0</v>
      </c>
      <c r="BD99" s="80" t="str">
        <f>IF(VLOOKUP($A99,FAG_Daten_2022!$A$1:$FK$206,FAG_Daten_2022!P$1,FALSE)="","",VLOOKUP($A99,FAG_Daten_2022!$A$1:$FK$206,FAG_Daten_2022!P$1,FALSE))</f>
        <v/>
      </c>
      <c r="BE99" s="80">
        <f>IF(VLOOKUP($A99,FAG_Daten_2022!$A$1:$FK$206,FAG_Daten_2022!R$1,FALSE)="","",VLOOKUP($A99,FAG_Daten_2022!$A$1:$FK$206,FAG_Daten_2022!R$1,FALSE))</f>
        <v>0</v>
      </c>
      <c r="BF99" s="80">
        <f>IF(VLOOKUP($A99,FAG_Daten_2022!$A$1:$FK$206,FAG_Daten_2022!S$1,FALSE)="","",VLOOKUP($A99,FAG_Daten_2022!$A$1:$FK$206,FAG_Daten_2022!S$1,FALSE))</f>
        <v>0</v>
      </c>
      <c r="BG99" s="80" t="str">
        <f>IF(VLOOKUP($A99,FAG_Daten_2022!$A$1:$FK$206,FAG_Daten_2022!T$1,FALSE)="","",VLOOKUP($A99,FAG_Daten_2022!$A$1:$FK$206,FAG_Daten_2022!T$1,FALSE))</f>
        <v/>
      </c>
      <c r="BH99" s="80" t="str">
        <f>IF(VLOOKUP($A99,FAG_Daten_2022!$A$1:$FK$206,FAG_Daten_2022!U$1,FALSE)="","",VLOOKUP($A99,FAG_Daten_2022!$A$1:$FK$206,FAG_Daten_2022!U$1,FALSE))</f>
        <v/>
      </c>
      <c r="BI99" s="80">
        <f>IF(VLOOKUP($A99,FAG_Daten_2022!$A$1:$FK$206,FAG_Daten_2022!W$1,FALSE)="","",VLOOKUP($A99,FAG_Daten_2022!$A$1:$FK$206,FAG_Daten_2022!W$1,FALSE))</f>
        <v>0</v>
      </c>
      <c r="BJ99" s="80" t="str">
        <f>IF(VLOOKUP($A99,FAG_Daten_2022!$A$1:$FK$206,FAG_Daten_2022!X$1,FALSE)="","",VLOOKUP($A99,FAG_Daten_2022!$A$1:$FK$206,FAG_Daten_2022!X$1,FALSE))</f>
        <v/>
      </c>
      <c r="BK99" s="80" t="str">
        <f>IF(VLOOKUP($A99,FAG_Daten_2022!$A$1:$FK$206,FAG_Daten_2022!Y$1,FALSE)="","",VLOOKUP($A99,FAG_Daten_2022!$A$1:$FK$206,FAG_Daten_2022!Y$1,FALSE))</f>
        <v/>
      </c>
      <c r="BL99" s="80" t="str">
        <f>IF(VLOOKUP($A99,FAG_Daten_2022!$A$1:$FK$206,FAG_Daten_2022!Z$1,FALSE)="","",VLOOKUP($A99,FAG_Daten_2022!$A$1:$FK$206,FAG_Daten_2022!Z$1,FALSE))</f>
        <v/>
      </c>
      <c r="BM99" s="82">
        <f>IF(VLOOKUP($A99,FAG_Daten_2022!$A$1:$FK$206,FAG_Daten_2022!AG$1,FALSE)="","",VLOOKUP($A99,FAG_Daten_2022!$A$1:$FK$206,FAG_Daten_2022!AG$1,FALSE))</f>
        <v>21333501</v>
      </c>
      <c r="BN99" s="82">
        <f>IF(VLOOKUP($A99,FAG_Daten_2022!$A$1:$FK$206,FAG_Daten_2022!AH$1,FALSE)="","",VLOOKUP($A99,FAG_Daten_2022!$A$1:$FK$206,FAG_Daten_2022!AH$1,FALSE))</f>
        <v>0</v>
      </c>
      <c r="BO99" s="82">
        <f>IF(VLOOKUP($A99,FAG_Daten_2022!$A$1:$FK$206,FAG_Daten_2022!AI$1,FALSE)="","",VLOOKUP($A99,FAG_Daten_2022!$A$1:$FK$206,FAG_Daten_2022!AI$1,FALSE))</f>
        <v>0</v>
      </c>
      <c r="BP99" s="113">
        <f>IF(VLOOKUP($A99,FAG_Daten_2022!$A$1:$FK$206,FAG_Daten_2022!AJ$1,FALSE)="","",VLOOKUP($A99,FAG_Daten_2022!$A$1:$FK$206,FAG_Daten_2022!AJ$1,FALSE))</f>
        <v>0</v>
      </c>
      <c r="BQ99" s="82" t="str">
        <f>IF(VLOOKUP($A99,FAG_Daten_2022!$A$1:$FK$206,FAG_Daten_2022!AK$1,FALSE)="","",VLOOKUP($A99,FAG_Daten_2022!$A$1:$FK$206,FAG_Daten_2022!AK$1,FALSE))</f>
        <v/>
      </c>
      <c r="BR99" s="82">
        <f>IF(VLOOKUP($A99,FAG_Daten_2022!$A$1:$FK$206,FAG_Daten_2022!AL$1,FALSE)="","",VLOOKUP($A99,FAG_Daten_2022!$A$1:$FK$206,FAG_Daten_2022!AL$1,FALSE))</f>
        <v>0</v>
      </c>
      <c r="BS99" s="82">
        <f>IF(VLOOKUP($A99,FAG_Daten_2022!$A$1:$FK$206,FAG_Daten_2022!AM$1,FALSE)="","",VLOOKUP($A99,FAG_Daten_2022!$A$1:$FK$206,FAG_Daten_2022!AM$1,FALSE))</f>
        <v>0</v>
      </c>
      <c r="BT99" s="82" t="str">
        <f>IF(VLOOKUP($A99,FAG_Daten_2022!$A$1:$FK$206,FAG_Daten_2022!AN$1,FALSE)="","",VLOOKUP($A99,FAG_Daten_2022!$A$1:$FK$206,FAG_Daten_2022!AN$1,FALSE))</f>
        <v/>
      </c>
      <c r="BU99" s="82" t="str">
        <f>IF(VLOOKUP($A99,FAG_Daten_2022!$A$1:$FK$206,FAG_Daten_2022!AO$1,FALSE)="","",VLOOKUP($A99,FAG_Daten_2022!$A$1:$FK$206,FAG_Daten_2022!AO$1,FALSE))</f>
        <v/>
      </c>
      <c r="BV99" s="82">
        <f>IF(VLOOKUP($A99,FAG_Daten_2022!$A$1:$FK$206,FAG_Daten_2022!AP$1,FALSE)="","",VLOOKUP($A99,FAG_Daten_2022!$A$1:$FK$206,FAG_Daten_2022!AP$1,FALSE))</f>
        <v>0</v>
      </c>
      <c r="BW99" s="82" t="str">
        <f>IF(VLOOKUP($A99,FAG_Daten_2022!$A$1:$FK$206,FAG_Daten_2022!AQ$1,FALSE)="","",VLOOKUP($A99,FAG_Daten_2022!$A$1:$FK$206,FAG_Daten_2022!AQ$1,FALSE))</f>
        <v/>
      </c>
      <c r="BX99" s="82" t="str">
        <f>IF(VLOOKUP($A99,FAG_Daten_2022!$A$1:$FK$206,FAG_Daten_2022!AR$1,FALSE)="","",VLOOKUP($A99,FAG_Daten_2022!$A$1:$FK$206,FAG_Daten_2022!AR$1,FALSE))</f>
        <v/>
      </c>
      <c r="BY99" s="82" t="str">
        <f>IF(VLOOKUP($A99,FAG_Daten_2022!$A$1:$FK$206,FAG_Daten_2022!AS$1,FALSE)="","",VLOOKUP($A99,FAG_Daten_2022!$A$1:$FK$206,FAG_Daten_2022!AS$1,FALSE))</f>
        <v/>
      </c>
      <c r="BZ99" s="82">
        <f t="shared" si="123"/>
        <v>0</v>
      </c>
      <c r="CA99" s="82">
        <f t="shared" si="124"/>
        <v>0</v>
      </c>
      <c r="CB99" s="82">
        <f t="shared" si="125"/>
        <v>0</v>
      </c>
      <c r="CC99" s="82" t="str">
        <f t="shared" si="126"/>
        <v/>
      </c>
      <c r="CD99" s="82">
        <f t="shared" si="127"/>
        <v>0</v>
      </c>
      <c r="CE99" s="82">
        <f t="shared" si="128"/>
        <v>0</v>
      </c>
      <c r="CF99" s="82" t="str">
        <f t="shared" si="129"/>
        <v/>
      </c>
      <c r="CG99" s="82" t="str">
        <f t="shared" si="130"/>
        <v/>
      </c>
      <c r="CH99" s="82">
        <f t="shared" si="131"/>
        <v>0</v>
      </c>
      <c r="CI99" s="82" t="str">
        <f t="shared" si="132"/>
        <v/>
      </c>
      <c r="CJ99" s="82" t="str">
        <f t="shared" si="133"/>
        <v/>
      </c>
      <c r="CK99" s="82" t="str">
        <f t="shared" si="134"/>
        <v/>
      </c>
      <c r="CL99" s="82">
        <f t="shared" si="135"/>
        <v>0</v>
      </c>
      <c r="CM99" s="82">
        <f t="shared" si="136"/>
        <v>0</v>
      </c>
      <c r="CN99" s="82">
        <f t="shared" si="137"/>
        <v>0</v>
      </c>
      <c r="CO99" s="82" t="str">
        <f t="shared" si="138"/>
        <v/>
      </c>
      <c r="CP99" s="82">
        <f t="shared" si="139"/>
        <v>0</v>
      </c>
      <c r="CQ99" s="82">
        <f t="shared" si="140"/>
        <v>0</v>
      </c>
      <c r="CR99" s="82" t="str">
        <f t="shared" si="141"/>
        <v/>
      </c>
      <c r="CS99" s="82" t="str">
        <f t="shared" si="142"/>
        <v/>
      </c>
      <c r="CT99" s="82">
        <f t="shared" si="143"/>
        <v>0</v>
      </c>
      <c r="CU99" s="82" t="str">
        <f t="shared" si="144"/>
        <v/>
      </c>
      <c r="CV99" s="82" t="str">
        <f t="shared" si="145"/>
        <v/>
      </c>
      <c r="CW99" s="82" t="str">
        <f t="shared" si="146"/>
        <v/>
      </c>
      <c r="CX99" s="82">
        <f t="shared" si="147"/>
        <v>0</v>
      </c>
      <c r="CY99" s="82">
        <f>VLOOKUP($A99,FAG_Daten_2022!$A$1:$FK$206,FAG_Daten_2022!I$1,FALSE)</f>
        <v>1055</v>
      </c>
      <c r="CZ99" s="82" t="str">
        <f>IF(VLOOKUP($A99,FAG_Daten_2022!$A$1:$FK$206,FAG_Daten_2022!BE$1,FALSE)="","",VLOOKUP($A99,FAG_Daten_2022!$A$1:$FK$206,FAG_Daten_2022!BE$1,FALSE))</f>
        <v/>
      </c>
      <c r="DA99" s="82" t="str">
        <f>IF(VLOOKUP($A99,FAG_Daten_2022!$A$1:$FK$206,FAG_Daten_2022!BF$1,FALSE)="","",VLOOKUP($A99,FAG_Daten_2022!$A$1:$FK$206,FAG_Daten_2022!BF$1,FALSE))</f>
        <v/>
      </c>
      <c r="DB99" s="82" t="str">
        <f>IF(VLOOKUP($A99,FAG_Daten_2022!$A$1:$FK$206,FAG_Daten_2022!BG$1,FALSE)="","",VLOOKUP($A99,FAG_Daten_2022!$A$1:$FK$206,FAG_Daten_2022!BG$1,FALSE))</f>
        <v/>
      </c>
      <c r="DC99" s="82" t="str">
        <f>IF(VLOOKUP($A99,FAG_Daten_2022!$A$1:$FK$206,FAG_Daten_2022!BH$1,FALSE)="","",VLOOKUP($A99,FAG_Daten_2022!$A$1:$FK$206,FAG_Daten_2022!BH$1,FALSE))</f>
        <v/>
      </c>
      <c r="DD99" s="82" t="str">
        <f>IF(VLOOKUP($A99,FAG_Daten_2022!$A$1:$FK$206,FAG_Daten_2022!BI$1,FALSE)="","",VLOOKUP($A99,FAG_Daten_2022!$A$1:$FK$206,FAG_Daten_2022!BI$1,FALSE))</f>
        <v/>
      </c>
      <c r="DE99" s="82" t="str">
        <f>IF(VLOOKUP($A99,FAG_Daten_2022!$A$1:$FK$206,FAG_Daten_2022!BJ$1,FALSE)="","",VLOOKUP($A99,FAG_Daten_2022!$A$1:$FK$206,FAG_Daten_2022!BJ$1,FALSE))</f>
        <v/>
      </c>
      <c r="DF99" s="82" t="str">
        <f>IF(VLOOKUP($A99,FAG_Daten_2022!$A$1:$FK$206,FAG_Daten_2022!BK$1,FALSE)="","",VLOOKUP($A99,FAG_Daten_2022!$A$1:$FK$206,FAG_Daten_2022!BK$1,FALSE))</f>
        <v/>
      </c>
      <c r="DG99" s="82" t="str">
        <f>IF(VLOOKUP($A99,FAG_Daten_2022!$A$1:$FK$206,FAG_Daten_2022!BL$1,FALSE)="","",VLOOKUP($A99,FAG_Daten_2022!$A$1:$FK$206,FAG_Daten_2022!BL$1,FALSE))</f>
        <v/>
      </c>
      <c r="DH99" s="82" t="str">
        <f>IF(VLOOKUP($A99,FAG_Daten_2022!$A$1:$FK$206,FAG_Daten_2022!BM$1,FALSE)="","",VLOOKUP($A99,FAG_Daten_2022!$A$1:$FK$206,FAG_Daten_2022!BM$1,FALSE))</f>
        <v/>
      </c>
      <c r="DI99" s="82" t="str">
        <f>IF(VLOOKUP($A99,FAG_Daten_2022!$A$1:$FK$206,FAG_Daten_2022!BN$1,FALSE)="","",VLOOKUP($A99,FAG_Daten_2022!$A$1:$FK$206,FAG_Daten_2022!BN$1,FALSE))</f>
        <v/>
      </c>
      <c r="DJ99" s="82" t="str">
        <f>IF(VLOOKUP($A99,FAG_Daten_2022!$A$1:$FK$206,FAG_Daten_2022!BO$1,FALSE)="","",VLOOKUP($A99,FAG_Daten_2022!$A$1:$FK$206,FAG_Daten_2022!BO$1,FALSE))</f>
        <v/>
      </c>
      <c r="DK99" s="82" t="str">
        <f>IF(VLOOKUP($A99,FAG_Daten_2022!$A$1:$FK$206,FAG_Daten_2022!BP$1,FALSE)="","",VLOOKUP($A99,FAG_Daten_2022!$A$1:$FK$206,FAG_Daten_2022!BP$1,FALSE))</f>
        <v/>
      </c>
      <c r="DL99" s="82" t="str">
        <f>IF(VLOOKUP($A99,FAG_Daten_2022!$A$1:$FK$206,FAG_Daten_2022!BQ$1,FALSE)="","",VLOOKUP($A99,FAG_Daten_2022!$A$1:$FK$206,FAG_Daten_2022!BQ$1,FALSE))</f>
        <v/>
      </c>
      <c r="DM99" s="82" t="str">
        <f>IF(VLOOKUP($A99,FAG_Daten_2022!$A$1:$FK$206,FAG_Daten_2022!BR$1,FALSE)="","",VLOOKUP($A99,FAG_Daten_2022!$A$1:$FK$206,FAG_Daten_2022!BR$1,FALSE))</f>
        <v/>
      </c>
      <c r="DN99" s="82" t="str">
        <f t="shared" si="148"/>
        <v/>
      </c>
      <c r="DO99" s="82" t="str">
        <f t="shared" si="149"/>
        <v/>
      </c>
      <c r="DP99" s="82" t="str">
        <f t="shared" si="150"/>
        <v/>
      </c>
      <c r="DQ99" s="82" t="str">
        <f t="shared" si="151"/>
        <v/>
      </c>
      <c r="DR99" s="82" t="str">
        <f t="shared" si="152"/>
        <v/>
      </c>
      <c r="DS99" s="82" t="str">
        <f t="shared" si="153"/>
        <v/>
      </c>
      <c r="DT99" s="82" t="str">
        <f t="shared" si="154"/>
        <v/>
      </c>
      <c r="DU99" s="82" t="str">
        <f t="shared" si="155"/>
        <v/>
      </c>
      <c r="DV99" s="82" t="str">
        <f t="shared" si="156"/>
        <v/>
      </c>
      <c r="DW99" s="82" t="str">
        <f t="shared" si="157"/>
        <v/>
      </c>
      <c r="DX99" s="82" t="str">
        <f t="shared" si="158"/>
        <v/>
      </c>
      <c r="DY99" s="82" t="str">
        <f t="shared" si="159"/>
        <v/>
      </c>
      <c r="DZ99" s="82">
        <f t="shared" si="160"/>
        <v>0</v>
      </c>
      <c r="EA99" s="82">
        <f t="shared" si="161"/>
        <v>0</v>
      </c>
      <c r="EB99" s="82"/>
      <c r="EC99" s="82"/>
      <c r="ED99" s="82"/>
      <c r="EE99" s="82"/>
      <c r="EF99" s="82"/>
      <c r="EG99" s="82"/>
      <c r="EH99" s="82"/>
      <c r="EI99" s="82"/>
      <c r="EJ99" s="82"/>
      <c r="EK99" s="1"/>
      <c r="EL99" s="11"/>
      <c r="EM99" s="1"/>
    </row>
    <row r="100" spans="1:143" s="3" customFormat="1" outlineLevel="1" x14ac:dyDescent="0.2">
      <c r="A100" s="3">
        <v>65</v>
      </c>
      <c r="B100" s="3" t="str">
        <f>VLOOKUP(A100,FAG_Daten_2022!A$1:$FK$206,FAG_Daten_2022!$B$1,FALSE)</f>
        <v>Oberembrach</v>
      </c>
      <c r="C100" s="3" t="str">
        <f>VLOOKUP(A100,FAG_Daten_2022!A$1:$FK$206,FAG_Daten_2022!$C$1,FALSE)</f>
        <v>Politische Gemeinde</v>
      </c>
      <c r="D100" s="3" t="str">
        <f>VLOOKUP(A100,FAG_Daten_2022!A$1:$FK$206,FAG_Daten_2022!$D$1,FALSE)</f>
        <v>Bezirk Bülach</v>
      </c>
      <c r="E100" s="82">
        <f>VLOOKUP(A100,FAG_Daten_2022!A$1:$FK$206,FAG_Daten_2022!$AT$1,FALSE)</f>
        <v>2640</v>
      </c>
      <c r="F100" s="82">
        <f>VLOOKUP(A100,FAG_Daten_2022!A$1:$FK$206,FAG_Daten_2022!$AV$1,FALSE)</f>
        <v>3770</v>
      </c>
      <c r="G100" s="82">
        <f>VLOOKUP(A100,FAG_Daten_2022!A$1:$FK$206,FAG_Daten_2022!$F$1,FALSE)</f>
        <v>1097</v>
      </c>
      <c r="H100" s="80">
        <f>VLOOKUP(A100,FAG_Daten_2022!A$1:$FK$206,FAG_Daten_2022!$DH$1,FALSE)</f>
        <v>117</v>
      </c>
      <c r="I100" s="82">
        <f>ROUND(IF(E100&lt;FAG_Basisdaten!$C$5*F100,(FAG_Basisdaten!$C$5*F100-E100)*G100*H100/100,0),0)</f>
        <v>1208406</v>
      </c>
      <c r="J100" s="82">
        <f>VLOOKUP(A100,FAG_Daten_2022!A$1:$FK$206,FAG_Daten_2022!$AT$1,FALSE)</f>
        <v>2640</v>
      </c>
      <c r="K100" s="82">
        <f>VLOOKUP(A100,FAG_Daten_2022!A$1:$FK$206,FAG_Daten_2022!$AV$1,FALSE)</f>
        <v>3770</v>
      </c>
      <c r="L100" s="3">
        <f>VLOOKUP(A100,FAG_Daten_2022!A$1:$FK$206,FAG_Daten_2022!$F$1,FALSE)</f>
        <v>1097</v>
      </c>
      <c r="M100" s="3">
        <f>VLOOKUP(A100,FAG_Daten_2022!A$1:$FK$206,FAG_Daten_2022!DJ$1,FALSE)</f>
        <v>99.67</v>
      </c>
      <c r="N100" s="3">
        <f>VLOOKUP(A100,FAG_Daten_2022!A$1:$FK$206,FAG_Daten_2022!$DK$1,FALSE)</f>
        <v>100.87</v>
      </c>
      <c r="O100" s="82">
        <f>ROUND(IF(J100&gt;K100*FAG_Basisdaten!$C$8,(J100-K100*FAG_Basisdaten!$C$8)*FAG_Basisdaten!$C$9*L100*(M100/N100),0),0)</f>
        <v>0</v>
      </c>
      <c r="P100" s="82">
        <f>VLOOKUP(A100,FAG_Daten_2022!A$1:$FK$206,FAG_Daten_2022!$I$1,FALSE)</f>
        <v>198</v>
      </c>
      <c r="Q100" s="82">
        <f>VLOOKUP(A100,FAG_Daten_2022!A$1:$FK$206,FAG_Daten_2022!$F$1,FALSE)</f>
        <v>1097</v>
      </c>
      <c r="R100" s="82">
        <f>VLOOKUP(A100,FAG_Daten_2022!A$1:$FK$206,FAG_Daten_2022!$K$1,FALSE)</f>
        <v>232131</v>
      </c>
      <c r="S100" s="82">
        <f>VLOOKUP(A100,FAG_Daten_2022!A$1:$FK$206,FAG_Daten_2022!$H$1,FALSE)</f>
        <v>1130451</v>
      </c>
      <c r="T100" s="82">
        <f>VLOOKUP(A100,FAG_Daten_2022!A$1:$FK$206,FAG_Daten_2022!$F$1,FALSE)</f>
        <v>1097</v>
      </c>
      <c r="U100" s="3">
        <f>VLOOKUP(A100,FAG_Daten_2022!A$1:$FK$206,FAG_Daten_2022!$BC$1,FALSE)</f>
        <v>102.3</v>
      </c>
      <c r="V100" s="3">
        <f>VLOOKUP(A100,FAG_Daten_2022!A$1:$FK$206,FAG_Daten_2022!$BD$1,FALSE)</f>
        <v>104.2</v>
      </c>
      <c r="W100" s="118">
        <f>IF((P100/Q100)&gt;(R100/S100)*FAG_Basisdaten!$C$12,((P100/Q100)-(R100/S100)*FAG_Basisdaten!$C$12)*T100*FAG_Basisdaten!$C$13*(U100/V100),0)</f>
        <v>0</v>
      </c>
      <c r="X100" s="3">
        <f>VLOOKUP(A100,FAG_Daten_2022!A$1:$FK$206,FAG_Daten_2022!$DH$1,FALSE)</f>
        <v>117</v>
      </c>
      <c r="Y100" s="3">
        <f>VLOOKUP(A100,FAG_Daten_2022!A$1:$FK$206,FAG_Daten_2022!$DJ$1,FALSE)</f>
        <v>99.67</v>
      </c>
      <c r="Z100" s="82">
        <f>ROUND(W100-W100*MIN(MAX((Y100*FAG_Basisdaten!$C$15-X100)/(Y100*FAG_Basisdaten!$C$14),0),1),0)</f>
        <v>0</v>
      </c>
      <c r="AA100" s="79">
        <f>VLOOKUP(A100,FAG_Daten_2022!A$1:$FK$206,FAG_Daten_2022!$AW$1,FALSE)</f>
        <v>107.35</v>
      </c>
      <c r="AB100" s="83">
        <f>VLOOKUP(A100,FAG_Daten_2022!A$1:$FK$206,FAG_Daten_2022!$AZ$1,FALSE)</f>
        <v>2.7699999999999999E-2</v>
      </c>
      <c r="AC100" s="3">
        <f>VLOOKUP(A100,FAG_Daten_2022!A$1:$FK$206,FAG_Daten_2022!$F$1,FALSE)</f>
        <v>1097</v>
      </c>
      <c r="AD100" s="3">
        <f>VLOOKUP(A100,FAG_Daten_2022!A$1:$FK$206,FAG_Daten_2022!$BC$1,FALSE)</f>
        <v>102.3</v>
      </c>
      <c r="AE100" s="3">
        <f>VLOOKUP(A100,FAG_Daten_2022!A$1:$FK$206,FAG_Daten_2022!$BD$1,FALSE)</f>
        <v>104.2</v>
      </c>
      <c r="AF100" s="80">
        <f>IF(OR(AA100&lt;FAG_Basisdaten!$C$18,AB100&gt;FAG_Basisdaten!$C$19),MAX((FAG_Basisdaten!$C$20+FAG_Basisdaten!$C$21*AA100+FAG_Basisdaten!$C$22*AB100*100)*AC100*(AD100/AE100),0),0)</f>
        <v>359932.43781190016</v>
      </c>
      <c r="AG100" s="3">
        <f>VLOOKUP(A100,FAG_Daten_2022!A$1:$FK$206,FAG_Daten_2022!$DH$1,FALSE)</f>
        <v>117</v>
      </c>
      <c r="AH100" s="3">
        <f>VLOOKUP(A100,FAG_Daten_2022!A$1:$FK$206,FAG_Daten_2022!$DJ$1,FALSE)</f>
        <v>99.67</v>
      </c>
      <c r="AI100" s="82">
        <f>ROUND(AF100-AF100*MIN(MAX((AH100*FAG_Basisdaten!$C$24-AG100)/(AH100*FAG_Basisdaten!$C$23),0),1),0)</f>
        <v>277393</v>
      </c>
      <c r="AJ100" s="3">
        <f>VLOOKUP(A100,FAG_Daten_2022!$A$1:$FK$206,FAG_Daten_2022!$BC$1,FALSE)</f>
        <v>102.3</v>
      </c>
      <c r="AK100" s="3">
        <f>VLOOKUP(A100,FAG_Daten_2022!$A$1:$FK$206,FAG_Daten_2022!$BD$1,FALSE)</f>
        <v>104.2</v>
      </c>
      <c r="AL100" s="82">
        <v>0</v>
      </c>
      <c r="AM100" s="82">
        <f t="shared" si="122"/>
        <v>1485799</v>
      </c>
      <c r="AN100" s="115" t="str">
        <f>IF(VLOOKUP($A100,FAG_Daten_2022!$A$1:$FK$206,FAG_Daten_2022!BS$1,FALSE)="","",VLOOKUP($A100,FAG_Daten_2022!$A$1:$FK$206,FAG_Daten_2022!BS$1,FALSE))</f>
        <v>Oberembrach</v>
      </c>
      <c r="AO100" s="115" t="str">
        <f>IF(VLOOKUP($A100,FAG_Daten_2022!$A$1:$FK$206,FAG_Daten_2022!BT$1,FALSE)="","",VLOOKUP($A100,FAG_Daten_2022!$A$1:$FK$206,FAG_Daten_2022!BT$1,FALSE))</f>
        <v/>
      </c>
      <c r="AP100" s="115" t="str">
        <f>IF(VLOOKUP($A100,FAG_Daten_2022!$A$1:$FK$206,FAG_Daten_2022!BU$1,FALSE)="","",VLOOKUP($A100,FAG_Daten_2022!$A$1:$FK$206,FAG_Daten_2022!BU$1,FALSE))</f>
        <v/>
      </c>
      <c r="AQ100" s="115" t="str">
        <f>IF(VLOOKUP($A100,FAG_Daten_2022!$A$1:$FK$206,FAG_Daten_2022!BV$1,FALSE)="","",VLOOKUP($A100,FAG_Daten_2022!$A$1:$FK$206,FAG_Daten_2022!BV$1,FALSE))</f>
        <v/>
      </c>
      <c r="AR100" s="115" t="str">
        <f>IF(VLOOKUP($A100,FAG_Daten_2022!$A$1:$FK$206,FAG_Daten_2022!BW$1,FALSE)="","",VLOOKUP($A100,FAG_Daten_2022!$A$1:$FK$206,FAG_Daten_2022!BW$1,FALSE))</f>
        <v>Embrach</v>
      </c>
      <c r="AS100" s="115" t="str">
        <f>IF(VLOOKUP($A100,FAG_Daten_2022!$A$1:$FK$206,FAG_Daten_2022!BX$1,FALSE)="","",VLOOKUP($A100,FAG_Daten_2022!$A$1:$FK$206,FAG_Daten_2022!BX$1,FALSE))</f>
        <v/>
      </c>
      <c r="AT100" s="115" t="str">
        <f>IF(VLOOKUP($A100,FAG_Daten_2022!$A$1:$FK$206,FAG_Daten_2022!BY$1,FALSE)="","",VLOOKUP($A100,FAG_Daten_2022!$A$1:$FK$206,FAG_Daten_2022!BY$1,FALSE))</f>
        <v/>
      </c>
      <c r="AU100" s="115" t="str">
        <f>IF(VLOOKUP($A100,FAG_Daten_2022!$A$1:$FK$206,FAG_Daten_2022!BZ$1,FALSE)="","",VLOOKUP($A100,FAG_Daten_2022!$A$1:$FK$206,FAG_Daten_2022!BZ$1,FALSE))</f>
        <v/>
      </c>
      <c r="AV100" s="115" t="str">
        <f>IF(VLOOKUP($A100,FAG_Daten_2022!$A$1:$FK$206,FAG_Daten_2022!CA$1,FALSE)="","",VLOOKUP($A100,FAG_Daten_2022!$A$1:$FK$206,FAG_Daten_2022!CA$1,FALSE))</f>
        <v/>
      </c>
      <c r="AW100" s="115" t="str">
        <f>IF(VLOOKUP($A100,FAG_Daten_2022!$A$1:$FK$206,FAG_Daten_2022!CB$1,FALSE)="","",VLOOKUP($A100,FAG_Daten_2022!$A$1:$FK$206,FAG_Daten_2022!CB$1,FALSE))</f>
        <v/>
      </c>
      <c r="AX100" s="115" t="str">
        <f>IF(VLOOKUP($A100,FAG_Daten_2022!$A$1:$FK$206,FAG_Daten_2022!CC$1,FALSE)="","",VLOOKUP($A100,FAG_Daten_2022!$A$1:$FK$206,FAG_Daten_2022!CC$1,FALSE))</f>
        <v/>
      </c>
      <c r="AY100" s="115" t="str">
        <f>IF(VLOOKUP($A100,FAG_Daten_2022!$A$1:$FK$206,FAG_Daten_2022!CD$1,FALSE)="","",VLOOKUP($A100,FAG_Daten_2022!$A$1:$FK$206,FAG_Daten_2022!CD$1,FALSE))</f>
        <v/>
      </c>
      <c r="AZ100" s="80">
        <f>VLOOKUP($A100,FAG_Daten_2022!$A$1:$FK$206,FAG_Daten_2022!$DH$1,FALSE)</f>
        <v>117</v>
      </c>
      <c r="BA100" s="80">
        <f>IF(VLOOKUP($A100,FAG_Daten_2022!$A$1:$FK$206,FAG_Daten_2022!M$1,FALSE)="","",VLOOKUP($A100,FAG_Daten_2022!$A$1:$FK$206,FAG_Daten_2022!M$1,FALSE))</f>
        <v>49</v>
      </c>
      <c r="BB100" s="80">
        <f>IF(VLOOKUP($A100,FAG_Daten_2022!$A$1:$FK$206,FAG_Daten_2022!N$1,FALSE)="","",VLOOKUP($A100,FAG_Daten_2022!$A$1:$FK$206,FAG_Daten_2022!N$1,FALSE))</f>
        <v>0</v>
      </c>
      <c r="BC100" s="80">
        <f>IF(VLOOKUP($A100,FAG_Daten_2022!$A$1:$FK$206,FAG_Daten_2022!O$1,FALSE)="","",VLOOKUP($A100,FAG_Daten_2022!$A$1:$FK$206,FAG_Daten_2022!O$1,FALSE))</f>
        <v>0</v>
      </c>
      <c r="BD100" s="80" t="str">
        <f>IF(VLOOKUP($A100,FAG_Daten_2022!$A$1:$FK$206,FAG_Daten_2022!P$1,FALSE)="","",VLOOKUP($A100,FAG_Daten_2022!$A$1:$FK$206,FAG_Daten_2022!P$1,FALSE))</f>
        <v/>
      </c>
      <c r="BE100" s="80">
        <f>IF(VLOOKUP($A100,FAG_Daten_2022!$A$1:$FK$206,FAG_Daten_2022!R$1,FALSE)="","",VLOOKUP($A100,FAG_Daten_2022!$A$1:$FK$206,FAG_Daten_2022!R$1,FALSE))</f>
        <v>20</v>
      </c>
      <c r="BF100" s="80">
        <f>IF(VLOOKUP($A100,FAG_Daten_2022!$A$1:$FK$206,FAG_Daten_2022!S$1,FALSE)="","",VLOOKUP($A100,FAG_Daten_2022!$A$1:$FK$206,FAG_Daten_2022!S$1,FALSE))</f>
        <v>0</v>
      </c>
      <c r="BG100" s="80" t="str">
        <f>IF(VLOOKUP($A100,FAG_Daten_2022!$A$1:$FK$206,FAG_Daten_2022!T$1,FALSE)="","",VLOOKUP($A100,FAG_Daten_2022!$A$1:$FK$206,FAG_Daten_2022!T$1,FALSE))</f>
        <v/>
      </c>
      <c r="BH100" s="80" t="str">
        <f>IF(VLOOKUP($A100,FAG_Daten_2022!$A$1:$FK$206,FAG_Daten_2022!U$1,FALSE)="","",VLOOKUP($A100,FAG_Daten_2022!$A$1:$FK$206,FAG_Daten_2022!U$1,FALSE))</f>
        <v/>
      </c>
      <c r="BI100" s="80">
        <f>IF(VLOOKUP($A100,FAG_Daten_2022!$A$1:$FK$206,FAG_Daten_2022!W$1,FALSE)="","",VLOOKUP($A100,FAG_Daten_2022!$A$1:$FK$206,FAG_Daten_2022!W$1,FALSE))</f>
        <v>0</v>
      </c>
      <c r="BJ100" s="80" t="str">
        <f>IF(VLOOKUP($A100,FAG_Daten_2022!$A$1:$FK$206,FAG_Daten_2022!X$1,FALSE)="","",VLOOKUP($A100,FAG_Daten_2022!$A$1:$FK$206,FAG_Daten_2022!X$1,FALSE))</f>
        <v/>
      </c>
      <c r="BK100" s="80" t="str">
        <f>IF(VLOOKUP($A100,FAG_Daten_2022!$A$1:$FK$206,FAG_Daten_2022!Y$1,FALSE)="","",VLOOKUP($A100,FAG_Daten_2022!$A$1:$FK$206,FAG_Daten_2022!Y$1,FALSE))</f>
        <v/>
      </c>
      <c r="BL100" s="80" t="str">
        <f>IF(VLOOKUP($A100,FAG_Daten_2022!$A$1:$FK$206,FAG_Daten_2022!Z$1,FALSE)="","",VLOOKUP($A100,FAG_Daten_2022!$A$1:$FK$206,FAG_Daten_2022!Z$1,FALSE))</f>
        <v/>
      </c>
      <c r="BM100" s="82">
        <f>IF(VLOOKUP($A100,FAG_Daten_2022!$A$1:$FK$206,FAG_Daten_2022!AG$1,FALSE)="","",VLOOKUP($A100,FAG_Daten_2022!$A$1:$FK$206,FAG_Daten_2022!AG$1,FALSE))</f>
        <v>2896281</v>
      </c>
      <c r="BN100" s="82">
        <f>IF(VLOOKUP($A100,FAG_Daten_2022!$A$1:$FK$206,FAG_Daten_2022!AH$1,FALSE)="","",VLOOKUP($A100,FAG_Daten_2022!$A$1:$FK$206,FAG_Daten_2022!AH$1,FALSE))</f>
        <v>2896281</v>
      </c>
      <c r="BO100" s="82">
        <f>IF(VLOOKUP($A100,FAG_Daten_2022!$A$1:$FK$206,FAG_Daten_2022!AI$1,FALSE)="","",VLOOKUP($A100,FAG_Daten_2022!$A$1:$FK$206,FAG_Daten_2022!AI$1,FALSE))</f>
        <v>0</v>
      </c>
      <c r="BP100" s="113">
        <f>IF(VLOOKUP($A100,FAG_Daten_2022!$A$1:$FK$206,FAG_Daten_2022!AJ$1,FALSE)="","",VLOOKUP($A100,FAG_Daten_2022!$A$1:$FK$206,FAG_Daten_2022!AJ$1,FALSE))</f>
        <v>0</v>
      </c>
      <c r="BQ100" s="82" t="str">
        <f>IF(VLOOKUP($A100,FAG_Daten_2022!$A$1:$FK$206,FAG_Daten_2022!AK$1,FALSE)="","",VLOOKUP($A100,FAG_Daten_2022!$A$1:$FK$206,FAG_Daten_2022!AK$1,FALSE))</f>
        <v/>
      </c>
      <c r="BR100" s="82">
        <f>IF(VLOOKUP($A100,FAG_Daten_2022!$A$1:$FK$206,FAG_Daten_2022!AL$1,FALSE)="","",VLOOKUP($A100,FAG_Daten_2022!$A$1:$FK$206,FAG_Daten_2022!AL$1,FALSE))</f>
        <v>2896281</v>
      </c>
      <c r="BS100" s="82">
        <f>IF(VLOOKUP($A100,FAG_Daten_2022!$A$1:$FK$206,FAG_Daten_2022!AM$1,FALSE)="","",VLOOKUP($A100,FAG_Daten_2022!$A$1:$FK$206,FAG_Daten_2022!AM$1,FALSE))</f>
        <v>0</v>
      </c>
      <c r="BT100" s="82" t="str">
        <f>IF(VLOOKUP($A100,FAG_Daten_2022!$A$1:$FK$206,FAG_Daten_2022!AN$1,FALSE)="","",VLOOKUP($A100,FAG_Daten_2022!$A$1:$FK$206,FAG_Daten_2022!AN$1,FALSE))</f>
        <v/>
      </c>
      <c r="BU100" s="82" t="str">
        <f>IF(VLOOKUP($A100,FAG_Daten_2022!$A$1:$FK$206,FAG_Daten_2022!AO$1,FALSE)="","",VLOOKUP($A100,FAG_Daten_2022!$A$1:$FK$206,FAG_Daten_2022!AO$1,FALSE))</f>
        <v/>
      </c>
      <c r="BV100" s="82">
        <f>IF(VLOOKUP($A100,FAG_Daten_2022!$A$1:$FK$206,FAG_Daten_2022!AP$1,FALSE)="","",VLOOKUP($A100,FAG_Daten_2022!$A$1:$FK$206,FAG_Daten_2022!AP$1,FALSE))</f>
        <v>0</v>
      </c>
      <c r="BW100" s="82" t="str">
        <f>IF(VLOOKUP($A100,FAG_Daten_2022!$A$1:$FK$206,FAG_Daten_2022!AQ$1,FALSE)="","",VLOOKUP($A100,FAG_Daten_2022!$A$1:$FK$206,FAG_Daten_2022!AQ$1,FALSE))</f>
        <v/>
      </c>
      <c r="BX100" s="82" t="str">
        <f>IF(VLOOKUP($A100,FAG_Daten_2022!$A$1:$FK$206,FAG_Daten_2022!AR$1,FALSE)="","",VLOOKUP($A100,FAG_Daten_2022!$A$1:$FK$206,FAG_Daten_2022!AR$1,FALSE))</f>
        <v/>
      </c>
      <c r="BY100" s="82" t="str">
        <f>IF(VLOOKUP($A100,FAG_Daten_2022!$A$1:$FK$206,FAG_Daten_2022!AS$1,FALSE)="","",VLOOKUP($A100,FAG_Daten_2022!$A$1:$FK$206,FAG_Daten_2022!AS$1,FALSE))</f>
        <v/>
      </c>
      <c r="BZ100" s="82">
        <f t="shared" si="123"/>
        <v>506085</v>
      </c>
      <c r="CA100" s="82">
        <f t="shared" si="124"/>
        <v>0</v>
      </c>
      <c r="CB100" s="82">
        <f t="shared" si="125"/>
        <v>0</v>
      </c>
      <c r="CC100" s="82" t="str">
        <f t="shared" si="126"/>
        <v/>
      </c>
      <c r="CD100" s="82">
        <f t="shared" si="127"/>
        <v>206565</v>
      </c>
      <c r="CE100" s="82">
        <f t="shared" si="128"/>
        <v>0</v>
      </c>
      <c r="CF100" s="82" t="str">
        <f t="shared" si="129"/>
        <v/>
      </c>
      <c r="CG100" s="82" t="str">
        <f t="shared" si="130"/>
        <v/>
      </c>
      <c r="CH100" s="82">
        <f t="shared" si="131"/>
        <v>0</v>
      </c>
      <c r="CI100" s="82" t="str">
        <f t="shared" si="132"/>
        <v/>
      </c>
      <c r="CJ100" s="82" t="str">
        <f t="shared" si="133"/>
        <v/>
      </c>
      <c r="CK100" s="82" t="str">
        <f t="shared" si="134"/>
        <v/>
      </c>
      <c r="CL100" s="82">
        <f t="shared" si="135"/>
        <v>0</v>
      </c>
      <c r="CM100" s="82">
        <f t="shared" si="136"/>
        <v>0</v>
      </c>
      <c r="CN100" s="82">
        <f t="shared" si="137"/>
        <v>0</v>
      </c>
      <c r="CO100" s="82" t="str">
        <f t="shared" si="138"/>
        <v/>
      </c>
      <c r="CP100" s="82">
        <f t="shared" si="139"/>
        <v>0</v>
      </c>
      <c r="CQ100" s="82">
        <f t="shared" si="140"/>
        <v>0</v>
      </c>
      <c r="CR100" s="82" t="str">
        <f t="shared" si="141"/>
        <v/>
      </c>
      <c r="CS100" s="82" t="str">
        <f t="shared" si="142"/>
        <v/>
      </c>
      <c r="CT100" s="82">
        <f t="shared" si="143"/>
        <v>0</v>
      </c>
      <c r="CU100" s="82" t="str">
        <f t="shared" si="144"/>
        <v/>
      </c>
      <c r="CV100" s="82" t="str">
        <f t="shared" si="145"/>
        <v/>
      </c>
      <c r="CW100" s="82" t="str">
        <f t="shared" si="146"/>
        <v/>
      </c>
      <c r="CX100" s="82">
        <f t="shared" si="147"/>
        <v>712650</v>
      </c>
      <c r="CY100" s="82">
        <f>VLOOKUP($A100,FAG_Daten_2022!$A$1:$FK$206,FAG_Daten_2022!I$1,FALSE)</f>
        <v>198</v>
      </c>
      <c r="CZ100" s="82">
        <f>IF(VLOOKUP($A100,FAG_Daten_2022!$A$1:$FK$206,FAG_Daten_2022!BE$1,FALSE)="","",VLOOKUP($A100,FAG_Daten_2022!$A$1:$FK$206,FAG_Daten_2022!BE$1,FALSE))</f>
        <v>77</v>
      </c>
      <c r="DA100" s="82" t="str">
        <f>IF(VLOOKUP($A100,FAG_Daten_2022!$A$1:$FK$206,FAG_Daten_2022!BF$1,FALSE)="","",VLOOKUP($A100,FAG_Daten_2022!$A$1:$FK$206,FAG_Daten_2022!BF$1,FALSE))</f>
        <v/>
      </c>
      <c r="DB100" s="82" t="str">
        <f>IF(VLOOKUP($A100,FAG_Daten_2022!$A$1:$FK$206,FAG_Daten_2022!BG$1,FALSE)="","",VLOOKUP($A100,FAG_Daten_2022!$A$1:$FK$206,FAG_Daten_2022!BG$1,FALSE))</f>
        <v/>
      </c>
      <c r="DC100" s="82" t="str">
        <f>IF(VLOOKUP($A100,FAG_Daten_2022!$A$1:$FK$206,FAG_Daten_2022!BH$1,FALSE)="","",VLOOKUP($A100,FAG_Daten_2022!$A$1:$FK$206,FAG_Daten_2022!BH$1,FALSE))</f>
        <v/>
      </c>
      <c r="DD100" s="82">
        <f>IF(VLOOKUP($A100,FAG_Daten_2022!$A$1:$FK$206,FAG_Daten_2022!BI$1,FALSE)="","",VLOOKUP($A100,FAG_Daten_2022!$A$1:$FK$206,FAG_Daten_2022!BI$1,FALSE))</f>
        <v>23</v>
      </c>
      <c r="DE100" s="82" t="str">
        <f>IF(VLOOKUP($A100,FAG_Daten_2022!$A$1:$FK$206,FAG_Daten_2022!BJ$1,FALSE)="","",VLOOKUP($A100,FAG_Daten_2022!$A$1:$FK$206,FAG_Daten_2022!BJ$1,FALSE))</f>
        <v/>
      </c>
      <c r="DF100" s="82" t="str">
        <f>IF(VLOOKUP($A100,FAG_Daten_2022!$A$1:$FK$206,FAG_Daten_2022!BK$1,FALSE)="","",VLOOKUP($A100,FAG_Daten_2022!$A$1:$FK$206,FAG_Daten_2022!BK$1,FALSE))</f>
        <v/>
      </c>
      <c r="DG100" s="82" t="str">
        <f>IF(VLOOKUP($A100,FAG_Daten_2022!$A$1:$FK$206,FAG_Daten_2022!BL$1,FALSE)="","",VLOOKUP($A100,FAG_Daten_2022!$A$1:$FK$206,FAG_Daten_2022!BL$1,FALSE))</f>
        <v/>
      </c>
      <c r="DH100" s="82" t="str">
        <f>IF(VLOOKUP($A100,FAG_Daten_2022!$A$1:$FK$206,FAG_Daten_2022!BM$1,FALSE)="","",VLOOKUP($A100,FAG_Daten_2022!$A$1:$FK$206,FAG_Daten_2022!BM$1,FALSE))</f>
        <v/>
      </c>
      <c r="DI100" s="82" t="str">
        <f>IF(VLOOKUP($A100,FAG_Daten_2022!$A$1:$FK$206,FAG_Daten_2022!BN$1,FALSE)="","",VLOOKUP($A100,FAG_Daten_2022!$A$1:$FK$206,FAG_Daten_2022!BN$1,FALSE))</f>
        <v/>
      </c>
      <c r="DJ100" s="82" t="str">
        <f>IF(VLOOKUP($A100,FAG_Daten_2022!$A$1:$FK$206,FAG_Daten_2022!BO$1,FALSE)="","",VLOOKUP($A100,FAG_Daten_2022!$A$1:$FK$206,FAG_Daten_2022!BO$1,FALSE))</f>
        <v/>
      </c>
      <c r="DK100" s="82" t="str">
        <f>IF(VLOOKUP($A100,FAG_Daten_2022!$A$1:$FK$206,FAG_Daten_2022!BP$1,FALSE)="","",VLOOKUP($A100,FAG_Daten_2022!$A$1:$FK$206,FAG_Daten_2022!BP$1,FALSE))</f>
        <v/>
      </c>
      <c r="DL100" s="82" t="str">
        <f>IF(VLOOKUP($A100,FAG_Daten_2022!$A$1:$FK$206,FAG_Daten_2022!BQ$1,FALSE)="","",VLOOKUP($A100,FAG_Daten_2022!$A$1:$FK$206,FAG_Daten_2022!BQ$1,FALSE))</f>
        <v/>
      </c>
      <c r="DM100" s="82" t="str">
        <f>IF(VLOOKUP($A100,FAG_Daten_2022!$A$1:$FK$206,FAG_Daten_2022!BR$1,FALSE)="","",VLOOKUP($A100,FAG_Daten_2022!$A$1:$FK$206,FAG_Daten_2022!BR$1,FALSE))</f>
        <v/>
      </c>
      <c r="DN100" s="82">
        <f t="shared" si="148"/>
        <v>0</v>
      </c>
      <c r="DO100" s="82" t="str">
        <f t="shared" si="149"/>
        <v/>
      </c>
      <c r="DP100" s="82" t="str">
        <f t="shared" si="150"/>
        <v/>
      </c>
      <c r="DQ100" s="82" t="str">
        <f t="shared" si="151"/>
        <v/>
      </c>
      <c r="DR100" s="82">
        <f t="shared" si="152"/>
        <v>0</v>
      </c>
      <c r="DS100" s="82" t="str">
        <f t="shared" si="153"/>
        <v/>
      </c>
      <c r="DT100" s="82" t="str">
        <f t="shared" si="154"/>
        <v/>
      </c>
      <c r="DU100" s="82" t="str">
        <f t="shared" si="155"/>
        <v/>
      </c>
      <c r="DV100" s="82" t="str">
        <f t="shared" si="156"/>
        <v/>
      </c>
      <c r="DW100" s="82" t="str">
        <f t="shared" si="157"/>
        <v/>
      </c>
      <c r="DX100" s="82" t="str">
        <f t="shared" si="158"/>
        <v/>
      </c>
      <c r="DY100" s="82" t="str">
        <f t="shared" si="159"/>
        <v/>
      </c>
      <c r="DZ100" s="82">
        <f t="shared" si="160"/>
        <v>0</v>
      </c>
      <c r="EA100" s="82">
        <f t="shared" si="161"/>
        <v>712650</v>
      </c>
      <c r="EB100" s="82"/>
      <c r="EC100" s="82"/>
      <c r="ED100" s="82"/>
      <c r="EE100" s="82"/>
      <c r="EF100" s="82"/>
      <c r="EG100" s="82"/>
      <c r="EH100" s="82"/>
      <c r="EI100" s="82"/>
      <c r="EJ100" s="82"/>
      <c r="EK100" s="1"/>
      <c r="EL100" s="11"/>
      <c r="EM100" s="1"/>
    </row>
    <row r="101" spans="1:143" s="3" customFormat="1" outlineLevel="1" x14ac:dyDescent="0.2">
      <c r="A101" s="1">
        <v>245</v>
      </c>
      <c r="B101" s="3" t="str">
        <f>VLOOKUP(A101,FAG_Daten_2022!A$1:$FK$206,FAG_Daten_2022!$B$1,FALSE)</f>
        <v>Oberengstringen</v>
      </c>
      <c r="C101" s="3" t="str">
        <f>VLOOKUP(A101,FAG_Daten_2022!A$1:$FK$206,FAG_Daten_2022!$C$1,FALSE)</f>
        <v>Politische Gemeinde</v>
      </c>
      <c r="D101" s="3" t="str">
        <f>VLOOKUP(A101,FAG_Daten_2022!A$1:$FK$206,FAG_Daten_2022!$D$1,FALSE)</f>
        <v>Bezirk Dietikon</v>
      </c>
      <c r="E101" s="82">
        <f>VLOOKUP(A101,FAG_Daten_2022!A$1:$FK$206,FAG_Daten_2022!$AT$1,FALSE)</f>
        <v>2785</v>
      </c>
      <c r="F101" s="82">
        <f>VLOOKUP(A101,FAG_Daten_2022!A$1:$FK$206,FAG_Daten_2022!$AV$1,FALSE)</f>
        <v>3770</v>
      </c>
      <c r="G101" s="82">
        <f>VLOOKUP(A101,FAG_Daten_2022!A$1:$FK$206,FAG_Daten_2022!$F$1,FALSE)</f>
        <v>6724</v>
      </c>
      <c r="H101" s="80">
        <f>VLOOKUP(A101,FAG_Daten_2022!A$1:$FK$206,FAG_Daten_2022!$DH$1,FALSE)</f>
        <v>112</v>
      </c>
      <c r="I101" s="82">
        <f>ROUND(IF(E101&lt;FAG_Basisdaten!$C$5*F101,(FAG_Basisdaten!$C$5*F101-E101)*G101*H101/100,0),0)</f>
        <v>5998346</v>
      </c>
      <c r="J101" s="82">
        <f>VLOOKUP(A101,FAG_Daten_2022!A$1:$FK$206,FAG_Daten_2022!$AT$1,FALSE)</f>
        <v>2785</v>
      </c>
      <c r="K101" s="82">
        <f>VLOOKUP(A101,FAG_Daten_2022!A$1:$FK$206,FAG_Daten_2022!$AV$1,FALSE)</f>
        <v>3770</v>
      </c>
      <c r="L101" s="3">
        <f>VLOOKUP(A101,FAG_Daten_2022!A$1:$FK$206,FAG_Daten_2022!$F$1,FALSE)</f>
        <v>6724</v>
      </c>
      <c r="M101" s="3">
        <f>VLOOKUP(A101,FAG_Daten_2022!A$1:$FK$206,FAG_Daten_2022!DJ$1,FALSE)</f>
        <v>99.67</v>
      </c>
      <c r="N101" s="3">
        <f>VLOOKUP(A101,FAG_Daten_2022!A$1:$FK$206,FAG_Daten_2022!$DK$1,FALSE)</f>
        <v>100.87</v>
      </c>
      <c r="O101" s="82">
        <f>ROUND(IF(J101&gt;K101*FAG_Basisdaten!$C$8,(J101-K101*FAG_Basisdaten!$C$8)*FAG_Basisdaten!$C$9*L101*(M101/N101),0),0)</f>
        <v>0</v>
      </c>
      <c r="P101" s="82">
        <f>VLOOKUP(A101,FAG_Daten_2022!A$1:$FK$206,FAG_Daten_2022!$I$1,FALSE)</f>
        <v>1187</v>
      </c>
      <c r="Q101" s="82">
        <f>VLOOKUP(A101,FAG_Daten_2022!A$1:$FK$206,FAG_Daten_2022!$F$1,FALSE)</f>
        <v>6724</v>
      </c>
      <c r="R101" s="82">
        <f>VLOOKUP(A101,FAG_Daten_2022!A$1:$FK$206,FAG_Daten_2022!$K$1,FALSE)</f>
        <v>232131</v>
      </c>
      <c r="S101" s="82">
        <f>VLOOKUP(A101,FAG_Daten_2022!A$1:$FK$206,FAG_Daten_2022!$H$1,FALSE)</f>
        <v>1130451</v>
      </c>
      <c r="T101" s="82">
        <f>VLOOKUP(A101,FAG_Daten_2022!A$1:$FK$206,FAG_Daten_2022!$F$1,FALSE)</f>
        <v>6724</v>
      </c>
      <c r="U101" s="3">
        <f>VLOOKUP(A101,FAG_Daten_2022!A$1:$FK$206,FAG_Daten_2022!$BC$1,FALSE)</f>
        <v>102.3</v>
      </c>
      <c r="V101" s="3">
        <f>VLOOKUP(A101,FAG_Daten_2022!A$1:$FK$206,FAG_Daten_2022!$BD$1,FALSE)</f>
        <v>104.2</v>
      </c>
      <c r="W101" s="118">
        <f>IF((P101/Q101)&gt;(R101/S101)*FAG_Basisdaten!$C$12,((P101/Q101)-(R101/S101)*FAG_Basisdaten!$C$12)*T101*FAG_Basisdaten!$C$13*(U101/V101),0)</f>
        <v>0</v>
      </c>
      <c r="X101" s="3">
        <f>VLOOKUP(A101,FAG_Daten_2022!A$1:$FK$206,FAG_Daten_2022!$DH$1,FALSE)</f>
        <v>112</v>
      </c>
      <c r="Y101" s="3">
        <f>VLOOKUP(A101,FAG_Daten_2022!A$1:$FK$206,FAG_Daten_2022!$DJ$1,FALSE)</f>
        <v>99.67</v>
      </c>
      <c r="Z101" s="82">
        <f>ROUND(W101-W101*MIN(MAX((Y101*FAG_Basisdaten!$C$15-X101)/(Y101*FAG_Basisdaten!$C$14),0),1),0)</f>
        <v>0</v>
      </c>
      <c r="AA101" s="79">
        <f>VLOOKUP(A101,FAG_Daten_2022!A$1:$FK$206,FAG_Daten_2022!$AW$1,FALSE)</f>
        <v>3221.26</v>
      </c>
      <c r="AB101" s="83">
        <f>VLOOKUP(A101,FAG_Daten_2022!A$1:$FK$206,FAG_Daten_2022!$AZ$1,FALSE)</f>
        <v>0</v>
      </c>
      <c r="AC101" s="3">
        <f>VLOOKUP(A101,FAG_Daten_2022!A$1:$FK$206,FAG_Daten_2022!$F$1,FALSE)</f>
        <v>6724</v>
      </c>
      <c r="AD101" s="3">
        <f>VLOOKUP(A101,FAG_Daten_2022!A$1:$FK$206,FAG_Daten_2022!$BC$1,FALSE)</f>
        <v>102.3</v>
      </c>
      <c r="AE101" s="3">
        <f>VLOOKUP(A101,FAG_Daten_2022!A$1:$FK$206,FAG_Daten_2022!$BD$1,FALSE)</f>
        <v>104.2</v>
      </c>
      <c r="AF101" s="80">
        <f>IF(OR(AA101&lt;FAG_Basisdaten!$C$18,AB101&gt;FAG_Basisdaten!$C$19),MAX((FAG_Basisdaten!$C$20+FAG_Basisdaten!$C$21*AA101+FAG_Basisdaten!$C$22*AB101*100)*AC101*(AD101/AE101),0),0)</f>
        <v>0</v>
      </c>
      <c r="AG101" s="3">
        <f>VLOOKUP(A101,FAG_Daten_2022!A$1:$FK$206,FAG_Daten_2022!$DH$1,FALSE)</f>
        <v>112</v>
      </c>
      <c r="AH101" s="3">
        <f>VLOOKUP(A101,FAG_Daten_2022!A$1:$FK$206,FAG_Daten_2022!$DJ$1,FALSE)</f>
        <v>99.67</v>
      </c>
      <c r="AI101" s="82">
        <f>ROUND(AF101-AF101*MIN(MAX((AH101*FAG_Basisdaten!$C$24-AG101)/(AH101*FAG_Basisdaten!$C$23),0),1),0)</f>
        <v>0</v>
      </c>
      <c r="AJ101" s="3">
        <f>VLOOKUP(A101,FAG_Daten_2022!$A$1:$FK$206,FAG_Daten_2022!$BC$1,FALSE)</f>
        <v>102.3</v>
      </c>
      <c r="AK101" s="3">
        <f>VLOOKUP(A101,FAG_Daten_2022!$A$1:$FK$206,FAG_Daten_2022!$BD$1,FALSE)</f>
        <v>104.2</v>
      </c>
      <c r="AL101" s="82">
        <v>0</v>
      </c>
      <c r="AM101" s="82">
        <f t="shared" si="122"/>
        <v>5998346</v>
      </c>
      <c r="AN101" s="115" t="str">
        <f>IF(VLOOKUP($A101,FAG_Daten_2022!$A$1:$FK$206,FAG_Daten_2022!BS$1,FALSE)="","",VLOOKUP($A101,FAG_Daten_2022!$A$1:$FK$206,FAG_Daten_2022!BS$1,FALSE))</f>
        <v/>
      </c>
      <c r="AO101" s="115" t="str">
        <f>IF(VLOOKUP($A101,FAG_Daten_2022!$A$1:$FK$206,FAG_Daten_2022!BT$1,FALSE)="","",VLOOKUP($A101,FAG_Daten_2022!$A$1:$FK$206,FAG_Daten_2022!BT$1,FALSE))</f>
        <v/>
      </c>
      <c r="AP101" s="115" t="str">
        <f>IF(VLOOKUP($A101,FAG_Daten_2022!$A$1:$FK$206,FAG_Daten_2022!BU$1,FALSE)="","",VLOOKUP($A101,FAG_Daten_2022!$A$1:$FK$206,FAG_Daten_2022!BU$1,FALSE))</f>
        <v/>
      </c>
      <c r="AQ101" s="115" t="str">
        <f>IF(VLOOKUP($A101,FAG_Daten_2022!$A$1:$FK$206,FAG_Daten_2022!BV$1,FALSE)="","",VLOOKUP($A101,FAG_Daten_2022!$A$1:$FK$206,FAG_Daten_2022!BV$1,FALSE))</f>
        <v/>
      </c>
      <c r="AR101" s="115" t="str">
        <f>IF(VLOOKUP($A101,FAG_Daten_2022!$A$1:$FK$206,FAG_Daten_2022!BW$1,FALSE)="","",VLOOKUP($A101,FAG_Daten_2022!$A$1:$FK$206,FAG_Daten_2022!BW$1,FALSE))</f>
        <v/>
      </c>
      <c r="AS101" s="115" t="str">
        <f>IF(VLOOKUP($A101,FAG_Daten_2022!$A$1:$FK$206,FAG_Daten_2022!BX$1,FALSE)="","",VLOOKUP($A101,FAG_Daten_2022!$A$1:$FK$206,FAG_Daten_2022!BX$1,FALSE))</f>
        <v/>
      </c>
      <c r="AT101" s="115" t="str">
        <f>IF(VLOOKUP($A101,FAG_Daten_2022!$A$1:$FK$206,FAG_Daten_2022!BY$1,FALSE)="","",VLOOKUP($A101,FAG_Daten_2022!$A$1:$FK$206,FAG_Daten_2022!BY$1,FALSE))</f>
        <v/>
      </c>
      <c r="AU101" s="115" t="str">
        <f>IF(VLOOKUP($A101,FAG_Daten_2022!$A$1:$FK$206,FAG_Daten_2022!BZ$1,FALSE)="","",VLOOKUP($A101,FAG_Daten_2022!$A$1:$FK$206,FAG_Daten_2022!BZ$1,FALSE))</f>
        <v/>
      </c>
      <c r="AV101" s="115" t="str">
        <f>IF(VLOOKUP($A101,FAG_Daten_2022!$A$1:$FK$206,FAG_Daten_2022!CA$1,FALSE)="","",VLOOKUP($A101,FAG_Daten_2022!$A$1:$FK$206,FAG_Daten_2022!CA$1,FALSE))</f>
        <v/>
      </c>
      <c r="AW101" s="115" t="str">
        <f>IF(VLOOKUP($A101,FAG_Daten_2022!$A$1:$FK$206,FAG_Daten_2022!CB$1,FALSE)="","",VLOOKUP($A101,FAG_Daten_2022!$A$1:$FK$206,FAG_Daten_2022!CB$1,FALSE))</f>
        <v/>
      </c>
      <c r="AX101" s="115" t="str">
        <f>IF(VLOOKUP($A101,FAG_Daten_2022!$A$1:$FK$206,FAG_Daten_2022!CC$1,FALSE)="","",VLOOKUP($A101,FAG_Daten_2022!$A$1:$FK$206,FAG_Daten_2022!CC$1,FALSE))</f>
        <v/>
      </c>
      <c r="AY101" s="115" t="str">
        <f>IF(VLOOKUP($A101,FAG_Daten_2022!$A$1:$FK$206,FAG_Daten_2022!CD$1,FALSE)="","",VLOOKUP($A101,FAG_Daten_2022!$A$1:$FK$206,FAG_Daten_2022!CD$1,FALSE))</f>
        <v/>
      </c>
      <c r="AZ101" s="80">
        <f>VLOOKUP($A101,FAG_Daten_2022!$A$1:$FK$206,FAG_Daten_2022!$DH$1,FALSE)</f>
        <v>112</v>
      </c>
      <c r="BA101" s="80">
        <f>IF(VLOOKUP($A101,FAG_Daten_2022!$A$1:$FK$206,FAG_Daten_2022!M$1,FALSE)="","",VLOOKUP($A101,FAG_Daten_2022!$A$1:$FK$206,FAG_Daten_2022!M$1,FALSE))</f>
        <v>0</v>
      </c>
      <c r="BB101" s="80">
        <f>IF(VLOOKUP($A101,FAG_Daten_2022!$A$1:$FK$206,FAG_Daten_2022!N$1,FALSE)="","",VLOOKUP($A101,FAG_Daten_2022!$A$1:$FK$206,FAG_Daten_2022!N$1,FALSE))</f>
        <v>0</v>
      </c>
      <c r="BC101" s="80">
        <f>IF(VLOOKUP($A101,FAG_Daten_2022!$A$1:$FK$206,FAG_Daten_2022!O$1,FALSE)="","",VLOOKUP($A101,FAG_Daten_2022!$A$1:$FK$206,FAG_Daten_2022!O$1,FALSE))</f>
        <v>0</v>
      </c>
      <c r="BD101" s="80" t="str">
        <f>IF(VLOOKUP($A101,FAG_Daten_2022!$A$1:$FK$206,FAG_Daten_2022!P$1,FALSE)="","",VLOOKUP($A101,FAG_Daten_2022!$A$1:$FK$206,FAG_Daten_2022!P$1,FALSE))</f>
        <v/>
      </c>
      <c r="BE101" s="80">
        <f>IF(VLOOKUP($A101,FAG_Daten_2022!$A$1:$FK$206,FAG_Daten_2022!R$1,FALSE)="","",VLOOKUP($A101,FAG_Daten_2022!$A$1:$FK$206,FAG_Daten_2022!R$1,FALSE))</f>
        <v>0</v>
      </c>
      <c r="BF101" s="80">
        <f>IF(VLOOKUP($A101,FAG_Daten_2022!$A$1:$FK$206,FAG_Daten_2022!S$1,FALSE)="","",VLOOKUP($A101,FAG_Daten_2022!$A$1:$FK$206,FAG_Daten_2022!S$1,FALSE))</f>
        <v>0</v>
      </c>
      <c r="BG101" s="80" t="str">
        <f>IF(VLOOKUP($A101,FAG_Daten_2022!$A$1:$FK$206,FAG_Daten_2022!T$1,FALSE)="","",VLOOKUP($A101,FAG_Daten_2022!$A$1:$FK$206,FAG_Daten_2022!T$1,FALSE))</f>
        <v/>
      </c>
      <c r="BH101" s="80" t="str">
        <f>IF(VLOOKUP($A101,FAG_Daten_2022!$A$1:$FK$206,FAG_Daten_2022!U$1,FALSE)="","",VLOOKUP($A101,FAG_Daten_2022!$A$1:$FK$206,FAG_Daten_2022!U$1,FALSE))</f>
        <v/>
      </c>
      <c r="BI101" s="80">
        <f>IF(VLOOKUP($A101,FAG_Daten_2022!$A$1:$FK$206,FAG_Daten_2022!W$1,FALSE)="","",VLOOKUP($A101,FAG_Daten_2022!$A$1:$FK$206,FAG_Daten_2022!W$1,FALSE))</f>
        <v>0</v>
      </c>
      <c r="BJ101" s="80" t="str">
        <f>IF(VLOOKUP($A101,FAG_Daten_2022!$A$1:$FK$206,FAG_Daten_2022!X$1,FALSE)="","",VLOOKUP($A101,FAG_Daten_2022!$A$1:$FK$206,FAG_Daten_2022!X$1,FALSE))</f>
        <v/>
      </c>
      <c r="BK101" s="80" t="str">
        <f>IF(VLOOKUP($A101,FAG_Daten_2022!$A$1:$FK$206,FAG_Daten_2022!Y$1,FALSE)="","",VLOOKUP($A101,FAG_Daten_2022!$A$1:$FK$206,FAG_Daten_2022!Y$1,FALSE))</f>
        <v/>
      </c>
      <c r="BL101" s="80" t="str">
        <f>IF(VLOOKUP($A101,FAG_Daten_2022!$A$1:$FK$206,FAG_Daten_2022!Z$1,FALSE)="","",VLOOKUP($A101,FAG_Daten_2022!$A$1:$FK$206,FAG_Daten_2022!Z$1,FALSE))</f>
        <v/>
      </c>
      <c r="BM101" s="82">
        <f>IF(VLOOKUP($A101,FAG_Daten_2022!$A$1:$FK$206,FAG_Daten_2022!AG$1,FALSE)="","",VLOOKUP($A101,FAG_Daten_2022!$A$1:$FK$206,FAG_Daten_2022!AG$1,FALSE))</f>
        <v>18728279</v>
      </c>
      <c r="BN101" s="82">
        <f>IF(VLOOKUP($A101,FAG_Daten_2022!$A$1:$FK$206,FAG_Daten_2022!AH$1,FALSE)="","",VLOOKUP($A101,FAG_Daten_2022!$A$1:$FK$206,FAG_Daten_2022!AH$1,FALSE))</f>
        <v>0</v>
      </c>
      <c r="BO101" s="82">
        <f>IF(VLOOKUP($A101,FAG_Daten_2022!$A$1:$FK$206,FAG_Daten_2022!AI$1,FALSE)="","",VLOOKUP($A101,FAG_Daten_2022!$A$1:$FK$206,FAG_Daten_2022!AI$1,FALSE))</f>
        <v>0</v>
      </c>
      <c r="BP101" s="113">
        <f>IF(VLOOKUP($A101,FAG_Daten_2022!$A$1:$FK$206,FAG_Daten_2022!AJ$1,FALSE)="","",VLOOKUP($A101,FAG_Daten_2022!$A$1:$FK$206,FAG_Daten_2022!AJ$1,FALSE))</f>
        <v>0</v>
      </c>
      <c r="BQ101" s="82" t="str">
        <f>IF(VLOOKUP($A101,FAG_Daten_2022!$A$1:$FK$206,FAG_Daten_2022!AK$1,FALSE)="","",VLOOKUP($A101,FAG_Daten_2022!$A$1:$FK$206,FAG_Daten_2022!AK$1,FALSE))</f>
        <v/>
      </c>
      <c r="BR101" s="82">
        <f>IF(VLOOKUP($A101,FAG_Daten_2022!$A$1:$FK$206,FAG_Daten_2022!AL$1,FALSE)="","",VLOOKUP($A101,FAG_Daten_2022!$A$1:$FK$206,FAG_Daten_2022!AL$1,FALSE))</f>
        <v>0</v>
      </c>
      <c r="BS101" s="82">
        <f>IF(VLOOKUP($A101,FAG_Daten_2022!$A$1:$FK$206,FAG_Daten_2022!AM$1,FALSE)="","",VLOOKUP($A101,FAG_Daten_2022!$A$1:$FK$206,FAG_Daten_2022!AM$1,FALSE))</f>
        <v>0</v>
      </c>
      <c r="BT101" s="82" t="str">
        <f>IF(VLOOKUP($A101,FAG_Daten_2022!$A$1:$FK$206,FAG_Daten_2022!AN$1,FALSE)="","",VLOOKUP($A101,FAG_Daten_2022!$A$1:$FK$206,FAG_Daten_2022!AN$1,FALSE))</f>
        <v/>
      </c>
      <c r="BU101" s="82" t="str">
        <f>IF(VLOOKUP($A101,FAG_Daten_2022!$A$1:$FK$206,FAG_Daten_2022!AO$1,FALSE)="","",VLOOKUP($A101,FAG_Daten_2022!$A$1:$FK$206,FAG_Daten_2022!AO$1,FALSE))</f>
        <v/>
      </c>
      <c r="BV101" s="82">
        <f>IF(VLOOKUP($A101,FAG_Daten_2022!$A$1:$FK$206,FAG_Daten_2022!AP$1,FALSE)="","",VLOOKUP($A101,FAG_Daten_2022!$A$1:$FK$206,FAG_Daten_2022!AP$1,FALSE))</f>
        <v>0</v>
      </c>
      <c r="BW101" s="82" t="str">
        <f>IF(VLOOKUP($A101,FAG_Daten_2022!$A$1:$FK$206,FAG_Daten_2022!AQ$1,FALSE)="","",VLOOKUP($A101,FAG_Daten_2022!$A$1:$FK$206,FAG_Daten_2022!AQ$1,FALSE))</f>
        <v/>
      </c>
      <c r="BX101" s="82" t="str">
        <f>IF(VLOOKUP($A101,FAG_Daten_2022!$A$1:$FK$206,FAG_Daten_2022!AR$1,FALSE)="","",VLOOKUP($A101,FAG_Daten_2022!$A$1:$FK$206,FAG_Daten_2022!AR$1,FALSE))</f>
        <v/>
      </c>
      <c r="BY101" s="82" t="str">
        <f>IF(VLOOKUP($A101,FAG_Daten_2022!$A$1:$FK$206,FAG_Daten_2022!AS$1,FALSE)="","",VLOOKUP($A101,FAG_Daten_2022!$A$1:$FK$206,FAG_Daten_2022!AS$1,FALSE))</f>
        <v/>
      </c>
      <c r="BZ101" s="82">
        <f t="shared" si="123"/>
        <v>0</v>
      </c>
      <c r="CA101" s="82">
        <f t="shared" si="124"/>
        <v>0</v>
      </c>
      <c r="CB101" s="82">
        <f t="shared" si="125"/>
        <v>0</v>
      </c>
      <c r="CC101" s="82" t="str">
        <f t="shared" si="126"/>
        <v/>
      </c>
      <c r="CD101" s="82">
        <f t="shared" si="127"/>
        <v>0</v>
      </c>
      <c r="CE101" s="82">
        <f t="shared" si="128"/>
        <v>0</v>
      </c>
      <c r="CF101" s="82" t="str">
        <f t="shared" si="129"/>
        <v/>
      </c>
      <c r="CG101" s="82" t="str">
        <f t="shared" si="130"/>
        <v/>
      </c>
      <c r="CH101" s="82">
        <f t="shared" si="131"/>
        <v>0</v>
      </c>
      <c r="CI101" s="82" t="str">
        <f t="shared" si="132"/>
        <v/>
      </c>
      <c r="CJ101" s="82" t="str">
        <f t="shared" si="133"/>
        <v/>
      </c>
      <c r="CK101" s="82" t="str">
        <f t="shared" si="134"/>
        <v/>
      </c>
      <c r="CL101" s="82">
        <f t="shared" si="135"/>
        <v>0</v>
      </c>
      <c r="CM101" s="82">
        <f t="shared" si="136"/>
        <v>0</v>
      </c>
      <c r="CN101" s="82">
        <f t="shared" si="137"/>
        <v>0</v>
      </c>
      <c r="CO101" s="82" t="str">
        <f t="shared" si="138"/>
        <v/>
      </c>
      <c r="CP101" s="82">
        <f t="shared" si="139"/>
        <v>0</v>
      </c>
      <c r="CQ101" s="82">
        <f t="shared" si="140"/>
        <v>0</v>
      </c>
      <c r="CR101" s="82" t="str">
        <f t="shared" si="141"/>
        <v/>
      </c>
      <c r="CS101" s="82" t="str">
        <f t="shared" si="142"/>
        <v/>
      </c>
      <c r="CT101" s="82">
        <f t="shared" si="143"/>
        <v>0</v>
      </c>
      <c r="CU101" s="82" t="str">
        <f t="shared" si="144"/>
        <v/>
      </c>
      <c r="CV101" s="82" t="str">
        <f t="shared" si="145"/>
        <v/>
      </c>
      <c r="CW101" s="82" t="str">
        <f t="shared" si="146"/>
        <v/>
      </c>
      <c r="CX101" s="82">
        <f t="shared" si="147"/>
        <v>0</v>
      </c>
      <c r="CY101" s="82">
        <f>VLOOKUP($A101,FAG_Daten_2022!$A$1:$FK$206,FAG_Daten_2022!I$1,FALSE)</f>
        <v>1187</v>
      </c>
      <c r="CZ101" s="82" t="str">
        <f>IF(VLOOKUP($A101,FAG_Daten_2022!$A$1:$FK$206,FAG_Daten_2022!BE$1,FALSE)="","",VLOOKUP($A101,FAG_Daten_2022!$A$1:$FK$206,FAG_Daten_2022!BE$1,FALSE))</f>
        <v/>
      </c>
      <c r="DA101" s="82" t="str">
        <f>IF(VLOOKUP($A101,FAG_Daten_2022!$A$1:$FK$206,FAG_Daten_2022!BF$1,FALSE)="","",VLOOKUP($A101,FAG_Daten_2022!$A$1:$FK$206,FAG_Daten_2022!BF$1,FALSE))</f>
        <v/>
      </c>
      <c r="DB101" s="82" t="str">
        <f>IF(VLOOKUP($A101,FAG_Daten_2022!$A$1:$FK$206,FAG_Daten_2022!BG$1,FALSE)="","",VLOOKUP($A101,FAG_Daten_2022!$A$1:$FK$206,FAG_Daten_2022!BG$1,FALSE))</f>
        <v/>
      </c>
      <c r="DC101" s="82" t="str">
        <f>IF(VLOOKUP($A101,FAG_Daten_2022!$A$1:$FK$206,FAG_Daten_2022!BH$1,FALSE)="","",VLOOKUP($A101,FAG_Daten_2022!$A$1:$FK$206,FAG_Daten_2022!BH$1,FALSE))</f>
        <v/>
      </c>
      <c r="DD101" s="82" t="str">
        <f>IF(VLOOKUP($A101,FAG_Daten_2022!$A$1:$FK$206,FAG_Daten_2022!BI$1,FALSE)="","",VLOOKUP($A101,FAG_Daten_2022!$A$1:$FK$206,FAG_Daten_2022!BI$1,FALSE))</f>
        <v/>
      </c>
      <c r="DE101" s="82" t="str">
        <f>IF(VLOOKUP($A101,FAG_Daten_2022!$A$1:$FK$206,FAG_Daten_2022!BJ$1,FALSE)="","",VLOOKUP($A101,FAG_Daten_2022!$A$1:$FK$206,FAG_Daten_2022!BJ$1,FALSE))</f>
        <v/>
      </c>
      <c r="DF101" s="82" t="str">
        <f>IF(VLOOKUP($A101,FAG_Daten_2022!$A$1:$FK$206,FAG_Daten_2022!BK$1,FALSE)="","",VLOOKUP($A101,FAG_Daten_2022!$A$1:$FK$206,FAG_Daten_2022!BK$1,FALSE))</f>
        <v/>
      </c>
      <c r="DG101" s="82" t="str">
        <f>IF(VLOOKUP($A101,FAG_Daten_2022!$A$1:$FK$206,FAG_Daten_2022!BL$1,FALSE)="","",VLOOKUP($A101,FAG_Daten_2022!$A$1:$FK$206,FAG_Daten_2022!BL$1,FALSE))</f>
        <v/>
      </c>
      <c r="DH101" s="82" t="str">
        <f>IF(VLOOKUP($A101,FAG_Daten_2022!$A$1:$FK$206,FAG_Daten_2022!BM$1,FALSE)="","",VLOOKUP($A101,FAG_Daten_2022!$A$1:$FK$206,FAG_Daten_2022!BM$1,FALSE))</f>
        <v/>
      </c>
      <c r="DI101" s="82" t="str">
        <f>IF(VLOOKUP($A101,FAG_Daten_2022!$A$1:$FK$206,FAG_Daten_2022!BN$1,FALSE)="","",VLOOKUP($A101,FAG_Daten_2022!$A$1:$FK$206,FAG_Daten_2022!BN$1,FALSE))</f>
        <v/>
      </c>
      <c r="DJ101" s="82" t="str">
        <f>IF(VLOOKUP($A101,FAG_Daten_2022!$A$1:$FK$206,FAG_Daten_2022!BO$1,FALSE)="","",VLOOKUP($A101,FAG_Daten_2022!$A$1:$FK$206,FAG_Daten_2022!BO$1,FALSE))</f>
        <v/>
      </c>
      <c r="DK101" s="82" t="str">
        <f>IF(VLOOKUP($A101,FAG_Daten_2022!$A$1:$FK$206,FAG_Daten_2022!BP$1,FALSE)="","",VLOOKUP($A101,FAG_Daten_2022!$A$1:$FK$206,FAG_Daten_2022!BP$1,FALSE))</f>
        <v/>
      </c>
      <c r="DL101" s="82" t="str">
        <f>IF(VLOOKUP($A101,FAG_Daten_2022!$A$1:$FK$206,FAG_Daten_2022!BQ$1,FALSE)="","",VLOOKUP($A101,FAG_Daten_2022!$A$1:$FK$206,FAG_Daten_2022!BQ$1,FALSE))</f>
        <v/>
      </c>
      <c r="DM101" s="82" t="str">
        <f>IF(VLOOKUP($A101,FAG_Daten_2022!$A$1:$FK$206,FAG_Daten_2022!BR$1,FALSE)="","",VLOOKUP($A101,FAG_Daten_2022!$A$1:$FK$206,FAG_Daten_2022!BR$1,FALSE))</f>
        <v/>
      </c>
      <c r="DN101" s="82" t="str">
        <f t="shared" si="148"/>
        <v/>
      </c>
      <c r="DO101" s="82" t="str">
        <f t="shared" si="149"/>
        <v/>
      </c>
      <c r="DP101" s="82" t="str">
        <f t="shared" si="150"/>
        <v/>
      </c>
      <c r="DQ101" s="82" t="str">
        <f t="shared" si="151"/>
        <v/>
      </c>
      <c r="DR101" s="82" t="str">
        <f t="shared" si="152"/>
        <v/>
      </c>
      <c r="DS101" s="82" t="str">
        <f t="shared" si="153"/>
        <v/>
      </c>
      <c r="DT101" s="82" t="str">
        <f t="shared" si="154"/>
        <v/>
      </c>
      <c r="DU101" s="82" t="str">
        <f t="shared" si="155"/>
        <v/>
      </c>
      <c r="DV101" s="82" t="str">
        <f t="shared" si="156"/>
        <v/>
      </c>
      <c r="DW101" s="82" t="str">
        <f t="shared" si="157"/>
        <v/>
      </c>
      <c r="DX101" s="82" t="str">
        <f t="shared" si="158"/>
        <v/>
      </c>
      <c r="DY101" s="82" t="str">
        <f t="shared" si="159"/>
        <v/>
      </c>
      <c r="DZ101" s="82">
        <f t="shared" si="160"/>
        <v>0</v>
      </c>
      <c r="EA101" s="82">
        <f t="shared" si="161"/>
        <v>0</v>
      </c>
      <c r="EB101" s="82"/>
      <c r="EC101" s="82"/>
      <c r="ED101" s="82"/>
      <c r="EE101" s="82"/>
      <c r="EF101" s="82"/>
      <c r="EG101" s="82"/>
      <c r="EH101" s="82"/>
      <c r="EI101" s="82"/>
      <c r="EJ101" s="82"/>
      <c r="EK101" s="1"/>
      <c r="EL101" s="11"/>
      <c r="EM101" s="1"/>
    </row>
    <row r="102" spans="1:143" s="3" customFormat="1" outlineLevel="1" x14ac:dyDescent="0.2">
      <c r="A102" s="3">
        <v>92</v>
      </c>
      <c r="B102" s="3" t="str">
        <f>VLOOKUP(A102,FAG_Daten_2022!A$1:$FK$206,FAG_Daten_2022!$B$1,FALSE)</f>
        <v>Oberglatt</v>
      </c>
      <c r="C102" s="3" t="str">
        <f>VLOOKUP(A102,FAG_Daten_2022!A$1:$FK$206,FAG_Daten_2022!$C$1,FALSE)</f>
        <v>Politische Gemeinde</v>
      </c>
      <c r="D102" s="3" t="str">
        <f>VLOOKUP(A102,FAG_Daten_2022!A$1:$FK$206,FAG_Daten_2022!$D$1,FALSE)</f>
        <v>Bezirk Dielsdorf</v>
      </c>
      <c r="E102" s="82">
        <f>VLOOKUP(A102,FAG_Daten_2022!A$1:$FK$206,FAG_Daten_2022!$AT$1,FALSE)</f>
        <v>2446</v>
      </c>
      <c r="F102" s="82">
        <f>VLOOKUP(A102,FAG_Daten_2022!A$1:$FK$206,FAG_Daten_2022!$AV$1,FALSE)</f>
        <v>3770</v>
      </c>
      <c r="G102" s="82">
        <f>VLOOKUP(A102,FAG_Daten_2022!A$1:$FK$206,FAG_Daten_2022!$F$1,FALSE)</f>
        <v>7361</v>
      </c>
      <c r="H102" s="80">
        <f>VLOOKUP(A102,FAG_Daten_2022!A$1:$FK$206,FAG_Daten_2022!$DH$1,FALSE)</f>
        <v>122</v>
      </c>
      <c r="I102" s="82">
        <f>ROUND(IF(E102&lt;FAG_Basisdaten!$C$5*F102,(FAG_Basisdaten!$C$5*F102-E102)*G102*H102/100,0),0)</f>
        <v>10197267</v>
      </c>
      <c r="J102" s="82">
        <f>VLOOKUP(A102,FAG_Daten_2022!A$1:$FK$206,FAG_Daten_2022!$AT$1,FALSE)</f>
        <v>2446</v>
      </c>
      <c r="K102" s="82">
        <f>VLOOKUP(A102,FAG_Daten_2022!A$1:$FK$206,FAG_Daten_2022!$AV$1,FALSE)</f>
        <v>3770</v>
      </c>
      <c r="L102" s="3">
        <f>VLOOKUP(A102,FAG_Daten_2022!A$1:$FK$206,FAG_Daten_2022!$F$1,FALSE)</f>
        <v>7361</v>
      </c>
      <c r="M102" s="3">
        <f>VLOOKUP(A102,FAG_Daten_2022!A$1:$FK$206,FAG_Daten_2022!DJ$1,FALSE)</f>
        <v>99.67</v>
      </c>
      <c r="N102" s="3">
        <f>VLOOKUP(A102,FAG_Daten_2022!A$1:$FK$206,FAG_Daten_2022!$DK$1,FALSE)</f>
        <v>100.87</v>
      </c>
      <c r="O102" s="82">
        <f>ROUND(IF(J102&gt;K102*FAG_Basisdaten!$C$8,(J102-K102*FAG_Basisdaten!$C$8)*FAG_Basisdaten!$C$9*L102*(M102/N102),0),0)</f>
        <v>0</v>
      </c>
      <c r="P102" s="82">
        <f>VLOOKUP(A102,FAG_Daten_2022!A$1:$FK$206,FAG_Daten_2022!$I$1,FALSE)</f>
        <v>1606</v>
      </c>
      <c r="Q102" s="82">
        <f>VLOOKUP(A102,FAG_Daten_2022!A$1:$FK$206,FAG_Daten_2022!$F$1,FALSE)</f>
        <v>7361</v>
      </c>
      <c r="R102" s="82">
        <f>VLOOKUP(A102,FAG_Daten_2022!A$1:$FK$206,FAG_Daten_2022!$K$1,FALSE)</f>
        <v>232131</v>
      </c>
      <c r="S102" s="82">
        <f>VLOOKUP(A102,FAG_Daten_2022!A$1:$FK$206,FAG_Daten_2022!$H$1,FALSE)</f>
        <v>1130451</v>
      </c>
      <c r="T102" s="82">
        <f>VLOOKUP(A102,FAG_Daten_2022!A$1:$FK$206,FAG_Daten_2022!$F$1,FALSE)</f>
        <v>7361</v>
      </c>
      <c r="U102" s="3">
        <f>VLOOKUP(A102,FAG_Daten_2022!A$1:$FK$206,FAG_Daten_2022!$BC$1,FALSE)</f>
        <v>102.3</v>
      </c>
      <c r="V102" s="3">
        <f>VLOOKUP(A102,FAG_Daten_2022!A$1:$FK$206,FAG_Daten_2022!$BD$1,FALSE)</f>
        <v>104.2</v>
      </c>
      <c r="W102" s="118">
        <f>IF((P102/Q102)&gt;(R102/S102)*FAG_Basisdaten!$C$12,((P102/Q102)-(R102/S102)*FAG_Basisdaten!$C$12)*T102*FAG_Basisdaten!$C$13*(U102/V102),0)</f>
        <v>0</v>
      </c>
      <c r="X102" s="3">
        <f>VLOOKUP(A102,FAG_Daten_2022!A$1:$FK$206,FAG_Daten_2022!$DH$1,FALSE)</f>
        <v>122</v>
      </c>
      <c r="Y102" s="3">
        <f>VLOOKUP(A102,FAG_Daten_2022!A$1:$FK$206,FAG_Daten_2022!$DJ$1,FALSE)</f>
        <v>99.67</v>
      </c>
      <c r="Z102" s="82">
        <f>ROUND(W102-W102*MIN(MAX((Y102*FAG_Basisdaten!$C$15-X102)/(Y102*FAG_Basisdaten!$C$14),0),1),0)</f>
        <v>0</v>
      </c>
      <c r="AA102" s="79">
        <f>VLOOKUP(A102,FAG_Daten_2022!A$1:$FK$206,FAG_Daten_2022!$AW$1,FALSE)</f>
        <v>903.3</v>
      </c>
      <c r="AB102" s="83">
        <f>VLOOKUP(A102,FAG_Daten_2022!A$1:$FK$206,FAG_Daten_2022!$AZ$1,FALSE)</f>
        <v>0</v>
      </c>
      <c r="AC102" s="3">
        <f>VLOOKUP(A102,FAG_Daten_2022!A$1:$FK$206,FAG_Daten_2022!$F$1,FALSE)</f>
        <v>7361</v>
      </c>
      <c r="AD102" s="3">
        <f>VLOOKUP(A102,FAG_Daten_2022!A$1:$FK$206,FAG_Daten_2022!$BC$1,FALSE)</f>
        <v>102.3</v>
      </c>
      <c r="AE102" s="3">
        <f>VLOOKUP(A102,FAG_Daten_2022!A$1:$FK$206,FAG_Daten_2022!$BD$1,FALSE)</f>
        <v>104.2</v>
      </c>
      <c r="AF102" s="80">
        <f>IF(OR(AA102&lt;FAG_Basisdaten!$C$18,AB102&gt;FAG_Basisdaten!$C$19),MAX((FAG_Basisdaten!$C$20+FAG_Basisdaten!$C$21*AA102+FAG_Basisdaten!$C$22*AB102*100)*AC102*(AD102/AE102),0),0)</f>
        <v>0</v>
      </c>
      <c r="AG102" s="3">
        <f>VLOOKUP(A102,FAG_Daten_2022!A$1:$FK$206,FAG_Daten_2022!$DH$1,FALSE)</f>
        <v>122</v>
      </c>
      <c r="AH102" s="3">
        <f>VLOOKUP(A102,FAG_Daten_2022!A$1:$FK$206,FAG_Daten_2022!$DJ$1,FALSE)</f>
        <v>99.67</v>
      </c>
      <c r="AI102" s="82">
        <f>ROUND(AF102-AF102*MIN(MAX((AH102*FAG_Basisdaten!$C$24-AG102)/(AH102*FAG_Basisdaten!$C$23),0),1),0)</f>
        <v>0</v>
      </c>
      <c r="AJ102" s="3">
        <f>VLOOKUP(A102,FAG_Daten_2022!$A$1:$FK$206,FAG_Daten_2022!$BC$1,FALSE)</f>
        <v>102.3</v>
      </c>
      <c r="AK102" s="3">
        <f>VLOOKUP(A102,FAG_Daten_2022!$A$1:$FK$206,FAG_Daten_2022!$BD$1,FALSE)</f>
        <v>104.2</v>
      </c>
      <c r="AL102" s="82">
        <v>0</v>
      </c>
      <c r="AM102" s="82">
        <f t="shared" si="122"/>
        <v>10197267</v>
      </c>
      <c r="AN102" s="115" t="str">
        <f>IF(VLOOKUP($A102,FAG_Daten_2022!$A$1:$FK$206,FAG_Daten_2022!BS$1,FALSE)="","",VLOOKUP($A102,FAG_Daten_2022!$A$1:$FK$206,FAG_Daten_2022!BS$1,FALSE))</f>
        <v/>
      </c>
      <c r="AO102" s="115" t="str">
        <f>IF(VLOOKUP($A102,FAG_Daten_2022!$A$1:$FK$206,FAG_Daten_2022!BT$1,FALSE)="","",VLOOKUP($A102,FAG_Daten_2022!$A$1:$FK$206,FAG_Daten_2022!BT$1,FALSE))</f>
        <v/>
      </c>
      <c r="AP102" s="115" t="str">
        <f>IF(VLOOKUP($A102,FAG_Daten_2022!$A$1:$FK$206,FAG_Daten_2022!BU$1,FALSE)="","",VLOOKUP($A102,FAG_Daten_2022!$A$1:$FK$206,FAG_Daten_2022!BU$1,FALSE))</f>
        <v/>
      </c>
      <c r="AQ102" s="115" t="str">
        <f>IF(VLOOKUP($A102,FAG_Daten_2022!$A$1:$FK$206,FAG_Daten_2022!BV$1,FALSE)="","",VLOOKUP($A102,FAG_Daten_2022!$A$1:$FK$206,FAG_Daten_2022!BV$1,FALSE))</f>
        <v/>
      </c>
      <c r="AR102" s="115" t="str">
        <f>IF(VLOOKUP($A102,FAG_Daten_2022!$A$1:$FK$206,FAG_Daten_2022!BW$1,FALSE)="","",VLOOKUP($A102,FAG_Daten_2022!$A$1:$FK$206,FAG_Daten_2022!BW$1,FALSE))</f>
        <v>Rümlang-Oberglatt</v>
      </c>
      <c r="AS102" s="115" t="str">
        <f>IF(VLOOKUP($A102,FAG_Daten_2022!$A$1:$FK$206,FAG_Daten_2022!BX$1,FALSE)="","",VLOOKUP($A102,FAG_Daten_2022!$A$1:$FK$206,FAG_Daten_2022!BX$1,FALSE))</f>
        <v>Niederhasli-Niederglatt</v>
      </c>
      <c r="AT102" s="115" t="str">
        <f>IF(VLOOKUP($A102,FAG_Daten_2022!$A$1:$FK$206,FAG_Daten_2022!BY$1,FALSE)="","",VLOOKUP($A102,FAG_Daten_2022!$A$1:$FK$206,FAG_Daten_2022!BY$1,FALSE))</f>
        <v/>
      </c>
      <c r="AU102" s="115" t="str">
        <f>IF(VLOOKUP($A102,FAG_Daten_2022!$A$1:$FK$206,FAG_Daten_2022!BZ$1,FALSE)="","",VLOOKUP($A102,FAG_Daten_2022!$A$1:$FK$206,FAG_Daten_2022!BZ$1,FALSE))</f>
        <v/>
      </c>
      <c r="AV102" s="115" t="str">
        <f>IF(VLOOKUP($A102,FAG_Daten_2022!$A$1:$FK$206,FAG_Daten_2022!CA$1,FALSE)="","",VLOOKUP($A102,FAG_Daten_2022!$A$1:$FK$206,FAG_Daten_2022!CA$1,FALSE))</f>
        <v/>
      </c>
      <c r="AW102" s="115" t="str">
        <f>IF(VLOOKUP($A102,FAG_Daten_2022!$A$1:$FK$206,FAG_Daten_2022!CB$1,FALSE)="","",VLOOKUP($A102,FAG_Daten_2022!$A$1:$FK$206,FAG_Daten_2022!CB$1,FALSE))</f>
        <v/>
      </c>
      <c r="AX102" s="115" t="str">
        <f>IF(VLOOKUP($A102,FAG_Daten_2022!$A$1:$FK$206,FAG_Daten_2022!CC$1,FALSE)="","",VLOOKUP($A102,FAG_Daten_2022!$A$1:$FK$206,FAG_Daten_2022!CC$1,FALSE))</f>
        <v/>
      </c>
      <c r="AY102" s="115" t="str">
        <f>IF(VLOOKUP($A102,FAG_Daten_2022!$A$1:$FK$206,FAG_Daten_2022!CD$1,FALSE)="","",VLOOKUP($A102,FAG_Daten_2022!$A$1:$FK$206,FAG_Daten_2022!CD$1,FALSE))</f>
        <v/>
      </c>
      <c r="AZ102" s="80">
        <f>VLOOKUP($A102,FAG_Daten_2022!$A$1:$FK$206,FAG_Daten_2022!$DH$1,FALSE)</f>
        <v>122</v>
      </c>
      <c r="BA102" s="80">
        <f>IF(VLOOKUP($A102,FAG_Daten_2022!$A$1:$FK$206,FAG_Daten_2022!M$1,FALSE)="","",VLOOKUP($A102,FAG_Daten_2022!$A$1:$FK$206,FAG_Daten_2022!M$1,FALSE))</f>
        <v>0</v>
      </c>
      <c r="BB102" s="80">
        <f>IF(VLOOKUP($A102,FAG_Daten_2022!$A$1:$FK$206,FAG_Daten_2022!N$1,FALSE)="","",VLOOKUP($A102,FAG_Daten_2022!$A$1:$FK$206,FAG_Daten_2022!N$1,FALSE))</f>
        <v>0</v>
      </c>
      <c r="BC102" s="80">
        <f>IF(VLOOKUP($A102,FAG_Daten_2022!$A$1:$FK$206,FAG_Daten_2022!O$1,FALSE)="","",VLOOKUP($A102,FAG_Daten_2022!$A$1:$FK$206,FAG_Daten_2022!O$1,FALSE))</f>
        <v>0</v>
      </c>
      <c r="BD102" s="80" t="str">
        <f>IF(VLOOKUP($A102,FAG_Daten_2022!$A$1:$FK$206,FAG_Daten_2022!P$1,FALSE)="","",VLOOKUP($A102,FAG_Daten_2022!$A$1:$FK$206,FAG_Daten_2022!P$1,FALSE))</f>
        <v/>
      </c>
      <c r="BE102" s="80">
        <f>IF(VLOOKUP($A102,FAG_Daten_2022!$A$1:$FK$206,FAG_Daten_2022!R$1,FALSE)="","",VLOOKUP($A102,FAG_Daten_2022!$A$1:$FK$206,FAG_Daten_2022!R$1,FALSE))</f>
        <v>20</v>
      </c>
      <c r="BF102" s="80">
        <f>IF(VLOOKUP($A102,FAG_Daten_2022!$A$1:$FK$206,FAG_Daten_2022!S$1,FALSE)="","",VLOOKUP($A102,FAG_Daten_2022!$A$1:$FK$206,FAG_Daten_2022!S$1,FALSE))</f>
        <v>25</v>
      </c>
      <c r="BG102" s="80" t="str">
        <f>IF(VLOOKUP($A102,FAG_Daten_2022!$A$1:$FK$206,FAG_Daten_2022!T$1,FALSE)="","",VLOOKUP($A102,FAG_Daten_2022!$A$1:$FK$206,FAG_Daten_2022!T$1,FALSE))</f>
        <v/>
      </c>
      <c r="BH102" s="80" t="str">
        <f>IF(VLOOKUP($A102,FAG_Daten_2022!$A$1:$FK$206,FAG_Daten_2022!U$1,FALSE)="","",VLOOKUP($A102,FAG_Daten_2022!$A$1:$FK$206,FAG_Daten_2022!U$1,FALSE))</f>
        <v/>
      </c>
      <c r="BI102" s="80">
        <f>IF(VLOOKUP($A102,FAG_Daten_2022!$A$1:$FK$206,FAG_Daten_2022!W$1,FALSE)="","",VLOOKUP($A102,FAG_Daten_2022!$A$1:$FK$206,FAG_Daten_2022!W$1,FALSE))</f>
        <v>0</v>
      </c>
      <c r="BJ102" s="80" t="str">
        <f>IF(VLOOKUP($A102,FAG_Daten_2022!$A$1:$FK$206,FAG_Daten_2022!X$1,FALSE)="","",VLOOKUP($A102,FAG_Daten_2022!$A$1:$FK$206,FAG_Daten_2022!X$1,FALSE))</f>
        <v/>
      </c>
      <c r="BK102" s="80" t="str">
        <f>IF(VLOOKUP($A102,FAG_Daten_2022!$A$1:$FK$206,FAG_Daten_2022!Y$1,FALSE)="","",VLOOKUP($A102,FAG_Daten_2022!$A$1:$FK$206,FAG_Daten_2022!Y$1,FALSE))</f>
        <v/>
      </c>
      <c r="BL102" s="80" t="str">
        <f>IF(VLOOKUP($A102,FAG_Daten_2022!$A$1:$FK$206,FAG_Daten_2022!Z$1,FALSE)="","",VLOOKUP($A102,FAG_Daten_2022!$A$1:$FK$206,FAG_Daten_2022!Z$1,FALSE))</f>
        <v/>
      </c>
      <c r="BM102" s="82">
        <f>IF(VLOOKUP($A102,FAG_Daten_2022!$A$1:$FK$206,FAG_Daten_2022!AG$1,FALSE)="","",VLOOKUP($A102,FAG_Daten_2022!$A$1:$FK$206,FAG_Daten_2022!AG$1,FALSE))</f>
        <v>18002347</v>
      </c>
      <c r="BN102" s="82">
        <f>IF(VLOOKUP($A102,FAG_Daten_2022!$A$1:$FK$206,FAG_Daten_2022!AH$1,FALSE)="","",VLOOKUP($A102,FAG_Daten_2022!$A$1:$FK$206,FAG_Daten_2022!AH$1,FALSE))</f>
        <v>0</v>
      </c>
      <c r="BO102" s="82">
        <f>IF(VLOOKUP($A102,FAG_Daten_2022!$A$1:$FK$206,FAG_Daten_2022!AI$1,FALSE)="","",VLOOKUP($A102,FAG_Daten_2022!$A$1:$FK$206,FAG_Daten_2022!AI$1,FALSE))</f>
        <v>0</v>
      </c>
      <c r="BP102" s="113">
        <f>IF(VLOOKUP($A102,FAG_Daten_2022!$A$1:$FK$206,FAG_Daten_2022!AJ$1,FALSE)="","",VLOOKUP($A102,FAG_Daten_2022!$A$1:$FK$206,FAG_Daten_2022!AJ$1,FALSE))</f>
        <v>0</v>
      </c>
      <c r="BQ102" s="82" t="str">
        <f>IF(VLOOKUP($A102,FAG_Daten_2022!$A$1:$FK$206,FAG_Daten_2022!AK$1,FALSE)="","",VLOOKUP($A102,FAG_Daten_2022!$A$1:$FK$206,FAG_Daten_2022!AK$1,FALSE))</f>
        <v/>
      </c>
      <c r="BR102" s="82">
        <f>IF(VLOOKUP($A102,FAG_Daten_2022!$A$1:$FK$206,FAG_Daten_2022!AL$1,FALSE)="","",VLOOKUP($A102,FAG_Daten_2022!$A$1:$FK$206,FAG_Daten_2022!AL$1,FALSE))</f>
        <v>12741975</v>
      </c>
      <c r="BS102" s="82">
        <f>IF(VLOOKUP($A102,FAG_Daten_2022!$A$1:$FK$206,FAG_Daten_2022!AM$1,FALSE)="","",VLOOKUP($A102,FAG_Daten_2022!$A$1:$FK$206,FAG_Daten_2022!AM$1,FALSE))</f>
        <v>5260372</v>
      </c>
      <c r="BT102" s="82" t="str">
        <f>IF(VLOOKUP($A102,FAG_Daten_2022!$A$1:$FK$206,FAG_Daten_2022!AN$1,FALSE)="","",VLOOKUP($A102,FAG_Daten_2022!$A$1:$FK$206,FAG_Daten_2022!AN$1,FALSE))</f>
        <v/>
      </c>
      <c r="BU102" s="82" t="str">
        <f>IF(VLOOKUP($A102,FAG_Daten_2022!$A$1:$FK$206,FAG_Daten_2022!AO$1,FALSE)="","",VLOOKUP($A102,FAG_Daten_2022!$A$1:$FK$206,FAG_Daten_2022!AO$1,FALSE))</f>
        <v/>
      </c>
      <c r="BV102" s="82">
        <f>IF(VLOOKUP($A102,FAG_Daten_2022!$A$1:$FK$206,FAG_Daten_2022!AP$1,FALSE)="","",VLOOKUP($A102,FAG_Daten_2022!$A$1:$FK$206,FAG_Daten_2022!AP$1,FALSE))</f>
        <v>0</v>
      </c>
      <c r="BW102" s="82" t="str">
        <f>IF(VLOOKUP($A102,FAG_Daten_2022!$A$1:$FK$206,FAG_Daten_2022!AQ$1,FALSE)="","",VLOOKUP($A102,FAG_Daten_2022!$A$1:$FK$206,FAG_Daten_2022!AQ$1,FALSE))</f>
        <v/>
      </c>
      <c r="BX102" s="82" t="str">
        <f>IF(VLOOKUP($A102,FAG_Daten_2022!$A$1:$FK$206,FAG_Daten_2022!AR$1,FALSE)="","",VLOOKUP($A102,FAG_Daten_2022!$A$1:$FK$206,FAG_Daten_2022!AR$1,FALSE))</f>
        <v/>
      </c>
      <c r="BY102" s="82" t="str">
        <f>IF(VLOOKUP($A102,FAG_Daten_2022!$A$1:$FK$206,FAG_Daten_2022!AS$1,FALSE)="","",VLOOKUP($A102,FAG_Daten_2022!$A$1:$FK$206,FAG_Daten_2022!AS$1,FALSE))</f>
        <v/>
      </c>
      <c r="BZ102" s="82">
        <f t="shared" si="123"/>
        <v>0</v>
      </c>
      <c r="CA102" s="82">
        <f t="shared" si="124"/>
        <v>0</v>
      </c>
      <c r="CB102" s="82">
        <f t="shared" si="125"/>
        <v>0</v>
      </c>
      <c r="CC102" s="82" t="str">
        <f t="shared" si="126"/>
        <v/>
      </c>
      <c r="CD102" s="82">
        <f t="shared" si="127"/>
        <v>1183209</v>
      </c>
      <c r="CE102" s="82">
        <f t="shared" si="128"/>
        <v>610592</v>
      </c>
      <c r="CF102" s="82" t="str">
        <f t="shared" si="129"/>
        <v/>
      </c>
      <c r="CG102" s="82" t="str">
        <f t="shared" si="130"/>
        <v/>
      </c>
      <c r="CH102" s="82">
        <f t="shared" si="131"/>
        <v>0</v>
      </c>
      <c r="CI102" s="82" t="str">
        <f t="shared" si="132"/>
        <v/>
      </c>
      <c r="CJ102" s="82" t="str">
        <f t="shared" si="133"/>
        <v/>
      </c>
      <c r="CK102" s="82" t="str">
        <f t="shared" si="134"/>
        <v/>
      </c>
      <c r="CL102" s="82">
        <f t="shared" si="135"/>
        <v>0</v>
      </c>
      <c r="CM102" s="82">
        <f t="shared" si="136"/>
        <v>0</v>
      </c>
      <c r="CN102" s="82">
        <f t="shared" si="137"/>
        <v>0</v>
      </c>
      <c r="CO102" s="82" t="str">
        <f t="shared" si="138"/>
        <v/>
      </c>
      <c r="CP102" s="82">
        <f t="shared" si="139"/>
        <v>0</v>
      </c>
      <c r="CQ102" s="82">
        <f t="shared" si="140"/>
        <v>0</v>
      </c>
      <c r="CR102" s="82" t="str">
        <f t="shared" si="141"/>
        <v/>
      </c>
      <c r="CS102" s="82" t="str">
        <f t="shared" si="142"/>
        <v/>
      </c>
      <c r="CT102" s="82">
        <f t="shared" si="143"/>
        <v>0</v>
      </c>
      <c r="CU102" s="82" t="str">
        <f t="shared" si="144"/>
        <v/>
      </c>
      <c r="CV102" s="82" t="str">
        <f t="shared" si="145"/>
        <v/>
      </c>
      <c r="CW102" s="82" t="str">
        <f t="shared" si="146"/>
        <v/>
      </c>
      <c r="CX102" s="82">
        <f t="shared" si="147"/>
        <v>1793801</v>
      </c>
      <c r="CY102" s="82">
        <f>VLOOKUP($A102,FAG_Daten_2022!$A$1:$FK$206,FAG_Daten_2022!I$1,FALSE)</f>
        <v>1606</v>
      </c>
      <c r="CZ102" s="82" t="str">
        <f>IF(VLOOKUP($A102,FAG_Daten_2022!$A$1:$FK$206,FAG_Daten_2022!BE$1,FALSE)="","",VLOOKUP($A102,FAG_Daten_2022!$A$1:$FK$206,FAG_Daten_2022!BE$1,FALSE))</f>
        <v/>
      </c>
      <c r="DA102" s="82" t="str">
        <f>IF(VLOOKUP($A102,FAG_Daten_2022!$A$1:$FK$206,FAG_Daten_2022!BF$1,FALSE)="","",VLOOKUP($A102,FAG_Daten_2022!$A$1:$FK$206,FAG_Daten_2022!BF$1,FALSE))</f>
        <v/>
      </c>
      <c r="DB102" s="82" t="str">
        <f>IF(VLOOKUP($A102,FAG_Daten_2022!$A$1:$FK$206,FAG_Daten_2022!BG$1,FALSE)="","",VLOOKUP($A102,FAG_Daten_2022!$A$1:$FK$206,FAG_Daten_2022!BG$1,FALSE))</f>
        <v/>
      </c>
      <c r="DC102" s="82" t="str">
        <f>IF(VLOOKUP($A102,FAG_Daten_2022!$A$1:$FK$206,FAG_Daten_2022!BH$1,FALSE)="","",VLOOKUP($A102,FAG_Daten_2022!$A$1:$FK$206,FAG_Daten_2022!BH$1,FALSE))</f>
        <v/>
      </c>
      <c r="DD102" s="82">
        <f>IF(VLOOKUP($A102,FAG_Daten_2022!$A$1:$FK$206,FAG_Daten_2022!BI$1,FALSE)="","",VLOOKUP($A102,FAG_Daten_2022!$A$1:$FK$206,FAG_Daten_2022!BI$1,FALSE))</f>
        <v>174</v>
      </c>
      <c r="DE102" s="82">
        <f>IF(VLOOKUP($A102,FAG_Daten_2022!$A$1:$FK$206,FAG_Daten_2022!BJ$1,FALSE)="","",VLOOKUP($A102,FAG_Daten_2022!$A$1:$FK$206,FAG_Daten_2022!BJ$1,FALSE))</f>
        <v>55</v>
      </c>
      <c r="DF102" s="82" t="str">
        <f>IF(VLOOKUP($A102,FAG_Daten_2022!$A$1:$FK$206,FAG_Daten_2022!BK$1,FALSE)="","",VLOOKUP($A102,FAG_Daten_2022!$A$1:$FK$206,FAG_Daten_2022!BK$1,FALSE))</f>
        <v/>
      </c>
      <c r="DG102" s="82" t="str">
        <f>IF(VLOOKUP($A102,FAG_Daten_2022!$A$1:$FK$206,FAG_Daten_2022!BL$1,FALSE)="","",VLOOKUP($A102,FAG_Daten_2022!$A$1:$FK$206,FAG_Daten_2022!BL$1,FALSE))</f>
        <v/>
      </c>
      <c r="DH102" s="82" t="str">
        <f>IF(VLOOKUP($A102,FAG_Daten_2022!$A$1:$FK$206,FAG_Daten_2022!BM$1,FALSE)="","",VLOOKUP($A102,FAG_Daten_2022!$A$1:$FK$206,FAG_Daten_2022!BM$1,FALSE))</f>
        <v/>
      </c>
      <c r="DI102" s="82" t="str">
        <f>IF(VLOOKUP($A102,FAG_Daten_2022!$A$1:$FK$206,FAG_Daten_2022!BN$1,FALSE)="","",VLOOKUP($A102,FAG_Daten_2022!$A$1:$FK$206,FAG_Daten_2022!BN$1,FALSE))</f>
        <v/>
      </c>
      <c r="DJ102" s="82" t="str">
        <f>IF(VLOOKUP($A102,FAG_Daten_2022!$A$1:$FK$206,FAG_Daten_2022!BO$1,FALSE)="","",VLOOKUP($A102,FAG_Daten_2022!$A$1:$FK$206,FAG_Daten_2022!BO$1,FALSE))</f>
        <v/>
      </c>
      <c r="DK102" s="82" t="str">
        <f>IF(VLOOKUP($A102,FAG_Daten_2022!$A$1:$FK$206,FAG_Daten_2022!BP$1,FALSE)="","",VLOOKUP($A102,FAG_Daten_2022!$A$1:$FK$206,FAG_Daten_2022!BP$1,FALSE))</f>
        <v/>
      </c>
      <c r="DL102" s="82" t="str">
        <f>IF(VLOOKUP($A102,FAG_Daten_2022!$A$1:$FK$206,FAG_Daten_2022!BQ$1,FALSE)="","",VLOOKUP($A102,FAG_Daten_2022!$A$1:$FK$206,FAG_Daten_2022!BQ$1,FALSE))</f>
        <v/>
      </c>
      <c r="DM102" s="82" t="str">
        <f>IF(VLOOKUP($A102,FAG_Daten_2022!$A$1:$FK$206,FAG_Daten_2022!BR$1,FALSE)="","",VLOOKUP($A102,FAG_Daten_2022!$A$1:$FK$206,FAG_Daten_2022!BR$1,FALSE))</f>
        <v/>
      </c>
      <c r="DN102" s="82" t="str">
        <f t="shared" si="148"/>
        <v/>
      </c>
      <c r="DO102" s="82" t="str">
        <f t="shared" si="149"/>
        <v/>
      </c>
      <c r="DP102" s="82" t="str">
        <f t="shared" si="150"/>
        <v/>
      </c>
      <c r="DQ102" s="82" t="str">
        <f t="shared" si="151"/>
        <v/>
      </c>
      <c r="DR102" s="82">
        <f t="shared" si="152"/>
        <v>0</v>
      </c>
      <c r="DS102" s="82">
        <f t="shared" si="153"/>
        <v>0</v>
      </c>
      <c r="DT102" s="82" t="str">
        <f t="shared" si="154"/>
        <v/>
      </c>
      <c r="DU102" s="82" t="str">
        <f t="shared" si="155"/>
        <v/>
      </c>
      <c r="DV102" s="82" t="str">
        <f t="shared" si="156"/>
        <v/>
      </c>
      <c r="DW102" s="82" t="str">
        <f t="shared" si="157"/>
        <v/>
      </c>
      <c r="DX102" s="82" t="str">
        <f t="shared" si="158"/>
        <v/>
      </c>
      <c r="DY102" s="82" t="str">
        <f t="shared" si="159"/>
        <v/>
      </c>
      <c r="DZ102" s="82">
        <f t="shared" si="160"/>
        <v>0</v>
      </c>
      <c r="EA102" s="82">
        <f t="shared" si="161"/>
        <v>1793801</v>
      </c>
      <c r="EB102" s="82"/>
      <c r="EC102" s="82"/>
      <c r="ED102" s="82"/>
      <c r="EE102" s="82"/>
      <c r="EF102" s="82"/>
      <c r="EG102" s="82"/>
      <c r="EH102" s="82"/>
      <c r="EI102" s="82"/>
      <c r="EJ102" s="82"/>
      <c r="EL102" s="82"/>
    </row>
    <row r="103" spans="1:143" outlineLevel="1" x14ac:dyDescent="0.2">
      <c r="A103" s="3">
        <v>137</v>
      </c>
      <c r="B103" s="3" t="str">
        <f>VLOOKUP(A103,FAG_Daten_2022!A$1:$FK$206,FAG_Daten_2022!$B$1,FALSE)</f>
        <v>Oberrieden</v>
      </c>
      <c r="C103" s="3" t="str">
        <f>VLOOKUP(A103,FAG_Daten_2022!A$1:$FK$206,FAG_Daten_2022!$C$1,FALSE)</f>
        <v>Politische Gemeinde</v>
      </c>
      <c r="D103" s="3" t="str">
        <f>VLOOKUP(A103,FAG_Daten_2022!A$1:$FK$206,FAG_Daten_2022!$D$1,FALSE)</f>
        <v>Bezirk Horgen</v>
      </c>
      <c r="E103" s="82">
        <f>VLOOKUP(A103,FAG_Daten_2022!A$1:$FK$206,FAG_Daten_2022!$AT$1,FALSE)</f>
        <v>5033</v>
      </c>
      <c r="F103" s="82">
        <f>VLOOKUP(A103,FAG_Daten_2022!A$1:$FK$206,FAG_Daten_2022!$AV$1,FALSE)</f>
        <v>3770</v>
      </c>
      <c r="G103" s="82">
        <f>VLOOKUP(A103,FAG_Daten_2022!A$1:$FK$206,FAG_Daten_2022!$F$1,FALSE)</f>
        <v>5118</v>
      </c>
      <c r="H103" s="80">
        <f>VLOOKUP(A103,FAG_Daten_2022!A$1:$FK$206,FAG_Daten_2022!$DH$1,FALSE)</f>
        <v>88</v>
      </c>
      <c r="I103" s="82">
        <f>ROUND(IF(E103&lt;FAG_Basisdaten!$C$5*F103,(FAG_Basisdaten!$C$5*F103-E103)*G103*H103/100,0),0)</f>
        <v>0</v>
      </c>
      <c r="J103" s="82">
        <f>VLOOKUP(A103,FAG_Daten_2022!A$1:$FK$206,FAG_Daten_2022!$AT$1,FALSE)</f>
        <v>5033</v>
      </c>
      <c r="K103" s="82">
        <f>VLOOKUP(A103,FAG_Daten_2022!A$1:$FK$206,FAG_Daten_2022!$AV$1,FALSE)</f>
        <v>3770</v>
      </c>
      <c r="L103" s="3">
        <f>VLOOKUP(A103,FAG_Daten_2022!A$1:$FK$206,FAG_Daten_2022!$F$1,FALSE)</f>
        <v>5118</v>
      </c>
      <c r="M103" s="3">
        <f>VLOOKUP(A103,FAG_Daten_2022!A$1:$FK$206,FAG_Daten_2022!DJ$1,FALSE)</f>
        <v>99.67</v>
      </c>
      <c r="N103" s="3">
        <f>VLOOKUP(A103,FAG_Daten_2022!A$1:$FK$206,FAG_Daten_2022!$DK$1,FALSE)</f>
        <v>100.87</v>
      </c>
      <c r="O103" s="82">
        <f>ROUND(IF(J103&gt;K103*FAG_Basisdaten!$C$8,(J103-K103*FAG_Basisdaten!$C$8)*FAG_Basisdaten!$C$9*L103*(M103/N103),0),0)</f>
        <v>3136422</v>
      </c>
      <c r="P103" s="82">
        <f>VLOOKUP(A103,FAG_Daten_2022!A$1:$FK$206,FAG_Daten_2022!$I$1,FALSE)</f>
        <v>986</v>
      </c>
      <c r="Q103" s="82">
        <f>VLOOKUP(A103,FAG_Daten_2022!A$1:$FK$206,FAG_Daten_2022!$F$1,FALSE)</f>
        <v>5118</v>
      </c>
      <c r="R103" s="82">
        <f>VLOOKUP(A103,FAG_Daten_2022!A$1:$FK$206,FAG_Daten_2022!$K$1,FALSE)</f>
        <v>232131</v>
      </c>
      <c r="S103" s="82">
        <f>VLOOKUP(A103,FAG_Daten_2022!A$1:$FK$206,FAG_Daten_2022!$H$1,FALSE)</f>
        <v>1130451</v>
      </c>
      <c r="T103" s="82">
        <f>VLOOKUP(A103,FAG_Daten_2022!A$1:$FK$206,FAG_Daten_2022!$F$1,FALSE)</f>
        <v>5118</v>
      </c>
      <c r="U103" s="3">
        <f>VLOOKUP(A103,FAG_Daten_2022!A$1:$FK$206,FAG_Daten_2022!$BC$1,FALSE)</f>
        <v>102.3</v>
      </c>
      <c r="V103" s="3">
        <f>VLOOKUP(A103,FAG_Daten_2022!A$1:$FK$206,FAG_Daten_2022!$BD$1,FALSE)</f>
        <v>104.2</v>
      </c>
      <c r="W103" s="118">
        <f>IF((P103/Q103)&gt;(R103/S103)*FAG_Basisdaten!$C$12,((P103/Q103)-(R103/S103)*FAG_Basisdaten!$C$12)*T103*FAG_Basisdaten!$C$13*(U103/V103),0)</f>
        <v>0</v>
      </c>
      <c r="X103" s="3">
        <f>VLOOKUP(A103,FAG_Daten_2022!A$1:$FK$206,FAG_Daten_2022!$DH$1,FALSE)</f>
        <v>88</v>
      </c>
      <c r="Y103" s="3">
        <f>VLOOKUP(A103,FAG_Daten_2022!A$1:$FK$206,FAG_Daten_2022!$DJ$1,FALSE)</f>
        <v>99.67</v>
      </c>
      <c r="Z103" s="82">
        <f>ROUND(W103-W103*MIN(MAX((Y103*FAG_Basisdaten!$C$15-X103)/(Y103*FAG_Basisdaten!$C$14),0),1),0)</f>
        <v>0</v>
      </c>
      <c r="AA103" s="79">
        <f>VLOOKUP(A103,FAG_Daten_2022!A$1:$FK$206,FAG_Daten_2022!$AW$1,FALSE)</f>
        <v>1847.86</v>
      </c>
      <c r="AB103" s="83">
        <f>VLOOKUP(A103,FAG_Daten_2022!A$1:$FK$206,FAG_Daten_2022!$AZ$1,FALSE)</f>
        <v>4.6600000000000003E-2</v>
      </c>
      <c r="AC103" s="3">
        <f>VLOOKUP(A103,FAG_Daten_2022!A$1:$FK$206,FAG_Daten_2022!$F$1,FALSE)</f>
        <v>5118</v>
      </c>
      <c r="AD103" s="3">
        <f>VLOOKUP(A103,FAG_Daten_2022!A$1:$FK$206,FAG_Daten_2022!$BC$1,FALSE)</f>
        <v>102.3</v>
      </c>
      <c r="AE103" s="3">
        <f>VLOOKUP(A103,FAG_Daten_2022!A$1:$FK$206,FAG_Daten_2022!$BD$1,FALSE)</f>
        <v>104.2</v>
      </c>
      <c r="AF103" s="80">
        <f>IF(OR(AA103&lt;FAG_Basisdaten!$C$18,AB103&gt;FAG_Basisdaten!$C$19),MAX((FAG_Basisdaten!$C$20+FAG_Basisdaten!$C$21*AA103+FAG_Basisdaten!$C$22*AB103*100)*AC103*(AD103/AE103),0),0)</f>
        <v>0</v>
      </c>
      <c r="AG103" s="3">
        <f>VLOOKUP(A103,FAG_Daten_2022!A$1:$FK$206,FAG_Daten_2022!$DH$1,FALSE)</f>
        <v>88</v>
      </c>
      <c r="AH103" s="3">
        <f>VLOOKUP(A103,FAG_Daten_2022!A$1:$FK$206,FAG_Daten_2022!$DJ$1,FALSE)</f>
        <v>99.67</v>
      </c>
      <c r="AI103" s="82">
        <f>ROUND(AF103-AF103*MIN(MAX((AH103*FAG_Basisdaten!$C$24-AG103)/(AH103*FAG_Basisdaten!$C$23),0),1),0)</f>
        <v>0</v>
      </c>
      <c r="AJ103" s="3">
        <f>VLOOKUP(A103,FAG_Daten_2022!$A$1:$FK$206,FAG_Daten_2022!$BC$1,FALSE)</f>
        <v>102.3</v>
      </c>
      <c r="AK103" s="3">
        <f>VLOOKUP(A103,FAG_Daten_2022!$A$1:$FK$206,FAG_Daten_2022!$BD$1,FALSE)</f>
        <v>104.2</v>
      </c>
      <c r="AL103" s="82">
        <v>0</v>
      </c>
      <c r="AM103" s="82">
        <f t="shared" si="122"/>
        <v>-3136422</v>
      </c>
      <c r="AN103" s="115" t="str">
        <f>IF(VLOOKUP($A103,FAG_Daten_2022!$A$1:$FK$206,FAG_Daten_2022!BS$1,FALSE)="","",VLOOKUP($A103,FAG_Daten_2022!$A$1:$FK$206,FAG_Daten_2022!BS$1,FALSE))</f>
        <v/>
      </c>
      <c r="AO103" s="115" t="str">
        <f>IF(VLOOKUP($A103,FAG_Daten_2022!$A$1:$FK$206,FAG_Daten_2022!BT$1,FALSE)="","",VLOOKUP($A103,FAG_Daten_2022!$A$1:$FK$206,FAG_Daten_2022!BT$1,FALSE))</f>
        <v/>
      </c>
      <c r="AP103" s="115" t="str">
        <f>IF(VLOOKUP($A103,FAG_Daten_2022!$A$1:$FK$206,FAG_Daten_2022!BU$1,FALSE)="","",VLOOKUP($A103,FAG_Daten_2022!$A$1:$FK$206,FAG_Daten_2022!BU$1,FALSE))</f>
        <v/>
      </c>
      <c r="AQ103" s="115" t="str">
        <f>IF(VLOOKUP($A103,FAG_Daten_2022!$A$1:$FK$206,FAG_Daten_2022!BV$1,FALSE)="","",VLOOKUP($A103,FAG_Daten_2022!$A$1:$FK$206,FAG_Daten_2022!BV$1,FALSE))</f>
        <v/>
      </c>
      <c r="AR103" s="115" t="str">
        <f>IF(VLOOKUP($A103,FAG_Daten_2022!$A$1:$FK$206,FAG_Daten_2022!BW$1,FALSE)="","",VLOOKUP($A103,FAG_Daten_2022!$A$1:$FK$206,FAG_Daten_2022!BW$1,FALSE))</f>
        <v/>
      </c>
      <c r="AS103" s="115" t="str">
        <f>IF(VLOOKUP($A103,FAG_Daten_2022!$A$1:$FK$206,FAG_Daten_2022!BX$1,FALSE)="","",VLOOKUP($A103,FAG_Daten_2022!$A$1:$FK$206,FAG_Daten_2022!BX$1,FALSE))</f>
        <v/>
      </c>
      <c r="AT103" s="115" t="str">
        <f>IF(VLOOKUP($A103,FAG_Daten_2022!$A$1:$FK$206,FAG_Daten_2022!BY$1,FALSE)="","",VLOOKUP($A103,FAG_Daten_2022!$A$1:$FK$206,FAG_Daten_2022!BY$1,FALSE))</f>
        <v/>
      </c>
      <c r="AU103" s="115" t="str">
        <f>IF(VLOOKUP($A103,FAG_Daten_2022!$A$1:$FK$206,FAG_Daten_2022!BZ$1,FALSE)="","",VLOOKUP($A103,FAG_Daten_2022!$A$1:$FK$206,FAG_Daten_2022!BZ$1,FALSE))</f>
        <v/>
      </c>
      <c r="AV103" s="115" t="str">
        <f>IF(VLOOKUP($A103,FAG_Daten_2022!$A$1:$FK$206,FAG_Daten_2022!CA$1,FALSE)="","",VLOOKUP($A103,FAG_Daten_2022!$A$1:$FK$206,FAG_Daten_2022!CA$1,FALSE))</f>
        <v/>
      </c>
      <c r="AW103" s="115" t="str">
        <f>IF(VLOOKUP($A103,FAG_Daten_2022!$A$1:$FK$206,FAG_Daten_2022!CB$1,FALSE)="","",VLOOKUP($A103,FAG_Daten_2022!$A$1:$FK$206,FAG_Daten_2022!CB$1,FALSE))</f>
        <v/>
      </c>
      <c r="AX103" s="115" t="str">
        <f>IF(VLOOKUP($A103,FAG_Daten_2022!$A$1:$FK$206,FAG_Daten_2022!CC$1,FALSE)="","",VLOOKUP($A103,FAG_Daten_2022!$A$1:$FK$206,FAG_Daten_2022!CC$1,FALSE))</f>
        <v/>
      </c>
      <c r="AY103" s="115" t="str">
        <f>IF(VLOOKUP($A103,FAG_Daten_2022!$A$1:$FK$206,FAG_Daten_2022!CD$1,FALSE)="","",VLOOKUP($A103,FAG_Daten_2022!$A$1:$FK$206,FAG_Daten_2022!CD$1,FALSE))</f>
        <v/>
      </c>
      <c r="AZ103" s="80">
        <f>VLOOKUP($A103,FAG_Daten_2022!$A$1:$FK$206,FAG_Daten_2022!$DH$1,FALSE)</f>
        <v>88</v>
      </c>
      <c r="BA103" s="80">
        <f>IF(VLOOKUP($A103,FAG_Daten_2022!$A$1:$FK$206,FAG_Daten_2022!M$1,FALSE)="","",VLOOKUP($A103,FAG_Daten_2022!$A$1:$FK$206,FAG_Daten_2022!M$1,FALSE))</f>
        <v>0</v>
      </c>
      <c r="BB103" s="80">
        <f>IF(VLOOKUP($A103,FAG_Daten_2022!$A$1:$FK$206,FAG_Daten_2022!N$1,FALSE)="","",VLOOKUP($A103,FAG_Daten_2022!$A$1:$FK$206,FAG_Daten_2022!N$1,FALSE))</f>
        <v>0</v>
      </c>
      <c r="BC103" s="80">
        <f>IF(VLOOKUP($A103,FAG_Daten_2022!$A$1:$FK$206,FAG_Daten_2022!O$1,FALSE)="","",VLOOKUP($A103,FAG_Daten_2022!$A$1:$FK$206,FAG_Daten_2022!O$1,FALSE))</f>
        <v>0</v>
      </c>
      <c r="BD103" s="80" t="str">
        <f>IF(VLOOKUP($A103,FAG_Daten_2022!$A$1:$FK$206,FAG_Daten_2022!P$1,FALSE)="","",VLOOKUP($A103,FAG_Daten_2022!$A$1:$FK$206,FAG_Daten_2022!P$1,FALSE))</f>
        <v/>
      </c>
      <c r="BE103" s="80">
        <f>IF(VLOOKUP($A103,FAG_Daten_2022!$A$1:$FK$206,FAG_Daten_2022!R$1,FALSE)="","",VLOOKUP($A103,FAG_Daten_2022!$A$1:$FK$206,FAG_Daten_2022!R$1,FALSE))</f>
        <v>0</v>
      </c>
      <c r="BF103" s="80">
        <f>IF(VLOOKUP($A103,FAG_Daten_2022!$A$1:$FK$206,FAG_Daten_2022!S$1,FALSE)="","",VLOOKUP($A103,FAG_Daten_2022!$A$1:$FK$206,FAG_Daten_2022!S$1,FALSE))</f>
        <v>0</v>
      </c>
      <c r="BG103" s="80" t="str">
        <f>IF(VLOOKUP($A103,FAG_Daten_2022!$A$1:$FK$206,FAG_Daten_2022!T$1,FALSE)="","",VLOOKUP($A103,FAG_Daten_2022!$A$1:$FK$206,FAG_Daten_2022!T$1,FALSE))</f>
        <v/>
      </c>
      <c r="BH103" s="80" t="str">
        <f>IF(VLOOKUP($A103,FAG_Daten_2022!$A$1:$FK$206,FAG_Daten_2022!U$1,FALSE)="","",VLOOKUP($A103,FAG_Daten_2022!$A$1:$FK$206,FAG_Daten_2022!U$1,FALSE))</f>
        <v/>
      </c>
      <c r="BI103" s="80">
        <f>IF(VLOOKUP($A103,FAG_Daten_2022!$A$1:$FK$206,FAG_Daten_2022!W$1,FALSE)="","",VLOOKUP($A103,FAG_Daten_2022!$A$1:$FK$206,FAG_Daten_2022!W$1,FALSE))</f>
        <v>0</v>
      </c>
      <c r="BJ103" s="80" t="str">
        <f>IF(VLOOKUP($A103,FAG_Daten_2022!$A$1:$FK$206,FAG_Daten_2022!X$1,FALSE)="","",VLOOKUP($A103,FAG_Daten_2022!$A$1:$FK$206,FAG_Daten_2022!X$1,FALSE))</f>
        <v/>
      </c>
      <c r="BK103" s="80" t="str">
        <f>IF(VLOOKUP($A103,FAG_Daten_2022!$A$1:$FK$206,FAG_Daten_2022!Y$1,FALSE)="","",VLOOKUP($A103,FAG_Daten_2022!$A$1:$FK$206,FAG_Daten_2022!Y$1,FALSE))</f>
        <v/>
      </c>
      <c r="BL103" s="80" t="str">
        <f>IF(VLOOKUP($A103,FAG_Daten_2022!$A$1:$FK$206,FAG_Daten_2022!Z$1,FALSE)="","",VLOOKUP($A103,FAG_Daten_2022!$A$1:$FK$206,FAG_Daten_2022!Z$1,FALSE))</f>
        <v/>
      </c>
      <c r="BM103" s="82">
        <f>IF(VLOOKUP($A103,FAG_Daten_2022!$A$1:$FK$206,FAG_Daten_2022!AG$1,FALSE)="","",VLOOKUP($A103,FAG_Daten_2022!$A$1:$FK$206,FAG_Daten_2022!AG$1,FALSE))</f>
        <v>25761381</v>
      </c>
      <c r="BN103" s="82">
        <f>IF(VLOOKUP($A103,FAG_Daten_2022!$A$1:$FK$206,FAG_Daten_2022!AH$1,FALSE)="","",VLOOKUP($A103,FAG_Daten_2022!$A$1:$FK$206,FAG_Daten_2022!AH$1,FALSE))</f>
        <v>0</v>
      </c>
      <c r="BO103" s="82">
        <f>IF(VLOOKUP($A103,FAG_Daten_2022!$A$1:$FK$206,FAG_Daten_2022!AI$1,FALSE)="","",VLOOKUP($A103,FAG_Daten_2022!$A$1:$FK$206,FAG_Daten_2022!AI$1,FALSE))</f>
        <v>0</v>
      </c>
      <c r="BP103" s="113">
        <f>IF(VLOOKUP($A103,FAG_Daten_2022!$A$1:$FK$206,FAG_Daten_2022!AJ$1,FALSE)="","",VLOOKUP($A103,FAG_Daten_2022!$A$1:$FK$206,FAG_Daten_2022!AJ$1,FALSE))</f>
        <v>0</v>
      </c>
      <c r="BQ103" s="82" t="str">
        <f>IF(VLOOKUP($A103,FAG_Daten_2022!$A$1:$FK$206,FAG_Daten_2022!AK$1,FALSE)="","",VLOOKUP($A103,FAG_Daten_2022!$A$1:$FK$206,FAG_Daten_2022!AK$1,FALSE))</f>
        <v/>
      </c>
      <c r="BR103" s="82">
        <f>IF(VLOOKUP($A103,FAG_Daten_2022!$A$1:$FK$206,FAG_Daten_2022!AL$1,FALSE)="","",VLOOKUP($A103,FAG_Daten_2022!$A$1:$FK$206,FAG_Daten_2022!AL$1,FALSE))</f>
        <v>0</v>
      </c>
      <c r="BS103" s="82">
        <f>IF(VLOOKUP($A103,FAG_Daten_2022!$A$1:$FK$206,FAG_Daten_2022!AM$1,FALSE)="","",VLOOKUP($A103,FAG_Daten_2022!$A$1:$FK$206,FAG_Daten_2022!AM$1,FALSE))</f>
        <v>0</v>
      </c>
      <c r="BT103" s="82" t="str">
        <f>IF(VLOOKUP($A103,FAG_Daten_2022!$A$1:$FK$206,FAG_Daten_2022!AN$1,FALSE)="","",VLOOKUP($A103,FAG_Daten_2022!$A$1:$FK$206,FAG_Daten_2022!AN$1,FALSE))</f>
        <v/>
      </c>
      <c r="BU103" s="82" t="str">
        <f>IF(VLOOKUP($A103,FAG_Daten_2022!$A$1:$FK$206,FAG_Daten_2022!AO$1,FALSE)="","",VLOOKUP($A103,FAG_Daten_2022!$A$1:$FK$206,FAG_Daten_2022!AO$1,FALSE))</f>
        <v/>
      </c>
      <c r="BV103" s="82">
        <f>IF(VLOOKUP($A103,FAG_Daten_2022!$A$1:$FK$206,FAG_Daten_2022!AP$1,FALSE)="","",VLOOKUP($A103,FAG_Daten_2022!$A$1:$FK$206,FAG_Daten_2022!AP$1,FALSE))</f>
        <v>0</v>
      </c>
      <c r="BW103" s="82" t="str">
        <f>IF(VLOOKUP($A103,FAG_Daten_2022!$A$1:$FK$206,FAG_Daten_2022!AQ$1,FALSE)="","",VLOOKUP($A103,FAG_Daten_2022!$A$1:$FK$206,FAG_Daten_2022!AQ$1,FALSE))</f>
        <v/>
      </c>
      <c r="BX103" s="82" t="str">
        <f>IF(VLOOKUP($A103,FAG_Daten_2022!$A$1:$FK$206,FAG_Daten_2022!AR$1,FALSE)="","",VLOOKUP($A103,FAG_Daten_2022!$A$1:$FK$206,FAG_Daten_2022!AR$1,FALSE))</f>
        <v/>
      </c>
      <c r="BY103" s="82" t="str">
        <f>IF(VLOOKUP($A103,FAG_Daten_2022!$A$1:$FK$206,FAG_Daten_2022!AS$1,FALSE)="","",VLOOKUP($A103,FAG_Daten_2022!$A$1:$FK$206,FAG_Daten_2022!AS$1,FALSE))</f>
        <v/>
      </c>
      <c r="BZ103" s="82">
        <f t="shared" si="123"/>
        <v>0</v>
      </c>
      <c r="CA103" s="82">
        <f t="shared" si="124"/>
        <v>0</v>
      </c>
      <c r="CB103" s="82">
        <f t="shared" si="125"/>
        <v>0</v>
      </c>
      <c r="CC103" s="82" t="str">
        <f t="shared" si="126"/>
        <v/>
      </c>
      <c r="CD103" s="82">
        <f t="shared" si="127"/>
        <v>0</v>
      </c>
      <c r="CE103" s="82">
        <f t="shared" si="128"/>
        <v>0</v>
      </c>
      <c r="CF103" s="82" t="str">
        <f t="shared" si="129"/>
        <v/>
      </c>
      <c r="CG103" s="82" t="str">
        <f t="shared" si="130"/>
        <v/>
      </c>
      <c r="CH103" s="82">
        <f t="shared" si="131"/>
        <v>0</v>
      </c>
      <c r="CI103" s="82" t="str">
        <f t="shared" si="132"/>
        <v/>
      </c>
      <c r="CJ103" s="82" t="str">
        <f t="shared" si="133"/>
        <v/>
      </c>
      <c r="CK103" s="82" t="str">
        <f t="shared" si="134"/>
        <v/>
      </c>
      <c r="CL103" s="82">
        <f t="shared" si="135"/>
        <v>0</v>
      </c>
      <c r="CM103" s="82">
        <f t="shared" si="136"/>
        <v>0</v>
      </c>
      <c r="CN103" s="82">
        <f t="shared" si="137"/>
        <v>0</v>
      </c>
      <c r="CO103" s="82" t="str">
        <f t="shared" si="138"/>
        <v/>
      </c>
      <c r="CP103" s="82">
        <f t="shared" si="139"/>
        <v>0</v>
      </c>
      <c r="CQ103" s="82">
        <f t="shared" si="140"/>
        <v>0</v>
      </c>
      <c r="CR103" s="82" t="str">
        <f t="shared" si="141"/>
        <v/>
      </c>
      <c r="CS103" s="82" t="str">
        <f t="shared" si="142"/>
        <v/>
      </c>
      <c r="CT103" s="82">
        <f t="shared" si="143"/>
        <v>0</v>
      </c>
      <c r="CU103" s="82" t="str">
        <f t="shared" si="144"/>
        <v/>
      </c>
      <c r="CV103" s="82" t="str">
        <f t="shared" si="145"/>
        <v/>
      </c>
      <c r="CW103" s="82" t="str">
        <f t="shared" si="146"/>
        <v/>
      </c>
      <c r="CX103" s="82">
        <f t="shared" si="147"/>
        <v>0</v>
      </c>
      <c r="CY103" s="82">
        <f>VLOOKUP($A103,FAG_Daten_2022!$A$1:$FK$206,FAG_Daten_2022!I$1,FALSE)</f>
        <v>986</v>
      </c>
      <c r="CZ103" s="82" t="str">
        <f>IF(VLOOKUP($A103,FAG_Daten_2022!$A$1:$FK$206,FAG_Daten_2022!BE$1,FALSE)="","",VLOOKUP($A103,FAG_Daten_2022!$A$1:$FK$206,FAG_Daten_2022!BE$1,FALSE))</f>
        <v/>
      </c>
      <c r="DA103" s="82" t="str">
        <f>IF(VLOOKUP($A103,FAG_Daten_2022!$A$1:$FK$206,FAG_Daten_2022!BF$1,FALSE)="","",VLOOKUP($A103,FAG_Daten_2022!$A$1:$FK$206,FAG_Daten_2022!BF$1,FALSE))</f>
        <v/>
      </c>
      <c r="DB103" s="82" t="str">
        <f>IF(VLOOKUP($A103,FAG_Daten_2022!$A$1:$FK$206,FAG_Daten_2022!BG$1,FALSE)="","",VLOOKUP($A103,FAG_Daten_2022!$A$1:$FK$206,FAG_Daten_2022!BG$1,FALSE))</f>
        <v/>
      </c>
      <c r="DC103" s="82" t="str">
        <f>IF(VLOOKUP($A103,FAG_Daten_2022!$A$1:$FK$206,FAG_Daten_2022!BH$1,FALSE)="","",VLOOKUP($A103,FAG_Daten_2022!$A$1:$FK$206,FAG_Daten_2022!BH$1,FALSE))</f>
        <v/>
      </c>
      <c r="DD103" s="82" t="str">
        <f>IF(VLOOKUP($A103,FAG_Daten_2022!$A$1:$FK$206,FAG_Daten_2022!BI$1,FALSE)="","",VLOOKUP($A103,FAG_Daten_2022!$A$1:$FK$206,FAG_Daten_2022!BI$1,FALSE))</f>
        <v/>
      </c>
      <c r="DE103" s="82" t="str">
        <f>IF(VLOOKUP($A103,FAG_Daten_2022!$A$1:$FK$206,FAG_Daten_2022!BJ$1,FALSE)="","",VLOOKUP($A103,FAG_Daten_2022!$A$1:$FK$206,FAG_Daten_2022!BJ$1,FALSE))</f>
        <v/>
      </c>
      <c r="DF103" s="82" t="str">
        <f>IF(VLOOKUP($A103,FAG_Daten_2022!$A$1:$FK$206,FAG_Daten_2022!BK$1,FALSE)="","",VLOOKUP($A103,FAG_Daten_2022!$A$1:$FK$206,FAG_Daten_2022!BK$1,FALSE))</f>
        <v/>
      </c>
      <c r="DG103" s="82" t="str">
        <f>IF(VLOOKUP($A103,FAG_Daten_2022!$A$1:$FK$206,FAG_Daten_2022!BL$1,FALSE)="","",VLOOKUP($A103,FAG_Daten_2022!$A$1:$FK$206,FAG_Daten_2022!BL$1,FALSE))</f>
        <v/>
      </c>
      <c r="DH103" s="82" t="str">
        <f>IF(VLOOKUP($A103,FAG_Daten_2022!$A$1:$FK$206,FAG_Daten_2022!BM$1,FALSE)="","",VLOOKUP($A103,FAG_Daten_2022!$A$1:$FK$206,FAG_Daten_2022!BM$1,FALSE))</f>
        <v/>
      </c>
      <c r="DI103" s="82" t="str">
        <f>IF(VLOOKUP($A103,FAG_Daten_2022!$A$1:$FK$206,FAG_Daten_2022!BN$1,FALSE)="","",VLOOKUP($A103,FAG_Daten_2022!$A$1:$FK$206,FAG_Daten_2022!BN$1,FALSE))</f>
        <v/>
      </c>
      <c r="DJ103" s="82" t="str">
        <f>IF(VLOOKUP($A103,FAG_Daten_2022!$A$1:$FK$206,FAG_Daten_2022!BO$1,FALSE)="","",VLOOKUP($A103,FAG_Daten_2022!$A$1:$FK$206,FAG_Daten_2022!BO$1,FALSE))</f>
        <v/>
      </c>
      <c r="DK103" s="82" t="str">
        <f>IF(VLOOKUP($A103,FAG_Daten_2022!$A$1:$FK$206,FAG_Daten_2022!BP$1,FALSE)="","",VLOOKUP($A103,FAG_Daten_2022!$A$1:$FK$206,FAG_Daten_2022!BP$1,FALSE))</f>
        <v/>
      </c>
      <c r="DL103" s="82" t="str">
        <f>IF(VLOOKUP($A103,FAG_Daten_2022!$A$1:$FK$206,FAG_Daten_2022!BQ$1,FALSE)="","",VLOOKUP($A103,FAG_Daten_2022!$A$1:$FK$206,FAG_Daten_2022!BQ$1,FALSE))</f>
        <v/>
      </c>
      <c r="DM103" s="82" t="str">
        <f>IF(VLOOKUP($A103,FAG_Daten_2022!$A$1:$FK$206,FAG_Daten_2022!BR$1,FALSE)="","",VLOOKUP($A103,FAG_Daten_2022!$A$1:$FK$206,FAG_Daten_2022!BR$1,FALSE))</f>
        <v/>
      </c>
      <c r="DN103" s="82" t="str">
        <f t="shared" si="148"/>
        <v/>
      </c>
      <c r="DO103" s="82" t="str">
        <f t="shared" si="149"/>
        <v/>
      </c>
      <c r="DP103" s="82" t="str">
        <f t="shared" si="150"/>
        <v/>
      </c>
      <c r="DQ103" s="82" t="str">
        <f t="shared" si="151"/>
        <v/>
      </c>
      <c r="DR103" s="82" t="str">
        <f t="shared" si="152"/>
        <v/>
      </c>
      <c r="DS103" s="82" t="str">
        <f t="shared" si="153"/>
        <v/>
      </c>
      <c r="DT103" s="82" t="str">
        <f t="shared" si="154"/>
        <v/>
      </c>
      <c r="DU103" s="82" t="str">
        <f t="shared" si="155"/>
        <v/>
      </c>
      <c r="DV103" s="82" t="str">
        <f t="shared" si="156"/>
        <v/>
      </c>
      <c r="DW103" s="82" t="str">
        <f t="shared" si="157"/>
        <v/>
      </c>
      <c r="DX103" s="82" t="str">
        <f t="shared" si="158"/>
        <v/>
      </c>
      <c r="DY103" s="82" t="str">
        <f t="shared" si="159"/>
        <v/>
      </c>
      <c r="DZ103" s="82">
        <f t="shared" si="160"/>
        <v>0</v>
      </c>
      <c r="EA103" s="82">
        <f t="shared" si="161"/>
        <v>0</v>
      </c>
      <c r="EB103" s="82"/>
      <c r="EC103" s="82"/>
      <c r="ED103" s="82"/>
      <c r="EE103" s="82"/>
      <c r="EF103" s="82"/>
      <c r="EG103" s="82"/>
      <c r="EH103" s="82"/>
      <c r="EI103" s="82"/>
      <c r="EJ103" s="82"/>
      <c r="EL103" s="11"/>
    </row>
    <row r="104" spans="1:143" outlineLevel="1" x14ac:dyDescent="0.2">
      <c r="A104" s="3">
        <v>93</v>
      </c>
      <c r="B104" s="3" t="str">
        <f>VLOOKUP(A104,FAG_Daten_2022!A$1:$FK$206,FAG_Daten_2022!$B$1,FALSE)</f>
        <v>Oberweningen</v>
      </c>
      <c r="C104" s="3" t="str">
        <f>VLOOKUP(A104,FAG_Daten_2022!A$1:$FK$206,FAG_Daten_2022!$C$1,FALSE)</f>
        <v>Politische Gemeinde</v>
      </c>
      <c r="D104" s="3" t="str">
        <f>VLOOKUP(A104,FAG_Daten_2022!A$1:$FK$206,FAG_Daten_2022!$D$1,FALSE)</f>
        <v>Bezirk Dielsdorf</v>
      </c>
      <c r="E104" s="82">
        <f>VLOOKUP(A104,FAG_Daten_2022!A$1:$FK$206,FAG_Daten_2022!$AT$1,FALSE)</f>
        <v>3076</v>
      </c>
      <c r="F104" s="82">
        <f>VLOOKUP(A104,FAG_Daten_2022!A$1:$FK$206,FAG_Daten_2022!$AV$1,FALSE)</f>
        <v>3770</v>
      </c>
      <c r="G104" s="82">
        <f>VLOOKUP(A104,FAG_Daten_2022!A$1:$FK$206,FAG_Daten_2022!$F$1,FALSE)</f>
        <v>1896</v>
      </c>
      <c r="H104" s="80">
        <f>VLOOKUP(A104,FAG_Daten_2022!A$1:$FK$206,FAG_Daten_2022!$DH$1,FALSE)</f>
        <v>98</v>
      </c>
      <c r="I104" s="82">
        <f>ROUND(IF(E104&lt;FAG_Basisdaten!$C$5*F104,(FAG_Basisdaten!$C$5*F104-E104)*G104*H104/100,0),0)</f>
        <v>939259</v>
      </c>
      <c r="J104" s="82">
        <f>VLOOKUP(A104,FAG_Daten_2022!A$1:$FK$206,FAG_Daten_2022!$AT$1,FALSE)</f>
        <v>3076</v>
      </c>
      <c r="K104" s="82">
        <f>VLOOKUP(A104,FAG_Daten_2022!A$1:$FK$206,FAG_Daten_2022!$AV$1,FALSE)</f>
        <v>3770</v>
      </c>
      <c r="L104" s="3">
        <f>VLOOKUP(A104,FAG_Daten_2022!A$1:$FK$206,FAG_Daten_2022!$F$1,FALSE)</f>
        <v>1896</v>
      </c>
      <c r="M104" s="3">
        <f>VLOOKUP(A104,FAG_Daten_2022!A$1:$FK$206,FAG_Daten_2022!DJ$1,FALSE)</f>
        <v>99.67</v>
      </c>
      <c r="N104" s="3">
        <f>VLOOKUP(A104,FAG_Daten_2022!A$1:$FK$206,FAG_Daten_2022!$DK$1,FALSE)</f>
        <v>100.87</v>
      </c>
      <c r="O104" s="82">
        <f>ROUND(IF(J104&gt;K104*FAG_Basisdaten!$C$8,(J104-K104*FAG_Basisdaten!$C$8)*FAG_Basisdaten!$C$9*L104*(M104/N104),0),0)</f>
        <v>0</v>
      </c>
      <c r="P104" s="82">
        <f>VLOOKUP(A104,FAG_Daten_2022!A$1:$FK$206,FAG_Daten_2022!$I$1,FALSE)</f>
        <v>380</v>
      </c>
      <c r="Q104" s="82">
        <f>VLOOKUP(A104,FAG_Daten_2022!A$1:$FK$206,FAG_Daten_2022!$F$1,FALSE)</f>
        <v>1896</v>
      </c>
      <c r="R104" s="82">
        <f>VLOOKUP(A104,FAG_Daten_2022!A$1:$FK$206,FAG_Daten_2022!$K$1,FALSE)</f>
        <v>232131</v>
      </c>
      <c r="S104" s="82">
        <f>VLOOKUP(A104,FAG_Daten_2022!A$1:$FK$206,FAG_Daten_2022!$H$1,FALSE)</f>
        <v>1130451</v>
      </c>
      <c r="T104" s="82">
        <f>VLOOKUP(A104,FAG_Daten_2022!A$1:$FK$206,FAG_Daten_2022!$F$1,FALSE)</f>
        <v>1896</v>
      </c>
      <c r="U104" s="3">
        <f>VLOOKUP(A104,FAG_Daten_2022!A$1:$FK$206,FAG_Daten_2022!$BC$1,FALSE)</f>
        <v>102.3</v>
      </c>
      <c r="V104" s="3">
        <f>VLOOKUP(A104,FAG_Daten_2022!A$1:$FK$206,FAG_Daten_2022!$BD$1,FALSE)</f>
        <v>104.2</v>
      </c>
      <c r="W104" s="118">
        <f>IF((P104/Q104)&gt;(R104/S104)*FAG_Basisdaten!$C$12,((P104/Q104)-(R104/S104)*FAG_Basisdaten!$C$12)*T104*FAG_Basisdaten!$C$13*(U104/V104),0)</f>
        <v>0</v>
      </c>
      <c r="X104" s="3">
        <f>VLOOKUP(A104,FAG_Daten_2022!A$1:$FK$206,FAG_Daten_2022!$DH$1,FALSE)</f>
        <v>98</v>
      </c>
      <c r="Y104" s="3">
        <f>VLOOKUP(A104,FAG_Daten_2022!A$1:$FK$206,FAG_Daten_2022!$DJ$1,FALSE)</f>
        <v>99.67</v>
      </c>
      <c r="Z104" s="82">
        <f>ROUND(W104-W104*MIN(MAX((Y104*FAG_Basisdaten!$C$15-X104)/(Y104*FAG_Basisdaten!$C$14),0),1),0)</f>
        <v>0</v>
      </c>
      <c r="AA104" s="79">
        <f>VLOOKUP(A104,FAG_Daten_2022!A$1:$FK$206,FAG_Daten_2022!$AW$1,FALSE)</f>
        <v>383.74</v>
      </c>
      <c r="AB104" s="83">
        <f>VLOOKUP(A104,FAG_Daten_2022!A$1:$FK$206,FAG_Daten_2022!$AZ$1,FALSE)</f>
        <v>6.3E-2</v>
      </c>
      <c r="AC104" s="3">
        <f>VLOOKUP(A104,FAG_Daten_2022!A$1:$FK$206,FAG_Daten_2022!$F$1,FALSE)</f>
        <v>1896</v>
      </c>
      <c r="AD104" s="3">
        <f>VLOOKUP(A104,FAG_Daten_2022!A$1:$FK$206,FAG_Daten_2022!$BC$1,FALSE)</f>
        <v>102.3</v>
      </c>
      <c r="AE104" s="3">
        <f>VLOOKUP(A104,FAG_Daten_2022!A$1:$FK$206,FAG_Daten_2022!$BD$1,FALSE)</f>
        <v>104.2</v>
      </c>
      <c r="AF104" s="80">
        <f>IF(OR(AA104&lt;FAG_Basisdaten!$C$18,AB104&gt;FAG_Basisdaten!$C$19),MAX((FAG_Basisdaten!$C$20+FAG_Basisdaten!$C$21*AA104+FAG_Basisdaten!$C$22*AB104*100)*AC104*(AD104/AE104),0),0)</f>
        <v>0</v>
      </c>
      <c r="AG104" s="3">
        <f>VLOOKUP(A104,FAG_Daten_2022!A$1:$FK$206,FAG_Daten_2022!$DH$1,FALSE)</f>
        <v>98</v>
      </c>
      <c r="AH104" s="3">
        <f>VLOOKUP(A104,FAG_Daten_2022!A$1:$FK$206,FAG_Daten_2022!$DJ$1,FALSE)</f>
        <v>99.67</v>
      </c>
      <c r="AI104" s="82">
        <f>ROUND(AF104-AF104*MIN(MAX((AH104*FAG_Basisdaten!$C$24-AG104)/(AH104*FAG_Basisdaten!$C$23),0),1),0)</f>
        <v>0</v>
      </c>
      <c r="AJ104" s="3">
        <f>VLOOKUP(A104,FAG_Daten_2022!$A$1:$FK$206,FAG_Daten_2022!$BC$1,FALSE)</f>
        <v>102.3</v>
      </c>
      <c r="AK104" s="3">
        <f>VLOOKUP(A104,FAG_Daten_2022!$A$1:$FK$206,FAG_Daten_2022!$BD$1,FALSE)</f>
        <v>104.2</v>
      </c>
      <c r="AL104" s="82">
        <v>0</v>
      </c>
      <c r="AM104" s="82">
        <f t="shared" si="122"/>
        <v>939259</v>
      </c>
      <c r="AN104" s="115" t="str">
        <f>IF(VLOOKUP($A104,FAG_Daten_2022!$A$1:$FK$206,FAG_Daten_2022!BS$1,FALSE)="","",VLOOKUP($A104,FAG_Daten_2022!$A$1:$FK$206,FAG_Daten_2022!BS$1,FALSE))</f>
        <v/>
      </c>
      <c r="AO104" s="115" t="str">
        <f>IF(VLOOKUP($A104,FAG_Daten_2022!$A$1:$FK$206,FAG_Daten_2022!BT$1,FALSE)="","",VLOOKUP($A104,FAG_Daten_2022!$A$1:$FK$206,FAG_Daten_2022!BT$1,FALSE))</f>
        <v/>
      </c>
      <c r="AP104" s="115" t="str">
        <f>IF(VLOOKUP($A104,FAG_Daten_2022!$A$1:$FK$206,FAG_Daten_2022!BU$1,FALSE)="","",VLOOKUP($A104,FAG_Daten_2022!$A$1:$FK$206,FAG_Daten_2022!BU$1,FALSE))</f>
        <v/>
      </c>
      <c r="AQ104" s="115" t="str">
        <f>IF(VLOOKUP($A104,FAG_Daten_2022!$A$1:$FK$206,FAG_Daten_2022!BV$1,FALSE)="","",VLOOKUP($A104,FAG_Daten_2022!$A$1:$FK$206,FAG_Daten_2022!BV$1,FALSE))</f>
        <v/>
      </c>
      <c r="AR104" s="115" t="str">
        <f>IF(VLOOKUP($A104,FAG_Daten_2022!$A$1:$FK$206,FAG_Daten_2022!BW$1,FALSE)="","",VLOOKUP($A104,FAG_Daten_2022!$A$1:$FK$206,FAG_Daten_2022!BW$1,FALSE))</f>
        <v/>
      </c>
      <c r="AS104" s="115" t="str">
        <f>IF(VLOOKUP($A104,FAG_Daten_2022!$A$1:$FK$206,FAG_Daten_2022!BX$1,FALSE)="","",VLOOKUP($A104,FAG_Daten_2022!$A$1:$FK$206,FAG_Daten_2022!BX$1,FALSE))</f>
        <v/>
      </c>
      <c r="AT104" s="115" t="str">
        <f>IF(VLOOKUP($A104,FAG_Daten_2022!$A$1:$FK$206,FAG_Daten_2022!BY$1,FALSE)="","",VLOOKUP($A104,FAG_Daten_2022!$A$1:$FK$206,FAG_Daten_2022!BY$1,FALSE))</f>
        <v/>
      </c>
      <c r="AU104" s="115" t="str">
        <f>IF(VLOOKUP($A104,FAG_Daten_2022!$A$1:$FK$206,FAG_Daten_2022!BZ$1,FALSE)="","",VLOOKUP($A104,FAG_Daten_2022!$A$1:$FK$206,FAG_Daten_2022!BZ$1,FALSE))</f>
        <v/>
      </c>
      <c r="AV104" s="115" t="str">
        <f>IF(VLOOKUP($A104,FAG_Daten_2022!$A$1:$FK$206,FAG_Daten_2022!CA$1,FALSE)="","",VLOOKUP($A104,FAG_Daten_2022!$A$1:$FK$206,FAG_Daten_2022!CA$1,FALSE))</f>
        <v>Wehntal</v>
      </c>
      <c r="AW104" s="115" t="str">
        <f>IF(VLOOKUP($A104,FAG_Daten_2022!$A$1:$FK$206,FAG_Daten_2022!CB$1,FALSE)="","",VLOOKUP($A104,FAG_Daten_2022!$A$1:$FK$206,FAG_Daten_2022!CB$1,FALSE))</f>
        <v/>
      </c>
      <c r="AX104" s="115" t="str">
        <f>IF(VLOOKUP($A104,FAG_Daten_2022!$A$1:$FK$206,FAG_Daten_2022!CC$1,FALSE)="","",VLOOKUP($A104,FAG_Daten_2022!$A$1:$FK$206,FAG_Daten_2022!CC$1,FALSE))</f>
        <v/>
      </c>
      <c r="AY104" s="115" t="str">
        <f>IF(VLOOKUP($A104,FAG_Daten_2022!$A$1:$FK$206,FAG_Daten_2022!CD$1,FALSE)="","",VLOOKUP($A104,FAG_Daten_2022!$A$1:$FK$206,FAG_Daten_2022!CD$1,FALSE))</f>
        <v/>
      </c>
      <c r="AZ104" s="80">
        <f>VLOOKUP($A104,FAG_Daten_2022!$A$1:$FK$206,FAG_Daten_2022!$DH$1,FALSE)</f>
        <v>98</v>
      </c>
      <c r="BA104" s="80">
        <f>IF(VLOOKUP($A104,FAG_Daten_2022!$A$1:$FK$206,FAG_Daten_2022!M$1,FALSE)="","",VLOOKUP($A104,FAG_Daten_2022!$A$1:$FK$206,FAG_Daten_2022!M$1,FALSE))</f>
        <v>0</v>
      </c>
      <c r="BB104" s="80">
        <f>IF(VLOOKUP($A104,FAG_Daten_2022!$A$1:$FK$206,FAG_Daten_2022!N$1,FALSE)="","",VLOOKUP($A104,FAG_Daten_2022!$A$1:$FK$206,FAG_Daten_2022!N$1,FALSE))</f>
        <v>0</v>
      </c>
      <c r="BC104" s="80">
        <f>IF(VLOOKUP($A104,FAG_Daten_2022!$A$1:$FK$206,FAG_Daten_2022!O$1,FALSE)="","",VLOOKUP($A104,FAG_Daten_2022!$A$1:$FK$206,FAG_Daten_2022!O$1,FALSE))</f>
        <v>0</v>
      </c>
      <c r="BD104" s="80" t="str">
        <f>IF(VLOOKUP($A104,FAG_Daten_2022!$A$1:$FK$206,FAG_Daten_2022!P$1,FALSE)="","",VLOOKUP($A104,FAG_Daten_2022!$A$1:$FK$206,FAG_Daten_2022!P$1,FALSE))</f>
        <v/>
      </c>
      <c r="BE104" s="80">
        <f>IF(VLOOKUP($A104,FAG_Daten_2022!$A$1:$FK$206,FAG_Daten_2022!R$1,FALSE)="","",VLOOKUP($A104,FAG_Daten_2022!$A$1:$FK$206,FAG_Daten_2022!R$1,FALSE))</f>
        <v>0</v>
      </c>
      <c r="BF104" s="80">
        <f>IF(VLOOKUP($A104,FAG_Daten_2022!$A$1:$FK$206,FAG_Daten_2022!S$1,FALSE)="","",VLOOKUP($A104,FAG_Daten_2022!$A$1:$FK$206,FAG_Daten_2022!S$1,FALSE))</f>
        <v>0</v>
      </c>
      <c r="BG104" s="80" t="str">
        <f>IF(VLOOKUP($A104,FAG_Daten_2022!$A$1:$FK$206,FAG_Daten_2022!T$1,FALSE)="","",VLOOKUP($A104,FAG_Daten_2022!$A$1:$FK$206,FAG_Daten_2022!T$1,FALSE))</f>
        <v/>
      </c>
      <c r="BH104" s="80" t="str">
        <f>IF(VLOOKUP($A104,FAG_Daten_2022!$A$1:$FK$206,FAG_Daten_2022!U$1,FALSE)="","",VLOOKUP($A104,FAG_Daten_2022!$A$1:$FK$206,FAG_Daten_2022!U$1,FALSE))</f>
        <v/>
      </c>
      <c r="BI104" s="80">
        <f>IF(VLOOKUP($A104,FAG_Daten_2022!$A$1:$FK$206,FAG_Daten_2022!W$1,FALSE)="","",VLOOKUP($A104,FAG_Daten_2022!$A$1:$FK$206,FAG_Daten_2022!W$1,FALSE))</f>
        <v>65</v>
      </c>
      <c r="BJ104" s="80" t="str">
        <f>IF(VLOOKUP($A104,FAG_Daten_2022!$A$1:$FK$206,FAG_Daten_2022!X$1,FALSE)="","",VLOOKUP($A104,FAG_Daten_2022!$A$1:$FK$206,FAG_Daten_2022!X$1,FALSE))</f>
        <v/>
      </c>
      <c r="BK104" s="80" t="str">
        <f>IF(VLOOKUP($A104,FAG_Daten_2022!$A$1:$FK$206,FAG_Daten_2022!Y$1,FALSE)="","",VLOOKUP($A104,FAG_Daten_2022!$A$1:$FK$206,FAG_Daten_2022!Y$1,FALSE))</f>
        <v/>
      </c>
      <c r="BL104" s="80" t="str">
        <f>IF(VLOOKUP($A104,FAG_Daten_2022!$A$1:$FK$206,FAG_Daten_2022!Z$1,FALSE)="","",VLOOKUP($A104,FAG_Daten_2022!$A$1:$FK$206,FAG_Daten_2022!Z$1,FALSE))</f>
        <v/>
      </c>
      <c r="BM104" s="82">
        <f>IF(VLOOKUP($A104,FAG_Daten_2022!$A$1:$FK$206,FAG_Daten_2022!AG$1,FALSE)="","",VLOOKUP($A104,FAG_Daten_2022!$A$1:$FK$206,FAG_Daten_2022!AG$1,FALSE))</f>
        <v>5832882</v>
      </c>
      <c r="BN104" s="82">
        <f>IF(VLOOKUP($A104,FAG_Daten_2022!$A$1:$FK$206,FAG_Daten_2022!AH$1,FALSE)="","",VLOOKUP($A104,FAG_Daten_2022!$A$1:$FK$206,FAG_Daten_2022!AH$1,FALSE))</f>
        <v>0</v>
      </c>
      <c r="BO104" s="82">
        <f>IF(VLOOKUP($A104,FAG_Daten_2022!$A$1:$FK$206,FAG_Daten_2022!AI$1,FALSE)="","",VLOOKUP($A104,FAG_Daten_2022!$A$1:$FK$206,FAG_Daten_2022!AI$1,FALSE))</f>
        <v>0</v>
      </c>
      <c r="BP104" s="113">
        <f>IF(VLOOKUP($A104,FAG_Daten_2022!$A$1:$FK$206,FAG_Daten_2022!AJ$1,FALSE)="","",VLOOKUP($A104,FAG_Daten_2022!$A$1:$FK$206,FAG_Daten_2022!AJ$1,FALSE))</f>
        <v>0</v>
      </c>
      <c r="BQ104" s="82" t="str">
        <f>IF(VLOOKUP($A104,FAG_Daten_2022!$A$1:$FK$206,FAG_Daten_2022!AK$1,FALSE)="","",VLOOKUP($A104,FAG_Daten_2022!$A$1:$FK$206,FAG_Daten_2022!AK$1,FALSE))</f>
        <v/>
      </c>
      <c r="BR104" s="82">
        <f>IF(VLOOKUP($A104,FAG_Daten_2022!$A$1:$FK$206,FAG_Daten_2022!AL$1,FALSE)="","",VLOOKUP($A104,FAG_Daten_2022!$A$1:$FK$206,FAG_Daten_2022!AL$1,FALSE))</f>
        <v>0</v>
      </c>
      <c r="BS104" s="82">
        <f>IF(VLOOKUP($A104,FAG_Daten_2022!$A$1:$FK$206,FAG_Daten_2022!AM$1,FALSE)="","",VLOOKUP($A104,FAG_Daten_2022!$A$1:$FK$206,FAG_Daten_2022!AM$1,FALSE))</f>
        <v>0</v>
      </c>
      <c r="BT104" s="82" t="str">
        <f>IF(VLOOKUP($A104,FAG_Daten_2022!$A$1:$FK$206,FAG_Daten_2022!AN$1,FALSE)="","",VLOOKUP($A104,FAG_Daten_2022!$A$1:$FK$206,FAG_Daten_2022!AN$1,FALSE))</f>
        <v/>
      </c>
      <c r="BU104" s="82" t="str">
        <f>IF(VLOOKUP($A104,FAG_Daten_2022!$A$1:$FK$206,FAG_Daten_2022!AO$1,FALSE)="","",VLOOKUP($A104,FAG_Daten_2022!$A$1:$FK$206,FAG_Daten_2022!AO$1,FALSE))</f>
        <v/>
      </c>
      <c r="BV104" s="82">
        <f>IF(VLOOKUP($A104,FAG_Daten_2022!$A$1:$FK$206,FAG_Daten_2022!AP$1,FALSE)="","",VLOOKUP($A104,FAG_Daten_2022!$A$1:$FK$206,FAG_Daten_2022!AP$1,FALSE))</f>
        <v>5832882</v>
      </c>
      <c r="BW104" s="82" t="str">
        <f>IF(VLOOKUP($A104,FAG_Daten_2022!$A$1:$FK$206,FAG_Daten_2022!AQ$1,FALSE)="","",VLOOKUP($A104,FAG_Daten_2022!$A$1:$FK$206,FAG_Daten_2022!AQ$1,FALSE))</f>
        <v/>
      </c>
      <c r="BX104" s="82" t="str">
        <f>IF(VLOOKUP($A104,FAG_Daten_2022!$A$1:$FK$206,FAG_Daten_2022!AR$1,FALSE)="","",VLOOKUP($A104,FAG_Daten_2022!$A$1:$FK$206,FAG_Daten_2022!AR$1,FALSE))</f>
        <v/>
      </c>
      <c r="BY104" s="82" t="str">
        <f>IF(VLOOKUP($A104,FAG_Daten_2022!$A$1:$FK$206,FAG_Daten_2022!AS$1,FALSE)="","",VLOOKUP($A104,FAG_Daten_2022!$A$1:$FK$206,FAG_Daten_2022!AS$1,FALSE))</f>
        <v/>
      </c>
      <c r="BZ104" s="82">
        <f t="shared" si="123"/>
        <v>0</v>
      </c>
      <c r="CA104" s="82">
        <f t="shared" si="124"/>
        <v>0</v>
      </c>
      <c r="CB104" s="82">
        <f t="shared" si="125"/>
        <v>0</v>
      </c>
      <c r="CC104" s="82" t="str">
        <f t="shared" si="126"/>
        <v/>
      </c>
      <c r="CD104" s="82">
        <f t="shared" si="127"/>
        <v>0</v>
      </c>
      <c r="CE104" s="82">
        <f t="shared" si="128"/>
        <v>0</v>
      </c>
      <c r="CF104" s="82" t="str">
        <f t="shared" si="129"/>
        <v/>
      </c>
      <c r="CG104" s="82" t="str">
        <f t="shared" si="130"/>
        <v/>
      </c>
      <c r="CH104" s="82">
        <f t="shared" si="131"/>
        <v>622978</v>
      </c>
      <c r="CI104" s="82" t="str">
        <f t="shared" si="132"/>
        <v/>
      </c>
      <c r="CJ104" s="82" t="str">
        <f t="shared" si="133"/>
        <v/>
      </c>
      <c r="CK104" s="82" t="str">
        <f t="shared" si="134"/>
        <v/>
      </c>
      <c r="CL104" s="82">
        <f t="shared" si="135"/>
        <v>0</v>
      </c>
      <c r="CM104" s="82">
        <f t="shared" si="136"/>
        <v>0</v>
      </c>
      <c r="CN104" s="82">
        <f t="shared" si="137"/>
        <v>0</v>
      </c>
      <c r="CO104" s="82" t="str">
        <f t="shared" si="138"/>
        <v/>
      </c>
      <c r="CP104" s="82">
        <f t="shared" si="139"/>
        <v>0</v>
      </c>
      <c r="CQ104" s="82">
        <f t="shared" si="140"/>
        <v>0</v>
      </c>
      <c r="CR104" s="82" t="str">
        <f t="shared" si="141"/>
        <v/>
      </c>
      <c r="CS104" s="82" t="str">
        <f t="shared" si="142"/>
        <v/>
      </c>
      <c r="CT104" s="82">
        <f t="shared" si="143"/>
        <v>0</v>
      </c>
      <c r="CU104" s="82" t="str">
        <f t="shared" si="144"/>
        <v/>
      </c>
      <c r="CV104" s="82" t="str">
        <f t="shared" si="145"/>
        <v/>
      </c>
      <c r="CW104" s="82" t="str">
        <f t="shared" si="146"/>
        <v/>
      </c>
      <c r="CX104" s="82">
        <f t="shared" si="147"/>
        <v>622978</v>
      </c>
      <c r="CY104" s="82">
        <f>VLOOKUP($A104,FAG_Daten_2022!$A$1:$FK$206,FAG_Daten_2022!I$1,FALSE)</f>
        <v>380</v>
      </c>
      <c r="CZ104" s="82" t="str">
        <f>IF(VLOOKUP($A104,FAG_Daten_2022!$A$1:$FK$206,FAG_Daten_2022!BE$1,FALSE)="","",VLOOKUP($A104,FAG_Daten_2022!$A$1:$FK$206,FAG_Daten_2022!BE$1,FALSE))</f>
        <v/>
      </c>
      <c r="DA104" s="82" t="str">
        <f>IF(VLOOKUP($A104,FAG_Daten_2022!$A$1:$FK$206,FAG_Daten_2022!BF$1,FALSE)="","",VLOOKUP($A104,FAG_Daten_2022!$A$1:$FK$206,FAG_Daten_2022!BF$1,FALSE))</f>
        <v/>
      </c>
      <c r="DB104" s="82" t="str">
        <f>IF(VLOOKUP($A104,FAG_Daten_2022!$A$1:$FK$206,FAG_Daten_2022!BG$1,FALSE)="","",VLOOKUP($A104,FAG_Daten_2022!$A$1:$FK$206,FAG_Daten_2022!BG$1,FALSE))</f>
        <v/>
      </c>
      <c r="DC104" s="82" t="str">
        <f>IF(VLOOKUP($A104,FAG_Daten_2022!$A$1:$FK$206,FAG_Daten_2022!BH$1,FALSE)="","",VLOOKUP($A104,FAG_Daten_2022!$A$1:$FK$206,FAG_Daten_2022!BH$1,FALSE))</f>
        <v/>
      </c>
      <c r="DD104" s="82" t="str">
        <f>IF(VLOOKUP($A104,FAG_Daten_2022!$A$1:$FK$206,FAG_Daten_2022!BI$1,FALSE)="","",VLOOKUP($A104,FAG_Daten_2022!$A$1:$FK$206,FAG_Daten_2022!BI$1,FALSE))</f>
        <v/>
      </c>
      <c r="DE104" s="82" t="str">
        <f>IF(VLOOKUP($A104,FAG_Daten_2022!$A$1:$FK$206,FAG_Daten_2022!BJ$1,FALSE)="","",VLOOKUP($A104,FAG_Daten_2022!$A$1:$FK$206,FAG_Daten_2022!BJ$1,FALSE))</f>
        <v/>
      </c>
      <c r="DF104" s="82" t="str">
        <f>IF(VLOOKUP($A104,FAG_Daten_2022!$A$1:$FK$206,FAG_Daten_2022!BK$1,FALSE)="","",VLOOKUP($A104,FAG_Daten_2022!$A$1:$FK$206,FAG_Daten_2022!BK$1,FALSE))</f>
        <v/>
      </c>
      <c r="DG104" s="82" t="str">
        <f>IF(VLOOKUP($A104,FAG_Daten_2022!$A$1:$FK$206,FAG_Daten_2022!BL$1,FALSE)="","",VLOOKUP($A104,FAG_Daten_2022!$A$1:$FK$206,FAG_Daten_2022!BL$1,FALSE))</f>
        <v/>
      </c>
      <c r="DH104" s="82">
        <f>IF(VLOOKUP($A104,FAG_Daten_2022!$A$1:$FK$206,FAG_Daten_2022!BM$1,FALSE)="","",VLOOKUP($A104,FAG_Daten_2022!$A$1:$FK$206,FAG_Daten_2022!BM$1,FALSE))</f>
        <v>193</v>
      </c>
      <c r="DI104" s="82" t="str">
        <f>IF(VLOOKUP($A104,FAG_Daten_2022!$A$1:$FK$206,FAG_Daten_2022!BN$1,FALSE)="","",VLOOKUP($A104,FAG_Daten_2022!$A$1:$FK$206,FAG_Daten_2022!BN$1,FALSE))</f>
        <v/>
      </c>
      <c r="DJ104" s="82" t="str">
        <f>IF(VLOOKUP($A104,FAG_Daten_2022!$A$1:$FK$206,FAG_Daten_2022!BO$1,FALSE)="","",VLOOKUP($A104,FAG_Daten_2022!$A$1:$FK$206,FAG_Daten_2022!BO$1,FALSE))</f>
        <v/>
      </c>
      <c r="DK104" s="82" t="str">
        <f>IF(VLOOKUP($A104,FAG_Daten_2022!$A$1:$FK$206,FAG_Daten_2022!BP$1,FALSE)="","",VLOOKUP($A104,FAG_Daten_2022!$A$1:$FK$206,FAG_Daten_2022!BP$1,FALSE))</f>
        <v/>
      </c>
      <c r="DL104" s="82" t="str">
        <f>IF(VLOOKUP($A104,FAG_Daten_2022!$A$1:$FK$206,FAG_Daten_2022!BQ$1,FALSE)="","",VLOOKUP($A104,FAG_Daten_2022!$A$1:$FK$206,FAG_Daten_2022!BQ$1,FALSE))</f>
        <v/>
      </c>
      <c r="DM104" s="82" t="str">
        <f>IF(VLOOKUP($A104,FAG_Daten_2022!$A$1:$FK$206,FAG_Daten_2022!BR$1,FALSE)="","",VLOOKUP($A104,FAG_Daten_2022!$A$1:$FK$206,FAG_Daten_2022!BR$1,FALSE))</f>
        <v/>
      </c>
      <c r="DN104" s="82" t="str">
        <f t="shared" si="148"/>
        <v/>
      </c>
      <c r="DO104" s="82" t="str">
        <f t="shared" si="149"/>
        <v/>
      </c>
      <c r="DP104" s="82" t="str">
        <f t="shared" si="150"/>
        <v/>
      </c>
      <c r="DQ104" s="82" t="str">
        <f t="shared" si="151"/>
        <v/>
      </c>
      <c r="DR104" s="82" t="str">
        <f t="shared" si="152"/>
        <v/>
      </c>
      <c r="DS104" s="82" t="str">
        <f t="shared" si="153"/>
        <v/>
      </c>
      <c r="DT104" s="82" t="str">
        <f t="shared" si="154"/>
        <v/>
      </c>
      <c r="DU104" s="82" t="str">
        <f t="shared" si="155"/>
        <v/>
      </c>
      <c r="DV104" s="82">
        <f t="shared" si="156"/>
        <v>0</v>
      </c>
      <c r="DW104" s="82" t="str">
        <f t="shared" si="157"/>
        <v/>
      </c>
      <c r="DX104" s="82" t="str">
        <f t="shared" si="158"/>
        <v/>
      </c>
      <c r="DY104" s="82" t="str">
        <f t="shared" si="159"/>
        <v/>
      </c>
      <c r="DZ104" s="82">
        <f t="shared" si="160"/>
        <v>0</v>
      </c>
      <c r="EA104" s="82">
        <f t="shared" si="161"/>
        <v>622978</v>
      </c>
      <c r="EB104" s="82"/>
      <c r="EC104" s="82"/>
      <c r="ED104" s="82"/>
      <c r="EE104" s="82"/>
      <c r="EF104" s="82"/>
      <c r="EG104" s="82"/>
      <c r="EH104" s="82"/>
      <c r="EI104" s="82"/>
      <c r="EJ104" s="82"/>
      <c r="EK104" s="3"/>
      <c r="EL104" s="82"/>
      <c r="EM104" s="3"/>
    </row>
    <row r="105" spans="1:143" s="3" customFormat="1" outlineLevel="1" x14ac:dyDescent="0.2">
      <c r="A105" s="3">
        <v>10</v>
      </c>
      <c r="B105" s="3" t="str">
        <f>VLOOKUP(A105,FAG_Daten_2022!A$1:$FK$206,FAG_Daten_2022!$B$1,FALSE)</f>
        <v>Obfelden</v>
      </c>
      <c r="C105" s="3" t="str">
        <f>VLOOKUP(A105,FAG_Daten_2022!A$1:$FK$206,FAG_Daten_2022!$C$1,FALSE)</f>
        <v>Politische Gemeinde</v>
      </c>
      <c r="D105" s="3" t="str">
        <f>VLOOKUP(A105,FAG_Daten_2022!A$1:$FK$206,FAG_Daten_2022!$D$1,FALSE)</f>
        <v>Bezirk Affoltern</v>
      </c>
      <c r="E105" s="82">
        <f>VLOOKUP(A105,FAG_Daten_2022!A$1:$FK$206,FAG_Daten_2022!$AT$1,FALSE)</f>
        <v>2274</v>
      </c>
      <c r="F105" s="82">
        <f>VLOOKUP(A105,FAG_Daten_2022!A$1:$FK$206,FAG_Daten_2022!$AV$1,FALSE)</f>
        <v>3770</v>
      </c>
      <c r="G105" s="82">
        <f>VLOOKUP(A105,FAG_Daten_2022!A$1:$FK$206,FAG_Daten_2022!$F$1,FALSE)</f>
        <v>5778</v>
      </c>
      <c r="H105" s="80">
        <f>VLOOKUP(A105,FAG_Daten_2022!A$1:$FK$206,FAG_Daten_2022!$DH$1,FALSE)</f>
        <v>121</v>
      </c>
      <c r="I105" s="82">
        <f>ROUND(IF(E105&lt;FAG_Basisdaten!$C$5*F105,(FAG_Basisdaten!$C$5*F105-E105)*G105*H105/100,0),0)</f>
        <v>9141229</v>
      </c>
      <c r="J105" s="82">
        <f>VLOOKUP(A105,FAG_Daten_2022!A$1:$FK$206,FAG_Daten_2022!$AT$1,FALSE)</f>
        <v>2274</v>
      </c>
      <c r="K105" s="82">
        <f>VLOOKUP(A105,FAG_Daten_2022!A$1:$FK$206,FAG_Daten_2022!$AV$1,FALSE)</f>
        <v>3770</v>
      </c>
      <c r="L105" s="3">
        <f>VLOOKUP(A105,FAG_Daten_2022!A$1:$FK$206,FAG_Daten_2022!$F$1,FALSE)</f>
        <v>5778</v>
      </c>
      <c r="M105" s="3">
        <f>VLOOKUP(A105,FAG_Daten_2022!A$1:$FK$206,FAG_Daten_2022!DJ$1,FALSE)</f>
        <v>99.67</v>
      </c>
      <c r="N105" s="3">
        <f>VLOOKUP(A105,FAG_Daten_2022!A$1:$FK$206,FAG_Daten_2022!$DK$1,FALSE)</f>
        <v>100.87</v>
      </c>
      <c r="O105" s="82">
        <f>ROUND(IF(J105&gt;K105*FAG_Basisdaten!$C$8,(J105-K105*FAG_Basisdaten!$C$8)*FAG_Basisdaten!$C$9*L105*(M105/N105),0),0)</f>
        <v>0</v>
      </c>
      <c r="P105" s="82">
        <f>VLOOKUP(A105,FAG_Daten_2022!A$1:$FK$206,FAG_Daten_2022!$I$1,FALSE)</f>
        <v>1365</v>
      </c>
      <c r="Q105" s="82">
        <f>VLOOKUP(A105,FAG_Daten_2022!A$1:$FK$206,FAG_Daten_2022!$F$1,FALSE)</f>
        <v>5778</v>
      </c>
      <c r="R105" s="82">
        <f>VLOOKUP(A105,FAG_Daten_2022!A$1:$FK$206,FAG_Daten_2022!$K$1,FALSE)</f>
        <v>232131</v>
      </c>
      <c r="S105" s="82">
        <f>VLOOKUP(A105,FAG_Daten_2022!A$1:$FK$206,FAG_Daten_2022!$H$1,FALSE)</f>
        <v>1130451</v>
      </c>
      <c r="T105" s="82">
        <f>VLOOKUP(A105,FAG_Daten_2022!A$1:$FK$206,FAG_Daten_2022!$F$1,FALSE)</f>
        <v>5778</v>
      </c>
      <c r="U105" s="3">
        <f>VLOOKUP(A105,FAG_Daten_2022!A$1:$FK$206,FAG_Daten_2022!$BC$1,FALSE)</f>
        <v>102.3</v>
      </c>
      <c r="V105" s="3">
        <f>VLOOKUP(A105,FAG_Daten_2022!A$1:$FK$206,FAG_Daten_2022!$BD$1,FALSE)</f>
        <v>104.2</v>
      </c>
      <c r="W105" s="118">
        <f>IF((P105/Q105)&gt;(R105/S105)*FAG_Basisdaten!$C$12,((P105/Q105)-(R105/S105)*FAG_Basisdaten!$C$12)*T105*FAG_Basisdaten!$C$13*(U105/V105),0)</f>
        <v>705415.96457287238</v>
      </c>
      <c r="X105" s="3">
        <f>VLOOKUP(A105,FAG_Daten_2022!A$1:$FK$206,FAG_Daten_2022!$DH$1,FALSE)</f>
        <v>121</v>
      </c>
      <c r="Y105" s="3">
        <f>VLOOKUP(A105,FAG_Daten_2022!A$1:$FK$206,FAG_Daten_2022!$DJ$1,FALSE)</f>
        <v>99.67</v>
      </c>
      <c r="Z105" s="82">
        <f>ROUND(W105-W105*MIN(MAX((Y105*FAG_Basisdaten!$C$15-X105)/(Y105*FAG_Basisdaten!$C$14),0),1),0)</f>
        <v>595123</v>
      </c>
      <c r="AA105" s="79">
        <f>VLOOKUP(A105,FAG_Daten_2022!A$1:$FK$206,FAG_Daten_2022!$AW$1,FALSE)</f>
        <v>778.58</v>
      </c>
      <c r="AB105" s="83">
        <f>VLOOKUP(A105,FAG_Daten_2022!A$1:$FK$206,FAG_Daten_2022!$AZ$1,FALSE)</f>
        <v>0</v>
      </c>
      <c r="AC105" s="3">
        <f>VLOOKUP(A105,FAG_Daten_2022!A$1:$FK$206,FAG_Daten_2022!$F$1,FALSE)</f>
        <v>5778</v>
      </c>
      <c r="AD105" s="3">
        <f>VLOOKUP(A105,FAG_Daten_2022!A$1:$FK$206,FAG_Daten_2022!$BC$1,FALSE)</f>
        <v>102.3</v>
      </c>
      <c r="AE105" s="3">
        <f>VLOOKUP(A105,FAG_Daten_2022!A$1:$FK$206,FAG_Daten_2022!$BD$1,FALSE)</f>
        <v>104.2</v>
      </c>
      <c r="AF105" s="80">
        <f>IF(OR(AA105&lt;FAG_Basisdaten!$C$18,AB105&gt;FAG_Basisdaten!$C$19),MAX((FAG_Basisdaten!$C$20+FAG_Basisdaten!$C$21*AA105+FAG_Basisdaten!$C$22*AB105*100)*AC105*(AD105/AE105),0),0)</f>
        <v>0</v>
      </c>
      <c r="AG105" s="3">
        <f>VLOOKUP(A105,FAG_Daten_2022!A$1:$FK$206,FAG_Daten_2022!$DH$1,FALSE)</f>
        <v>121</v>
      </c>
      <c r="AH105" s="3">
        <f>VLOOKUP(A105,FAG_Daten_2022!A$1:$FK$206,FAG_Daten_2022!$DJ$1,FALSE)</f>
        <v>99.67</v>
      </c>
      <c r="AI105" s="82">
        <f>ROUND(AF105-AF105*MIN(MAX((AH105*FAG_Basisdaten!$C$24-AG105)/(AH105*FAG_Basisdaten!$C$23),0),1),0)</f>
        <v>0</v>
      </c>
      <c r="AJ105" s="3">
        <f>VLOOKUP(A105,FAG_Daten_2022!$A$1:$FK$206,FAG_Daten_2022!$BC$1,FALSE)</f>
        <v>102.3</v>
      </c>
      <c r="AK105" s="3">
        <f>VLOOKUP(A105,FAG_Daten_2022!$A$1:$FK$206,FAG_Daten_2022!$BD$1,FALSE)</f>
        <v>104.2</v>
      </c>
      <c r="AL105" s="82">
        <v>0</v>
      </c>
      <c r="AM105" s="82">
        <f t="shared" si="122"/>
        <v>9736352</v>
      </c>
      <c r="AN105" s="115"/>
      <c r="AO105" s="115" t="str">
        <f>IF(VLOOKUP($A105,FAG_Daten_2022!$A$1:$FK$206,FAG_Daten_2022!BT$1,FALSE)="","",VLOOKUP($A105,FAG_Daten_2022!$A$1:$FK$206,FAG_Daten_2022!BT$1,FALSE))</f>
        <v/>
      </c>
      <c r="AP105" s="115" t="str">
        <f>IF(VLOOKUP($A105,FAG_Daten_2022!$A$1:$FK$206,FAG_Daten_2022!BU$1,FALSE)="","",VLOOKUP($A105,FAG_Daten_2022!$A$1:$FK$206,FAG_Daten_2022!BU$1,FALSE))</f>
        <v/>
      </c>
      <c r="AQ105" s="115" t="str">
        <f>IF(VLOOKUP($A105,FAG_Daten_2022!$A$1:$FK$206,FAG_Daten_2022!BV$1,FALSE)="","",VLOOKUP($A105,FAG_Daten_2022!$A$1:$FK$206,FAG_Daten_2022!BV$1,FALSE))</f>
        <v/>
      </c>
      <c r="AR105" s="115" t="str">
        <f>IF(VLOOKUP($A105,FAG_Daten_2022!$A$1:$FK$206,FAG_Daten_2022!BW$1,FALSE)="","",VLOOKUP($A105,FAG_Daten_2022!$A$1:$FK$206,FAG_Daten_2022!BW$1,FALSE))</f>
        <v>Obfelden-Ottenbach</v>
      </c>
      <c r="AS105" s="115" t="str">
        <f>IF(VLOOKUP($A105,FAG_Daten_2022!$A$1:$FK$206,FAG_Daten_2022!BX$1,FALSE)="","",VLOOKUP($A105,FAG_Daten_2022!$A$1:$FK$206,FAG_Daten_2022!BX$1,FALSE))</f>
        <v/>
      </c>
      <c r="AT105" s="115" t="str">
        <f>IF(VLOOKUP($A105,FAG_Daten_2022!$A$1:$FK$206,FAG_Daten_2022!BY$1,FALSE)="","",VLOOKUP($A105,FAG_Daten_2022!$A$1:$FK$206,FAG_Daten_2022!BY$1,FALSE))</f>
        <v/>
      </c>
      <c r="AU105" s="115" t="str">
        <f>IF(VLOOKUP($A105,FAG_Daten_2022!$A$1:$FK$206,FAG_Daten_2022!BZ$1,FALSE)="","",VLOOKUP($A105,FAG_Daten_2022!$A$1:$FK$206,FAG_Daten_2022!BZ$1,FALSE))</f>
        <v/>
      </c>
      <c r="AV105" s="115" t="str">
        <f>IF(VLOOKUP($A105,FAG_Daten_2022!$A$1:$FK$206,FAG_Daten_2022!CA$1,FALSE)="","",VLOOKUP($A105,FAG_Daten_2022!$A$1:$FK$206,FAG_Daten_2022!CA$1,FALSE))</f>
        <v/>
      </c>
      <c r="AW105" s="115" t="str">
        <f>IF(VLOOKUP($A105,FAG_Daten_2022!$A$1:$FK$206,FAG_Daten_2022!CB$1,FALSE)="","",VLOOKUP($A105,FAG_Daten_2022!$A$1:$FK$206,FAG_Daten_2022!CB$1,FALSE))</f>
        <v/>
      </c>
      <c r="AX105" s="115" t="str">
        <f>IF(VLOOKUP($A105,FAG_Daten_2022!$A$1:$FK$206,FAG_Daten_2022!CC$1,FALSE)="","",VLOOKUP($A105,FAG_Daten_2022!$A$1:$FK$206,FAG_Daten_2022!CC$1,FALSE))</f>
        <v/>
      </c>
      <c r="AY105" s="115" t="str">
        <f>IF(VLOOKUP($A105,FAG_Daten_2022!$A$1:$FK$206,FAG_Daten_2022!CD$1,FALSE)="","",VLOOKUP($A105,FAG_Daten_2022!$A$1:$FK$206,FAG_Daten_2022!CD$1,FALSE))</f>
        <v/>
      </c>
      <c r="AZ105" s="80">
        <f>VLOOKUP($A105,FAG_Daten_2022!$A$1:$FK$206,FAG_Daten_2022!$DH$1,FALSE)</f>
        <v>121</v>
      </c>
      <c r="BA105" s="80"/>
      <c r="BB105" s="80">
        <f>IF(VLOOKUP($A105,FAG_Daten_2022!$A$1:$FK$206,FAG_Daten_2022!N$1,FALSE)="","",VLOOKUP($A105,FAG_Daten_2022!$A$1:$FK$206,FAG_Daten_2022!N$1,FALSE))</f>
        <v>0</v>
      </c>
      <c r="BC105" s="80">
        <f>IF(VLOOKUP($A105,FAG_Daten_2022!$A$1:$FK$206,FAG_Daten_2022!O$1,FALSE)="","",VLOOKUP($A105,FAG_Daten_2022!$A$1:$FK$206,FAG_Daten_2022!O$1,FALSE))</f>
        <v>0</v>
      </c>
      <c r="BD105" s="80" t="str">
        <f>IF(VLOOKUP($A105,FAG_Daten_2022!$A$1:$FK$206,FAG_Daten_2022!P$1,FALSE)="","",VLOOKUP($A105,FAG_Daten_2022!$A$1:$FK$206,FAG_Daten_2022!P$1,FALSE))</f>
        <v/>
      </c>
      <c r="BE105" s="80">
        <f>IF(VLOOKUP($A105,FAG_Daten_2022!$A$1:$FK$206,FAG_Daten_2022!R$1,FALSE)="","",VLOOKUP($A105,FAG_Daten_2022!$A$1:$FK$206,FAG_Daten_2022!R$1,FALSE))</f>
        <v>26</v>
      </c>
      <c r="BF105" s="80">
        <f>IF(VLOOKUP($A105,FAG_Daten_2022!$A$1:$FK$206,FAG_Daten_2022!S$1,FALSE)="","",VLOOKUP($A105,FAG_Daten_2022!$A$1:$FK$206,FAG_Daten_2022!S$1,FALSE))</f>
        <v>0</v>
      </c>
      <c r="BG105" s="80" t="str">
        <f>IF(VLOOKUP($A105,FAG_Daten_2022!$A$1:$FK$206,FAG_Daten_2022!T$1,FALSE)="","",VLOOKUP($A105,FAG_Daten_2022!$A$1:$FK$206,FAG_Daten_2022!T$1,FALSE))</f>
        <v/>
      </c>
      <c r="BH105" s="80" t="str">
        <f>IF(VLOOKUP($A105,FAG_Daten_2022!$A$1:$FK$206,FAG_Daten_2022!U$1,FALSE)="","",VLOOKUP($A105,FAG_Daten_2022!$A$1:$FK$206,FAG_Daten_2022!U$1,FALSE))</f>
        <v/>
      </c>
      <c r="BI105" s="80">
        <f>IF(VLOOKUP($A105,FAG_Daten_2022!$A$1:$FK$206,FAG_Daten_2022!W$1,FALSE)="","",VLOOKUP($A105,FAG_Daten_2022!$A$1:$FK$206,FAG_Daten_2022!W$1,FALSE))</f>
        <v>0</v>
      </c>
      <c r="BJ105" s="80" t="str">
        <f>IF(VLOOKUP($A105,FAG_Daten_2022!$A$1:$FK$206,FAG_Daten_2022!X$1,FALSE)="","",VLOOKUP($A105,FAG_Daten_2022!$A$1:$FK$206,FAG_Daten_2022!X$1,FALSE))</f>
        <v/>
      </c>
      <c r="BK105" s="80" t="str">
        <f>IF(VLOOKUP($A105,FAG_Daten_2022!$A$1:$FK$206,FAG_Daten_2022!Y$1,FALSE)="","",VLOOKUP($A105,FAG_Daten_2022!$A$1:$FK$206,FAG_Daten_2022!Y$1,FALSE))</f>
        <v/>
      </c>
      <c r="BL105" s="80" t="str">
        <f>IF(VLOOKUP($A105,FAG_Daten_2022!$A$1:$FK$206,FAG_Daten_2022!Z$1,FALSE)="","",VLOOKUP($A105,FAG_Daten_2022!$A$1:$FK$206,FAG_Daten_2022!Z$1,FALSE))</f>
        <v/>
      </c>
      <c r="BM105" s="82">
        <f>IF(VLOOKUP($A105,FAG_Daten_2022!$A$1:$FK$206,FAG_Daten_2022!AG$1,FALSE)="","",VLOOKUP($A105,FAG_Daten_2022!$A$1:$FK$206,FAG_Daten_2022!AG$1,FALSE))</f>
        <v>13139430</v>
      </c>
      <c r="BN105" s="82"/>
      <c r="BO105" s="82">
        <f>IF(VLOOKUP($A105,FAG_Daten_2022!$A$1:$FK$206,FAG_Daten_2022!AI$1,FALSE)="","",VLOOKUP($A105,FAG_Daten_2022!$A$1:$FK$206,FAG_Daten_2022!AI$1,FALSE))</f>
        <v>0</v>
      </c>
      <c r="BP105" s="113">
        <f>IF(VLOOKUP($A105,FAG_Daten_2022!$A$1:$FK$206,FAG_Daten_2022!AJ$1,FALSE)="","",VLOOKUP($A105,FAG_Daten_2022!$A$1:$FK$206,FAG_Daten_2022!AJ$1,FALSE))</f>
        <v>0</v>
      </c>
      <c r="BQ105" s="82" t="str">
        <f>IF(VLOOKUP($A105,FAG_Daten_2022!$A$1:$FK$206,FAG_Daten_2022!AK$1,FALSE)="","",VLOOKUP($A105,FAG_Daten_2022!$A$1:$FK$206,FAG_Daten_2022!AK$1,FALSE))</f>
        <v/>
      </c>
      <c r="BR105" s="82">
        <f>IF(VLOOKUP($A105,FAG_Daten_2022!$A$1:$FK$206,FAG_Daten_2022!AL$1,FALSE)="","",VLOOKUP($A105,FAG_Daten_2022!$A$1:$FK$206,FAG_Daten_2022!AL$1,FALSE))</f>
        <v>13139430</v>
      </c>
      <c r="BS105" s="82">
        <f>IF(VLOOKUP($A105,FAG_Daten_2022!$A$1:$FK$206,FAG_Daten_2022!AM$1,FALSE)="","",VLOOKUP($A105,FAG_Daten_2022!$A$1:$FK$206,FAG_Daten_2022!AM$1,FALSE))</f>
        <v>0</v>
      </c>
      <c r="BT105" s="82" t="str">
        <f>IF(VLOOKUP($A105,FAG_Daten_2022!$A$1:$FK$206,FAG_Daten_2022!AN$1,FALSE)="","",VLOOKUP($A105,FAG_Daten_2022!$A$1:$FK$206,FAG_Daten_2022!AN$1,FALSE))</f>
        <v/>
      </c>
      <c r="BU105" s="82" t="str">
        <f>IF(VLOOKUP($A105,FAG_Daten_2022!$A$1:$FK$206,FAG_Daten_2022!AO$1,FALSE)="","",VLOOKUP($A105,FAG_Daten_2022!$A$1:$FK$206,FAG_Daten_2022!AO$1,FALSE))</f>
        <v/>
      </c>
      <c r="BV105" s="82">
        <f>IF(VLOOKUP($A105,FAG_Daten_2022!$A$1:$FK$206,FAG_Daten_2022!AP$1,FALSE)="","",VLOOKUP($A105,FAG_Daten_2022!$A$1:$FK$206,FAG_Daten_2022!AP$1,FALSE))</f>
        <v>0</v>
      </c>
      <c r="BW105" s="82" t="str">
        <f>IF(VLOOKUP($A105,FAG_Daten_2022!$A$1:$FK$206,FAG_Daten_2022!AQ$1,FALSE)="","",VLOOKUP($A105,FAG_Daten_2022!$A$1:$FK$206,FAG_Daten_2022!AQ$1,FALSE))</f>
        <v/>
      </c>
      <c r="BX105" s="82" t="str">
        <f>IF(VLOOKUP($A105,FAG_Daten_2022!$A$1:$FK$206,FAG_Daten_2022!AR$1,FALSE)="","",VLOOKUP($A105,FAG_Daten_2022!$A$1:$FK$206,FAG_Daten_2022!AR$1,FALSE))</f>
        <v/>
      </c>
      <c r="BY105" s="82" t="str">
        <f>IF(VLOOKUP($A105,FAG_Daten_2022!$A$1:$FK$206,FAG_Daten_2022!AS$1,FALSE)="","",VLOOKUP($A105,FAG_Daten_2022!$A$1:$FK$206,FAG_Daten_2022!AS$1,FALSE))</f>
        <v/>
      </c>
      <c r="BZ105" s="82" t="str">
        <f t="shared" si="123"/>
        <v/>
      </c>
      <c r="CA105" s="82">
        <f t="shared" si="124"/>
        <v>0</v>
      </c>
      <c r="CB105" s="82">
        <f t="shared" si="125"/>
        <v>0</v>
      </c>
      <c r="CC105" s="82" t="str">
        <f t="shared" si="126"/>
        <v/>
      </c>
      <c r="CD105" s="82">
        <f t="shared" si="127"/>
        <v>1964231</v>
      </c>
      <c r="CE105" s="82">
        <f t="shared" si="128"/>
        <v>0</v>
      </c>
      <c r="CF105" s="82" t="str">
        <f t="shared" si="129"/>
        <v/>
      </c>
      <c r="CG105" s="82" t="str">
        <f t="shared" si="130"/>
        <v/>
      </c>
      <c r="CH105" s="82">
        <f t="shared" si="131"/>
        <v>0</v>
      </c>
      <c r="CI105" s="82" t="str">
        <f t="shared" si="132"/>
        <v/>
      </c>
      <c r="CJ105" s="82" t="str">
        <f t="shared" si="133"/>
        <v/>
      </c>
      <c r="CK105" s="82" t="str">
        <f t="shared" si="134"/>
        <v/>
      </c>
      <c r="CL105" s="82" t="str">
        <f t="shared" si="135"/>
        <v/>
      </c>
      <c r="CM105" s="82">
        <f t="shared" si="136"/>
        <v>0</v>
      </c>
      <c r="CN105" s="82">
        <f t="shared" si="137"/>
        <v>0</v>
      </c>
      <c r="CO105" s="82" t="str">
        <f t="shared" si="138"/>
        <v/>
      </c>
      <c r="CP105" s="82">
        <f t="shared" si="139"/>
        <v>0</v>
      </c>
      <c r="CQ105" s="82">
        <f t="shared" si="140"/>
        <v>0</v>
      </c>
      <c r="CR105" s="82" t="str">
        <f t="shared" si="141"/>
        <v/>
      </c>
      <c r="CS105" s="82" t="str">
        <f t="shared" si="142"/>
        <v/>
      </c>
      <c r="CT105" s="82">
        <f t="shared" si="143"/>
        <v>0</v>
      </c>
      <c r="CU105" s="82" t="str">
        <f t="shared" si="144"/>
        <v/>
      </c>
      <c r="CV105" s="82" t="str">
        <f t="shared" si="145"/>
        <v/>
      </c>
      <c r="CW105" s="82" t="str">
        <f t="shared" si="146"/>
        <v/>
      </c>
      <c r="CX105" s="82">
        <f t="shared" si="147"/>
        <v>1964231</v>
      </c>
      <c r="CY105" s="82">
        <f>VLOOKUP($A105,FAG_Daten_2022!$A$1:$FK$206,FAG_Daten_2022!I$1,FALSE)</f>
        <v>1365</v>
      </c>
      <c r="CZ105" s="82"/>
      <c r="DA105" s="82" t="str">
        <f>IF(VLOOKUP($A105,FAG_Daten_2022!$A$1:$FK$206,FAG_Daten_2022!BF$1,FALSE)="","",VLOOKUP($A105,FAG_Daten_2022!$A$1:$FK$206,FAG_Daten_2022!BF$1,FALSE))</f>
        <v/>
      </c>
      <c r="DB105" s="82" t="str">
        <f>IF(VLOOKUP($A105,FAG_Daten_2022!$A$1:$FK$206,FAG_Daten_2022!BG$1,FALSE)="","",VLOOKUP($A105,FAG_Daten_2022!$A$1:$FK$206,FAG_Daten_2022!BG$1,FALSE))</f>
        <v/>
      </c>
      <c r="DC105" s="82" t="str">
        <f>IF(VLOOKUP($A105,FAG_Daten_2022!$A$1:$FK$206,FAG_Daten_2022!BH$1,FALSE)="","",VLOOKUP($A105,FAG_Daten_2022!$A$1:$FK$206,FAG_Daten_2022!BH$1,FALSE))</f>
        <v/>
      </c>
      <c r="DD105" s="82">
        <f>IF(VLOOKUP($A105,FAG_Daten_2022!$A$1:$FK$206,FAG_Daten_2022!BI$1,FALSE)="","",VLOOKUP($A105,FAG_Daten_2022!$A$1:$FK$206,FAG_Daten_2022!BI$1,FALSE))</f>
        <v>161</v>
      </c>
      <c r="DE105" s="82" t="str">
        <f>IF(VLOOKUP($A105,FAG_Daten_2022!$A$1:$FK$206,FAG_Daten_2022!BJ$1,FALSE)="","",VLOOKUP($A105,FAG_Daten_2022!$A$1:$FK$206,FAG_Daten_2022!BJ$1,FALSE))</f>
        <v/>
      </c>
      <c r="DF105" s="82" t="str">
        <f>IF(VLOOKUP($A105,FAG_Daten_2022!$A$1:$FK$206,FAG_Daten_2022!BK$1,FALSE)="","",VLOOKUP($A105,FAG_Daten_2022!$A$1:$FK$206,FAG_Daten_2022!BK$1,FALSE))</f>
        <v/>
      </c>
      <c r="DG105" s="82" t="str">
        <f>IF(VLOOKUP($A105,FAG_Daten_2022!$A$1:$FK$206,FAG_Daten_2022!BL$1,FALSE)="","",VLOOKUP($A105,FAG_Daten_2022!$A$1:$FK$206,FAG_Daten_2022!BL$1,FALSE))</f>
        <v/>
      </c>
      <c r="DH105" s="82" t="str">
        <f>IF(VLOOKUP($A105,FAG_Daten_2022!$A$1:$FK$206,FAG_Daten_2022!BM$1,FALSE)="","",VLOOKUP($A105,FAG_Daten_2022!$A$1:$FK$206,FAG_Daten_2022!BM$1,FALSE))</f>
        <v/>
      </c>
      <c r="DI105" s="82" t="str">
        <f>IF(VLOOKUP($A105,FAG_Daten_2022!$A$1:$FK$206,FAG_Daten_2022!BN$1,FALSE)="","",VLOOKUP($A105,FAG_Daten_2022!$A$1:$FK$206,FAG_Daten_2022!BN$1,FALSE))</f>
        <v/>
      </c>
      <c r="DJ105" s="82" t="str">
        <f>IF(VLOOKUP($A105,FAG_Daten_2022!$A$1:$FK$206,FAG_Daten_2022!BO$1,FALSE)="","",VLOOKUP($A105,FAG_Daten_2022!$A$1:$FK$206,FAG_Daten_2022!BO$1,FALSE))</f>
        <v/>
      </c>
      <c r="DK105" s="82" t="str">
        <f>IF(VLOOKUP($A105,FAG_Daten_2022!$A$1:$FK$206,FAG_Daten_2022!BP$1,FALSE)="","",VLOOKUP($A105,FAG_Daten_2022!$A$1:$FK$206,FAG_Daten_2022!BP$1,FALSE))</f>
        <v/>
      </c>
      <c r="DL105" s="82" t="str">
        <f>IF(VLOOKUP($A105,FAG_Daten_2022!$A$1:$FK$206,FAG_Daten_2022!BQ$1,FALSE)="","",VLOOKUP($A105,FAG_Daten_2022!$A$1:$FK$206,FAG_Daten_2022!BQ$1,FALSE))</f>
        <v/>
      </c>
      <c r="DM105" s="82" t="str">
        <f>IF(VLOOKUP($A105,FAG_Daten_2022!$A$1:$FK$206,FAG_Daten_2022!BR$1,FALSE)="","",VLOOKUP($A105,FAG_Daten_2022!$A$1:$FK$206,FAG_Daten_2022!BR$1,FALSE))</f>
        <v/>
      </c>
      <c r="DN105" s="82" t="str">
        <f t="shared" si="148"/>
        <v/>
      </c>
      <c r="DO105" s="82" t="str">
        <f t="shared" si="149"/>
        <v/>
      </c>
      <c r="DP105" s="82" t="str">
        <f t="shared" si="150"/>
        <v/>
      </c>
      <c r="DQ105" s="82" t="str">
        <f t="shared" si="151"/>
        <v/>
      </c>
      <c r="DR105" s="82">
        <f t="shared" si="152"/>
        <v>70194</v>
      </c>
      <c r="DS105" s="82" t="str">
        <f t="shared" si="153"/>
        <v/>
      </c>
      <c r="DT105" s="82" t="str">
        <f t="shared" si="154"/>
        <v/>
      </c>
      <c r="DU105" s="82" t="str">
        <f t="shared" si="155"/>
        <v/>
      </c>
      <c r="DV105" s="82" t="str">
        <f t="shared" si="156"/>
        <v/>
      </c>
      <c r="DW105" s="82" t="str">
        <f t="shared" si="157"/>
        <v/>
      </c>
      <c r="DX105" s="82" t="str">
        <f t="shared" si="158"/>
        <v/>
      </c>
      <c r="DY105" s="82" t="str">
        <f t="shared" si="159"/>
        <v/>
      </c>
      <c r="DZ105" s="82">
        <f>SUM(DN105:DY105)</f>
        <v>70194</v>
      </c>
      <c r="EA105" s="82">
        <f t="shared" si="161"/>
        <v>2034425</v>
      </c>
      <c r="EB105" s="82"/>
      <c r="EC105" s="82"/>
      <c r="ED105" s="82"/>
      <c r="EE105" s="82"/>
      <c r="EF105" s="82"/>
      <c r="EG105" s="82"/>
      <c r="EH105" s="82"/>
      <c r="EI105" s="82"/>
      <c r="EJ105" s="82"/>
      <c r="EL105" s="82"/>
    </row>
    <row r="106" spans="1:143" outlineLevel="1" x14ac:dyDescent="0.2">
      <c r="A106" s="1">
        <v>246</v>
      </c>
      <c r="B106" s="3" t="str">
        <f>VLOOKUP(A106,FAG_Daten_2022!A$1:$FK$206,FAG_Daten_2022!$B$1,FALSE)</f>
        <v>Oetwil a.d.L.</v>
      </c>
      <c r="C106" s="3" t="str">
        <f>VLOOKUP(A106,FAG_Daten_2022!A$1:$FK$206,FAG_Daten_2022!$C$1,FALSE)</f>
        <v>Politische Gemeinde</v>
      </c>
      <c r="D106" s="3" t="str">
        <f>VLOOKUP(A106,FAG_Daten_2022!A$1:$FK$206,FAG_Daten_2022!$D$1,FALSE)</f>
        <v>Bezirk Dietikon</v>
      </c>
      <c r="E106" s="82">
        <f>VLOOKUP(A106,FAG_Daten_2022!A$1:$FK$206,FAG_Daten_2022!$AT$1,FALSE)</f>
        <v>3509</v>
      </c>
      <c r="F106" s="82">
        <f>VLOOKUP(A106,FAG_Daten_2022!A$1:$FK$206,FAG_Daten_2022!$AV$1,FALSE)</f>
        <v>3770</v>
      </c>
      <c r="G106" s="82">
        <f>VLOOKUP(A106,FAG_Daten_2022!A$1:$FK$206,FAG_Daten_2022!$F$1,FALSE)</f>
        <v>2529</v>
      </c>
      <c r="H106" s="80">
        <f>VLOOKUP(A106,FAG_Daten_2022!A$1:$FK$206,FAG_Daten_2022!$DH$1,FALSE)</f>
        <v>103</v>
      </c>
      <c r="I106" s="82">
        <f>ROUND(IF(E106&lt;FAG_Basisdaten!$C$5*F106,(FAG_Basisdaten!$C$5*F106-E106)*G106*H106/100,0),0)</f>
        <v>188853</v>
      </c>
      <c r="J106" s="82">
        <f>VLOOKUP(A106,FAG_Daten_2022!A$1:$FK$206,FAG_Daten_2022!$AT$1,FALSE)</f>
        <v>3509</v>
      </c>
      <c r="K106" s="82">
        <f>VLOOKUP(A106,FAG_Daten_2022!A$1:$FK$206,FAG_Daten_2022!$AV$1,FALSE)</f>
        <v>3770</v>
      </c>
      <c r="L106" s="3">
        <f>VLOOKUP(A106,FAG_Daten_2022!A$1:$FK$206,FAG_Daten_2022!$F$1,FALSE)</f>
        <v>2529</v>
      </c>
      <c r="M106" s="3">
        <f>VLOOKUP(A106,FAG_Daten_2022!A$1:$FK$206,FAG_Daten_2022!DJ$1,FALSE)</f>
        <v>99.67</v>
      </c>
      <c r="N106" s="3">
        <f>VLOOKUP(A106,FAG_Daten_2022!A$1:$FK$206,FAG_Daten_2022!$DK$1,FALSE)</f>
        <v>100.87</v>
      </c>
      <c r="O106" s="82">
        <f>ROUND(IF(J106&gt;K106*FAG_Basisdaten!$C$8,(J106-K106*FAG_Basisdaten!$C$8)*FAG_Basisdaten!$C$9*L106*(M106/N106),0),0)</f>
        <v>0</v>
      </c>
      <c r="P106" s="82">
        <f>VLOOKUP(A106,FAG_Daten_2022!A$1:$FK$206,FAG_Daten_2022!$I$1,FALSE)</f>
        <v>426</v>
      </c>
      <c r="Q106" s="82">
        <f>VLOOKUP(A106,FAG_Daten_2022!A$1:$FK$206,FAG_Daten_2022!$F$1,FALSE)</f>
        <v>2529</v>
      </c>
      <c r="R106" s="82">
        <f>VLOOKUP(A106,FAG_Daten_2022!A$1:$FK$206,FAG_Daten_2022!$K$1,FALSE)</f>
        <v>232131</v>
      </c>
      <c r="S106" s="82">
        <f>VLOOKUP(A106,FAG_Daten_2022!A$1:$FK$206,FAG_Daten_2022!$H$1,FALSE)</f>
        <v>1130451</v>
      </c>
      <c r="T106" s="82">
        <f>VLOOKUP(A106,FAG_Daten_2022!A$1:$FK$206,FAG_Daten_2022!$F$1,FALSE)</f>
        <v>2529</v>
      </c>
      <c r="U106" s="3">
        <f>VLOOKUP(A106,FAG_Daten_2022!A$1:$FK$206,FAG_Daten_2022!$BC$1,FALSE)</f>
        <v>102.3</v>
      </c>
      <c r="V106" s="3">
        <f>VLOOKUP(A106,FAG_Daten_2022!A$1:$FK$206,FAG_Daten_2022!$BD$1,FALSE)</f>
        <v>104.2</v>
      </c>
      <c r="W106" s="118">
        <f>IF((P106/Q106)&gt;(R106/S106)*FAG_Basisdaten!$C$12,((P106/Q106)-(R106/S106)*FAG_Basisdaten!$C$12)*T106*FAG_Basisdaten!$C$13*(U106/V106),0)</f>
        <v>0</v>
      </c>
      <c r="X106" s="3">
        <f>VLOOKUP(A106,FAG_Daten_2022!A$1:$FK$206,FAG_Daten_2022!$DH$1,FALSE)</f>
        <v>103</v>
      </c>
      <c r="Y106" s="3">
        <f>VLOOKUP(A106,FAG_Daten_2022!A$1:$FK$206,FAG_Daten_2022!$DJ$1,FALSE)</f>
        <v>99.67</v>
      </c>
      <c r="Z106" s="82">
        <f>ROUND(W106-W106*MIN(MAX((Y106*FAG_Basisdaten!$C$15-X106)/(Y106*FAG_Basisdaten!$C$14),0),1),0)</f>
        <v>0</v>
      </c>
      <c r="AA106" s="79">
        <f>VLOOKUP(A106,FAG_Daten_2022!A$1:$FK$206,FAG_Daten_2022!$AW$1,FALSE)</f>
        <v>958.06</v>
      </c>
      <c r="AB106" s="83">
        <f>VLOOKUP(A106,FAG_Daten_2022!A$1:$FK$206,FAG_Daten_2022!$AZ$1,FALSE)</f>
        <v>9.2200000000000004E-2</v>
      </c>
      <c r="AC106" s="3">
        <f>VLOOKUP(A106,FAG_Daten_2022!A$1:$FK$206,FAG_Daten_2022!$F$1,FALSE)</f>
        <v>2529</v>
      </c>
      <c r="AD106" s="3">
        <f>VLOOKUP(A106,FAG_Daten_2022!A$1:$FK$206,FAG_Daten_2022!$BC$1,FALSE)</f>
        <v>102.3</v>
      </c>
      <c r="AE106" s="3">
        <f>VLOOKUP(A106,FAG_Daten_2022!A$1:$FK$206,FAG_Daten_2022!$BD$1,FALSE)</f>
        <v>104.2</v>
      </c>
      <c r="AF106" s="80">
        <f>IF(OR(AA106&lt;FAG_Basisdaten!$C$18,AB106&gt;FAG_Basisdaten!$C$19),MAX((FAG_Basisdaten!$C$20+FAG_Basisdaten!$C$21*AA106+FAG_Basisdaten!$C$22*AB106*100)*AC106*(AD106/AE106),0),0)</f>
        <v>0</v>
      </c>
      <c r="AG106" s="3">
        <f>VLOOKUP(A106,FAG_Daten_2022!A$1:$FK$206,FAG_Daten_2022!$DH$1,FALSE)</f>
        <v>103</v>
      </c>
      <c r="AH106" s="3">
        <f>VLOOKUP(A106,FAG_Daten_2022!A$1:$FK$206,FAG_Daten_2022!$DJ$1,FALSE)</f>
        <v>99.67</v>
      </c>
      <c r="AI106" s="82">
        <f>ROUND(AF106-AF106*MIN(MAX((AH106*FAG_Basisdaten!$C$24-AG106)/(AH106*FAG_Basisdaten!$C$23),0),1),0)</f>
        <v>0</v>
      </c>
      <c r="AJ106" s="3">
        <f>VLOOKUP(A106,FAG_Daten_2022!$A$1:$FK$206,FAG_Daten_2022!$BC$1,FALSE)</f>
        <v>102.3</v>
      </c>
      <c r="AK106" s="3">
        <f>VLOOKUP(A106,FAG_Daten_2022!$A$1:$FK$206,FAG_Daten_2022!$BD$1,FALSE)</f>
        <v>104.2</v>
      </c>
      <c r="AL106" s="82">
        <v>0</v>
      </c>
      <c r="AM106" s="82">
        <f t="shared" si="122"/>
        <v>188853</v>
      </c>
      <c r="AN106" s="115" t="str">
        <f>IF(VLOOKUP($A106,FAG_Daten_2022!$A$1:$FK$206,FAG_Daten_2022!BS$1,FALSE)="","",VLOOKUP($A106,FAG_Daten_2022!$A$1:$FK$206,FAG_Daten_2022!BS$1,FALSE))</f>
        <v>Oetwil-Geroldswil</v>
      </c>
      <c r="AO106" s="115" t="str">
        <f>IF(VLOOKUP($A106,FAG_Daten_2022!$A$1:$FK$206,FAG_Daten_2022!BT$1,FALSE)="","",VLOOKUP($A106,FAG_Daten_2022!$A$1:$FK$206,FAG_Daten_2022!BT$1,FALSE))</f>
        <v/>
      </c>
      <c r="AP106" s="115" t="str">
        <f>IF(VLOOKUP($A106,FAG_Daten_2022!$A$1:$FK$206,FAG_Daten_2022!BU$1,FALSE)="","",VLOOKUP($A106,FAG_Daten_2022!$A$1:$FK$206,FAG_Daten_2022!BU$1,FALSE))</f>
        <v/>
      </c>
      <c r="AQ106" s="115" t="str">
        <f>IF(VLOOKUP($A106,FAG_Daten_2022!$A$1:$FK$206,FAG_Daten_2022!BV$1,FALSE)="","",VLOOKUP($A106,FAG_Daten_2022!$A$1:$FK$206,FAG_Daten_2022!BV$1,FALSE))</f>
        <v/>
      </c>
      <c r="AR106" s="115" t="str">
        <f>IF(VLOOKUP($A106,FAG_Daten_2022!$A$1:$FK$206,FAG_Daten_2022!BW$1,FALSE)="","",VLOOKUP($A106,FAG_Daten_2022!$A$1:$FK$206,FAG_Daten_2022!BW$1,FALSE))</f>
        <v>Weiningen</v>
      </c>
      <c r="AS106" s="115" t="str">
        <f>IF(VLOOKUP($A106,FAG_Daten_2022!$A$1:$FK$206,FAG_Daten_2022!BX$1,FALSE)="","",VLOOKUP($A106,FAG_Daten_2022!$A$1:$FK$206,FAG_Daten_2022!BX$1,FALSE))</f>
        <v/>
      </c>
      <c r="AT106" s="115" t="str">
        <f>IF(VLOOKUP($A106,FAG_Daten_2022!$A$1:$FK$206,FAG_Daten_2022!BY$1,FALSE)="","",VLOOKUP($A106,FAG_Daten_2022!$A$1:$FK$206,FAG_Daten_2022!BY$1,FALSE))</f>
        <v/>
      </c>
      <c r="AU106" s="115" t="str">
        <f>IF(VLOOKUP($A106,FAG_Daten_2022!$A$1:$FK$206,FAG_Daten_2022!BZ$1,FALSE)="","",VLOOKUP($A106,FAG_Daten_2022!$A$1:$FK$206,FAG_Daten_2022!BZ$1,FALSE))</f>
        <v/>
      </c>
      <c r="AV106" s="115" t="str">
        <f>IF(VLOOKUP($A106,FAG_Daten_2022!$A$1:$FK$206,FAG_Daten_2022!CA$1,FALSE)="","",VLOOKUP($A106,FAG_Daten_2022!$A$1:$FK$206,FAG_Daten_2022!CA$1,FALSE))</f>
        <v/>
      </c>
      <c r="AW106" s="115" t="str">
        <f>IF(VLOOKUP($A106,FAG_Daten_2022!$A$1:$FK$206,FAG_Daten_2022!CB$1,FALSE)="","",VLOOKUP($A106,FAG_Daten_2022!$A$1:$FK$206,FAG_Daten_2022!CB$1,FALSE))</f>
        <v/>
      </c>
      <c r="AX106" s="115" t="str">
        <f>IF(VLOOKUP($A106,FAG_Daten_2022!$A$1:$FK$206,FAG_Daten_2022!CC$1,FALSE)="","",VLOOKUP($A106,FAG_Daten_2022!$A$1:$FK$206,FAG_Daten_2022!CC$1,FALSE))</f>
        <v/>
      </c>
      <c r="AY106" s="115" t="str">
        <f>IF(VLOOKUP($A106,FAG_Daten_2022!$A$1:$FK$206,FAG_Daten_2022!CD$1,FALSE)="","",VLOOKUP($A106,FAG_Daten_2022!$A$1:$FK$206,FAG_Daten_2022!CD$1,FALSE))</f>
        <v/>
      </c>
      <c r="AZ106" s="80">
        <f>VLOOKUP($A106,FAG_Daten_2022!$A$1:$FK$206,FAG_Daten_2022!$DH$1,FALSE)</f>
        <v>103</v>
      </c>
      <c r="BA106" s="80">
        <f>IF(VLOOKUP($A106,FAG_Daten_2022!$A$1:$FK$206,FAG_Daten_2022!M$1,FALSE)="","",VLOOKUP($A106,FAG_Daten_2022!$A$1:$FK$206,FAG_Daten_2022!M$1,FALSE))</f>
        <v>44</v>
      </c>
      <c r="BB106" s="80">
        <f>IF(VLOOKUP($A106,FAG_Daten_2022!$A$1:$FK$206,FAG_Daten_2022!N$1,FALSE)="","",VLOOKUP($A106,FAG_Daten_2022!$A$1:$FK$206,FAG_Daten_2022!N$1,FALSE))</f>
        <v>0</v>
      </c>
      <c r="BC106" s="80">
        <f>IF(VLOOKUP($A106,FAG_Daten_2022!$A$1:$FK$206,FAG_Daten_2022!O$1,FALSE)="","",VLOOKUP($A106,FAG_Daten_2022!$A$1:$FK$206,FAG_Daten_2022!O$1,FALSE))</f>
        <v>0</v>
      </c>
      <c r="BD106" s="80" t="str">
        <f>IF(VLOOKUP($A106,FAG_Daten_2022!$A$1:$FK$206,FAG_Daten_2022!P$1,FALSE)="","",VLOOKUP($A106,FAG_Daten_2022!$A$1:$FK$206,FAG_Daten_2022!P$1,FALSE))</f>
        <v/>
      </c>
      <c r="BE106" s="80">
        <f>IF(VLOOKUP($A106,FAG_Daten_2022!$A$1:$FK$206,FAG_Daten_2022!R$1,FALSE)="","",VLOOKUP($A106,FAG_Daten_2022!$A$1:$FK$206,FAG_Daten_2022!R$1,FALSE))</f>
        <v>18</v>
      </c>
      <c r="BF106" s="80">
        <f>IF(VLOOKUP($A106,FAG_Daten_2022!$A$1:$FK$206,FAG_Daten_2022!S$1,FALSE)="","",VLOOKUP($A106,FAG_Daten_2022!$A$1:$FK$206,FAG_Daten_2022!S$1,FALSE))</f>
        <v>0</v>
      </c>
      <c r="BG106" s="80" t="str">
        <f>IF(VLOOKUP($A106,FAG_Daten_2022!$A$1:$FK$206,FAG_Daten_2022!T$1,FALSE)="","",VLOOKUP($A106,FAG_Daten_2022!$A$1:$FK$206,FAG_Daten_2022!T$1,FALSE))</f>
        <v/>
      </c>
      <c r="BH106" s="80" t="str">
        <f>IF(VLOOKUP($A106,FAG_Daten_2022!$A$1:$FK$206,FAG_Daten_2022!U$1,FALSE)="","",VLOOKUP($A106,FAG_Daten_2022!$A$1:$FK$206,FAG_Daten_2022!U$1,FALSE))</f>
        <v/>
      </c>
      <c r="BI106" s="80">
        <f>IF(VLOOKUP($A106,FAG_Daten_2022!$A$1:$FK$206,FAG_Daten_2022!W$1,FALSE)="","",VLOOKUP($A106,FAG_Daten_2022!$A$1:$FK$206,FAG_Daten_2022!W$1,FALSE))</f>
        <v>0</v>
      </c>
      <c r="BJ106" s="80" t="str">
        <f>IF(VLOOKUP($A106,FAG_Daten_2022!$A$1:$FK$206,FAG_Daten_2022!X$1,FALSE)="","",VLOOKUP($A106,FAG_Daten_2022!$A$1:$FK$206,FAG_Daten_2022!X$1,FALSE))</f>
        <v/>
      </c>
      <c r="BK106" s="80" t="str">
        <f>IF(VLOOKUP($A106,FAG_Daten_2022!$A$1:$FK$206,FAG_Daten_2022!Y$1,FALSE)="","",VLOOKUP($A106,FAG_Daten_2022!$A$1:$FK$206,FAG_Daten_2022!Y$1,FALSE))</f>
        <v/>
      </c>
      <c r="BL106" s="80" t="str">
        <f>IF(VLOOKUP($A106,FAG_Daten_2022!$A$1:$FK$206,FAG_Daten_2022!Z$1,FALSE)="","",VLOOKUP($A106,FAG_Daten_2022!$A$1:$FK$206,FAG_Daten_2022!Z$1,FALSE))</f>
        <v/>
      </c>
      <c r="BM106" s="82">
        <f>IF(VLOOKUP($A106,FAG_Daten_2022!$A$1:$FK$206,FAG_Daten_2022!AG$1,FALSE)="","",VLOOKUP($A106,FAG_Daten_2022!$A$1:$FK$206,FAG_Daten_2022!AG$1,FALSE))</f>
        <v>8875194</v>
      </c>
      <c r="BN106" s="82">
        <f>IF(VLOOKUP($A106,FAG_Daten_2022!$A$1:$FK$206,FAG_Daten_2022!AH$1,FALSE)="","",VLOOKUP($A106,FAG_Daten_2022!$A$1:$FK$206,FAG_Daten_2022!AH$1,FALSE))</f>
        <v>8875194</v>
      </c>
      <c r="BO106" s="82">
        <f>IF(VLOOKUP($A106,FAG_Daten_2022!$A$1:$FK$206,FAG_Daten_2022!AI$1,FALSE)="","",VLOOKUP($A106,FAG_Daten_2022!$A$1:$FK$206,FAG_Daten_2022!AI$1,FALSE))</f>
        <v>0</v>
      </c>
      <c r="BP106" s="113">
        <f>IF(VLOOKUP($A106,FAG_Daten_2022!$A$1:$FK$206,FAG_Daten_2022!AJ$1,FALSE)="","",VLOOKUP($A106,FAG_Daten_2022!$A$1:$FK$206,FAG_Daten_2022!AJ$1,FALSE))</f>
        <v>0</v>
      </c>
      <c r="BQ106" s="82" t="str">
        <f>IF(VLOOKUP($A106,FAG_Daten_2022!$A$1:$FK$206,FAG_Daten_2022!AK$1,FALSE)="","",VLOOKUP($A106,FAG_Daten_2022!$A$1:$FK$206,FAG_Daten_2022!AK$1,FALSE))</f>
        <v/>
      </c>
      <c r="BR106" s="82">
        <f>IF(VLOOKUP($A106,FAG_Daten_2022!$A$1:$FK$206,FAG_Daten_2022!AL$1,FALSE)="","",VLOOKUP($A106,FAG_Daten_2022!$A$1:$FK$206,FAG_Daten_2022!AL$1,FALSE))</f>
        <v>8875194</v>
      </c>
      <c r="BS106" s="82">
        <f>IF(VLOOKUP($A106,FAG_Daten_2022!$A$1:$FK$206,FAG_Daten_2022!AM$1,FALSE)="","",VLOOKUP($A106,FAG_Daten_2022!$A$1:$FK$206,FAG_Daten_2022!AM$1,FALSE))</f>
        <v>0</v>
      </c>
      <c r="BT106" s="82" t="str">
        <f>IF(VLOOKUP($A106,FAG_Daten_2022!$A$1:$FK$206,FAG_Daten_2022!AN$1,FALSE)="","",VLOOKUP($A106,FAG_Daten_2022!$A$1:$FK$206,FAG_Daten_2022!AN$1,FALSE))</f>
        <v/>
      </c>
      <c r="BU106" s="82" t="str">
        <f>IF(VLOOKUP($A106,FAG_Daten_2022!$A$1:$FK$206,FAG_Daten_2022!AO$1,FALSE)="","",VLOOKUP($A106,FAG_Daten_2022!$A$1:$FK$206,FAG_Daten_2022!AO$1,FALSE))</f>
        <v/>
      </c>
      <c r="BV106" s="82">
        <f>IF(VLOOKUP($A106,FAG_Daten_2022!$A$1:$FK$206,FAG_Daten_2022!AP$1,FALSE)="","",VLOOKUP($A106,FAG_Daten_2022!$A$1:$FK$206,FAG_Daten_2022!AP$1,FALSE))</f>
        <v>0</v>
      </c>
      <c r="BW106" s="82" t="str">
        <f>IF(VLOOKUP($A106,FAG_Daten_2022!$A$1:$FK$206,FAG_Daten_2022!AQ$1,FALSE)="","",VLOOKUP($A106,FAG_Daten_2022!$A$1:$FK$206,FAG_Daten_2022!AQ$1,FALSE))</f>
        <v/>
      </c>
      <c r="BX106" s="82" t="str">
        <f>IF(VLOOKUP($A106,FAG_Daten_2022!$A$1:$FK$206,FAG_Daten_2022!AR$1,FALSE)="","",VLOOKUP($A106,FAG_Daten_2022!$A$1:$FK$206,FAG_Daten_2022!AR$1,FALSE))</f>
        <v/>
      </c>
      <c r="BY106" s="82" t="str">
        <f>IF(VLOOKUP($A106,FAG_Daten_2022!$A$1:$FK$206,FAG_Daten_2022!AS$1,FALSE)="","",VLOOKUP($A106,FAG_Daten_2022!$A$1:$FK$206,FAG_Daten_2022!AS$1,FALSE))</f>
        <v/>
      </c>
      <c r="BZ106" s="82">
        <f t="shared" si="123"/>
        <v>80675</v>
      </c>
      <c r="CA106" s="82">
        <f t="shared" si="124"/>
        <v>0</v>
      </c>
      <c r="CB106" s="82">
        <f t="shared" si="125"/>
        <v>0</v>
      </c>
      <c r="CC106" s="82" t="str">
        <f t="shared" si="126"/>
        <v/>
      </c>
      <c r="CD106" s="82">
        <f t="shared" si="127"/>
        <v>33003</v>
      </c>
      <c r="CE106" s="82">
        <f t="shared" si="128"/>
        <v>0</v>
      </c>
      <c r="CF106" s="82" t="str">
        <f t="shared" si="129"/>
        <v/>
      </c>
      <c r="CG106" s="82" t="str">
        <f t="shared" si="130"/>
        <v/>
      </c>
      <c r="CH106" s="82">
        <f t="shared" si="131"/>
        <v>0</v>
      </c>
      <c r="CI106" s="82" t="str">
        <f t="shared" si="132"/>
        <v/>
      </c>
      <c r="CJ106" s="82" t="str">
        <f t="shared" si="133"/>
        <v/>
      </c>
      <c r="CK106" s="82" t="str">
        <f t="shared" si="134"/>
        <v/>
      </c>
      <c r="CL106" s="82">
        <f t="shared" si="135"/>
        <v>0</v>
      </c>
      <c r="CM106" s="82">
        <f t="shared" si="136"/>
        <v>0</v>
      </c>
      <c r="CN106" s="82">
        <f t="shared" si="137"/>
        <v>0</v>
      </c>
      <c r="CO106" s="82" t="str">
        <f t="shared" si="138"/>
        <v/>
      </c>
      <c r="CP106" s="82">
        <f t="shared" si="139"/>
        <v>0</v>
      </c>
      <c r="CQ106" s="82">
        <f t="shared" si="140"/>
        <v>0</v>
      </c>
      <c r="CR106" s="82" t="str">
        <f t="shared" si="141"/>
        <v/>
      </c>
      <c r="CS106" s="82" t="str">
        <f t="shared" si="142"/>
        <v/>
      </c>
      <c r="CT106" s="82">
        <f t="shared" si="143"/>
        <v>0</v>
      </c>
      <c r="CU106" s="82" t="str">
        <f t="shared" si="144"/>
        <v/>
      </c>
      <c r="CV106" s="82" t="str">
        <f t="shared" si="145"/>
        <v/>
      </c>
      <c r="CW106" s="82" t="str">
        <f t="shared" si="146"/>
        <v/>
      </c>
      <c r="CX106" s="82">
        <f t="shared" si="147"/>
        <v>113678</v>
      </c>
      <c r="CY106" s="82">
        <f>VLOOKUP($A106,FAG_Daten_2022!$A$1:$FK$206,FAG_Daten_2022!I$1,FALSE)</f>
        <v>426</v>
      </c>
      <c r="CZ106" s="82">
        <f>IF(VLOOKUP($A106,FAG_Daten_2022!$A$1:$FK$206,FAG_Daten_2022!BE$1,FALSE)="","",VLOOKUP($A106,FAG_Daten_2022!$A$1:$FK$206,FAG_Daten_2022!BE$1,FALSE))</f>
        <v>161</v>
      </c>
      <c r="DA106" s="82" t="str">
        <f>IF(VLOOKUP($A106,FAG_Daten_2022!$A$1:$FK$206,FAG_Daten_2022!BF$1,FALSE)="","",VLOOKUP($A106,FAG_Daten_2022!$A$1:$FK$206,FAG_Daten_2022!BF$1,FALSE))</f>
        <v/>
      </c>
      <c r="DB106" s="82" t="str">
        <f>IF(VLOOKUP($A106,FAG_Daten_2022!$A$1:$FK$206,FAG_Daten_2022!BG$1,FALSE)="","",VLOOKUP($A106,FAG_Daten_2022!$A$1:$FK$206,FAG_Daten_2022!BG$1,FALSE))</f>
        <v/>
      </c>
      <c r="DC106" s="82" t="str">
        <f>IF(VLOOKUP($A106,FAG_Daten_2022!$A$1:$FK$206,FAG_Daten_2022!BH$1,FALSE)="","",VLOOKUP($A106,FAG_Daten_2022!$A$1:$FK$206,FAG_Daten_2022!BH$1,FALSE))</f>
        <v/>
      </c>
      <c r="DD106" s="82">
        <f>IF(VLOOKUP($A106,FAG_Daten_2022!$A$1:$FK$206,FAG_Daten_2022!BI$1,FALSE)="","",VLOOKUP($A106,FAG_Daten_2022!$A$1:$FK$206,FAG_Daten_2022!BI$1,FALSE))</f>
        <v>41</v>
      </c>
      <c r="DE106" s="82" t="str">
        <f>IF(VLOOKUP($A106,FAG_Daten_2022!$A$1:$FK$206,FAG_Daten_2022!BJ$1,FALSE)="","",VLOOKUP($A106,FAG_Daten_2022!$A$1:$FK$206,FAG_Daten_2022!BJ$1,FALSE))</f>
        <v/>
      </c>
      <c r="DF106" s="82" t="str">
        <f>IF(VLOOKUP($A106,FAG_Daten_2022!$A$1:$FK$206,FAG_Daten_2022!BK$1,FALSE)="","",VLOOKUP($A106,FAG_Daten_2022!$A$1:$FK$206,FAG_Daten_2022!BK$1,FALSE))</f>
        <v/>
      </c>
      <c r="DG106" s="82" t="str">
        <f>IF(VLOOKUP($A106,FAG_Daten_2022!$A$1:$FK$206,FAG_Daten_2022!BL$1,FALSE)="","",VLOOKUP($A106,FAG_Daten_2022!$A$1:$FK$206,FAG_Daten_2022!BL$1,FALSE))</f>
        <v/>
      </c>
      <c r="DH106" s="82" t="str">
        <f>IF(VLOOKUP($A106,FAG_Daten_2022!$A$1:$FK$206,FAG_Daten_2022!BM$1,FALSE)="","",VLOOKUP($A106,FAG_Daten_2022!$A$1:$FK$206,FAG_Daten_2022!BM$1,FALSE))</f>
        <v/>
      </c>
      <c r="DI106" s="82" t="str">
        <f>IF(VLOOKUP($A106,FAG_Daten_2022!$A$1:$FK$206,FAG_Daten_2022!BN$1,FALSE)="","",VLOOKUP($A106,FAG_Daten_2022!$A$1:$FK$206,FAG_Daten_2022!BN$1,FALSE))</f>
        <v/>
      </c>
      <c r="DJ106" s="82" t="str">
        <f>IF(VLOOKUP($A106,FAG_Daten_2022!$A$1:$FK$206,FAG_Daten_2022!BO$1,FALSE)="","",VLOOKUP($A106,FAG_Daten_2022!$A$1:$FK$206,FAG_Daten_2022!BO$1,FALSE))</f>
        <v/>
      </c>
      <c r="DK106" s="82" t="str">
        <f>IF(VLOOKUP($A106,FAG_Daten_2022!$A$1:$FK$206,FAG_Daten_2022!BP$1,FALSE)="","",VLOOKUP($A106,FAG_Daten_2022!$A$1:$FK$206,FAG_Daten_2022!BP$1,FALSE))</f>
        <v/>
      </c>
      <c r="DL106" s="82" t="str">
        <f>IF(VLOOKUP($A106,FAG_Daten_2022!$A$1:$FK$206,FAG_Daten_2022!BQ$1,FALSE)="","",VLOOKUP($A106,FAG_Daten_2022!$A$1:$FK$206,FAG_Daten_2022!BQ$1,FALSE))</f>
        <v/>
      </c>
      <c r="DM106" s="82" t="str">
        <f>IF(VLOOKUP($A106,FAG_Daten_2022!$A$1:$FK$206,FAG_Daten_2022!BR$1,FALSE)="","",VLOOKUP($A106,FAG_Daten_2022!$A$1:$FK$206,FAG_Daten_2022!BR$1,FALSE))</f>
        <v/>
      </c>
      <c r="DN106" s="82">
        <f t="shared" si="148"/>
        <v>0</v>
      </c>
      <c r="DO106" s="82" t="str">
        <f t="shared" si="149"/>
        <v/>
      </c>
      <c r="DP106" s="82" t="str">
        <f t="shared" si="150"/>
        <v/>
      </c>
      <c r="DQ106" s="82" t="str">
        <f t="shared" si="151"/>
        <v/>
      </c>
      <c r="DR106" s="82">
        <f t="shared" si="152"/>
        <v>0</v>
      </c>
      <c r="DS106" s="82" t="str">
        <f t="shared" si="153"/>
        <v/>
      </c>
      <c r="DT106" s="82" t="str">
        <f t="shared" si="154"/>
        <v/>
      </c>
      <c r="DU106" s="82" t="str">
        <f t="shared" si="155"/>
        <v/>
      </c>
      <c r="DV106" s="82" t="str">
        <f t="shared" si="156"/>
        <v/>
      </c>
      <c r="DW106" s="82" t="str">
        <f t="shared" si="157"/>
        <v/>
      </c>
      <c r="DX106" s="82" t="str">
        <f t="shared" si="158"/>
        <v/>
      </c>
      <c r="DY106" s="82" t="str">
        <f t="shared" si="159"/>
        <v/>
      </c>
      <c r="DZ106" s="82">
        <f t="shared" si="160"/>
        <v>0</v>
      </c>
      <c r="EA106" s="82">
        <f t="shared" si="161"/>
        <v>113678</v>
      </c>
      <c r="EB106" s="82"/>
      <c r="EC106" s="82"/>
      <c r="ED106" s="82"/>
      <c r="EE106" s="82"/>
      <c r="EF106" s="82"/>
      <c r="EG106" s="82"/>
      <c r="EH106" s="82"/>
      <c r="EI106" s="82"/>
      <c r="EJ106" s="82"/>
      <c r="EL106" s="11"/>
    </row>
    <row r="107" spans="1:143" outlineLevel="1" x14ac:dyDescent="0.2">
      <c r="A107" s="3">
        <v>157</v>
      </c>
      <c r="B107" s="3" t="str">
        <f>VLOOKUP(A107,FAG_Daten_2022!A$1:$FK$206,FAG_Daten_2022!$B$1,FALSE)</f>
        <v>Oetwil a.S.</v>
      </c>
      <c r="C107" s="3" t="str">
        <f>VLOOKUP(A107,FAG_Daten_2022!A$1:$FK$206,FAG_Daten_2022!$C$1,FALSE)</f>
        <v>Politische Gemeinde</v>
      </c>
      <c r="D107" s="3" t="str">
        <f>VLOOKUP(A107,FAG_Daten_2022!A$1:$FK$206,FAG_Daten_2022!$D$1,FALSE)</f>
        <v>Bezirk Meilen</v>
      </c>
      <c r="E107" s="82">
        <f>VLOOKUP(A107,FAG_Daten_2022!A$1:$FK$206,FAG_Daten_2022!$AT$1,FALSE)</f>
        <v>2306</v>
      </c>
      <c r="F107" s="82">
        <f>VLOOKUP(A107,FAG_Daten_2022!A$1:$FK$206,FAG_Daten_2022!$AV$1,FALSE)</f>
        <v>3770</v>
      </c>
      <c r="G107" s="82">
        <f>VLOOKUP(A107,FAG_Daten_2022!A$1:$FK$206,FAG_Daten_2022!$F$1,FALSE)</f>
        <v>4848</v>
      </c>
      <c r="H107" s="80">
        <f>VLOOKUP(A107,FAG_Daten_2022!A$1:$FK$206,FAG_Daten_2022!$DH$1,FALSE)</f>
        <v>119</v>
      </c>
      <c r="I107" s="82">
        <f>ROUND(IF(E107&lt;FAG_Basisdaten!$C$5*F107,(FAG_Basisdaten!$C$5*F107-E107)*G107*H107/100,0),0)</f>
        <v>7358513</v>
      </c>
      <c r="J107" s="82">
        <f>VLOOKUP(A107,FAG_Daten_2022!A$1:$FK$206,FAG_Daten_2022!$AT$1,FALSE)</f>
        <v>2306</v>
      </c>
      <c r="K107" s="82">
        <f>VLOOKUP(A107,FAG_Daten_2022!A$1:$FK$206,FAG_Daten_2022!$AV$1,FALSE)</f>
        <v>3770</v>
      </c>
      <c r="L107" s="3">
        <f>VLOOKUP(A107,FAG_Daten_2022!A$1:$FK$206,FAG_Daten_2022!$F$1,FALSE)</f>
        <v>4848</v>
      </c>
      <c r="M107" s="3">
        <f>VLOOKUP(A107,FAG_Daten_2022!A$1:$FK$206,FAG_Daten_2022!DJ$1,FALSE)</f>
        <v>99.67</v>
      </c>
      <c r="N107" s="3">
        <f>VLOOKUP(A107,FAG_Daten_2022!A$1:$FK$206,FAG_Daten_2022!$DK$1,FALSE)</f>
        <v>100.87</v>
      </c>
      <c r="O107" s="82">
        <f>ROUND(IF(J107&gt;K107*FAG_Basisdaten!$C$8,(J107-K107*FAG_Basisdaten!$C$8)*FAG_Basisdaten!$C$9*L107*(M107/N107),0),0)</f>
        <v>0</v>
      </c>
      <c r="P107" s="82">
        <f>VLOOKUP(A107,FAG_Daten_2022!A$1:$FK$206,FAG_Daten_2022!$I$1,FALSE)</f>
        <v>1052</v>
      </c>
      <c r="Q107" s="82">
        <f>VLOOKUP(A107,FAG_Daten_2022!A$1:$FK$206,FAG_Daten_2022!$F$1,FALSE)</f>
        <v>4848</v>
      </c>
      <c r="R107" s="82">
        <f>VLOOKUP(A107,FAG_Daten_2022!A$1:$FK$206,FAG_Daten_2022!$K$1,FALSE)</f>
        <v>232131</v>
      </c>
      <c r="S107" s="82">
        <f>VLOOKUP(A107,FAG_Daten_2022!A$1:$FK$206,FAG_Daten_2022!$H$1,FALSE)</f>
        <v>1130451</v>
      </c>
      <c r="T107" s="82">
        <f>VLOOKUP(A107,FAG_Daten_2022!A$1:$FK$206,FAG_Daten_2022!$F$1,FALSE)</f>
        <v>4848</v>
      </c>
      <c r="U107" s="3">
        <f>VLOOKUP(A107,FAG_Daten_2022!A$1:$FK$206,FAG_Daten_2022!$BC$1,FALSE)</f>
        <v>102.3</v>
      </c>
      <c r="V107" s="3">
        <f>VLOOKUP(A107,FAG_Daten_2022!A$1:$FK$206,FAG_Daten_2022!$BD$1,FALSE)</f>
        <v>104.2</v>
      </c>
      <c r="W107" s="118">
        <f>IF((P107/Q107)&gt;(R107/S107)*FAG_Basisdaten!$C$12,((P107/Q107)-(R107/S107)*FAG_Basisdaten!$C$12)*T107*FAG_Basisdaten!$C$13*(U107/V107),0)</f>
        <v>0</v>
      </c>
      <c r="X107" s="3">
        <f>VLOOKUP(A107,FAG_Daten_2022!A$1:$FK$206,FAG_Daten_2022!$DH$1,FALSE)</f>
        <v>119</v>
      </c>
      <c r="Y107" s="3">
        <f>VLOOKUP(A107,FAG_Daten_2022!A$1:$FK$206,FAG_Daten_2022!$DJ$1,FALSE)</f>
        <v>99.67</v>
      </c>
      <c r="Z107" s="82">
        <f>ROUND(W107-W107*MIN(MAX((Y107*FAG_Basisdaten!$C$15-X107)/(Y107*FAG_Basisdaten!$C$14),0),1),0)</f>
        <v>0</v>
      </c>
      <c r="AA107" s="79">
        <f>VLOOKUP(A107,FAG_Daten_2022!A$1:$FK$206,FAG_Daten_2022!$AW$1,FALSE)</f>
        <v>796.1</v>
      </c>
      <c r="AB107" s="83">
        <f>VLOOKUP(A107,FAG_Daten_2022!A$1:$FK$206,FAG_Daten_2022!$AZ$1,FALSE)</f>
        <v>5.0000000000000001E-4</v>
      </c>
      <c r="AC107" s="3">
        <f>VLOOKUP(A107,FAG_Daten_2022!A$1:$FK$206,FAG_Daten_2022!$F$1,FALSE)</f>
        <v>4848</v>
      </c>
      <c r="AD107" s="3">
        <f>VLOOKUP(A107,FAG_Daten_2022!A$1:$FK$206,FAG_Daten_2022!$BC$1,FALSE)</f>
        <v>102.3</v>
      </c>
      <c r="AE107" s="3">
        <f>VLOOKUP(A107,FAG_Daten_2022!A$1:$FK$206,FAG_Daten_2022!$BD$1,FALSE)</f>
        <v>104.2</v>
      </c>
      <c r="AF107" s="80">
        <f>IF(OR(AA107&lt;FAG_Basisdaten!$C$18,AB107&gt;FAG_Basisdaten!$C$19),MAX((FAG_Basisdaten!$C$20+FAG_Basisdaten!$C$21*AA107+FAG_Basisdaten!$C$22*AB107*100)*AC107*(AD107/AE107),0),0)</f>
        <v>0</v>
      </c>
      <c r="AG107" s="3">
        <f>VLOOKUP(A107,FAG_Daten_2022!A$1:$FK$206,FAG_Daten_2022!$DH$1,FALSE)</f>
        <v>119</v>
      </c>
      <c r="AH107" s="3">
        <f>VLOOKUP(A107,FAG_Daten_2022!A$1:$FK$206,FAG_Daten_2022!$DJ$1,FALSE)</f>
        <v>99.67</v>
      </c>
      <c r="AI107" s="82">
        <f>ROUND(AF107-AF107*MIN(MAX((AH107*FAG_Basisdaten!$C$24-AG107)/(AH107*FAG_Basisdaten!$C$23),0),1),0)</f>
        <v>0</v>
      </c>
      <c r="AJ107" s="3">
        <f>VLOOKUP(A107,FAG_Daten_2022!$A$1:$FK$206,FAG_Daten_2022!$BC$1,FALSE)</f>
        <v>102.3</v>
      </c>
      <c r="AK107" s="3">
        <f>VLOOKUP(A107,FAG_Daten_2022!$A$1:$FK$206,FAG_Daten_2022!$BD$1,FALSE)</f>
        <v>104.2</v>
      </c>
      <c r="AL107" s="82">
        <v>0</v>
      </c>
      <c r="AM107" s="82">
        <f t="shared" si="122"/>
        <v>7358513</v>
      </c>
      <c r="AN107" s="115" t="str">
        <f>IF(VLOOKUP($A107,FAG_Daten_2022!$A$1:$FK$206,FAG_Daten_2022!BS$1,FALSE)="","",VLOOKUP($A107,FAG_Daten_2022!$A$1:$FK$206,FAG_Daten_2022!BS$1,FALSE))</f>
        <v/>
      </c>
      <c r="AO107" s="115" t="str">
        <f>IF(VLOOKUP($A107,FAG_Daten_2022!$A$1:$FK$206,FAG_Daten_2022!BT$1,FALSE)="","",VLOOKUP($A107,FAG_Daten_2022!$A$1:$FK$206,FAG_Daten_2022!BT$1,FALSE))</f>
        <v/>
      </c>
      <c r="AP107" s="115" t="str">
        <f>IF(VLOOKUP($A107,FAG_Daten_2022!$A$1:$FK$206,FAG_Daten_2022!BU$1,FALSE)="","",VLOOKUP($A107,FAG_Daten_2022!$A$1:$FK$206,FAG_Daten_2022!BU$1,FALSE))</f>
        <v/>
      </c>
      <c r="AQ107" s="115" t="str">
        <f>IF(VLOOKUP($A107,FAG_Daten_2022!$A$1:$FK$206,FAG_Daten_2022!BV$1,FALSE)="","",VLOOKUP($A107,FAG_Daten_2022!$A$1:$FK$206,FAG_Daten_2022!BV$1,FALSE))</f>
        <v/>
      </c>
      <c r="AR107" s="115" t="str">
        <f>IF(VLOOKUP($A107,FAG_Daten_2022!$A$1:$FK$206,FAG_Daten_2022!BW$1,FALSE)="","",VLOOKUP($A107,FAG_Daten_2022!$A$1:$FK$206,FAG_Daten_2022!BW$1,FALSE))</f>
        <v/>
      </c>
      <c r="AS107" s="115" t="str">
        <f>IF(VLOOKUP($A107,FAG_Daten_2022!$A$1:$FK$206,FAG_Daten_2022!BX$1,FALSE)="","",VLOOKUP($A107,FAG_Daten_2022!$A$1:$FK$206,FAG_Daten_2022!BX$1,FALSE))</f>
        <v/>
      </c>
      <c r="AT107" s="115" t="str">
        <f>IF(VLOOKUP($A107,FAG_Daten_2022!$A$1:$FK$206,FAG_Daten_2022!BY$1,FALSE)="","",VLOOKUP($A107,FAG_Daten_2022!$A$1:$FK$206,FAG_Daten_2022!BY$1,FALSE))</f>
        <v/>
      </c>
      <c r="AU107" s="115" t="str">
        <f>IF(VLOOKUP($A107,FAG_Daten_2022!$A$1:$FK$206,FAG_Daten_2022!BZ$1,FALSE)="","",VLOOKUP($A107,FAG_Daten_2022!$A$1:$FK$206,FAG_Daten_2022!BZ$1,FALSE))</f>
        <v/>
      </c>
      <c r="AV107" s="115" t="str">
        <f>IF(VLOOKUP($A107,FAG_Daten_2022!$A$1:$FK$206,FAG_Daten_2022!CA$1,FALSE)="","",VLOOKUP($A107,FAG_Daten_2022!$A$1:$FK$206,FAG_Daten_2022!CA$1,FALSE))</f>
        <v/>
      </c>
      <c r="AW107" s="115" t="str">
        <f>IF(VLOOKUP($A107,FAG_Daten_2022!$A$1:$FK$206,FAG_Daten_2022!CB$1,FALSE)="","",VLOOKUP($A107,FAG_Daten_2022!$A$1:$FK$206,FAG_Daten_2022!CB$1,FALSE))</f>
        <v/>
      </c>
      <c r="AX107" s="115" t="str">
        <f>IF(VLOOKUP($A107,FAG_Daten_2022!$A$1:$FK$206,FAG_Daten_2022!CC$1,FALSE)="","",VLOOKUP($A107,FAG_Daten_2022!$A$1:$FK$206,FAG_Daten_2022!CC$1,FALSE))</f>
        <v/>
      </c>
      <c r="AY107" s="115" t="str">
        <f>IF(VLOOKUP($A107,FAG_Daten_2022!$A$1:$FK$206,FAG_Daten_2022!CD$1,FALSE)="","",VLOOKUP($A107,FAG_Daten_2022!$A$1:$FK$206,FAG_Daten_2022!CD$1,FALSE))</f>
        <v/>
      </c>
      <c r="AZ107" s="80">
        <f>VLOOKUP($A107,FAG_Daten_2022!$A$1:$FK$206,FAG_Daten_2022!$DH$1,FALSE)</f>
        <v>119</v>
      </c>
      <c r="BA107" s="80">
        <f>IF(VLOOKUP($A107,FAG_Daten_2022!$A$1:$FK$206,FAG_Daten_2022!M$1,FALSE)="","",VLOOKUP($A107,FAG_Daten_2022!$A$1:$FK$206,FAG_Daten_2022!M$1,FALSE))</f>
        <v>0</v>
      </c>
      <c r="BB107" s="80">
        <f>IF(VLOOKUP($A107,FAG_Daten_2022!$A$1:$FK$206,FAG_Daten_2022!N$1,FALSE)="","",VLOOKUP($A107,FAG_Daten_2022!$A$1:$FK$206,FAG_Daten_2022!N$1,FALSE))</f>
        <v>0</v>
      </c>
      <c r="BC107" s="80">
        <f>IF(VLOOKUP($A107,FAG_Daten_2022!$A$1:$FK$206,FAG_Daten_2022!O$1,FALSE)="","",VLOOKUP($A107,FAG_Daten_2022!$A$1:$FK$206,FAG_Daten_2022!O$1,FALSE))</f>
        <v>0</v>
      </c>
      <c r="BD107" s="80" t="str">
        <f>IF(VLOOKUP($A107,FAG_Daten_2022!$A$1:$FK$206,FAG_Daten_2022!P$1,FALSE)="","",VLOOKUP($A107,FAG_Daten_2022!$A$1:$FK$206,FAG_Daten_2022!P$1,FALSE))</f>
        <v/>
      </c>
      <c r="BE107" s="80">
        <f>IF(VLOOKUP($A107,FAG_Daten_2022!$A$1:$FK$206,FAG_Daten_2022!R$1,FALSE)="","",VLOOKUP($A107,FAG_Daten_2022!$A$1:$FK$206,FAG_Daten_2022!R$1,FALSE))</f>
        <v>0</v>
      </c>
      <c r="BF107" s="80">
        <f>IF(VLOOKUP($A107,FAG_Daten_2022!$A$1:$FK$206,FAG_Daten_2022!S$1,FALSE)="","",VLOOKUP($A107,FAG_Daten_2022!$A$1:$FK$206,FAG_Daten_2022!S$1,FALSE))</f>
        <v>0</v>
      </c>
      <c r="BG107" s="80" t="str">
        <f>IF(VLOOKUP($A107,FAG_Daten_2022!$A$1:$FK$206,FAG_Daten_2022!T$1,FALSE)="","",VLOOKUP($A107,FAG_Daten_2022!$A$1:$FK$206,FAG_Daten_2022!T$1,FALSE))</f>
        <v/>
      </c>
      <c r="BH107" s="80" t="str">
        <f>IF(VLOOKUP($A107,FAG_Daten_2022!$A$1:$FK$206,FAG_Daten_2022!U$1,FALSE)="","",VLOOKUP($A107,FAG_Daten_2022!$A$1:$FK$206,FAG_Daten_2022!U$1,FALSE))</f>
        <v/>
      </c>
      <c r="BI107" s="80">
        <f>IF(VLOOKUP($A107,FAG_Daten_2022!$A$1:$FK$206,FAG_Daten_2022!W$1,FALSE)="","",VLOOKUP($A107,FAG_Daten_2022!$A$1:$FK$206,FAG_Daten_2022!W$1,FALSE))</f>
        <v>0</v>
      </c>
      <c r="BJ107" s="80" t="str">
        <f>IF(VLOOKUP($A107,FAG_Daten_2022!$A$1:$FK$206,FAG_Daten_2022!X$1,FALSE)="","",VLOOKUP($A107,FAG_Daten_2022!$A$1:$FK$206,FAG_Daten_2022!X$1,FALSE))</f>
        <v/>
      </c>
      <c r="BK107" s="80" t="str">
        <f>IF(VLOOKUP($A107,FAG_Daten_2022!$A$1:$FK$206,FAG_Daten_2022!Y$1,FALSE)="","",VLOOKUP($A107,FAG_Daten_2022!$A$1:$FK$206,FAG_Daten_2022!Y$1,FALSE))</f>
        <v/>
      </c>
      <c r="BL107" s="80" t="str">
        <f>IF(VLOOKUP($A107,FAG_Daten_2022!$A$1:$FK$206,FAG_Daten_2022!Z$1,FALSE)="","",VLOOKUP($A107,FAG_Daten_2022!$A$1:$FK$206,FAG_Daten_2022!Z$1,FALSE))</f>
        <v/>
      </c>
      <c r="BM107" s="82">
        <f>IF(VLOOKUP($A107,FAG_Daten_2022!$A$1:$FK$206,FAG_Daten_2022!AG$1,FALSE)="","",VLOOKUP($A107,FAG_Daten_2022!$A$1:$FK$206,FAG_Daten_2022!AG$1,FALSE))</f>
        <v>11178093</v>
      </c>
      <c r="BN107" s="82">
        <f>IF(VLOOKUP($A107,FAG_Daten_2022!$A$1:$FK$206,FAG_Daten_2022!AH$1,FALSE)="","",VLOOKUP($A107,FAG_Daten_2022!$A$1:$FK$206,FAG_Daten_2022!AH$1,FALSE))</f>
        <v>0</v>
      </c>
      <c r="BO107" s="82">
        <f>IF(VLOOKUP($A107,FAG_Daten_2022!$A$1:$FK$206,FAG_Daten_2022!AI$1,FALSE)="","",VLOOKUP($A107,FAG_Daten_2022!$A$1:$FK$206,FAG_Daten_2022!AI$1,FALSE))</f>
        <v>0</v>
      </c>
      <c r="BP107" s="113">
        <f>IF(VLOOKUP($A107,FAG_Daten_2022!$A$1:$FK$206,FAG_Daten_2022!AJ$1,FALSE)="","",VLOOKUP($A107,FAG_Daten_2022!$A$1:$FK$206,FAG_Daten_2022!AJ$1,FALSE))</f>
        <v>0</v>
      </c>
      <c r="BQ107" s="82" t="str">
        <f>IF(VLOOKUP($A107,FAG_Daten_2022!$A$1:$FK$206,FAG_Daten_2022!AK$1,FALSE)="","",VLOOKUP($A107,FAG_Daten_2022!$A$1:$FK$206,FAG_Daten_2022!AK$1,FALSE))</f>
        <v/>
      </c>
      <c r="BR107" s="82">
        <f>IF(VLOOKUP($A107,FAG_Daten_2022!$A$1:$FK$206,FAG_Daten_2022!AL$1,FALSE)="","",VLOOKUP($A107,FAG_Daten_2022!$A$1:$FK$206,FAG_Daten_2022!AL$1,FALSE))</f>
        <v>0</v>
      </c>
      <c r="BS107" s="82">
        <f>IF(VLOOKUP($A107,FAG_Daten_2022!$A$1:$FK$206,FAG_Daten_2022!AM$1,FALSE)="","",VLOOKUP($A107,FAG_Daten_2022!$A$1:$FK$206,FAG_Daten_2022!AM$1,FALSE))</f>
        <v>0</v>
      </c>
      <c r="BT107" s="82" t="str">
        <f>IF(VLOOKUP($A107,FAG_Daten_2022!$A$1:$FK$206,FAG_Daten_2022!AN$1,FALSE)="","",VLOOKUP($A107,FAG_Daten_2022!$A$1:$FK$206,FAG_Daten_2022!AN$1,FALSE))</f>
        <v/>
      </c>
      <c r="BU107" s="82" t="str">
        <f>IF(VLOOKUP($A107,FAG_Daten_2022!$A$1:$FK$206,FAG_Daten_2022!AO$1,FALSE)="","",VLOOKUP($A107,FAG_Daten_2022!$A$1:$FK$206,FAG_Daten_2022!AO$1,FALSE))</f>
        <v/>
      </c>
      <c r="BV107" s="82">
        <f>IF(VLOOKUP($A107,FAG_Daten_2022!$A$1:$FK$206,FAG_Daten_2022!AP$1,FALSE)="","",VLOOKUP($A107,FAG_Daten_2022!$A$1:$FK$206,FAG_Daten_2022!AP$1,FALSE))</f>
        <v>0</v>
      </c>
      <c r="BW107" s="82" t="str">
        <f>IF(VLOOKUP($A107,FAG_Daten_2022!$A$1:$FK$206,FAG_Daten_2022!AQ$1,FALSE)="","",VLOOKUP($A107,FAG_Daten_2022!$A$1:$FK$206,FAG_Daten_2022!AQ$1,FALSE))</f>
        <v/>
      </c>
      <c r="BX107" s="82" t="str">
        <f>IF(VLOOKUP($A107,FAG_Daten_2022!$A$1:$FK$206,FAG_Daten_2022!AR$1,FALSE)="","",VLOOKUP($A107,FAG_Daten_2022!$A$1:$FK$206,FAG_Daten_2022!AR$1,FALSE))</f>
        <v/>
      </c>
      <c r="BY107" s="82" t="str">
        <f>IF(VLOOKUP($A107,FAG_Daten_2022!$A$1:$FK$206,FAG_Daten_2022!AS$1,FALSE)="","",VLOOKUP($A107,FAG_Daten_2022!$A$1:$FK$206,FAG_Daten_2022!AS$1,FALSE))</f>
        <v/>
      </c>
      <c r="BZ107" s="82">
        <f t="shared" si="123"/>
        <v>0</v>
      </c>
      <c r="CA107" s="82">
        <f t="shared" si="124"/>
        <v>0</v>
      </c>
      <c r="CB107" s="82">
        <f t="shared" si="125"/>
        <v>0</v>
      </c>
      <c r="CC107" s="82" t="str">
        <f t="shared" si="126"/>
        <v/>
      </c>
      <c r="CD107" s="82">
        <f t="shared" si="127"/>
        <v>0</v>
      </c>
      <c r="CE107" s="82">
        <f t="shared" si="128"/>
        <v>0</v>
      </c>
      <c r="CF107" s="82" t="str">
        <f t="shared" si="129"/>
        <v/>
      </c>
      <c r="CG107" s="82" t="str">
        <f t="shared" si="130"/>
        <v/>
      </c>
      <c r="CH107" s="82">
        <f t="shared" si="131"/>
        <v>0</v>
      </c>
      <c r="CI107" s="82" t="str">
        <f t="shared" si="132"/>
        <v/>
      </c>
      <c r="CJ107" s="82" t="str">
        <f t="shared" si="133"/>
        <v/>
      </c>
      <c r="CK107" s="82" t="str">
        <f t="shared" si="134"/>
        <v/>
      </c>
      <c r="CL107" s="82">
        <f t="shared" si="135"/>
        <v>0</v>
      </c>
      <c r="CM107" s="82">
        <f t="shared" si="136"/>
        <v>0</v>
      </c>
      <c r="CN107" s="82">
        <f t="shared" si="137"/>
        <v>0</v>
      </c>
      <c r="CO107" s="82" t="str">
        <f t="shared" si="138"/>
        <v/>
      </c>
      <c r="CP107" s="82">
        <f t="shared" si="139"/>
        <v>0</v>
      </c>
      <c r="CQ107" s="82">
        <f t="shared" si="140"/>
        <v>0</v>
      </c>
      <c r="CR107" s="82" t="str">
        <f t="shared" si="141"/>
        <v/>
      </c>
      <c r="CS107" s="82" t="str">
        <f t="shared" si="142"/>
        <v/>
      </c>
      <c r="CT107" s="82">
        <f t="shared" si="143"/>
        <v>0</v>
      </c>
      <c r="CU107" s="82" t="str">
        <f t="shared" si="144"/>
        <v/>
      </c>
      <c r="CV107" s="82" t="str">
        <f t="shared" si="145"/>
        <v/>
      </c>
      <c r="CW107" s="82" t="str">
        <f t="shared" si="146"/>
        <v/>
      </c>
      <c r="CX107" s="82">
        <f t="shared" si="147"/>
        <v>0</v>
      </c>
      <c r="CY107" s="82">
        <f>VLOOKUP($A107,FAG_Daten_2022!$A$1:$FK$206,FAG_Daten_2022!I$1,FALSE)</f>
        <v>1052</v>
      </c>
      <c r="CZ107" s="82" t="str">
        <f>IF(VLOOKUP($A107,FAG_Daten_2022!$A$1:$FK$206,FAG_Daten_2022!BE$1,FALSE)="","",VLOOKUP($A107,FAG_Daten_2022!$A$1:$FK$206,FAG_Daten_2022!BE$1,FALSE))</f>
        <v/>
      </c>
      <c r="DA107" s="82" t="str">
        <f>IF(VLOOKUP($A107,FAG_Daten_2022!$A$1:$FK$206,FAG_Daten_2022!BF$1,FALSE)="","",VLOOKUP($A107,FAG_Daten_2022!$A$1:$FK$206,FAG_Daten_2022!BF$1,FALSE))</f>
        <v/>
      </c>
      <c r="DB107" s="82" t="str">
        <f>IF(VLOOKUP($A107,FAG_Daten_2022!$A$1:$FK$206,FAG_Daten_2022!BG$1,FALSE)="","",VLOOKUP($A107,FAG_Daten_2022!$A$1:$FK$206,FAG_Daten_2022!BG$1,FALSE))</f>
        <v/>
      </c>
      <c r="DC107" s="82" t="str">
        <f>IF(VLOOKUP($A107,FAG_Daten_2022!$A$1:$FK$206,FAG_Daten_2022!BH$1,FALSE)="","",VLOOKUP($A107,FAG_Daten_2022!$A$1:$FK$206,FAG_Daten_2022!BH$1,FALSE))</f>
        <v/>
      </c>
      <c r="DD107" s="82" t="str">
        <f>IF(VLOOKUP($A107,FAG_Daten_2022!$A$1:$FK$206,FAG_Daten_2022!BI$1,FALSE)="","",VLOOKUP($A107,FAG_Daten_2022!$A$1:$FK$206,FAG_Daten_2022!BI$1,FALSE))</f>
        <v/>
      </c>
      <c r="DE107" s="82" t="str">
        <f>IF(VLOOKUP($A107,FAG_Daten_2022!$A$1:$FK$206,FAG_Daten_2022!BJ$1,FALSE)="","",VLOOKUP($A107,FAG_Daten_2022!$A$1:$FK$206,FAG_Daten_2022!BJ$1,FALSE))</f>
        <v/>
      </c>
      <c r="DF107" s="82" t="str">
        <f>IF(VLOOKUP($A107,FAG_Daten_2022!$A$1:$FK$206,FAG_Daten_2022!BK$1,FALSE)="","",VLOOKUP($A107,FAG_Daten_2022!$A$1:$FK$206,FAG_Daten_2022!BK$1,FALSE))</f>
        <v/>
      </c>
      <c r="DG107" s="82" t="str">
        <f>IF(VLOOKUP($A107,FAG_Daten_2022!$A$1:$FK$206,FAG_Daten_2022!BL$1,FALSE)="","",VLOOKUP($A107,FAG_Daten_2022!$A$1:$FK$206,FAG_Daten_2022!BL$1,FALSE))</f>
        <v/>
      </c>
      <c r="DH107" s="82" t="str">
        <f>IF(VLOOKUP($A107,FAG_Daten_2022!$A$1:$FK$206,FAG_Daten_2022!BM$1,FALSE)="","",VLOOKUP($A107,FAG_Daten_2022!$A$1:$FK$206,FAG_Daten_2022!BM$1,FALSE))</f>
        <v/>
      </c>
      <c r="DI107" s="82" t="str">
        <f>IF(VLOOKUP($A107,FAG_Daten_2022!$A$1:$FK$206,FAG_Daten_2022!BN$1,FALSE)="","",VLOOKUP($A107,FAG_Daten_2022!$A$1:$FK$206,FAG_Daten_2022!BN$1,FALSE))</f>
        <v/>
      </c>
      <c r="DJ107" s="82" t="str">
        <f>IF(VLOOKUP($A107,FAG_Daten_2022!$A$1:$FK$206,FAG_Daten_2022!BO$1,FALSE)="","",VLOOKUP($A107,FAG_Daten_2022!$A$1:$FK$206,FAG_Daten_2022!BO$1,FALSE))</f>
        <v/>
      </c>
      <c r="DK107" s="82" t="str">
        <f>IF(VLOOKUP($A107,FAG_Daten_2022!$A$1:$FK$206,FAG_Daten_2022!BP$1,FALSE)="","",VLOOKUP($A107,FAG_Daten_2022!$A$1:$FK$206,FAG_Daten_2022!BP$1,FALSE))</f>
        <v/>
      </c>
      <c r="DL107" s="82" t="str">
        <f>IF(VLOOKUP($A107,FAG_Daten_2022!$A$1:$FK$206,FAG_Daten_2022!BQ$1,FALSE)="","",VLOOKUP($A107,FAG_Daten_2022!$A$1:$FK$206,FAG_Daten_2022!BQ$1,FALSE))</f>
        <v/>
      </c>
      <c r="DM107" s="82" t="str">
        <f>IF(VLOOKUP($A107,FAG_Daten_2022!$A$1:$FK$206,FAG_Daten_2022!BR$1,FALSE)="","",VLOOKUP($A107,FAG_Daten_2022!$A$1:$FK$206,FAG_Daten_2022!BR$1,FALSE))</f>
        <v/>
      </c>
      <c r="DN107" s="82" t="str">
        <f t="shared" si="148"/>
        <v/>
      </c>
      <c r="DO107" s="82" t="str">
        <f t="shared" si="149"/>
        <v/>
      </c>
      <c r="DP107" s="82" t="str">
        <f t="shared" si="150"/>
        <v/>
      </c>
      <c r="DQ107" s="82" t="str">
        <f t="shared" si="151"/>
        <v/>
      </c>
      <c r="DR107" s="82" t="str">
        <f t="shared" si="152"/>
        <v/>
      </c>
      <c r="DS107" s="82" t="str">
        <f t="shared" si="153"/>
        <v/>
      </c>
      <c r="DT107" s="82" t="str">
        <f t="shared" si="154"/>
        <v/>
      </c>
      <c r="DU107" s="82" t="str">
        <f t="shared" si="155"/>
        <v/>
      </c>
      <c r="DV107" s="82" t="str">
        <f t="shared" si="156"/>
        <v/>
      </c>
      <c r="DW107" s="82" t="str">
        <f t="shared" si="157"/>
        <v/>
      </c>
      <c r="DX107" s="82" t="str">
        <f t="shared" si="158"/>
        <v/>
      </c>
      <c r="DY107" s="82" t="str">
        <f t="shared" si="159"/>
        <v/>
      </c>
      <c r="DZ107" s="82">
        <f t="shared" si="160"/>
        <v>0</v>
      </c>
      <c r="EA107" s="82">
        <f t="shared" si="161"/>
        <v>0</v>
      </c>
      <c r="EB107" s="82"/>
      <c r="EC107" s="82"/>
      <c r="ED107" s="82"/>
      <c r="EE107" s="82"/>
      <c r="EF107" s="82"/>
      <c r="EG107" s="82"/>
      <c r="EH107" s="82"/>
      <c r="EI107" s="82"/>
      <c r="EJ107" s="82"/>
      <c r="EK107" s="3"/>
      <c r="EL107" s="82"/>
      <c r="EM107" s="3"/>
    </row>
    <row r="108" spans="1:143" outlineLevel="1" x14ac:dyDescent="0.2">
      <c r="A108" s="3">
        <v>66</v>
      </c>
      <c r="B108" s="3" t="str">
        <f>VLOOKUP(A108,FAG_Daten_2022!A$1:$FK$206,FAG_Daten_2022!$B$1,FALSE)</f>
        <v>Opfikon</v>
      </c>
      <c r="C108" s="3" t="str">
        <f>VLOOKUP(A108,FAG_Daten_2022!A$1:$FK$206,FAG_Daten_2022!$C$1,FALSE)</f>
        <v>Stadt</v>
      </c>
      <c r="D108" s="3" t="str">
        <f>VLOOKUP(A108,FAG_Daten_2022!A$1:$FK$206,FAG_Daten_2022!$D$1,FALSE)</f>
        <v>Bezirk Bülach</v>
      </c>
      <c r="E108" s="82">
        <f>VLOOKUP(A108,FAG_Daten_2022!A$1:$FK$206,FAG_Daten_2022!$AT$1,FALSE)</f>
        <v>5673</v>
      </c>
      <c r="F108" s="82">
        <f>VLOOKUP(A108,FAG_Daten_2022!A$1:$FK$206,FAG_Daten_2022!$AV$1,FALSE)</f>
        <v>3770</v>
      </c>
      <c r="G108" s="82">
        <f>VLOOKUP(A108,FAG_Daten_2022!A$1:$FK$206,FAG_Daten_2022!$F$1,FALSE)</f>
        <v>20905</v>
      </c>
      <c r="H108" s="80">
        <f>VLOOKUP(A108,FAG_Daten_2022!A$1:$FK$206,FAG_Daten_2022!$DH$1,FALSE)</f>
        <v>94</v>
      </c>
      <c r="I108" s="82">
        <f>ROUND(IF(E108&lt;FAG_Basisdaten!$C$5*F108,(FAG_Basisdaten!$C$5*F108-E108)*G108*H108/100,0),0)</f>
        <v>0</v>
      </c>
      <c r="J108" s="82">
        <f>VLOOKUP(A108,FAG_Daten_2022!A$1:$FK$206,FAG_Daten_2022!$AT$1,FALSE)</f>
        <v>5673</v>
      </c>
      <c r="K108" s="82">
        <f>VLOOKUP(A108,FAG_Daten_2022!A$1:$FK$206,FAG_Daten_2022!$AV$1,FALSE)</f>
        <v>3770</v>
      </c>
      <c r="L108" s="3">
        <f>VLOOKUP(A108,FAG_Daten_2022!A$1:$FK$206,FAG_Daten_2022!$F$1,FALSE)</f>
        <v>20905</v>
      </c>
      <c r="M108" s="3">
        <f>VLOOKUP(A108,FAG_Daten_2022!A$1:$FK$206,FAG_Daten_2022!DJ$1,FALSE)</f>
        <v>99.67</v>
      </c>
      <c r="N108" s="3">
        <f>VLOOKUP(A108,FAG_Daten_2022!A$1:$FK$206,FAG_Daten_2022!$DK$1,FALSE)</f>
        <v>100.87</v>
      </c>
      <c r="O108" s="82">
        <f>ROUND(IF(J108&gt;K108*FAG_Basisdaten!$C$8,(J108-K108*FAG_Basisdaten!$C$8)*FAG_Basisdaten!$C$9*L108*(M108/N108),0),0)</f>
        <v>22065064</v>
      </c>
      <c r="P108" s="82">
        <f>VLOOKUP(A108,FAG_Daten_2022!A$1:$FK$206,FAG_Daten_2022!$I$1,FALSE)</f>
        <v>4307</v>
      </c>
      <c r="Q108" s="82">
        <f>VLOOKUP(A108,FAG_Daten_2022!A$1:$FK$206,FAG_Daten_2022!$F$1,FALSE)</f>
        <v>20905</v>
      </c>
      <c r="R108" s="82">
        <f>VLOOKUP(A108,FAG_Daten_2022!A$1:$FK$206,FAG_Daten_2022!$K$1,FALSE)</f>
        <v>232131</v>
      </c>
      <c r="S108" s="82">
        <f>VLOOKUP(A108,FAG_Daten_2022!A$1:$FK$206,FAG_Daten_2022!$H$1,FALSE)</f>
        <v>1130451</v>
      </c>
      <c r="T108" s="82">
        <f>VLOOKUP(A108,FAG_Daten_2022!A$1:$FK$206,FAG_Daten_2022!$F$1,FALSE)</f>
        <v>20905</v>
      </c>
      <c r="U108" s="3">
        <f>VLOOKUP(A108,FAG_Daten_2022!A$1:$FK$206,FAG_Daten_2022!$BC$1,FALSE)</f>
        <v>102.3</v>
      </c>
      <c r="V108" s="3">
        <f>VLOOKUP(A108,FAG_Daten_2022!A$1:$FK$206,FAG_Daten_2022!$BD$1,FALSE)</f>
        <v>104.2</v>
      </c>
      <c r="W108" s="118">
        <f>IF((P108/Q108)&gt;(R108/S108)*FAG_Basisdaten!$C$12,((P108/Q108)-(R108/S108)*FAG_Basisdaten!$C$12)*T108*FAG_Basisdaten!$C$13*(U108/V108),0)</f>
        <v>0</v>
      </c>
      <c r="X108" s="3">
        <f>VLOOKUP(A108,FAG_Daten_2022!A$1:$FK$206,FAG_Daten_2022!$DH$1,FALSE)</f>
        <v>94</v>
      </c>
      <c r="Y108" s="3">
        <f>VLOOKUP(A108,FAG_Daten_2022!A$1:$FK$206,FAG_Daten_2022!$DJ$1,FALSE)</f>
        <v>99.67</v>
      </c>
      <c r="Z108" s="82">
        <f>ROUND(W108-W108*MIN(MAX((Y108*FAG_Basisdaten!$C$15-X108)/(Y108*FAG_Basisdaten!$C$14),0),1),0)</f>
        <v>0</v>
      </c>
      <c r="AA108" s="79">
        <f>VLOOKUP(A108,FAG_Daten_2022!A$1:$FK$206,FAG_Daten_2022!$AW$1,FALSE)</f>
        <v>3791.8</v>
      </c>
      <c r="AB108" s="83">
        <f>VLOOKUP(A108,FAG_Daten_2022!A$1:$FK$206,FAG_Daten_2022!$AZ$1,FALSE)</f>
        <v>0</v>
      </c>
      <c r="AC108" s="3">
        <f>VLOOKUP(A108,FAG_Daten_2022!A$1:$FK$206,FAG_Daten_2022!$F$1,FALSE)</f>
        <v>20905</v>
      </c>
      <c r="AD108" s="3">
        <f>VLOOKUP(A108,FAG_Daten_2022!A$1:$FK$206,FAG_Daten_2022!$BC$1,FALSE)</f>
        <v>102.3</v>
      </c>
      <c r="AE108" s="3">
        <f>VLOOKUP(A108,FAG_Daten_2022!A$1:$FK$206,FAG_Daten_2022!$BD$1,FALSE)</f>
        <v>104.2</v>
      </c>
      <c r="AF108" s="80">
        <f>IF(OR(AA108&lt;FAG_Basisdaten!$C$18,AB108&gt;FAG_Basisdaten!$C$19),MAX((FAG_Basisdaten!$C$20+FAG_Basisdaten!$C$21*AA108+FAG_Basisdaten!$C$22*AB108*100)*AC108*(AD108/AE108),0),0)</f>
        <v>0</v>
      </c>
      <c r="AG108" s="3">
        <f>VLOOKUP(A108,FAG_Daten_2022!A$1:$FK$206,FAG_Daten_2022!$DH$1,FALSE)</f>
        <v>94</v>
      </c>
      <c r="AH108" s="3">
        <f>VLOOKUP(A108,FAG_Daten_2022!A$1:$FK$206,FAG_Daten_2022!$DJ$1,FALSE)</f>
        <v>99.67</v>
      </c>
      <c r="AI108" s="82">
        <f>ROUND(AF108-AF108*MIN(MAX((AH108*FAG_Basisdaten!$C$24-AG108)/(AH108*FAG_Basisdaten!$C$23),0),1),0)</f>
        <v>0</v>
      </c>
      <c r="AJ108" s="3">
        <f>VLOOKUP(A108,FAG_Daten_2022!$A$1:$FK$206,FAG_Daten_2022!$BC$1,FALSE)</f>
        <v>102.3</v>
      </c>
      <c r="AK108" s="3">
        <f>VLOOKUP(A108,FAG_Daten_2022!$A$1:$FK$206,FAG_Daten_2022!$BD$1,FALSE)</f>
        <v>104.2</v>
      </c>
      <c r="AL108" s="82">
        <v>0</v>
      </c>
      <c r="AM108" s="82">
        <f t="shared" si="122"/>
        <v>-22065064</v>
      </c>
      <c r="AN108" s="115" t="str">
        <f>IF(VLOOKUP($A108,FAG_Daten_2022!$A$1:$FK$206,FAG_Daten_2022!BS$1,FALSE)="","",VLOOKUP($A108,FAG_Daten_2022!$A$1:$FK$206,FAG_Daten_2022!BS$1,FALSE))</f>
        <v/>
      </c>
      <c r="AO108" s="115" t="str">
        <f>IF(VLOOKUP($A108,FAG_Daten_2022!$A$1:$FK$206,FAG_Daten_2022!BT$1,FALSE)="","",VLOOKUP($A108,FAG_Daten_2022!$A$1:$FK$206,FAG_Daten_2022!BT$1,FALSE))</f>
        <v/>
      </c>
      <c r="AP108" s="115" t="str">
        <f>IF(VLOOKUP($A108,FAG_Daten_2022!$A$1:$FK$206,FAG_Daten_2022!BU$1,FALSE)="","",VLOOKUP($A108,FAG_Daten_2022!$A$1:$FK$206,FAG_Daten_2022!BU$1,FALSE))</f>
        <v/>
      </c>
      <c r="AQ108" s="115" t="str">
        <f>IF(VLOOKUP($A108,FAG_Daten_2022!$A$1:$FK$206,FAG_Daten_2022!BV$1,FALSE)="","",VLOOKUP($A108,FAG_Daten_2022!$A$1:$FK$206,FAG_Daten_2022!BV$1,FALSE))</f>
        <v/>
      </c>
      <c r="AR108" s="115" t="str">
        <f>IF(VLOOKUP($A108,FAG_Daten_2022!$A$1:$FK$206,FAG_Daten_2022!BW$1,FALSE)="","",VLOOKUP($A108,FAG_Daten_2022!$A$1:$FK$206,FAG_Daten_2022!BW$1,FALSE))</f>
        <v/>
      </c>
      <c r="AS108" s="115" t="str">
        <f>IF(VLOOKUP($A108,FAG_Daten_2022!$A$1:$FK$206,FAG_Daten_2022!BX$1,FALSE)="","",VLOOKUP($A108,FAG_Daten_2022!$A$1:$FK$206,FAG_Daten_2022!BX$1,FALSE))</f>
        <v/>
      </c>
      <c r="AT108" s="115" t="str">
        <f>IF(VLOOKUP($A108,FAG_Daten_2022!$A$1:$FK$206,FAG_Daten_2022!BY$1,FALSE)="","",VLOOKUP($A108,FAG_Daten_2022!$A$1:$FK$206,FAG_Daten_2022!BY$1,FALSE))</f>
        <v/>
      </c>
      <c r="AU108" s="115" t="str">
        <f>IF(VLOOKUP($A108,FAG_Daten_2022!$A$1:$FK$206,FAG_Daten_2022!BZ$1,FALSE)="","",VLOOKUP($A108,FAG_Daten_2022!$A$1:$FK$206,FAG_Daten_2022!BZ$1,FALSE))</f>
        <v/>
      </c>
      <c r="AV108" s="115" t="str">
        <f>IF(VLOOKUP($A108,FAG_Daten_2022!$A$1:$FK$206,FAG_Daten_2022!CA$1,FALSE)="","",VLOOKUP($A108,FAG_Daten_2022!$A$1:$FK$206,FAG_Daten_2022!CA$1,FALSE))</f>
        <v/>
      </c>
      <c r="AW108" s="115" t="str">
        <f>IF(VLOOKUP($A108,FAG_Daten_2022!$A$1:$FK$206,FAG_Daten_2022!CB$1,FALSE)="","",VLOOKUP($A108,FAG_Daten_2022!$A$1:$FK$206,FAG_Daten_2022!CB$1,FALSE))</f>
        <v/>
      </c>
      <c r="AX108" s="115" t="str">
        <f>IF(VLOOKUP($A108,FAG_Daten_2022!$A$1:$FK$206,FAG_Daten_2022!CC$1,FALSE)="","",VLOOKUP($A108,FAG_Daten_2022!$A$1:$FK$206,FAG_Daten_2022!CC$1,FALSE))</f>
        <v/>
      </c>
      <c r="AY108" s="115" t="str">
        <f>IF(VLOOKUP($A108,FAG_Daten_2022!$A$1:$FK$206,FAG_Daten_2022!CD$1,FALSE)="","",VLOOKUP($A108,FAG_Daten_2022!$A$1:$FK$206,FAG_Daten_2022!CD$1,FALSE))</f>
        <v/>
      </c>
      <c r="AZ108" s="80">
        <f>VLOOKUP($A108,FAG_Daten_2022!$A$1:$FK$206,FAG_Daten_2022!$DH$1,FALSE)</f>
        <v>94</v>
      </c>
      <c r="BA108" s="80">
        <f>IF(VLOOKUP($A108,FAG_Daten_2022!$A$1:$FK$206,FAG_Daten_2022!M$1,FALSE)="","",VLOOKUP($A108,FAG_Daten_2022!$A$1:$FK$206,FAG_Daten_2022!M$1,FALSE))</f>
        <v>0</v>
      </c>
      <c r="BB108" s="80">
        <f>IF(VLOOKUP($A108,FAG_Daten_2022!$A$1:$FK$206,FAG_Daten_2022!N$1,FALSE)="","",VLOOKUP($A108,FAG_Daten_2022!$A$1:$FK$206,FAG_Daten_2022!N$1,FALSE))</f>
        <v>0</v>
      </c>
      <c r="BC108" s="80">
        <f>IF(VLOOKUP($A108,FAG_Daten_2022!$A$1:$FK$206,FAG_Daten_2022!O$1,FALSE)="","",VLOOKUP($A108,FAG_Daten_2022!$A$1:$FK$206,FAG_Daten_2022!O$1,FALSE))</f>
        <v>0</v>
      </c>
      <c r="BD108" s="80" t="str">
        <f>IF(VLOOKUP($A108,FAG_Daten_2022!$A$1:$FK$206,FAG_Daten_2022!P$1,FALSE)="","",VLOOKUP($A108,FAG_Daten_2022!$A$1:$FK$206,FAG_Daten_2022!P$1,FALSE))</f>
        <v/>
      </c>
      <c r="BE108" s="80">
        <f>IF(VLOOKUP($A108,FAG_Daten_2022!$A$1:$FK$206,FAG_Daten_2022!R$1,FALSE)="","",VLOOKUP($A108,FAG_Daten_2022!$A$1:$FK$206,FAG_Daten_2022!R$1,FALSE))</f>
        <v>0</v>
      </c>
      <c r="BF108" s="80">
        <f>IF(VLOOKUP($A108,FAG_Daten_2022!$A$1:$FK$206,FAG_Daten_2022!S$1,FALSE)="","",VLOOKUP($A108,FAG_Daten_2022!$A$1:$FK$206,FAG_Daten_2022!S$1,FALSE))</f>
        <v>0</v>
      </c>
      <c r="BG108" s="80" t="str">
        <f>IF(VLOOKUP($A108,FAG_Daten_2022!$A$1:$FK$206,FAG_Daten_2022!T$1,FALSE)="","",VLOOKUP($A108,FAG_Daten_2022!$A$1:$FK$206,FAG_Daten_2022!T$1,FALSE))</f>
        <v/>
      </c>
      <c r="BH108" s="80" t="str">
        <f>IF(VLOOKUP($A108,FAG_Daten_2022!$A$1:$FK$206,FAG_Daten_2022!U$1,FALSE)="","",VLOOKUP($A108,FAG_Daten_2022!$A$1:$FK$206,FAG_Daten_2022!U$1,FALSE))</f>
        <v/>
      </c>
      <c r="BI108" s="80">
        <f>IF(VLOOKUP($A108,FAG_Daten_2022!$A$1:$FK$206,FAG_Daten_2022!W$1,FALSE)="","",VLOOKUP($A108,FAG_Daten_2022!$A$1:$FK$206,FAG_Daten_2022!W$1,FALSE))</f>
        <v>0</v>
      </c>
      <c r="BJ108" s="80" t="str">
        <f>IF(VLOOKUP($A108,FAG_Daten_2022!$A$1:$FK$206,FAG_Daten_2022!X$1,FALSE)="","",VLOOKUP($A108,FAG_Daten_2022!$A$1:$FK$206,FAG_Daten_2022!X$1,FALSE))</f>
        <v/>
      </c>
      <c r="BK108" s="80" t="str">
        <f>IF(VLOOKUP($A108,FAG_Daten_2022!$A$1:$FK$206,FAG_Daten_2022!Y$1,FALSE)="","",VLOOKUP($A108,FAG_Daten_2022!$A$1:$FK$206,FAG_Daten_2022!Y$1,FALSE))</f>
        <v/>
      </c>
      <c r="BL108" s="80" t="str">
        <f>IF(VLOOKUP($A108,FAG_Daten_2022!$A$1:$FK$206,FAG_Daten_2022!Z$1,FALSE)="","",VLOOKUP($A108,FAG_Daten_2022!$A$1:$FK$206,FAG_Daten_2022!Z$1,FALSE))</f>
        <v/>
      </c>
      <c r="BM108" s="82">
        <f>IF(VLOOKUP($A108,FAG_Daten_2022!$A$1:$FK$206,FAG_Daten_2022!AG$1,FALSE)="","",VLOOKUP($A108,FAG_Daten_2022!$A$1:$FK$206,FAG_Daten_2022!AG$1,FALSE))</f>
        <v>118599444</v>
      </c>
      <c r="BN108" s="82">
        <f>IF(VLOOKUP($A108,FAG_Daten_2022!$A$1:$FK$206,FAG_Daten_2022!AH$1,FALSE)="","",VLOOKUP($A108,FAG_Daten_2022!$A$1:$FK$206,FAG_Daten_2022!AH$1,FALSE))</f>
        <v>0</v>
      </c>
      <c r="BO108" s="82">
        <f>IF(VLOOKUP($A108,FAG_Daten_2022!$A$1:$FK$206,FAG_Daten_2022!AI$1,FALSE)="","",VLOOKUP($A108,FAG_Daten_2022!$A$1:$FK$206,FAG_Daten_2022!AI$1,FALSE))</f>
        <v>0</v>
      </c>
      <c r="BP108" s="113">
        <f>IF(VLOOKUP($A108,FAG_Daten_2022!$A$1:$FK$206,FAG_Daten_2022!AJ$1,FALSE)="","",VLOOKUP($A108,FAG_Daten_2022!$A$1:$FK$206,FAG_Daten_2022!AJ$1,FALSE))</f>
        <v>0</v>
      </c>
      <c r="BQ108" s="82" t="str">
        <f>IF(VLOOKUP($A108,FAG_Daten_2022!$A$1:$FK$206,FAG_Daten_2022!AK$1,FALSE)="","",VLOOKUP($A108,FAG_Daten_2022!$A$1:$FK$206,FAG_Daten_2022!AK$1,FALSE))</f>
        <v/>
      </c>
      <c r="BR108" s="82">
        <f>IF(VLOOKUP($A108,FAG_Daten_2022!$A$1:$FK$206,FAG_Daten_2022!AL$1,FALSE)="","",VLOOKUP($A108,FAG_Daten_2022!$A$1:$FK$206,FAG_Daten_2022!AL$1,FALSE))</f>
        <v>0</v>
      </c>
      <c r="BS108" s="82">
        <f>IF(VLOOKUP($A108,FAG_Daten_2022!$A$1:$FK$206,FAG_Daten_2022!AM$1,FALSE)="","",VLOOKUP($A108,FAG_Daten_2022!$A$1:$FK$206,FAG_Daten_2022!AM$1,FALSE))</f>
        <v>0</v>
      </c>
      <c r="BT108" s="82" t="str">
        <f>IF(VLOOKUP($A108,FAG_Daten_2022!$A$1:$FK$206,FAG_Daten_2022!AN$1,FALSE)="","",VLOOKUP($A108,FAG_Daten_2022!$A$1:$FK$206,FAG_Daten_2022!AN$1,FALSE))</f>
        <v/>
      </c>
      <c r="BU108" s="82" t="str">
        <f>IF(VLOOKUP($A108,FAG_Daten_2022!$A$1:$FK$206,FAG_Daten_2022!AO$1,FALSE)="","",VLOOKUP($A108,FAG_Daten_2022!$A$1:$FK$206,FAG_Daten_2022!AO$1,FALSE))</f>
        <v/>
      </c>
      <c r="BV108" s="82">
        <f>IF(VLOOKUP($A108,FAG_Daten_2022!$A$1:$FK$206,FAG_Daten_2022!AP$1,FALSE)="","",VLOOKUP($A108,FAG_Daten_2022!$A$1:$FK$206,FAG_Daten_2022!AP$1,FALSE))</f>
        <v>0</v>
      </c>
      <c r="BW108" s="82" t="str">
        <f>IF(VLOOKUP($A108,FAG_Daten_2022!$A$1:$FK$206,FAG_Daten_2022!AQ$1,FALSE)="","",VLOOKUP($A108,FAG_Daten_2022!$A$1:$FK$206,FAG_Daten_2022!AQ$1,FALSE))</f>
        <v/>
      </c>
      <c r="BX108" s="82" t="str">
        <f>IF(VLOOKUP($A108,FAG_Daten_2022!$A$1:$FK$206,FAG_Daten_2022!AR$1,FALSE)="","",VLOOKUP($A108,FAG_Daten_2022!$A$1:$FK$206,FAG_Daten_2022!AR$1,FALSE))</f>
        <v/>
      </c>
      <c r="BY108" s="82" t="str">
        <f>IF(VLOOKUP($A108,FAG_Daten_2022!$A$1:$FK$206,FAG_Daten_2022!AS$1,FALSE)="","",VLOOKUP($A108,FAG_Daten_2022!$A$1:$FK$206,FAG_Daten_2022!AS$1,FALSE))</f>
        <v/>
      </c>
      <c r="BZ108" s="82">
        <f t="shared" si="123"/>
        <v>0</v>
      </c>
      <c r="CA108" s="82">
        <f t="shared" si="124"/>
        <v>0</v>
      </c>
      <c r="CB108" s="82">
        <f t="shared" si="125"/>
        <v>0</v>
      </c>
      <c r="CC108" s="82" t="str">
        <f t="shared" si="126"/>
        <v/>
      </c>
      <c r="CD108" s="82">
        <f t="shared" si="127"/>
        <v>0</v>
      </c>
      <c r="CE108" s="82">
        <f t="shared" si="128"/>
        <v>0</v>
      </c>
      <c r="CF108" s="82" t="str">
        <f t="shared" si="129"/>
        <v/>
      </c>
      <c r="CG108" s="82" t="str">
        <f t="shared" si="130"/>
        <v/>
      </c>
      <c r="CH108" s="82">
        <f t="shared" si="131"/>
        <v>0</v>
      </c>
      <c r="CI108" s="82" t="str">
        <f t="shared" si="132"/>
        <v/>
      </c>
      <c r="CJ108" s="82" t="str">
        <f t="shared" si="133"/>
        <v/>
      </c>
      <c r="CK108" s="82" t="str">
        <f t="shared" si="134"/>
        <v/>
      </c>
      <c r="CL108" s="82">
        <f t="shared" si="135"/>
        <v>0</v>
      </c>
      <c r="CM108" s="82">
        <f t="shared" si="136"/>
        <v>0</v>
      </c>
      <c r="CN108" s="82">
        <f t="shared" si="137"/>
        <v>0</v>
      </c>
      <c r="CO108" s="82" t="str">
        <f t="shared" si="138"/>
        <v/>
      </c>
      <c r="CP108" s="82">
        <f t="shared" si="139"/>
        <v>0</v>
      </c>
      <c r="CQ108" s="82">
        <f t="shared" si="140"/>
        <v>0</v>
      </c>
      <c r="CR108" s="82" t="str">
        <f t="shared" si="141"/>
        <v/>
      </c>
      <c r="CS108" s="82" t="str">
        <f t="shared" si="142"/>
        <v/>
      </c>
      <c r="CT108" s="82">
        <f t="shared" si="143"/>
        <v>0</v>
      </c>
      <c r="CU108" s="82" t="str">
        <f t="shared" si="144"/>
        <v/>
      </c>
      <c r="CV108" s="82" t="str">
        <f t="shared" si="145"/>
        <v/>
      </c>
      <c r="CW108" s="82" t="str">
        <f t="shared" si="146"/>
        <v/>
      </c>
      <c r="CX108" s="82">
        <f t="shared" si="147"/>
        <v>0</v>
      </c>
      <c r="CY108" s="82">
        <f>VLOOKUP($A108,FAG_Daten_2022!$A$1:$FK$206,FAG_Daten_2022!I$1,FALSE)</f>
        <v>4307</v>
      </c>
      <c r="CZ108" s="82" t="str">
        <f>IF(VLOOKUP($A108,FAG_Daten_2022!$A$1:$FK$206,FAG_Daten_2022!BE$1,FALSE)="","",VLOOKUP($A108,FAG_Daten_2022!$A$1:$FK$206,FAG_Daten_2022!BE$1,FALSE))</f>
        <v/>
      </c>
      <c r="DA108" s="82" t="str">
        <f>IF(VLOOKUP($A108,FAG_Daten_2022!$A$1:$FK$206,FAG_Daten_2022!BF$1,FALSE)="","",VLOOKUP($A108,FAG_Daten_2022!$A$1:$FK$206,FAG_Daten_2022!BF$1,FALSE))</f>
        <v/>
      </c>
      <c r="DB108" s="82" t="str">
        <f>IF(VLOOKUP($A108,FAG_Daten_2022!$A$1:$FK$206,FAG_Daten_2022!BG$1,FALSE)="","",VLOOKUP($A108,FAG_Daten_2022!$A$1:$FK$206,FAG_Daten_2022!BG$1,FALSE))</f>
        <v/>
      </c>
      <c r="DC108" s="82" t="str">
        <f>IF(VLOOKUP($A108,FAG_Daten_2022!$A$1:$FK$206,FAG_Daten_2022!BH$1,FALSE)="","",VLOOKUP($A108,FAG_Daten_2022!$A$1:$FK$206,FAG_Daten_2022!BH$1,FALSE))</f>
        <v/>
      </c>
      <c r="DD108" s="82" t="str">
        <f>IF(VLOOKUP($A108,FAG_Daten_2022!$A$1:$FK$206,FAG_Daten_2022!BI$1,FALSE)="","",VLOOKUP($A108,FAG_Daten_2022!$A$1:$FK$206,FAG_Daten_2022!BI$1,FALSE))</f>
        <v/>
      </c>
      <c r="DE108" s="82" t="str">
        <f>IF(VLOOKUP($A108,FAG_Daten_2022!$A$1:$FK$206,FAG_Daten_2022!BJ$1,FALSE)="","",VLOOKUP($A108,FAG_Daten_2022!$A$1:$FK$206,FAG_Daten_2022!BJ$1,FALSE))</f>
        <v/>
      </c>
      <c r="DF108" s="82" t="str">
        <f>IF(VLOOKUP($A108,FAG_Daten_2022!$A$1:$FK$206,FAG_Daten_2022!BK$1,FALSE)="","",VLOOKUP($A108,FAG_Daten_2022!$A$1:$FK$206,FAG_Daten_2022!BK$1,FALSE))</f>
        <v/>
      </c>
      <c r="DG108" s="82" t="str">
        <f>IF(VLOOKUP($A108,FAG_Daten_2022!$A$1:$FK$206,FAG_Daten_2022!BL$1,FALSE)="","",VLOOKUP($A108,FAG_Daten_2022!$A$1:$FK$206,FAG_Daten_2022!BL$1,FALSE))</f>
        <v/>
      </c>
      <c r="DH108" s="82" t="str">
        <f>IF(VLOOKUP($A108,FAG_Daten_2022!$A$1:$FK$206,FAG_Daten_2022!BM$1,FALSE)="","",VLOOKUP($A108,FAG_Daten_2022!$A$1:$FK$206,FAG_Daten_2022!BM$1,FALSE))</f>
        <v/>
      </c>
      <c r="DI108" s="82" t="str">
        <f>IF(VLOOKUP($A108,FAG_Daten_2022!$A$1:$FK$206,FAG_Daten_2022!BN$1,FALSE)="","",VLOOKUP($A108,FAG_Daten_2022!$A$1:$FK$206,FAG_Daten_2022!BN$1,FALSE))</f>
        <v/>
      </c>
      <c r="DJ108" s="82" t="str">
        <f>IF(VLOOKUP($A108,FAG_Daten_2022!$A$1:$FK$206,FAG_Daten_2022!BO$1,FALSE)="","",VLOOKUP($A108,FAG_Daten_2022!$A$1:$FK$206,FAG_Daten_2022!BO$1,FALSE))</f>
        <v/>
      </c>
      <c r="DK108" s="82" t="str">
        <f>IF(VLOOKUP($A108,FAG_Daten_2022!$A$1:$FK$206,FAG_Daten_2022!BP$1,FALSE)="","",VLOOKUP($A108,FAG_Daten_2022!$A$1:$FK$206,FAG_Daten_2022!BP$1,FALSE))</f>
        <v/>
      </c>
      <c r="DL108" s="82" t="str">
        <f>IF(VLOOKUP($A108,FAG_Daten_2022!$A$1:$FK$206,FAG_Daten_2022!BQ$1,FALSE)="","",VLOOKUP($A108,FAG_Daten_2022!$A$1:$FK$206,FAG_Daten_2022!BQ$1,FALSE))</f>
        <v/>
      </c>
      <c r="DM108" s="82" t="str">
        <f>IF(VLOOKUP($A108,FAG_Daten_2022!$A$1:$FK$206,FAG_Daten_2022!BR$1,FALSE)="","",VLOOKUP($A108,FAG_Daten_2022!$A$1:$FK$206,FAG_Daten_2022!BR$1,FALSE))</f>
        <v/>
      </c>
      <c r="DN108" s="82" t="str">
        <f t="shared" si="148"/>
        <v/>
      </c>
      <c r="DO108" s="82" t="str">
        <f t="shared" si="149"/>
        <v/>
      </c>
      <c r="DP108" s="82" t="str">
        <f t="shared" si="150"/>
        <v/>
      </c>
      <c r="DQ108" s="82" t="str">
        <f t="shared" si="151"/>
        <v/>
      </c>
      <c r="DR108" s="82" t="str">
        <f t="shared" si="152"/>
        <v/>
      </c>
      <c r="DS108" s="82" t="str">
        <f t="shared" si="153"/>
        <v/>
      </c>
      <c r="DT108" s="82" t="str">
        <f t="shared" si="154"/>
        <v/>
      </c>
      <c r="DU108" s="82" t="str">
        <f t="shared" si="155"/>
        <v/>
      </c>
      <c r="DV108" s="82" t="str">
        <f t="shared" si="156"/>
        <v/>
      </c>
      <c r="DW108" s="82" t="str">
        <f t="shared" si="157"/>
        <v/>
      </c>
      <c r="DX108" s="82" t="str">
        <f t="shared" si="158"/>
        <v/>
      </c>
      <c r="DY108" s="82" t="str">
        <f t="shared" si="159"/>
        <v/>
      </c>
      <c r="DZ108" s="82">
        <f t="shared" si="160"/>
        <v>0</v>
      </c>
      <c r="EA108" s="82">
        <f t="shared" si="161"/>
        <v>0</v>
      </c>
      <c r="EB108" s="82"/>
      <c r="EC108" s="82"/>
      <c r="ED108" s="82"/>
      <c r="EE108" s="82"/>
      <c r="EF108" s="82"/>
      <c r="EG108" s="82"/>
      <c r="EH108" s="82"/>
      <c r="EI108" s="82"/>
      <c r="EJ108" s="82"/>
      <c r="EL108" s="11"/>
    </row>
    <row r="109" spans="1:143" outlineLevel="1" x14ac:dyDescent="0.2">
      <c r="A109" s="3">
        <v>37</v>
      </c>
      <c r="B109" s="3" t="str">
        <f>VLOOKUP(A109,FAG_Daten_2022!A$1:$FK$206,FAG_Daten_2022!$B$1,FALSE)</f>
        <v>Ossingen</v>
      </c>
      <c r="C109" s="3" t="str">
        <f>VLOOKUP(A109,FAG_Daten_2022!A$1:$FK$206,FAG_Daten_2022!$C$1,FALSE)</f>
        <v>Politische Gemeinde</v>
      </c>
      <c r="D109" s="3" t="str">
        <f>VLOOKUP(A109,FAG_Daten_2022!A$1:$FK$206,FAG_Daten_2022!$D$1,FALSE)</f>
        <v>Bezirk Andelfingen</v>
      </c>
      <c r="E109" s="82">
        <f>VLOOKUP(A109,FAG_Daten_2022!A$1:$FK$206,FAG_Daten_2022!$AT$1,FALSE)</f>
        <v>2150</v>
      </c>
      <c r="F109" s="82">
        <f>VLOOKUP(A109,FAG_Daten_2022!A$1:$FK$206,FAG_Daten_2022!$AV$1,FALSE)</f>
        <v>3770</v>
      </c>
      <c r="G109" s="82">
        <f>VLOOKUP(A109,FAG_Daten_2022!A$1:$FK$206,FAG_Daten_2022!$F$1,FALSE)</f>
        <v>1726</v>
      </c>
      <c r="H109" s="80">
        <f>VLOOKUP(A109,FAG_Daten_2022!A$1:$FK$206,FAG_Daten_2022!$DH$1,FALSE)</f>
        <v>99</v>
      </c>
      <c r="I109" s="82">
        <f>ROUND(IF(E109&lt;FAG_Basisdaten!$C$5*F109,(FAG_Basisdaten!$C$5*F109-E109)*G109*H109/100,0),0)</f>
        <v>2446061</v>
      </c>
      <c r="J109" s="82">
        <f>VLOOKUP(A109,FAG_Daten_2022!A$1:$FK$206,FAG_Daten_2022!$AT$1,FALSE)</f>
        <v>2150</v>
      </c>
      <c r="K109" s="82">
        <f>VLOOKUP(A109,FAG_Daten_2022!A$1:$FK$206,FAG_Daten_2022!$AV$1,FALSE)</f>
        <v>3770</v>
      </c>
      <c r="L109" s="3">
        <f>VLOOKUP(A109,FAG_Daten_2022!A$1:$FK$206,FAG_Daten_2022!$F$1,FALSE)</f>
        <v>1726</v>
      </c>
      <c r="M109" s="3">
        <f>VLOOKUP(A109,FAG_Daten_2022!A$1:$FK$206,FAG_Daten_2022!DJ$1,FALSE)</f>
        <v>99.67</v>
      </c>
      <c r="N109" s="3">
        <f>VLOOKUP(A109,FAG_Daten_2022!A$1:$FK$206,FAG_Daten_2022!$DK$1,FALSE)</f>
        <v>100.87</v>
      </c>
      <c r="O109" s="82">
        <f>ROUND(IF(J109&gt;K109*FAG_Basisdaten!$C$8,(J109-K109*FAG_Basisdaten!$C$8)*FAG_Basisdaten!$C$9*L109*(M109/N109),0),0)</f>
        <v>0</v>
      </c>
      <c r="P109" s="82">
        <f>VLOOKUP(A109,FAG_Daten_2022!A$1:$FK$206,FAG_Daten_2022!$I$1,FALSE)</f>
        <v>360</v>
      </c>
      <c r="Q109" s="82">
        <f>VLOOKUP(A109,FAG_Daten_2022!A$1:$FK$206,FAG_Daten_2022!$F$1,FALSE)</f>
        <v>1726</v>
      </c>
      <c r="R109" s="82">
        <f>VLOOKUP(A109,FAG_Daten_2022!A$1:$FK$206,FAG_Daten_2022!$K$1,FALSE)</f>
        <v>232131</v>
      </c>
      <c r="S109" s="82">
        <f>VLOOKUP(A109,FAG_Daten_2022!A$1:$FK$206,FAG_Daten_2022!$H$1,FALSE)</f>
        <v>1130451</v>
      </c>
      <c r="T109" s="82">
        <f>VLOOKUP(A109,FAG_Daten_2022!A$1:$FK$206,FAG_Daten_2022!$F$1,FALSE)</f>
        <v>1726</v>
      </c>
      <c r="U109" s="3">
        <f>VLOOKUP(A109,FAG_Daten_2022!A$1:$FK$206,FAG_Daten_2022!$BC$1,FALSE)</f>
        <v>102.3</v>
      </c>
      <c r="V109" s="3">
        <f>VLOOKUP(A109,FAG_Daten_2022!A$1:$FK$206,FAG_Daten_2022!$BD$1,FALSE)</f>
        <v>104.2</v>
      </c>
      <c r="W109" s="118">
        <f>IF((P109/Q109)&gt;(R109/S109)*FAG_Basisdaten!$C$12,((P109/Q109)-(R109/S109)*FAG_Basisdaten!$C$12)*T109*FAG_Basisdaten!$C$13*(U109/V109),0)</f>
        <v>0</v>
      </c>
      <c r="X109" s="3">
        <f>VLOOKUP(A109,FAG_Daten_2022!A$1:$FK$206,FAG_Daten_2022!$DH$1,FALSE)</f>
        <v>99</v>
      </c>
      <c r="Y109" s="3">
        <f>VLOOKUP(A109,FAG_Daten_2022!A$1:$FK$206,FAG_Daten_2022!$DJ$1,FALSE)</f>
        <v>99.67</v>
      </c>
      <c r="Z109" s="82">
        <f>ROUND(W109-W109*MIN(MAX((Y109*FAG_Basisdaten!$C$15-X109)/(Y109*FAG_Basisdaten!$C$14),0),1),0)</f>
        <v>0</v>
      </c>
      <c r="AA109" s="79">
        <f>VLOOKUP(A109,FAG_Daten_2022!A$1:$FK$206,FAG_Daten_2022!$AW$1,FALSE)</f>
        <v>135.81</v>
      </c>
      <c r="AB109" s="83">
        <f>VLOOKUP(A109,FAG_Daten_2022!A$1:$FK$206,FAG_Daten_2022!$AZ$1,FALSE)</f>
        <v>3.5999999999999999E-3</v>
      </c>
      <c r="AC109" s="3">
        <f>VLOOKUP(A109,FAG_Daten_2022!A$1:$FK$206,FAG_Daten_2022!$F$1,FALSE)</f>
        <v>1726</v>
      </c>
      <c r="AD109" s="3">
        <f>VLOOKUP(A109,FAG_Daten_2022!A$1:$FK$206,FAG_Daten_2022!$BC$1,FALSE)</f>
        <v>102.3</v>
      </c>
      <c r="AE109" s="3">
        <f>VLOOKUP(A109,FAG_Daten_2022!A$1:$FK$206,FAG_Daten_2022!$BD$1,FALSE)</f>
        <v>104.2</v>
      </c>
      <c r="AF109" s="80">
        <f>IF(OR(AA109&lt;FAG_Basisdaten!$C$18,AB109&gt;FAG_Basisdaten!$C$19),MAX((FAG_Basisdaten!$C$20+FAG_Basisdaten!$C$21*AA109+FAG_Basisdaten!$C$22*AB109*100)*AC109*(AD109/AE109),0),0)</f>
        <v>456827.75798464485</v>
      </c>
      <c r="AG109" s="3">
        <f>VLOOKUP(A109,FAG_Daten_2022!A$1:$FK$206,FAG_Daten_2022!$DH$1,FALSE)</f>
        <v>99</v>
      </c>
      <c r="AH109" s="3">
        <f>VLOOKUP(A109,FAG_Daten_2022!A$1:$FK$206,FAG_Daten_2022!$DJ$1,FALSE)</f>
        <v>99.67</v>
      </c>
      <c r="AI109" s="82">
        <f>ROUND(AF109-AF109*MIN(MAX((AH109*FAG_Basisdaten!$C$24-AG109)/(AH109*FAG_Basisdaten!$C$23),0),1),0)</f>
        <v>202066</v>
      </c>
      <c r="AJ109" s="3">
        <f>VLOOKUP(A109,FAG_Daten_2022!$A$1:$FK$206,FAG_Daten_2022!$BC$1,FALSE)</f>
        <v>102.3</v>
      </c>
      <c r="AK109" s="3">
        <f>VLOOKUP(A109,FAG_Daten_2022!$A$1:$FK$206,FAG_Daten_2022!$BD$1,FALSE)</f>
        <v>104.2</v>
      </c>
      <c r="AL109" s="82">
        <v>0</v>
      </c>
      <c r="AM109" s="82">
        <f t="shared" si="122"/>
        <v>2648127</v>
      </c>
      <c r="AN109" s="115" t="str">
        <f>IF(VLOOKUP($A109,FAG_Daten_2022!$A$1:$FK$206,FAG_Daten_2022!BS$1,FALSE)="","",VLOOKUP($A109,FAG_Daten_2022!$A$1:$FK$206,FAG_Daten_2022!BS$1,FALSE))</f>
        <v>Ossingen</v>
      </c>
      <c r="AO109" s="115" t="str">
        <f>IF(VLOOKUP($A109,FAG_Daten_2022!$A$1:$FK$206,FAG_Daten_2022!BT$1,FALSE)="","",VLOOKUP($A109,FAG_Daten_2022!$A$1:$FK$206,FAG_Daten_2022!BT$1,FALSE))</f>
        <v/>
      </c>
      <c r="AP109" s="115" t="str">
        <f>IF(VLOOKUP($A109,FAG_Daten_2022!$A$1:$FK$206,FAG_Daten_2022!BU$1,FALSE)="","",VLOOKUP($A109,FAG_Daten_2022!$A$1:$FK$206,FAG_Daten_2022!BU$1,FALSE))</f>
        <v/>
      </c>
      <c r="AQ109" s="115" t="str">
        <f>IF(VLOOKUP($A109,FAG_Daten_2022!$A$1:$FK$206,FAG_Daten_2022!BV$1,FALSE)="","",VLOOKUP($A109,FAG_Daten_2022!$A$1:$FK$206,FAG_Daten_2022!BV$1,FALSE))</f>
        <v/>
      </c>
      <c r="AR109" s="115" t="str">
        <f>IF(VLOOKUP($A109,FAG_Daten_2022!$A$1:$FK$206,FAG_Daten_2022!BW$1,FALSE)="","",VLOOKUP($A109,FAG_Daten_2022!$A$1:$FK$206,FAG_Daten_2022!BW$1,FALSE))</f>
        <v>Ossingen-Truttikon</v>
      </c>
      <c r="AS109" s="115" t="str">
        <f>IF(VLOOKUP($A109,FAG_Daten_2022!$A$1:$FK$206,FAG_Daten_2022!BX$1,FALSE)="","",VLOOKUP($A109,FAG_Daten_2022!$A$1:$FK$206,FAG_Daten_2022!BX$1,FALSE))</f>
        <v/>
      </c>
      <c r="AT109" s="115" t="str">
        <f>IF(VLOOKUP($A109,FAG_Daten_2022!$A$1:$FK$206,FAG_Daten_2022!BY$1,FALSE)="","",VLOOKUP($A109,FAG_Daten_2022!$A$1:$FK$206,FAG_Daten_2022!BY$1,FALSE))</f>
        <v/>
      </c>
      <c r="AU109" s="115" t="str">
        <f>IF(VLOOKUP($A109,FAG_Daten_2022!$A$1:$FK$206,FAG_Daten_2022!BZ$1,FALSE)="","",VLOOKUP($A109,FAG_Daten_2022!$A$1:$FK$206,FAG_Daten_2022!BZ$1,FALSE))</f>
        <v/>
      </c>
      <c r="AV109" s="115" t="str">
        <f>IF(VLOOKUP($A109,FAG_Daten_2022!$A$1:$FK$206,FAG_Daten_2022!CA$1,FALSE)="","",VLOOKUP($A109,FAG_Daten_2022!$A$1:$FK$206,FAG_Daten_2022!CA$1,FALSE))</f>
        <v/>
      </c>
      <c r="AW109" s="115" t="str">
        <f>IF(VLOOKUP($A109,FAG_Daten_2022!$A$1:$FK$206,FAG_Daten_2022!CB$1,FALSE)="","",VLOOKUP($A109,FAG_Daten_2022!$A$1:$FK$206,FAG_Daten_2022!CB$1,FALSE))</f>
        <v/>
      </c>
      <c r="AX109" s="115" t="str">
        <f>IF(VLOOKUP($A109,FAG_Daten_2022!$A$1:$FK$206,FAG_Daten_2022!CC$1,FALSE)="","",VLOOKUP($A109,FAG_Daten_2022!$A$1:$FK$206,FAG_Daten_2022!CC$1,FALSE))</f>
        <v/>
      </c>
      <c r="AY109" s="115" t="str">
        <f>IF(VLOOKUP($A109,FAG_Daten_2022!$A$1:$FK$206,FAG_Daten_2022!CD$1,FALSE)="","",VLOOKUP($A109,FAG_Daten_2022!$A$1:$FK$206,FAG_Daten_2022!CD$1,FALSE))</f>
        <v/>
      </c>
      <c r="AZ109" s="80">
        <f>VLOOKUP($A109,FAG_Daten_2022!$A$1:$FK$206,FAG_Daten_2022!$DH$1,FALSE)</f>
        <v>99</v>
      </c>
      <c r="BA109" s="80">
        <f>IF(VLOOKUP($A109,FAG_Daten_2022!$A$1:$FK$206,FAG_Daten_2022!M$1,FALSE)="","",VLOOKUP($A109,FAG_Daten_2022!$A$1:$FK$206,FAG_Daten_2022!M$1,FALSE))</f>
        <v>36</v>
      </c>
      <c r="BB109" s="80">
        <f>IF(VLOOKUP($A109,FAG_Daten_2022!$A$1:$FK$206,FAG_Daten_2022!N$1,FALSE)="","",VLOOKUP($A109,FAG_Daten_2022!$A$1:$FK$206,FAG_Daten_2022!N$1,FALSE))</f>
        <v>0</v>
      </c>
      <c r="BC109" s="80">
        <f>IF(VLOOKUP($A109,FAG_Daten_2022!$A$1:$FK$206,FAG_Daten_2022!O$1,FALSE)="","",VLOOKUP($A109,FAG_Daten_2022!$A$1:$FK$206,FAG_Daten_2022!O$1,FALSE))</f>
        <v>0</v>
      </c>
      <c r="BD109" s="80" t="str">
        <f>IF(VLOOKUP($A109,FAG_Daten_2022!$A$1:$FK$206,FAG_Daten_2022!P$1,FALSE)="","",VLOOKUP($A109,FAG_Daten_2022!$A$1:$FK$206,FAG_Daten_2022!P$1,FALSE))</f>
        <v/>
      </c>
      <c r="BE109" s="80">
        <f>IF(VLOOKUP($A109,FAG_Daten_2022!$A$1:$FK$206,FAG_Daten_2022!R$1,FALSE)="","",VLOOKUP($A109,FAG_Daten_2022!$A$1:$FK$206,FAG_Daten_2022!R$1,FALSE))</f>
        <v>24</v>
      </c>
      <c r="BF109" s="80">
        <f>IF(VLOOKUP($A109,FAG_Daten_2022!$A$1:$FK$206,FAG_Daten_2022!S$1,FALSE)="","",VLOOKUP($A109,FAG_Daten_2022!$A$1:$FK$206,FAG_Daten_2022!S$1,FALSE))</f>
        <v>0</v>
      </c>
      <c r="BG109" s="80" t="str">
        <f>IF(VLOOKUP($A109,FAG_Daten_2022!$A$1:$FK$206,FAG_Daten_2022!T$1,FALSE)="","",VLOOKUP($A109,FAG_Daten_2022!$A$1:$FK$206,FAG_Daten_2022!T$1,FALSE))</f>
        <v/>
      </c>
      <c r="BH109" s="80" t="str">
        <f>IF(VLOOKUP($A109,FAG_Daten_2022!$A$1:$FK$206,FAG_Daten_2022!U$1,FALSE)="","",VLOOKUP($A109,FAG_Daten_2022!$A$1:$FK$206,FAG_Daten_2022!U$1,FALSE))</f>
        <v/>
      </c>
      <c r="BI109" s="80">
        <f>IF(VLOOKUP($A109,FAG_Daten_2022!$A$1:$FK$206,FAG_Daten_2022!W$1,FALSE)="","",VLOOKUP($A109,FAG_Daten_2022!$A$1:$FK$206,FAG_Daten_2022!W$1,FALSE))</f>
        <v>0</v>
      </c>
      <c r="BJ109" s="80" t="str">
        <f>IF(VLOOKUP($A109,FAG_Daten_2022!$A$1:$FK$206,FAG_Daten_2022!X$1,FALSE)="","",VLOOKUP($A109,FAG_Daten_2022!$A$1:$FK$206,FAG_Daten_2022!X$1,FALSE))</f>
        <v/>
      </c>
      <c r="BK109" s="80" t="str">
        <f>IF(VLOOKUP($A109,FAG_Daten_2022!$A$1:$FK$206,FAG_Daten_2022!Y$1,FALSE)="","",VLOOKUP($A109,FAG_Daten_2022!$A$1:$FK$206,FAG_Daten_2022!Y$1,FALSE))</f>
        <v/>
      </c>
      <c r="BL109" s="80" t="str">
        <f>IF(VLOOKUP($A109,FAG_Daten_2022!$A$1:$FK$206,FAG_Daten_2022!Z$1,FALSE)="","",VLOOKUP($A109,FAG_Daten_2022!$A$1:$FK$206,FAG_Daten_2022!Z$1,FALSE))</f>
        <v/>
      </c>
      <c r="BM109" s="82">
        <f>IF(VLOOKUP($A109,FAG_Daten_2022!$A$1:$FK$206,FAG_Daten_2022!AG$1,FALSE)="","",VLOOKUP($A109,FAG_Daten_2022!$A$1:$FK$206,FAG_Daten_2022!AG$1,FALSE))</f>
        <v>3711571</v>
      </c>
      <c r="BN109" s="82">
        <f>IF(VLOOKUP($A109,FAG_Daten_2022!$A$1:$FK$206,FAG_Daten_2022!AH$1,FALSE)="","",VLOOKUP($A109,FAG_Daten_2022!$A$1:$FK$206,FAG_Daten_2022!AH$1,FALSE))</f>
        <v>3711571</v>
      </c>
      <c r="BO109" s="82">
        <f>IF(VLOOKUP($A109,FAG_Daten_2022!$A$1:$FK$206,FAG_Daten_2022!AI$1,FALSE)="","",VLOOKUP($A109,FAG_Daten_2022!$A$1:$FK$206,FAG_Daten_2022!AI$1,FALSE))</f>
        <v>0</v>
      </c>
      <c r="BP109" s="113">
        <f>IF(VLOOKUP($A109,FAG_Daten_2022!$A$1:$FK$206,FAG_Daten_2022!AJ$1,FALSE)="","",VLOOKUP($A109,FAG_Daten_2022!$A$1:$FK$206,FAG_Daten_2022!AJ$1,FALSE))</f>
        <v>0</v>
      </c>
      <c r="BQ109" s="82" t="str">
        <f>IF(VLOOKUP($A109,FAG_Daten_2022!$A$1:$FK$206,FAG_Daten_2022!AK$1,FALSE)="","",VLOOKUP($A109,FAG_Daten_2022!$A$1:$FK$206,FAG_Daten_2022!AK$1,FALSE))</f>
        <v/>
      </c>
      <c r="BR109" s="82">
        <f>IF(VLOOKUP($A109,FAG_Daten_2022!$A$1:$FK$206,FAG_Daten_2022!AL$1,FALSE)="","",VLOOKUP($A109,FAG_Daten_2022!$A$1:$FK$206,FAG_Daten_2022!AL$1,FALSE))</f>
        <v>3711571</v>
      </c>
      <c r="BS109" s="82">
        <f>IF(VLOOKUP($A109,FAG_Daten_2022!$A$1:$FK$206,FAG_Daten_2022!AM$1,FALSE)="","",VLOOKUP($A109,FAG_Daten_2022!$A$1:$FK$206,FAG_Daten_2022!AM$1,FALSE))</f>
        <v>0</v>
      </c>
      <c r="BT109" s="82" t="str">
        <f>IF(VLOOKUP($A109,FAG_Daten_2022!$A$1:$FK$206,FAG_Daten_2022!AN$1,FALSE)="","",VLOOKUP($A109,FAG_Daten_2022!$A$1:$FK$206,FAG_Daten_2022!AN$1,FALSE))</f>
        <v/>
      </c>
      <c r="BU109" s="82" t="str">
        <f>IF(VLOOKUP($A109,FAG_Daten_2022!$A$1:$FK$206,FAG_Daten_2022!AO$1,FALSE)="","",VLOOKUP($A109,FAG_Daten_2022!$A$1:$FK$206,FAG_Daten_2022!AO$1,FALSE))</f>
        <v/>
      </c>
      <c r="BV109" s="82">
        <f>IF(VLOOKUP($A109,FAG_Daten_2022!$A$1:$FK$206,FAG_Daten_2022!AP$1,FALSE)="","",VLOOKUP($A109,FAG_Daten_2022!$A$1:$FK$206,FAG_Daten_2022!AP$1,FALSE))</f>
        <v>0</v>
      </c>
      <c r="BW109" s="82" t="str">
        <f>IF(VLOOKUP($A109,FAG_Daten_2022!$A$1:$FK$206,FAG_Daten_2022!AQ$1,FALSE)="","",VLOOKUP($A109,FAG_Daten_2022!$A$1:$FK$206,FAG_Daten_2022!AQ$1,FALSE))</f>
        <v/>
      </c>
      <c r="BX109" s="82" t="str">
        <f>IF(VLOOKUP($A109,FAG_Daten_2022!$A$1:$FK$206,FAG_Daten_2022!AR$1,FALSE)="","",VLOOKUP($A109,FAG_Daten_2022!$A$1:$FK$206,FAG_Daten_2022!AR$1,FALSE))</f>
        <v/>
      </c>
      <c r="BY109" s="82" t="str">
        <f>IF(VLOOKUP($A109,FAG_Daten_2022!$A$1:$FK$206,FAG_Daten_2022!AS$1,FALSE)="","",VLOOKUP($A109,FAG_Daten_2022!$A$1:$FK$206,FAG_Daten_2022!AS$1,FALSE))</f>
        <v/>
      </c>
      <c r="BZ109" s="82">
        <f t="shared" si="123"/>
        <v>889477</v>
      </c>
      <c r="CA109" s="82">
        <f t="shared" si="124"/>
        <v>0</v>
      </c>
      <c r="CB109" s="82">
        <f t="shared" si="125"/>
        <v>0</v>
      </c>
      <c r="CC109" s="82" t="str">
        <f t="shared" si="126"/>
        <v/>
      </c>
      <c r="CD109" s="82">
        <f t="shared" si="127"/>
        <v>592984</v>
      </c>
      <c r="CE109" s="82">
        <f t="shared" si="128"/>
        <v>0</v>
      </c>
      <c r="CF109" s="82" t="str">
        <f t="shared" si="129"/>
        <v/>
      </c>
      <c r="CG109" s="82" t="str">
        <f t="shared" si="130"/>
        <v/>
      </c>
      <c r="CH109" s="82">
        <f t="shared" si="131"/>
        <v>0</v>
      </c>
      <c r="CI109" s="82" t="str">
        <f t="shared" si="132"/>
        <v/>
      </c>
      <c r="CJ109" s="82" t="str">
        <f t="shared" si="133"/>
        <v/>
      </c>
      <c r="CK109" s="82" t="str">
        <f t="shared" si="134"/>
        <v/>
      </c>
      <c r="CL109" s="82">
        <f t="shared" si="135"/>
        <v>0</v>
      </c>
      <c r="CM109" s="82">
        <f t="shared" si="136"/>
        <v>0</v>
      </c>
      <c r="CN109" s="82">
        <f t="shared" si="137"/>
        <v>0</v>
      </c>
      <c r="CO109" s="82" t="str">
        <f t="shared" si="138"/>
        <v/>
      </c>
      <c r="CP109" s="82">
        <f t="shared" si="139"/>
        <v>0</v>
      </c>
      <c r="CQ109" s="82">
        <f t="shared" si="140"/>
        <v>0</v>
      </c>
      <c r="CR109" s="82" t="str">
        <f t="shared" si="141"/>
        <v/>
      </c>
      <c r="CS109" s="82" t="str">
        <f t="shared" si="142"/>
        <v/>
      </c>
      <c r="CT109" s="82">
        <f t="shared" si="143"/>
        <v>0</v>
      </c>
      <c r="CU109" s="82" t="str">
        <f t="shared" si="144"/>
        <v/>
      </c>
      <c r="CV109" s="82" t="str">
        <f t="shared" si="145"/>
        <v/>
      </c>
      <c r="CW109" s="82" t="str">
        <f t="shared" si="146"/>
        <v/>
      </c>
      <c r="CX109" s="82">
        <f t="shared" si="147"/>
        <v>1482461</v>
      </c>
      <c r="CY109" s="82">
        <f>VLOOKUP($A109,FAG_Daten_2022!$A$1:$FK$206,FAG_Daten_2022!I$1,FALSE)</f>
        <v>360</v>
      </c>
      <c r="CZ109" s="82">
        <f>IF(VLOOKUP($A109,FAG_Daten_2022!$A$1:$FK$206,FAG_Daten_2022!BE$1,FALSE)="","",VLOOKUP($A109,FAG_Daten_2022!$A$1:$FK$206,FAG_Daten_2022!BE$1,FALSE))</f>
        <v>140</v>
      </c>
      <c r="DA109" s="82" t="str">
        <f>IF(VLOOKUP($A109,FAG_Daten_2022!$A$1:$FK$206,FAG_Daten_2022!BF$1,FALSE)="","",VLOOKUP($A109,FAG_Daten_2022!$A$1:$FK$206,FAG_Daten_2022!BF$1,FALSE))</f>
        <v/>
      </c>
      <c r="DB109" s="82" t="str">
        <f>IF(VLOOKUP($A109,FAG_Daten_2022!$A$1:$FK$206,FAG_Daten_2022!BG$1,FALSE)="","",VLOOKUP($A109,FAG_Daten_2022!$A$1:$FK$206,FAG_Daten_2022!BG$1,FALSE))</f>
        <v/>
      </c>
      <c r="DC109" s="82" t="str">
        <f>IF(VLOOKUP($A109,FAG_Daten_2022!$A$1:$FK$206,FAG_Daten_2022!BH$1,FALSE)="","",VLOOKUP($A109,FAG_Daten_2022!$A$1:$FK$206,FAG_Daten_2022!BH$1,FALSE))</f>
        <v/>
      </c>
      <c r="DD109" s="82">
        <f>IF(VLOOKUP($A109,FAG_Daten_2022!$A$1:$FK$206,FAG_Daten_2022!BI$1,FALSE)="","",VLOOKUP($A109,FAG_Daten_2022!$A$1:$FK$206,FAG_Daten_2022!BI$1,FALSE))</f>
        <v>45</v>
      </c>
      <c r="DE109" s="82" t="str">
        <f>IF(VLOOKUP($A109,FAG_Daten_2022!$A$1:$FK$206,FAG_Daten_2022!BJ$1,FALSE)="","",VLOOKUP($A109,FAG_Daten_2022!$A$1:$FK$206,FAG_Daten_2022!BJ$1,FALSE))</f>
        <v/>
      </c>
      <c r="DF109" s="82" t="str">
        <f>IF(VLOOKUP($A109,FAG_Daten_2022!$A$1:$FK$206,FAG_Daten_2022!BK$1,FALSE)="","",VLOOKUP($A109,FAG_Daten_2022!$A$1:$FK$206,FAG_Daten_2022!BK$1,FALSE))</f>
        <v/>
      </c>
      <c r="DG109" s="82" t="str">
        <f>IF(VLOOKUP($A109,FAG_Daten_2022!$A$1:$FK$206,FAG_Daten_2022!BL$1,FALSE)="","",VLOOKUP($A109,FAG_Daten_2022!$A$1:$FK$206,FAG_Daten_2022!BL$1,FALSE))</f>
        <v/>
      </c>
      <c r="DH109" s="82" t="str">
        <f>IF(VLOOKUP($A109,FAG_Daten_2022!$A$1:$FK$206,FAG_Daten_2022!BM$1,FALSE)="","",VLOOKUP($A109,FAG_Daten_2022!$A$1:$FK$206,FAG_Daten_2022!BM$1,FALSE))</f>
        <v/>
      </c>
      <c r="DI109" s="82" t="str">
        <f>IF(VLOOKUP($A109,FAG_Daten_2022!$A$1:$FK$206,FAG_Daten_2022!BN$1,FALSE)="","",VLOOKUP($A109,FAG_Daten_2022!$A$1:$FK$206,FAG_Daten_2022!BN$1,FALSE))</f>
        <v/>
      </c>
      <c r="DJ109" s="82" t="str">
        <f>IF(VLOOKUP($A109,FAG_Daten_2022!$A$1:$FK$206,FAG_Daten_2022!BO$1,FALSE)="","",VLOOKUP($A109,FAG_Daten_2022!$A$1:$FK$206,FAG_Daten_2022!BO$1,FALSE))</f>
        <v/>
      </c>
      <c r="DK109" s="82" t="str">
        <f>IF(VLOOKUP($A109,FAG_Daten_2022!$A$1:$FK$206,FAG_Daten_2022!BP$1,FALSE)="","",VLOOKUP($A109,FAG_Daten_2022!$A$1:$FK$206,FAG_Daten_2022!BP$1,FALSE))</f>
        <v/>
      </c>
      <c r="DL109" s="82" t="str">
        <f>IF(VLOOKUP($A109,FAG_Daten_2022!$A$1:$FK$206,FAG_Daten_2022!BQ$1,FALSE)="","",VLOOKUP($A109,FAG_Daten_2022!$A$1:$FK$206,FAG_Daten_2022!BQ$1,FALSE))</f>
        <v/>
      </c>
      <c r="DM109" s="82" t="str">
        <f>IF(VLOOKUP($A109,FAG_Daten_2022!$A$1:$FK$206,FAG_Daten_2022!BR$1,FALSE)="","",VLOOKUP($A109,FAG_Daten_2022!$A$1:$FK$206,FAG_Daten_2022!BR$1,FALSE))</f>
        <v/>
      </c>
      <c r="DN109" s="82">
        <f t="shared" si="148"/>
        <v>0</v>
      </c>
      <c r="DO109" s="82" t="str">
        <f t="shared" si="149"/>
        <v/>
      </c>
      <c r="DP109" s="82" t="str">
        <f t="shared" si="150"/>
        <v/>
      </c>
      <c r="DQ109" s="82" t="str">
        <f t="shared" si="151"/>
        <v/>
      </c>
      <c r="DR109" s="82">
        <f t="shared" si="152"/>
        <v>0</v>
      </c>
      <c r="DS109" s="82" t="str">
        <f t="shared" si="153"/>
        <v/>
      </c>
      <c r="DT109" s="82" t="str">
        <f t="shared" si="154"/>
        <v/>
      </c>
      <c r="DU109" s="82" t="str">
        <f t="shared" si="155"/>
        <v/>
      </c>
      <c r="DV109" s="82" t="str">
        <f t="shared" si="156"/>
        <v/>
      </c>
      <c r="DW109" s="82" t="str">
        <f t="shared" si="157"/>
        <v/>
      </c>
      <c r="DX109" s="82" t="str">
        <f t="shared" si="158"/>
        <v/>
      </c>
      <c r="DY109" s="82" t="str">
        <f t="shared" si="159"/>
        <v/>
      </c>
      <c r="DZ109" s="82">
        <f t="shared" si="160"/>
        <v>0</v>
      </c>
      <c r="EA109" s="82">
        <f t="shared" si="161"/>
        <v>1482461</v>
      </c>
      <c r="EB109" s="82"/>
      <c r="EC109" s="82"/>
      <c r="ED109" s="82"/>
      <c r="EE109" s="82"/>
      <c r="EF109" s="82"/>
      <c r="EG109" s="82"/>
      <c r="EH109" s="82"/>
      <c r="EI109" s="82"/>
      <c r="EJ109" s="82"/>
      <c r="EK109" s="3"/>
      <c r="EL109" s="82"/>
      <c r="EM109" s="3"/>
    </row>
    <row r="110" spans="1:143" s="3" customFormat="1" outlineLevel="1" x14ac:dyDescent="0.2">
      <c r="A110" s="3">
        <v>94</v>
      </c>
      <c r="B110" s="3" t="str">
        <f>VLOOKUP(A110,FAG_Daten_2022!A$1:$FK$206,FAG_Daten_2022!$B$1,FALSE)</f>
        <v>Otelfingen</v>
      </c>
      <c r="C110" s="3" t="str">
        <f>VLOOKUP(A110,FAG_Daten_2022!A$1:$FK$206,FAG_Daten_2022!$C$1,FALSE)</f>
        <v>Politische Gemeinde</v>
      </c>
      <c r="D110" s="3" t="str">
        <f>VLOOKUP(A110,FAG_Daten_2022!A$1:$FK$206,FAG_Daten_2022!$D$1,FALSE)</f>
        <v>Bezirk Dielsdorf</v>
      </c>
      <c r="E110" s="82">
        <f>VLOOKUP(A110,FAG_Daten_2022!A$1:$FK$206,FAG_Daten_2022!$AT$1,FALSE)</f>
        <v>3301</v>
      </c>
      <c r="F110" s="82">
        <f>VLOOKUP(A110,FAG_Daten_2022!A$1:$FK$206,FAG_Daten_2022!$AV$1,FALSE)</f>
        <v>3770</v>
      </c>
      <c r="G110" s="82">
        <f>VLOOKUP(A110,FAG_Daten_2022!A$1:$FK$206,FAG_Daten_2022!$F$1,FALSE)</f>
        <v>2940</v>
      </c>
      <c r="H110" s="80">
        <f>VLOOKUP(A110,FAG_Daten_2022!A$1:$FK$206,FAG_Daten_2022!$DH$1,FALSE)</f>
        <v>110</v>
      </c>
      <c r="I110" s="82">
        <f>ROUND(IF(E110&lt;FAG_Basisdaten!$C$5*F110,(FAG_Basisdaten!$C$5*F110-E110)*G110*H110/100,0),0)</f>
        <v>907137</v>
      </c>
      <c r="J110" s="82">
        <f>VLOOKUP(A110,FAG_Daten_2022!A$1:$FK$206,FAG_Daten_2022!$AT$1,FALSE)</f>
        <v>3301</v>
      </c>
      <c r="K110" s="82">
        <f>VLOOKUP(A110,FAG_Daten_2022!A$1:$FK$206,FAG_Daten_2022!$AV$1,FALSE)</f>
        <v>3770</v>
      </c>
      <c r="L110" s="3">
        <f>VLOOKUP(A110,FAG_Daten_2022!A$1:$FK$206,FAG_Daten_2022!$F$1,FALSE)</f>
        <v>2940</v>
      </c>
      <c r="M110" s="3">
        <f>VLOOKUP(A110,FAG_Daten_2022!A$1:$FK$206,FAG_Daten_2022!DJ$1,FALSE)</f>
        <v>99.67</v>
      </c>
      <c r="N110" s="3">
        <f>VLOOKUP(A110,FAG_Daten_2022!A$1:$FK$206,FAG_Daten_2022!$DK$1,FALSE)</f>
        <v>100.87</v>
      </c>
      <c r="O110" s="82">
        <f>ROUND(IF(J110&gt;K110*FAG_Basisdaten!$C$8,(J110-K110*FAG_Basisdaten!$C$8)*FAG_Basisdaten!$C$9*L110*(M110/N110),0),0)</f>
        <v>0</v>
      </c>
      <c r="P110" s="82">
        <f>VLOOKUP(A110,FAG_Daten_2022!A$1:$FK$206,FAG_Daten_2022!$I$1,FALSE)</f>
        <v>675</v>
      </c>
      <c r="Q110" s="82">
        <f>VLOOKUP(A110,FAG_Daten_2022!A$1:$FK$206,FAG_Daten_2022!$F$1,FALSE)</f>
        <v>2940</v>
      </c>
      <c r="R110" s="82">
        <f>VLOOKUP(A110,FAG_Daten_2022!A$1:$FK$206,FAG_Daten_2022!$K$1,FALSE)</f>
        <v>232131</v>
      </c>
      <c r="S110" s="82">
        <f>VLOOKUP(A110,FAG_Daten_2022!A$1:$FK$206,FAG_Daten_2022!$H$1,FALSE)</f>
        <v>1130451</v>
      </c>
      <c r="T110" s="82">
        <f>VLOOKUP(A110,FAG_Daten_2022!A$1:$FK$206,FAG_Daten_2022!$F$1,FALSE)</f>
        <v>2940</v>
      </c>
      <c r="U110" s="3">
        <f>VLOOKUP(A110,FAG_Daten_2022!A$1:$FK$206,FAG_Daten_2022!$BC$1,FALSE)</f>
        <v>102.3</v>
      </c>
      <c r="V110" s="3">
        <f>VLOOKUP(A110,FAG_Daten_2022!A$1:$FK$206,FAG_Daten_2022!$BD$1,FALSE)</f>
        <v>104.2</v>
      </c>
      <c r="W110" s="118">
        <f>IF((P110/Q110)&gt;(R110/S110)*FAG_Basisdaten!$C$12,((P110/Q110)-(R110/S110)*FAG_Basisdaten!$C$12)*T110*FAG_Basisdaten!$C$13*(U110/V110),0)</f>
        <v>128632.31622988953</v>
      </c>
      <c r="X110" s="3">
        <f>VLOOKUP(A110,FAG_Daten_2022!A$1:$FK$206,FAG_Daten_2022!$DH$1,FALSE)</f>
        <v>110</v>
      </c>
      <c r="Y110" s="3">
        <f>VLOOKUP(A110,FAG_Daten_2022!A$1:$FK$206,FAG_Daten_2022!$DJ$1,FALSE)</f>
        <v>99.67</v>
      </c>
      <c r="Z110" s="82">
        <f>ROUND(W110-W110*MIN(MAX((Y110*FAG_Basisdaten!$C$15-X110)/(Y110*FAG_Basisdaten!$C$14),0),1),0)</f>
        <v>82709</v>
      </c>
      <c r="AA110" s="79">
        <f>VLOOKUP(A110,FAG_Daten_2022!A$1:$FK$206,FAG_Daten_2022!$AW$1,FALSE)</f>
        <v>414.15</v>
      </c>
      <c r="AB110" s="83">
        <f>VLOOKUP(A110,FAG_Daten_2022!A$1:$FK$206,FAG_Daten_2022!$AZ$1,FALSE)</f>
        <v>7.0699999999999999E-2</v>
      </c>
      <c r="AC110" s="3">
        <f>VLOOKUP(A110,FAG_Daten_2022!A$1:$FK$206,FAG_Daten_2022!$F$1,FALSE)</f>
        <v>2940</v>
      </c>
      <c r="AD110" s="3">
        <f>VLOOKUP(A110,FAG_Daten_2022!A$1:$FK$206,FAG_Daten_2022!$BC$1,FALSE)</f>
        <v>102.3</v>
      </c>
      <c r="AE110" s="3">
        <f>VLOOKUP(A110,FAG_Daten_2022!A$1:$FK$206,FAG_Daten_2022!$BD$1,FALSE)</f>
        <v>104.2</v>
      </c>
      <c r="AF110" s="80">
        <f>IF(OR(AA110&lt;FAG_Basisdaten!$C$18,AB110&gt;FAG_Basisdaten!$C$19),MAX((FAG_Basisdaten!$C$20+FAG_Basisdaten!$C$21*AA110+FAG_Basisdaten!$C$22*AB110*100)*AC110*(AD110/AE110),0),0)</f>
        <v>0</v>
      </c>
      <c r="AG110" s="3">
        <f>VLOOKUP(A110,FAG_Daten_2022!A$1:$FK$206,FAG_Daten_2022!$DH$1,FALSE)</f>
        <v>110</v>
      </c>
      <c r="AH110" s="3">
        <f>VLOOKUP(A110,FAG_Daten_2022!A$1:$FK$206,FAG_Daten_2022!$DJ$1,FALSE)</f>
        <v>99.67</v>
      </c>
      <c r="AI110" s="82">
        <f>ROUND(AF110-AF110*MIN(MAX((AH110*FAG_Basisdaten!$C$24-AG110)/(AH110*FAG_Basisdaten!$C$23),0),1),0)</f>
        <v>0</v>
      </c>
      <c r="AJ110" s="3">
        <f>VLOOKUP(A110,FAG_Daten_2022!$A$1:$FK$206,FAG_Daten_2022!$BC$1,FALSE)</f>
        <v>102.3</v>
      </c>
      <c r="AK110" s="3">
        <f>VLOOKUP(A110,FAG_Daten_2022!$A$1:$FK$206,FAG_Daten_2022!$BD$1,FALSE)</f>
        <v>104.2</v>
      </c>
      <c r="AL110" s="82">
        <v>0</v>
      </c>
      <c r="AM110" s="82">
        <f t="shared" si="122"/>
        <v>989846</v>
      </c>
      <c r="AN110" s="115" t="str">
        <f>IF(VLOOKUP($A110,FAG_Daten_2022!$A$1:$FK$206,FAG_Daten_2022!BS$1,FALSE)="","",VLOOKUP($A110,FAG_Daten_2022!$A$1:$FK$206,FAG_Daten_2022!BS$1,FALSE))</f>
        <v/>
      </c>
      <c r="AO110" s="115" t="str">
        <f>IF(VLOOKUP($A110,FAG_Daten_2022!$A$1:$FK$206,FAG_Daten_2022!BT$1,FALSE)="","",VLOOKUP($A110,FAG_Daten_2022!$A$1:$FK$206,FAG_Daten_2022!BT$1,FALSE))</f>
        <v/>
      </c>
      <c r="AP110" s="115" t="str">
        <f>IF(VLOOKUP($A110,FAG_Daten_2022!$A$1:$FK$206,FAG_Daten_2022!BU$1,FALSE)="","",VLOOKUP($A110,FAG_Daten_2022!$A$1:$FK$206,FAG_Daten_2022!BU$1,FALSE))</f>
        <v/>
      </c>
      <c r="AQ110" s="115" t="str">
        <f>IF(VLOOKUP($A110,FAG_Daten_2022!$A$1:$FK$206,FAG_Daten_2022!BV$1,FALSE)="","",VLOOKUP($A110,FAG_Daten_2022!$A$1:$FK$206,FAG_Daten_2022!BV$1,FALSE))</f>
        <v/>
      </c>
      <c r="AR110" s="115" t="str">
        <f>IF(VLOOKUP($A110,FAG_Daten_2022!$A$1:$FK$206,FAG_Daten_2022!BW$1,FALSE)="","",VLOOKUP($A110,FAG_Daten_2022!$A$1:$FK$206,FAG_Daten_2022!BW$1,FALSE))</f>
        <v>Unteres Furttal</v>
      </c>
      <c r="AS110" s="115" t="str">
        <f>IF(VLOOKUP($A110,FAG_Daten_2022!$A$1:$FK$206,FAG_Daten_2022!BX$1,FALSE)="","",VLOOKUP($A110,FAG_Daten_2022!$A$1:$FK$206,FAG_Daten_2022!BX$1,FALSE))</f>
        <v/>
      </c>
      <c r="AT110" s="115" t="str">
        <f>IF(VLOOKUP($A110,FAG_Daten_2022!$A$1:$FK$206,FAG_Daten_2022!BY$1,FALSE)="","",VLOOKUP($A110,FAG_Daten_2022!$A$1:$FK$206,FAG_Daten_2022!BY$1,FALSE))</f>
        <v/>
      </c>
      <c r="AU110" s="115" t="str">
        <f>IF(VLOOKUP($A110,FAG_Daten_2022!$A$1:$FK$206,FAG_Daten_2022!BZ$1,FALSE)="","",VLOOKUP($A110,FAG_Daten_2022!$A$1:$FK$206,FAG_Daten_2022!BZ$1,FALSE))</f>
        <v/>
      </c>
      <c r="AV110" s="115" t="str">
        <f>IF(VLOOKUP($A110,FAG_Daten_2022!$A$1:$FK$206,FAG_Daten_2022!CA$1,FALSE)="","",VLOOKUP($A110,FAG_Daten_2022!$A$1:$FK$206,FAG_Daten_2022!CA$1,FALSE))</f>
        <v/>
      </c>
      <c r="AW110" s="115" t="str">
        <f>IF(VLOOKUP($A110,FAG_Daten_2022!$A$1:$FK$206,FAG_Daten_2022!CB$1,FALSE)="","",VLOOKUP($A110,FAG_Daten_2022!$A$1:$FK$206,FAG_Daten_2022!CB$1,FALSE))</f>
        <v/>
      </c>
      <c r="AX110" s="115" t="str">
        <f>IF(VLOOKUP($A110,FAG_Daten_2022!$A$1:$FK$206,FAG_Daten_2022!CC$1,FALSE)="","",VLOOKUP($A110,FAG_Daten_2022!$A$1:$FK$206,FAG_Daten_2022!CC$1,FALSE))</f>
        <v/>
      </c>
      <c r="AY110" s="115" t="str">
        <f>IF(VLOOKUP($A110,FAG_Daten_2022!$A$1:$FK$206,FAG_Daten_2022!CD$1,FALSE)="","",VLOOKUP($A110,FAG_Daten_2022!$A$1:$FK$206,FAG_Daten_2022!CD$1,FALSE))</f>
        <v/>
      </c>
      <c r="AZ110" s="80">
        <f>VLOOKUP($A110,FAG_Daten_2022!$A$1:$FK$206,FAG_Daten_2022!$DH$1,FALSE)</f>
        <v>110</v>
      </c>
      <c r="BA110" s="80">
        <f>IF(VLOOKUP($A110,FAG_Daten_2022!$A$1:$FK$206,FAG_Daten_2022!M$1,FALSE)="","",VLOOKUP($A110,FAG_Daten_2022!$A$1:$FK$206,FAG_Daten_2022!M$1,FALSE))</f>
        <v>0</v>
      </c>
      <c r="BB110" s="80">
        <f>IF(VLOOKUP($A110,FAG_Daten_2022!$A$1:$FK$206,FAG_Daten_2022!N$1,FALSE)="","",VLOOKUP($A110,FAG_Daten_2022!$A$1:$FK$206,FAG_Daten_2022!N$1,FALSE))</f>
        <v>0</v>
      </c>
      <c r="BC110" s="80">
        <f>IF(VLOOKUP($A110,FAG_Daten_2022!$A$1:$FK$206,FAG_Daten_2022!O$1,FALSE)="","",VLOOKUP($A110,FAG_Daten_2022!$A$1:$FK$206,FAG_Daten_2022!O$1,FALSE))</f>
        <v>0</v>
      </c>
      <c r="BD110" s="80" t="str">
        <f>IF(VLOOKUP($A110,FAG_Daten_2022!$A$1:$FK$206,FAG_Daten_2022!P$1,FALSE)="","",VLOOKUP($A110,FAG_Daten_2022!$A$1:$FK$206,FAG_Daten_2022!P$1,FALSE))</f>
        <v/>
      </c>
      <c r="BE110" s="80">
        <f>IF(VLOOKUP($A110,FAG_Daten_2022!$A$1:$FK$206,FAG_Daten_2022!R$1,FALSE)="","",VLOOKUP($A110,FAG_Daten_2022!$A$1:$FK$206,FAG_Daten_2022!R$1,FALSE))</f>
        <v>22</v>
      </c>
      <c r="BF110" s="80">
        <f>IF(VLOOKUP($A110,FAG_Daten_2022!$A$1:$FK$206,FAG_Daten_2022!S$1,FALSE)="","",VLOOKUP($A110,FAG_Daten_2022!$A$1:$FK$206,FAG_Daten_2022!S$1,FALSE))</f>
        <v>0</v>
      </c>
      <c r="BG110" s="80" t="str">
        <f>IF(VLOOKUP($A110,FAG_Daten_2022!$A$1:$FK$206,FAG_Daten_2022!T$1,FALSE)="","",VLOOKUP($A110,FAG_Daten_2022!$A$1:$FK$206,FAG_Daten_2022!T$1,FALSE))</f>
        <v/>
      </c>
      <c r="BH110" s="80" t="str">
        <f>IF(VLOOKUP($A110,FAG_Daten_2022!$A$1:$FK$206,FAG_Daten_2022!U$1,FALSE)="","",VLOOKUP($A110,FAG_Daten_2022!$A$1:$FK$206,FAG_Daten_2022!U$1,FALSE))</f>
        <v/>
      </c>
      <c r="BI110" s="80">
        <f>IF(VLOOKUP($A110,FAG_Daten_2022!$A$1:$FK$206,FAG_Daten_2022!W$1,FALSE)="","",VLOOKUP($A110,FAG_Daten_2022!$A$1:$FK$206,FAG_Daten_2022!W$1,FALSE))</f>
        <v>0</v>
      </c>
      <c r="BJ110" s="80" t="str">
        <f>IF(VLOOKUP($A110,FAG_Daten_2022!$A$1:$FK$206,FAG_Daten_2022!X$1,FALSE)="","",VLOOKUP($A110,FAG_Daten_2022!$A$1:$FK$206,FAG_Daten_2022!X$1,FALSE))</f>
        <v/>
      </c>
      <c r="BK110" s="80" t="str">
        <f>IF(VLOOKUP($A110,FAG_Daten_2022!$A$1:$FK$206,FAG_Daten_2022!Y$1,FALSE)="","",VLOOKUP($A110,FAG_Daten_2022!$A$1:$FK$206,FAG_Daten_2022!Y$1,FALSE))</f>
        <v/>
      </c>
      <c r="BL110" s="80" t="str">
        <f>IF(VLOOKUP($A110,FAG_Daten_2022!$A$1:$FK$206,FAG_Daten_2022!Z$1,FALSE)="","",VLOOKUP($A110,FAG_Daten_2022!$A$1:$FK$206,FAG_Daten_2022!Z$1,FALSE))</f>
        <v/>
      </c>
      <c r="BM110" s="82">
        <f>IF(VLOOKUP($A110,FAG_Daten_2022!$A$1:$FK$206,FAG_Daten_2022!AG$1,FALSE)="","",VLOOKUP($A110,FAG_Daten_2022!$A$1:$FK$206,FAG_Daten_2022!AG$1,FALSE))</f>
        <v>9706344</v>
      </c>
      <c r="BN110" s="82">
        <f>IF(VLOOKUP($A110,FAG_Daten_2022!$A$1:$FK$206,FAG_Daten_2022!AH$1,FALSE)="","",VLOOKUP($A110,FAG_Daten_2022!$A$1:$FK$206,FAG_Daten_2022!AH$1,FALSE))</f>
        <v>0</v>
      </c>
      <c r="BO110" s="82">
        <f>IF(VLOOKUP($A110,FAG_Daten_2022!$A$1:$FK$206,FAG_Daten_2022!AI$1,FALSE)="","",VLOOKUP($A110,FAG_Daten_2022!$A$1:$FK$206,FAG_Daten_2022!AI$1,FALSE))</f>
        <v>0</v>
      </c>
      <c r="BP110" s="113">
        <f>IF(VLOOKUP($A110,FAG_Daten_2022!$A$1:$FK$206,FAG_Daten_2022!AJ$1,FALSE)="","",VLOOKUP($A110,FAG_Daten_2022!$A$1:$FK$206,FAG_Daten_2022!AJ$1,FALSE))</f>
        <v>0</v>
      </c>
      <c r="BQ110" s="82" t="str">
        <f>IF(VLOOKUP($A110,FAG_Daten_2022!$A$1:$FK$206,FAG_Daten_2022!AK$1,FALSE)="","",VLOOKUP($A110,FAG_Daten_2022!$A$1:$FK$206,FAG_Daten_2022!AK$1,FALSE))</f>
        <v/>
      </c>
      <c r="BR110" s="82">
        <f>IF(VLOOKUP($A110,FAG_Daten_2022!$A$1:$FK$206,FAG_Daten_2022!AL$1,FALSE)="","",VLOOKUP($A110,FAG_Daten_2022!$A$1:$FK$206,FAG_Daten_2022!AL$1,FALSE))</f>
        <v>9706344</v>
      </c>
      <c r="BS110" s="82">
        <f>IF(VLOOKUP($A110,FAG_Daten_2022!$A$1:$FK$206,FAG_Daten_2022!AM$1,FALSE)="","",VLOOKUP($A110,FAG_Daten_2022!$A$1:$FK$206,FAG_Daten_2022!AM$1,FALSE))</f>
        <v>0</v>
      </c>
      <c r="BT110" s="82" t="str">
        <f>IF(VLOOKUP($A110,FAG_Daten_2022!$A$1:$FK$206,FAG_Daten_2022!AN$1,FALSE)="","",VLOOKUP($A110,FAG_Daten_2022!$A$1:$FK$206,FAG_Daten_2022!AN$1,FALSE))</f>
        <v/>
      </c>
      <c r="BU110" s="82" t="str">
        <f>IF(VLOOKUP($A110,FAG_Daten_2022!$A$1:$FK$206,FAG_Daten_2022!AO$1,FALSE)="","",VLOOKUP($A110,FAG_Daten_2022!$A$1:$FK$206,FAG_Daten_2022!AO$1,FALSE))</f>
        <v/>
      </c>
      <c r="BV110" s="82">
        <f>IF(VLOOKUP($A110,FAG_Daten_2022!$A$1:$FK$206,FAG_Daten_2022!AP$1,FALSE)="","",VLOOKUP($A110,FAG_Daten_2022!$A$1:$FK$206,FAG_Daten_2022!AP$1,FALSE))</f>
        <v>0</v>
      </c>
      <c r="BW110" s="82" t="str">
        <f>IF(VLOOKUP($A110,FAG_Daten_2022!$A$1:$FK$206,FAG_Daten_2022!AQ$1,FALSE)="","",VLOOKUP($A110,FAG_Daten_2022!$A$1:$FK$206,FAG_Daten_2022!AQ$1,FALSE))</f>
        <v/>
      </c>
      <c r="BX110" s="82" t="str">
        <f>IF(VLOOKUP($A110,FAG_Daten_2022!$A$1:$FK$206,FAG_Daten_2022!AR$1,FALSE)="","",VLOOKUP($A110,FAG_Daten_2022!$A$1:$FK$206,FAG_Daten_2022!AR$1,FALSE))</f>
        <v/>
      </c>
      <c r="BY110" s="82" t="str">
        <f>IF(VLOOKUP($A110,FAG_Daten_2022!$A$1:$FK$206,FAG_Daten_2022!AS$1,FALSE)="","",VLOOKUP($A110,FAG_Daten_2022!$A$1:$FK$206,FAG_Daten_2022!AS$1,FALSE))</f>
        <v/>
      </c>
      <c r="BZ110" s="82">
        <f t="shared" si="123"/>
        <v>0</v>
      </c>
      <c r="CA110" s="82">
        <f t="shared" si="124"/>
        <v>0</v>
      </c>
      <c r="CB110" s="82">
        <f t="shared" si="125"/>
        <v>0</v>
      </c>
      <c r="CC110" s="82" t="str">
        <f t="shared" si="126"/>
        <v/>
      </c>
      <c r="CD110" s="82">
        <f t="shared" si="127"/>
        <v>181427</v>
      </c>
      <c r="CE110" s="82">
        <f t="shared" si="128"/>
        <v>0</v>
      </c>
      <c r="CF110" s="82" t="str">
        <f t="shared" si="129"/>
        <v/>
      </c>
      <c r="CG110" s="82" t="str">
        <f t="shared" si="130"/>
        <v/>
      </c>
      <c r="CH110" s="82">
        <f t="shared" si="131"/>
        <v>0</v>
      </c>
      <c r="CI110" s="82" t="str">
        <f t="shared" si="132"/>
        <v/>
      </c>
      <c r="CJ110" s="82" t="str">
        <f t="shared" si="133"/>
        <v/>
      </c>
      <c r="CK110" s="82" t="str">
        <f t="shared" si="134"/>
        <v/>
      </c>
      <c r="CL110" s="82">
        <f t="shared" si="135"/>
        <v>0</v>
      </c>
      <c r="CM110" s="82">
        <f t="shared" si="136"/>
        <v>0</v>
      </c>
      <c r="CN110" s="82">
        <f t="shared" si="137"/>
        <v>0</v>
      </c>
      <c r="CO110" s="82" t="str">
        <f t="shared" si="138"/>
        <v/>
      </c>
      <c r="CP110" s="82">
        <f t="shared" si="139"/>
        <v>0</v>
      </c>
      <c r="CQ110" s="82">
        <f t="shared" si="140"/>
        <v>0</v>
      </c>
      <c r="CR110" s="82" t="str">
        <f t="shared" si="141"/>
        <v/>
      </c>
      <c r="CS110" s="82" t="str">
        <f t="shared" si="142"/>
        <v/>
      </c>
      <c r="CT110" s="82">
        <f t="shared" si="143"/>
        <v>0</v>
      </c>
      <c r="CU110" s="82" t="str">
        <f t="shared" si="144"/>
        <v/>
      </c>
      <c r="CV110" s="82" t="str">
        <f t="shared" si="145"/>
        <v/>
      </c>
      <c r="CW110" s="82" t="str">
        <f t="shared" si="146"/>
        <v/>
      </c>
      <c r="CX110" s="82">
        <f t="shared" si="147"/>
        <v>181427</v>
      </c>
      <c r="CY110" s="82">
        <f>VLOOKUP($A110,FAG_Daten_2022!$A$1:$FK$206,FAG_Daten_2022!I$1,FALSE)</f>
        <v>675</v>
      </c>
      <c r="CZ110" s="82" t="str">
        <f>IF(VLOOKUP($A110,FAG_Daten_2022!$A$1:$FK$206,FAG_Daten_2022!BE$1,FALSE)="","",VLOOKUP($A110,FAG_Daten_2022!$A$1:$FK$206,FAG_Daten_2022!BE$1,FALSE))</f>
        <v/>
      </c>
      <c r="DA110" s="82" t="str">
        <f>IF(VLOOKUP($A110,FAG_Daten_2022!$A$1:$FK$206,FAG_Daten_2022!BF$1,FALSE)="","",VLOOKUP($A110,FAG_Daten_2022!$A$1:$FK$206,FAG_Daten_2022!BF$1,FALSE))</f>
        <v/>
      </c>
      <c r="DB110" s="82" t="str">
        <f>IF(VLOOKUP($A110,FAG_Daten_2022!$A$1:$FK$206,FAG_Daten_2022!BG$1,FALSE)="","",VLOOKUP($A110,FAG_Daten_2022!$A$1:$FK$206,FAG_Daten_2022!BG$1,FALSE))</f>
        <v/>
      </c>
      <c r="DC110" s="82" t="str">
        <f>IF(VLOOKUP($A110,FAG_Daten_2022!$A$1:$FK$206,FAG_Daten_2022!BH$1,FALSE)="","",VLOOKUP($A110,FAG_Daten_2022!$A$1:$FK$206,FAG_Daten_2022!BH$1,FALSE))</f>
        <v/>
      </c>
      <c r="DD110" s="82">
        <f>IF(VLOOKUP($A110,FAG_Daten_2022!$A$1:$FK$206,FAG_Daten_2022!BI$1,FALSE)="","",VLOOKUP($A110,FAG_Daten_2022!$A$1:$FK$206,FAG_Daten_2022!BI$1,FALSE))</f>
        <v>92</v>
      </c>
      <c r="DE110" s="82" t="str">
        <f>IF(VLOOKUP($A110,FAG_Daten_2022!$A$1:$FK$206,FAG_Daten_2022!BJ$1,FALSE)="","",VLOOKUP($A110,FAG_Daten_2022!$A$1:$FK$206,FAG_Daten_2022!BJ$1,FALSE))</f>
        <v/>
      </c>
      <c r="DF110" s="82" t="str">
        <f>IF(VLOOKUP($A110,FAG_Daten_2022!$A$1:$FK$206,FAG_Daten_2022!BK$1,FALSE)="","",VLOOKUP($A110,FAG_Daten_2022!$A$1:$FK$206,FAG_Daten_2022!BK$1,FALSE))</f>
        <v/>
      </c>
      <c r="DG110" s="82" t="str">
        <f>IF(VLOOKUP($A110,FAG_Daten_2022!$A$1:$FK$206,FAG_Daten_2022!BL$1,FALSE)="","",VLOOKUP($A110,FAG_Daten_2022!$A$1:$FK$206,FAG_Daten_2022!BL$1,FALSE))</f>
        <v/>
      </c>
      <c r="DH110" s="82" t="str">
        <f>IF(VLOOKUP($A110,FAG_Daten_2022!$A$1:$FK$206,FAG_Daten_2022!BM$1,FALSE)="","",VLOOKUP($A110,FAG_Daten_2022!$A$1:$FK$206,FAG_Daten_2022!BM$1,FALSE))</f>
        <v/>
      </c>
      <c r="DI110" s="82" t="str">
        <f>IF(VLOOKUP($A110,FAG_Daten_2022!$A$1:$FK$206,FAG_Daten_2022!BN$1,FALSE)="","",VLOOKUP($A110,FAG_Daten_2022!$A$1:$FK$206,FAG_Daten_2022!BN$1,FALSE))</f>
        <v/>
      </c>
      <c r="DJ110" s="82" t="str">
        <f>IF(VLOOKUP($A110,FAG_Daten_2022!$A$1:$FK$206,FAG_Daten_2022!BO$1,FALSE)="","",VLOOKUP($A110,FAG_Daten_2022!$A$1:$FK$206,FAG_Daten_2022!BO$1,FALSE))</f>
        <v/>
      </c>
      <c r="DK110" s="82" t="str">
        <f>IF(VLOOKUP($A110,FAG_Daten_2022!$A$1:$FK$206,FAG_Daten_2022!BP$1,FALSE)="","",VLOOKUP($A110,FAG_Daten_2022!$A$1:$FK$206,FAG_Daten_2022!BP$1,FALSE))</f>
        <v/>
      </c>
      <c r="DL110" s="82" t="str">
        <f>IF(VLOOKUP($A110,FAG_Daten_2022!$A$1:$FK$206,FAG_Daten_2022!BQ$1,FALSE)="","",VLOOKUP($A110,FAG_Daten_2022!$A$1:$FK$206,FAG_Daten_2022!BQ$1,FALSE))</f>
        <v/>
      </c>
      <c r="DM110" s="82" t="str">
        <f>IF(VLOOKUP($A110,FAG_Daten_2022!$A$1:$FK$206,FAG_Daten_2022!BR$1,FALSE)="","",VLOOKUP($A110,FAG_Daten_2022!$A$1:$FK$206,FAG_Daten_2022!BR$1,FALSE))</f>
        <v/>
      </c>
      <c r="DN110" s="82" t="str">
        <f t="shared" si="148"/>
        <v/>
      </c>
      <c r="DO110" s="82" t="str">
        <f t="shared" si="149"/>
        <v/>
      </c>
      <c r="DP110" s="82" t="str">
        <f t="shared" si="150"/>
        <v/>
      </c>
      <c r="DQ110" s="82" t="str">
        <f t="shared" si="151"/>
        <v/>
      </c>
      <c r="DR110" s="82">
        <f t="shared" si="152"/>
        <v>11273</v>
      </c>
      <c r="DS110" s="82" t="str">
        <f t="shared" si="153"/>
        <v/>
      </c>
      <c r="DT110" s="82" t="str">
        <f t="shared" si="154"/>
        <v/>
      </c>
      <c r="DU110" s="82" t="str">
        <f t="shared" si="155"/>
        <v/>
      </c>
      <c r="DV110" s="82" t="str">
        <f t="shared" si="156"/>
        <v/>
      </c>
      <c r="DW110" s="82" t="str">
        <f t="shared" si="157"/>
        <v/>
      </c>
      <c r="DX110" s="82" t="str">
        <f t="shared" si="158"/>
        <v/>
      </c>
      <c r="DY110" s="82" t="str">
        <f t="shared" si="159"/>
        <v/>
      </c>
      <c r="DZ110" s="82">
        <f t="shared" si="160"/>
        <v>11273</v>
      </c>
      <c r="EA110" s="82">
        <f t="shared" si="161"/>
        <v>192700</v>
      </c>
      <c r="EB110" s="82"/>
      <c r="EC110" s="82"/>
      <c r="ED110" s="82"/>
      <c r="EE110" s="82"/>
      <c r="EF110" s="82"/>
      <c r="EG110" s="82"/>
      <c r="EH110" s="82"/>
      <c r="EI110" s="82"/>
      <c r="EJ110" s="82"/>
      <c r="EL110" s="82"/>
    </row>
    <row r="111" spans="1:143" s="3" customFormat="1" outlineLevel="1" x14ac:dyDescent="0.2">
      <c r="A111" s="3">
        <v>11</v>
      </c>
      <c r="B111" s="3" t="str">
        <f>VLOOKUP(A111,FAG_Daten_2022!A$1:$FK$206,FAG_Daten_2022!$B$1,FALSE)</f>
        <v>Ottenbach</v>
      </c>
      <c r="C111" s="3" t="str">
        <f>VLOOKUP(A111,FAG_Daten_2022!A$1:$FK$206,FAG_Daten_2022!$C$1,FALSE)</f>
        <v>Politische Gemeinde</v>
      </c>
      <c r="D111" s="3" t="str">
        <f>VLOOKUP(A111,FAG_Daten_2022!A$1:$FK$206,FAG_Daten_2022!$D$1,FALSE)</f>
        <v>Bezirk Affoltern</v>
      </c>
      <c r="E111" s="82">
        <f>VLOOKUP(A111,FAG_Daten_2022!A$1:$FK$206,FAG_Daten_2022!$AT$1,FALSE)</f>
        <v>2705</v>
      </c>
      <c r="F111" s="82">
        <f>VLOOKUP(A111,FAG_Daten_2022!A$1:$FK$206,FAG_Daten_2022!$AV$1,FALSE)</f>
        <v>3770</v>
      </c>
      <c r="G111" s="82">
        <f>VLOOKUP(A111,FAG_Daten_2022!A$1:$FK$206,FAG_Daten_2022!$F$1,FALSE)</f>
        <v>2706</v>
      </c>
      <c r="H111" s="80">
        <f>VLOOKUP(A111,FAG_Daten_2022!A$1:$FK$206,FAG_Daten_2022!$DH$1,FALSE)</f>
        <v>117</v>
      </c>
      <c r="I111" s="82">
        <f>ROUND(IF(E111&lt;FAG_Basisdaten!$C$5*F111,(FAG_Basisdaten!$C$5*F111-E111)*G111*H111/100,0),0)</f>
        <v>2775017</v>
      </c>
      <c r="J111" s="82">
        <f>VLOOKUP(A111,FAG_Daten_2022!A$1:$FK$206,FAG_Daten_2022!$AT$1,FALSE)</f>
        <v>2705</v>
      </c>
      <c r="K111" s="82">
        <f>VLOOKUP(A111,FAG_Daten_2022!A$1:$FK$206,FAG_Daten_2022!$AV$1,FALSE)</f>
        <v>3770</v>
      </c>
      <c r="L111" s="3">
        <f>VLOOKUP(A111,FAG_Daten_2022!A$1:$FK$206,FAG_Daten_2022!$F$1,FALSE)</f>
        <v>2706</v>
      </c>
      <c r="M111" s="3">
        <f>VLOOKUP(A111,FAG_Daten_2022!A$1:$FK$206,FAG_Daten_2022!DJ$1,FALSE)</f>
        <v>99.67</v>
      </c>
      <c r="N111" s="3">
        <f>VLOOKUP(A111,FAG_Daten_2022!A$1:$FK$206,FAG_Daten_2022!$DK$1,FALSE)</f>
        <v>100.87</v>
      </c>
      <c r="O111" s="82">
        <f>ROUND(IF(J111&gt;K111*FAG_Basisdaten!$C$8,(J111-K111*FAG_Basisdaten!$C$8)*FAG_Basisdaten!$C$9*L111*(M111/N111),0),0)</f>
        <v>0</v>
      </c>
      <c r="P111" s="82">
        <f>VLOOKUP(A111,FAG_Daten_2022!A$1:$FK$206,FAG_Daten_2022!$I$1,FALSE)</f>
        <v>553</v>
      </c>
      <c r="Q111" s="82">
        <f>VLOOKUP(A111,FAG_Daten_2022!A$1:$FK$206,FAG_Daten_2022!$F$1,FALSE)</f>
        <v>2706</v>
      </c>
      <c r="R111" s="82">
        <f>VLOOKUP(A111,FAG_Daten_2022!A$1:$FK$206,FAG_Daten_2022!$K$1,FALSE)</f>
        <v>232131</v>
      </c>
      <c r="S111" s="82">
        <f>VLOOKUP(A111,FAG_Daten_2022!A$1:$FK$206,FAG_Daten_2022!$H$1,FALSE)</f>
        <v>1130451</v>
      </c>
      <c r="T111" s="82">
        <f>VLOOKUP(A111,FAG_Daten_2022!A$1:$FK$206,FAG_Daten_2022!$F$1,FALSE)</f>
        <v>2706</v>
      </c>
      <c r="U111" s="3">
        <f>VLOOKUP(A111,FAG_Daten_2022!A$1:$FK$206,FAG_Daten_2022!$BC$1,FALSE)</f>
        <v>102.3</v>
      </c>
      <c r="V111" s="3">
        <f>VLOOKUP(A111,FAG_Daten_2022!A$1:$FK$206,FAG_Daten_2022!$BD$1,FALSE)</f>
        <v>104.2</v>
      </c>
      <c r="W111" s="118">
        <f>IF((P111/Q111)&gt;(R111/S111)*FAG_Basisdaten!$C$12,((P111/Q111)-(R111/S111)*FAG_Basisdaten!$C$12)*T111*FAG_Basisdaten!$C$13*(U111/V111),0)</f>
        <v>0</v>
      </c>
      <c r="X111" s="3">
        <f>VLOOKUP(A111,FAG_Daten_2022!A$1:$FK$206,FAG_Daten_2022!$DH$1,FALSE)</f>
        <v>117</v>
      </c>
      <c r="Y111" s="3">
        <f>VLOOKUP(A111,FAG_Daten_2022!A$1:$FK$206,FAG_Daten_2022!$DJ$1,FALSE)</f>
        <v>99.67</v>
      </c>
      <c r="Z111" s="82">
        <f>ROUND(W111-W111*MIN(MAX((Y111*FAG_Basisdaten!$C$15-X111)/(Y111*FAG_Basisdaten!$C$14),0),1),0)</f>
        <v>0</v>
      </c>
      <c r="AA111" s="79">
        <f>VLOOKUP(A111,FAG_Daten_2022!A$1:$FK$206,FAG_Daten_2022!$AW$1,FALSE)</f>
        <v>554.97</v>
      </c>
      <c r="AB111" s="83">
        <f>VLOOKUP(A111,FAG_Daten_2022!A$1:$FK$206,FAG_Daten_2022!$AZ$1,FALSE)</f>
        <v>0</v>
      </c>
      <c r="AC111" s="3">
        <f>VLOOKUP(A111,FAG_Daten_2022!A$1:$FK$206,FAG_Daten_2022!$F$1,FALSE)</f>
        <v>2706</v>
      </c>
      <c r="AD111" s="3">
        <f>VLOOKUP(A111,FAG_Daten_2022!A$1:$FK$206,FAG_Daten_2022!$BC$1,FALSE)</f>
        <v>102.3</v>
      </c>
      <c r="AE111" s="3">
        <f>VLOOKUP(A111,FAG_Daten_2022!A$1:$FK$206,FAG_Daten_2022!$BD$1,FALSE)</f>
        <v>104.2</v>
      </c>
      <c r="AF111" s="80">
        <f>IF(OR(AA111&lt;FAG_Basisdaten!$C$18,AB111&gt;FAG_Basisdaten!$C$19),MAX((FAG_Basisdaten!$C$20+FAG_Basisdaten!$C$21*AA111+FAG_Basisdaten!$C$22*AB111*100)*AC111*(AD111/AE111),0),0)</f>
        <v>0</v>
      </c>
      <c r="AG111" s="3">
        <f>VLOOKUP(A111,FAG_Daten_2022!A$1:$FK$206,FAG_Daten_2022!$DH$1,FALSE)</f>
        <v>117</v>
      </c>
      <c r="AH111" s="3">
        <f>VLOOKUP(A111,FAG_Daten_2022!A$1:$FK$206,FAG_Daten_2022!$DJ$1,FALSE)</f>
        <v>99.67</v>
      </c>
      <c r="AI111" s="82">
        <f>ROUND(AF111-AF111*MIN(MAX((AH111*FAG_Basisdaten!$C$24-AG111)/(AH111*FAG_Basisdaten!$C$23),0),1),0)</f>
        <v>0</v>
      </c>
      <c r="AJ111" s="3">
        <f>VLOOKUP(A111,FAG_Daten_2022!$A$1:$FK$206,FAG_Daten_2022!$BC$1,FALSE)</f>
        <v>102.3</v>
      </c>
      <c r="AK111" s="3">
        <f>VLOOKUP(A111,FAG_Daten_2022!$A$1:$FK$206,FAG_Daten_2022!$BD$1,FALSE)</f>
        <v>104.2</v>
      </c>
      <c r="AL111" s="82">
        <v>0</v>
      </c>
      <c r="AM111" s="82">
        <f t="shared" si="122"/>
        <v>2775017</v>
      </c>
      <c r="AN111" s="115"/>
      <c r="AO111" s="115" t="str">
        <f>IF(VLOOKUP($A111,FAG_Daten_2022!$A$1:$FK$206,FAG_Daten_2022!BT$1,FALSE)="","",VLOOKUP($A111,FAG_Daten_2022!$A$1:$FK$206,FAG_Daten_2022!BT$1,FALSE))</f>
        <v/>
      </c>
      <c r="AP111" s="115" t="str">
        <f>IF(VLOOKUP($A111,FAG_Daten_2022!$A$1:$FK$206,FAG_Daten_2022!BU$1,FALSE)="","",VLOOKUP($A111,FAG_Daten_2022!$A$1:$FK$206,FAG_Daten_2022!BU$1,FALSE))</f>
        <v/>
      </c>
      <c r="AQ111" s="115" t="str">
        <f>IF(VLOOKUP($A111,FAG_Daten_2022!$A$1:$FK$206,FAG_Daten_2022!BV$1,FALSE)="","",VLOOKUP($A111,FAG_Daten_2022!$A$1:$FK$206,FAG_Daten_2022!BV$1,FALSE))</f>
        <v/>
      </c>
      <c r="AR111" s="115" t="str">
        <f>IF(VLOOKUP($A111,FAG_Daten_2022!$A$1:$FK$206,FAG_Daten_2022!BW$1,FALSE)="","",VLOOKUP($A111,FAG_Daten_2022!$A$1:$FK$206,FAG_Daten_2022!BW$1,FALSE))</f>
        <v>Obfelden-Ottenbach</v>
      </c>
      <c r="AS111" s="115" t="str">
        <f>IF(VLOOKUP($A111,FAG_Daten_2022!$A$1:$FK$206,FAG_Daten_2022!BX$1,FALSE)="","",VLOOKUP($A111,FAG_Daten_2022!$A$1:$FK$206,FAG_Daten_2022!BX$1,FALSE))</f>
        <v/>
      </c>
      <c r="AT111" s="115" t="str">
        <f>IF(VLOOKUP($A111,FAG_Daten_2022!$A$1:$FK$206,FAG_Daten_2022!BY$1,FALSE)="","",VLOOKUP($A111,FAG_Daten_2022!$A$1:$FK$206,FAG_Daten_2022!BY$1,FALSE))</f>
        <v/>
      </c>
      <c r="AU111" s="115" t="str">
        <f>IF(VLOOKUP($A111,FAG_Daten_2022!$A$1:$FK$206,FAG_Daten_2022!BZ$1,FALSE)="","",VLOOKUP($A111,FAG_Daten_2022!$A$1:$FK$206,FAG_Daten_2022!BZ$1,FALSE))</f>
        <v/>
      </c>
      <c r="AV111" s="115" t="str">
        <f>IF(VLOOKUP($A111,FAG_Daten_2022!$A$1:$FK$206,FAG_Daten_2022!CA$1,FALSE)="","",VLOOKUP($A111,FAG_Daten_2022!$A$1:$FK$206,FAG_Daten_2022!CA$1,FALSE))</f>
        <v/>
      </c>
      <c r="AW111" s="115" t="str">
        <f>IF(VLOOKUP($A111,FAG_Daten_2022!$A$1:$FK$206,FAG_Daten_2022!CB$1,FALSE)="","",VLOOKUP($A111,FAG_Daten_2022!$A$1:$FK$206,FAG_Daten_2022!CB$1,FALSE))</f>
        <v/>
      </c>
      <c r="AX111" s="115" t="str">
        <f>IF(VLOOKUP($A111,FAG_Daten_2022!$A$1:$FK$206,FAG_Daten_2022!CC$1,FALSE)="","",VLOOKUP($A111,FAG_Daten_2022!$A$1:$FK$206,FAG_Daten_2022!CC$1,FALSE))</f>
        <v/>
      </c>
      <c r="AY111" s="115" t="str">
        <f>IF(VLOOKUP($A111,FAG_Daten_2022!$A$1:$FK$206,FAG_Daten_2022!CD$1,FALSE)="","",VLOOKUP($A111,FAG_Daten_2022!$A$1:$FK$206,FAG_Daten_2022!CD$1,FALSE))</f>
        <v/>
      </c>
      <c r="AZ111" s="80">
        <f>VLOOKUP($A111,FAG_Daten_2022!$A$1:$FK$206,FAG_Daten_2022!$DH$1,FALSE)</f>
        <v>117</v>
      </c>
      <c r="BA111" s="80"/>
      <c r="BB111" s="80">
        <f>IF(VLOOKUP($A111,FAG_Daten_2022!$A$1:$FK$206,FAG_Daten_2022!N$1,FALSE)="","",VLOOKUP($A111,FAG_Daten_2022!$A$1:$FK$206,FAG_Daten_2022!N$1,FALSE))</f>
        <v>0</v>
      </c>
      <c r="BC111" s="80">
        <f>IF(VLOOKUP($A111,FAG_Daten_2022!$A$1:$FK$206,FAG_Daten_2022!O$1,FALSE)="","",VLOOKUP($A111,FAG_Daten_2022!$A$1:$FK$206,FAG_Daten_2022!O$1,FALSE))</f>
        <v>0</v>
      </c>
      <c r="BD111" s="80" t="str">
        <f>IF(VLOOKUP($A111,FAG_Daten_2022!$A$1:$FK$206,FAG_Daten_2022!P$1,FALSE)="","",VLOOKUP($A111,FAG_Daten_2022!$A$1:$FK$206,FAG_Daten_2022!P$1,FALSE))</f>
        <v/>
      </c>
      <c r="BE111" s="80">
        <f>IF(VLOOKUP($A111,FAG_Daten_2022!$A$1:$FK$206,FAG_Daten_2022!R$1,FALSE)="","",VLOOKUP($A111,FAG_Daten_2022!$A$1:$FK$206,FAG_Daten_2022!R$1,FALSE))</f>
        <v>26</v>
      </c>
      <c r="BF111" s="80">
        <f>IF(VLOOKUP($A111,FAG_Daten_2022!$A$1:$FK$206,FAG_Daten_2022!S$1,FALSE)="","",VLOOKUP($A111,FAG_Daten_2022!$A$1:$FK$206,FAG_Daten_2022!S$1,FALSE))</f>
        <v>0</v>
      </c>
      <c r="BG111" s="80" t="str">
        <f>IF(VLOOKUP($A111,FAG_Daten_2022!$A$1:$FK$206,FAG_Daten_2022!T$1,FALSE)="","",VLOOKUP($A111,FAG_Daten_2022!$A$1:$FK$206,FAG_Daten_2022!T$1,FALSE))</f>
        <v/>
      </c>
      <c r="BH111" s="80" t="str">
        <f>IF(VLOOKUP($A111,FAG_Daten_2022!$A$1:$FK$206,FAG_Daten_2022!U$1,FALSE)="","",VLOOKUP($A111,FAG_Daten_2022!$A$1:$FK$206,FAG_Daten_2022!U$1,FALSE))</f>
        <v/>
      </c>
      <c r="BI111" s="80">
        <f>IF(VLOOKUP($A111,FAG_Daten_2022!$A$1:$FK$206,FAG_Daten_2022!W$1,FALSE)="","",VLOOKUP($A111,FAG_Daten_2022!$A$1:$FK$206,FAG_Daten_2022!W$1,FALSE))</f>
        <v>0</v>
      </c>
      <c r="BJ111" s="80" t="str">
        <f>IF(VLOOKUP($A111,FAG_Daten_2022!$A$1:$FK$206,FAG_Daten_2022!X$1,FALSE)="","",VLOOKUP($A111,FAG_Daten_2022!$A$1:$FK$206,FAG_Daten_2022!X$1,FALSE))</f>
        <v/>
      </c>
      <c r="BK111" s="80" t="str">
        <f>IF(VLOOKUP($A111,FAG_Daten_2022!$A$1:$FK$206,FAG_Daten_2022!Y$1,FALSE)="","",VLOOKUP($A111,FAG_Daten_2022!$A$1:$FK$206,FAG_Daten_2022!Y$1,FALSE))</f>
        <v/>
      </c>
      <c r="BL111" s="80" t="str">
        <f>IF(VLOOKUP($A111,FAG_Daten_2022!$A$1:$FK$206,FAG_Daten_2022!Z$1,FALSE)="","",VLOOKUP($A111,FAG_Daten_2022!$A$1:$FK$206,FAG_Daten_2022!Z$1,FALSE))</f>
        <v/>
      </c>
      <c r="BM111" s="82">
        <f>IF(VLOOKUP($A111,FAG_Daten_2022!$A$1:$FK$206,FAG_Daten_2022!AG$1,FALSE)="","",VLOOKUP($A111,FAG_Daten_2022!$A$1:$FK$206,FAG_Daten_2022!AG$1,FALSE))</f>
        <v>7318650</v>
      </c>
      <c r="BN111" s="82"/>
      <c r="BO111" s="82">
        <f>IF(VLOOKUP($A111,FAG_Daten_2022!$A$1:$FK$206,FAG_Daten_2022!AI$1,FALSE)="","",VLOOKUP($A111,FAG_Daten_2022!$A$1:$FK$206,FAG_Daten_2022!AI$1,FALSE))</f>
        <v>0</v>
      </c>
      <c r="BP111" s="113">
        <f>IF(VLOOKUP($A111,FAG_Daten_2022!$A$1:$FK$206,FAG_Daten_2022!AJ$1,FALSE)="","",VLOOKUP($A111,FAG_Daten_2022!$A$1:$FK$206,FAG_Daten_2022!AJ$1,FALSE))</f>
        <v>0</v>
      </c>
      <c r="BQ111" s="82" t="str">
        <f>IF(VLOOKUP($A111,FAG_Daten_2022!$A$1:$FK$206,FAG_Daten_2022!AK$1,FALSE)="","",VLOOKUP($A111,FAG_Daten_2022!$A$1:$FK$206,FAG_Daten_2022!AK$1,FALSE))</f>
        <v/>
      </c>
      <c r="BR111" s="82">
        <f>IF(VLOOKUP($A111,FAG_Daten_2022!$A$1:$FK$206,FAG_Daten_2022!AL$1,FALSE)="","",VLOOKUP($A111,FAG_Daten_2022!$A$1:$FK$206,FAG_Daten_2022!AL$1,FALSE))</f>
        <v>7318650</v>
      </c>
      <c r="BS111" s="82">
        <f>IF(VLOOKUP($A111,FAG_Daten_2022!$A$1:$FK$206,FAG_Daten_2022!AM$1,FALSE)="","",VLOOKUP($A111,FAG_Daten_2022!$A$1:$FK$206,FAG_Daten_2022!AM$1,FALSE))</f>
        <v>0</v>
      </c>
      <c r="BT111" s="82" t="str">
        <f>IF(VLOOKUP($A111,FAG_Daten_2022!$A$1:$FK$206,FAG_Daten_2022!AN$1,FALSE)="","",VLOOKUP($A111,FAG_Daten_2022!$A$1:$FK$206,FAG_Daten_2022!AN$1,FALSE))</f>
        <v/>
      </c>
      <c r="BU111" s="82" t="str">
        <f>IF(VLOOKUP($A111,FAG_Daten_2022!$A$1:$FK$206,FAG_Daten_2022!AO$1,FALSE)="","",VLOOKUP($A111,FAG_Daten_2022!$A$1:$FK$206,FAG_Daten_2022!AO$1,FALSE))</f>
        <v/>
      </c>
      <c r="BV111" s="82">
        <f>IF(VLOOKUP($A111,FAG_Daten_2022!$A$1:$FK$206,FAG_Daten_2022!AP$1,FALSE)="","",VLOOKUP($A111,FAG_Daten_2022!$A$1:$FK$206,FAG_Daten_2022!AP$1,FALSE))</f>
        <v>0</v>
      </c>
      <c r="BW111" s="82" t="str">
        <f>IF(VLOOKUP($A111,FAG_Daten_2022!$A$1:$FK$206,FAG_Daten_2022!AQ$1,FALSE)="","",VLOOKUP($A111,FAG_Daten_2022!$A$1:$FK$206,FAG_Daten_2022!AQ$1,FALSE))</f>
        <v/>
      </c>
      <c r="BX111" s="82" t="str">
        <f>IF(VLOOKUP($A111,FAG_Daten_2022!$A$1:$FK$206,FAG_Daten_2022!AR$1,FALSE)="","",VLOOKUP($A111,FAG_Daten_2022!$A$1:$FK$206,FAG_Daten_2022!AR$1,FALSE))</f>
        <v/>
      </c>
      <c r="BY111" s="82" t="str">
        <f>IF(VLOOKUP($A111,FAG_Daten_2022!$A$1:$FK$206,FAG_Daten_2022!AS$1,FALSE)="","",VLOOKUP($A111,FAG_Daten_2022!$A$1:$FK$206,FAG_Daten_2022!AS$1,FALSE))</f>
        <v/>
      </c>
      <c r="BZ111" s="82" t="str">
        <f t="shared" si="123"/>
        <v/>
      </c>
      <c r="CA111" s="82">
        <f t="shared" si="124"/>
        <v>0</v>
      </c>
      <c r="CB111" s="82">
        <f t="shared" si="125"/>
        <v>0</v>
      </c>
      <c r="CC111" s="82" t="str">
        <f t="shared" si="126"/>
        <v/>
      </c>
      <c r="CD111" s="82">
        <f t="shared" si="127"/>
        <v>616670</v>
      </c>
      <c r="CE111" s="82">
        <f t="shared" si="128"/>
        <v>0</v>
      </c>
      <c r="CF111" s="82" t="str">
        <f t="shared" si="129"/>
        <v/>
      </c>
      <c r="CG111" s="82" t="str">
        <f t="shared" si="130"/>
        <v/>
      </c>
      <c r="CH111" s="82">
        <f t="shared" si="131"/>
        <v>0</v>
      </c>
      <c r="CI111" s="82" t="str">
        <f t="shared" si="132"/>
        <v/>
      </c>
      <c r="CJ111" s="82" t="str">
        <f t="shared" si="133"/>
        <v/>
      </c>
      <c r="CK111" s="82" t="str">
        <f t="shared" si="134"/>
        <v/>
      </c>
      <c r="CL111" s="82" t="str">
        <f t="shared" si="135"/>
        <v/>
      </c>
      <c r="CM111" s="82">
        <f t="shared" si="136"/>
        <v>0</v>
      </c>
      <c r="CN111" s="82">
        <f t="shared" si="137"/>
        <v>0</v>
      </c>
      <c r="CO111" s="82" t="str">
        <f t="shared" si="138"/>
        <v/>
      </c>
      <c r="CP111" s="82">
        <f t="shared" si="139"/>
        <v>0</v>
      </c>
      <c r="CQ111" s="82">
        <f t="shared" si="140"/>
        <v>0</v>
      </c>
      <c r="CR111" s="82" t="str">
        <f t="shared" si="141"/>
        <v/>
      </c>
      <c r="CS111" s="82" t="str">
        <f t="shared" si="142"/>
        <v/>
      </c>
      <c r="CT111" s="82">
        <f t="shared" si="143"/>
        <v>0</v>
      </c>
      <c r="CU111" s="82" t="str">
        <f t="shared" si="144"/>
        <v/>
      </c>
      <c r="CV111" s="82" t="str">
        <f t="shared" si="145"/>
        <v/>
      </c>
      <c r="CW111" s="82" t="str">
        <f t="shared" si="146"/>
        <v/>
      </c>
      <c r="CX111" s="82">
        <f t="shared" si="147"/>
        <v>616670</v>
      </c>
      <c r="CY111" s="82">
        <f>VLOOKUP($A111,FAG_Daten_2022!$A$1:$FK$206,FAG_Daten_2022!I$1,FALSE)</f>
        <v>553</v>
      </c>
      <c r="CZ111" s="82"/>
      <c r="DA111" s="82" t="str">
        <f>IF(VLOOKUP($A111,FAG_Daten_2022!$A$1:$FK$206,FAG_Daten_2022!BF$1,FALSE)="","",VLOOKUP($A111,FAG_Daten_2022!$A$1:$FK$206,FAG_Daten_2022!BF$1,FALSE))</f>
        <v/>
      </c>
      <c r="DB111" s="82" t="str">
        <f>IF(VLOOKUP($A111,FAG_Daten_2022!$A$1:$FK$206,FAG_Daten_2022!BG$1,FALSE)="","",VLOOKUP($A111,FAG_Daten_2022!$A$1:$FK$206,FAG_Daten_2022!BG$1,FALSE))</f>
        <v/>
      </c>
      <c r="DC111" s="82" t="str">
        <f>IF(VLOOKUP($A111,FAG_Daten_2022!$A$1:$FK$206,FAG_Daten_2022!BH$1,FALSE)="","",VLOOKUP($A111,FAG_Daten_2022!$A$1:$FK$206,FAG_Daten_2022!BH$1,FALSE))</f>
        <v/>
      </c>
      <c r="DD111" s="82">
        <f>IF(VLOOKUP($A111,FAG_Daten_2022!$A$1:$FK$206,FAG_Daten_2022!BI$1,FALSE)="","",VLOOKUP($A111,FAG_Daten_2022!$A$1:$FK$206,FAG_Daten_2022!BI$1,FALSE))</f>
        <v>59</v>
      </c>
      <c r="DE111" s="82" t="str">
        <f>IF(VLOOKUP($A111,FAG_Daten_2022!$A$1:$FK$206,FAG_Daten_2022!BJ$1,FALSE)="","",VLOOKUP($A111,FAG_Daten_2022!$A$1:$FK$206,FAG_Daten_2022!BJ$1,FALSE))</f>
        <v/>
      </c>
      <c r="DF111" s="82" t="str">
        <f>IF(VLOOKUP($A111,FAG_Daten_2022!$A$1:$FK$206,FAG_Daten_2022!BK$1,FALSE)="","",VLOOKUP($A111,FAG_Daten_2022!$A$1:$FK$206,FAG_Daten_2022!BK$1,FALSE))</f>
        <v/>
      </c>
      <c r="DG111" s="82" t="str">
        <f>IF(VLOOKUP($A111,FAG_Daten_2022!$A$1:$FK$206,FAG_Daten_2022!BL$1,FALSE)="","",VLOOKUP($A111,FAG_Daten_2022!$A$1:$FK$206,FAG_Daten_2022!BL$1,FALSE))</f>
        <v/>
      </c>
      <c r="DH111" s="82" t="str">
        <f>IF(VLOOKUP($A111,FAG_Daten_2022!$A$1:$FK$206,FAG_Daten_2022!BM$1,FALSE)="","",VLOOKUP($A111,FAG_Daten_2022!$A$1:$FK$206,FAG_Daten_2022!BM$1,FALSE))</f>
        <v/>
      </c>
      <c r="DI111" s="82" t="str">
        <f>IF(VLOOKUP($A111,FAG_Daten_2022!$A$1:$FK$206,FAG_Daten_2022!BN$1,FALSE)="","",VLOOKUP($A111,FAG_Daten_2022!$A$1:$FK$206,FAG_Daten_2022!BN$1,FALSE))</f>
        <v/>
      </c>
      <c r="DJ111" s="82" t="str">
        <f>IF(VLOOKUP($A111,FAG_Daten_2022!$A$1:$FK$206,FAG_Daten_2022!BO$1,FALSE)="","",VLOOKUP($A111,FAG_Daten_2022!$A$1:$FK$206,FAG_Daten_2022!BO$1,FALSE))</f>
        <v/>
      </c>
      <c r="DK111" s="82" t="str">
        <f>IF(VLOOKUP($A111,FAG_Daten_2022!$A$1:$FK$206,FAG_Daten_2022!BP$1,FALSE)="","",VLOOKUP($A111,FAG_Daten_2022!$A$1:$FK$206,FAG_Daten_2022!BP$1,FALSE))</f>
        <v/>
      </c>
      <c r="DL111" s="82" t="str">
        <f>IF(VLOOKUP($A111,FAG_Daten_2022!$A$1:$FK$206,FAG_Daten_2022!BQ$1,FALSE)="","",VLOOKUP($A111,FAG_Daten_2022!$A$1:$FK$206,FAG_Daten_2022!BQ$1,FALSE))</f>
        <v/>
      </c>
      <c r="DM111" s="82" t="str">
        <f>IF(VLOOKUP($A111,FAG_Daten_2022!$A$1:$FK$206,FAG_Daten_2022!BR$1,FALSE)="","",VLOOKUP($A111,FAG_Daten_2022!$A$1:$FK$206,FAG_Daten_2022!BR$1,FALSE))</f>
        <v/>
      </c>
      <c r="DN111" s="82" t="str">
        <f t="shared" si="148"/>
        <v/>
      </c>
      <c r="DO111" s="82" t="str">
        <f t="shared" si="149"/>
        <v/>
      </c>
      <c r="DP111" s="82" t="str">
        <f t="shared" si="150"/>
        <v/>
      </c>
      <c r="DQ111" s="82" t="str">
        <f t="shared" si="151"/>
        <v/>
      </c>
      <c r="DR111" s="82">
        <f t="shared" si="152"/>
        <v>0</v>
      </c>
      <c r="DS111" s="82" t="str">
        <f t="shared" si="153"/>
        <v/>
      </c>
      <c r="DT111" s="82" t="str">
        <f t="shared" si="154"/>
        <v/>
      </c>
      <c r="DU111" s="82" t="str">
        <f t="shared" si="155"/>
        <v/>
      </c>
      <c r="DV111" s="82" t="str">
        <f t="shared" si="156"/>
        <v/>
      </c>
      <c r="DW111" s="82" t="str">
        <f t="shared" si="157"/>
        <v/>
      </c>
      <c r="DX111" s="82" t="str">
        <f t="shared" si="158"/>
        <v/>
      </c>
      <c r="DY111" s="82" t="str">
        <f t="shared" si="159"/>
        <v/>
      </c>
      <c r="DZ111" s="82">
        <f t="shared" si="160"/>
        <v>0</v>
      </c>
      <c r="EA111" s="82">
        <f t="shared" si="161"/>
        <v>616670</v>
      </c>
      <c r="EB111" s="82"/>
      <c r="EC111" s="82"/>
      <c r="ED111" s="82"/>
      <c r="EE111" s="82"/>
      <c r="EF111" s="82"/>
      <c r="EG111" s="82"/>
      <c r="EH111" s="82"/>
      <c r="EI111" s="82"/>
      <c r="EJ111" s="82"/>
      <c r="EL111" s="82"/>
    </row>
    <row r="112" spans="1:143" s="3" customFormat="1" outlineLevel="1" x14ac:dyDescent="0.2">
      <c r="A112" s="3">
        <v>177</v>
      </c>
      <c r="B112" s="3" t="str">
        <f>VLOOKUP(A112,FAG_Daten_2022!A$1:$FK$206,FAG_Daten_2022!$B$1,FALSE)</f>
        <v>Pfäffikon</v>
      </c>
      <c r="C112" s="3" t="str">
        <f>VLOOKUP(A112,FAG_Daten_2022!A$1:$FK$206,FAG_Daten_2022!$C$1,FALSE)</f>
        <v>Politische Gemeinde</v>
      </c>
      <c r="D112" s="3" t="str">
        <f>VLOOKUP(A112,FAG_Daten_2022!A$1:$FK$206,FAG_Daten_2022!$D$1,FALSE)</f>
        <v>Bezirk Pfäffikon</v>
      </c>
      <c r="E112" s="82">
        <f>VLOOKUP(A112,FAG_Daten_2022!A$1:$FK$206,FAG_Daten_2022!$AT$1,FALSE)</f>
        <v>3026</v>
      </c>
      <c r="F112" s="82">
        <f>VLOOKUP(A112,FAG_Daten_2022!A$1:$FK$206,FAG_Daten_2022!$AV$1,FALSE)</f>
        <v>3770</v>
      </c>
      <c r="G112" s="82">
        <f>VLOOKUP(A112,FAG_Daten_2022!A$1:$FK$206,FAG_Daten_2022!$F$1,FALSE)</f>
        <v>12180</v>
      </c>
      <c r="H112" s="80">
        <f>VLOOKUP(A112,FAG_Daten_2022!A$1:$FK$206,FAG_Daten_2022!$DH$1,FALSE)</f>
        <v>110</v>
      </c>
      <c r="I112" s="82">
        <f>ROUND(IF(E112&lt;FAG_Basisdaten!$C$5*F112,(FAG_Basisdaten!$C$5*F112-E112)*G112*H112/100,0),0)</f>
        <v>7442589</v>
      </c>
      <c r="J112" s="82">
        <f>VLOOKUP(A112,FAG_Daten_2022!A$1:$FK$206,FAG_Daten_2022!$AT$1,FALSE)</f>
        <v>3026</v>
      </c>
      <c r="K112" s="82">
        <f>VLOOKUP(A112,FAG_Daten_2022!A$1:$FK$206,FAG_Daten_2022!$AV$1,FALSE)</f>
        <v>3770</v>
      </c>
      <c r="L112" s="3">
        <f>VLOOKUP(A112,FAG_Daten_2022!A$1:$FK$206,FAG_Daten_2022!$F$1,FALSE)</f>
        <v>12180</v>
      </c>
      <c r="M112" s="3">
        <f>VLOOKUP(A112,FAG_Daten_2022!A$1:$FK$206,FAG_Daten_2022!DJ$1,FALSE)</f>
        <v>99.67</v>
      </c>
      <c r="N112" s="3">
        <f>VLOOKUP(A112,FAG_Daten_2022!A$1:$FK$206,FAG_Daten_2022!$DK$1,FALSE)</f>
        <v>100.87</v>
      </c>
      <c r="O112" s="82">
        <f>ROUND(IF(J112&gt;K112*FAG_Basisdaten!$C$8,(J112-K112*FAG_Basisdaten!$C$8)*FAG_Basisdaten!$C$9*L112*(M112/N112),0),0)</f>
        <v>0</v>
      </c>
      <c r="P112" s="82">
        <f>VLOOKUP(A112,FAG_Daten_2022!A$1:$FK$206,FAG_Daten_2022!$I$1,FALSE)</f>
        <v>2346</v>
      </c>
      <c r="Q112" s="82">
        <f>VLOOKUP(A112,FAG_Daten_2022!A$1:$FK$206,FAG_Daten_2022!$F$1,FALSE)</f>
        <v>12180</v>
      </c>
      <c r="R112" s="82">
        <f>VLOOKUP(A112,FAG_Daten_2022!A$1:$FK$206,FAG_Daten_2022!$K$1,FALSE)</f>
        <v>232131</v>
      </c>
      <c r="S112" s="82">
        <f>VLOOKUP(A112,FAG_Daten_2022!A$1:$FK$206,FAG_Daten_2022!$H$1,FALSE)</f>
        <v>1130451</v>
      </c>
      <c r="T112" s="82">
        <f>VLOOKUP(A112,FAG_Daten_2022!A$1:$FK$206,FAG_Daten_2022!$F$1,FALSE)</f>
        <v>12180</v>
      </c>
      <c r="U112" s="3">
        <f>VLOOKUP(A112,FAG_Daten_2022!A$1:$FK$206,FAG_Daten_2022!$BC$1,FALSE)</f>
        <v>102.3</v>
      </c>
      <c r="V112" s="3">
        <f>VLOOKUP(A112,FAG_Daten_2022!A$1:$FK$206,FAG_Daten_2022!$BD$1,FALSE)</f>
        <v>104.2</v>
      </c>
      <c r="W112" s="118">
        <f>IF((P112/Q112)&gt;(R112/S112)*FAG_Basisdaten!$C$12,((P112/Q112)-(R112/S112)*FAG_Basisdaten!$C$12)*T112*FAG_Basisdaten!$C$13*(U112/V112),0)</f>
        <v>0</v>
      </c>
      <c r="X112" s="3">
        <f>VLOOKUP(A112,FAG_Daten_2022!A$1:$FK$206,FAG_Daten_2022!$DH$1,FALSE)</f>
        <v>110</v>
      </c>
      <c r="Y112" s="3">
        <f>VLOOKUP(A112,FAG_Daten_2022!A$1:$FK$206,FAG_Daten_2022!$DJ$1,FALSE)</f>
        <v>99.67</v>
      </c>
      <c r="Z112" s="82">
        <f>ROUND(W112-W112*MIN(MAX((Y112*FAG_Basisdaten!$C$15-X112)/(Y112*FAG_Basisdaten!$C$14),0),1),0)</f>
        <v>0</v>
      </c>
      <c r="AA112" s="79">
        <f>VLOOKUP(A112,FAG_Daten_2022!A$1:$FK$206,FAG_Daten_2022!$AW$1,FALSE)</f>
        <v>712.02</v>
      </c>
      <c r="AB112" s="83">
        <f>VLOOKUP(A112,FAG_Daten_2022!A$1:$FK$206,FAG_Daten_2022!$AZ$1,FALSE)</f>
        <v>4.1000000000000003E-3</v>
      </c>
      <c r="AC112" s="3">
        <f>VLOOKUP(A112,FAG_Daten_2022!A$1:$FK$206,FAG_Daten_2022!$F$1,FALSE)</f>
        <v>12180</v>
      </c>
      <c r="AD112" s="3">
        <f>VLOOKUP(A112,FAG_Daten_2022!A$1:$FK$206,FAG_Daten_2022!$BC$1,FALSE)</f>
        <v>102.3</v>
      </c>
      <c r="AE112" s="3">
        <f>VLOOKUP(A112,FAG_Daten_2022!A$1:$FK$206,FAG_Daten_2022!$BD$1,FALSE)</f>
        <v>104.2</v>
      </c>
      <c r="AF112" s="80">
        <f>IF(OR(AA112&lt;FAG_Basisdaten!$C$18,AB112&gt;FAG_Basisdaten!$C$19),MAX((FAG_Basisdaten!$C$20+FAG_Basisdaten!$C$21*AA112+FAG_Basisdaten!$C$22*AB112*100)*AC112*(AD112/AE112),0),0)</f>
        <v>0</v>
      </c>
      <c r="AG112" s="3">
        <f>VLOOKUP(A112,FAG_Daten_2022!A$1:$FK$206,FAG_Daten_2022!$DH$1,FALSE)</f>
        <v>110</v>
      </c>
      <c r="AH112" s="3">
        <f>VLOOKUP(A112,FAG_Daten_2022!A$1:$FK$206,FAG_Daten_2022!$DJ$1,FALSE)</f>
        <v>99.67</v>
      </c>
      <c r="AI112" s="82">
        <f>ROUND(AF112-AF112*MIN(MAX((AH112*FAG_Basisdaten!$C$24-AG112)/(AH112*FAG_Basisdaten!$C$23),0),1),0)</f>
        <v>0</v>
      </c>
      <c r="AJ112" s="3">
        <f>VLOOKUP(A112,FAG_Daten_2022!$A$1:$FK$206,FAG_Daten_2022!$BC$1,FALSE)</f>
        <v>102.3</v>
      </c>
      <c r="AK112" s="3">
        <f>VLOOKUP(A112,FAG_Daten_2022!$A$1:$FK$206,FAG_Daten_2022!$BD$1,FALSE)</f>
        <v>104.2</v>
      </c>
      <c r="AL112" s="82">
        <v>0</v>
      </c>
      <c r="AM112" s="82">
        <f t="shared" si="122"/>
        <v>7442589</v>
      </c>
      <c r="AN112" s="115" t="str">
        <f>IF(VLOOKUP($A112,FAG_Daten_2022!$A$1:$FK$206,FAG_Daten_2022!BS$1,FALSE)="","",VLOOKUP($A112,FAG_Daten_2022!$A$1:$FK$206,FAG_Daten_2022!BS$1,FALSE))</f>
        <v/>
      </c>
      <c r="AO112" s="115" t="str">
        <f>IF(VLOOKUP($A112,FAG_Daten_2022!$A$1:$FK$206,FAG_Daten_2022!BT$1,FALSE)="","",VLOOKUP($A112,FAG_Daten_2022!$A$1:$FK$206,FAG_Daten_2022!BT$1,FALSE))</f>
        <v/>
      </c>
      <c r="AP112" s="115" t="str">
        <f>IF(VLOOKUP($A112,FAG_Daten_2022!$A$1:$FK$206,FAG_Daten_2022!BU$1,FALSE)="","",VLOOKUP($A112,FAG_Daten_2022!$A$1:$FK$206,FAG_Daten_2022!BU$1,FALSE))</f>
        <v/>
      </c>
      <c r="AQ112" s="115" t="str">
        <f>IF(VLOOKUP($A112,FAG_Daten_2022!$A$1:$FK$206,FAG_Daten_2022!BV$1,FALSE)="","",VLOOKUP($A112,FAG_Daten_2022!$A$1:$FK$206,FAG_Daten_2022!BV$1,FALSE))</f>
        <v/>
      </c>
      <c r="AR112" s="115" t="str">
        <f>IF(VLOOKUP($A112,FAG_Daten_2022!$A$1:$FK$206,FAG_Daten_2022!BW$1,FALSE)="","",VLOOKUP($A112,FAG_Daten_2022!$A$1:$FK$206,FAG_Daten_2022!BW$1,FALSE))</f>
        <v/>
      </c>
      <c r="AS112" s="115" t="str">
        <f>IF(VLOOKUP($A112,FAG_Daten_2022!$A$1:$FK$206,FAG_Daten_2022!BX$1,FALSE)="","",VLOOKUP($A112,FAG_Daten_2022!$A$1:$FK$206,FAG_Daten_2022!BX$1,FALSE))</f>
        <v/>
      </c>
      <c r="AT112" s="115" t="str">
        <f>IF(VLOOKUP($A112,FAG_Daten_2022!$A$1:$FK$206,FAG_Daten_2022!BY$1,FALSE)="","",VLOOKUP($A112,FAG_Daten_2022!$A$1:$FK$206,FAG_Daten_2022!BY$1,FALSE))</f>
        <v/>
      </c>
      <c r="AU112" s="115" t="str">
        <f>IF(VLOOKUP($A112,FAG_Daten_2022!$A$1:$FK$206,FAG_Daten_2022!BZ$1,FALSE)="","",VLOOKUP($A112,FAG_Daten_2022!$A$1:$FK$206,FAG_Daten_2022!BZ$1,FALSE))</f>
        <v/>
      </c>
      <c r="AV112" s="115" t="str">
        <f>IF(VLOOKUP($A112,FAG_Daten_2022!$A$1:$FK$206,FAG_Daten_2022!CA$1,FALSE)="","",VLOOKUP($A112,FAG_Daten_2022!$A$1:$FK$206,FAG_Daten_2022!CA$1,FALSE))</f>
        <v/>
      </c>
      <c r="AW112" s="115" t="str">
        <f>IF(VLOOKUP($A112,FAG_Daten_2022!$A$1:$FK$206,FAG_Daten_2022!CB$1,FALSE)="","",VLOOKUP($A112,FAG_Daten_2022!$A$1:$FK$206,FAG_Daten_2022!CB$1,FALSE))</f>
        <v/>
      </c>
      <c r="AX112" s="115" t="str">
        <f>IF(VLOOKUP($A112,FAG_Daten_2022!$A$1:$FK$206,FAG_Daten_2022!CC$1,FALSE)="","",VLOOKUP($A112,FAG_Daten_2022!$A$1:$FK$206,FAG_Daten_2022!CC$1,FALSE))</f>
        <v/>
      </c>
      <c r="AY112" s="115" t="str">
        <f>IF(VLOOKUP($A112,FAG_Daten_2022!$A$1:$FK$206,FAG_Daten_2022!CD$1,FALSE)="","",VLOOKUP($A112,FAG_Daten_2022!$A$1:$FK$206,FAG_Daten_2022!CD$1,FALSE))</f>
        <v/>
      </c>
      <c r="AZ112" s="80">
        <f>VLOOKUP($A112,FAG_Daten_2022!$A$1:$FK$206,FAG_Daten_2022!$DH$1,FALSE)</f>
        <v>110</v>
      </c>
      <c r="BA112" s="80">
        <f>IF(VLOOKUP($A112,FAG_Daten_2022!$A$1:$FK$206,FAG_Daten_2022!M$1,FALSE)="","",VLOOKUP($A112,FAG_Daten_2022!$A$1:$FK$206,FAG_Daten_2022!M$1,FALSE))</f>
        <v>0</v>
      </c>
      <c r="BB112" s="80">
        <f>IF(VLOOKUP($A112,FAG_Daten_2022!$A$1:$FK$206,FAG_Daten_2022!N$1,FALSE)="","",VLOOKUP($A112,FAG_Daten_2022!$A$1:$FK$206,FAG_Daten_2022!N$1,FALSE))</f>
        <v>0</v>
      </c>
      <c r="BC112" s="80">
        <f>IF(VLOOKUP($A112,FAG_Daten_2022!$A$1:$FK$206,FAG_Daten_2022!O$1,FALSE)="","",VLOOKUP($A112,FAG_Daten_2022!$A$1:$FK$206,FAG_Daten_2022!O$1,FALSE))</f>
        <v>0</v>
      </c>
      <c r="BD112" s="80" t="str">
        <f>IF(VLOOKUP($A112,FAG_Daten_2022!$A$1:$FK$206,FAG_Daten_2022!P$1,FALSE)="","",VLOOKUP($A112,FAG_Daten_2022!$A$1:$FK$206,FAG_Daten_2022!P$1,FALSE))</f>
        <v/>
      </c>
      <c r="BE112" s="80">
        <f>IF(VLOOKUP($A112,FAG_Daten_2022!$A$1:$FK$206,FAG_Daten_2022!R$1,FALSE)="","",VLOOKUP($A112,FAG_Daten_2022!$A$1:$FK$206,FAG_Daten_2022!R$1,FALSE))</f>
        <v>0</v>
      </c>
      <c r="BF112" s="80">
        <f>IF(VLOOKUP($A112,FAG_Daten_2022!$A$1:$FK$206,FAG_Daten_2022!S$1,FALSE)="","",VLOOKUP($A112,FAG_Daten_2022!$A$1:$FK$206,FAG_Daten_2022!S$1,FALSE))</f>
        <v>0</v>
      </c>
      <c r="BG112" s="80" t="str">
        <f>IF(VLOOKUP($A112,FAG_Daten_2022!$A$1:$FK$206,FAG_Daten_2022!T$1,FALSE)="","",VLOOKUP($A112,FAG_Daten_2022!$A$1:$FK$206,FAG_Daten_2022!T$1,FALSE))</f>
        <v/>
      </c>
      <c r="BH112" s="80" t="str">
        <f>IF(VLOOKUP($A112,FAG_Daten_2022!$A$1:$FK$206,FAG_Daten_2022!U$1,FALSE)="","",VLOOKUP($A112,FAG_Daten_2022!$A$1:$FK$206,FAG_Daten_2022!U$1,FALSE))</f>
        <v/>
      </c>
      <c r="BI112" s="80">
        <f>IF(VLOOKUP($A112,FAG_Daten_2022!$A$1:$FK$206,FAG_Daten_2022!W$1,FALSE)="","",VLOOKUP($A112,FAG_Daten_2022!$A$1:$FK$206,FAG_Daten_2022!W$1,FALSE))</f>
        <v>0</v>
      </c>
      <c r="BJ112" s="80" t="str">
        <f>IF(VLOOKUP($A112,FAG_Daten_2022!$A$1:$FK$206,FAG_Daten_2022!X$1,FALSE)="","",VLOOKUP($A112,FAG_Daten_2022!$A$1:$FK$206,FAG_Daten_2022!X$1,FALSE))</f>
        <v/>
      </c>
      <c r="BK112" s="80" t="str">
        <f>IF(VLOOKUP($A112,FAG_Daten_2022!$A$1:$FK$206,FAG_Daten_2022!Y$1,FALSE)="","",VLOOKUP($A112,FAG_Daten_2022!$A$1:$FK$206,FAG_Daten_2022!Y$1,FALSE))</f>
        <v/>
      </c>
      <c r="BL112" s="80" t="str">
        <f>IF(VLOOKUP($A112,FAG_Daten_2022!$A$1:$FK$206,FAG_Daten_2022!Z$1,FALSE)="","",VLOOKUP($A112,FAG_Daten_2022!$A$1:$FK$206,FAG_Daten_2022!Z$1,FALSE))</f>
        <v/>
      </c>
      <c r="BM112" s="82">
        <f>IF(VLOOKUP($A112,FAG_Daten_2022!$A$1:$FK$206,FAG_Daten_2022!AG$1,FALSE)="","",VLOOKUP($A112,FAG_Daten_2022!$A$1:$FK$206,FAG_Daten_2022!AG$1,FALSE))</f>
        <v>36860562</v>
      </c>
      <c r="BN112" s="82">
        <f>IF(VLOOKUP($A112,FAG_Daten_2022!$A$1:$FK$206,FAG_Daten_2022!AH$1,FALSE)="","",VLOOKUP($A112,FAG_Daten_2022!$A$1:$FK$206,FAG_Daten_2022!AH$1,FALSE))</f>
        <v>0</v>
      </c>
      <c r="BO112" s="82">
        <f>IF(VLOOKUP($A112,FAG_Daten_2022!$A$1:$FK$206,FAG_Daten_2022!AI$1,FALSE)="","",VLOOKUP($A112,FAG_Daten_2022!$A$1:$FK$206,FAG_Daten_2022!AI$1,FALSE))</f>
        <v>0</v>
      </c>
      <c r="BP112" s="113">
        <f>IF(VLOOKUP($A112,FAG_Daten_2022!$A$1:$FK$206,FAG_Daten_2022!AJ$1,FALSE)="","",VLOOKUP($A112,FAG_Daten_2022!$A$1:$FK$206,FAG_Daten_2022!AJ$1,FALSE))</f>
        <v>0</v>
      </c>
      <c r="BQ112" s="82" t="str">
        <f>IF(VLOOKUP($A112,FAG_Daten_2022!$A$1:$FK$206,FAG_Daten_2022!AK$1,FALSE)="","",VLOOKUP($A112,FAG_Daten_2022!$A$1:$FK$206,FAG_Daten_2022!AK$1,FALSE))</f>
        <v/>
      </c>
      <c r="BR112" s="82">
        <f>IF(VLOOKUP($A112,FAG_Daten_2022!$A$1:$FK$206,FAG_Daten_2022!AL$1,FALSE)="","",VLOOKUP($A112,FAG_Daten_2022!$A$1:$FK$206,FAG_Daten_2022!AL$1,FALSE))</f>
        <v>0</v>
      </c>
      <c r="BS112" s="82">
        <f>IF(VLOOKUP($A112,FAG_Daten_2022!$A$1:$FK$206,FAG_Daten_2022!AM$1,FALSE)="","",VLOOKUP($A112,FAG_Daten_2022!$A$1:$FK$206,FAG_Daten_2022!AM$1,FALSE))</f>
        <v>0</v>
      </c>
      <c r="BT112" s="82" t="str">
        <f>IF(VLOOKUP($A112,FAG_Daten_2022!$A$1:$FK$206,FAG_Daten_2022!AN$1,FALSE)="","",VLOOKUP($A112,FAG_Daten_2022!$A$1:$FK$206,FAG_Daten_2022!AN$1,FALSE))</f>
        <v/>
      </c>
      <c r="BU112" s="82" t="str">
        <f>IF(VLOOKUP($A112,FAG_Daten_2022!$A$1:$FK$206,FAG_Daten_2022!AO$1,FALSE)="","",VLOOKUP($A112,FAG_Daten_2022!$A$1:$FK$206,FAG_Daten_2022!AO$1,FALSE))</f>
        <v/>
      </c>
      <c r="BV112" s="82">
        <f>IF(VLOOKUP($A112,FAG_Daten_2022!$A$1:$FK$206,FAG_Daten_2022!AP$1,FALSE)="","",VLOOKUP($A112,FAG_Daten_2022!$A$1:$FK$206,FAG_Daten_2022!AP$1,FALSE))</f>
        <v>0</v>
      </c>
      <c r="BW112" s="82" t="str">
        <f>IF(VLOOKUP($A112,FAG_Daten_2022!$A$1:$FK$206,FAG_Daten_2022!AQ$1,FALSE)="","",VLOOKUP($A112,FAG_Daten_2022!$A$1:$FK$206,FAG_Daten_2022!AQ$1,FALSE))</f>
        <v/>
      </c>
      <c r="BX112" s="82" t="str">
        <f>IF(VLOOKUP($A112,FAG_Daten_2022!$A$1:$FK$206,FAG_Daten_2022!AR$1,FALSE)="","",VLOOKUP($A112,FAG_Daten_2022!$A$1:$FK$206,FAG_Daten_2022!AR$1,FALSE))</f>
        <v/>
      </c>
      <c r="BY112" s="82" t="str">
        <f>IF(VLOOKUP($A112,FAG_Daten_2022!$A$1:$FK$206,FAG_Daten_2022!AS$1,FALSE)="","",VLOOKUP($A112,FAG_Daten_2022!$A$1:$FK$206,FAG_Daten_2022!AS$1,FALSE))</f>
        <v/>
      </c>
      <c r="BZ112" s="82">
        <f t="shared" si="123"/>
        <v>0</v>
      </c>
      <c r="CA112" s="82">
        <f t="shared" si="124"/>
        <v>0</v>
      </c>
      <c r="CB112" s="82">
        <f t="shared" si="125"/>
        <v>0</v>
      </c>
      <c r="CC112" s="82" t="str">
        <f t="shared" si="126"/>
        <v/>
      </c>
      <c r="CD112" s="82">
        <f t="shared" si="127"/>
        <v>0</v>
      </c>
      <c r="CE112" s="82">
        <f t="shared" si="128"/>
        <v>0</v>
      </c>
      <c r="CF112" s="82" t="str">
        <f t="shared" si="129"/>
        <v/>
      </c>
      <c r="CG112" s="82" t="str">
        <f t="shared" si="130"/>
        <v/>
      </c>
      <c r="CH112" s="82">
        <f t="shared" si="131"/>
        <v>0</v>
      </c>
      <c r="CI112" s="82" t="str">
        <f t="shared" si="132"/>
        <v/>
      </c>
      <c r="CJ112" s="82" t="str">
        <f t="shared" si="133"/>
        <v/>
      </c>
      <c r="CK112" s="82" t="str">
        <f t="shared" si="134"/>
        <v/>
      </c>
      <c r="CL112" s="82">
        <f t="shared" si="135"/>
        <v>0</v>
      </c>
      <c r="CM112" s="82">
        <f t="shared" si="136"/>
        <v>0</v>
      </c>
      <c r="CN112" s="82">
        <f t="shared" si="137"/>
        <v>0</v>
      </c>
      <c r="CO112" s="82" t="str">
        <f t="shared" si="138"/>
        <v/>
      </c>
      <c r="CP112" s="82">
        <f t="shared" si="139"/>
        <v>0</v>
      </c>
      <c r="CQ112" s="82">
        <f t="shared" si="140"/>
        <v>0</v>
      </c>
      <c r="CR112" s="82" t="str">
        <f t="shared" si="141"/>
        <v/>
      </c>
      <c r="CS112" s="82" t="str">
        <f t="shared" si="142"/>
        <v/>
      </c>
      <c r="CT112" s="82">
        <f t="shared" si="143"/>
        <v>0</v>
      </c>
      <c r="CU112" s="82" t="str">
        <f t="shared" si="144"/>
        <v/>
      </c>
      <c r="CV112" s="82" t="str">
        <f t="shared" si="145"/>
        <v/>
      </c>
      <c r="CW112" s="82" t="str">
        <f t="shared" si="146"/>
        <v/>
      </c>
      <c r="CX112" s="82">
        <f t="shared" si="147"/>
        <v>0</v>
      </c>
      <c r="CY112" s="82">
        <f>VLOOKUP($A112,FAG_Daten_2022!$A$1:$FK$206,FAG_Daten_2022!I$1,FALSE)</f>
        <v>2346</v>
      </c>
      <c r="CZ112" s="82" t="str">
        <f>IF(VLOOKUP($A112,FAG_Daten_2022!$A$1:$FK$206,FAG_Daten_2022!BE$1,FALSE)="","",VLOOKUP($A112,FAG_Daten_2022!$A$1:$FK$206,FAG_Daten_2022!BE$1,FALSE))</f>
        <v/>
      </c>
      <c r="DA112" s="82" t="str">
        <f>IF(VLOOKUP($A112,FAG_Daten_2022!$A$1:$FK$206,FAG_Daten_2022!BF$1,FALSE)="","",VLOOKUP($A112,FAG_Daten_2022!$A$1:$FK$206,FAG_Daten_2022!BF$1,FALSE))</f>
        <v/>
      </c>
      <c r="DB112" s="82" t="str">
        <f>IF(VLOOKUP($A112,FAG_Daten_2022!$A$1:$FK$206,FAG_Daten_2022!BG$1,FALSE)="","",VLOOKUP($A112,FAG_Daten_2022!$A$1:$FK$206,FAG_Daten_2022!BG$1,FALSE))</f>
        <v/>
      </c>
      <c r="DC112" s="82" t="str">
        <f>IF(VLOOKUP($A112,FAG_Daten_2022!$A$1:$FK$206,FAG_Daten_2022!BH$1,FALSE)="","",VLOOKUP($A112,FAG_Daten_2022!$A$1:$FK$206,FAG_Daten_2022!BH$1,FALSE))</f>
        <v/>
      </c>
      <c r="DD112" s="82" t="str">
        <f>IF(VLOOKUP($A112,FAG_Daten_2022!$A$1:$FK$206,FAG_Daten_2022!BI$1,FALSE)="","",VLOOKUP($A112,FAG_Daten_2022!$A$1:$FK$206,FAG_Daten_2022!BI$1,FALSE))</f>
        <v/>
      </c>
      <c r="DE112" s="82" t="str">
        <f>IF(VLOOKUP($A112,FAG_Daten_2022!$A$1:$FK$206,FAG_Daten_2022!BJ$1,FALSE)="","",VLOOKUP($A112,FAG_Daten_2022!$A$1:$FK$206,FAG_Daten_2022!BJ$1,FALSE))</f>
        <v/>
      </c>
      <c r="DF112" s="82" t="str">
        <f>IF(VLOOKUP($A112,FAG_Daten_2022!$A$1:$FK$206,FAG_Daten_2022!BK$1,FALSE)="","",VLOOKUP($A112,FAG_Daten_2022!$A$1:$FK$206,FAG_Daten_2022!BK$1,FALSE))</f>
        <v/>
      </c>
      <c r="DG112" s="82" t="str">
        <f>IF(VLOOKUP($A112,FAG_Daten_2022!$A$1:$FK$206,FAG_Daten_2022!BL$1,FALSE)="","",VLOOKUP($A112,FAG_Daten_2022!$A$1:$FK$206,FAG_Daten_2022!BL$1,FALSE))</f>
        <v/>
      </c>
      <c r="DH112" s="82" t="str">
        <f>IF(VLOOKUP($A112,FAG_Daten_2022!$A$1:$FK$206,FAG_Daten_2022!BM$1,FALSE)="","",VLOOKUP($A112,FAG_Daten_2022!$A$1:$FK$206,FAG_Daten_2022!BM$1,FALSE))</f>
        <v/>
      </c>
      <c r="DI112" s="82" t="str">
        <f>IF(VLOOKUP($A112,FAG_Daten_2022!$A$1:$FK$206,FAG_Daten_2022!BN$1,FALSE)="","",VLOOKUP($A112,FAG_Daten_2022!$A$1:$FK$206,FAG_Daten_2022!BN$1,FALSE))</f>
        <v/>
      </c>
      <c r="DJ112" s="82" t="str">
        <f>IF(VLOOKUP($A112,FAG_Daten_2022!$A$1:$FK$206,FAG_Daten_2022!BO$1,FALSE)="","",VLOOKUP($A112,FAG_Daten_2022!$A$1:$FK$206,FAG_Daten_2022!BO$1,FALSE))</f>
        <v/>
      </c>
      <c r="DK112" s="82" t="str">
        <f>IF(VLOOKUP($A112,FAG_Daten_2022!$A$1:$FK$206,FAG_Daten_2022!BP$1,FALSE)="","",VLOOKUP($A112,FAG_Daten_2022!$A$1:$FK$206,FAG_Daten_2022!BP$1,FALSE))</f>
        <v/>
      </c>
      <c r="DL112" s="82" t="str">
        <f>IF(VLOOKUP($A112,FAG_Daten_2022!$A$1:$FK$206,FAG_Daten_2022!BQ$1,FALSE)="","",VLOOKUP($A112,FAG_Daten_2022!$A$1:$FK$206,FAG_Daten_2022!BQ$1,FALSE))</f>
        <v/>
      </c>
      <c r="DM112" s="82" t="str">
        <f>IF(VLOOKUP($A112,FAG_Daten_2022!$A$1:$FK$206,FAG_Daten_2022!BR$1,FALSE)="","",VLOOKUP($A112,FAG_Daten_2022!$A$1:$FK$206,FAG_Daten_2022!BR$1,FALSE))</f>
        <v/>
      </c>
      <c r="DN112" s="82" t="str">
        <f t="shared" si="148"/>
        <v/>
      </c>
      <c r="DO112" s="82" t="str">
        <f t="shared" si="149"/>
        <v/>
      </c>
      <c r="DP112" s="82" t="str">
        <f t="shared" si="150"/>
        <v/>
      </c>
      <c r="DQ112" s="82" t="str">
        <f t="shared" si="151"/>
        <v/>
      </c>
      <c r="DR112" s="82" t="str">
        <f t="shared" si="152"/>
        <v/>
      </c>
      <c r="DS112" s="82" t="str">
        <f t="shared" si="153"/>
        <v/>
      </c>
      <c r="DT112" s="82" t="str">
        <f t="shared" si="154"/>
        <v/>
      </c>
      <c r="DU112" s="82" t="str">
        <f t="shared" si="155"/>
        <v/>
      </c>
      <c r="DV112" s="82" t="str">
        <f t="shared" si="156"/>
        <v/>
      </c>
      <c r="DW112" s="82" t="str">
        <f t="shared" si="157"/>
        <v/>
      </c>
      <c r="DX112" s="82" t="str">
        <f t="shared" si="158"/>
        <v/>
      </c>
      <c r="DY112" s="82" t="str">
        <f t="shared" si="159"/>
        <v/>
      </c>
      <c r="DZ112" s="82">
        <f t="shared" si="160"/>
        <v>0</v>
      </c>
      <c r="EA112" s="82">
        <f t="shared" si="161"/>
        <v>0</v>
      </c>
      <c r="EB112" s="82"/>
      <c r="EC112" s="82"/>
      <c r="ED112" s="82"/>
      <c r="EE112" s="82"/>
      <c r="EF112" s="82"/>
      <c r="EG112" s="82"/>
      <c r="EH112" s="82"/>
      <c r="EI112" s="82"/>
      <c r="EJ112" s="82"/>
      <c r="EK112" s="1"/>
      <c r="EL112" s="11"/>
      <c r="EM112" s="1"/>
    </row>
    <row r="113" spans="1:143" s="3" customFormat="1" outlineLevel="1" x14ac:dyDescent="0.2">
      <c r="A113" s="3">
        <v>224</v>
      </c>
      <c r="B113" s="3" t="str">
        <f>VLOOKUP(A113,FAG_Daten_2022!A$1:$FK$206,FAG_Daten_2022!$B$1,FALSE)</f>
        <v>Pfungen</v>
      </c>
      <c r="C113" s="3" t="str">
        <f>VLOOKUP(A113,FAG_Daten_2022!A$1:$FK$206,FAG_Daten_2022!$C$1,FALSE)</f>
        <v>Politische Gemeinde</v>
      </c>
      <c r="D113" s="3" t="str">
        <f>VLOOKUP(A113,FAG_Daten_2022!A$1:$FK$206,FAG_Daten_2022!$D$1,FALSE)</f>
        <v>Bezirk Winterthur</v>
      </c>
      <c r="E113" s="82">
        <f>VLOOKUP(A113,FAG_Daten_2022!A$1:$FK$206,FAG_Daten_2022!$AT$1,FALSE)</f>
        <v>2366</v>
      </c>
      <c r="F113" s="82">
        <f>VLOOKUP(A113,FAG_Daten_2022!A$1:$FK$206,FAG_Daten_2022!$AV$1,FALSE)</f>
        <v>3770</v>
      </c>
      <c r="G113" s="82">
        <f>VLOOKUP(A113,FAG_Daten_2022!A$1:$FK$206,FAG_Daten_2022!$F$1,FALSE)</f>
        <v>3945</v>
      </c>
      <c r="H113" s="80">
        <f>VLOOKUP(A113,FAG_Daten_2022!A$1:$FK$206,FAG_Daten_2022!$DH$1,FALSE)</f>
        <v>117</v>
      </c>
      <c r="I113" s="82">
        <f>ROUND(IF(E113&lt;FAG_Basisdaten!$C$5*F113,(FAG_Basisdaten!$C$5*F113-E113)*G113*H113/100,0),0)</f>
        <v>5610323</v>
      </c>
      <c r="J113" s="82">
        <f>VLOOKUP(A113,FAG_Daten_2022!A$1:$FK$206,FAG_Daten_2022!$AT$1,FALSE)</f>
        <v>2366</v>
      </c>
      <c r="K113" s="82">
        <f>VLOOKUP(A113,FAG_Daten_2022!A$1:$FK$206,FAG_Daten_2022!$AV$1,FALSE)</f>
        <v>3770</v>
      </c>
      <c r="L113" s="3">
        <f>VLOOKUP(A113,FAG_Daten_2022!A$1:$FK$206,FAG_Daten_2022!$F$1,FALSE)</f>
        <v>3945</v>
      </c>
      <c r="M113" s="3">
        <f>VLOOKUP(A113,FAG_Daten_2022!A$1:$FK$206,FAG_Daten_2022!DJ$1,FALSE)</f>
        <v>99.67</v>
      </c>
      <c r="N113" s="3">
        <f>VLOOKUP(A113,FAG_Daten_2022!A$1:$FK$206,FAG_Daten_2022!$DK$1,FALSE)</f>
        <v>100.87</v>
      </c>
      <c r="O113" s="82">
        <f>ROUND(IF(J113&gt;K113*FAG_Basisdaten!$C$8,(J113-K113*FAG_Basisdaten!$C$8)*FAG_Basisdaten!$C$9*L113*(M113/N113),0),0)</f>
        <v>0</v>
      </c>
      <c r="P113" s="82">
        <f>VLOOKUP(A113,FAG_Daten_2022!A$1:$FK$206,FAG_Daten_2022!$I$1,FALSE)</f>
        <v>872</v>
      </c>
      <c r="Q113" s="82">
        <f>VLOOKUP(A113,FAG_Daten_2022!A$1:$FK$206,FAG_Daten_2022!$F$1,FALSE)</f>
        <v>3945</v>
      </c>
      <c r="R113" s="82">
        <f>VLOOKUP(A113,FAG_Daten_2022!A$1:$FK$206,FAG_Daten_2022!$K$1,FALSE)</f>
        <v>232131</v>
      </c>
      <c r="S113" s="82">
        <f>VLOOKUP(A113,FAG_Daten_2022!A$1:$FK$206,FAG_Daten_2022!$H$1,FALSE)</f>
        <v>1130451</v>
      </c>
      <c r="T113" s="82">
        <f>VLOOKUP(A113,FAG_Daten_2022!A$1:$FK$206,FAG_Daten_2022!$F$1,FALSE)</f>
        <v>3945</v>
      </c>
      <c r="U113" s="3">
        <f>VLOOKUP(A113,FAG_Daten_2022!A$1:$FK$206,FAG_Daten_2022!$BC$1,FALSE)</f>
        <v>102.3</v>
      </c>
      <c r="V113" s="3">
        <f>VLOOKUP(A113,FAG_Daten_2022!A$1:$FK$206,FAG_Daten_2022!$BD$1,FALSE)</f>
        <v>104.2</v>
      </c>
      <c r="W113" s="118">
        <f>IF((P113/Q113)&gt;(R113/S113)*FAG_Basisdaten!$C$12,((P113/Q113)-(R113/S113)*FAG_Basisdaten!$C$12)*T113*FAG_Basisdaten!$C$13*(U113/V113),0)</f>
        <v>0</v>
      </c>
      <c r="X113" s="3">
        <f>VLOOKUP(A113,FAG_Daten_2022!A$1:$FK$206,FAG_Daten_2022!$DH$1,FALSE)</f>
        <v>117</v>
      </c>
      <c r="Y113" s="3">
        <f>VLOOKUP(A113,FAG_Daten_2022!A$1:$FK$206,FAG_Daten_2022!$DJ$1,FALSE)</f>
        <v>99.67</v>
      </c>
      <c r="Z113" s="82">
        <f>ROUND(W113-W113*MIN(MAX((Y113*FAG_Basisdaten!$C$15-X113)/(Y113*FAG_Basisdaten!$C$14),0),1),0)</f>
        <v>0</v>
      </c>
      <c r="AA113" s="79">
        <f>VLOOKUP(A113,FAG_Daten_2022!A$1:$FK$206,FAG_Daten_2022!$AW$1,FALSE)</f>
        <v>810.62</v>
      </c>
      <c r="AB113" s="83">
        <f>VLOOKUP(A113,FAG_Daten_2022!A$1:$FK$206,FAG_Daten_2022!$AZ$1,FALSE)</f>
        <v>0.23910000000000001</v>
      </c>
      <c r="AC113" s="3">
        <f>VLOOKUP(A113,FAG_Daten_2022!A$1:$FK$206,FAG_Daten_2022!$F$1,FALSE)</f>
        <v>3945</v>
      </c>
      <c r="AD113" s="3">
        <f>VLOOKUP(A113,FAG_Daten_2022!A$1:$FK$206,FAG_Daten_2022!$BC$1,FALSE)</f>
        <v>102.3</v>
      </c>
      <c r="AE113" s="3">
        <f>VLOOKUP(A113,FAG_Daten_2022!A$1:$FK$206,FAG_Daten_2022!$BD$1,FALSE)</f>
        <v>104.2</v>
      </c>
      <c r="AF113" s="80">
        <f>IF(OR(AA113&lt;FAG_Basisdaten!$C$18,AB113&gt;FAG_Basisdaten!$C$19),MAX((FAG_Basisdaten!$C$20+FAG_Basisdaten!$C$21*AA113+FAG_Basisdaten!$C$22*AB113*100)*AC113*(AD113/AE113),0),0)</f>
        <v>0</v>
      </c>
      <c r="AG113" s="3">
        <f>VLOOKUP(A113,FAG_Daten_2022!A$1:$FK$206,FAG_Daten_2022!$DH$1,FALSE)</f>
        <v>117</v>
      </c>
      <c r="AH113" s="3">
        <f>VLOOKUP(A113,FAG_Daten_2022!A$1:$FK$206,FAG_Daten_2022!$DJ$1,FALSE)</f>
        <v>99.67</v>
      </c>
      <c r="AI113" s="82">
        <f>ROUND(AF113-AF113*MIN(MAX((AH113*FAG_Basisdaten!$C$24-AG113)/(AH113*FAG_Basisdaten!$C$23),0),1),0)</f>
        <v>0</v>
      </c>
      <c r="AJ113" s="3">
        <f>VLOOKUP(A113,FAG_Daten_2022!$A$1:$FK$206,FAG_Daten_2022!$BC$1,FALSE)</f>
        <v>102.3</v>
      </c>
      <c r="AK113" s="3">
        <f>VLOOKUP(A113,FAG_Daten_2022!$A$1:$FK$206,FAG_Daten_2022!$BD$1,FALSE)</f>
        <v>104.2</v>
      </c>
      <c r="AL113" s="82">
        <v>0</v>
      </c>
      <c r="AM113" s="82">
        <f t="shared" si="122"/>
        <v>5610323</v>
      </c>
      <c r="AN113" s="115" t="str">
        <f>IF(VLOOKUP($A113,FAG_Daten_2022!$A$1:$FK$206,FAG_Daten_2022!BS$1,FALSE)="","",VLOOKUP($A113,FAG_Daten_2022!$A$1:$FK$206,FAG_Daten_2022!BS$1,FALSE))</f>
        <v/>
      </c>
      <c r="AO113" s="115" t="str">
        <f>IF(VLOOKUP($A113,FAG_Daten_2022!$A$1:$FK$206,FAG_Daten_2022!BT$1,FALSE)="","",VLOOKUP($A113,FAG_Daten_2022!$A$1:$FK$206,FAG_Daten_2022!BT$1,FALSE))</f>
        <v/>
      </c>
      <c r="AP113" s="115" t="str">
        <f>IF(VLOOKUP($A113,FAG_Daten_2022!$A$1:$FK$206,FAG_Daten_2022!BU$1,FALSE)="","",VLOOKUP($A113,FAG_Daten_2022!$A$1:$FK$206,FAG_Daten_2022!BU$1,FALSE))</f>
        <v/>
      </c>
      <c r="AQ113" s="115" t="str">
        <f>IF(VLOOKUP($A113,FAG_Daten_2022!$A$1:$FK$206,FAG_Daten_2022!BV$1,FALSE)="","",VLOOKUP($A113,FAG_Daten_2022!$A$1:$FK$206,FAG_Daten_2022!BV$1,FALSE))</f>
        <v/>
      </c>
      <c r="AR113" s="115" t="str">
        <f>IF(VLOOKUP($A113,FAG_Daten_2022!$A$1:$FK$206,FAG_Daten_2022!BW$1,FALSE)="","",VLOOKUP($A113,FAG_Daten_2022!$A$1:$FK$206,FAG_Daten_2022!BW$1,FALSE))</f>
        <v/>
      </c>
      <c r="AS113" s="115" t="str">
        <f>IF(VLOOKUP($A113,FAG_Daten_2022!$A$1:$FK$206,FAG_Daten_2022!BX$1,FALSE)="","",VLOOKUP($A113,FAG_Daten_2022!$A$1:$FK$206,FAG_Daten_2022!BX$1,FALSE))</f>
        <v/>
      </c>
      <c r="AT113" s="115" t="str">
        <f>IF(VLOOKUP($A113,FAG_Daten_2022!$A$1:$FK$206,FAG_Daten_2022!BY$1,FALSE)="","",VLOOKUP($A113,FAG_Daten_2022!$A$1:$FK$206,FAG_Daten_2022!BY$1,FALSE))</f>
        <v/>
      </c>
      <c r="AU113" s="115" t="str">
        <f>IF(VLOOKUP($A113,FAG_Daten_2022!$A$1:$FK$206,FAG_Daten_2022!BZ$1,FALSE)="","",VLOOKUP($A113,FAG_Daten_2022!$A$1:$FK$206,FAG_Daten_2022!BZ$1,FALSE))</f>
        <v/>
      </c>
      <c r="AV113" s="115" t="str">
        <f>IF(VLOOKUP($A113,FAG_Daten_2022!$A$1:$FK$206,FAG_Daten_2022!CA$1,FALSE)="","",VLOOKUP($A113,FAG_Daten_2022!$A$1:$FK$206,FAG_Daten_2022!CA$1,FALSE))</f>
        <v/>
      </c>
      <c r="AW113" s="115" t="str">
        <f>IF(VLOOKUP($A113,FAG_Daten_2022!$A$1:$FK$206,FAG_Daten_2022!CB$1,FALSE)="","",VLOOKUP($A113,FAG_Daten_2022!$A$1:$FK$206,FAG_Daten_2022!CB$1,FALSE))</f>
        <v/>
      </c>
      <c r="AX113" s="115" t="str">
        <f>IF(VLOOKUP($A113,FAG_Daten_2022!$A$1:$FK$206,FAG_Daten_2022!CC$1,FALSE)="","",VLOOKUP($A113,FAG_Daten_2022!$A$1:$FK$206,FAG_Daten_2022!CC$1,FALSE))</f>
        <v/>
      </c>
      <c r="AY113" s="115" t="str">
        <f>IF(VLOOKUP($A113,FAG_Daten_2022!$A$1:$FK$206,FAG_Daten_2022!CD$1,FALSE)="","",VLOOKUP($A113,FAG_Daten_2022!$A$1:$FK$206,FAG_Daten_2022!CD$1,FALSE))</f>
        <v/>
      </c>
      <c r="AZ113" s="80">
        <f>VLOOKUP($A113,FAG_Daten_2022!$A$1:$FK$206,FAG_Daten_2022!$DH$1,FALSE)</f>
        <v>117</v>
      </c>
      <c r="BA113" s="80">
        <f>IF(VLOOKUP($A113,FAG_Daten_2022!$A$1:$FK$206,FAG_Daten_2022!M$1,FALSE)="","",VLOOKUP($A113,FAG_Daten_2022!$A$1:$FK$206,FAG_Daten_2022!M$1,FALSE))</f>
        <v>0</v>
      </c>
      <c r="BB113" s="80">
        <f>IF(VLOOKUP($A113,FAG_Daten_2022!$A$1:$FK$206,FAG_Daten_2022!N$1,FALSE)="","",VLOOKUP($A113,FAG_Daten_2022!$A$1:$FK$206,FAG_Daten_2022!N$1,FALSE))</f>
        <v>0</v>
      </c>
      <c r="BC113" s="80">
        <f>IF(VLOOKUP($A113,FAG_Daten_2022!$A$1:$FK$206,FAG_Daten_2022!O$1,FALSE)="","",VLOOKUP($A113,FAG_Daten_2022!$A$1:$FK$206,FAG_Daten_2022!O$1,FALSE))</f>
        <v>0</v>
      </c>
      <c r="BD113" s="80" t="str">
        <f>IF(VLOOKUP($A113,FAG_Daten_2022!$A$1:$FK$206,FAG_Daten_2022!P$1,FALSE)="","",VLOOKUP($A113,FAG_Daten_2022!$A$1:$FK$206,FAG_Daten_2022!P$1,FALSE))</f>
        <v/>
      </c>
      <c r="BE113" s="80">
        <f>IF(VLOOKUP($A113,FAG_Daten_2022!$A$1:$FK$206,FAG_Daten_2022!R$1,FALSE)="","",VLOOKUP($A113,FAG_Daten_2022!$A$1:$FK$206,FAG_Daten_2022!R$1,FALSE))</f>
        <v>0</v>
      </c>
      <c r="BF113" s="80">
        <f>IF(VLOOKUP($A113,FAG_Daten_2022!$A$1:$FK$206,FAG_Daten_2022!S$1,FALSE)="","",VLOOKUP($A113,FAG_Daten_2022!$A$1:$FK$206,FAG_Daten_2022!S$1,FALSE))</f>
        <v>0</v>
      </c>
      <c r="BG113" s="80" t="str">
        <f>IF(VLOOKUP($A113,FAG_Daten_2022!$A$1:$FK$206,FAG_Daten_2022!T$1,FALSE)="","",VLOOKUP($A113,FAG_Daten_2022!$A$1:$FK$206,FAG_Daten_2022!T$1,FALSE))</f>
        <v/>
      </c>
      <c r="BH113" s="80" t="str">
        <f>IF(VLOOKUP($A113,FAG_Daten_2022!$A$1:$FK$206,FAG_Daten_2022!U$1,FALSE)="","",VLOOKUP($A113,FAG_Daten_2022!$A$1:$FK$206,FAG_Daten_2022!U$1,FALSE))</f>
        <v/>
      </c>
      <c r="BI113" s="80">
        <f>IF(VLOOKUP($A113,FAG_Daten_2022!$A$1:$FK$206,FAG_Daten_2022!W$1,FALSE)="","",VLOOKUP($A113,FAG_Daten_2022!$A$1:$FK$206,FAG_Daten_2022!W$1,FALSE))</f>
        <v>0</v>
      </c>
      <c r="BJ113" s="80" t="str">
        <f>IF(VLOOKUP($A113,FAG_Daten_2022!$A$1:$FK$206,FAG_Daten_2022!X$1,FALSE)="","",VLOOKUP($A113,FAG_Daten_2022!$A$1:$FK$206,FAG_Daten_2022!X$1,FALSE))</f>
        <v/>
      </c>
      <c r="BK113" s="80" t="str">
        <f>IF(VLOOKUP($A113,FAG_Daten_2022!$A$1:$FK$206,FAG_Daten_2022!Y$1,FALSE)="","",VLOOKUP($A113,FAG_Daten_2022!$A$1:$FK$206,FAG_Daten_2022!Y$1,FALSE))</f>
        <v/>
      </c>
      <c r="BL113" s="80" t="str">
        <f>IF(VLOOKUP($A113,FAG_Daten_2022!$A$1:$FK$206,FAG_Daten_2022!Z$1,FALSE)="","",VLOOKUP($A113,FAG_Daten_2022!$A$1:$FK$206,FAG_Daten_2022!Z$1,FALSE))</f>
        <v/>
      </c>
      <c r="BM113" s="82">
        <f>IF(VLOOKUP($A113,FAG_Daten_2022!$A$1:$FK$206,FAG_Daten_2022!AG$1,FALSE)="","",VLOOKUP($A113,FAG_Daten_2022!$A$1:$FK$206,FAG_Daten_2022!AG$1,FALSE))</f>
        <v>9332961</v>
      </c>
      <c r="BN113" s="82">
        <f>IF(VLOOKUP($A113,FAG_Daten_2022!$A$1:$FK$206,FAG_Daten_2022!AH$1,FALSE)="","",VLOOKUP($A113,FAG_Daten_2022!$A$1:$FK$206,FAG_Daten_2022!AH$1,FALSE))</f>
        <v>0</v>
      </c>
      <c r="BO113" s="82">
        <f>IF(VLOOKUP($A113,FAG_Daten_2022!$A$1:$FK$206,FAG_Daten_2022!AI$1,FALSE)="","",VLOOKUP($A113,FAG_Daten_2022!$A$1:$FK$206,FAG_Daten_2022!AI$1,FALSE))</f>
        <v>0</v>
      </c>
      <c r="BP113" s="113">
        <f>IF(VLOOKUP($A113,FAG_Daten_2022!$A$1:$FK$206,FAG_Daten_2022!AJ$1,FALSE)="","",VLOOKUP($A113,FAG_Daten_2022!$A$1:$FK$206,FAG_Daten_2022!AJ$1,FALSE))</f>
        <v>0</v>
      </c>
      <c r="BQ113" s="82" t="str">
        <f>IF(VLOOKUP($A113,FAG_Daten_2022!$A$1:$FK$206,FAG_Daten_2022!AK$1,FALSE)="","",VLOOKUP($A113,FAG_Daten_2022!$A$1:$FK$206,FAG_Daten_2022!AK$1,FALSE))</f>
        <v/>
      </c>
      <c r="BR113" s="82">
        <f>IF(VLOOKUP($A113,FAG_Daten_2022!$A$1:$FK$206,FAG_Daten_2022!AL$1,FALSE)="","",VLOOKUP($A113,FAG_Daten_2022!$A$1:$FK$206,FAG_Daten_2022!AL$1,FALSE))</f>
        <v>0</v>
      </c>
      <c r="BS113" s="82">
        <f>IF(VLOOKUP($A113,FAG_Daten_2022!$A$1:$FK$206,FAG_Daten_2022!AM$1,FALSE)="","",VLOOKUP($A113,FAG_Daten_2022!$A$1:$FK$206,FAG_Daten_2022!AM$1,FALSE))</f>
        <v>0</v>
      </c>
      <c r="BT113" s="82" t="str">
        <f>IF(VLOOKUP($A113,FAG_Daten_2022!$A$1:$FK$206,FAG_Daten_2022!AN$1,FALSE)="","",VLOOKUP($A113,FAG_Daten_2022!$A$1:$FK$206,FAG_Daten_2022!AN$1,FALSE))</f>
        <v/>
      </c>
      <c r="BU113" s="82" t="str">
        <f>IF(VLOOKUP($A113,FAG_Daten_2022!$A$1:$FK$206,FAG_Daten_2022!AO$1,FALSE)="","",VLOOKUP($A113,FAG_Daten_2022!$A$1:$FK$206,FAG_Daten_2022!AO$1,FALSE))</f>
        <v/>
      </c>
      <c r="BV113" s="82">
        <f>IF(VLOOKUP($A113,FAG_Daten_2022!$A$1:$FK$206,FAG_Daten_2022!AP$1,FALSE)="","",VLOOKUP($A113,FAG_Daten_2022!$A$1:$FK$206,FAG_Daten_2022!AP$1,FALSE))</f>
        <v>0</v>
      </c>
      <c r="BW113" s="82" t="str">
        <f>IF(VLOOKUP($A113,FAG_Daten_2022!$A$1:$FK$206,FAG_Daten_2022!AQ$1,FALSE)="","",VLOOKUP($A113,FAG_Daten_2022!$A$1:$FK$206,FAG_Daten_2022!AQ$1,FALSE))</f>
        <v/>
      </c>
      <c r="BX113" s="82" t="str">
        <f>IF(VLOOKUP($A113,FAG_Daten_2022!$A$1:$FK$206,FAG_Daten_2022!AR$1,FALSE)="","",VLOOKUP($A113,FAG_Daten_2022!$A$1:$FK$206,FAG_Daten_2022!AR$1,FALSE))</f>
        <v/>
      </c>
      <c r="BY113" s="82" t="str">
        <f>IF(VLOOKUP($A113,FAG_Daten_2022!$A$1:$FK$206,FAG_Daten_2022!AS$1,FALSE)="","",VLOOKUP($A113,FAG_Daten_2022!$A$1:$FK$206,FAG_Daten_2022!AS$1,FALSE))</f>
        <v/>
      </c>
      <c r="BZ113" s="82">
        <f t="shared" si="123"/>
        <v>0</v>
      </c>
      <c r="CA113" s="82">
        <f t="shared" si="124"/>
        <v>0</v>
      </c>
      <c r="CB113" s="82">
        <f t="shared" si="125"/>
        <v>0</v>
      </c>
      <c r="CC113" s="82" t="str">
        <f t="shared" si="126"/>
        <v/>
      </c>
      <c r="CD113" s="82">
        <f t="shared" si="127"/>
        <v>0</v>
      </c>
      <c r="CE113" s="82">
        <f t="shared" si="128"/>
        <v>0</v>
      </c>
      <c r="CF113" s="82" t="str">
        <f t="shared" si="129"/>
        <v/>
      </c>
      <c r="CG113" s="82" t="str">
        <f t="shared" si="130"/>
        <v/>
      </c>
      <c r="CH113" s="82">
        <f t="shared" si="131"/>
        <v>0</v>
      </c>
      <c r="CI113" s="82" t="str">
        <f t="shared" si="132"/>
        <v/>
      </c>
      <c r="CJ113" s="82" t="str">
        <f t="shared" si="133"/>
        <v/>
      </c>
      <c r="CK113" s="82" t="str">
        <f t="shared" si="134"/>
        <v/>
      </c>
      <c r="CL113" s="82">
        <f t="shared" si="135"/>
        <v>0</v>
      </c>
      <c r="CM113" s="82">
        <f t="shared" si="136"/>
        <v>0</v>
      </c>
      <c r="CN113" s="82">
        <f t="shared" si="137"/>
        <v>0</v>
      </c>
      <c r="CO113" s="82" t="str">
        <f t="shared" si="138"/>
        <v/>
      </c>
      <c r="CP113" s="82">
        <f t="shared" si="139"/>
        <v>0</v>
      </c>
      <c r="CQ113" s="82">
        <f t="shared" si="140"/>
        <v>0</v>
      </c>
      <c r="CR113" s="82" t="str">
        <f t="shared" si="141"/>
        <v/>
      </c>
      <c r="CS113" s="82" t="str">
        <f t="shared" si="142"/>
        <v/>
      </c>
      <c r="CT113" s="82">
        <f t="shared" si="143"/>
        <v>0</v>
      </c>
      <c r="CU113" s="82" t="str">
        <f t="shared" si="144"/>
        <v/>
      </c>
      <c r="CV113" s="82" t="str">
        <f t="shared" si="145"/>
        <v/>
      </c>
      <c r="CW113" s="82" t="str">
        <f t="shared" si="146"/>
        <v/>
      </c>
      <c r="CX113" s="82">
        <f t="shared" si="147"/>
        <v>0</v>
      </c>
      <c r="CY113" s="82">
        <f>VLOOKUP($A113,FAG_Daten_2022!$A$1:$FK$206,FAG_Daten_2022!I$1,FALSE)</f>
        <v>872</v>
      </c>
      <c r="CZ113" s="82" t="str">
        <f>IF(VLOOKUP($A113,FAG_Daten_2022!$A$1:$FK$206,FAG_Daten_2022!BE$1,FALSE)="","",VLOOKUP($A113,FAG_Daten_2022!$A$1:$FK$206,FAG_Daten_2022!BE$1,FALSE))</f>
        <v/>
      </c>
      <c r="DA113" s="82" t="str">
        <f>IF(VLOOKUP($A113,FAG_Daten_2022!$A$1:$FK$206,FAG_Daten_2022!BF$1,FALSE)="","",VLOOKUP($A113,FAG_Daten_2022!$A$1:$FK$206,FAG_Daten_2022!BF$1,FALSE))</f>
        <v/>
      </c>
      <c r="DB113" s="82" t="str">
        <f>IF(VLOOKUP($A113,FAG_Daten_2022!$A$1:$FK$206,FAG_Daten_2022!BG$1,FALSE)="","",VLOOKUP($A113,FAG_Daten_2022!$A$1:$FK$206,FAG_Daten_2022!BG$1,FALSE))</f>
        <v/>
      </c>
      <c r="DC113" s="82" t="str">
        <f>IF(VLOOKUP($A113,FAG_Daten_2022!$A$1:$FK$206,FAG_Daten_2022!BH$1,FALSE)="","",VLOOKUP($A113,FAG_Daten_2022!$A$1:$FK$206,FAG_Daten_2022!BH$1,FALSE))</f>
        <v/>
      </c>
      <c r="DD113" s="82" t="str">
        <f>IF(VLOOKUP($A113,FAG_Daten_2022!$A$1:$FK$206,FAG_Daten_2022!BI$1,FALSE)="","",VLOOKUP($A113,FAG_Daten_2022!$A$1:$FK$206,FAG_Daten_2022!BI$1,FALSE))</f>
        <v/>
      </c>
      <c r="DE113" s="82" t="str">
        <f>IF(VLOOKUP($A113,FAG_Daten_2022!$A$1:$FK$206,FAG_Daten_2022!BJ$1,FALSE)="","",VLOOKUP($A113,FAG_Daten_2022!$A$1:$FK$206,FAG_Daten_2022!BJ$1,FALSE))</f>
        <v/>
      </c>
      <c r="DF113" s="82" t="str">
        <f>IF(VLOOKUP($A113,FAG_Daten_2022!$A$1:$FK$206,FAG_Daten_2022!BK$1,FALSE)="","",VLOOKUP($A113,FAG_Daten_2022!$A$1:$FK$206,FAG_Daten_2022!BK$1,FALSE))</f>
        <v/>
      </c>
      <c r="DG113" s="82" t="str">
        <f>IF(VLOOKUP($A113,FAG_Daten_2022!$A$1:$FK$206,FAG_Daten_2022!BL$1,FALSE)="","",VLOOKUP($A113,FAG_Daten_2022!$A$1:$FK$206,FAG_Daten_2022!BL$1,FALSE))</f>
        <v/>
      </c>
      <c r="DH113" s="82" t="str">
        <f>IF(VLOOKUP($A113,FAG_Daten_2022!$A$1:$FK$206,FAG_Daten_2022!BM$1,FALSE)="","",VLOOKUP($A113,FAG_Daten_2022!$A$1:$FK$206,FAG_Daten_2022!BM$1,FALSE))</f>
        <v/>
      </c>
      <c r="DI113" s="82" t="str">
        <f>IF(VLOOKUP($A113,FAG_Daten_2022!$A$1:$FK$206,FAG_Daten_2022!BN$1,FALSE)="","",VLOOKUP($A113,FAG_Daten_2022!$A$1:$FK$206,FAG_Daten_2022!BN$1,FALSE))</f>
        <v/>
      </c>
      <c r="DJ113" s="82" t="str">
        <f>IF(VLOOKUP($A113,FAG_Daten_2022!$A$1:$FK$206,FAG_Daten_2022!BO$1,FALSE)="","",VLOOKUP($A113,FAG_Daten_2022!$A$1:$FK$206,FAG_Daten_2022!BO$1,FALSE))</f>
        <v/>
      </c>
      <c r="DK113" s="82" t="str">
        <f>IF(VLOOKUP($A113,FAG_Daten_2022!$A$1:$FK$206,FAG_Daten_2022!BP$1,FALSE)="","",VLOOKUP($A113,FAG_Daten_2022!$A$1:$FK$206,FAG_Daten_2022!BP$1,FALSE))</f>
        <v/>
      </c>
      <c r="DL113" s="82" t="str">
        <f>IF(VLOOKUP($A113,FAG_Daten_2022!$A$1:$FK$206,FAG_Daten_2022!BQ$1,FALSE)="","",VLOOKUP($A113,FAG_Daten_2022!$A$1:$FK$206,FAG_Daten_2022!BQ$1,FALSE))</f>
        <v/>
      </c>
      <c r="DM113" s="82" t="str">
        <f>IF(VLOOKUP($A113,FAG_Daten_2022!$A$1:$FK$206,FAG_Daten_2022!BR$1,FALSE)="","",VLOOKUP($A113,FAG_Daten_2022!$A$1:$FK$206,FAG_Daten_2022!BR$1,FALSE))</f>
        <v/>
      </c>
      <c r="DN113" s="82" t="str">
        <f t="shared" si="148"/>
        <v/>
      </c>
      <c r="DO113" s="82" t="str">
        <f t="shared" si="149"/>
        <v/>
      </c>
      <c r="DP113" s="82" t="str">
        <f t="shared" si="150"/>
        <v/>
      </c>
      <c r="DQ113" s="82" t="str">
        <f t="shared" si="151"/>
        <v/>
      </c>
      <c r="DR113" s="82" t="str">
        <f t="shared" si="152"/>
        <v/>
      </c>
      <c r="DS113" s="82" t="str">
        <f t="shared" si="153"/>
        <v/>
      </c>
      <c r="DT113" s="82" t="str">
        <f t="shared" si="154"/>
        <v/>
      </c>
      <c r="DU113" s="82" t="str">
        <f t="shared" si="155"/>
        <v/>
      </c>
      <c r="DV113" s="82" t="str">
        <f t="shared" si="156"/>
        <v/>
      </c>
      <c r="DW113" s="82" t="str">
        <f t="shared" si="157"/>
        <v/>
      </c>
      <c r="DX113" s="82" t="str">
        <f t="shared" si="158"/>
        <v/>
      </c>
      <c r="DY113" s="82" t="str">
        <f t="shared" si="159"/>
        <v/>
      </c>
      <c r="DZ113" s="82">
        <f t="shared" si="160"/>
        <v>0</v>
      </c>
      <c r="EA113" s="82">
        <f t="shared" si="161"/>
        <v>0</v>
      </c>
      <c r="EB113" s="82"/>
      <c r="EC113" s="82"/>
      <c r="ED113" s="82"/>
      <c r="EE113" s="82"/>
      <c r="EF113" s="82"/>
      <c r="EG113" s="82"/>
      <c r="EH113" s="82"/>
      <c r="EI113" s="82"/>
      <c r="EJ113" s="82"/>
      <c r="EL113" s="82"/>
    </row>
    <row r="114" spans="1:143" s="3" customFormat="1" outlineLevel="1" x14ac:dyDescent="0.2">
      <c r="A114" s="3">
        <v>67</v>
      </c>
      <c r="B114" s="3" t="str">
        <f>VLOOKUP(A114,FAG_Daten_2022!A$1:$FK$206,FAG_Daten_2022!$B$1,FALSE)</f>
        <v>Rafz</v>
      </c>
      <c r="C114" s="3" t="str">
        <f>VLOOKUP(A114,FAG_Daten_2022!A$1:$FK$206,FAG_Daten_2022!$C$1,FALSE)</f>
        <v>Politische Gemeinde</v>
      </c>
      <c r="D114" s="3" t="str">
        <f>VLOOKUP(A114,FAG_Daten_2022!A$1:$FK$206,FAG_Daten_2022!$D$1,FALSE)</f>
        <v>Bezirk Bülach</v>
      </c>
      <c r="E114" s="82">
        <f>VLOOKUP(A114,FAG_Daten_2022!A$1:$FK$206,FAG_Daten_2022!$AT$1,FALSE)</f>
        <v>2493</v>
      </c>
      <c r="F114" s="82">
        <f>VLOOKUP(A114,FAG_Daten_2022!A$1:$FK$206,FAG_Daten_2022!$AV$1,FALSE)</f>
        <v>3770</v>
      </c>
      <c r="G114" s="82">
        <f>VLOOKUP(A114,FAG_Daten_2022!A$1:$FK$206,FAG_Daten_2022!$F$1,FALSE)</f>
        <v>4624</v>
      </c>
      <c r="H114" s="80">
        <f>VLOOKUP(A114,FAG_Daten_2022!A$1:$FK$206,FAG_Daten_2022!$DH$1,FALSE)</f>
        <v>113</v>
      </c>
      <c r="I114" s="82">
        <f>ROUND(IF(E114&lt;FAG_Basisdaten!$C$5*F114,(FAG_Basisdaten!$C$5*F114-E114)*G114*H114/100,0),0)</f>
        <v>5687543</v>
      </c>
      <c r="J114" s="82">
        <f>VLOOKUP(A114,FAG_Daten_2022!A$1:$FK$206,FAG_Daten_2022!$AT$1,FALSE)</f>
        <v>2493</v>
      </c>
      <c r="K114" s="82">
        <f>VLOOKUP(A114,FAG_Daten_2022!A$1:$FK$206,FAG_Daten_2022!$AV$1,FALSE)</f>
        <v>3770</v>
      </c>
      <c r="L114" s="3">
        <f>VLOOKUP(A114,FAG_Daten_2022!A$1:$FK$206,FAG_Daten_2022!$F$1,FALSE)</f>
        <v>4624</v>
      </c>
      <c r="M114" s="3">
        <f>VLOOKUP(A114,FAG_Daten_2022!A$1:$FK$206,FAG_Daten_2022!DJ$1,FALSE)</f>
        <v>99.67</v>
      </c>
      <c r="N114" s="3">
        <f>VLOOKUP(A114,FAG_Daten_2022!A$1:$FK$206,FAG_Daten_2022!$DK$1,FALSE)</f>
        <v>100.87</v>
      </c>
      <c r="O114" s="82">
        <f>ROUND(IF(J114&gt;K114*FAG_Basisdaten!$C$8,(J114-K114*FAG_Basisdaten!$C$8)*FAG_Basisdaten!$C$9*L114*(M114/N114),0),0)</f>
        <v>0</v>
      </c>
      <c r="P114" s="82">
        <f>VLOOKUP(A114,FAG_Daten_2022!A$1:$FK$206,FAG_Daten_2022!$I$1,FALSE)</f>
        <v>967</v>
      </c>
      <c r="Q114" s="82">
        <f>VLOOKUP(A114,FAG_Daten_2022!A$1:$FK$206,FAG_Daten_2022!$F$1,FALSE)</f>
        <v>4624</v>
      </c>
      <c r="R114" s="82">
        <f>VLOOKUP(A114,FAG_Daten_2022!A$1:$FK$206,FAG_Daten_2022!$K$1,FALSE)</f>
        <v>232131</v>
      </c>
      <c r="S114" s="82">
        <f>VLOOKUP(A114,FAG_Daten_2022!A$1:$FK$206,FAG_Daten_2022!$H$1,FALSE)</f>
        <v>1130451</v>
      </c>
      <c r="T114" s="82">
        <f>VLOOKUP(A114,FAG_Daten_2022!A$1:$FK$206,FAG_Daten_2022!$F$1,FALSE)</f>
        <v>4624</v>
      </c>
      <c r="U114" s="3">
        <f>VLOOKUP(A114,FAG_Daten_2022!A$1:$FK$206,FAG_Daten_2022!$BC$1,FALSE)</f>
        <v>102.3</v>
      </c>
      <c r="V114" s="3">
        <f>VLOOKUP(A114,FAG_Daten_2022!A$1:$FK$206,FAG_Daten_2022!$BD$1,FALSE)</f>
        <v>104.2</v>
      </c>
      <c r="W114" s="118">
        <f>IF((P114/Q114)&gt;(R114/S114)*FAG_Basisdaten!$C$12,((P114/Q114)-(R114/S114)*FAG_Basisdaten!$C$12)*T114*FAG_Basisdaten!$C$13*(U114/V114),0)</f>
        <v>0</v>
      </c>
      <c r="X114" s="3">
        <f>VLOOKUP(A114,FAG_Daten_2022!A$1:$FK$206,FAG_Daten_2022!$DH$1,FALSE)</f>
        <v>113</v>
      </c>
      <c r="Y114" s="3">
        <f>VLOOKUP(A114,FAG_Daten_2022!A$1:$FK$206,FAG_Daten_2022!$DJ$1,FALSE)</f>
        <v>99.67</v>
      </c>
      <c r="Z114" s="82">
        <f>ROUND(W114-W114*MIN(MAX((Y114*FAG_Basisdaten!$C$15-X114)/(Y114*FAG_Basisdaten!$C$14),0),1),0)</f>
        <v>0</v>
      </c>
      <c r="AA114" s="79">
        <f>VLOOKUP(A114,FAG_Daten_2022!A$1:$FK$206,FAG_Daten_2022!$AW$1,FALSE)</f>
        <v>433.16</v>
      </c>
      <c r="AB114" s="83">
        <f>VLOOKUP(A114,FAG_Daten_2022!A$1:$FK$206,FAG_Daten_2022!$AZ$1,FALSE)</f>
        <v>4.1999999999999997E-3</v>
      </c>
      <c r="AC114" s="3">
        <f>VLOOKUP(A114,FAG_Daten_2022!A$1:$FK$206,FAG_Daten_2022!$F$1,FALSE)</f>
        <v>4624</v>
      </c>
      <c r="AD114" s="3">
        <f>VLOOKUP(A114,FAG_Daten_2022!A$1:$FK$206,FAG_Daten_2022!$BC$1,FALSE)</f>
        <v>102.3</v>
      </c>
      <c r="AE114" s="3">
        <f>VLOOKUP(A114,FAG_Daten_2022!A$1:$FK$206,FAG_Daten_2022!$BD$1,FALSE)</f>
        <v>104.2</v>
      </c>
      <c r="AF114" s="80">
        <f>IF(OR(AA114&lt;FAG_Basisdaten!$C$18,AB114&gt;FAG_Basisdaten!$C$19),MAX((FAG_Basisdaten!$C$20+FAG_Basisdaten!$C$21*AA114+FAG_Basisdaten!$C$22*AB114*100)*AC114*(AD114/AE114),0),0)</f>
        <v>0</v>
      </c>
      <c r="AG114" s="3">
        <f>VLOOKUP(A114,FAG_Daten_2022!A$1:$FK$206,FAG_Daten_2022!$DH$1,FALSE)</f>
        <v>113</v>
      </c>
      <c r="AH114" s="3">
        <f>VLOOKUP(A114,FAG_Daten_2022!A$1:$FK$206,FAG_Daten_2022!$DJ$1,FALSE)</f>
        <v>99.67</v>
      </c>
      <c r="AI114" s="82">
        <f>ROUND(AF114-AF114*MIN(MAX((AH114*FAG_Basisdaten!$C$24-AG114)/(AH114*FAG_Basisdaten!$C$23),0),1),0)</f>
        <v>0</v>
      </c>
      <c r="AJ114" s="3">
        <f>VLOOKUP(A114,FAG_Daten_2022!$A$1:$FK$206,FAG_Daten_2022!$BC$1,FALSE)</f>
        <v>102.3</v>
      </c>
      <c r="AK114" s="3">
        <f>VLOOKUP(A114,FAG_Daten_2022!$A$1:$FK$206,FAG_Daten_2022!$BD$1,FALSE)</f>
        <v>104.2</v>
      </c>
      <c r="AL114" s="82">
        <v>0</v>
      </c>
      <c r="AM114" s="82">
        <f t="shared" si="122"/>
        <v>5687543</v>
      </c>
      <c r="AN114" s="115" t="str">
        <f>IF(VLOOKUP($A114,FAG_Daten_2022!$A$1:$FK$206,FAG_Daten_2022!BS$1,FALSE)="","",VLOOKUP($A114,FAG_Daten_2022!$A$1:$FK$206,FAG_Daten_2022!BS$1,FALSE))</f>
        <v/>
      </c>
      <c r="AO114" s="115" t="str">
        <f>IF(VLOOKUP($A114,FAG_Daten_2022!$A$1:$FK$206,FAG_Daten_2022!BT$1,FALSE)="","",VLOOKUP($A114,FAG_Daten_2022!$A$1:$FK$206,FAG_Daten_2022!BT$1,FALSE))</f>
        <v/>
      </c>
      <c r="AP114" s="115" t="str">
        <f>IF(VLOOKUP($A114,FAG_Daten_2022!$A$1:$FK$206,FAG_Daten_2022!BU$1,FALSE)="","",VLOOKUP($A114,FAG_Daten_2022!$A$1:$FK$206,FAG_Daten_2022!BU$1,FALSE))</f>
        <v/>
      </c>
      <c r="AQ114" s="115" t="str">
        <f>IF(VLOOKUP($A114,FAG_Daten_2022!$A$1:$FK$206,FAG_Daten_2022!BV$1,FALSE)="","",VLOOKUP($A114,FAG_Daten_2022!$A$1:$FK$206,FAG_Daten_2022!BV$1,FALSE))</f>
        <v/>
      </c>
      <c r="AR114" s="115" t="str">
        <f>IF(VLOOKUP($A114,FAG_Daten_2022!$A$1:$FK$206,FAG_Daten_2022!BW$1,FALSE)="","",VLOOKUP($A114,FAG_Daten_2022!$A$1:$FK$206,FAG_Daten_2022!BW$1,FALSE))</f>
        <v/>
      </c>
      <c r="AS114" s="115" t="str">
        <f>IF(VLOOKUP($A114,FAG_Daten_2022!$A$1:$FK$206,FAG_Daten_2022!BX$1,FALSE)="","",VLOOKUP($A114,FAG_Daten_2022!$A$1:$FK$206,FAG_Daten_2022!BX$1,FALSE))</f>
        <v/>
      </c>
      <c r="AT114" s="115" t="str">
        <f>IF(VLOOKUP($A114,FAG_Daten_2022!$A$1:$FK$206,FAG_Daten_2022!BY$1,FALSE)="","",VLOOKUP($A114,FAG_Daten_2022!$A$1:$FK$206,FAG_Daten_2022!BY$1,FALSE))</f>
        <v/>
      </c>
      <c r="AU114" s="115" t="str">
        <f>IF(VLOOKUP($A114,FAG_Daten_2022!$A$1:$FK$206,FAG_Daten_2022!BZ$1,FALSE)="","",VLOOKUP($A114,FAG_Daten_2022!$A$1:$FK$206,FAG_Daten_2022!BZ$1,FALSE))</f>
        <v/>
      </c>
      <c r="AV114" s="115" t="str">
        <f>IF(VLOOKUP($A114,FAG_Daten_2022!$A$1:$FK$206,FAG_Daten_2022!CA$1,FALSE)="","",VLOOKUP($A114,FAG_Daten_2022!$A$1:$FK$206,FAG_Daten_2022!CA$1,FALSE))</f>
        <v/>
      </c>
      <c r="AW114" s="115" t="str">
        <f>IF(VLOOKUP($A114,FAG_Daten_2022!$A$1:$FK$206,FAG_Daten_2022!CB$1,FALSE)="","",VLOOKUP($A114,FAG_Daten_2022!$A$1:$FK$206,FAG_Daten_2022!CB$1,FALSE))</f>
        <v/>
      </c>
      <c r="AX114" s="115" t="str">
        <f>IF(VLOOKUP($A114,FAG_Daten_2022!$A$1:$FK$206,FAG_Daten_2022!CC$1,FALSE)="","",VLOOKUP($A114,FAG_Daten_2022!$A$1:$FK$206,FAG_Daten_2022!CC$1,FALSE))</f>
        <v/>
      </c>
      <c r="AY114" s="115" t="str">
        <f>IF(VLOOKUP($A114,FAG_Daten_2022!$A$1:$FK$206,FAG_Daten_2022!CD$1,FALSE)="","",VLOOKUP($A114,FAG_Daten_2022!$A$1:$FK$206,FAG_Daten_2022!CD$1,FALSE))</f>
        <v/>
      </c>
      <c r="AZ114" s="80">
        <f>VLOOKUP($A114,FAG_Daten_2022!$A$1:$FK$206,FAG_Daten_2022!$DH$1,FALSE)</f>
        <v>113</v>
      </c>
      <c r="BA114" s="80">
        <f>IF(VLOOKUP($A114,FAG_Daten_2022!$A$1:$FK$206,FAG_Daten_2022!M$1,FALSE)="","",VLOOKUP($A114,FAG_Daten_2022!$A$1:$FK$206,FAG_Daten_2022!M$1,FALSE))</f>
        <v>0</v>
      </c>
      <c r="BB114" s="80">
        <f>IF(VLOOKUP($A114,FAG_Daten_2022!$A$1:$FK$206,FAG_Daten_2022!N$1,FALSE)="","",VLOOKUP($A114,FAG_Daten_2022!$A$1:$FK$206,FAG_Daten_2022!N$1,FALSE))</f>
        <v>0</v>
      </c>
      <c r="BC114" s="80">
        <f>IF(VLOOKUP($A114,FAG_Daten_2022!$A$1:$FK$206,FAG_Daten_2022!O$1,FALSE)="","",VLOOKUP($A114,FAG_Daten_2022!$A$1:$FK$206,FAG_Daten_2022!O$1,FALSE))</f>
        <v>0</v>
      </c>
      <c r="BD114" s="80" t="str">
        <f>IF(VLOOKUP($A114,FAG_Daten_2022!$A$1:$FK$206,FAG_Daten_2022!P$1,FALSE)="","",VLOOKUP($A114,FAG_Daten_2022!$A$1:$FK$206,FAG_Daten_2022!P$1,FALSE))</f>
        <v/>
      </c>
      <c r="BE114" s="80">
        <f>IF(VLOOKUP($A114,FAG_Daten_2022!$A$1:$FK$206,FAG_Daten_2022!R$1,FALSE)="","",VLOOKUP($A114,FAG_Daten_2022!$A$1:$FK$206,FAG_Daten_2022!R$1,FALSE))</f>
        <v>0</v>
      </c>
      <c r="BF114" s="80">
        <f>IF(VLOOKUP($A114,FAG_Daten_2022!$A$1:$FK$206,FAG_Daten_2022!S$1,FALSE)="","",VLOOKUP($A114,FAG_Daten_2022!$A$1:$FK$206,FAG_Daten_2022!S$1,FALSE))</f>
        <v>0</v>
      </c>
      <c r="BG114" s="80" t="str">
        <f>IF(VLOOKUP($A114,FAG_Daten_2022!$A$1:$FK$206,FAG_Daten_2022!T$1,FALSE)="","",VLOOKUP($A114,FAG_Daten_2022!$A$1:$FK$206,FAG_Daten_2022!T$1,FALSE))</f>
        <v/>
      </c>
      <c r="BH114" s="80" t="str">
        <f>IF(VLOOKUP($A114,FAG_Daten_2022!$A$1:$FK$206,FAG_Daten_2022!U$1,FALSE)="","",VLOOKUP($A114,FAG_Daten_2022!$A$1:$FK$206,FAG_Daten_2022!U$1,FALSE))</f>
        <v/>
      </c>
      <c r="BI114" s="80">
        <f>IF(VLOOKUP($A114,FAG_Daten_2022!$A$1:$FK$206,FAG_Daten_2022!W$1,FALSE)="","",VLOOKUP($A114,FAG_Daten_2022!$A$1:$FK$206,FAG_Daten_2022!W$1,FALSE))</f>
        <v>0</v>
      </c>
      <c r="BJ114" s="80" t="str">
        <f>IF(VLOOKUP($A114,FAG_Daten_2022!$A$1:$FK$206,FAG_Daten_2022!X$1,FALSE)="","",VLOOKUP($A114,FAG_Daten_2022!$A$1:$FK$206,FAG_Daten_2022!X$1,FALSE))</f>
        <v/>
      </c>
      <c r="BK114" s="80" t="str">
        <f>IF(VLOOKUP($A114,FAG_Daten_2022!$A$1:$FK$206,FAG_Daten_2022!Y$1,FALSE)="","",VLOOKUP($A114,FAG_Daten_2022!$A$1:$FK$206,FAG_Daten_2022!Y$1,FALSE))</f>
        <v/>
      </c>
      <c r="BL114" s="80" t="str">
        <f>IF(VLOOKUP($A114,FAG_Daten_2022!$A$1:$FK$206,FAG_Daten_2022!Z$1,FALSE)="","",VLOOKUP($A114,FAG_Daten_2022!$A$1:$FK$206,FAG_Daten_2022!Z$1,FALSE))</f>
        <v/>
      </c>
      <c r="BM114" s="82">
        <f>IF(VLOOKUP($A114,FAG_Daten_2022!$A$1:$FK$206,FAG_Daten_2022!AG$1,FALSE)="","",VLOOKUP($A114,FAG_Daten_2022!$A$1:$FK$206,FAG_Daten_2022!AG$1,FALSE))</f>
        <v>11526508</v>
      </c>
      <c r="BN114" s="82">
        <f>IF(VLOOKUP($A114,FAG_Daten_2022!$A$1:$FK$206,FAG_Daten_2022!AH$1,FALSE)="","",VLOOKUP($A114,FAG_Daten_2022!$A$1:$FK$206,FAG_Daten_2022!AH$1,FALSE))</f>
        <v>0</v>
      </c>
      <c r="BO114" s="82">
        <f>IF(VLOOKUP($A114,FAG_Daten_2022!$A$1:$FK$206,FAG_Daten_2022!AI$1,FALSE)="","",VLOOKUP($A114,FAG_Daten_2022!$A$1:$FK$206,FAG_Daten_2022!AI$1,FALSE))</f>
        <v>0</v>
      </c>
      <c r="BP114" s="113">
        <f>IF(VLOOKUP($A114,FAG_Daten_2022!$A$1:$FK$206,FAG_Daten_2022!AJ$1,FALSE)="","",VLOOKUP($A114,FAG_Daten_2022!$A$1:$FK$206,FAG_Daten_2022!AJ$1,FALSE))</f>
        <v>0</v>
      </c>
      <c r="BQ114" s="82" t="str">
        <f>IF(VLOOKUP($A114,FAG_Daten_2022!$A$1:$FK$206,FAG_Daten_2022!AK$1,FALSE)="","",VLOOKUP($A114,FAG_Daten_2022!$A$1:$FK$206,FAG_Daten_2022!AK$1,FALSE))</f>
        <v/>
      </c>
      <c r="BR114" s="82">
        <f>IF(VLOOKUP($A114,FAG_Daten_2022!$A$1:$FK$206,FAG_Daten_2022!AL$1,FALSE)="","",VLOOKUP($A114,FAG_Daten_2022!$A$1:$FK$206,FAG_Daten_2022!AL$1,FALSE))</f>
        <v>0</v>
      </c>
      <c r="BS114" s="82">
        <f>IF(VLOOKUP($A114,FAG_Daten_2022!$A$1:$FK$206,FAG_Daten_2022!AM$1,FALSE)="","",VLOOKUP($A114,FAG_Daten_2022!$A$1:$FK$206,FAG_Daten_2022!AM$1,FALSE))</f>
        <v>0</v>
      </c>
      <c r="BT114" s="82" t="str">
        <f>IF(VLOOKUP($A114,FAG_Daten_2022!$A$1:$FK$206,FAG_Daten_2022!AN$1,FALSE)="","",VLOOKUP($A114,FAG_Daten_2022!$A$1:$FK$206,FAG_Daten_2022!AN$1,FALSE))</f>
        <v/>
      </c>
      <c r="BU114" s="82" t="str">
        <f>IF(VLOOKUP($A114,FAG_Daten_2022!$A$1:$FK$206,FAG_Daten_2022!AO$1,FALSE)="","",VLOOKUP($A114,FAG_Daten_2022!$A$1:$FK$206,FAG_Daten_2022!AO$1,FALSE))</f>
        <v/>
      </c>
      <c r="BV114" s="82">
        <f>IF(VLOOKUP($A114,FAG_Daten_2022!$A$1:$FK$206,FAG_Daten_2022!AP$1,FALSE)="","",VLOOKUP($A114,FAG_Daten_2022!$A$1:$FK$206,FAG_Daten_2022!AP$1,FALSE))</f>
        <v>0</v>
      </c>
      <c r="BW114" s="82" t="str">
        <f>IF(VLOOKUP($A114,FAG_Daten_2022!$A$1:$FK$206,FAG_Daten_2022!AQ$1,FALSE)="","",VLOOKUP($A114,FAG_Daten_2022!$A$1:$FK$206,FAG_Daten_2022!AQ$1,FALSE))</f>
        <v/>
      </c>
      <c r="BX114" s="82" t="str">
        <f>IF(VLOOKUP($A114,FAG_Daten_2022!$A$1:$FK$206,FAG_Daten_2022!AR$1,FALSE)="","",VLOOKUP($A114,FAG_Daten_2022!$A$1:$FK$206,FAG_Daten_2022!AR$1,FALSE))</f>
        <v/>
      </c>
      <c r="BY114" s="82" t="str">
        <f>IF(VLOOKUP($A114,FAG_Daten_2022!$A$1:$FK$206,FAG_Daten_2022!AS$1,FALSE)="","",VLOOKUP($A114,FAG_Daten_2022!$A$1:$FK$206,FAG_Daten_2022!AS$1,FALSE))</f>
        <v/>
      </c>
      <c r="BZ114" s="82">
        <f t="shared" si="123"/>
        <v>0</v>
      </c>
      <c r="CA114" s="82">
        <f t="shared" si="124"/>
        <v>0</v>
      </c>
      <c r="CB114" s="82">
        <f t="shared" si="125"/>
        <v>0</v>
      </c>
      <c r="CC114" s="82" t="str">
        <f t="shared" si="126"/>
        <v/>
      </c>
      <c r="CD114" s="82">
        <f t="shared" si="127"/>
        <v>0</v>
      </c>
      <c r="CE114" s="82">
        <f t="shared" si="128"/>
        <v>0</v>
      </c>
      <c r="CF114" s="82" t="str">
        <f t="shared" si="129"/>
        <v/>
      </c>
      <c r="CG114" s="82" t="str">
        <f t="shared" si="130"/>
        <v/>
      </c>
      <c r="CH114" s="82">
        <f t="shared" si="131"/>
        <v>0</v>
      </c>
      <c r="CI114" s="82" t="str">
        <f t="shared" si="132"/>
        <v/>
      </c>
      <c r="CJ114" s="82" t="str">
        <f t="shared" si="133"/>
        <v/>
      </c>
      <c r="CK114" s="82" t="str">
        <f t="shared" si="134"/>
        <v/>
      </c>
      <c r="CL114" s="82">
        <f t="shared" si="135"/>
        <v>0</v>
      </c>
      <c r="CM114" s="82">
        <f t="shared" si="136"/>
        <v>0</v>
      </c>
      <c r="CN114" s="82">
        <f t="shared" si="137"/>
        <v>0</v>
      </c>
      <c r="CO114" s="82" t="str">
        <f t="shared" si="138"/>
        <v/>
      </c>
      <c r="CP114" s="82">
        <f t="shared" si="139"/>
        <v>0</v>
      </c>
      <c r="CQ114" s="82">
        <f t="shared" si="140"/>
        <v>0</v>
      </c>
      <c r="CR114" s="82" t="str">
        <f t="shared" si="141"/>
        <v/>
      </c>
      <c r="CS114" s="82" t="str">
        <f t="shared" si="142"/>
        <v/>
      </c>
      <c r="CT114" s="82">
        <f t="shared" si="143"/>
        <v>0</v>
      </c>
      <c r="CU114" s="82" t="str">
        <f t="shared" si="144"/>
        <v/>
      </c>
      <c r="CV114" s="82" t="str">
        <f t="shared" si="145"/>
        <v/>
      </c>
      <c r="CW114" s="82" t="str">
        <f t="shared" si="146"/>
        <v/>
      </c>
      <c r="CX114" s="82">
        <f t="shared" si="147"/>
        <v>0</v>
      </c>
      <c r="CY114" s="82">
        <f>VLOOKUP($A114,FAG_Daten_2022!$A$1:$FK$206,FAG_Daten_2022!I$1,FALSE)</f>
        <v>967</v>
      </c>
      <c r="CZ114" s="82" t="str">
        <f>IF(VLOOKUP($A114,FAG_Daten_2022!$A$1:$FK$206,FAG_Daten_2022!BE$1,FALSE)="","",VLOOKUP($A114,FAG_Daten_2022!$A$1:$FK$206,FAG_Daten_2022!BE$1,FALSE))</f>
        <v/>
      </c>
      <c r="DA114" s="82" t="str">
        <f>IF(VLOOKUP($A114,FAG_Daten_2022!$A$1:$FK$206,FAG_Daten_2022!BF$1,FALSE)="","",VLOOKUP($A114,FAG_Daten_2022!$A$1:$FK$206,FAG_Daten_2022!BF$1,FALSE))</f>
        <v/>
      </c>
      <c r="DB114" s="82" t="str">
        <f>IF(VLOOKUP($A114,FAG_Daten_2022!$A$1:$FK$206,FAG_Daten_2022!BG$1,FALSE)="","",VLOOKUP($A114,FAG_Daten_2022!$A$1:$FK$206,FAG_Daten_2022!BG$1,FALSE))</f>
        <v/>
      </c>
      <c r="DC114" s="82" t="str">
        <f>IF(VLOOKUP($A114,FAG_Daten_2022!$A$1:$FK$206,FAG_Daten_2022!BH$1,FALSE)="","",VLOOKUP($A114,FAG_Daten_2022!$A$1:$FK$206,FAG_Daten_2022!BH$1,FALSE))</f>
        <v/>
      </c>
      <c r="DD114" s="82" t="str">
        <f>IF(VLOOKUP($A114,FAG_Daten_2022!$A$1:$FK$206,FAG_Daten_2022!BI$1,FALSE)="","",VLOOKUP($A114,FAG_Daten_2022!$A$1:$FK$206,FAG_Daten_2022!BI$1,FALSE))</f>
        <v/>
      </c>
      <c r="DE114" s="82" t="str">
        <f>IF(VLOOKUP($A114,FAG_Daten_2022!$A$1:$FK$206,FAG_Daten_2022!BJ$1,FALSE)="","",VLOOKUP($A114,FAG_Daten_2022!$A$1:$FK$206,FAG_Daten_2022!BJ$1,FALSE))</f>
        <v/>
      </c>
      <c r="DF114" s="82" t="str">
        <f>IF(VLOOKUP($A114,FAG_Daten_2022!$A$1:$FK$206,FAG_Daten_2022!BK$1,FALSE)="","",VLOOKUP($A114,FAG_Daten_2022!$A$1:$FK$206,FAG_Daten_2022!BK$1,FALSE))</f>
        <v/>
      </c>
      <c r="DG114" s="82" t="str">
        <f>IF(VLOOKUP($A114,FAG_Daten_2022!$A$1:$FK$206,FAG_Daten_2022!BL$1,FALSE)="","",VLOOKUP($A114,FAG_Daten_2022!$A$1:$FK$206,FAG_Daten_2022!BL$1,FALSE))</f>
        <v/>
      </c>
      <c r="DH114" s="82" t="str">
        <f>IF(VLOOKUP($A114,FAG_Daten_2022!$A$1:$FK$206,FAG_Daten_2022!BM$1,FALSE)="","",VLOOKUP($A114,FAG_Daten_2022!$A$1:$FK$206,FAG_Daten_2022!BM$1,FALSE))</f>
        <v/>
      </c>
      <c r="DI114" s="82" t="str">
        <f>IF(VLOOKUP($A114,FAG_Daten_2022!$A$1:$FK$206,FAG_Daten_2022!BN$1,FALSE)="","",VLOOKUP($A114,FAG_Daten_2022!$A$1:$FK$206,FAG_Daten_2022!BN$1,FALSE))</f>
        <v/>
      </c>
      <c r="DJ114" s="82" t="str">
        <f>IF(VLOOKUP($A114,FAG_Daten_2022!$A$1:$FK$206,FAG_Daten_2022!BO$1,FALSE)="","",VLOOKUP($A114,FAG_Daten_2022!$A$1:$FK$206,FAG_Daten_2022!BO$1,FALSE))</f>
        <v/>
      </c>
      <c r="DK114" s="82" t="str">
        <f>IF(VLOOKUP($A114,FAG_Daten_2022!$A$1:$FK$206,FAG_Daten_2022!BP$1,FALSE)="","",VLOOKUP($A114,FAG_Daten_2022!$A$1:$FK$206,FAG_Daten_2022!BP$1,FALSE))</f>
        <v/>
      </c>
      <c r="DL114" s="82" t="str">
        <f>IF(VLOOKUP($A114,FAG_Daten_2022!$A$1:$FK$206,FAG_Daten_2022!BQ$1,FALSE)="","",VLOOKUP($A114,FAG_Daten_2022!$A$1:$FK$206,FAG_Daten_2022!BQ$1,FALSE))</f>
        <v/>
      </c>
      <c r="DM114" s="82" t="str">
        <f>IF(VLOOKUP($A114,FAG_Daten_2022!$A$1:$FK$206,FAG_Daten_2022!BR$1,FALSE)="","",VLOOKUP($A114,FAG_Daten_2022!$A$1:$FK$206,FAG_Daten_2022!BR$1,FALSE))</f>
        <v/>
      </c>
      <c r="DN114" s="82" t="str">
        <f t="shared" si="148"/>
        <v/>
      </c>
      <c r="DO114" s="82" t="str">
        <f t="shared" si="149"/>
        <v/>
      </c>
      <c r="DP114" s="82" t="str">
        <f t="shared" si="150"/>
        <v/>
      </c>
      <c r="DQ114" s="82" t="str">
        <f t="shared" si="151"/>
        <v/>
      </c>
      <c r="DR114" s="82" t="str">
        <f t="shared" si="152"/>
        <v/>
      </c>
      <c r="DS114" s="82" t="str">
        <f t="shared" si="153"/>
        <v/>
      </c>
      <c r="DT114" s="82" t="str">
        <f t="shared" si="154"/>
        <v/>
      </c>
      <c r="DU114" s="82" t="str">
        <f t="shared" si="155"/>
        <v/>
      </c>
      <c r="DV114" s="82" t="str">
        <f t="shared" si="156"/>
        <v/>
      </c>
      <c r="DW114" s="82" t="str">
        <f t="shared" si="157"/>
        <v/>
      </c>
      <c r="DX114" s="82" t="str">
        <f t="shared" si="158"/>
        <v/>
      </c>
      <c r="DY114" s="82" t="str">
        <f t="shared" si="159"/>
        <v/>
      </c>
      <c r="DZ114" s="82">
        <f t="shared" si="160"/>
        <v>0</v>
      </c>
      <c r="EA114" s="82">
        <f t="shared" si="161"/>
        <v>0</v>
      </c>
      <c r="EB114" s="82"/>
      <c r="EC114" s="82"/>
      <c r="ED114" s="82"/>
      <c r="EE114" s="82"/>
      <c r="EF114" s="82"/>
      <c r="EG114" s="82"/>
      <c r="EH114" s="82"/>
      <c r="EI114" s="82"/>
      <c r="EJ114" s="82"/>
      <c r="EK114" s="1"/>
      <c r="EL114" s="11"/>
      <c r="EM114" s="1"/>
    </row>
    <row r="115" spans="1:143" s="3" customFormat="1" outlineLevel="1" x14ac:dyDescent="0.2">
      <c r="A115" s="3">
        <v>95</v>
      </c>
      <c r="B115" s="3" t="str">
        <f>VLOOKUP(A115,FAG_Daten_2022!A$1:$FK$206,FAG_Daten_2022!$B$1,FALSE)</f>
        <v>Regensberg</v>
      </c>
      <c r="C115" s="3" t="str">
        <f>VLOOKUP(A115,FAG_Daten_2022!A$1:$FK$206,FAG_Daten_2022!$C$1,FALSE)</f>
        <v>Politische Gemeinde</v>
      </c>
      <c r="D115" s="3" t="str">
        <f>VLOOKUP(A115,FAG_Daten_2022!A$1:$FK$206,FAG_Daten_2022!$D$1,FALSE)</f>
        <v>Bezirk Dielsdorf</v>
      </c>
      <c r="E115" s="82">
        <f>VLOOKUP(A115,FAG_Daten_2022!A$1:$FK$206,FAG_Daten_2022!$AT$1,FALSE)</f>
        <v>3662</v>
      </c>
      <c r="F115" s="82">
        <f>VLOOKUP(A115,FAG_Daten_2022!A$1:$FK$206,FAG_Daten_2022!$AV$1,FALSE)</f>
        <v>3770</v>
      </c>
      <c r="G115" s="82">
        <f>VLOOKUP(A115,FAG_Daten_2022!A$1:$FK$206,FAG_Daten_2022!$F$1,FALSE)</f>
        <v>461</v>
      </c>
      <c r="H115" s="80">
        <f>VLOOKUP(A115,FAG_Daten_2022!A$1:$FK$206,FAG_Daten_2022!$DH$1,FALSE)</f>
        <v>106</v>
      </c>
      <c r="I115" s="82">
        <f>ROUND(IF(E115&lt;FAG_Basisdaten!$C$5*F115,(FAG_Basisdaten!$C$5*F115-E115)*G115*H115/100,0),0)</f>
        <v>0</v>
      </c>
      <c r="J115" s="82">
        <f>VLOOKUP(A115,FAG_Daten_2022!A$1:$FK$206,FAG_Daten_2022!$AT$1,FALSE)</f>
        <v>3662</v>
      </c>
      <c r="K115" s="82">
        <f>VLOOKUP(A115,FAG_Daten_2022!A$1:$FK$206,FAG_Daten_2022!$AV$1,FALSE)</f>
        <v>3770</v>
      </c>
      <c r="L115" s="3">
        <f>VLOOKUP(A115,FAG_Daten_2022!A$1:$FK$206,FAG_Daten_2022!$F$1,FALSE)</f>
        <v>461</v>
      </c>
      <c r="M115" s="3">
        <f>VLOOKUP(A115,FAG_Daten_2022!A$1:$FK$206,FAG_Daten_2022!DJ$1,FALSE)</f>
        <v>99.67</v>
      </c>
      <c r="N115" s="3">
        <f>VLOOKUP(A115,FAG_Daten_2022!A$1:$FK$206,FAG_Daten_2022!$DK$1,FALSE)</f>
        <v>100.87</v>
      </c>
      <c r="O115" s="82">
        <f>ROUND(IF(J115&gt;K115*FAG_Basisdaten!$C$8,(J115-K115*FAG_Basisdaten!$C$8)*FAG_Basisdaten!$C$9*L115*(M115/N115),0),0)</f>
        <v>0</v>
      </c>
      <c r="P115" s="82">
        <f>VLOOKUP(A115,FAG_Daten_2022!A$1:$FK$206,FAG_Daten_2022!$I$1,FALSE)</f>
        <v>85</v>
      </c>
      <c r="Q115" s="82">
        <f>VLOOKUP(A115,FAG_Daten_2022!A$1:$FK$206,FAG_Daten_2022!$F$1,FALSE)</f>
        <v>461</v>
      </c>
      <c r="R115" s="82">
        <f>VLOOKUP(A115,FAG_Daten_2022!A$1:$FK$206,FAG_Daten_2022!$K$1,FALSE)</f>
        <v>232131</v>
      </c>
      <c r="S115" s="82">
        <f>VLOOKUP(A115,FAG_Daten_2022!A$1:$FK$206,FAG_Daten_2022!$H$1,FALSE)</f>
        <v>1130451</v>
      </c>
      <c r="T115" s="82">
        <f>VLOOKUP(A115,FAG_Daten_2022!A$1:$FK$206,FAG_Daten_2022!$F$1,FALSE)</f>
        <v>461</v>
      </c>
      <c r="U115" s="3">
        <f>VLOOKUP(A115,FAG_Daten_2022!A$1:$FK$206,FAG_Daten_2022!$BC$1,FALSE)</f>
        <v>102.3</v>
      </c>
      <c r="V115" s="3">
        <f>VLOOKUP(A115,FAG_Daten_2022!A$1:$FK$206,FAG_Daten_2022!$BD$1,FALSE)</f>
        <v>104.2</v>
      </c>
      <c r="W115" s="118">
        <f>IF((P115/Q115)&gt;(R115/S115)*FAG_Basisdaten!$C$12,((P115/Q115)-(R115/S115)*FAG_Basisdaten!$C$12)*T115*FAG_Basisdaten!$C$13*(U115/V115),0)</f>
        <v>0</v>
      </c>
      <c r="X115" s="3">
        <f>VLOOKUP(A115,FAG_Daten_2022!A$1:$FK$206,FAG_Daten_2022!$DH$1,FALSE)</f>
        <v>106</v>
      </c>
      <c r="Y115" s="3">
        <f>VLOOKUP(A115,FAG_Daten_2022!A$1:$FK$206,FAG_Daten_2022!$DJ$1,FALSE)</f>
        <v>99.67</v>
      </c>
      <c r="Z115" s="82">
        <f>ROUND(W115-W115*MIN(MAX((Y115*FAG_Basisdaten!$C$15-X115)/(Y115*FAG_Basisdaten!$C$14),0),1),0)</f>
        <v>0</v>
      </c>
      <c r="AA115" s="79">
        <f>VLOOKUP(A115,FAG_Daten_2022!A$1:$FK$206,FAG_Daten_2022!$AW$1,FALSE)</f>
        <v>195.01</v>
      </c>
      <c r="AB115" s="83">
        <f>VLOOKUP(A115,FAG_Daten_2022!A$1:$FK$206,FAG_Daten_2022!$AZ$1,FALSE)</f>
        <v>7.6499999999999999E-2</v>
      </c>
      <c r="AC115" s="3">
        <f>VLOOKUP(A115,FAG_Daten_2022!A$1:$FK$206,FAG_Daten_2022!$F$1,FALSE)</f>
        <v>461</v>
      </c>
      <c r="AD115" s="3">
        <f>VLOOKUP(A115,FAG_Daten_2022!A$1:$FK$206,FAG_Daten_2022!$BC$1,FALSE)</f>
        <v>102.3</v>
      </c>
      <c r="AE115" s="3">
        <f>VLOOKUP(A115,FAG_Daten_2022!A$1:$FK$206,FAG_Daten_2022!$BD$1,FALSE)</f>
        <v>104.2</v>
      </c>
      <c r="AF115" s="80">
        <f>IF(OR(AA115&lt;FAG_Basisdaten!$C$18,AB115&gt;FAG_Basisdaten!$C$19),MAX((FAG_Basisdaten!$C$20+FAG_Basisdaten!$C$21*AA115+FAG_Basisdaten!$C$22*AB115*100)*AC115*(AD115/AE115),0),0)</f>
        <v>0</v>
      </c>
      <c r="AG115" s="3">
        <f>VLOOKUP(A115,FAG_Daten_2022!A$1:$FK$206,FAG_Daten_2022!$DH$1,FALSE)</f>
        <v>106</v>
      </c>
      <c r="AH115" s="3">
        <f>VLOOKUP(A115,FAG_Daten_2022!A$1:$FK$206,FAG_Daten_2022!$DJ$1,FALSE)</f>
        <v>99.67</v>
      </c>
      <c r="AI115" s="82">
        <f>ROUND(AF115-AF115*MIN(MAX((AH115*FAG_Basisdaten!$C$24-AG115)/(AH115*FAG_Basisdaten!$C$23),0),1),0)</f>
        <v>0</v>
      </c>
      <c r="AJ115" s="3">
        <f>VLOOKUP(A115,FAG_Daten_2022!$A$1:$FK$206,FAG_Daten_2022!$BC$1,FALSE)</f>
        <v>102.3</v>
      </c>
      <c r="AK115" s="3">
        <f>VLOOKUP(A115,FAG_Daten_2022!$A$1:$FK$206,FAG_Daten_2022!$BD$1,FALSE)</f>
        <v>104.2</v>
      </c>
      <c r="AL115" s="82">
        <v>0</v>
      </c>
      <c r="AM115" s="82">
        <f t="shared" si="122"/>
        <v>0</v>
      </c>
      <c r="AN115" s="115" t="str">
        <f>IF(VLOOKUP($A115,FAG_Daten_2022!$A$1:$FK$206,FAG_Daten_2022!BS$1,FALSE)="","",VLOOKUP($A115,FAG_Daten_2022!$A$1:$FK$206,FAG_Daten_2022!BS$1,FALSE))</f>
        <v>Regensberg</v>
      </c>
      <c r="AO115" s="115" t="str">
        <f>IF(VLOOKUP($A115,FAG_Daten_2022!$A$1:$FK$206,FAG_Daten_2022!BT$1,FALSE)="","",VLOOKUP($A115,FAG_Daten_2022!$A$1:$FK$206,FAG_Daten_2022!BT$1,FALSE))</f>
        <v/>
      </c>
      <c r="AP115" s="115" t="str">
        <f>IF(VLOOKUP($A115,FAG_Daten_2022!$A$1:$FK$206,FAG_Daten_2022!BU$1,FALSE)="","",VLOOKUP($A115,FAG_Daten_2022!$A$1:$FK$206,FAG_Daten_2022!BU$1,FALSE))</f>
        <v/>
      </c>
      <c r="AQ115" s="115" t="str">
        <f>IF(VLOOKUP($A115,FAG_Daten_2022!$A$1:$FK$206,FAG_Daten_2022!BV$1,FALSE)="","",VLOOKUP($A115,FAG_Daten_2022!$A$1:$FK$206,FAG_Daten_2022!BV$1,FALSE))</f>
        <v/>
      </c>
      <c r="AR115" s="115" t="str">
        <f>IF(VLOOKUP($A115,FAG_Daten_2022!$A$1:$FK$206,FAG_Daten_2022!BW$1,FALSE)="","",VLOOKUP($A115,FAG_Daten_2022!$A$1:$FK$206,FAG_Daten_2022!BW$1,FALSE))</f>
        <v>Dielsdorf</v>
      </c>
      <c r="AS115" s="115" t="str">
        <f>IF(VLOOKUP($A115,FAG_Daten_2022!$A$1:$FK$206,FAG_Daten_2022!BX$1,FALSE)="","",VLOOKUP($A115,FAG_Daten_2022!$A$1:$FK$206,FAG_Daten_2022!BX$1,FALSE))</f>
        <v/>
      </c>
      <c r="AT115" s="115" t="str">
        <f>IF(VLOOKUP($A115,FAG_Daten_2022!$A$1:$FK$206,FAG_Daten_2022!BY$1,FALSE)="","",VLOOKUP($A115,FAG_Daten_2022!$A$1:$FK$206,FAG_Daten_2022!BY$1,FALSE))</f>
        <v/>
      </c>
      <c r="AU115" s="115" t="str">
        <f>IF(VLOOKUP($A115,FAG_Daten_2022!$A$1:$FK$206,FAG_Daten_2022!BZ$1,FALSE)="","",VLOOKUP($A115,FAG_Daten_2022!$A$1:$FK$206,FAG_Daten_2022!BZ$1,FALSE))</f>
        <v/>
      </c>
      <c r="AV115" s="115" t="str">
        <f>IF(VLOOKUP($A115,FAG_Daten_2022!$A$1:$FK$206,FAG_Daten_2022!CA$1,FALSE)="","",VLOOKUP($A115,FAG_Daten_2022!$A$1:$FK$206,FAG_Daten_2022!CA$1,FALSE))</f>
        <v/>
      </c>
      <c r="AW115" s="115" t="str">
        <f>IF(VLOOKUP($A115,FAG_Daten_2022!$A$1:$FK$206,FAG_Daten_2022!CB$1,FALSE)="","",VLOOKUP($A115,FAG_Daten_2022!$A$1:$FK$206,FAG_Daten_2022!CB$1,FALSE))</f>
        <v/>
      </c>
      <c r="AX115" s="115" t="str">
        <f>IF(VLOOKUP($A115,FAG_Daten_2022!$A$1:$FK$206,FAG_Daten_2022!CC$1,FALSE)="","",VLOOKUP($A115,FAG_Daten_2022!$A$1:$FK$206,FAG_Daten_2022!CC$1,FALSE))</f>
        <v/>
      </c>
      <c r="AY115" s="115" t="str">
        <f>IF(VLOOKUP($A115,FAG_Daten_2022!$A$1:$FK$206,FAG_Daten_2022!CD$1,FALSE)="","",VLOOKUP($A115,FAG_Daten_2022!$A$1:$FK$206,FAG_Daten_2022!CD$1,FALSE))</f>
        <v/>
      </c>
      <c r="AZ115" s="80">
        <f>VLOOKUP($A115,FAG_Daten_2022!$A$1:$FK$206,FAG_Daten_2022!$DH$1,FALSE)</f>
        <v>106</v>
      </c>
      <c r="BA115" s="80">
        <f>IF(VLOOKUP($A115,FAG_Daten_2022!$A$1:$FK$206,FAG_Daten_2022!M$1,FALSE)="","",VLOOKUP($A115,FAG_Daten_2022!$A$1:$FK$206,FAG_Daten_2022!M$1,FALSE))</f>
        <v>49</v>
      </c>
      <c r="BB115" s="80">
        <f>IF(VLOOKUP($A115,FAG_Daten_2022!$A$1:$FK$206,FAG_Daten_2022!N$1,FALSE)="","",VLOOKUP($A115,FAG_Daten_2022!$A$1:$FK$206,FAG_Daten_2022!N$1,FALSE))</f>
        <v>0</v>
      </c>
      <c r="BC115" s="80">
        <f>IF(VLOOKUP($A115,FAG_Daten_2022!$A$1:$FK$206,FAG_Daten_2022!O$1,FALSE)="","",VLOOKUP($A115,FAG_Daten_2022!$A$1:$FK$206,FAG_Daten_2022!O$1,FALSE))</f>
        <v>0</v>
      </c>
      <c r="BD115" s="80" t="str">
        <f>IF(VLOOKUP($A115,FAG_Daten_2022!$A$1:$FK$206,FAG_Daten_2022!P$1,FALSE)="","",VLOOKUP($A115,FAG_Daten_2022!$A$1:$FK$206,FAG_Daten_2022!P$1,FALSE))</f>
        <v/>
      </c>
      <c r="BE115" s="80">
        <f>IF(VLOOKUP($A115,FAG_Daten_2022!$A$1:$FK$206,FAG_Daten_2022!R$1,FALSE)="","",VLOOKUP($A115,FAG_Daten_2022!$A$1:$FK$206,FAG_Daten_2022!R$1,FALSE))</f>
        <v>21</v>
      </c>
      <c r="BF115" s="80">
        <f>IF(VLOOKUP($A115,FAG_Daten_2022!$A$1:$FK$206,FAG_Daten_2022!S$1,FALSE)="","",VLOOKUP($A115,FAG_Daten_2022!$A$1:$FK$206,FAG_Daten_2022!S$1,FALSE))</f>
        <v>0</v>
      </c>
      <c r="BG115" s="80" t="str">
        <f>IF(VLOOKUP($A115,FAG_Daten_2022!$A$1:$FK$206,FAG_Daten_2022!T$1,FALSE)="","",VLOOKUP($A115,FAG_Daten_2022!$A$1:$FK$206,FAG_Daten_2022!T$1,FALSE))</f>
        <v/>
      </c>
      <c r="BH115" s="80" t="str">
        <f>IF(VLOOKUP($A115,FAG_Daten_2022!$A$1:$FK$206,FAG_Daten_2022!U$1,FALSE)="","",VLOOKUP($A115,FAG_Daten_2022!$A$1:$FK$206,FAG_Daten_2022!U$1,FALSE))</f>
        <v/>
      </c>
      <c r="BI115" s="80">
        <f>IF(VLOOKUP($A115,FAG_Daten_2022!$A$1:$FK$206,FAG_Daten_2022!W$1,FALSE)="","",VLOOKUP($A115,FAG_Daten_2022!$A$1:$FK$206,FAG_Daten_2022!W$1,FALSE))</f>
        <v>0</v>
      </c>
      <c r="BJ115" s="80" t="str">
        <f>IF(VLOOKUP($A115,FAG_Daten_2022!$A$1:$FK$206,FAG_Daten_2022!X$1,FALSE)="","",VLOOKUP($A115,FAG_Daten_2022!$A$1:$FK$206,FAG_Daten_2022!X$1,FALSE))</f>
        <v/>
      </c>
      <c r="BK115" s="80" t="str">
        <f>IF(VLOOKUP($A115,FAG_Daten_2022!$A$1:$FK$206,FAG_Daten_2022!Y$1,FALSE)="","",VLOOKUP($A115,FAG_Daten_2022!$A$1:$FK$206,FAG_Daten_2022!Y$1,FALSE))</f>
        <v/>
      </c>
      <c r="BL115" s="80" t="str">
        <f>IF(VLOOKUP($A115,FAG_Daten_2022!$A$1:$FK$206,FAG_Daten_2022!Z$1,FALSE)="","",VLOOKUP($A115,FAG_Daten_2022!$A$1:$FK$206,FAG_Daten_2022!Z$1,FALSE))</f>
        <v/>
      </c>
      <c r="BM115" s="82">
        <f>IF(VLOOKUP($A115,FAG_Daten_2022!$A$1:$FK$206,FAG_Daten_2022!AG$1,FALSE)="","",VLOOKUP($A115,FAG_Daten_2022!$A$1:$FK$206,FAG_Daten_2022!AG$1,FALSE))</f>
        <v>1688129</v>
      </c>
      <c r="BN115" s="82">
        <f>IF(VLOOKUP($A115,FAG_Daten_2022!$A$1:$FK$206,FAG_Daten_2022!AH$1,FALSE)="","",VLOOKUP($A115,FAG_Daten_2022!$A$1:$FK$206,FAG_Daten_2022!AH$1,FALSE))</f>
        <v>1688129</v>
      </c>
      <c r="BO115" s="82">
        <f>IF(VLOOKUP($A115,FAG_Daten_2022!$A$1:$FK$206,FAG_Daten_2022!AI$1,FALSE)="","",VLOOKUP($A115,FAG_Daten_2022!$A$1:$FK$206,FAG_Daten_2022!AI$1,FALSE))</f>
        <v>0</v>
      </c>
      <c r="BP115" s="113">
        <f>IF(VLOOKUP($A115,FAG_Daten_2022!$A$1:$FK$206,FAG_Daten_2022!AJ$1,FALSE)="","",VLOOKUP($A115,FAG_Daten_2022!$A$1:$FK$206,FAG_Daten_2022!AJ$1,FALSE))</f>
        <v>0</v>
      </c>
      <c r="BQ115" s="82" t="str">
        <f>IF(VLOOKUP($A115,FAG_Daten_2022!$A$1:$FK$206,FAG_Daten_2022!AK$1,FALSE)="","",VLOOKUP($A115,FAG_Daten_2022!$A$1:$FK$206,FAG_Daten_2022!AK$1,FALSE))</f>
        <v/>
      </c>
      <c r="BR115" s="82">
        <f>IF(VLOOKUP($A115,FAG_Daten_2022!$A$1:$FK$206,FAG_Daten_2022!AL$1,FALSE)="","",VLOOKUP($A115,FAG_Daten_2022!$A$1:$FK$206,FAG_Daten_2022!AL$1,FALSE))</f>
        <v>1688129</v>
      </c>
      <c r="BS115" s="82">
        <f>IF(VLOOKUP($A115,FAG_Daten_2022!$A$1:$FK$206,FAG_Daten_2022!AM$1,FALSE)="","",VLOOKUP($A115,FAG_Daten_2022!$A$1:$FK$206,FAG_Daten_2022!AM$1,FALSE))</f>
        <v>0</v>
      </c>
      <c r="BT115" s="82" t="str">
        <f>IF(VLOOKUP($A115,FAG_Daten_2022!$A$1:$FK$206,FAG_Daten_2022!AN$1,FALSE)="","",VLOOKUP($A115,FAG_Daten_2022!$A$1:$FK$206,FAG_Daten_2022!AN$1,FALSE))</f>
        <v/>
      </c>
      <c r="BU115" s="82" t="str">
        <f>IF(VLOOKUP($A115,FAG_Daten_2022!$A$1:$FK$206,FAG_Daten_2022!AO$1,FALSE)="","",VLOOKUP($A115,FAG_Daten_2022!$A$1:$FK$206,FAG_Daten_2022!AO$1,FALSE))</f>
        <v/>
      </c>
      <c r="BV115" s="82">
        <f>IF(VLOOKUP($A115,FAG_Daten_2022!$A$1:$FK$206,FAG_Daten_2022!AP$1,FALSE)="","",VLOOKUP($A115,FAG_Daten_2022!$A$1:$FK$206,FAG_Daten_2022!AP$1,FALSE))</f>
        <v>0</v>
      </c>
      <c r="BW115" s="82" t="str">
        <f>IF(VLOOKUP($A115,FAG_Daten_2022!$A$1:$FK$206,FAG_Daten_2022!AQ$1,FALSE)="","",VLOOKUP($A115,FAG_Daten_2022!$A$1:$FK$206,FAG_Daten_2022!AQ$1,FALSE))</f>
        <v/>
      </c>
      <c r="BX115" s="82" t="str">
        <f>IF(VLOOKUP($A115,FAG_Daten_2022!$A$1:$FK$206,FAG_Daten_2022!AR$1,FALSE)="","",VLOOKUP($A115,FAG_Daten_2022!$A$1:$FK$206,FAG_Daten_2022!AR$1,FALSE))</f>
        <v/>
      </c>
      <c r="BY115" s="82" t="str">
        <f>IF(VLOOKUP($A115,FAG_Daten_2022!$A$1:$FK$206,FAG_Daten_2022!AS$1,FALSE)="","",VLOOKUP($A115,FAG_Daten_2022!$A$1:$FK$206,FAG_Daten_2022!AS$1,FALSE))</f>
        <v/>
      </c>
      <c r="BZ115" s="82">
        <f t="shared" si="123"/>
        <v>0</v>
      </c>
      <c r="CA115" s="82">
        <f t="shared" si="124"/>
        <v>0</v>
      </c>
      <c r="CB115" s="82">
        <f t="shared" si="125"/>
        <v>0</v>
      </c>
      <c r="CC115" s="82" t="str">
        <f t="shared" si="126"/>
        <v/>
      </c>
      <c r="CD115" s="82">
        <f t="shared" si="127"/>
        <v>0</v>
      </c>
      <c r="CE115" s="82">
        <f t="shared" si="128"/>
        <v>0</v>
      </c>
      <c r="CF115" s="82" t="str">
        <f t="shared" si="129"/>
        <v/>
      </c>
      <c r="CG115" s="82" t="str">
        <f t="shared" si="130"/>
        <v/>
      </c>
      <c r="CH115" s="82">
        <f t="shared" si="131"/>
        <v>0</v>
      </c>
      <c r="CI115" s="82" t="str">
        <f t="shared" si="132"/>
        <v/>
      </c>
      <c r="CJ115" s="82" t="str">
        <f t="shared" si="133"/>
        <v/>
      </c>
      <c r="CK115" s="82" t="str">
        <f t="shared" si="134"/>
        <v/>
      </c>
      <c r="CL115" s="82">
        <f t="shared" si="135"/>
        <v>0</v>
      </c>
      <c r="CM115" s="82">
        <f t="shared" si="136"/>
        <v>0</v>
      </c>
      <c r="CN115" s="82">
        <f t="shared" si="137"/>
        <v>0</v>
      </c>
      <c r="CO115" s="82" t="str">
        <f t="shared" si="138"/>
        <v/>
      </c>
      <c r="CP115" s="82">
        <f t="shared" si="139"/>
        <v>0</v>
      </c>
      <c r="CQ115" s="82">
        <f t="shared" si="140"/>
        <v>0</v>
      </c>
      <c r="CR115" s="82" t="str">
        <f t="shared" si="141"/>
        <v/>
      </c>
      <c r="CS115" s="82" t="str">
        <f t="shared" si="142"/>
        <v/>
      </c>
      <c r="CT115" s="82">
        <f t="shared" si="143"/>
        <v>0</v>
      </c>
      <c r="CU115" s="82" t="str">
        <f t="shared" si="144"/>
        <v/>
      </c>
      <c r="CV115" s="82" t="str">
        <f t="shared" si="145"/>
        <v/>
      </c>
      <c r="CW115" s="82" t="str">
        <f t="shared" si="146"/>
        <v/>
      </c>
      <c r="CX115" s="82">
        <f t="shared" si="147"/>
        <v>0</v>
      </c>
      <c r="CY115" s="82">
        <f>VLOOKUP($A115,FAG_Daten_2022!$A$1:$FK$206,FAG_Daten_2022!I$1,FALSE)</f>
        <v>85</v>
      </c>
      <c r="CZ115" s="82">
        <f>IF(VLOOKUP($A115,FAG_Daten_2022!$A$1:$FK$206,FAG_Daten_2022!BE$1,FALSE)="","",VLOOKUP($A115,FAG_Daten_2022!$A$1:$FK$206,FAG_Daten_2022!BE$1,FALSE))</f>
        <v>36</v>
      </c>
      <c r="DA115" s="82" t="str">
        <f>IF(VLOOKUP($A115,FAG_Daten_2022!$A$1:$FK$206,FAG_Daten_2022!BF$1,FALSE)="","",VLOOKUP($A115,FAG_Daten_2022!$A$1:$FK$206,FAG_Daten_2022!BF$1,FALSE))</f>
        <v/>
      </c>
      <c r="DB115" s="82" t="str">
        <f>IF(VLOOKUP($A115,FAG_Daten_2022!$A$1:$FK$206,FAG_Daten_2022!BG$1,FALSE)="","",VLOOKUP($A115,FAG_Daten_2022!$A$1:$FK$206,FAG_Daten_2022!BG$1,FALSE))</f>
        <v/>
      </c>
      <c r="DC115" s="82" t="str">
        <f>IF(VLOOKUP($A115,FAG_Daten_2022!$A$1:$FK$206,FAG_Daten_2022!BH$1,FALSE)="","",VLOOKUP($A115,FAG_Daten_2022!$A$1:$FK$206,FAG_Daten_2022!BH$1,FALSE))</f>
        <v/>
      </c>
      <c r="DD115" s="82">
        <f>IF(VLOOKUP($A115,FAG_Daten_2022!$A$1:$FK$206,FAG_Daten_2022!BI$1,FALSE)="","",VLOOKUP($A115,FAG_Daten_2022!$A$1:$FK$206,FAG_Daten_2022!BI$1,FALSE))</f>
        <v>10</v>
      </c>
      <c r="DE115" s="82" t="str">
        <f>IF(VLOOKUP($A115,FAG_Daten_2022!$A$1:$FK$206,FAG_Daten_2022!BJ$1,FALSE)="","",VLOOKUP($A115,FAG_Daten_2022!$A$1:$FK$206,FAG_Daten_2022!BJ$1,FALSE))</f>
        <v/>
      </c>
      <c r="DF115" s="82" t="str">
        <f>IF(VLOOKUP($A115,FAG_Daten_2022!$A$1:$FK$206,FAG_Daten_2022!BK$1,FALSE)="","",VLOOKUP($A115,FAG_Daten_2022!$A$1:$FK$206,FAG_Daten_2022!BK$1,FALSE))</f>
        <v/>
      </c>
      <c r="DG115" s="82" t="str">
        <f>IF(VLOOKUP($A115,FAG_Daten_2022!$A$1:$FK$206,FAG_Daten_2022!BL$1,FALSE)="","",VLOOKUP($A115,FAG_Daten_2022!$A$1:$FK$206,FAG_Daten_2022!BL$1,FALSE))</f>
        <v/>
      </c>
      <c r="DH115" s="82" t="str">
        <f>IF(VLOOKUP($A115,FAG_Daten_2022!$A$1:$FK$206,FAG_Daten_2022!BM$1,FALSE)="","",VLOOKUP($A115,FAG_Daten_2022!$A$1:$FK$206,FAG_Daten_2022!BM$1,FALSE))</f>
        <v/>
      </c>
      <c r="DI115" s="82" t="str">
        <f>IF(VLOOKUP($A115,FAG_Daten_2022!$A$1:$FK$206,FAG_Daten_2022!BN$1,FALSE)="","",VLOOKUP($A115,FAG_Daten_2022!$A$1:$FK$206,FAG_Daten_2022!BN$1,FALSE))</f>
        <v/>
      </c>
      <c r="DJ115" s="82" t="str">
        <f>IF(VLOOKUP($A115,FAG_Daten_2022!$A$1:$FK$206,FAG_Daten_2022!BO$1,FALSE)="","",VLOOKUP($A115,FAG_Daten_2022!$A$1:$FK$206,FAG_Daten_2022!BO$1,FALSE))</f>
        <v/>
      </c>
      <c r="DK115" s="82" t="str">
        <f>IF(VLOOKUP($A115,FAG_Daten_2022!$A$1:$FK$206,FAG_Daten_2022!BP$1,FALSE)="","",VLOOKUP($A115,FAG_Daten_2022!$A$1:$FK$206,FAG_Daten_2022!BP$1,FALSE))</f>
        <v/>
      </c>
      <c r="DL115" s="82" t="str">
        <f>IF(VLOOKUP($A115,FAG_Daten_2022!$A$1:$FK$206,FAG_Daten_2022!BQ$1,FALSE)="","",VLOOKUP($A115,FAG_Daten_2022!$A$1:$FK$206,FAG_Daten_2022!BQ$1,FALSE))</f>
        <v/>
      </c>
      <c r="DM115" s="82" t="str">
        <f>IF(VLOOKUP($A115,FAG_Daten_2022!$A$1:$FK$206,FAG_Daten_2022!BR$1,FALSE)="","",VLOOKUP($A115,FAG_Daten_2022!$A$1:$FK$206,FAG_Daten_2022!BR$1,FALSE))</f>
        <v/>
      </c>
      <c r="DN115" s="82">
        <f t="shared" si="148"/>
        <v>0</v>
      </c>
      <c r="DO115" s="82" t="str">
        <f t="shared" si="149"/>
        <v/>
      </c>
      <c r="DP115" s="82" t="str">
        <f t="shared" si="150"/>
        <v/>
      </c>
      <c r="DQ115" s="82" t="str">
        <f t="shared" si="151"/>
        <v/>
      </c>
      <c r="DR115" s="82">
        <f t="shared" si="152"/>
        <v>0</v>
      </c>
      <c r="DS115" s="82" t="str">
        <f t="shared" si="153"/>
        <v/>
      </c>
      <c r="DT115" s="82" t="str">
        <f t="shared" si="154"/>
        <v/>
      </c>
      <c r="DU115" s="82" t="str">
        <f t="shared" si="155"/>
        <v/>
      </c>
      <c r="DV115" s="82" t="str">
        <f t="shared" si="156"/>
        <v/>
      </c>
      <c r="DW115" s="82" t="str">
        <f t="shared" si="157"/>
        <v/>
      </c>
      <c r="DX115" s="82" t="str">
        <f t="shared" si="158"/>
        <v/>
      </c>
      <c r="DY115" s="82" t="str">
        <f t="shared" si="159"/>
        <v/>
      </c>
      <c r="DZ115" s="82">
        <f t="shared" si="160"/>
        <v>0</v>
      </c>
      <c r="EA115" s="82">
        <f t="shared" si="161"/>
        <v>0</v>
      </c>
      <c r="EB115" s="82"/>
      <c r="EC115" s="82"/>
      <c r="ED115" s="82"/>
      <c r="EE115" s="82"/>
      <c r="EF115" s="82"/>
      <c r="EG115" s="82"/>
      <c r="EH115" s="82"/>
      <c r="EI115" s="82"/>
      <c r="EJ115" s="82"/>
      <c r="EL115" s="82"/>
    </row>
    <row r="116" spans="1:143" s="3" customFormat="1" outlineLevel="1" x14ac:dyDescent="0.2">
      <c r="A116" s="3">
        <v>96</v>
      </c>
      <c r="B116" s="3" t="str">
        <f>VLOOKUP(A116,FAG_Daten_2022!A$1:$FK$206,FAG_Daten_2022!$B$1,FALSE)</f>
        <v>Regensdorf</v>
      </c>
      <c r="C116" s="3" t="str">
        <f>VLOOKUP(A116,FAG_Daten_2022!A$1:$FK$206,FAG_Daten_2022!$C$1,FALSE)</f>
        <v>Politische Gemeinde</v>
      </c>
      <c r="D116" s="3" t="str">
        <f>VLOOKUP(A116,FAG_Daten_2022!A$1:$FK$206,FAG_Daten_2022!$D$1,FALSE)</f>
        <v>Bezirk Dielsdorf</v>
      </c>
      <c r="E116" s="82">
        <f>VLOOKUP(A116,FAG_Daten_2022!A$1:$FK$206,FAG_Daten_2022!$AT$1,FALSE)</f>
        <v>3022</v>
      </c>
      <c r="F116" s="82">
        <f>VLOOKUP(A116,FAG_Daten_2022!A$1:$FK$206,FAG_Daten_2022!$AV$1,FALSE)</f>
        <v>3770</v>
      </c>
      <c r="G116" s="82">
        <f>VLOOKUP(A116,FAG_Daten_2022!A$1:$FK$206,FAG_Daten_2022!$F$1,FALSE)</f>
        <v>18551</v>
      </c>
      <c r="H116" s="80">
        <f>VLOOKUP(A116,FAG_Daten_2022!A$1:$FK$206,FAG_Daten_2022!$DH$1,FALSE)</f>
        <v>118</v>
      </c>
      <c r="I116" s="82">
        <f>ROUND(IF(E116&lt;FAG_Basisdaten!$C$5*F116,(FAG_Basisdaten!$C$5*F116-E116)*G116*H116/100,0),0)</f>
        <v>12247556</v>
      </c>
      <c r="J116" s="82">
        <f>VLOOKUP(A116,FAG_Daten_2022!A$1:$FK$206,FAG_Daten_2022!$AT$1,FALSE)</f>
        <v>3022</v>
      </c>
      <c r="K116" s="82">
        <f>VLOOKUP(A116,FAG_Daten_2022!A$1:$FK$206,FAG_Daten_2022!$AV$1,FALSE)</f>
        <v>3770</v>
      </c>
      <c r="L116" s="3">
        <f>VLOOKUP(A116,FAG_Daten_2022!A$1:$FK$206,FAG_Daten_2022!$F$1,FALSE)</f>
        <v>18551</v>
      </c>
      <c r="M116" s="3">
        <f>VLOOKUP(A116,FAG_Daten_2022!A$1:$FK$206,FAG_Daten_2022!DJ$1,FALSE)</f>
        <v>99.67</v>
      </c>
      <c r="N116" s="3">
        <f>VLOOKUP(A116,FAG_Daten_2022!A$1:$FK$206,FAG_Daten_2022!$DK$1,FALSE)</f>
        <v>100.87</v>
      </c>
      <c r="O116" s="82">
        <f>ROUND(IF(J116&gt;K116*FAG_Basisdaten!$C$8,(J116-K116*FAG_Basisdaten!$C$8)*FAG_Basisdaten!$C$9*L116*(M116/N116),0),0)</f>
        <v>0</v>
      </c>
      <c r="P116" s="82">
        <f>VLOOKUP(A116,FAG_Daten_2022!A$1:$FK$206,FAG_Daten_2022!$I$1,FALSE)</f>
        <v>3828</v>
      </c>
      <c r="Q116" s="82">
        <f>VLOOKUP(A116,FAG_Daten_2022!A$1:$FK$206,FAG_Daten_2022!$F$1,FALSE)</f>
        <v>18551</v>
      </c>
      <c r="R116" s="82">
        <f>VLOOKUP(A116,FAG_Daten_2022!A$1:$FK$206,FAG_Daten_2022!$K$1,FALSE)</f>
        <v>232131</v>
      </c>
      <c r="S116" s="82">
        <f>VLOOKUP(A116,FAG_Daten_2022!A$1:$FK$206,FAG_Daten_2022!$H$1,FALSE)</f>
        <v>1130451</v>
      </c>
      <c r="T116" s="82">
        <f>VLOOKUP(A116,FAG_Daten_2022!A$1:$FK$206,FAG_Daten_2022!$F$1,FALSE)</f>
        <v>18551</v>
      </c>
      <c r="U116" s="3">
        <f>VLOOKUP(A116,FAG_Daten_2022!A$1:$FK$206,FAG_Daten_2022!$BC$1,FALSE)</f>
        <v>102.3</v>
      </c>
      <c r="V116" s="3">
        <f>VLOOKUP(A116,FAG_Daten_2022!A$1:$FK$206,FAG_Daten_2022!$BD$1,FALSE)</f>
        <v>104.2</v>
      </c>
      <c r="W116" s="118">
        <f>IF((P116/Q116)&gt;(R116/S116)*FAG_Basisdaten!$C$12,((P116/Q116)-(R116/S116)*FAG_Basisdaten!$C$12)*T116*FAG_Basisdaten!$C$13*(U116/V116),0)</f>
        <v>0</v>
      </c>
      <c r="X116" s="3">
        <f>VLOOKUP(A116,FAG_Daten_2022!A$1:$FK$206,FAG_Daten_2022!$DH$1,FALSE)</f>
        <v>118</v>
      </c>
      <c r="Y116" s="3">
        <f>VLOOKUP(A116,FAG_Daten_2022!A$1:$FK$206,FAG_Daten_2022!$DJ$1,FALSE)</f>
        <v>99.67</v>
      </c>
      <c r="Z116" s="82">
        <f>ROUND(W116-W116*MIN(MAX((Y116*FAG_Basisdaten!$C$15-X116)/(Y116*FAG_Basisdaten!$C$14),0),1),0)</f>
        <v>0</v>
      </c>
      <c r="AA116" s="79">
        <f>VLOOKUP(A116,FAG_Daten_2022!A$1:$FK$206,FAG_Daten_2022!$AW$1,FALSE)</f>
        <v>1285.94</v>
      </c>
      <c r="AB116" s="83">
        <f>VLOOKUP(A116,FAG_Daten_2022!A$1:$FK$206,FAG_Daten_2022!$AZ$1,FALSE)</f>
        <v>1E-4</v>
      </c>
      <c r="AC116" s="3">
        <f>VLOOKUP(A116,FAG_Daten_2022!A$1:$FK$206,FAG_Daten_2022!$F$1,FALSE)</f>
        <v>18551</v>
      </c>
      <c r="AD116" s="3">
        <f>VLOOKUP(A116,FAG_Daten_2022!A$1:$FK$206,FAG_Daten_2022!$BC$1,FALSE)</f>
        <v>102.3</v>
      </c>
      <c r="AE116" s="3">
        <f>VLOOKUP(A116,FAG_Daten_2022!A$1:$FK$206,FAG_Daten_2022!$BD$1,FALSE)</f>
        <v>104.2</v>
      </c>
      <c r="AF116" s="80">
        <f>IF(OR(AA116&lt;FAG_Basisdaten!$C$18,AB116&gt;FAG_Basisdaten!$C$19),MAX((FAG_Basisdaten!$C$20+FAG_Basisdaten!$C$21*AA116+FAG_Basisdaten!$C$22*AB116*100)*AC116*(AD116/AE116),0),0)</f>
        <v>0</v>
      </c>
      <c r="AG116" s="3">
        <f>VLOOKUP(A116,FAG_Daten_2022!A$1:$FK$206,FAG_Daten_2022!$DH$1,FALSE)</f>
        <v>118</v>
      </c>
      <c r="AH116" s="3">
        <f>VLOOKUP(A116,FAG_Daten_2022!A$1:$FK$206,FAG_Daten_2022!$DJ$1,FALSE)</f>
        <v>99.67</v>
      </c>
      <c r="AI116" s="82">
        <f>ROUND(AF116-AF116*MIN(MAX((AH116*FAG_Basisdaten!$C$24-AG116)/(AH116*FAG_Basisdaten!$C$23),0),1),0)</f>
        <v>0</v>
      </c>
      <c r="AJ116" s="3">
        <f>VLOOKUP(A116,FAG_Daten_2022!$A$1:$FK$206,FAG_Daten_2022!$BC$1,FALSE)</f>
        <v>102.3</v>
      </c>
      <c r="AK116" s="3">
        <f>VLOOKUP(A116,FAG_Daten_2022!$A$1:$FK$206,FAG_Daten_2022!$BD$1,FALSE)</f>
        <v>104.2</v>
      </c>
      <c r="AL116" s="82">
        <v>0</v>
      </c>
      <c r="AM116" s="82">
        <f t="shared" si="122"/>
        <v>12247556</v>
      </c>
      <c r="AN116" s="115"/>
      <c r="AO116" s="115" t="str">
        <f>IF(VLOOKUP($A116,FAG_Daten_2022!$A$1:$FK$206,FAG_Daten_2022!BT$1,FALSE)="","",VLOOKUP($A116,FAG_Daten_2022!$A$1:$FK$206,FAG_Daten_2022!BT$1,FALSE))</f>
        <v/>
      </c>
      <c r="AP116" s="115" t="str">
        <f>IF(VLOOKUP($A116,FAG_Daten_2022!$A$1:$FK$206,FAG_Daten_2022!BU$1,FALSE)="","",VLOOKUP($A116,FAG_Daten_2022!$A$1:$FK$206,FAG_Daten_2022!BU$1,FALSE))</f>
        <v/>
      </c>
      <c r="AQ116" s="115" t="str">
        <f>IF(VLOOKUP($A116,FAG_Daten_2022!$A$1:$FK$206,FAG_Daten_2022!BV$1,FALSE)="","",VLOOKUP($A116,FAG_Daten_2022!$A$1:$FK$206,FAG_Daten_2022!BV$1,FALSE))</f>
        <v/>
      </c>
      <c r="AR116" s="115" t="str">
        <f>IF(VLOOKUP($A116,FAG_Daten_2022!$A$1:$FK$206,FAG_Daten_2022!BW$1,FALSE)="","",VLOOKUP($A116,FAG_Daten_2022!$A$1:$FK$206,FAG_Daten_2022!BW$1,FALSE))</f>
        <v>Regensdorf-Buchs-Dällikon</v>
      </c>
      <c r="AS116" s="115" t="str">
        <f>IF(VLOOKUP($A116,FAG_Daten_2022!$A$1:$FK$206,FAG_Daten_2022!BX$1,FALSE)="","",VLOOKUP($A116,FAG_Daten_2022!$A$1:$FK$206,FAG_Daten_2022!BX$1,FALSE))</f>
        <v/>
      </c>
      <c r="AT116" s="115" t="str">
        <f>IF(VLOOKUP($A116,FAG_Daten_2022!$A$1:$FK$206,FAG_Daten_2022!BY$1,FALSE)="","",VLOOKUP($A116,FAG_Daten_2022!$A$1:$FK$206,FAG_Daten_2022!BY$1,FALSE))</f>
        <v/>
      </c>
      <c r="AU116" s="115" t="str">
        <f>IF(VLOOKUP($A116,FAG_Daten_2022!$A$1:$FK$206,FAG_Daten_2022!BZ$1,FALSE)="","",VLOOKUP($A116,FAG_Daten_2022!$A$1:$FK$206,FAG_Daten_2022!BZ$1,FALSE))</f>
        <v/>
      </c>
      <c r="AV116" s="115" t="str">
        <f>IF(VLOOKUP($A116,FAG_Daten_2022!$A$1:$FK$206,FAG_Daten_2022!CA$1,FALSE)="","",VLOOKUP($A116,FAG_Daten_2022!$A$1:$FK$206,FAG_Daten_2022!CA$1,FALSE))</f>
        <v/>
      </c>
      <c r="AW116" s="115" t="str">
        <f>IF(VLOOKUP($A116,FAG_Daten_2022!$A$1:$FK$206,FAG_Daten_2022!CB$1,FALSE)="","",VLOOKUP($A116,FAG_Daten_2022!$A$1:$FK$206,FAG_Daten_2022!CB$1,FALSE))</f>
        <v/>
      </c>
      <c r="AX116" s="115" t="str">
        <f>IF(VLOOKUP($A116,FAG_Daten_2022!$A$1:$FK$206,FAG_Daten_2022!CC$1,FALSE)="","",VLOOKUP($A116,FAG_Daten_2022!$A$1:$FK$206,FAG_Daten_2022!CC$1,FALSE))</f>
        <v/>
      </c>
      <c r="AY116" s="115" t="str">
        <f>IF(VLOOKUP($A116,FAG_Daten_2022!$A$1:$FK$206,FAG_Daten_2022!CD$1,FALSE)="","",VLOOKUP($A116,FAG_Daten_2022!$A$1:$FK$206,FAG_Daten_2022!CD$1,FALSE))</f>
        <v/>
      </c>
      <c r="AZ116" s="80">
        <f>VLOOKUP($A116,FAG_Daten_2022!$A$1:$FK$206,FAG_Daten_2022!$DH$1,FALSE)</f>
        <v>118</v>
      </c>
      <c r="BA116" s="80">
        <f>IF(VLOOKUP($A116,FAG_Daten_2022!$A$1:$FK$206,FAG_Daten_2022!M$1,FALSE)="","",VLOOKUP($A116,FAG_Daten_2022!$A$1:$FK$206,FAG_Daten_2022!M$1,FALSE))</f>
        <v>0</v>
      </c>
      <c r="BB116" s="80">
        <f>IF(VLOOKUP($A116,FAG_Daten_2022!$A$1:$FK$206,FAG_Daten_2022!N$1,FALSE)="","",VLOOKUP($A116,FAG_Daten_2022!$A$1:$FK$206,FAG_Daten_2022!N$1,FALSE))</f>
        <v>0</v>
      </c>
      <c r="BC116" s="80">
        <f>IF(VLOOKUP($A116,FAG_Daten_2022!$A$1:$FK$206,FAG_Daten_2022!O$1,FALSE)="","",VLOOKUP($A116,FAG_Daten_2022!$A$1:$FK$206,FAG_Daten_2022!O$1,FALSE))</f>
        <v>0</v>
      </c>
      <c r="BD116" s="80" t="str">
        <f>IF(VLOOKUP($A116,FAG_Daten_2022!$A$1:$FK$206,FAG_Daten_2022!P$1,FALSE)="","",VLOOKUP($A116,FAG_Daten_2022!$A$1:$FK$206,FAG_Daten_2022!P$1,FALSE))</f>
        <v/>
      </c>
      <c r="BE116" s="80">
        <f>IF(VLOOKUP($A116,FAG_Daten_2022!$A$1:$FK$206,FAG_Daten_2022!R$1,FALSE)="","",VLOOKUP($A116,FAG_Daten_2022!$A$1:$FK$206,FAG_Daten_2022!R$1,FALSE))</f>
        <v>22</v>
      </c>
      <c r="BF116" s="80">
        <f>IF(VLOOKUP($A116,FAG_Daten_2022!$A$1:$FK$206,FAG_Daten_2022!S$1,FALSE)="","",VLOOKUP($A116,FAG_Daten_2022!$A$1:$FK$206,FAG_Daten_2022!S$1,FALSE))</f>
        <v>0</v>
      </c>
      <c r="BG116" s="80" t="str">
        <f>IF(VLOOKUP($A116,FAG_Daten_2022!$A$1:$FK$206,FAG_Daten_2022!T$1,FALSE)="","",VLOOKUP($A116,FAG_Daten_2022!$A$1:$FK$206,FAG_Daten_2022!T$1,FALSE))</f>
        <v/>
      </c>
      <c r="BH116" s="80" t="str">
        <f>IF(VLOOKUP($A116,FAG_Daten_2022!$A$1:$FK$206,FAG_Daten_2022!U$1,FALSE)="","",VLOOKUP($A116,FAG_Daten_2022!$A$1:$FK$206,FAG_Daten_2022!U$1,FALSE))</f>
        <v/>
      </c>
      <c r="BI116" s="80">
        <f>IF(VLOOKUP($A116,FAG_Daten_2022!$A$1:$FK$206,FAG_Daten_2022!W$1,FALSE)="","",VLOOKUP($A116,FAG_Daten_2022!$A$1:$FK$206,FAG_Daten_2022!W$1,FALSE))</f>
        <v>0</v>
      </c>
      <c r="BJ116" s="80" t="str">
        <f>IF(VLOOKUP($A116,FAG_Daten_2022!$A$1:$FK$206,FAG_Daten_2022!X$1,FALSE)="","",VLOOKUP($A116,FAG_Daten_2022!$A$1:$FK$206,FAG_Daten_2022!X$1,FALSE))</f>
        <v/>
      </c>
      <c r="BK116" s="80" t="str">
        <f>IF(VLOOKUP($A116,FAG_Daten_2022!$A$1:$FK$206,FAG_Daten_2022!Y$1,FALSE)="","",VLOOKUP($A116,FAG_Daten_2022!$A$1:$FK$206,FAG_Daten_2022!Y$1,FALSE))</f>
        <v/>
      </c>
      <c r="BL116" s="80" t="str">
        <f>IF(VLOOKUP($A116,FAG_Daten_2022!$A$1:$FK$206,FAG_Daten_2022!Z$1,FALSE)="","",VLOOKUP($A116,FAG_Daten_2022!$A$1:$FK$206,FAG_Daten_2022!Z$1,FALSE))</f>
        <v/>
      </c>
      <c r="BM116" s="82">
        <f>IF(VLOOKUP($A116,FAG_Daten_2022!$A$1:$FK$206,FAG_Daten_2022!AG$1,FALSE)="","",VLOOKUP($A116,FAG_Daten_2022!$A$1:$FK$206,FAG_Daten_2022!AG$1,FALSE))</f>
        <v>56056837</v>
      </c>
      <c r="BN116" s="82">
        <f>IF(VLOOKUP($A116,FAG_Daten_2022!$A$1:$FK$206,FAG_Daten_2022!AH$1,FALSE)="","",VLOOKUP($A116,FAG_Daten_2022!$A$1:$FK$206,FAG_Daten_2022!AH$1,FALSE))</f>
        <v>0</v>
      </c>
      <c r="BO116" s="82">
        <f>IF(VLOOKUP($A116,FAG_Daten_2022!$A$1:$FK$206,FAG_Daten_2022!AI$1,FALSE)="","",VLOOKUP($A116,FAG_Daten_2022!$A$1:$FK$206,FAG_Daten_2022!AI$1,FALSE))</f>
        <v>0</v>
      </c>
      <c r="BP116" s="113">
        <f>IF(VLOOKUP($A116,FAG_Daten_2022!$A$1:$FK$206,FAG_Daten_2022!AJ$1,FALSE)="","",VLOOKUP($A116,FAG_Daten_2022!$A$1:$FK$206,FAG_Daten_2022!AJ$1,FALSE))</f>
        <v>0</v>
      </c>
      <c r="BQ116" s="82" t="str">
        <f>IF(VLOOKUP($A116,FAG_Daten_2022!$A$1:$FK$206,FAG_Daten_2022!AK$1,FALSE)="","",VLOOKUP($A116,FAG_Daten_2022!$A$1:$FK$206,FAG_Daten_2022!AK$1,FALSE))</f>
        <v/>
      </c>
      <c r="BR116" s="82">
        <f>IF(VLOOKUP($A116,FAG_Daten_2022!$A$1:$FK$206,FAG_Daten_2022!AL$1,FALSE)="","",VLOOKUP($A116,FAG_Daten_2022!$A$1:$FK$206,FAG_Daten_2022!AL$1,FALSE))</f>
        <v>56056837</v>
      </c>
      <c r="BS116" s="82">
        <f>IF(VLOOKUP($A116,FAG_Daten_2022!$A$1:$FK$206,FAG_Daten_2022!AM$1,FALSE)="","",VLOOKUP($A116,FAG_Daten_2022!$A$1:$FK$206,FAG_Daten_2022!AM$1,FALSE))</f>
        <v>0</v>
      </c>
      <c r="BT116" s="82" t="str">
        <f>IF(VLOOKUP($A116,FAG_Daten_2022!$A$1:$FK$206,FAG_Daten_2022!AN$1,FALSE)="","",VLOOKUP($A116,FAG_Daten_2022!$A$1:$FK$206,FAG_Daten_2022!AN$1,FALSE))</f>
        <v/>
      </c>
      <c r="BU116" s="82" t="str">
        <f>IF(VLOOKUP($A116,FAG_Daten_2022!$A$1:$FK$206,FAG_Daten_2022!AO$1,FALSE)="","",VLOOKUP($A116,FAG_Daten_2022!$A$1:$FK$206,FAG_Daten_2022!AO$1,FALSE))</f>
        <v/>
      </c>
      <c r="BV116" s="82">
        <f>IF(VLOOKUP($A116,FAG_Daten_2022!$A$1:$FK$206,FAG_Daten_2022!AP$1,FALSE)="","",VLOOKUP($A116,FAG_Daten_2022!$A$1:$FK$206,FAG_Daten_2022!AP$1,FALSE))</f>
        <v>0</v>
      </c>
      <c r="BW116" s="82" t="str">
        <f>IF(VLOOKUP($A116,FAG_Daten_2022!$A$1:$FK$206,FAG_Daten_2022!AQ$1,FALSE)="","",VLOOKUP($A116,FAG_Daten_2022!$A$1:$FK$206,FAG_Daten_2022!AQ$1,FALSE))</f>
        <v/>
      </c>
      <c r="BX116" s="82" t="str">
        <f>IF(VLOOKUP($A116,FAG_Daten_2022!$A$1:$FK$206,FAG_Daten_2022!AR$1,FALSE)="","",VLOOKUP($A116,FAG_Daten_2022!$A$1:$FK$206,FAG_Daten_2022!AR$1,FALSE))</f>
        <v/>
      </c>
      <c r="BY116" s="82" t="str">
        <f>IF(VLOOKUP($A116,FAG_Daten_2022!$A$1:$FK$206,FAG_Daten_2022!AS$1,FALSE)="","",VLOOKUP($A116,FAG_Daten_2022!$A$1:$FK$206,FAG_Daten_2022!AS$1,FALSE))</f>
        <v/>
      </c>
      <c r="BZ116" s="82">
        <f t="shared" si="123"/>
        <v>0</v>
      </c>
      <c r="CA116" s="82">
        <f t="shared" si="124"/>
        <v>0</v>
      </c>
      <c r="CB116" s="82">
        <f t="shared" si="125"/>
        <v>0</v>
      </c>
      <c r="CC116" s="82" t="str">
        <f t="shared" si="126"/>
        <v/>
      </c>
      <c r="CD116" s="82">
        <f t="shared" si="127"/>
        <v>2283443</v>
      </c>
      <c r="CE116" s="82">
        <f t="shared" si="128"/>
        <v>0</v>
      </c>
      <c r="CF116" s="82" t="str">
        <f t="shared" si="129"/>
        <v/>
      </c>
      <c r="CG116" s="82" t="str">
        <f t="shared" si="130"/>
        <v/>
      </c>
      <c r="CH116" s="82">
        <f t="shared" si="131"/>
        <v>0</v>
      </c>
      <c r="CI116" s="82" t="str">
        <f t="shared" si="132"/>
        <v/>
      </c>
      <c r="CJ116" s="82" t="str">
        <f t="shared" si="133"/>
        <v/>
      </c>
      <c r="CK116" s="82" t="str">
        <f t="shared" si="134"/>
        <v/>
      </c>
      <c r="CL116" s="82">
        <f t="shared" si="135"/>
        <v>0</v>
      </c>
      <c r="CM116" s="82">
        <f t="shared" si="136"/>
        <v>0</v>
      </c>
      <c r="CN116" s="82">
        <f t="shared" si="137"/>
        <v>0</v>
      </c>
      <c r="CO116" s="82" t="str">
        <f t="shared" si="138"/>
        <v/>
      </c>
      <c r="CP116" s="82">
        <f t="shared" si="139"/>
        <v>0</v>
      </c>
      <c r="CQ116" s="82">
        <f t="shared" si="140"/>
        <v>0</v>
      </c>
      <c r="CR116" s="82" t="str">
        <f t="shared" si="141"/>
        <v/>
      </c>
      <c r="CS116" s="82" t="str">
        <f t="shared" si="142"/>
        <v/>
      </c>
      <c r="CT116" s="82">
        <f t="shared" si="143"/>
        <v>0</v>
      </c>
      <c r="CU116" s="82" t="str">
        <f t="shared" si="144"/>
        <v/>
      </c>
      <c r="CV116" s="82" t="str">
        <f t="shared" si="145"/>
        <v/>
      </c>
      <c r="CW116" s="82" t="str">
        <f t="shared" si="146"/>
        <v/>
      </c>
      <c r="CX116" s="82">
        <f t="shared" si="147"/>
        <v>2283443</v>
      </c>
      <c r="CY116" s="82">
        <f>VLOOKUP($A116,FAG_Daten_2022!$A$1:$FK$206,FAG_Daten_2022!I$1,FALSE)</f>
        <v>3828</v>
      </c>
      <c r="CZ116" s="82" t="str">
        <f>IF(VLOOKUP($A116,FAG_Daten_2022!$A$1:$FK$206,FAG_Daten_2022!BE$1,FALSE)="","",VLOOKUP($A116,FAG_Daten_2022!$A$1:$FK$206,FAG_Daten_2022!BE$1,FALSE))</f>
        <v/>
      </c>
      <c r="DA116" s="82" t="str">
        <f>IF(VLOOKUP($A116,FAG_Daten_2022!$A$1:$FK$206,FAG_Daten_2022!BF$1,FALSE)="","",VLOOKUP($A116,FAG_Daten_2022!$A$1:$FK$206,FAG_Daten_2022!BF$1,FALSE))</f>
        <v/>
      </c>
      <c r="DB116" s="82" t="str">
        <f>IF(VLOOKUP($A116,FAG_Daten_2022!$A$1:$FK$206,FAG_Daten_2022!BG$1,FALSE)="","",VLOOKUP($A116,FAG_Daten_2022!$A$1:$FK$206,FAG_Daten_2022!BG$1,FALSE))</f>
        <v/>
      </c>
      <c r="DC116" s="82" t="str">
        <f>IF(VLOOKUP($A116,FAG_Daten_2022!$A$1:$FK$206,FAG_Daten_2022!BH$1,FALSE)="","",VLOOKUP($A116,FAG_Daten_2022!$A$1:$FK$206,FAG_Daten_2022!BH$1,FALSE))</f>
        <v/>
      </c>
      <c r="DD116" s="82">
        <f>IF(VLOOKUP($A116,FAG_Daten_2022!$A$1:$FK$206,FAG_Daten_2022!BI$1,FALSE)="","",VLOOKUP($A116,FAG_Daten_2022!$A$1:$FK$206,FAG_Daten_2022!BI$1,FALSE))</f>
        <v>485</v>
      </c>
      <c r="DE116" s="82" t="str">
        <f>IF(VLOOKUP($A116,FAG_Daten_2022!$A$1:$FK$206,FAG_Daten_2022!BJ$1,FALSE)="","",VLOOKUP($A116,FAG_Daten_2022!$A$1:$FK$206,FAG_Daten_2022!BJ$1,FALSE))</f>
        <v/>
      </c>
      <c r="DF116" s="82" t="str">
        <f>IF(VLOOKUP($A116,FAG_Daten_2022!$A$1:$FK$206,FAG_Daten_2022!BK$1,FALSE)="","",VLOOKUP($A116,FAG_Daten_2022!$A$1:$FK$206,FAG_Daten_2022!BK$1,FALSE))</f>
        <v/>
      </c>
      <c r="DG116" s="82" t="str">
        <f>IF(VLOOKUP($A116,FAG_Daten_2022!$A$1:$FK$206,FAG_Daten_2022!BL$1,FALSE)="","",VLOOKUP($A116,FAG_Daten_2022!$A$1:$FK$206,FAG_Daten_2022!BL$1,FALSE))</f>
        <v/>
      </c>
      <c r="DH116" s="82" t="str">
        <f>IF(VLOOKUP($A116,FAG_Daten_2022!$A$1:$FK$206,FAG_Daten_2022!BM$1,FALSE)="","",VLOOKUP($A116,FAG_Daten_2022!$A$1:$FK$206,FAG_Daten_2022!BM$1,FALSE))</f>
        <v/>
      </c>
      <c r="DI116" s="82" t="str">
        <f>IF(VLOOKUP($A116,FAG_Daten_2022!$A$1:$FK$206,FAG_Daten_2022!BN$1,FALSE)="","",VLOOKUP($A116,FAG_Daten_2022!$A$1:$FK$206,FAG_Daten_2022!BN$1,FALSE))</f>
        <v/>
      </c>
      <c r="DJ116" s="82" t="str">
        <f>IF(VLOOKUP($A116,FAG_Daten_2022!$A$1:$FK$206,FAG_Daten_2022!BO$1,FALSE)="","",VLOOKUP($A116,FAG_Daten_2022!$A$1:$FK$206,FAG_Daten_2022!BO$1,FALSE))</f>
        <v/>
      </c>
      <c r="DK116" s="82" t="str">
        <f>IF(VLOOKUP($A116,FAG_Daten_2022!$A$1:$FK$206,FAG_Daten_2022!BP$1,FALSE)="","",VLOOKUP($A116,FAG_Daten_2022!$A$1:$FK$206,FAG_Daten_2022!BP$1,FALSE))</f>
        <v/>
      </c>
      <c r="DL116" s="82" t="str">
        <f>IF(VLOOKUP($A116,FAG_Daten_2022!$A$1:$FK$206,FAG_Daten_2022!BQ$1,FALSE)="","",VLOOKUP($A116,FAG_Daten_2022!$A$1:$FK$206,FAG_Daten_2022!BQ$1,FALSE))</f>
        <v/>
      </c>
      <c r="DM116" s="82" t="str">
        <f>IF(VLOOKUP($A116,FAG_Daten_2022!$A$1:$FK$206,FAG_Daten_2022!BR$1,FALSE)="","",VLOOKUP($A116,FAG_Daten_2022!$A$1:$FK$206,FAG_Daten_2022!BR$1,FALSE))</f>
        <v/>
      </c>
      <c r="DN116" s="82" t="str">
        <f t="shared" si="148"/>
        <v/>
      </c>
      <c r="DO116" s="82" t="str">
        <f t="shared" si="149"/>
        <v/>
      </c>
      <c r="DP116" s="82" t="str">
        <f t="shared" si="150"/>
        <v/>
      </c>
      <c r="DQ116" s="82" t="str">
        <f t="shared" si="151"/>
        <v/>
      </c>
      <c r="DR116" s="82">
        <f t="shared" si="152"/>
        <v>0</v>
      </c>
      <c r="DS116" s="82" t="str">
        <f t="shared" si="153"/>
        <v/>
      </c>
      <c r="DT116" s="82" t="str">
        <f t="shared" si="154"/>
        <v/>
      </c>
      <c r="DU116" s="82" t="str">
        <f t="shared" si="155"/>
        <v/>
      </c>
      <c r="DV116" s="82" t="str">
        <f t="shared" si="156"/>
        <v/>
      </c>
      <c r="DW116" s="82" t="str">
        <f t="shared" si="157"/>
        <v/>
      </c>
      <c r="DX116" s="82" t="str">
        <f t="shared" si="158"/>
        <v/>
      </c>
      <c r="DY116" s="82" t="str">
        <f t="shared" si="159"/>
        <v/>
      </c>
      <c r="DZ116" s="82">
        <f t="shared" si="160"/>
        <v>0</v>
      </c>
      <c r="EA116" s="82">
        <f t="shared" si="161"/>
        <v>2283443</v>
      </c>
      <c r="EB116" s="82"/>
      <c r="EC116" s="82"/>
      <c r="ED116" s="82"/>
      <c r="EE116" s="82"/>
      <c r="EF116" s="82"/>
      <c r="EG116" s="82"/>
      <c r="EH116" s="82"/>
      <c r="EI116" s="82"/>
      <c r="EJ116" s="82"/>
      <c r="EL116" s="82"/>
    </row>
    <row r="117" spans="1:143" s="3" customFormat="1" outlineLevel="1" x14ac:dyDescent="0.2">
      <c r="A117" s="3">
        <v>38</v>
      </c>
      <c r="B117" s="3" t="str">
        <f>VLOOKUP(A117,FAG_Daten_2022!A$1:$FK$206,FAG_Daten_2022!$B$1,FALSE)</f>
        <v>Rheinau</v>
      </c>
      <c r="C117" s="3" t="str">
        <f>VLOOKUP(A117,FAG_Daten_2022!A$1:$FK$206,FAG_Daten_2022!$C$1,FALSE)</f>
        <v>Politische Gemeinde</v>
      </c>
      <c r="D117" s="3" t="str">
        <f>VLOOKUP(A117,FAG_Daten_2022!A$1:$FK$206,FAG_Daten_2022!$D$1,FALSE)</f>
        <v>Bezirk Andelfingen</v>
      </c>
      <c r="E117" s="82">
        <f>VLOOKUP(A117,FAG_Daten_2022!A$1:$FK$206,FAG_Daten_2022!$AT$1,FALSE)</f>
        <v>2240</v>
      </c>
      <c r="F117" s="82">
        <f>VLOOKUP(A117,FAG_Daten_2022!A$1:$FK$206,FAG_Daten_2022!$AV$1,FALSE)</f>
        <v>3770</v>
      </c>
      <c r="G117" s="82">
        <f>VLOOKUP(A117,FAG_Daten_2022!A$1:$FK$206,FAG_Daten_2022!$F$1,FALSE)</f>
        <v>1291</v>
      </c>
      <c r="H117" s="80">
        <f>VLOOKUP(A117,FAG_Daten_2022!A$1:$FK$206,FAG_Daten_2022!$DH$1,FALSE)</f>
        <v>122</v>
      </c>
      <c r="I117" s="82">
        <f>ROUND(IF(E117&lt;FAG_Basisdaten!$C$5*F117,(FAG_Basisdaten!$C$5*F117-E117)*G117*H117/100,0),0)</f>
        <v>2112889</v>
      </c>
      <c r="J117" s="82">
        <f>VLOOKUP(A117,FAG_Daten_2022!A$1:$FK$206,FAG_Daten_2022!$AT$1,FALSE)</f>
        <v>2240</v>
      </c>
      <c r="K117" s="82">
        <f>VLOOKUP(A117,FAG_Daten_2022!A$1:$FK$206,FAG_Daten_2022!$AV$1,FALSE)</f>
        <v>3770</v>
      </c>
      <c r="L117" s="3">
        <f>VLOOKUP(A117,FAG_Daten_2022!A$1:$FK$206,FAG_Daten_2022!$F$1,FALSE)</f>
        <v>1291</v>
      </c>
      <c r="M117" s="3">
        <f>VLOOKUP(A117,FAG_Daten_2022!A$1:$FK$206,FAG_Daten_2022!DJ$1,FALSE)</f>
        <v>99.67</v>
      </c>
      <c r="N117" s="3">
        <f>VLOOKUP(A117,FAG_Daten_2022!A$1:$FK$206,FAG_Daten_2022!$DK$1,FALSE)</f>
        <v>100.87</v>
      </c>
      <c r="O117" s="82">
        <f>ROUND(IF(J117&gt;K117*FAG_Basisdaten!$C$8,(J117-K117*FAG_Basisdaten!$C$8)*FAG_Basisdaten!$C$9*L117*(M117/N117),0),0)</f>
        <v>0</v>
      </c>
      <c r="P117" s="82">
        <f>VLOOKUP(A117,FAG_Daten_2022!A$1:$FK$206,FAG_Daten_2022!$I$1,FALSE)</f>
        <v>239</v>
      </c>
      <c r="Q117" s="82">
        <f>VLOOKUP(A117,FAG_Daten_2022!A$1:$FK$206,FAG_Daten_2022!$F$1,FALSE)</f>
        <v>1291</v>
      </c>
      <c r="R117" s="82">
        <f>VLOOKUP(A117,FAG_Daten_2022!A$1:$FK$206,FAG_Daten_2022!$K$1,FALSE)</f>
        <v>232131</v>
      </c>
      <c r="S117" s="82">
        <f>VLOOKUP(A117,FAG_Daten_2022!A$1:$FK$206,FAG_Daten_2022!$H$1,FALSE)</f>
        <v>1130451</v>
      </c>
      <c r="T117" s="82">
        <f>VLOOKUP(A117,FAG_Daten_2022!A$1:$FK$206,FAG_Daten_2022!$F$1,FALSE)</f>
        <v>1291</v>
      </c>
      <c r="U117" s="3">
        <f>VLOOKUP(A117,FAG_Daten_2022!A$1:$FK$206,FAG_Daten_2022!$BC$1,FALSE)</f>
        <v>102.3</v>
      </c>
      <c r="V117" s="3">
        <f>VLOOKUP(A117,FAG_Daten_2022!A$1:$FK$206,FAG_Daten_2022!$BD$1,FALSE)</f>
        <v>104.2</v>
      </c>
      <c r="W117" s="118">
        <f>IF((P117/Q117)&gt;(R117/S117)*FAG_Basisdaten!$C$12,((P117/Q117)-(R117/S117)*FAG_Basisdaten!$C$12)*T117*FAG_Basisdaten!$C$13*(U117/V117),0)</f>
        <v>0</v>
      </c>
      <c r="X117" s="3">
        <f>VLOOKUP(A117,FAG_Daten_2022!A$1:$FK$206,FAG_Daten_2022!$DH$1,FALSE)</f>
        <v>122</v>
      </c>
      <c r="Y117" s="3">
        <f>VLOOKUP(A117,FAG_Daten_2022!A$1:$FK$206,FAG_Daten_2022!$DJ$1,FALSE)</f>
        <v>99.67</v>
      </c>
      <c r="Z117" s="82">
        <f>ROUND(W117-W117*MIN(MAX((Y117*FAG_Basisdaten!$C$15-X117)/(Y117*FAG_Basisdaten!$C$14),0),1),0)</f>
        <v>0</v>
      </c>
      <c r="AA117" s="79">
        <f>VLOOKUP(A117,FAG_Daten_2022!A$1:$FK$206,FAG_Daten_2022!$AW$1,FALSE)</f>
        <v>155.6</v>
      </c>
      <c r="AB117" s="83">
        <f>VLOOKUP(A117,FAG_Daten_2022!A$1:$FK$206,FAG_Daten_2022!$AZ$1,FALSE)</f>
        <v>8.0000000000000002E-3</v>
      </c>
      <c r="AC117" s="3">
        <f>VLOOKUP(A117,FAG_Daten_2022!A$1:$FK$206,FAG_Daten_2022!$F$1,FALSE)</f>
        <v>1291</v>
      </c>
      <c r="AD117" s="3">
        <f>VLOOKUP(A117,FAG_Daten_2022!A$1:$FK$206,FAG_Daten_2022!$BC$1,FALSE)</f>
        <v>102.3</v>
      </c>
      <c r="AE117" s="3">
        <f>VLOOKUP(A117,FAG_Daten_2022!A$1:$FK$206,FAG_Daten_2022!$BD$1,FALSE)</f>
        <v>104.2</v>
      </c>
      <c r="AF117" s="80">
        <f>IF(OR(AA117&lt;FAG_Basisdaten!$C$18,AB117&gt;FAG_Basisdaten!$C$19),MAX((FAG_Basisdaten!$C$20+FAG_Basisdaten!$C$21*AA117+FAG_Basisdaten!$C$22*AB117*100)*AC117*(AD117/AE117),0),0)</f>
        <v>0</v>
      </c>
      <c r="AG117" s="3">
        <f>VLOOKUP(A117,FAG_Daten_2022!A$1:$FK$206,FAG_Daten_2022!$DH$1,FALSE)</f>
        <v>122</v>
      </c>
      <c r="AH117" s="3">
        <f>VLOOKUP(A117,FAG_Daten_2022!A$1:$FK$206,FAG_Daten_2022!$DJ$1,FALSE)</f>
        <v>99.67</v>
      </c>
      <c r="AI117" s="82">
        <f>ROUND(AF117-AF117*MIN(MAX((AH117*FAG_Basisdaten!$C$24-AG117)/(AH117*FAG_Basisdaten!$C$23),0),1),0)</f>
        <v>0</v>
      </c>
      <c r="AJ117" s="3">
        <f>VLOOKUP(A117,FAG_Daten_2022!$A$1:$FK$206,FAG_Daten_2022!$BC$1,FALSE)</f>
        <v>102.3</v>
      </c>
      <c r="AK117" s="3">
        <f>VLOOKUP(A117,FAG_Daten_2022!$A$1:$FK$206,FAG_Daten_2022!$BD$1,FALSE)</f>
        <v>104.2</v>
      </c>
      <c r="AL117" s="82">
        <v>0</v>
      </c>
      <c r="AM117" s="82">
        <f t="shared" si="122"/>
        <v>2112889</v>
      </c>
      <c r="AN117" s="115" t="str">
        <f>IF(VLOOKUP($A117,FAG_Daten_2022!$A$1:$FK$206,FAG_Daten_2022!BS$1,FALSE)="","",VLOOKUP($A117,FAG_Daten_2022!$A$1:$FK$206,FAG_Daten_2022!BS$1,FALSE))</f>
        <v/>
      </c>
      <c r="AO117" s="115" t="str">
        <f>IF(VLOOKUP($A117,FAG_Daten_2022!$A$1:$FK$206,FAG_Daten_2022!BT$1,FALSE)="","",VLOOKUP($A117,FAG_Daten_2022!$A$1:$FK$206,FAG_Daten_2022!BT$1,FALSE))</f>
        <v/>
      </c>
      <c r="AP117" s="115" t="str">
        <f>IF(VLOOKUP($A117,FAG_Daten_2022!$A$1:$FK$206,FAG_Daten_2022!BU$1,FALSE)="","",VLOOKUP($A117,FAG_Daten_2022!$A$1:$FK$206,FAG_Daten_2022!BU$1,FALSE))</f>
        <v/>
      </c>
      <c r="AQ117" s="115" t="str">
        <f>IF(VLOOKUP($A117,FAG_Daten_2022!$A$1:$FK$206,FAG_Daten_2022!BV$1,FALSE)="","",VLOOKUP($A117,FAG_Daten_2022!$A$1:$FK$206,FAG_Daten_2022!BV$1,FALSE))</f>
        <v/>
      </c>
      <c r="AR117" s="115" t="str">
        <f>IF(VLOOKUP($A117,FAG_Daten_2022!$A$1:$FK$206,FAG_Daten_2022!BW$1,FALSE)="","",VLOOKUP($A117,FAG_Daten_2022!$A$1:$FK$206,FAG_Daten_2022!BW$1,FALSE))</f>
        <v>Marthalen</v>
      </c>
      <c r="AS117" s="115" t="str">
        <f>IF(VLOOKUP($A117,FAG_Daten_2022!$A$1:$FK$206,FAG_Daten_2022!BX$1,FALSE)="","",VLOOKUP($A117,FAG_Daten_2022!$A$1:$FK$206,FAG_Daten_2022!BX$1,FALSE))</f>
        <v/>
      </c>
      <c r="AT117" s="115" t="str">
        <f>IF(VLOOKUP($A117,FAG_Daten_2022!$A$1:$FK$206,FAG_Daten_2022!BY$1,FALSE)="","",VLOOKUP($A117,FAG_Daten_2022!$A$1:$FK$206,FAG_Daten_2022!BY$1,FALSE))</f>
        <v/>
      </c>
      <c r="AU117" s="115" t="str">
        <f>IF(VLOOKUP($A117,FAG_Daten_2022!$A$1:$FK$206,FAG_Daten_2022!BZ$1,FALSE)="","",VLOOKUP($A117,FAG_Daten_2022!$A$1:$FK$206,FAG_Daten_2022!BZ$1,FALSE))</f>
        <v/>
      </c>
      <c r="AV117" s="115" t="str">
        <f>IF(VLOOKUP($A117,FAG_Daten_2022!$A$1:$FK$206,FAG_Daten_2022!CA$1,FALSE)="","",VLOOKUP($A117,FAG_Daten_2022!$A$1:$FK$206,FAG_Daten_2022!CA$1,FALSE))</f>
        <v/>
      </c>
      <c r="AW117" s="115" t="str">
        <f>IF(VLOOKUP($A117,FAG_Daten_2022!$A$1:$FK$206,FAG_Daten_2022!CB$1,FALSE)="","",VLOOKUP($A117,FAG_Daten_2022!$A$1:$FK$206,FAG_Daten_2022!CB$1,FALSE))</f>
        <v/>
      </c>
      <c r="AX117" s="115" t="str">
        <f>IF(VLOOKUP($A117,FAG_Daten_2022!$A$1:$FK$206,FAG_Daten_2022!CC$1,FALSE)="","",VLOOKUP($A117,FAG_Daten_2022!$A$1:$FK$206,FAG_Daten_2022!CC$1,FALSE))</f>
        <v/>
      </c>
      <c r="AY117" s="115" t="str">
        <f>IF(VLOOKUP($A117,FAG_Daten_2022!$A$1:$FK$206,FAG_Daten_2022!CD$1,FALSE)="","",VLOOKUP($A117,FAG_Daten_2022!$A$1:$FK$206,FAG_Daten_2022!CD$1,FALSE))</f>
        <v/>
      </c>
      <c r="AZ117" s="80">
        <f>VLOOKUP($A117,FAG_Daten_2022!$A$1:$FK$206,FAG_Daten_2022!$DH$1,FALSE)</f>
        <v>122</v>
      </c>
      <c r="BA117" s="80">
        <f>IF(VLOOKUP($A117,FAG_Daten_2022!$A$1:$FK$206,FAG_Daten_2022!M$1,FALSE)="","",VLOOKUP($A117,FAG_Daten_2022!$A$1:$FK$206,FAG_Daten_2022!M$1,FALSE))</f>
        <v>0</v>
      </c>
      <c r="BB117" s="80">
        <f>IF(VLOOKUP($A117,FAG_Daten_2022!$A$1:$FK$206,FAG_Daten_2022!N$1,FALSE)="","",VLOOKUP($A117,FAG_Daten_2022!$A$1:$FK$206,FAG_Daten_2022!N$1,FALSE))</f>
        <v>0</v>
      </c>
      <c r="BC117" s="80">
        <f>IF(VLOOKUP($A117,FAG_Daten_2022!$A$1:$FK$206,FAG_Daten_2022!O$1,FALSE)="","",VLOOKUP($A117,FAG_Daten_2022!$A$1:$FK$206,FAG_Daten_2022!O$1,FALSE))</f>
        <v>0</v>
      </c>
      <c r="BD117" s="80" t="str">
        <f>IF(VLOOKUP($A117,FAG_Daten_2022!$A$1:$FK$206,FAG_Daten_2022!P$1,FALSE)="","",VLOOKUP($A117,FAG_Daten_2022!$A$1:$FK$206,FAG_Daten_2022!P$1,FALSE))</f>
        <v/>
      </c>
      <c r="BE117" s="80">
        <f>IF(VLOOKUP($A117,FAG_Daten_2022!$A$1:$FK$206,FAG_Daten_2022!R$1,FALSE)="","",VLOOKUP($A117,FAG_Daten_2022!$A$1:$FK$206,FAG_Daten_2022!R$1,FALSE))</f>
        <v>18</v>
      </c>
      <c r="BF117" s="80">
        <f>IF(VLOOKUP($A117,FAG_Daten_2022!$A$1:$FK$206,FAG_Daten_2022!S$1,FALSE)="","",VLOOKUP($A117,FAG_Daten_2022!$A$1:$FK$206,FAG_Daten_2022!S$1,FALSE))</f>
        <v>0</v>
      </c>
      <c r="BG117" s="80" t="str">
        <f>IF(VLOOKUP($A117,FAG_Daten_2022!$A$1:$FK$206,FAG_Daten_2022!T$1,FALSE)="","",VLOOKUP($A117,FAG_Daten_2022!$A$1:$FK$206,FAG_Daten_2022!T$1,FALSE))</f>
        <v/>
      </c>
      <c r="BH117" s="80" t="str">
        <f>IF(VLOOKUP($A117,FAG_Daten_2022!$A$1:$FK$206,FAG_Daten_2022!U$1,FALSE)="","",VLOOKUP($A117,FAG_Daten_2022!$A$1:$FK$206,FAG_Daten_2022!U$1,FALSE))</f>
        <v/>
      </c>
      <c r="BI117" s="80">
        <f>IF(VLOOKUP($A117,FAG_Daten_2022!$A$1:$FK$206,FAG_Daten_2022!W$1,FALSE)="","",VLOOKUP($A117,FAG_Daten_2022!$A$1:$FK$206,FAG_Daten_2022!W$1,FALSE))</f>
        <v>0</v>
      </c>
      <c r="BJ117" s="80" t="str">
        <f>IF(VLOOKUP($A117,FAG_Daten_2022!$A$1:$FK$206,FAG_Daten_2022!X$1,FALSE)="","",VLOOKUP($A117,FAG_Daten_2022!$A$1:$FK$206,FAG_Daten_2022!X$1,FALSE))</f>
        <v/>
      </c>
      <c r="BK117" s="80" t="str">
        <f>IF(VLOOKUP($A117,FAG_Daten_2022!$A$1:$FK$206,FAG_Daten_2022!Y$1,FALSE)="","",VLOOKUP($A117,FAG_Daten_2022!$A$1:$FK$206,FAG_Daten_2022!Y$1,FALSE))</f>
        <v/>
      </c>
      <c r="BL117" s="80" t="str">
        <f>IF(VLOOKUP($A117,FAG_Daten_2022!$A$1:$FK$206,FAG_Daten_2022!Z$1,FALSE)="","",VLOOKUP($A117,FAG_Daten_2022!$A$1:$FK$206,FAG_Daten_2022!Z$1,FALSE))</f>
        <v/>
      </c>
      <c r="BM117" s="82">
        <f>IF(VLOOKUP($A117,FAG_Daten_2022!$A$1:$FK$206,FAG_Daten_2022!AG$1,FALSE)="","",VLOOKUP($A117,FAG_Daten_2022!$A$1:$FK$206,FAG_Daten_2022!AG$1,FALSE))</f>
        <v>2891234</v>
      </c>
      <c r="BN117" s="82">
        <f>IF(VLOOKUP($A117,FAG_Daten_2022!$A$1:$FK$206,FAG_Daten_2022!AH$1,FALSE)="","",VLOOKUP($A117,FAG_Daten_2022!$A$1:$FK$206,FAG_Daten_2022!AH$1,FALSE))</f>
        <v>0</v>
      </c>
      <c r="BO117" s="82">
        <f>IF(VLOOKUP($A117,FAG_Daten_2022!$A$1:$FK$206,FAG_Daten_2022!AI$1,FALSE)="","",VLOOKUP($A117,FAG_Daten_2022!$A$1:$FK$206,FAG_Daten_2022!AI$1,FALSE))</f>
        <v>0</v>
      </c>
      <c r="BP117" s="113">
        <f>IF(VLOOKUP($A117,FAG_Daten_2022!$A$1:$FK$206,FAG_Daten_2022!AJ$1,FALSE)="","",VLOOKUP($A117,FAG_Daten_2022!$A$1:$FK$206,FAG_Daten_2022!AJ$1,FALSE))</f>
        <v>0</v>
      </c>
      <c r="BQ117" s="82" t="str">
        <f>IF(VLOOKUP($A117,FAG_Daten_2022!$A$1:$FK$206,FAG_Daten_2022!AK$1,FALSE)="","",VLOOKUP($A117,FAG_Daten_2022!$A$1:$FK$206,FAG_Daten_2022!AK$1,FALSE))</f>
        <v/>
      </c>
      <c r="BR117" s="82">
        <f>IF(VLOOKUP($A117,FAG_Daten_2022!$A$1:$FK$206,FAG_Daten_2022!AL$1,FALSE)="","",VLOOKUP($A117,FAG_Daten_2022!$A$1:$FK$206,FAG_Daten_2022!AL$1,FALSE))</f>
        <v>2891234</v>
      </c>
      <c r="BS117" s="82">
        <f>IF(VLOOKUP($A117,FAG_Daten_2022!$A$1:$FK$206,FAG_Daten_2022!AM$1,FALSE)="","",VLOOKUP($A117,FAG_Daten_2022!$A$1:$FK$206,FAG_Daten_2022!AM$1,FALSE))</f>
        <v>0</v>
      </c>
      <c r="BT117" s="82" t="str">
        <f>IF(VLOOKUP($A117,FAG_Daten_2022!$A$1:$FK$206,FAG_Daten_2022!AN$1,FALSE)="","",VLOOKUP($A117,FAG_Daten_2022!$A$1:$FK$206,FAG_Daten_2022!AN$1,FALSE))</f>
        <v/>
      </c>
      <c r="BU117" s="82" t="str">
        <f>IF(VLOOKUP($A117,FAG_Daten_2022!$A$1:$FK$206,FAG_Daten_2022!AO$1,FALSE)="","",VLOOKUP($A117,FAG_Daten_2022!$A$1:$FK$206,FAG_Daten_2022!AO$1,FALSE))</f>
        <v/>
      </c>
      <c r="BV117" s="82">
        <f>IF(VLOOKUP($A117,FAG_Daten_2022!$A$1:$FK$206,FAG_Daten_2022!AP$1,FALSE)="","",VLOOKUP($A117,FAG_Daten_2022!$A$1:$FK$206,FAG_Daten_2022!AP$1,FALSE))</f>
        <v>0</v>
      </c>
      <c r="BW117" s="82" t="str">
        <f>IF(VLOOKUP($A117,FAG_Daten_2022!$A$1:$FK$206,FAG_Daten_2022!AQ$1,FALSE)="","",VLOOKUP($A117,FAG_Daten_2022!$A$1:$FK$206,FAG_Daten_2022!AQ$1,FALSE))</f>
        <v/>
      </c>
      <c r="BX117" s="82" t="str">
        <f>IF(VLOOKUP($A117,FAG_Daten_2022!$A$1:$FK$206,FAG_Daten_2022!AR$1,FALSE)="","",VLOOKUP($A117,FAG_Daten_2022!$A$1:$FK$206,FAG_Daten_2022!AR$1,FALSE))</f>
        <v/>
      </c>
      <c r="BY117" s="82" t="str">
        <f>IF(VLOOKUP($A117,FAG_Daten_2022!$A$1:$FK$206,FAG_Daten_2022!AS$1,FALSE)="","",VLOOKUP($A117,FAG_Daten_2022!$A$1:$FK$206,FAG_Daten_2022!AS$1,FALSE))</f>
        <v/>
      </c>
      <c r="BZ117" s="82">
        <f t="shared" si="123"/>
        <v>0</v>
      </c>
      <c r="CA117" s="82">
        <f t="shared" si="124"/>
        <v>0</v>
      </c>
      <c r="CB117" s="82">
        <f t="shared" si="125"/>
        <v>0</v>
      </c>
      <c r="CC117" s="82" t="str">
        <f t="shared" si="126"/>
        <v/>
      </c>
      <c r="CD117" s="82">
        <f t="shared" si="127"/>
        <v>311738</v>
      </c>
      <c r="CE117" s="82">
        <f t="shared" si="128"/>
        <v>0</v>
      </c>
      <c r="CF117" s="82" t="str">
        <f t="shared" si="129"/>
        <v/>
      </c>
      <c r="CG117" s="82" t="str">
        <f t="shared" si="130"/>
        <v/>
      </c>
      <c r="CH117" s="82">
        <f t="shared" si="131"/>
        <v>0</v>
      </c>
      <c r="CI117" s="82" t="str">
        <f t="shared" si="132"/>
        <v/>
      </c>
      <c r="CJ117" s="82" t="str">
        <f t="shared" si="133"/>
        <v/>
      </c>
      <c r="CK117" s="82" t="str">
        <f t="shared" si="134"/>
        <v/>
      </c>
      <c r="CL117" s="82">
        <f t="shared" si="135"/>
        <v>0</v>
      </c>
      <c r="CM117" s="82">
        <f t="shared" si="136"/>
        <v>0</v>
      </c>
      <c r="CN117" s="82">
        <f t="shared" si="137"/>
        <v>0</v>
      </c>
      <c r="CO117" s="82" t="str">
        <f t="shared" si="138"/>
        <v/>
      </c>
      <c r="CP117" s="82">
        <f t="shared" si="139"/>
        <v>0</v>
      </c>
      <c r="CQ117" s="82">
        <f t="shared" si="140"/>
        <v>0</v>
      </c>
      <c r="CR117" s="82" t="str">
        <f t="shared" si="141"/>
        <v/>
      </c>
      <c r="CS117" s="82" t="str">
        <f t="shared" si="142"/>
        <v/>
      </c>
      <c r="CT117" s="82">
        <f t="shared" si="143"/>
        <v>0</v>
      </c>
      <c r="CU117" s="82" t="str">
        <f t="shared" si="144"/>
        <v/>
      </c>
      <c r="CV117" s="82" t="str">
        <f t="shared" si="145"/>
        <v/>
      </c>
      <c r="CW117" s="82" t="str">
        <f t="shared" si="146"/>
        <v/>
      </c>
      <c r="CX117" s="82">
        <f t="shared" si="147"/>
        <v>311738</v>
      </c>
      <c r="CY117" s="82">
        <f>VLOOKUP($A117,FAG_Daten_2022!$A$1:$FK$206,FAG_Daten_2022!I$1,FALSE)</f>
        <v>239</v>
      </c>
      <c r="CZ117" s="82" t="str">
        <f>IF(VLOOKUP($A117,FAG_Daten_2022!$A$1:$FK$206,FAG_Daten_2022!BE$1,FALSE)="","",VLOOKUP($A117,FAG_Daten_2022!$A$1:$FK$206,FAG_Daten_2022!BE$1,FALSE))</f>
        <v/>
      </c>
      <c r="DA117" s="82" t="str">
        <f>IF(VLOOKUP($A117,FAG_Daten_2022!$A$1:$FK$206,FAG_Daten_2022!BF$1,FALSE)="","",VLOOKUP($A117,FAG_Daten_2022!$A$1:$FK$206,FAG_Daten_2022!BF$1,FALSE))</f>
        <v/>
      </c>
      <c r="DB117" s="82" t="str">
        <f>IF(VLOOKUP($A117,FAG_Daten_2022!$A$1:$FK$206,FAG_Daten_2022!BG$1,FALSE)="","",VLOOKUP($A117,FAG_Daten_2022!$A$1:$FK$206,FAG_Daten_2022!BG$1,FALSE))</f>
        <v/>
      </c>
      <c r="DC117" s="82" t="str">
        <f>IF(VLOOKUP($A117,FAG_Daten_2022!$A$1:$FK$206,FAG_Daten_2022!BH$1,FALSE)="","",VLOOKUP($A117,FAG_Daten_2022!$A$1:$FK$206,FAG_Daten_2022!BH$1,FALSE))</f>
        <v/>
      </c>
      <c r="DD117" s="82">
        <f>IF(VLOOKUP($A117,FAG_Daten_2022!$A$1:$FK$206,FAG_Daten_2022!BI$1,FALSE)="","",VLOOKUP($A117,FAG_Daten_2022!$A$1:$FK$206,FAG_Daten_2022!BI$1,FALSE))</f>
        <v>33</v>
      </c>
      <c r="DE117" s="82" t="str">
        <f>IF(VLOOKUP($A117,FAG_Daten_2022!$A$1:$FK$206,FAG_Daten_2022!BJ$1,FALSE)="","",VLOOKUP($A117,FAG_Daten_2022!$A$1:$FK$206,FAG_Daten_2022!BJ$1,FALSE))</f>
        <v/>
      </c>
      <c r="DF117" s="82" t="str">
        <f>IF(VLOOKUP($A117,FAG_Daten_2022!$A$1:$FK$206,FAG_Daten_2022!BK$1,FALSE)="","",VLOOKUP($A117,FAG_Daten_2022!$A$1:$FK$206,FAG_Daten_2022!BK$1,FALSE))</f>
        <v/>
      </c>
      <c r="DG117" s="82" t="str">
        <f>IF(VLOOKUP($A117,FAG_Daten_2022!$A$1:$FK$206,FAG_Daten_2022!BL$1,FALSE)="","",VLOOKUP($A117,FAG_Daten_2022!$A$1:$FK$206,FAG_Daten_2022!BL$1,FALSE))</f>
        <v/>
      </c>
      <c r="DH117" s="82" t="str">
        <f>IF(VLOOKUP($A117,FAG_Daten_2022!$A$1:$FK$206,FAG_Daten_2022!BM$1,FALSE)="","",VLOOKUP($A117,FAG_Daten_2022!$A$1:$FK$206,FAG_Daten_2022!BM$1,FALSE))</f>
        <v/>
      </c>
      <c r="DI117" s="82" t="str">
        <f>IF(VLOOKUP($A117,FAG_Daten_2022!$A$1:$FK$206,FAG_Daten_2022!BN$1,FALSE)="","",VLOOKUP($A117,FAG_Daten_2022!$A$1:$FK$206,FAG_Daten_2022!BN$1,FALSE))</f>
        <v/>
      </c>
      <c r="DJ117" s="82" t="str">
        <f>IF(VLOOKUP($A117,FAG_Daten_2022!$A$1:$FK$206,FAG_Daten_2022!BO$1,FALSE)="","",VLOOKUP($A117,FAG_Daten_2022!$A$1:$FK$206,FAG_Daten_2022!BO$1,FALSE))</f>
        <v/>
      </c>
      <c r="DK117" s="82" t="str">
        <f>IF(VLOOKUP($A117,FAG_Daten_2022!$A$1:$FK$206,FAG_Daten_2022!BP$1,FALSE)="","",VLOOKUP($A117,FAG_Daten_2022!$A$1:$FK$206,FAG_Daten_2022!BP$1,FALSE))</f>
        <v/>
      </c>
      <c r="DL117" s="82" t="str">
        <f>IF(VLOOKUP($A117,FAG_Daten_2022!$A$1:$FK$206,FAG_Daten_2022!BQ$1,FALSE)="","",VLOOKUP($A117,FAG_Daten_2022!$A$1:$FK$206,FAG_Daten_2022!BQ$1,FALSE))</f>
        <v/>
      </c>
      <c r="DM117" s="82" t="str">
        <f>IF(VLOOKUP($A117,FAG_Daten_2022!$A$1:$FK$206,FAG_Daten_2022!BR$1,FALSE)="","",VLOOKUP($A117,FAG_Daten_2022!$A$1:$FK$206,FAG_Daten_2022!BR$1,FALSE))</f>
        <v/>
      </c>
      <c r="DN117" s="82" t="str">
        <f t="shared" si="148"/>
        <v/>
      </c>
      <c r="DO117" s="82" t="str">
        <f t="shared" si="149"/>
        <v/>
      </c>
      <c r="DP117" s="82" t="str">
        <f t="shared" si="150"/>
        <v/>
      </c>
      <c r="DQ117" s="82" t="str">
        <f t="shared" si="151"/>
        <v/>
      </c>
      <c r="DR117" s="82">
        <f t="shared" si="152"/>
        <v>0</v>
      </c>
      <c r="DS117" s="82" t="str">
        <f t="shared" si="153"/>
        <v/>
      </c>
      <c r="DT117" s="82" t="str">
        <f t="shared" si="154"/>
        <v/>
      </c>
      <c r="DU117" s="82" t="str">
        <f t="shared" si="155"/>
        <v/>
      </c>
      <c r="DV117" s="82" t="str">
        <f t="shared" si="156"/>
        <v/>
      </c>
      <c r="DW117" s="82" t="str">
        <f t="shared" si="157"/>
        <v/>
      </c>
      <c r="DX117" s="82" t="str">
        <f t="shared" si="158"/>
        <v/>
      </c>
      <c r="DY117" s="82" t="str">
        <f t="shared" si="159"/>
        <v/>
      </c>
      <c r="DZ117" s="82">
        <f t="shared" si="160"/>
        <v>0</v>
      </c>
      <c r="EA117" s="82">
        <f t="shared" si="161"/>
        <v>311738</v>
      </c>
      <c r="EB117" s="82"/>
      <c r="EC117" s="82"/>
      <c r="ED117" s="82"/>
      <c r="EE117" s="82"/>
      <c r="EF117" s="82"/>
      <c r="EG117" s="82"/>
      <c r="EH117" s="82"/>
      <c r="EI117" s="82"/>
      <c r="EJ117" s="82"/>
      <c r="EL117" s="82"/>
    </row>
    <row r="118" spans="1:143" s="3" customFormat="1" outlineLevel="1" x14ac:dyDescent="0.2">
      <c r="A118" s="3">
        <v>138</v>
      </c>
      <c r="B118" s="3" t="str">
        <f>VLOOKUP(A118,FAG_Daten_2022!A$1:$FK$206,FAG_Daten_2022!$B$1,FALSE)</f>
        <v>Richterswil</v>
      </c>
      <c r="C118" s="3" t="str">
        <f>VLOOKUP(A118,FAG_Daten_2022!A$1:$FK$206,FAG_Daten_2022!$C$1,FALSE)</f>
        <v>Politische Gemeinde</v>
      </c>
      <c r="D118" s="3" t="str">
        <f>VLOOKUP(A118,FAG_Daten_2022!A$1:$FK$206,FAG_Daten_2022!$D$1,FALSE)</f>
        <v>Bezirk Horgen</v>
      </c>
      <c r="E118" s="82">
        <f>VLOOKUP(A118,FAG_Daten_2022!A$1:$FK$206,FAG_Daten_2022!$AT$1,FALSE)</f>
        <v>3335</v>
      </c>
      <c r="F118" s="82">
        <f>VLOOKUP(A118,FAG_Daten_2022!A$1:$FK$206,FAG_Daten_2022!$AV$1,FALSE)</f>
        <v>3770</v>
      </c>
      <c r="G118" s="82">
        <f>VLOOKUP(A118,FAG_Daten_2022!A$1:$FK$206,FAG_Daten_2022!$F$1,FALSE)</f>
        <v>13647</v>
      </c>
      <c r="H118" s="80">
        <f>VLOOKUP(A118,FAG_Daten_2022!A$1:$FK$206,FAG_Daten_2022!$DH$1,FALSE)</f>
        <v>101</v>
      </c>
      <c r="I118" s="82">
        <f>ROUND(IF(E118&lt;FAG_Basisdaten!$C$5*F118,(FAG_Basisdaten!$C$5*F118-E118)*G118*H118/100,0),0)</f>
        <v>3397625</v>
      </c>
      <c r="J118" s="82">
        <f>VLOOKUP(A118,FAG_Daten_2022!A$1:$FK$206,FAG_Daten_2022!$AT$1,FALSE)</f>
        <v>3335</v>
      </c>
      <c r="K118" s="82">
        <f>VLOOKUP(A118,FAG_Daten_2022!A$1:$FK$206,FAG_Daten_2022!$AV$1,FALSE)</f>
        <v>3770</v>
      </c>
      <c r="L118" s="3">
        <f>VLOOKUP(A118,FAG_Daten_2022!A$1:$FK$206,FAG_Daten_2022!$F$1,FALSE)</f>
        <v>13647</v>
      </c>
      <c r="M118" s="3">
        <f>VLOOKUP(A118,FAG_Daten_2022!A$1:$FK$206,FAG_Daten_2022!DJ$1,FALSE)</f>
        <v>99.67</v>
      </c>
      <c r="N118" s="3">
        <f>VLOOKUP(A118,FAG_Daten_2022!A$1:$FK$206,FAG_Daten_2022!$DK$1,FALSE)</f>
        <v>100.87</v>
      </c>
      <c r="O118" s="82">
        <f>ROUND(IF(J118&gt;K118*FAG_Basisdaten!$C$8,(J118-K118*FAG_Basisdaten!$C$8)*FAG_Basisdaten!$C$9*L118*(M118/N118),0),0)</f>
        <v>0</v>
      </c>
      <c r="P118" s="82">
        <f>VLOOKUP(A118,FAG_Daten_2022!A$1:$FK$206,FAG_Daten_2022!$I$1,FALSE)</f>
        <v>2936</v>
      </c>
      <c r="Q118" s="82">
        <f>VLOOKUP(A118,FAG_Daten_2022!A$1:$FK$206,FAG_Daten_2022!$F$1,FALSE)</f>
        <v>13647</v>
      </c>
      <c r="R118" s="82">
        <f>VLOOKUP(A118,FAG_Daten_2022!A$1:$FK$206,FAG_Daten_2022!$K$1,FALSE)</f>
        <v>232131</v>
      </c>
      <c r="S118" s="82">
        <f>VLOOKUP(A118,FAG_Daten_2022!A$1:$FK$206,FAG_Daten_2022!$H$1,FALSE)</f>
        <v>1130451</v>
      </c>
      <c r="T118" s="82">
        <f>VLOOKUP(A118,FAG_Daten_2022!A$1:$FK$206,FAG_Daten_2022!$F$1,FALSE)</f>
        <v>13647</v>
      </c>
      <c r="U118" s="3">
        <f>VLOOKUP(A118,FAG_Daten_2022!A$1:$FK$206,FAG_Daten_2022!$BC$1,FALSE)</f>
        <v>102.3</v>
      </c>
      <c r="V118" s="3">
        <f>VLOOKUP(A118,FAG_Daten_2022!A$1:$FK$206,FAG_Daten_2022!$BD$1,FALSE)</f>
        <v>104.2</v>
      </c>
      <c r="W118" s="118">
        <f>IF((P118/Q118)&gt;(R118/S118)*FAG_Basisdaten!$C$12,((P118/Q118)-(R118/S118)*FAG_Basisdaten!$C$12)*T118*FAG_Basisdaten!$C$13*(U118/V118),0)</f>
        <v>0</v>
      </c>
      <c r="X118" s="3">
        <f>VLOOKUP(A118,FAG_Daten_2022!A$1:$FK$206,FAG_Daten_2022!$DH$1,FALSE)</f>
        <v>101</v>
      </c>
      <c r="Y118" s="3">
        <f>VLOOKUP(A118,FAG_Daten_2022!A$1:$FK$206,FAG_Daten_2022!$DJ$1,FALSE)</f>
        <v>99.67</v>
      </c>
      <c r="Z118" s="82">
        <f>ROUND(W118-W118*MIN(MAX((Y118*FAG_Basisdaten!$C$15-X118)/(Y118*FAG_Basisdaten!$C$14),0),1),0)</f>
        <v>0</v>
      </c>
      <c r="AA118" s="79">
        <f>VLOOKUP(A118,FAG_Daten_2022!A$1:$FK$206,FAG_Daten_2022!$AW$1,FALSE)</f>
        <v>1823.55</v>
      </c>
      <c r="AB118" s="83">
        <f>VLOOKUP(A118,FAG_Daten_2022!A$1:$FK$206,FAG_Daten_2022!$AZ$1,FALSE)</f>
        <v>1.41E-2</v>
      </c>
      <c r="AC118" s="3">
        <f>VLOOKUP(A118,FAG_Daten_2022!A$1:$FK$206,FAG_Daten_2022!$F$1,FALSE)</f>
        <v>13647</v>
      </c>
      <c r="AD118" s="3">
        <f>VLOOKUP(A118,FAG_Daten_2022!A$1:$FK$206,FAG_Daten_2022!$BC$1,FALSE)</f>
        <v>102.3</v>
      </c>
      <c r="AE118" s="3">
        <f>VLOOKUP(A118,FAG_Daten_2022!A$1:$FK$206,FAG_Daten_2022!$BD$1,FALSE)</f>
        <v>104.2</v>
      </c>
      <c r="AF118" s="80">
        <f>IF(OR(AA118&lt;FAG_Basisdaten!$C$18,AB118&gt;FAG_Basisdaten!$C$19),MAX((FAG_Basisdaten!$C$20+FAG_Basisdaten!$C$21*AA118+FAG_Basisdaten!$C$22*AB118*100)*AC118*(AD118/AE118),0),0)</f>
        <v>0</v>
      </c>
      <c r="AG118" s="3">
        <f>VLOOKUP(A118,FAG_Daten_2022!A$1:$FK$206,FAG_Daten_2022!$DH$1,FALSE)</f>
        <v>101</v>
      </c>
      <c r="AH118" s="3">
        <f>VLOOKUP(A118,FAG_Daten_2022!A$1:$FK$206,FAG_Daten_2022!$DJ$1,FALSE)</f>
        <v>99.67</v>
      </c>
      <c r="AI118" s="82">
        <f>ROUND(AF118-AF118*MIN(MAX((AH118*FAG_Basisdaten!$C$24-AG118)/(AH118*FAG_Basisdaten!$C$23),0),1),0)</f>
        <v>0</v>
      </c>
      <c r="AJ118" s="3">
        <f>VLOOKUP(A118,FAG_Daten_2022!$A$1:$FK$206,FAG_Daten_2022!$BC$1,FALSE)</f>
        <v>102.3</v>
      </c>
      <c r="AK118" s="3">
        <f>VLOOKUP(A118,FAG_Daten_2022!$A$1:$FK$206,FAG_Daten_2022!$BD$1,FALSE)</f>
        <v>104.2</v>
      </c>
      <c r="AL118" s="82">
        <v>0</v>
      </c>
      <c r="AM118" s="82">
        <f t="shared" si="122"/>
        <v>3397625</v>
      </c>
      <c r="AN118" s="115" t="str">
        <f>IF(VLOOKUP($A118,FAG_Daten_2022!$A$1:$FK$206,FAG_Daten_2022!BS$1,FALSE)="","",VLOOKUP($A118,FAG_Daten_2022!$A$1:$FK$206,FAG_Daten_2022!BS$1,FALSE))</f>
        <v/>
      </c>
      <c r="AO118" s="115" t="str">
        <f>IF(VLOOKUP($A118,FAG_Daten_2022!$A$1:$FK$206,FAG_Daten_2022!BT$1,FALSE)="","",VLOOKUP($A118,FAG_Daten_2022!$A$1:$FK$206,FAG_Daten_2022!BT$1,FALSE))</f>
        <v/>
      </c>
      <c r="AP118" s="115" t="str">
        <f>IF(VLOOKUP($A118,FAG_Daten_2022!$A$1:$FK$206,FAG_Daten_2022!BU$1,FALSE)="","",VLOOKUP($A118,FAG_Daten_2022!$A$1:$FK$206,FAG_Daten_2022!BU$1,FALSE))</f>
        <v/>
      </c>
      <c r="AQ118" s="115" t="str">
        <f>IF(VLOOKUP($A118,FAG_Daten_2022!$A$1:$FK$206,FAG_Daten_2022!BV$1,FALSE)="","",VLOOKUP($A118,FAG_Daten_2022!$A$1:$FK$206,FAG_Daten_2022!BV$1,FALSE))</f>
        <v/>
      </c>
      <c r="AR118" s="115" t="str">
        <f>IF(VLOOKUP($A118,FAG_Daten_2022!$A$1:$FK$206,FAG_Daten_2022!BW$1,FALSE)="","",VLOOKUP($A118,FAG_Daten_2022!$A$1:$FK$206,FAG_Daten_2022!BW$1,FALSE))</f>
        <v/>
      </c>
      <c r="AS118" s="115" t="str">
        <f>IF(VLOOKUP($A118,FAG_Daten_2022!$A$1:$FK$206,FAG_Daten_2022!BX$1,FALSE)="","",VLOOKUP($A118,FAG_Daten_2022!$A$1:$FK$206,FAG_Daten_2022!BX$1,FALSE))</f>
        <v/>
      </c>
      <c r="AT118" s="115" t="str">
        <f>IF(VLOOKUP($A118,FAG_Daten_2022!$A$1:$FK$206,FAG_Daten_2022!BY$1,FALSE)="","",VLOOKUP($A118,FAG_Daten_2022!$A$1:$FK$206,FAG_Daten_2022!BY$1,FALSE))</f>
        <v/>
      </c>
      <c r="AU118" s="115" t="str">
        <f>IF(VLOOKUP($A118,FAG_Daten_2022!$A$1:$FK$206,FAG_Daten_2022!BZ$1,FALSE)="","",VLOOKUP($A118,FAG_Daten_2022!$A$1:$FK$206,FAG_Daten_2022!BZ$1,FALSE))</f>
        <v/>
      </c>
      <c r="AV118" s="115" t="str">
        <f>IF(VLOOKUP($A118,FAG_Daten_2022!$A$1:$FK$206,FAG_Daten_2022!CA$1,FALSE)="","",VLOOKUP($A118,FAG_Daten_2022!$A$1:$FK$206,FAG_Daten_2022!CA$1,FALSE))</f>
        <v/>
      </c>
      <c r="AW118" s="115" t="str">
        <f>IF(VLOOKUP($A118,FAG_Daten_2022!$A$1:$FK$206,FAG_Daten_2022!CB$1,FALSE)="","",VLOOKUP($A118,FAG_Daten_2022!$A$1:$FK$206,FAG_Daten_2022!CB$1,FALSE))</f>
        <v/>
      </c>
      <c r="AX118" s="115" t="str">
        <f>IF(VLOOKUP($A118,FAG_Daten_2022!$A$1:$FK$206,FAG_Daten_2022!CC$1,FALSE)="","",VLOOKUP($A118,FAG_Daten_2022!$A$1:$FK$206,FAG_Daten_2022!CC$1,FALSE))</f>
        <v/>
      </c>
      <c r="AY118" s="115" t="str">
        <f>IF(VLOOKUP($A118,FAG_Daten_2022!$A$1:$FK$206,FAG_Daten_2022!CD$1,FALSE)="","",VLOOKUP($A118,FAG_Daten_2022!$A$1:$FK$206,FAG_Daten_2022!CD$1,FALSE))</f>
        <v/>
      </c>
      <c r="AZ118" s="80">
        <f>VLOOKUP($A118,FAG_Daten_2022!$A$1:$FK$206,FAG_Daten_2022!$DH$1,FALSE)</f>
        <v>101</v>
      </c>
      <c r="BA118" s="80">
        <f>IF(VLOOKUP($A118,FAG_Daten_2022!$A$1:$FK$206,FAG_Daten_2022!M$1,FALSE)="","",VLOOKUP($A118,FAG_Daten_2022!$A$1:$FK$206,FAG_Daten_2022!M$1,FALSE))</f>
        <v>0</v>
      </c>
      <c r="BB118" s="80">
        <f>IF(VLOOKUP($A118,FAG_Daten_2022!$A$1:$FK$206,FAG_Daten_2022!N$1,FALSE)="","",VLOOKUP($A118,FAG_Daten_2022!$A$1:$FK$206,FAG_Daten_2022!N$1,FALSE))</f>
        <v>0</v>
      </c>
      <c r="BC118" s="80">
        <f>IF(VLOOKUP($A118,FAG_Daten_2022!$A$1:$FK$206,FAG_Daten_2022!O$1,FALSE)="","",VLOOKUP($A118,FAG_Daten_2022!$A$1:$FK$206,FAG_Daten_2022!O$1,FALSE))</f>
        <v>0</v>
      </c>
      <c r="BD118" s="80" t="str">
        <f>IF(VLOOKUP($A118,FAG_Daten_2022!$A$1:$FK$206,FAG_Daten_2022!P$1,FALSE)="","",VLOOKUP($A118,FAG_Daten_2022!$A$1:$FK$206,FAG_Daten_2022!P$1,FALSE))</f>
        <v/>
      </c>
      <c r="BE118" s="80">
        <f>IF(VLOOKUP($A118,FAG_Daten_2022!$A$1:$FK$206,FAG_Daten_2022!R$1,FALSE)="","",VLOOKUP($A118,FAG_Daten_2022!$A$1:$FK$206,FAG_Daten_2022!R$1,FALSE))</f>
        <v>0</v>
      </c>
      <c r="BF118" s="80">
        <f>IF(VLOOKUP($A118,FAG_Daten_2022!$A$1:$FK$206,FAG_Daten_2022!S$1,FALSE)="","",VLOOKUP($A118,FAG_Daten_2022!$A$1:$FK$206,FAG_Daten_2022!S$1,FALSE))</f>
        <v>0</v>
      </c>
      <c r="BG118" s="80" t="str">
        <f>IF(VLOOKUP($A118,FAG_Daten_2022!$A$1:$FK$206,FAG_Daten_2022!T$1,FALSE)="","",VLOOKUP($A118,FAG_Daten_2022!$A$1:$FK$206,FAG_Daten_2022!T$1,FALSE))</f>
        <v/>
      </c>
      <c r="BH118" s="80" t="str">
        <f>IF(VLOOKUP($A118,FAG_Daten_2022!$A$1:$FK$206,FAG_Daten_2022!U$1,FALSE)="","",VLOOKUP($A118,FAG_Daten_2022!$A$1:$FK$206,FAG_Daten_2022!U$1,FALSE))</f>
        <v/>
      </c>
      <c r="BI118" s="80">
        <f>IF(VLOOKUP($A118,FAG_Daten_2022!$A$1:$FK$206,FAG_Daten_2022!W$1,FALSE)="","",VLOOKUP($A118,FAG_Daten_2022!$A$1:$FK$206,FAG_Daten_2022!W$1,FALSE))</f>
        <v>0</v>
      </c>
      <c r="BJ118" s="80" t="str">
        <f>IF(VLOOKUP($A118,FAG_Daten_2022!$A$1:$FK$206,FAG_Daten_2022!X$1,FALSE)="","",VLOOKUP($A118,FAG_Daten_2022!$A$1:$FK$206,FAG_Daten_2022!X$1,FALSE))</f>
        <v/>
      </c>
      <c r="BK118" s="80" t="str">
        <f>IF(VLOOKUP($A118,FAG_Daten_2022!$A$1:$FK$206,FAG_Daten_2022!Y$1,FALSE)="","",VLOOKUP($A118,FAG_Daten_2022!$A$1:$FK$206,FAG_Daten_2022!Y$1,FALSE))</f>
        <v/>
      </c>
      <c r="BL118" s="80" t="str">
        <f>IF(VLOOKUP($A118,FAG_Daten_2022!$A$1:$FK$206,FAG_Daten_2022!Z$1,FALSE)="","",VLOOKUP($A118,FAG_Daten_2022!$A$1:$FK$206,FAG_Daten_2022!Z$1,FALSE))</f>
        <v/>
      </c>
      <c r="BM118" s="82">
        <f>IF(VLOOKUP($A118,FAG_Daten_2022!$A$1:$FK$206,FAG_Daten_2022!AG$1,FALSE)="","",VLOOKUP($A118,FAG_Daten_2022!$A$1:$FK$206,FAG_Daten_2022!AG$1,FALSE))</f>
        <v>45514048</v>
      </c>
      <c r="BN118" s="82">
        <f>IF(VLOOKUP($A118,FAG_Daten_2022!$A$1:$FK$206,FAG_Daten_2022!AH$1,FALSE)="","",VLOOKUP($A118,FAG_Daten_2022!$A$1:$FK$206,FAG_Daten_2022!AH$1,FALSE))</f>
        <v>0</v>
      </c>
      <c r="BO118" s="82">
        <f>IF(VLOOKUP($A118,FAG_Daten_2022!$A$1:$FK$206,FAG_Daten_2022!AI$1,FALSE)="","",VLOOKUP($A118,FAG_Daten_2022!$A$1:$FK$206,FAG_Daten_2022!AI$1,FALSE))</f>
        <v>0</v>
      </c>
      <c r="BP118" s="113">
        <f>IF(VLOOKUP($A118,FAG_Daten_2022!$A$1:$FK$206,FAG_Daten_2022!AJ$1,FALSE)="","",VLOOKUP($A118,FAG_Daten_2022!$A$1:$FK$206,FAG_Daten_2022!AJ$1,FALSE))</f>
        <v>0</v>
      </c>
      <c r="BQ118" s="82" t="str">
        <f>IF(VLOOKUP($A118,FAG_Daten_2022!$A$1:$FK$206,FAG_Daten_2022!AK$1,FALSE)="","",VLOOKUP($A118,FAG_Daten_2022!$A$1:$FK$206,FAG_Daten_2022!AK$1,FALSE))</f>
        <v/>
      </c>
      <c r="BR118" s="82">
        <f>IF(VLOOKUP($A118,FAG_Daten_2022!$A$1:$FK$206,FAG_Daten_2022!AL$1,FALSE)="","",VLOOKUP($A118,FAG_Daten_2022!$A$1:$FK$206,FAG_Daten_2022!AL$1,FALSE))</f>
        <v>0</v>
      </c>
      <c r="BS118" s="82">
        <f>IF(VLOOKUP($A118,FAG_Daten_2022!$A$1:$FK$206,FAG_Daten_2022!AM$1,FALSE)="","",VLOOKUP($A118,FAG_Daten_2022!$A$1:$FK$206,FAG_Daten_2022!AM$1,FALSE))</f>
        <v>0</v>
      </c>
      <c r="BT118" s="82" t="str">
        <f>IF(VLOOKUP($A118,FAG_Daten_2022!$A$1:$FK$206,FAG_Daten_2022!AN$1,FALSE)="","",VLOOKUP($A118,FAG_Daten_2022!$A$1:$FK$206,FAG_Daten_2022!AN$1,FALSE))</f>
        <v/>
      </c>
      <c r="BU118" s="82" t="str">
        <f>IF(VLOOKUP($A118,FAG_Daten_2022!$A$1:$FK$206,FAG_Daten_2022!AO$1,FALSE)="","",VLOOKUP($A118,FAG_Daten_2022!$A$1:$FK$206,FAG_Daten_2022!AO$1,FALSE))</f>
        <v/>
      </c>
      <c r="BV118" s="82">
        <f>IF(VLOOKUP($A118,FAG_Daten_2022!$A$1:$FK$206,FAG_Daten_2022!AP$1,FALSE)="","",VLOOKUP($A118,FAG_Daten_2022!$A$1:$FK$206,FAG_Daten_2022!AP$1,FALSE))</f>
        <v>0</v>
      </c>
      <c r="BW118" s="82" t="str">
        <f>IF(VLOOKUP($A118,FAG_Daten_2022!$A$1:$FK$206,FAG_Daten_2022!AQ$1,FALSE)="","",VLOOKUP($A118,FAG_Daten_2022!$A$1:$FK$206,FAG_Daten_2022!AQ$1,FALSE))</f>
        <v/>
      </c>
      <c r="BX118" s="82" t="str">
        <f>IF(VLOOKUP($A118,FAG_Daten_2022!$A$1:$FK$206,FAG_Daten_2022!AR$1,FALSE)="","",VLOOKUP($A118,FAG_Daten_2022!$A$1:$FK$206,FAG_Daten_2022!AR$1,FALSE))</f>
        <v/>
      </c>
      <c r="BY118" s="82" t="str">
        <f>IF(VLOOKUP($A118,FAG_Daten_2022!$A$1:$FK$206,FAG_Daten_2022!AS$1,FALSE)="","",VLOOKUP($A118,FAG_Daten_2022!$A$1:$FK$206,FAG_Daten_2022!AS$1,FALSE))</f>
        <v/>
      </c>
      <c r="BZ118" s="82">
        <f t="shared" si="123"/>
        <v>0</v>
      </c>
      <c r="CA118" s="82">
        <f t="shared" si="124"/>
        <v>0</v>
      </c>
      <c r="CB118" s="82">
        <f t="shared" si="125"/>
        <v>0</v>
      </c>
      <c r="CC118" s="82" t="str">
        <f t="shared" si="126"/>
        <v/>
      </c>
      <c r="CD118" s="82">
        <f t="shared" si="127"/>
        <v>0</v>
      </c>
      <c r="CE118" s="82">
        <f t="shared" si="128"/>
        <v>0</v>
      </c>
      <c r="CF118" s="82" t="str">
        <f t="shared" si="129"/>
        <v/>
      </c>
      <c r="CG118" s="82" t="str">
        <f t="shared" si="130"/>
        <v/>
      </c>
      <c r="CH118" s="82">
        <f t="shared" si="131"/>
        <v>0</v>
      </c>
      <c r="CI118" s="82" t="str">
        <f t="shared" si="132"/>
        <v/>
      </c>
      <c r="CJ118" s="82" t="str">
        <f t="shared" si="133"/>
        <v/>
      </c>
      <c r="CK118" s="82" t="str">
        <f t="shared" si="134"/>
        <v/>
      </c>
      <c r="CL118" s="82">
        <f t="shared" si="135"/>
        <v>0</v>
      </c>
      <c r="CM118" s="82">
        <f t="shared" si="136"/>
        <v>0</v>
      </c>
      <c r="CN118" s="82">
        <f t="shared" si="137"/>
        <v>0</v>
      </c>
      <c r="CO118" s="82" t="str">
        <f t="shared" si="138"/>
        <v/>
      </c>
      <c r="CP118" s="82">
        <f t="shared" si="139"/>
        <v>0</v>
      </c>
      <c r="CQ118" s="82">
        <f t="shared" si="140"/>
        <v>0</v>
      </c>
      <c r="CR118" s="82" t="str">
        <f t="shared" si="141"/>
        <v/>
      </c>
      <c r="CS118" s="82" t="str">
        <f t="shared" si="142"/>
        <v/>
      </c>
      <c r="CT118" s="82">
        <f t="shared" si="143"/>
        <v>0</v>
      </c>
      <c r="CU118" s="82" t="str">
        <f t="shared" si="144"/>
        <v/>
      </c>
      <c r="CV118" s="82" t="str">
        <f t="shared" si="145"/>
        <v/>
      </c>
      <c r="CW118" s="82" t="str">
        <f t="shared" si="146"/>
        <v/>
      </c>
      <c r="CX118" s="82">
        <f t="shared" si="147"/>
        <v>0</v>
      </c>
      <c r="CY118" s="82">
        <f>VLOOKUP($A118,FAG_Daten_2022!$A$1:$FK$206,FAG_Daten_2022!I$1,FALSE)</f>
        <v>2936</v>
      </c>
      <c r="CZ118" s="82" t="str">
        <f>IF(VLOOKUP($A118,FAG_Daten_2022!$A$1:$FK$206,FAG_Daten_2022!BE$1,FALSE)="","",VLOOKUP($A118,FAG_Daten_2022!$A$1:$FK$206,FAG_Daten_2022!BE$1,FALSE))</f>
        <v/>
      </c>
      <c r="DA118" s="82" t="str">
        <f>IF(VLOOKUP($A118,FAG_Daten_2022!$A$1:$FK$206,FAG_Daten_2022!BF$1,FALSE)="","",VLOOKUP($A118,FAG_Daten_2022!$A$1:$FK$206,FAG_Daten_2022!BF$1,FALSE))</f>
        <v/>
      </c>
      <c r="DB118" s="82" t="str">
        <f>IF(VLOOKUP($A118,FAG_Daten_2022!$A$1:$FK$206,FAG_Daten_2022!BG$1,FALSE)="","",VLOOKUP($A118,FAG_Daten_2022!$A$1:$FK$206,FAG_Daten_2022!BG$1,FALSE))</f>
        <v/>
      </c>
      <c r="DC118" s="82" t="str">
        <f>IF(VLOOKUP($A118,FAG_Daten_2022!$A$1:$FK$206,FAG_Daten_2022!BH$1,FALSE)="","",VLOOKUP($A118,FAG_Daten_2022!$A$1:$FK$206,FAG_Daten_2022!BH$1,FALSE))</f>
        <v/>
      </c>
      <c r="DD118" s="82" t="str">
        <f>IF(VLOOKUP($A118,FAG_Daten_2022!$A$1:$FK$206,FAG_Daten_2022!BI$1,FALSE)="","",VLOOKUP($A118,FAG_Daten_2022!$A$1:$FK$206,FAG_Daten_2022!BI$1,FALSE))</f>
        <v/>
      </c>
      <c r="DE118" s="82" t="str">
        <f>IF(VLOOKUP($A118,FAG_Daten_2022!$A$1:$FK$206,FAG_Daten_2022!BJ$1,FALSE)="","",VLOOKUP($A118,FAG_Daten_2022!$A$1:$FK$206,FAG_Daten_2022!BJ$1,FALSE))</f>
        <v/>
      </c>
      <c r="DF118" s="82" t="str">
        <f>IF(VLOOKUP($A118,FAG_Daten_2022!$A$1:$FK$206,FAG_Daten_2022!BK$1,FALSE)="","",VLOOKUP($A118,FAG_Daten_2022!$A$1:$FK$206,FAG_Daten_2022!BK$1,FALSE))</f>
        <v/>
      </c>
      <c r="DG118" s="82" t="str">
        <f>IF(VLOOKUP($A118,FAG_Daten_2022!$A$1:$FK$206,FAG_Daten_2022!BL$1,FALSE)="","",VLOOKUP($A118,FAG_Daten_2022!$A$1:$FK$206,FAG_Daten_2022!BL$1,FALSE))</f>
        <v/>
      </c>
      <c r="DH118" s="82" t="str">
        <f>IF(VLOOKUP($A118,FAG_Daten_2022!$A$1:$FK$206,FAG_Daten_2022!BM$1,FALSE)="","",VLOOKUP($A118,FAG_Daten_2022!$A$1:$FK$206,FAG_Daten_2022!BM$1,FALSE))</f>
        <v/>
      </c>
      <c r="DI118" s="82" t="str">
        <f>IF(VLOOKUP($A118,FAG_Daten_2022!$A$1:$FK$206,FAG_Daten_2022!BN$1,FALSE)="","",VLOOKUP($A118,FAG_Daten_2022!$A$1:$FK$206,FAG_Daten_2022!BN$1,FALSE))</f>
        <v/>
      </c>
      <c r="DJ118" s="82" t="str">
        <f>IF(VLOOKUP($A118,FAG_Daten_2022!$A$1:$FK$206,FAG_Daten_2022!BO$1,FALSE)="","",VLOOKUP($A118,FAG_Daten_2022!$A$1:$FK$206,FAG_Daten_2022!BO$1,FALSE))</f>
        <v/>
      </c>
      <c r="DK118" s="82" t="str">
        <f>IF(VLOOKUP($A118,FAG_Daten_2022!$A$1:$FK$206,FAG_Daten_2022!BP$1,FALSE)="","",VLOOKUP($A118,FAG_Daten_2022!$A$1:$FK$206,FAG_Daten_2022!BP$1,FALSE))</f>
        <v/>
      </c>
      <c r="DL118" s="82" t="str">
        <f>IF(VLOOKUP($A118,FAG_Daten_2022!$A$1:$FK$206,FAG_Daten_2022!BQ$1,FALSE)="","",VLOOKUP($A118,FAG_Daten_2022!$A$1:$FK$206,FAG_Daten_2022!BQ$1,FALSE))</f>
        <v/>
      </c>
      <c r="DM118" s="82" t="str">
        <f>IF(VLOOKUP($A118,FAG_Daten_2022!$A$1:$FK$206,FAG_Daten_2022!BR$1,FALSE)="","",VLOOKUP($A118,FAG_Daten_2022!$A$1:$FK$206,FAG_Daten_2022!BR$1,FALSE))</f>
        <v/>
      </c>
      <c r="DN118" s="82" t="str">
        <f t="shared" si="148"/>
        <v/>
      </c>
      <c r="DO118" s="82" t="str">
        <f t="shared" si="149"/>
        <v/>
      </c>
      <c r="DP118" s="82" t="str">
        <f t="shared" si="150"/>
        <v/>
      </c>
      <c r="DQ118" s="82" t="str">
        <f t="shared" si="151"/>
        <v/>
      </c>
      <c r="DR118" s="82" t="str">
        <f t="shared" si="152"/>
        <v/>
      </c>
      <c r="DS118" s="82" t="str">
        <f t="shared" si="153"/>
        <v/>
      </c>
      <c r="DT118" s="82" t="str">
        <f t="shared" si="154"/>
        <v/>
      </c>
      <c r="DU118" s="82" t="str">
        <f t="shared" si="155"/>
        <v/>
      </c>
      <c r="DV118" s="82" t="str">
        <f t="shared" si="156"/>
        <v/>
      </c>
      <c r="DW118" s="82" t="str">
        <f t="shared" si="157"/>
        <v/>
      </c>
      <c r="DX118" s="82" t="str">
        <f t="shared" si="158"/>
        <v/>
      </c>
      <c r="DY118" s="82" t="str">
        <f t="shared" si="159"/>
        <v/>
      </c>
      <c r="DZ118" s="82">
        <f t="shared" si="160"/>
        <v>0</v>
      </c>
      <c r="EA118" s="82">
        <f t="shared" si="161"/>
        <v>0</v>
      </c>
      <c r="EB118" s="82"/>
      <c r="EC118" s="82"/>
      <c r="ED118" s="82"/>
      <c r="EE118" s="82"/>
      <c r="EF118" s="82"/>
      <c r="EG118" s="82"/>
      <c r="EH118" s="82"/>
      <c r="EI118" s="82"/>
      <c r="EJ118" s="82"/>
      <c r="EK118" s="1"/>
      <c r="EL118" s="11"/>
      <c r="EM118" s="1"/>
    </row>
    <row r="119" spans="1:143" s="3" customFormat="1" outlineLevel="1" x14ac:dyDescent="0.2">
      <c r="A119" s="3">
        <v>225</v>
      </c>
      <c r="B119" s="3" t="str">
        <f>VLOOKUP(A119,FAG_Daten_2022!A$1:$FK$206,FAG_Daten_2022!$B$1,FALSE)</f>
        <v>Rickenbach</v>
      </c>
      <c r="C119" s="3" t="str">
        <f>VLOOKUP(A119,FAG_Daten_2022!A$1:$FK$206,FAG_Daten_2022!$C$1,FALSE)</f>
        <v>Politische Gemeinde</v>
      </c>
      <c r="D119" s="3" t="str">
        <f>VLOOKUP(A119,FAG_Daten_2022!A$1:$FK$206,FAG_Daten_2022!$D$1,FALSE)</f>
        <v>Bezirk Winterthur</v>
      </c>
      <c r="E119" s="82">
        <f>VLOOKUP(A119,FAG_Daten_2022!A$1:$FK$206,FAG_Daten_2022!$AT$1,FALSE)</f>
        <v>2206</v>
      </c>
      <c r="F119" s="82">
        <f>VLOOKUP(A119,FAG_Daten_2022!A$1:$FK$206,FAG_Daten_2022!$AV$1,FALSE)</f>
        <v>3770</v>
      </c>
      <c r="G119" s="82">
        <f>VLOOKUP(A119,FAG_Daten_2022!A$1:$FK$206,FAG_Daten_2022!$F$1,FALSE)</f>
        <v>2799</v>
      </c>
      <c r="H119" s="80">
        <f>VLOOKUP(A119,FAG_Daten_2022!A$1:$FK$206,FAG_Daten_2022!$DH$1,FALSE)</f>
        <v>106</v>
      </c>
      <c r="I119" s="82">
        <f>ROUND(IF(E119&lt;FAG_Basisdaten!$C$5*F119,(FAG_Basisdaten!$C$5*F119-E119)*G119*H119/100,0),0)</f>
        <v>4081026</v>
      </c>
      <c r="J119" s="82">
        <f>VLOOKUP(A119,FAG_Daten_2022!A$1:$FK$206,FAG_Daten_2022!$AT$1,FALSE)</f>
        <v>2206</v>
      </c>
      <c r="K119" s="82">
        <f>VLOOKUP(A119,FAG_Daten_2022!A$1:$FK$206,FAG_Daten_2022!$AV$1,FALSE)</f>
        <v>3770</v>
      </c>
      <c r="L119" s="3">
        <f>VLOOKUP(A119,FAG_Daten_2022!A$1:$FK$206,FAG_Daten_2022!$F$1,FALSE)</f>
        <v>2799</v>
      </c>
      <c r="M119" s="3">
        <f>VLOOKUP(A119,FAG_Daten_2022!A$1:$FK$206,FAG_Daten_2022!DJ$1,FALSE)</f>
        <v>99.67</v>
      </c>
      <c r="N119" s="3">
        <f>VLOOKUP(A119,FAG_Daten_2022!A$1:$FK$206,FAG_Daten_2022!$DK$1,FALSE)</f>
        <v>100.87</v>
      </c>
      <c r="O119" s="82">
        <f>ROUND(IF(J119&gt;K119*FAG_Basisdaten!$C$8,(J119-K119*FAG_Basisdaten!$C$8)*FAG_Basisdaten!$C$9*L119*(M119/N119),0),0)</f>
        <v>0</v>
      </c>
      <c r="P119" s="82">
        <f>VLOOKUP(A119,FAG_Daten_2022!A$1:$FK$206,FAG_Daten_2022!$I$1,FALSE)</f>
        <v>673</v>
      </c>
      <c r="Q119" s="82">
        <f>VLOOKUP(A119,FAG_Daten_2022!A$1:$FK$206,FAG_Daten_2022!$F$1,FALSE)</f>
        <v>2799</v>
      </c>
      <c r="R119" s="82">
        <f>VLOOKUP(A119,FAG_Daten_2022!A$1:$FK$206,FAG_Daten_2022!$K$1,FALSE)</f>
        <v>232131</v>
      </c>
      <c r="S119" s="82">
        <f>VLOOKUP(A119,FAG_Daten_2022!A$1:$FK$206,FAG_Daten_2022!$H$1,FALSE)</f>
        <v>1130451</v>
      </c>
      <c r="T119" s="82">
        <f>VLOOKUP(A119,FAG_Daten_2022!A$1:$FK$206,FAG_Daten_2022!$F$1,FALSE)</f>
        <v>2799</v>
      </c>
      <c r="U119" s="3">
        <f>VLOOKUP(A119,FAG_Daten_2022!A$1:$FK$206,FAG_Daten_2022!$BC$1,FALSE)</f>
        <v>102.3</v>
      </c>
      <c r="V119" s="3">
        <f>VLOOKUP(A119,FAG_Daten_2022!A$1:$FK$206,FAG_Daten_2022!$BD$1,FALSE)</f>
        <v>104.2</v>
      </c>
      <c r="W119" s="118">
        <f>IF((P119/Q119)&gt;(R119/S119)*FAG_Basisdaten!$C$12,((P119/Q119)-(R119/S119)*FAG_Basisdaten!$C$12)*T119*FAG_Basisdaten!$C$13*(U119/V119),0)</f>
        <v>480286.80812631868</v>
      </c>
      <c r="X119" s="3">
        <f>VLOOKUP(A119,FAG_Daten_2022!A$1:$FK$206,FAG_Daten_2022!$DH$1,FALSE)</f>
        <v>106</v>
      </c>
      <c r="Y119" s="3">
        <f>VLOOKUP(A119,FAG_Daten_2022!A$1:$FK$206,FAG_Daten_2022!$DJ$1,FALSE)</f>
        <v>99.67</v>
      </c>
      <c r="Z119" s="82">
        <f>ROUND(W119-W119*MIN(MAX((Y119*FAG_Basisdaten!$C$15-X119)/(Y119*FAG_Basisdaten!$C$14),0),1),0)</f>
        <v>273772</v>
      </c>
      <c r="AA119" s="79">
        <f>VLOOKUP(A119,FAG_Daten_2022!A$1:$FK$206,FAG_Daten_2022!$AW$1,FALSE)</f>
        <v>465.67</v>
      </c>
      <c r="AB119" s="83">
        <f>VLOOKUP(A119,FAG_Daten_2022!A$1:$FK$206,FAG_Daten_2022!$AZ$1,FALSE)</f>
        <v>0</v>
      </c>
      <c r="AC119" s="3">
        <f>VLOOKUP(A119,FAG_Daten_2022!A$1:$FK$206,FAG_Daten_2022!$F$1,FALSE)</f>
        <v>2799</v>
      </c>
      <c r="AD119" s="3">
        <f>VLOOKUP(A119,FAG_Daten_2022!A$1:$FK$206,FAG_Daten_2022!$BC$1,FALSE)</f>
        <v>102.3</v>
      </c>
      <c r="AE119" s="3">
        <f>VLOOKUP(A119,FAG_Daten_2022!A$1:$FK$206,FAG_Daten_2022!$BD$1,FALSE)</f>
        <v>104.2</v>
      </c>
      <c r="AF119" s="80">
        <f>IF(OR(AA119&lt;FAG_Basisdaten!$C$18,AB119&gt;FAG_Basisdaten!$C$19),MAX((FAG_Basisdaten!$C$20+FAG_Basisdaten!$C$21*AA119+FAG_Basisdaten!$C$22*AB119*100)*AC119*(AD119/AE119),0),0)</f>
        <v>0</v>
      </c>
      <c r="AG119" s="3">
        <f>VLOOKUP(A119,FAG_Daten_2022!A$1:$FK$206,FAG_Daten_2022!$DH$1,FALSE)</f>
        <v>106</v>
      </c>
      <c r="AH119" s="3">
        <f>VLOOKUP(A119,FAG_Daten_2022!A$1:$FK$206,FAG_Daten_2022!$DJ$1,FALSE)</f>
        <v>99.67</v>
      </c>
      <c r="AI119" s="82">
        <f>ROUND(AF119-AF119*MIN(MAX((AH119*FAG_Basisdaten!$C$24-AG119)/(AH119*FAG_Basisdaten!$C$23),0),1),0)</f>
        <v>0</v>
      </c>
      <c r="AJ119" s="3">
        <f>VLOOKUP(A119,FAG_Daten_2022!$A$1:$FK$206,FAG_Daten_2022!$BC$1,FALSE)</f>
        <v>102.3</v>
      </c>
      <c r="AK119" s="3">
        <f>VLOOKUP(A119,FAG_Daten_2022!$A$1:$FK$206,FAG_Daten_2022!$BD$1,FALSE)</f>
        <v>104.2</v>
      </c>
      <c r="AL119" s="82">
        <v>0</v>
      </c>
      <c r="AM119" s="82">
        <f t="shared" si="122"/>
        <v>4354798</v>
      </c>
      <c r="AN119" s="115" t="str">
        <f>IF(VLOOKUP($A119,FAG_Daten_2022!$A$1:$FK$206,FAG_Daten_2022!BS$1,FALSE)="","",VLOOKUP($A119,FAG_Daten_2022!$A$1:$FK$206,FAG_Daten_2022!BS$1,FALSE))</f>
        <v/>
      </c>
      <c r="AO119" s="115" t="str">
        <f>IF(VLOOKUP($A119,FAG_Daten_2022!$A$1:$FK$206,FAG_Daten_2022!BT$1,FALSE)="","",VLOOKUP($A119,FAG_Daten_2022!$A$1:$FK$206,FAG_Daten_2022!BT$1,FALSE))</f>
        <v/>
      </c>
      <c r="AP119" s="115" t="str">
        <f>IF(VLOOKUP($A119,FAG_Daten_2022!$A$1:$FK$206,FAG_Daten_2022!BU$1,FALSE)="","",VLOOKUP($A119,FAG_Daten_2022!$A$1:$FK$206,FAG_Daten_2022!BU$1,FALSE))</f>
        <v/>
      </c>
      <c r="AQ119" s="115" t="str">
        <f>IF(VLOOKUP($A119,FAG_Daten_2022!$A$1:$FK$206,FAG_Daten_2022!BV$1,FALSE)="","",VLOOKUP($A119,FAG_Daten_2022!$A$1:$FK$206,FAG_Daten_2022!BV$1,FALSE))</f>
        <v/>
      </c>
      <c r="AR119" s="115" t="str">
        <f>IF(VLOOKUP($A119,FAG_Daten_2022!$A$1:$FK$206,FAG_Daten_2022!BW$1,FALSE)="","",VLOOKUP($A119,FAG_Daten_2022!$A$1:$FK$206,FAG_Daten_2022!BW$1,FALSE))</f>
        <v>Rickenbach</v>
      </c>
      <c r="AS119" s="115" t="str">
        <f>IF(VLOOKUP($A119,FAG_Daten_2022!$A$1:$FK$206,FAG_Daten_2022!BX$1,FALSE)="","",VLOOKUP($A119,FAG_Daten_2022!$A$1:$FK$206,FAG_Daten_2022!BX$1,FALSE))</f>
        <v/>
      </c>
      <c r="AT119" s="115" t="str">
        <f>IF(VLOOKUP($A119,FAG_Daten_2022!$A$1:$FK$206,FAG_Daten_2022!BY$1,FALSE)="","",VLOOKUP($A119,FAG_Daten_2022!$A$1:$FK$206,FAG_Daten_2022!BY$1,FALSE))</f>
        <v/>
      </c>
      <c r="AU119" s="115" t="str">
        <f>IF(VLOOKUP($A119,FAG_Daten_2022!$A$1:$FK$206,FAG_Daten_2022!BZ$1,FALSE)="","",VLOOKUP($A119,FAG_Daten_2022!$A$1:$FK$206,FAG_Daten_2022!BZ$1,FALSE))</f>
        <v/>
      </c>
      <c r="AV119" s="115" t="str">
        <f>IF(VLOOKUP($A119,FAG_Daten_2022!$A$1:$FK$206,FAG_Daten_2022!CA$1,FALSE)="","",VLOOKUP($A119,FAG_Daten_2022!$A$1:$FK$206,FAG_Daten_2022!CA$1,FALSE))</f>
        <v/>
      </c>
      <c r="AW119" s="115" t="str">
        <f>IF(VLOOKUP($A119,FAG_Daten_2022!$A$1:$FK$206,FAG_Daten_2022!CB$1,FALSE)="","",VLOOKUP($A119,FAG_Daten_2022!$A$1:$FK$206,FAG_Daten_2022!CB$1,FALSE))</f>
        <v/>
      </c>
      <c r="AX119" s="115" t="str">
        <f>IF(VLOOKUP($A119,FAG_Daten_2022!$A$1:$FK$206,FAG_Daten_2022!CC$1,FALSE)="","",VLOOKUP($A119,FAG_Daten_2022!$A$1:$FK$206,FAG_Daten_2022!CC$1,FALSE))</f>
        <v/>
      </c>
      <c r="AY119" s="115" t="str">
        <f>IF(VLOOKUP($A119,FAG_Daten_2022!$A$1:$FK$206,FAG_Daten_2022!CD$1,FALSE)="","",VLOOKUP($A119,FAG_Daten_2022!$A$1:$FK$206,FAG_Daten_2022!CD$1,FALSE))</f>
        <v/>
      </c>
      <c r="AZ119" s="80">
        <f>VLOOKUP($A119,FAG_Daten_2022!$A$1:$FK$206,FAG_Daten_2022!$DH$1,FALSE)</f>
        <v>106</v>
      </c>
      <c r="BA119" s="80">
        <f>IF(VLOOKUP($A119,FAG_Daten_2022!$A$1:$FK$206,FAG_Daten_2022!M$1,FALSE)="","",VLOOKUP($A119,FAG_Daten_2022!$A$1:$FK$206,FAG_Daten_2022!M$1,FALSE))</f>
        <v>0</v>
      </c>
      <c r="BB119" s="80">
        <f>IF(VLOOKUP($A119,FAG_Daten_2022!$A$1:$FK$206,FAG_Daten_2022!N$1,FALSE)="","",VLOOKUP($A119,FAG_Daten_2022!$A$1:$FK$206,FAG_Daten_2022!N$1,FALSE))</f>
        <v>0</v>
      </c>
      <c r="BC119" s="80">
        <f>IF(VLOOKUP($A119,FAG_Daten_2022!$A$1:$FK$206,FAG_Daten_2022!O$1,FALSE)="","",VLOOKUP($A119,FAG_Daten_2022!$A$1:$FK$206,FAG_Daten_2022!O$1,FALSE))</f>
        <v>0</v>
      </c>
      <c r="BD119" s="80" t="str">
        <f>IF(VLOOKUP($A119,FAG_Daten_2022!$A$1:$FK$206,FAG_Daten_2022!P$1,FALSE)="","",VLOOKUP($A119,FAG_Daten_2022!$A$1:$FK$206,FAG_Daten_2022!P$1,FALSE))</f>
        <v/>
      </c>
      <c r="BE119" s="80">
        <f>IF(VLOOKUP($A119,FAG_Daten_2022!$A$1:$FK$206,FAG_Daten_2022!R$1,FALSE)="","",VLOOKUP($A119,FAG_Daten_2022!$A$1:$FK$206,FAG_Daten_2022!R$1,FALSE))</f>
        <v>22</v>
      </c>
      <c r="BF119" s="80">
        <f>IF(VLOOKUP($A119,FAG_Daten_2022!$A$1:$FK$206,FAG_Daten_2022!S$1,FALSE)="","",VLOOKUP($A119,FAG_Daten_2022!$A$1:$FK$206,FAG_Daten_2022!S$1,FALSE))</f>
        <v>0</v>
      </c>
      <c r="BG119" s="80" t="str">
        <f>IF(VLOOKUP($A119,FAG_Daten_2022!$A$1:$FK$206,FAG_Daten_2022!T$1,FALSE)="","",VLOOKUP($A119,FAG_Daten_2022!$A$1:$FK$206,FAG_Daten_2022!T$1,FALSE))</f>
        <v/>
      </c>
      <c r="BH119" s="80" t="str">
        <f>IF(VLOOKUP($A119,FAG_Daten_2022!$A$1:$FK$206,FAG_Daten_2022!U$1,FALSE)="","",VLOOKUP($A119,FAG_Daten_2022!$A$1:$FK$206,FAG_Daten_2022!U$1,FALSE))</f>
        <v/>
      </c>
      <c r="BI119" s="80">
        <f>IF(VLOOKUP($A119,FAG_Daten_2022!$A$1:$FK$206,FAG_Daten_2022!W$1,FALSE)="","",VLOOKUP($A119,FAG_Daten_2022!$A$1:$FK$206,FAG_Daten_2022!W$1,FALSE))</f>
        <v>0</v>
      </c>
      <c r="BJ119" s="80" t="str">
        <f>IF(VLOOKUP($A119,FAG_Daten_2022!$A$1:$FK$206,FAG_Daten_2022!X$1,FALSE)="","",VLOOKUP($A119,FAG_Daten_2022!$A$1:$FK$206,FAG_Daten_2022!X$1,FALSE))</f>
        <v/>
      </c>
      <c r="BK119" s="80" t="str">
        <f>IF(VLOOKUP($A119,FAG_Daten_2022!$A$1:$FK$206,FAG_Daten_2022!Y$1,FALSE)="","",VLOOKUP($A119,FAG_Daten_2022!$A$1:$FK$206,FAG_Daten_2022!Y$1,FALSE))</f>
        <v/>
      </c>
      <c r="BL119" s="80" t="str">
        <f>IF(VLOOKUP($A119,FAG_Daten_2022!$A$1:$FK$206,FAG_Daten_2022!Z$1,FALSE)="","",VLOOKUP($A119,FAG_Daten_2022!$A$1:$FK$206,FAG_Daten_2022!Z$1,FALSE))</f>
        <v/>
      </c>
      <c r="BM119" s="82">
        <f>IF(VLOOKUP($A119,FAG_Daten_2022!$A$1:$FK$206,FAG_Daten_2022!AG$1,FALSE)="","",VLOOKUP($A119,FAG_Daten_2022!$A$1:$FK$206,FAG_Daten_2022!AG$1,FALSE))</f>
        <v>6173336</v>
      </c>
      <c r="BN119" s="82">
        <f>IF(VLOOKUP($A119,FAG_Daten_2022!$A$1:$FK$206,FAG_Daten_2022!AH$1,FALSE)="","",VLOOKUP($A119,FAG_Daten_2022!$A$1:$FK$206,FAG_Daten_2022!AH$1,FALSE))</f>
        <v>0</v>
      </c>
      <c r="BO119" s="82">
        <f>IF(VLOOKUP($A119,FAG_Daten_2022!$A$1:$FK$206,FAG_Daten_2022!AI$1,FALSE)="","",VLOOKUP($A119,FAG_Daten_2022!$A$1:$FK$206,FAG_Daten_2022!AI$1,FALSE))</f>
        <v>0</v>
      </c>
      <c r="BP119" s="113">
        <f>IF(VLOOKUP($A119,FAG_Daten_2022!$A$1:$FK$206,FAG_Daten_2022!AJ$1,FALSE)="","",VLOOKUP($A119,FAG_Daten_2022!$A$1:$FK$206,FAG_Daten_2022!AJ$1,FALSE))</f>
        <v>0</v>
      </c>
      <c r="BQ119" s="82" t="str">
        <f>IF(VLOOKUP($A119,FAG_Daten_2022!$A$1:$FK$206,FAG_Daten_2022!AK$1,FALSE)="","",VLOOKUP($A119,FAG_Daten_2022!$A$1:$FK$206,FAG_Daten_2022!AK$1,FALSE))</f>
        <v/>
      </c>
      <c r="BR119" s="82">
        <f>IF(VLOOKUP($A119,FAG_Daten_2022!$A$1:$FK$206,FAG_Daten_2022!AL$1,FALSE)="","",VLOOKUP($A119,FAG_Daten_2022!$A$1:$FK$206,FAG_Daten_2022!AL$1,FALSE))</f>
        <v>6173336</v>
      </c>
      <c r="BS119" s="82">
        <f>IF(VLOOKUP($A119,FAG_Daten_2022!$A$1:$FK$206,FAG_Daten_2022!AM$1,FALSE)="","",VLOOKUP($A119,FAG_Daten_2022!$A$1:$FK$206,FAG_Daten_2022!AM$1,FALSE))</f>
        <v>0</v>
      </c>
      <c r="BT119" s="82" t="str">
        <f>IF(VLOOKUP($A119,FAG_Daten_2022!$A$1:$FK$206,FAG_Daten_2022!AN$1,FALSE)="","",VLOOKUP($A119,FAG_Daten_2022!$A$1:$FK$206,FAG_Daten_2022!AN$1,FALSE))</f>
        <v/>
      </c>
      <c r="BU119" s="82" t="str">
        <f>IF(VLOOKUP($A119,FAG_Daten_2022!$A$1:$FK$206,FAG_Daten_2022!AO$1,FALSE)="","",VLOOKUP($A119,FAG_Daten_2022!$A$1:$FK$206,FAG_Daten_2022!AO$1,FALSE))</f>
        <v/>
      </c>
      <c r="BV119" s="82">
        <f>IF(VLOOKUP($A119,FAG_Daten_2022!$A$1:$FK$206,FAG_Daten_2022!AP$1,FALSE)="","",VLOOKUP($A119,FAG_Daten_2022!$A$1:$FK$206,FAG_Daten_2022!AP$1,FALSE))</f>
        <v>0</v>
      </c>
      <c r="BW119" s="82" t="str">
        <f>IF(VLOOKUP($A119,FAG_Daten_2022!$A$1:$FK$206,FAG_Daten_2022!AQ$1,FALSE)="","",VLOOKUP($A119,FAG_Daten_2022!$A$1:$FK$206,FAG_Daten_2022!AQ$1,FALSE))</f>
        <v/>
      </c>
      <c r="BX119" s="82" t="str">
        <f>IF(VLOOKUP($A119,FAG_Daten_2022!$A$1:$FK$206,FAG_Daten_2022!AR$1,FALSE)="","",VLOOKUP($A119,FAG_Daten_2022!$A$1:$FK$206,FAG_Daten_2022!AR$1,FALSE))</f>
        <v/>
      </c>
      <c r="BY119" s="82" t="str">
        <f>IF(VLOOKUP($A119,FAG_Daten_2022!$A$1:$FK$206,FAG_Daten_2022!AS$1,FALSE)="","",VLOOKUP($A119,FAG_Daten_2022!$A$1:$FK$206,FAG_Daten_2022!AS$1,FALSE))</f>
        <v/>
      </c>
      <c r="BZ119" s="82">
        <f t="shared" si="123"/>
        <v>0</v>
      </c>
      <c r="CA119" s="82">
        <f t="shared" si="124"/>
        <v>0</v>
      </c>
      <c r="CB119" s="82">
        <f t="shared" si="125"/>
        <v>0</v>
      </c>
      <c r="CC119" s="82" t="str">
        <f t="shared" si="126"/>
        <v/>
      </c>
      <c r="CD119" s="82">
        <f t="shared" si="127"/>
        <v>847005</v>
      </c>
      <c r="CE119" s="82">
        <f t="shared" si="128"/>
        <v>0</v>
      </c>
      <c r="CF119" s="82" t="str">
        <f t="shared" si="129"/>
        <v/>
      </c>
      <c r="CG119" s="82" t="str">
        <f t="shared" si="130"/>
        <v/>
      </c>
      <c r="CH119" s="82">
        <f t="shared" si="131"/>
        <v>0</v>
      </c>
      <c r="CI119" s="82" t="str">
        <f t="shared" si="132"/>
        <v/>
      </c>
      <c r="CJ119" s="82" t="str">
        <f t="shared" si="133"/>
        <v/>
      </c>
      <c r="CK119" s="82" t="str">
        <f t="shared" si="134"/>
        <v/>
      </c>
      <c r="CL119" s="82">
        <f t="shared" si="135"/>
        <v>0</v>
      </c>
      <c r="CM119" s="82">
        <f t="shared" si="136"/>
        <v>0</v>
      </c>
      <c r="CN119" s="82">
        <f t="shared" si="137"/>
        <v>0</v>
      </c>
      <c r="CO119" s="82" t="str">
        <f t="shared" si="138"/>
        <v/>
      </c>
      <c r="CP119" s="82">
        <f t="shared" si="139"/>
        <v>0</v>
      </c>
      <c r="CQ119" s="82">
        <f t="shared" si="140"/>
        <v>0</v>
      </c>
      <c r="CR119" s="82" t="str">
        <f t="shared" si="141"/>
        <v/>
      </c>
      <c r="CS119" s="82" t="str">
        <f t="shared" si="142"/>
        <v/>
      </c>
      <c r="CT119" s="82">
        <f t="shared" si="143"/>
        <v>0</v>
      </c>
      <c r="CU119" s="82" t="str">
        <f t="shared" si="144"/>
        <v/>
      </c>
      <c r="CV119" s="82" t="str">
        <f t="shared" si="145"/>
        <v/>
      </c>
      <c r="CW119" s="82" t="str">
        <f t="shared" si="146"/>
        <v/>
      </c>
      <c r="CX119" s="82">
        <f t="shared" si="147"/>
        <v>847005</v>
      </c>
      <c r="CY119" s="82">
        <f>VLOOKUP($A119,FAG_Daten_2022!$A$1:$FK$206,FAG_Daten_2022!I$1,FALSE)</f>
        <v>673</v>
      </c>
      <c r="CZ119" s="82" t="str">
        <f>IF(VLOOKUP($A119,FAG_Daten_2022!$A$1:$FK$206,FAG_Daten_2022!BE$1,FALSE)="","",VLOOKUP($A119,FAG_Daten_2022!$A$1:$FK$206,FAG_Daten_2022!BE$1,FALSE))</f>
        <v/>
      </c>
      <c r="DA119" s="82" t="str">
        <f>IF(VLOOKUP($A119,FAG_Daten_2022!$A$1:$FK$206,FAG_Daten_2022!BF$1,FALSE)="","",VLOOKUP($A119,FAG_Daten_2022!$A$1:$FK$206,FAG_Daten_2022!BF$1,FALSE))</f>
        <v/>
      </c>
      <c r="DB119" s="82" t="str">
        <f>IF(VLOOKUP($A119,FAG_Daten_2022!$A$1:$FK$206,FAG_Daten_2022!BG$1,FALSE)="","",VLOOKUP($A119,FAG_Daten_2022!$A$1:$FK$206,FAG_Daten_2022!BG$1,FALSE))</f>
        <v/>
      </c>
      <c r="DC119" s="82" t="str">
        <f>IF(VLOOKUP($A119,FAG_Daten_2022!$A$1:$FK$206,FAG_Daten_2022!BH$1,FALSE)="","",VLOOKUP($A119,FAG_Daten_2022!$A$1:$FK$206,FAG_Daten_2022!BH$1,FALSE))</f>
        <v/>
      </c>
      <c r="DD119" s="82">
        <f>IF(VLOOKUP($A119,FAG_Daten_2022!$A$1:$FK$206,FAG_Daten_2022!BI$1,FALSE)="","",VLOOKUP($A119,FAG_Daten_2022!$A$1:$FK$206,FAG_Daten_2022!BI$1,FALSE))</f>
        <v>79</v>
      </c>
      <c r="DE119" s="82" t="str">
        <f>IF(VLOOKUP($A119,FAG_Daten_2022!$A$1:$FK$206,FAG_Daten_2022!BJ$1,FALSE)="","",VLOOKUP($A119,FAG_Daten_2022!$A$1:$FK$206,FAG_Daten_2022!BJ$1,FALSE))</f>
        <v/>
      </c>
      <c r="DF119" s="82" t="str">
        <f>IF(VLOOKUP($A119,FAG_Daten_2022!$A$1:$FK$206,FAG_Daten_2022!BK$1,FALSE)="","",VLOOKUP($A119,FAG_Daten_2022!$A$1:$FK$206,FAG_Daten_2022!BK$1,FALSE))</f>
        <v/>
      </c>
      <c r="DG119" s="82" t="str">
        <f>IF(VLOOKUP($A119,FAG_Daten_2022!$A$1:$FK$206,FAG_Daten_2022!BL$1,FALSE)="","",VLOOKUP($A119,FAG_Daten_2022!$A$1:$FK$206,FAG_Daten_2022!BL$1,FALSE))</f>
        <v/>
      </c>
      <c r="DH119" s="82" t="str">
        <f>IF(VLOOKUP($A119,FAG_Daten_2022!$A$1:$FK$206,FAG_Daten_2022!BM$1,FALSE)="","",VLOOKUP($A119,FAG_Daten_2022!$A$1:$FK$206,FAG_Daten_2022!BM$1,FALSE))</f>
        <v/>
      </c>
      <c r="DI119" s="82" t="str">
        <f>IF(VLOOKUP($A119,FAG_Daten_2022!$A$1:$FK$206,FAG_Daten_2022!BN$1,FALSE)="","",VLOOKUP($A119,FAG_Daten_2022!$A$1:$FK$206,FAG_Daten_2022!BN$1,FALSE))</f>
        <v/>
      </c>
      <c r="DJ119" s="82" t="str">
        <f>IF(VLOOKUP($A119,FAG_Daten_2022!$A$1:$FK$206,FAG_Daten_2022!BO$1,FALSE)="","",VLOOKUP($A119,FAG_Daten_2022!$A$1:$FK$206,FAG_Daten_2022!BO$1,FALSE))</f>
        <v/>
      </c>
      <c r="DK119" s="82" t="str">
        <f>IF(VLOOKUP($A119,FAG_Daten_2022!$A$1:$FK$206,FAG_Daten_2022!BP$1,FALSE)="","",VLOOKUP($A119,FAG_Daten_2022!$A$1:$FK$206,FAG_Daten_2022!BP$1,FALSE))</f>
        <v/>
      </c>
      <c r="DL119" s="82" t="str">
        <f>IF(VLOOKUP($A119,FAG_Daten_2022!$A$1:$FK$206,FAG_Daten_2022!BQ$1,FALSE)="","",VLOOKUP($A119,FAG_Daten_2022!$A$1:$FK$206,FAG_Daten_2022!BQ$1,FALSE))</f>
        <v/>
      </c>
      <c r="DM119" s="82" t="str">
        <f>IF(VLOOKUP($A119,FAG_Daten_2022!$A$1:$FK$206,FAG_Daten_2022!BR$1,FALSE)="","",VLOOKUP($A119,FAG_Daten_2022!$A$1:$FK$206,FAG_Daten_2022!BR$1,FALSE))</f>
        <v/>
      </c>
      <c r="DN119" s="82" t="str">
        <f t="shared" si="148"/>
        <v/>
      </c>
      <c r="DO119" s="82" t="str">
        <f t="shared" si="149"/>
        <v/>
      </c>
      <c r="DP119" s="82" t="str">
        <f t="shared" si="150"/>
        <v/>
      </c>
      <c r="DQ119" s="82" t="str">
        <f t="shared" si="151"/>
        <v/>
      </c>
      <c r="DR119" s="82">
        <f t="shared" si="152"/>
        <v>32137</v>
      </c>
      <c r="DS119" s="82" t="str">
        <f t="shared" si="153"/>
        <v/>
      </c>
      <c r="DT119" s="82" t="str">
        <f t="shared" si="154"/>
        <v/>
      </c>
      <c r="DU119" s="82" t="str">
        <f t="shared" si="155"/>
        <v/>
      </c>
      <c r="DV119" s="82" t="str">
        <f t="shared" si="156"/>
        <v/>
      </c>
      <c r="DW119" s="82" t="str">
        <f t="shared" si="157"/>
        <v/>
      </c>
      <c r="DX119" s="82" t="str">
        <f t="shared" si="158"/>
        <v/>
      </c>
      <c r="DY119" s="82" t="str">
        <f t="shared" si="159"/>
        <v/>
      </c>
      <c r="DZ119" s="82">
        <f t="shared" si="160"/>
        <v>32137</v>
      </c>
      <c r="EA119" s="82">
        <f t="shared" si="161"/>
        <v>879142</v>
      </c>
      <c r="EB119" s="82"/>
      <c r="EC119" s="82"/>
      <c r="ED119" s="82"/>
      <c r="EE119" s="82"/>
      <c r="EF119" s="82"/>
      <c r="EG119" s="82"/>
      <c r="EH119" s="82"/>
      <c r="EI119" s="82"/>
      <c r="EJ119" s="82"/>
      <c r="EL119" s="82"/>
    </row>
    <row r="120" spans="1:143" s="3" customFormat="1" outlineLevel="1" x14ac:dyDescent="0.2">
      <c r="A120" s="3">
        <v>12</v>
      </c>
      <c r="B120" s="3" t="str">
        <f>VLOOKUP(A120,FAG_Daten_2022!A$1:$FK$206,FAG_Daten_2022!$B$1,FALSE)</f>
        <v>Rifferswil</v>
      </c>
      <c r="C120" s="3" t="str">
        <f>VLOOKUP(A120,FAG_Daten_2022!A$1:$FK$206,FAG_Daten_2022!$C$1,FALSE)</f>
        <v>Politische Gemeinde</v>
      </c>
      <c r="D120" s="3" t="str">
        <f>VLOOKUP(A120,FAG_Daten_2022!A$1:$FK$206,FAG_Daten_2022!$D$1,FALSE)</f>
        <v>Bezirk Affoltern</v>
      </c>
      <c r="E120" s="82">
        <f>VLOOKUP(A120,FAG_Daten_2022!A$1:$FK$206,FAG_Daten_2022!$AT$1,FALSE)</f>
        <v>3166</v>
      </c>
      <c r="F120" s="82">
        <f>VLOOKUP(A120,FAG_Daten_2022!A$1:$FK$206,FAG_Daten_2022!$AV$1,FALSE)</f>
        <v>3770</v>
      </c>
      <c r="G120" s="82">
        <f>VLOOKUP(A120,FAG_Daten_2022!A$1:$FK$206,FAG_Daten_2022!$F$1,FALSE)</f>
        <v>1149</v>
      </c>
      <c r="H120" s="80">
        <f>VLOOKUP(A120,FAG_Daten_2022!A$1:$FK$206,FAG_Daten_2022!$DH$1,FALSE)</f>
        <v>128</v>
      </c>
      <c r="I120" s="82">
        <f>ROUND(IF(E120&lt;FAG_Basisdaten!$C$5*F120,(FAG_Basisdaten!$C$5*F120-E120)*G120*H120/100,0),0)</f>
        <v>611084</v>
      </c>
      <c r="J120" s="82">
        <f>VLOOKUP(A120,FAG_Daten_2022!A$1:$FK$206,FAG_Daten_2022!$AT$1,FALSE)</f>
        <v>3166</v>
      </c>
      <c r="K120" s="82">
        <f>VLOOKUP(A120,FAG_Daten_2022!A$1:$FK$206,FAG_Daten_2022!$AV$1,FALSE)</f>
        <v>3770</v>
      </c>
      <c r="L120" s="3">
        <f>VLOOKUP(A120,FAG_Daten_2022!A$1:$FK$206,FAG_Daten_2022!$F$1,FALSE)</f>
        <v>1149</v>
      </c>
      <c r="M120" s="3">
        <f>VLOOKUP(A120,FAG_Daten_2022!A$1:$FK$206,FAG_Daten_2022!DJ$1,FALSE)</f>
        <v>99.67</v>
      </c>
      <c r="N120" s="3">
        <f>VLOOKUP(A120,FAG_Daten_2022!A$1:$FK$206,FAG_Daten_2022!$DK$1,FALSE)</f>
        <v>100.87</v>
      </c>
      <c r="O120" s="82">
        <f>ROUND(IF(J120&gt;K120*FAG_Basisdaten!$C$8,(J120-K120*FAG_Basisdaten!$C$8)*FAG_Basisdaten!$C$9*L120*(M120/N120),0),0)</f>
        <v>0</v>
      </c>
      <c r="P120" s="82">
        <f>VLOOKUP(A120,FAG_Daten_2022!A$1:$FK$206,FAG_Daten_2022!$I$1,FALSE)</f>
        <v>308</v>
      </c>
      <c r="Q120" s="82">
        <f>VLOOKUP(A120,FAG_Daten_2022!A$1:$FK$206,FAG_Daten_2022!$F$1,FALSE)</f>
        <v>1149</v>
      </c>
      <c r="R120" s="82">
        <f>VLOOKUP(A120,FAG_Daten_2022!A$1:$FK$206,FAG_Daten_2022!$K$1,FALSE)</f>
        <v>232131</v>
      </c>
      <c r="S120" s="82">
        <f>VLOOKUP(A120,FAG_Daten_2022!A$1:$FK$206,FAG_Daten_2022!$H$1,FALSE)</f>
        <v>1130451</v>
      </c>
      <c r="T120" s="82">
        <f>VLOOKUP(A120,FAG_Daten_2022!A$1:$FK$206,FAG_Daten_2022!$F$1,FALSE)</f>
        <v>1149</v>
      </c>
      <c r="U120" s="3">
        <f>VLOOKUP(A120,FAG_Daten_2022!A$1:$FK$206,FAG_Daten_2022!$BC$1,FALSE)</f>
        <v>102.3</v>
      </c>
      <c r="V120" s="3">
        <f>VLOOKUP(A120,FAG_Daten_2022!A$1:$FK$206,FAG_Daten_2022!$BD$1,FALSE)</f>
        <v>104.2</v>
      </c>
      <c r="W120" s="118">
        <f>IF((P120/Q120)&gt;(R120/S120)*FAG_Basisdaten!$C$12,((P120/Q120)-(R120/S120)*FAG_Basisdaten!$C$12)*T120*FAG_Basisdaten!$C$13*(U120/V120),0)</f>
        <v>570988.18652798922</v>
      </c>
      <c r="X120" s="3">
        <f>VLOOKUP(A120,FAG_Daten_2022!A$1:$FK$206,FAG_Daten_2022!$DH$1,FALSE)</f>
        <v>128</v>
      </c>
      <c r="Y120" s="3">
        <f>VLOOKUP(A120,FAG_Daten_2022!A$1:$FK$206,FAG_Daten_2022!$DJ$1,FALSE)</f>
        <v>99.67</v>
      </c>
      <c r="Z120" s="82">
        <f>ROUND(W120-W120*MIN(MAX((Y120*FAG_Basisdaten!$C$15-X120)/(Y120*FAG_Basisdaten!$C$14),0),1),0)</f>
        <v>554625</v>
      </c>
      <c r="AA120" s="79">
        <f>VLOOKUP(A120,FAG_Daten_2022!A$1:$FK$206,FAG_Daten_2022!$AW$1,FALSE)</f>
        <v>177.25</v>
      </c>
      <c r="AB120" s="83">
        <f>VLOOKUP(A120,FAG_Daten_2022!A$1:$FK$206,FAG_Daten_2022!$AZ$1,FALSE)</f>
        <v>3.0999999999999999E-3</v>
      </c>
      <c r="AC120" s="3">
        <f>VLOOKUP(A120,FAG_Daten_2022!A$1:$FK$206,FAG_Daten_2022!$F$1,FALSE)</f>
        <v>1149</v>
      </c>
      <c r="AD120" s="3">
        <f>VLOOKUP(A120,FAG_Daten_2022!A$1:$FK$206,FAG_Daten_2022!$BC$1,FALSE)</f>
        <v>102.3</v>
      </c>
      <c r="AE120" s="3">
        <f>VLOOKUP(A120,FAG_Daten_2022!A$1:$FK$206,FAG_Daten_2022!$BD$1,FALSE)</f>
        <v>104.2</v>
      </c>
      <c r="AF120" s="80">
        <f>IF(OR(AA120&lt;FAG_Basisdaten!$C$18,AB120&gt;FAG_Basisdaten!$C$19),MAX((FAG_Basisdaten!$C$20+FAG_Basisdaten!$C$21*AA120+FAG_Basisdaten!$C$22*AB120*100)*AC120*(AD120/AE120),0),0)</f>
        <v>0</v>
      </c>
      <c r="AG120" s="3">
        <f>VLOOKUP(A120,FAG_Daten_2022!A$1:$FK$206,FAG_Daten_2022!$DH$1,FALSE)</f>
        <v>128</v>
      </c>
      <c r="AH120" s="3">
        <f>VLOOKUP(A120,FAG_Daten_2022!A$1:$FK$206,FAG_Daten_2022!$DJ$1,FALSE)</f>
        <v>99.67</v>
      </c>
      <c r="AI120" s="82">
        <f>ROUND(AF120-AF120*MIN(MAX((AH120*FAG_Basisdaten!$C$24-AG120)/(AH120*FAG_Basisdaten!$C$23),0),1),0)</f>
        <v>0</v>
      </c>
      <c r="AJ120" s="3">
        <f>VLOOKUP(A120,FAG_Daten_2022!$A$1:$FK$206,FAG_Daten_2022!$BC$1,FALSE)</f>
        <v>102.3</v>
      </c>
      <c r="AK120" s="3">
        <f>VLOOKUP(A120,FAG_Daten_2022!$A$1:$FK$206,FAG_Daten_2022!$BD$1,FALSE)</f>
        <v>104.2</v>
      </c>
      <c r="AL120" s="82">
        <v>0</v>
      </c>
      <c r="AM120" s="82">
        <f t="shared" si="122"/>
        <v>1165709</v>
      </c>
      <c r="AN120" s="115" t="str">
        <f>IF(VLOOKUP($A120,FAG_Daten_2022!$A$1:$FK$206,FAG_Daten_2022!BS$1,FALSE)="","",VLOOKUP($A120,FAG_Daten_2022!$A$1:$FK$206,FAG_Daten_2022!BS$1,FALSE))</f>
        <v/>
      </c>
      <c r="AO120" s="115" t="str">
        <f>IF(VLOOKUP($A120,FAG_Daten_2022!$A$1:$FK$206,FAG_Daten_2022!BT$1,FALSE)="","",VLOOKUP($A120,FAG_Daten_2022!$A$1:$FK$206,FAG_Daten_2022!BT$1,FALSE))</f>
        <v/>
      </c>
      <c r="AP120" s="115" t="str">
        <f>IF(VLOOKUP($A120,FAG_Daten_2022!$A$1:$FK$206,FAG_Daten_2022!BU$1,FALSE)="","",VLOOKUP($A120,FAG_Daten_2022!$A$1:$FK$206,FAG_Daten_2022!BU$1,FALSE))</f>
        <v/>
      </c>
      <c r="AQ120" s="115" t="str">
        <f>IF(VLOOKUP($A120,FAG_Daten_2022!$A$1:$FK$206,FAG_Daten_2022!BV$1,FALSE)="","",VLOOKUP($A120,FAG_Daten_2022!$A$1:$FK$206,FAG_Daten_2022!BV$1,FALSE))</f>
        <v/>
      </c>
      <c r="AR120" s="115" t="str">
        <f>IF(VLOOKUP($A120,FAG_Daten_2022!$A$1:$FK$206,FAG_Daten_2022!BW$1,FALSE)="","",VLOOKUP($A120,FAG_Daten_2022!$A$1:$FK$206,FAG_Daten_2022!BW$1,FALSE))</f>
        <v>Hausen a.A.</v>
      </c>
      <c r="AS120" s="115" t="str">
        <f>IF(VLOOKUP($A120,FAG_Daten_2022!$A$1:$FK$206,FAG_Daten_2022!BX$1,FALSE)="","",VLOOKUP($A120,FAG_Daten_2022!$A$1:$FK$206,FAG_Daten_2022!BX$1,FALSE))</f>
        <v/>
      </c>
      <c r="AT120" s="115" t="str">
        <f>IF(VLOOKUP($A120,FAG_Daten_2022!$A$1:$FK$206,FAG_Daten_2022!BY$1,FALSE)="","",VLOOKUP($A120,FAG_Daten_2022!$A$1:$FK$206,FAG_Daten_2022!BY$1,FALSE))</f>
        <v/>
      </c>
      <c r="AU120" s="115" t="str">
        <f>IF(VLOOKUP($A120,FAG_Daten_2022!$A$1:$FK$206,FAG_Daten_2022!BZ$1,FALSE)="","",VLOOKUP($A120,FAG_Daten_2022!$A$1:$FK$206,FAG_Daten_2022!BZ$1,FALSE))</f>
        <v/>
      </c>
      <c r="AV120" s="115" t="str">
        <f>IF(VLOOKUP($A120,FAG_Daten_2022!$A$1:$FK$206,FAG_Daten_2022!CA$1,FALSE)="","",VLOOKUP($A120,FAG_Daten_2022!$A$1:$FK$206,FAG_Daten_2022!CA$1,FALSE))</f>
        <v/>
      </c>
      <c r="AW120" s="115" t="str">
        <f>IF(VLOOKUP($A120,FAG_Daten_2022!$A$1:$FK$206,FAG_Daten_2022!CB$1,FALSE)="","",VLOOKUP($A120,FAG_Daten_2022!$A$1:$FK$206,FAG_Daten_2022!CB$1,FALSE))</f>
        <v/>
      </c>
      <c r="AX120" s="115" t="str">
        <f>IF(VLOOKUP($A120,FAG_Daten_2022!$A$1:$FK$206,FAG_Daten_2022!CC$1,FALSE)="","",VLOOKUP($A120,FAG_Daten_2022!$A$1:$FK$206,FAG_Daten_2022!CC$1,FALSE))</f>
        <v/>
      </c>
      <c r="AY120" s="115" t="str">
        <f>IF(VLOOKUP($A120,FAG_Daten_2022!$A$1:$FK$206,FAG_Daten_2022!CD$1,FALSE)="","",VLOOKUP($A120,FAG_Daten_2022!$A$1:$FK$206,FAG_Daten_2022!CD$1,FALSE))</f>
        <v/>
      </c>
      <c r="AZ120" s="80">
        <f>VLOOKUP($A120,FAG_Daten_2022!$A$1:$FK$206,FAG_Daten_2022!$DH$1,FALSE)</f>
        <v>128</v>
      </c>
      <c r="BA120" s="80">
        <f>IF(VLOOKUP($A120,FAG_Daten_2022!$A$1:$FK$206,FAG_Daten_2022!M$1,FALSE)="","",VLOOKUP($A120,FAG_Daten_2022!$A$1:$FK$206,FAG_Daten_2022!M$1,FALSE))</f>
        <v>0</v>
      </c>
      <c r="BB120" s="80">
        <f>IF(VLOOKUP($A120,FAG_Daten_2022!$A$1:$FK$206,FAG_Daten_2022!N$1,FALSE)="","",VLOOKUP($A120,FAG_Daten_2022!$A$1:$FK$206,FAG_Daten_2022!N$1,FALSE))</f>
        <v>0</v>
      </c>
      <c r="BC120" s="80">
        <f>IF(VLOOKUP($A120,FAG_Daten_2022!$A$1:$FK$206,FAG_Daten_2022!O$1,FALSE)="","",VLOOKUP($A120,FAG_Daten_2022!$A$1:$FK$206,FAG_Daten_2022!O$1,FALSE))</f>
        <v>0</v>
      </c>
      <c r="BD120" s="80" t="str">
        <f>IF(VLOOKUP($A120,FAG_Daten_2022!$A$1:$FK$206,FAG_Daten_2022!P$1,FALSE)="","",VLOOKUP($A120,FAG_Daten_2022!$A$1:$FK$206,FAG_Daten_2022!P$1,FALSE))</f>
        <v/>
      </c>
      <c r="BE120" s="80">
        <f>IF(VLOOKUP($A120,FAG_Daten_2022!$A$1:$FK$206,FAG_Daten_2022!R$1,FALSE)="","",VLOOKUP($A120,FAG_Daten_2022!$A$1:$FK$206,FAG_Daten_2022!R$1,FALSE))</f>
        <v>22</v>
      </c>
      <c r="BF120" s="80">
        <f>IF(VLOOKUP($A120,FAG_Daten_2022!$A$1:$FK$206,FAG_Daten_2022!S$1,FALSE)="","",VLOOKUP($A120,FAG_Daten_2022!$A$1:$FK$206,FAG_Daten_2022!S$1,FALSE))</f>
        <v>0</v>
      </c>
      <c r="BG120" s="80" t="str">
        <f>IF(VLOOKUP($A120,FAG_Daten_2022!$A$1:$FK$206,FAG_Daten_2022!T$1,FALSE)="","",VLOOKUP($A120,FAG_Daten_2022!$A$1:$FK$206,FAG_Daten_2022!T$1,FALSE))</f>
        <v/>
      </c>
      <c r="BH120" s="80" t="str">
        <f>IF(VLOOKUP($A120,FAG_Daten_2022!$A$1:$FK$206,FAG_Daten_2022!U$1,FALSE)="","",VLOOKUP($A120,FAG_Daten_2022!$A$1:$FK$206,FAG_Daten_2022!U$1,FALSE))</f>
        <v/>
      </c>
      <c r="BI120" s="80">
        <f>IF(VLOOKUP($A120,FAG_Daten_2022!$A$1:$FK$206,FAG_Daten_2022!W$1,FALSE)="","",VLOOKUP($A120,FAG_Daten_2022!$A$1:$FK$206,FAG_Daten_2022!W$1,FALSE))</f>
        <v>0</v>
      </c>
      <c r="BJ120" s="80" t="str">
        <f>IF(VLOOKUP($A120,FAG_Daten_2022!$A$1:$FK$206,FAG_Daten_2022!X$1,FALSE)="","",VLOOKUP($A120,FAG_Daten_2022!$A$1:$FK$206,FAG_Daten_2022!X$1,FALSE))</f>
        <v/>
      </c>
      <c r="BK120" s="80" t="str">
        <f>IF(VLOOKUP($A120,FAG_Daten_2022!$A$1:$FK$206,FAG_Daten_2022!Y$1,FALSE)="","",VLOOKUP($A120,FAG_Daten_2022!$A$1:$FK$206,FAG_Daten_2022!Y$1,FALSE))</f>
        <v/>
      </c>
      <c r="BL120" s="80" t="str">
        <f>IF(VLOOKUP($A120,FAG_Daten_2022!$A$1:$FK$206,FAG_Daten_2022!Z$1,FALSE)="","",VLOOKUP($A120,FAG_Daten_2022!$A$1:$FK$206,FAG_Daten_2022!Z$1,FALSE))</f>
        <v/>
      </c>
      <c r="BM120" s="82">
        <f>IF(VLOOKUP($A120,FAG_Daten_2022!$A$1:$FK$206,FAG_Daten_2022!AG$1,FALSE)="","",VLOOKUP($A120,FAG_Daten_2022!$A$1:$FK$206,FAG_Daten_2022!AG$1,FALSE))</f>
        <v>3637671</v>
      </c>
      <c r="BN120" s="82">
        <f>IF(VLOOKUP($A120,FAG_Daten_2022!$A$1:$FK$206,FAG_Daten_2022!AH$1,FALSE)="","",VLOOKUP($A120,FAG_Daten_2022!$A$1:$FK$206,FAG_Daten_2022!AH$1,FALSE))</f>
        <v>0</v>
      </c>
      <c r="BO120" s="82">
        <f>IF(VLOOKUP($A120,FAG_Daten_2022!$A$1:$FK$206,FAG_Daten_2022!AI$1,FALSE)="","",VLOOKUP($A120,FAG_Daten_2022!$A$1:$FK$206,FAG_Daten_2022!AI$1,FALSE))</f>
        <v>0</v>
      </c>
      <c r="BP120" s="113">
        <f>IF(VLOOKUP($A120,FAG_Daten_2022!$A$1:$FK$206,FAG_Daten_2022!AJ$1,FALSE)="","",VLOOKUP($A120,FAG_Daten_2022!$A$1:$FK$206,FAG_Daten_2022!AJ$1,FALSE))</f>
        <v>0</v>
      </c>
      <c r="BQ120" s="82" t="str">
        <f>IF(VLOOKUP($A120,FAG_Daten_2022!$A$1:$FK$206,FAG_Daten_2022!AK$1,FALSE)="","",VLOOKUP($A120,FAG_Daten_2022!$A$1:$FK$206,FAG_Daten_2022!AK$1,FALSE))</f>
        <v/>
      </c>
      <c r="BR120" s="82">
        <f>IF(VLOOKUP($A120,FAG_Daten_2022!$A$1:$FK$206,FAG_Daten_2022!AL$1,FALSE)="","",VLOOKUP($A120,FAG_Daten_2022!$A$1:$FK$206,FAG_Daten_2022!AL$1,FALSE))</f>
        <v>3637671</v>
      </c>
      <c r="BS120" s="82">
        <f>IF(VLOOKUP($A120,FAG_Daten_2022!$A$1:$FK$206,FAG_Daten_2022!AM$1,FALSE)="","",VLOOKUP($A120,FAG_Daten_2022!$A$1:$FK$206,FAG_Daten_2022!AM$1,FALSE))</f>
        <v>0</v>
      </c>
      <c r="BT120" s="82" t="str">
        <f>IF(VLOOKUP($A120,FAG_Daten_2022!$A$1:$FK$206,FAG_Daten_2022!AN$1,FALSE)="","",VLOOKUP($A120,FAG_Daten_2022!$A$1:$FK$206,FAG_Daten_2022!AN$1,FALSE))</f>
        <v/>
      </c>
      <c r="BU120" s="82" t="str">
        <f>IF(VLOOKUP($A120,FAG_Daten_2022!$A$1:$FK$206,FAG_Daten_2022!AO$1,FALSE)="","",VLOOKUP($A120,FAG_Daten_2022!$A$1:$FK$206,FAG_Daten_2022!AO$1,FALSE))</f>
        <v/>
      </c>
      <c r="BV120" s="82">
        <f>IF(VLOOKUP($A120,FAG_Daten_2022!$A$1:$FK$206,FAG_Daten_2022!AP$1,FALSE)="","",VLOOKUP($A120,FAG_Daten_2022!$A$1:$FK$206,FAG_Daten_2022!AP$1,FALSE))</f>
        <v>0</v>
      </c>
      <c r="BW120" s="82" t="str">
        <f>IF(VLOOKUP($A120,FAG_Daten_2022!$A$1:$FK$206,FAG_Daten_2022!AQ$1,FALSE)="","",VLOOKUP($A120,FAG_Daten_2022!$A$1:$FK$206,FAG_Daten_2022!AQ$1,FALSE))</f>
        <v/>
      </c>
      <c r="BX120" s="82" t="str">
        <f>IF(VLOOKUP($A120,FAG_Daten_2022!$A$1:$FK$206,FAG_Daten_2022!AR$1,FALSE)="","",VLOOKUP($A120,FAG_Daten_2022!$A$1:$FK$206,FAG_Daten_2022!AR$1,FALSE))</f>
        <v/>
      </c>
      <c r="BY120" s="82" t="str">
        <f>IF(VLOOKUP($A120,FAG_Daten_2022!$A$1:$FK$206,FAG_Daten_2022!AS$1,FALSE)="","",VLOOKUP($A120,FAG_Daten_2022!$A$1:$FK$206,FAG_Daten_2022!AS$1,FALSE))</f>
        <v/>
      </c>
      <c r="BZ120" s="82">
        <f t="shared" si="123"/>
        <v>0</v>
      </c>
      <c r="CA120" s="82">
        <f t="shared" si="124"/>
        <v>0</v>
      </c>
      <c r="CB120" s="82">
        <f t="shared" si="125"/>
        <v>0</v>
      </c>
      <c r="CC120" s="82" t="str">
        <f t="shared" si="126"/>
        <v/>
      </c>
      <c r="CD120" s="82">
        <f t="shared" si="127"/>
        <v>105030</v>
      </c>
      <c r="CE120" s="82">
        <f t="shared" si="128"/>
        <v>0</v>
      </c>
      <c r="CF120" s="82" t="str">
        <f t="shared" si="129"/>
        <v/>
      </c>
      <c r="CG120" s="82" t="str">
        <f t="shared" si="130"/>
        <v/>
      </c>
      <c r="CH120" s="82">
        <f t="shared" si="131"/>
        <v>0</v>
      </c>
      <c r="CI120" s="82" t="str">
        <f t="shared" si="132"/>
        <v/>
      </c>
      <c r="CJ120" s="82" t="str">
        <f t="shared" si="133"/>
        <v/>
      </c>
      <c r="CK120" s="82" t="str">
        <f t="shared" si="134"/>
        <v/>
      </c>
      <c r="CL120" s="82">
        <f t="shared" si="135"/>
        <v>0</v>
      </c>
      <c r="CM120" s="82">
        <f t="shared" si="136"/>
        <v>0</v>
      </c>
      <c r="CN120" s="82">
        <f t="shared" si="137"/>
        <v>0</v>
      </c>
      <c r="CO120" s="82" t="str">
        <f t="shared" si="138"/>
        <v/>
      </c>
      <c r="CP120" s="82">
        <f t="shared" si="139"/>
        <v>0</v>
      </c>
      <c r="CQ120" s="82">
        <f t="shared" si="140"/>
        <v>0</v>
      </c>
      <c r="CR120" s="82" t="str">
        <f t="shared" si="141"/>
        <v/>
      </c>
      <c r="CS120" s="82" t="str">
        <f t="shared" si="142"/>
        <v/>
      </c>
      <c r="CT120" s="82">
        <f t="shared" si="143"/>
        <v>0</v>
      </c>
      <c r="CU120" s="82" t="str">
        <f t="shared" si="144"/>
        <v/>
      </c>
      <c r="CV120" s="82" t="str">
        <f t="shared" si="145"/>
        <v/>
      </c>
      <c r="CW120" s="82" t="str">
        <f t="shared" si="146"/>
        <v/>
      </c>
      <c r="CX120" s="82">
        <f t="shared" si="147"/>
        <v>105030</v>
      </c>
      <c r="CY120" s="82">
        <f>VLOOKUP($A120,FAG_Daten_2022!$A$1:$FK$206,FAG_Daten_2022!I$1,FALSE)</f>
        <v>308</v>
      </c>
      <c r="CZ120" s="82" t="str">
        <f>IF(VLOOKUP($A120,FAG_Daten_2022!$A$1:$FK$206,FAG_Daten_2022!BE$1,FALSE)="","",VLOOKUP($A120,FAG_Daten_2022!$A$1:$FK$206,FAG_Daten_2022!BE$1,FALSE))</f>
        <v/>
      </c>
      <c r="DA120" s="82" t="str">
        <f>IF(VLOOKUP($A120,FAG_Daten_2022!$A$1:$FK$206,FAG_Daten_2022!BF$1,FALSE)="","",VLOOKUP($A120,FAG_Daten_2022!$A$1:$FK$206,FAG_Daten_2022!BF$1,FALSE))</f>
        <v/>
      </c>
      <c r="DB120" s="82" t="str">
        <f>IF(VLOOKUP($A120,FAG_Daten_2022!$A$1:$FK$206,FAG_Daten_2022!BG$1,FALSE)="","",VLOOKUP($A120,FAG_Daten_2022!$A$1:$FK$206,FAG_Daten_2022!BG$1,FALSE))</f>
        <v/>
      </c>
      <c r="DC120" s="82" t="str">
        <f>IF(VLOOKUP($A120,FAG_Daten_2022!$A$1:$FK$206,FAG_Daten_2022!BH$1,FALSE)="","",VLOOKUP($A120,FAG_Daten_2022!$A$1:$FK$206,FAG_Daten_2022!BH$1,FALSE))</f>
        <v/>
      </c>
      <c r="DD120" s="82">
        <f>IF(VLOOKUP($A120,FAG_Daten_2022!$A$1:$FK$206,FAG_Daten_2022!BI$1,FALSE)="","",VLOOKUP($A120,FAG_Daten_2022!$A$1:$FK$206,FAG_Daten_2022!BI$1,FALSE))</f>
        <v>44</v>
      </c>
      <c r="DE120" s="82" t="str">
        <f>IF(VLOOKUP($A120,FAG_Daten_2022!$A$1:$FK$206,FAG_Daten_2022!BJ$1,FALSE)="","",VLOOKUP($A120,FAG_Daten_2022!$A$1:$FK$206,FAG_Daten_2022!BJ$1,FALSE))</f>
        <v/>
      </c>
      <c r="DF120" s="82" t="str">
        <f>IF(VLOOKUP($A120,FAG_Daten_2022!$A$1:$FK$206,FAG_Daten_2022!BK$1,FALSE)="","",VLOOKUP($A120,FAG_Daten_2022!$A$1:$FK$206,FAG_Daten_2022!BK$1,FALSE))</f>
        <v/>
      </c>
      <c r="DG120" s="82" t="str">
        <f>IF(VLOOKUP($A120,FAG_Daten_2022!$A$1:$FK$206,FAG_Daten_2022!BL$1,FALSE)="","",VLOOKUP($A120,FAG_Daten_2022!$A$1:$FK$206,FAG_Daten_2022!BL$1,FALSE))</f>
        <v/>
      </c>
      <c r="DH120" s="82" t="str">
        <f>IF(VLOOKUP($A120,FAG_Daten_2022!$A$1:$FK$206,FAG_Daten_2022!BM$1,FALSE)="","",VLOOKUP($A120,FAG_Daten_2022!$A$1:$FK$206,FAG_Daten_2022!BM$1,FALSE))</f>
        <v/>
      </c>
      <c r="DI120" s="82" t="str">
        <f>IF(VLOOKUP($A120,FAG_Daten_2022!$A$1:$FK$206,FAG_Daten_2022!BN$1,FALSE)="","",VLOOKUP($A120,FAG_Daten_2022!$A$1:$FK$206,FAG_Daten_2022!BN$1,FALSE))</f>
        <v/>
      </c>
      <c r="DJ120" s="82" t="str">
        <f>IF(VLOOKUP($A120,FAG_Daten_2022!$A$1:$FK$206,FAG_Daten_2022!BO$1,FALSE)="","",VLOOKUP($A120,FAG_Daten_2022!$A$1:$FK$206,FAG_Daten_2022!BO$1,FALSE))</f>
        <v/>
      </c>
      <c r="DK120" s="82" t="str">
        <f>IF(VLOOKUP($A120,FAG_Daten_2022!$A$1:$FK$206,FAG_Daten_2022!BP$1,FALSE)="","",VLOOKUP($A120,FAG_Daten_2022!$A$1:$FK$206,FAG_Daten_2022!BP$1,FALSE))</f>
        <v/>
      </c>
      <c r="DL120" s="82" t="str">
        <f>IF(VLOOKUP($A120,FAG_Daten_2022!$A$1:$FK$206,FAG_Daten_2022!BQ$1,FALSE)="","",VLOOKUP($A120,FAG_Daten_2022!$A$1:$FK$206,FAG_Daten_2022!BQ$1,FALSE))</f>
        <v/>
      </c>
      <c r="DM120" s="82" t="str">
        <f>IF(VLOOKUP($A120,FAG_Daten_2022!$A$1:$FK$206,FAG_Daten_2022!BR$1,FALSE)="","",VLOOKUP($A120,FAG_Daten_2022!$A$1:$FK$206,FAG_Daten_2022!BR$1,FALSE))</f>
        <v/>
      </c>
      <c r="DN120" s="82" t="str">
        <f t="shared" si="148"/>
        <v/>
      </c>
      <c r="DO120" s="82" t="str">
        <f t="shared" si="149"/>
        <v/>
      </c>
      <c r="DP120" s="82" t="str">
        <f t="shared" si="150"/>
        <v/>
      </c>
      <c r="DQ120" s="82" t="str">
        <f t="shared" si="151"/>
        <v/>
      </c>
      <c r="DR120" s="82">
        <f t="shared" si="152"/>
        <v>79232</v>
      </c>
      <c r="DS120" s="82" t="str">
        <f t="shared" si="153"/>
        <v/>
      </c>
      <c r="DT120" s="82" t="str">
        <f t="shared" si="154"/>
        <v/>
      </c>
      <c r="DU120" s="82" t="str">
        <f t="shared" si="155"/>
        <v/>
      </c>
      <c r="DV120" s="82" t="str">
        <f t="shared" si="156"/>
        <v/>
      </c>
      <c r="DW120" s="82" t="str">
        <f t="shared" si="157"/>
        <v/>
      </c>
      <c r="DX120" s="82" t="str">
        <f t="shared" si="158"/>
        <v/>
      </c>
      <c r="DY120" s="82" t="str">
        <f t="shared" si="159"/>
        <v/>
      </c>
      <c r="DZ120" s="82">
        <f t="shared" si="160"/>
        <v>79232</v>
      </c>
      <c r="EA120" s="82">
        <f t="shared" si="161"/>
        <v>184262</v>
      </c>
      <c r="EB120" s="82"/>
      <c r="EC120" s="82"/>
      <c r="ED120" s="82"/>
      <c r="EE120" s="82"/>
      <c r="EF120" s="82"/>
      <c r="EG120" s="82"/>
      <c r="EH120" s="82"/>
      <c r="EI120" s="82"/>
      <c r="EJ120" s="82"/>
      <c r="EK120" s="1"/>
      <c r="EL120" s="11"/>
      <c r="EM120" s="1"/>
    </row>
    <row r="121" spans="1:143" s="3" customFormat="1" outlineLevel="1" x14ac:dyDescent="0.2">
      <c r="A121" s="3">
        <v>68</v>
      </c>
      <c r="B121" s="3" t="str">
        <f>VLOOKUP(A121,FAG_Daten_2022!A$1:$FK$206,FAG_Daten_2022!$B$1,FALSE)</f>
        <v>Rorbas</v>
      </c>
      <c r="C121" s="3" t="str">
        <f>VLOOKUP(A121,FAG_Daten_2022!A$1:$FK$206,FAG_Daten_2022!$C$1,FALSE)</f>
        <v>Politische Gemeinde</v>
      </c>
      <c r="D121" s="3" t="str">
        <f>VLOOKUP(A121,FAG_Daten_2022!A$1:$FK$206,FAG_Daten_2022!$D$1,FALSE)</f>
        <v>Bezirk Bülach</v>
      </c>
      <c r="E121" s="82">
        <f>VLOOKUP(A121,FAG_Daten_2022!A$1:$FK$206,FAG_Daten_2022!$AT$1,FALSE)</f>
        <v>1854</v>
      </c>
      <c r="F121" s="82">
        <f>VLOOKUP(A121,FAG_Daten_2022!A$1:$FK$206,FAG_Daten_2022!$AV$1,FALSE)</f>
        <v>3770</v>
      </c>
      <c r="G121" s="82">
        <f>VLOOKUP(A121,FAG_Daten_2022!A$1:$FK$206,FAG_Daten_2022!$F$1,FALSE)</f>
        <v>2883</v>
      </c>
      <c r="H121" s="80">
        <f>VLOOKUP(A121,FAG_Daten_2022!A$1:$FK$206,FAG_Daten_2022!$DH$1,FALSE)</f>
        <v>103</v>
      </c>
      <c r="I121" s="82">
        <f>ROUND(IF(E121&lt;FAG_Basisdaten!$C$5*F121,(FAG_Basisdaten!$C$5*F121-E121)*G121*H121/100,0),0)</f>
        <v>5129794</v>
      </c>
      <c r="J121" s="82">
        <f>VLOOKUP(A121,FAG_Daten_2022!A$1:$FK$206,FAG_Daten_2022!$AT$1,FALSE)</f>
        <v>1854</v>
      </c>
      <c r="K121" s="82">
        <f>VLOOKUP(A121,FAG_Daten_2022!A$1:$FK$206,FAG_Daten_2022!$AV$1,FALSE)</f>
        <v>3770</v>
      </c>
      <c r="L121" s="3">
        <f>VLOOKUP(A121,FAG_Daten_2022!A$1:$FK$206,FAG_Daten_2022!$F$1,FALSE)</f>
        <v>2883</v>
      </c>
      <c r="M121" s="3">
        <f>VLOOKUP(A121,FAG_Daten_2022!A$1:$FK$206,FAG_Daten_2022!DJ$1,FALSE)</f>
        <v>99.67</v>
      </c>
      <c r="N121" s="3">
        <f>VLOOKUP(A121,FAG_Daten_2022!A$1:$FK$206,FAG_Daten_2022!$DK$1,FALSE)</f>
        <v>100.87</v>
      </c>
      <c r="O121" s="82">
        <f>ROUND(IF(J121&gt;K121*FAG_Basisdaten!$C$8,(J121-K121*FAG_Basisdaten!$C$8)*FAG_Basisdaten!$C$9*L121*(M121/N121),0),0)</f>
        <v>0</v>
      </c>
      <c r="P121" s="82">
        <f>VLOOKUP(A121,FAG_Daten_2022!A$1:$FK$206,FAG_Daten_2022!$I$1,FALSE)</f>
        <v>687</v>
      </c>
      <c r="Q121" s="82">
        <f>VLOOKUP(A121,FAG_Daten_2022!A$1:$FK$206,FAG_Daten_2022!$F$1,FALSE)</f>
        <v>2883</v>
      </c>
      <c r="R121" s="82">
        <f>VLOOKUP(A121,FAG_Daten_2022!A$1:$FK$206,FAG_Daten_2022!$K$1,FALSE)</f>
        <v>232131</v>
      </c>
      <c r="S121" s="82">
        <f>VLOOKUP(A121,FAG_Daten_2022!A$1:$FK$206,FAG_Daten_2022!$H$1,FALSE)</f>
        <v>1130451</v>
      </c>
      <c r="T121" s="82">
        <f>VLOOKUP(A121,FAG_Daten_2022!A$1:$FK$206,FAG_Daten_2022!$F$1,FALSE)</f>
        <v>2883</v>
      </c>
      <c r="U121" s="3">
        <f>VLOOKUP(A121,FAG_Daten_2022!A$1:$FK$206,FAG_Daten_2022!$BC$1,FALSE)</f>
        <v>102.3</v>
      </c>
      <c r="V121" s="3">
        <f>VLOOKUP(A121,FAG_Daten_2022!A$1:$FK$206,FAG_Daten_2022!$BD$1,FALSE)</f>
        <v>104.2</v>
      </c>
      <c r="W121" s="118">
        <f>IF((P121/Q121)&gt;(R121/S121)*FAG_Basisdaten!$C$12,((P121/Q121)-(R121/S121)*FAG_Basisdaten!$C$12)*T121*FAG_Basisdaten!$C$13*(U121/V121),0)</f>
        <v>421690.01277428999</v>
      </c>
      <c r="X121" s="3">
        <f>VLOOKUP(A121,FAG_Daten_2022!A$1:$FK$206,FAG_Daten_2022!$DH$1,FALSE)</f>
        <v>103</v>
      </c>
      <c r="Y121" s="3">
        <f>VLOOKUP(A121,FAG_Daten_2022!A$1:$FK$206,FAG_Daten_2022!$DJ$1,FALSE)</f>
        <v>99.67</v>
      </c>
      <c r="Z121" s="82">
        <f>ROUND(W121-W121*MIN(MAX((Y121*FAG_Basisdaten!$C$15-X121)/(Y121*FAG_Basisdaten!$C$14),0),1),0)</f>
        <v>217293</v>
      </c>
      <c r="AA121" s="79">
        <f>VLOOKUP(A121,FAG_Daten_2022!A$1:$FK$206,FAG_Daten_2022!$AW$1,FALSE)</f>
        <v>667.98</v>
      </c>
      <c r="AB121" s="83">
        <f>VLOOKUP(A121,FAG_Daten_2022!A$1:$FK$206,FAG_Daten_2022!$AZ$1,FALSE)</f>
        <v>7.0499999999999993E-2</v>
      </c>
      <c r="AC121" s="3">
        <f>VLOOKUP(A121,FAG_Daten_2022!A$1:$FK$206,FAG_Daten_2022!$F$1,FALSE)</f>
        <v>2883</v>
      </c>
      <c r="AD121" s="3">
        <f>VLOOKUP(A121,FAG_Daten_2022!A$1:$FK$206,FAG_Daten_2022!$BC$1,FALSE)</f>
        <v>102.3</v>
      </c>
      <c r="AE121" s="3">
        <f>VLOOKUP(A121,FAG_Daten_2022!A$1:$FK$206,FAG_Daten_2022!$BD$1,FALSE)</f>
        <v>104.2</v>
      </c>
      <c r="AF121" s="80">
        <f>IF(OR(AA121&lt;FAG_Basisdaten!$C$18,AB121&gt;FAG_Basisdaten!$C$19),MAX((FAG_Basisdaten!$C$20+FAG_Basisdaten!$C$21*AA121+FAG_Basisdaten!$C$22*AB121*100)*AC121*(AD121/AE121),0),0)</f>
        <v>0</v>
      </c>
      <c r="AG121" s="3">
        <f>VLOOKUP(A121,FAG_Daten_2022!A$1:$FK$206,FAG_Daten_2022!$DH$1,FALSE)</f>
        <v>103</v>
      </c>
      <c r="AH121" s="3">
        <f>VLOOKUP(A121,FAG_Daten_2022!A$1:$FK$206,FAG_Daten_2022!$DJ$1,FALSE)</f>
        <v>99.67</v>
      </c>
      <c r="AI121" s="82">
        <f>ROUND(AF121-AF121*MIN(MAX((AH121*FAG_Basisdaten!$C$24-AG121)/(AH121*FAG_Basisdaten!$C$23),0),1),0)</f>
        <v>0</v>
      </c>
      <c r="AJ121" s="3">
        <f>VLOOKUP(A121,FAG_Daten_2022!$A$1:$FK$206,FAG_Daten_2022!$BC$1,FALSE)</f>
        <v>102.3</v>
      </c>
      <c r="AK121" s="3">
        <f>VLOOKUP(A121,FAG_Daten_2022!$A$1:$FK$206,FAG_Daten_2022!$BD$1,FALSE)</f>
        <v>104.2</v>
      </c>
      <c r="AL121" s="82">
        <v>0</v>
      </c>
      <c r="AM121" s="82">
        <f t="shared" si="122"/>
        <v>5347087</v>
      </c>
      <c r="AN121" s="115" t="str">
        <f>IF(VLOOKUP($A121,FAG_Daten_2022!$A$1:$FK$206,FAG_Daten_2022!BS$1,FALSE)="","",VLOOKUP($A121,FAG_Daten_2022!$A$1:$FK$206,FAG_Daten_2022!BS$1,FALSE))</f>
        <v/>
      </c>
      <c r="AO121" s="115" t="str">
        <f>IF(VLOOKUP($A121,FAG_Daten_2022!$A$1:$FK$206,FAG_Daten_2022!BT$1,FALSE)="","",VLOOKUP($A121,FAG_Daten_2022!$A$1:$FK$206,FAG_Daten_2022!BT$1,FALSE))</f>
        <v/>
      </c>
      <c r="AP121" s="115" t="str">
        <f>IF(VLOOKUP($A121,FAG_Daten_2022!$A$1:$FK$206,FAG_Daten_2022!BU$1,FALSE)="","",VLOOKUP($A121,FAG_Daten_2022!$A$1:$FK$206,FAG_Daten_2022!BU$1,FALSE))</f>
        <v/>
      </c>
      <c r="AQ121" s="115" t="str">
        <f>IF(VLOOKUP($A121,FAG_Daten_2022!$A$1:$FK$206,FAG_Daten_2022!BV$1,FALSE)="","",VLOOKUP($A121,FAG_Daten_2022!$A$1:$FK$206,FAG_Daten_2022!BV$1,FALSE))</f>
        <v/>
      </c>
      <c r="AR121" s="115" t="str">
        <f>IF(VLOOKUP($A121,FAG_Daten_2022!$A$1:$FK$206,FAG_Daten_2022!BW$1,FALSE)="","",VLOOKUP($A121,FAG_Daten_2022!$A$1:$FK$206,FAG_Daten_2022!BW$1,FALSE))</f>
        <v/>
      </c>
      <c r="AS121" s="115" t="str">
        <f>IF(VLOOKUP($A121,FAG_Daten_2022!$A$1:$FK$206,FAG_Daten_2022!BX$1,FALSE)="","",VLOOKUP($A121,FAG_Daten_2022!$A$1:$FK$206,FAG_Daten_2022!BX$1,FALSE))</f>
        <v/>
      </c>
      <c r="AT121" s="115" t="str">
        <f>IF(VLOOKUP($A121,FAG_Daten_2022!$A$1:$FK$206,FAG_Daten_2022!BY$1,FALSE)="","",VLOOKUP($A121,FAG_Daten_2022!$A$1:$FK$206,FAG_Daten_2022!BY$1,FALSE))</f>
        <v/>
      </c>
      <c r="AU121" s="115" t="str">
        <f>IF(VLOOKUP($A121,FAG_Daten_2022!$A$1:$FK$206,FAG_Daten_2022!BZ$1,FALSE)="","",VLOOKUP($A121,FAG_Daten_2022!$A$1:$FK$206,FAG_Daten_2022!BZ$1,FALSE))</f>
        <v/>
      </c>
      <c r="AV121" s="115" t="str">
        <f>IF(VLOOKUP($A121,FAG_Daten_2022!$A$1:$FK$206,FAG_Daten_2022!CA$1,FALSE)="","",VLOOKUP($A121,FAG_Daten_2022!$A$1:$FK$206,FAG_Daten_2022!CA$1,FALSE))</f>
        <v>Rorbas-Freienstein-Teufen</v>
      </c>
      <c r="AW121" s="115" t="str">
        <f>IF(VLOOKUP($A121,FAG_Daten_2022!$A$1:$FK$206,FAG_Daten_2022!CB$1,FALSE)="","",VLOOKUP($A121,FAG_Daten_2022!$A$1:$FK$206,FAG_Daten_2022!CB$1,FALSE))</f>
        <v/>
      </c>
      <c r="AX121" s="115" t="str">
        <f>IF(VLOOKUP($A121,FAG_Daten_2022!$A$1:$FK$206,FAG_Daten_2022!CC$1,FALSE)="","",VLOOKUP($A121,FAG_Daten_2022!$A$1:$FK$206,FAG_Daten_2022!CC$1,FALSE))</f>
        <v/>
      </c>
      <c r="AY121" s="115" t="str">
        <f>IF(VLOOKUP($A121,FAG_Daten_2022!$A$1:$FK$206,FAG_Daten_2022!CD$1,FALSE)="","",VLOOKUP($A121,FAG_Daten_2022!$A$1:$FK$206,FAG_Daten_2022!CD$1,FALSE))</f>
        <v/>
      </c>
      <c r="AZ121" s="80">
        <f>VLOOKUP($A121,FAG_Daten_2022!$A$1:$FK$206,FAG_Daten_2022!$DH$1,FALSE)</f>
        <v>103</v>
      </c>
      <c r="BA121" s="80">
        <f>IF(VLOOKUP($A121,FAG_Daten_2022!$A$1:$FK$206,FAG_Daten_2022!M$1,FALSE)="","",VLOOKUP($A121,FAG_Daten_2022!$A$1:$FK$206,FAG_Daten_2022!M$1,FALSE))</f>
        <v>0</v>
      </c>
      <c r="BB121" s="80">
        <f>IF(VLOOKUP($A121,FAG_Daten_2022!$A$1:$FK$206,FAG_Daten_2022!N$1,FALSE)="","",VLOOKUP($A121,FAG_Daten_2022!$A$1:$FK$206,FAG_Daten_2022!N$1,FALSE))</f>
        <v>0</v>
      </c>
      <c r="BC121" s="80">
        <f>IF(VLOOKUP($A121,FAG_Daten_2022!$A$1:$FK$206,FAG_Daten_2022!O$1,FALSE)="","",VLOOKUP($A121,FAG_Daten_2022!$A$1:$FK$206,FAG_Daten_2022!O$1,FALSE))</f>
        <v>0</v>
      </c>
      <c r="BD121" s="80" t="str">
        <f>IF(VLOOKUP($A121,FAG_Daten_2022!$A$1:$FK$206,FAG_Daten_2022!P$1,FALSE)="","",VLOOKUP($A121,FAG_Daten_2022!$A$1:$FK$206,FAG_Daten_2022!P$1,FALSE))</f>
        <v/>
      </c>
      <c r="BE121" s="80">
        <f>IF(VLOOKUP($A121,FAG_Daten_2022!$A$1:$FK$206,FAG_Daten_2022!R$1,FALSE)="","",VLOOKUP($A121,FAG_Daten_2022!$A$1:$FK$206,FAG_Daten_2022!R$1,FALSE))</f>
        <v>0</v>
      </c>
      <c r="BF121" s="80">
        <f>IF(VLOOKUP($A121,FAG_Daten_2022!$A$1:$FK$206,FAG_Daten_2022!S$1,FALSE)="","",VLOOKUP($A121,FAG_Daten_2022!$A$1:$FK$206,FAG_Daten_2022!S$1,FALSE))</f>
        <v>0</v>
      </c>
      <c r="BG121" s="80" t="str">
        <f>IF(VLOOKUP($A121,FAG_Daten_2022!$A$1:$FK$206,FAG_Daten_2022!T$1,FALSE)="","",VLOOKUP($A121,FAG_Daten_2022!$A$1:$FK$206,FAG_Daten_2022!T$1,FALSE))</f>
        <v/>
      </c>
      <c r="BH121" s="80" t="str">
        <f>IF(VLOOKUP($A121,FAG_Daten_2022!$A$1:$FK$206,FAG_Daten_2022!U$1,FALSE)="","",VLOOKUP($A121,FAG_Daten_2022!$A$1:$FK$206,FAG_Daten_2022!U$1,FALSE))</f>
        <v/>
      </c>
      <c r="BI121" s="80">
        <f>IF(VLOOKUP($A121,FAG_Daten_2022!$A$1:$FK$206,FAG_Daten_2022!W$1,FALSE)="","",VLOOKUP($A121,FAG_Daten_2022!$A$1:$FK$206,FAG_Daten_2022!W$1,FALSE))</f>
        <v>65</v>
      </c>
      <c r="BJ121" s="80" t="str">
        <f>IF(VLOOKUP($A121,FAG_Daten_2022!$A$1:$FK$206,FAG_Daten_2022!X$1,FALSE)="","",VLOOKUP($A121,FAG_Daten_2022!$A$1:$FK$206,FAG_Daten_2022!X$1,FALSE))</f>
        <v/>
      </c>
      <c r="BK121" s="80" t="str">
        <f>IF(VLOOKUP($A121,FAG_Daten_2022!$A$1:$FK$206,FAG_Daten_2022!Y$1,FALSE)="","",VLOOKUP($A121,FAG_Daten_2022!$A$1:$FK$206,FAG_Daten_2022!Y$1,FALSE))</f>
        <v/>
      </c>
      <c r="BL121" s="80" t="str">
        <f>IF(VLOOKUP($A121,FAG_Daten_2022!$A$1:$FK$206,FAG_Daten_2022!Z$1,FALSE)="","",VLOOKUP($A121,FAG_Daten_2022!$A$1:$FK$206,FAG_Daten_2022!Z$1,FALSE))</f>
        <v/>
      </c>
      <c r="BM121" s="82">
        <f>IF(VLOOKUP($A121,FAG_Daten_2022!$A$1:$FK$206,FAG_Daten_2022!AG$1,FALSE)="","",VLOOKUP($A121,FAG_Daten_2022!$A$1:$FK$206,FAG_Daten_2022!AG$1,FALSE))</f>
        <v>5343920</v>
      </c>
      <c r="BN121" s="82">
        <f>IF(VLOOKUP($A121,FAG_Daten_2022!$A$1:$FK$206,FAG_Daten_2022!AH$1,FALSE)="","",VLOOKUP($A121,FAG_Daten_2022!$A$1:$FK$206,FAG_Daten_2022!AH$1,FALSE))</f>
        <v>0</v>
      </c>
      <c r="BO121" s="82">
        <f>IF(VLOOKUP($A121,FAG_Daten_2022!$A$1:$FK$206,FAG_Daten_2022!AI$1,FALSE)="","",VLOOKUP($A121,FAG_Daten_2022!$A$1:$FK$206,FAG_Daten_2022!AI$1,FALSE))</f>
        <v>0</v>
      </c>
      <c r="BP121" s="113">
        <f>IF(VLOOKUP($A121,FAG_Daten_2022!$A$1:$FK$206,FAG_Daten_2022!AJ$1,FALSE)="","",VLOOKUP($A121,FAG_Daten_2022!$A$1:$FK$206,FAG_Daten_2022!AJ$1,FALSE))</f>
        <v>0</v>
      </c>
      <c r="BQ121" s="82" t="str">
        <f>IF(VLOOKUP($A121,FAG_Daten_2022!$A$1:$FK$206,FAG_Daten_2022!AK$1,FALSE)="","",VLOOKUP($A121,FAG_Daten_2022!$A$1:$FK$206,FAG_Daten_2022!AK$1,FALSE))</f>
        <v/>
      </c>
      <c r="BR121" s="82">
        <f>IF(VLOOKUP($A121,FAG_Daten_2022!$A$1:$FK$206,FAG_Daten_2022!AL$1,FALSE)="","",VLOOKUP($A121,FAG_Daten_2022!$A$1:$FK$206,FAG_Daten_2022!AL$1,FALSE))</f>
        <v>0</v>
      </c>
      <c r="BS121" s="82">
        <f>IF(VLOOKUP($A121,FAG_Daten_2022!$A$1:$FK$206,FAG_Daten_2022!AM$1,FALSE)="","",VLOOKUP($A121,FAG_Daten_2022!$A$1:$FK$206,FAG_Daten_2022!AM$1,FALSE))</f>
        <v>0</v>
      </c>
      <c r="BT121" s="82" t="str">
        <f>IF(VLOOKUP($A121,FAG_Daten_2022!$A$1:$FK$206,FAG_Daten_2022!AN$1,FALSE)="","",VLOOKUP($A121,FAG_Daten_2022!$A$1:$FK$206,FAG_Daten_2022!AN$1,FALSE))</f>
        <v/>
      </c>
      <c r="BU121" s="82" t="str">
        <f>IF(VLOOKUP($A121,FAG_Daten_2022!$A$1:$FK$206,FAG_Daten_2022!AO$1,FALSE)="","",VLOOKUP($A121,FAG_Daten_2022!$A$1:$FK$206,FAG_Daten_2022!AO$1,FALSE))</f>
        <v/>
      </c>
      <c r="BV121" s="82">
        <f>IF(VLOOKUP($A121,FAG_Daten_2022!$A$1:$FK$206,FAG_Daten_2022!AP$1,FALSE)="","",VLOOKUP($A121,FAG_Daten_2022!$A$1:$FK$206,FAG_Daten_2022!AP$1,FALSE))</f>
        <v>5343920</v>
      </c>
      <c r="BW121" s="82" t="str">
        <f>IF(VLOOKUP($A121,FAG_Daten_2022!$A$1:$FK$206,FAG_Daten_2022!AQ$1,FALSE)="","",VLOOKUP($A121,FAG_Daten_2022!$A$1:$FK$206,FAG_Daten_2022!AQ$1,FALSE))</f>
        <v/>
      </c>
      <c r="BX121" s="82" t="str">
        <f>IF(VLOOKUP($A121,FAG_Daten_2022!$A$1:$FK$206,FAG_Daten_2022!AR$1,FALSE)="","",VLOOKUP($A121,FAG_Daten_2022!$A$1:$FK$206,FAG_Daten_2022!AR$1,FALSE))</f>
        <v/>
      </c>
      <c r="BY121" s="82" t="str">
        <f>IF(VLOOKUP($A121,FAG_Daten_2022!$A$1:$FK$206,FAG_Daten_2022!AS$1,FALSE)="","",VLOOKUP($A121,FAG_Daten_2022!$A$1:$FK$206,FAG_Daten_2022!AS$1,FALSE))</f>
        <v/>
      </c>
      <c r="BZ121" s="82">
        <f t="shared" si="123"/>
        <v>0</v>
      </c>
      <c r="CA121" s="82">
        <f t="shared" si="124"/>
        <v>0</v>
      </c>
      <c r="CB121" s="82">
        <f t="shared" si="125"/>
        <v>0</v>
      </c>
      <c r="CC121" s="82" t="str">
        <f t="shared" si="126"/>
        <v/>
      </c>
      <c r="CD121" s="82">
        <f t="shared" si="127"/>
        <v>0</v>
      </c>
      <c r="CE121" s="82">
        <f t="shared" si="128"/>
        <v>0</v>
      </c>
      <c r="CF121" s="82" t="str">
        <f t="shared" si="129"/>
        <v/>
      </c>
      <c r="CG121" s="82" t="str">
        <f t="shared" si="130"/>
        <v/>
      </c>
      <c r="CH121" s="82">
        <f t="shared" si="131"/>
        <v>3237249</v>
      </c>
      <c r="CI121" s="82" t="str">
        <f t="shared" si="132"/>
        <v/>
      </c>
      <c r="CJ121" s="82" t="str">
        <f t="shared" si="133"/>
        <v/>
      </c>
      <c r="CK121" s="82" t="str">
        <f t="shared" si="134"/>
        <v/>
      </c>
      <c r="CL121" s="82">
        <f t="shared" si="135"/>
        <v>0</v>
      </c>
      <c r="CM121" s="82">
        <f t="shared" si="136"/>
        <v>0</v>
      </c>
      <c r="CN121" s="82">
        <f t="shared" si="137"/>
        <v>0</v>
      </c>
      <c r="CO121" s="82" t="str">
        <f t="shared" si="138"/>
        <v/>
      </c>
      <c r="CP121" s="82">
        <f t="shared" si="139"/>
        <v>0</v>
      </c>
      <c r="CQ121" s="82">
        <f t="shared" si="140"/>
        <v>0</v>
      </c>
      <c r="CR121" s="82" t="str">
        <f t="shared" si="141"/>
        <v/>
      </c>
      <c r="CS121" s="82" t="str">
        <f t="shared" si="142"/>
        <v/>
      </c>
      <c r="CT121" s="82">
        <f t="shared" si="143"/>
        <v>0</v>
      </c>
      <c r="CU121" s="82" t="str">
        <f t="shared" si="144"/>
        <v/>
      </c>
      <c r="CV121" s="82" t="str">
        <f t="shared" si="145"/>
        <v/>
      </c>
      <c r="CW121" s="82" t="str">
        <f t="shared" si="146"/>
        <v/>
      </c>
      <c r="CX121" s="82">
        <f t="shared" si="147"/>
        <v>3237249</v>
      </c>
      <c r="CY121" s="82">
        <f>VLOOKUP($A121,FAG_Daten_2022!$A$1:$FK$206,FAG_Daten_2022!I$1,FALSE)</f>
        <v>687</v>
      </c>
      <c r="CZ121" s="82" t="str">
        <f>IF(VLOOKUP($A121,FAG_Daten_2022!$A$1:$FK$206,FAG_Daten_2022!BE$1,FALSE)="","",VLOOKUP($A121,FAG_Daten_2022!$A$1:$FK$206,FAG_Daten_2022!BE$1,FALSE))</f>
        <v/>
      </c>
      <c r="DA121" s="82" t="str">
        <f>IF(VLOOKUP($A121,FAG_Daten_2022!$A$1:$FK$206,FAG_Daten_2022!BF$1,FALSE)="","",VLOOKUP($A121,FAG_Daten_2022!$A$1:$FK$206,FAG_Daten_2022!BF$1,FALSE))</f>
        <v/>
      </c>
      <c r="DB121" s="82" t="str">
        <f>IF(VLOOKUP($A121,FAG_Daten_2022!$A$1:$FK$206,FAG_Daten_2022!BG$1,FALSE)="","",VLOOKUP($A121,FAG_Daten_2022!$A$1:$FK$206,FAG_Daten_2022!BG$1,FALSE))</f>
        <v/>
      </c>
      <c r="DC121" s="82" t="str">
        <f>IF(VLOOKUP($A121,FAG_Daten_2022!$A$1:$FK$206,FAG_Daten_2022!BH$1,FALSE)="","",VLOOKUP($A121,FAG_Daten_2022!$A$1:$FK$206,FAG_Daten_2022!BH$1,FALSE))</f>
        <v/>
      </c>
      <c r="DD121" s="82" t="str">
        <f>IF(VLOOKUP($A121,FAG_Daten_2022!$A$1:$FK$206,FAG_Daten_2022!BI$1,FALSE)="","",VLOOKUP($A121,FAG_Daten_2022!$A$1:$FK$206,FAG_Daten_2022!BI$1,FALSE))</f>
        <v/>
      </c>
      <c r="DE121" s="82" t="str">
        <f>IF(VLOOKUP($A121,FAG_Daten_2022!$A$1:$FK$206,FAG_Daten_2022!BJ$1,FALSE)="","",VLOOKUP($A121,FAG_Daten_2022!$A$1:$FK$206,FAG_Daten_2022!BJ$1,FALSE))</f>
        <v/>
      </c>
      <c r="DF121" s="82" t="str">
        <f>IF(VLOOKUP($A121,FAG_Daten_2022!$A$1:$FK$206,FAG_Daten_2022!BK$1,FALSE)="","",VLOOKUP($A121,FAG_Daten_2022!$A$1:$FK$206,FAG_Daten_2022!BK$1,FALSE))</f>
        <v/>
      </c>
      <c r="DG121" s="82" t="str">
        <f>IF(VLOOKUP($A121,FAG_Daten_2022!$A$1:$FK$206,FAG_Daten_2022!BL$1,FALSE)="","",VLOOKUP($A121,FAG_Daten_2022!$A$1:$FK$206,FAG_Daten_2022!BL$1,FALSE))</f>
        <v/>
      </c>
      <c r="DH121" s="82">
        <f>IF(VLOOKUP($A121,FAG_Daten_2022!$A$1:$FK$206,FAG_Daten_2022!BM$1,FALSE)="","",VLOOKUP($A121,FAG_Daten_2022!$A$1:$FK$206,FAG_Daten_2022!BM$1,FALSE))</f>
        <v>402</v>
      </c>
      <c r="DI121" s="82" t="str">
        <f>IF(VLOOKUP($A121,FAG_Daten_2022!$A$1:$FK$206,FAG_Daten_2022!BN$1,FALSE)="","",VLOOKUP($A121,FAG_Daten_2022!$A$1:$FK$206,FAG_Daten_2022!BN$1,FALSE))</f>
        <v/>
      </c>
      <c r="DJ121" s="82" t="str">
        <f>IF(VLOOKUP($A121,FAG_Daten_2022!$A$1:$FK$206,FAG_Daten_2022!BO$1,FALSE)="","",VLOOKUP($A121,FAG_Daten_2022!$A$1:$FK$206,FAG_Daten_2022!BO$1,FALSE))</f>
        <v/>
      </c>
      <c r="DK121" s="82" t="str">
        <f>IF(VLOOKUP($A121,FAG_Daten_2022!$A$1:$FK$206,FAG_Daten_2022!BP$1,FALSE)="","",VLOOKUP($A121,FAG_Daten_2022!$A$1:$FK$206,FAG_Daten_2022!BP$1,FALSE))</f>
        <v/>
      </c>
      <c r="DL121" s="82" t="str">
        <f>IF(VLOOKUP($A121,FAG_Daten_2022!$A$1:$FK$206,FAG_Daten_2022!BQ$1,FALSE)="","",VLOOKUP($A121,FAG_Daten_2022!$A$1:$FK$206,FAG_Daten_2022!BQ$1,FALSE))</f>
        <v/>
      </c>
      <c r="DM121" s="82" t="str">
        <f>IF(VLOOKUP($A121,FAG_Daten_2022!$A$1:$FK$206,FAG_Daten_2022!BR$1,FALSE)="","",VLOOKUP($A121,FAG_Daten_2022!$A$1:$FK$206,FAG_Daten_2022!BR$1,FALSE))</f>
        <v/>
      </c>
      <c r="DN121" s="82" t="str">
        <f t="shared" si="148"/>
        <v/>
      </c>
      <c r="DO121" s="82" t="str">
        <f t="shared" si="149"/>
        <v/>
      </c>
      <c r="DP121" s="82" t="str">
        <f t="shared" si="150"/>
        <v/>
      </c>
      <c r="DQ121" s="82" t="str">
        <f t="shared" si="151"/>
        <v/>
      </c>
      <c r="DR121" s="82" t="str">
        <f t="shared" si="152"/>
        <v/>
      </c>
      <c r="DS121" s="82" t="str">
        <f t="shared" si="153"/>
        <v/>
      </c>
      <c r="DT121" s="82" t="str">
        <f t="shared" si="154"/>
        <v/>
      </c>
      <c r="DU121" s="82" t="str">
        <f t="shared" si="155"/>
        <v/>
      </c>
      <c r="DV121" s="82">
        <f t="shared" si="156"/>
        <v>127150</v>
      </c>
      <c r="DW121" s="82" t="str">
        <f t="shared" si="157"/>
        <v/>
      </c>
      <c r="DX121" s="82" t="str">
        <f t="shared" si="158"/>
        <v/>
      </c>
      <c r="DY121" s="82" t="str">
        <f t="shared" si="159"/>
        <v/>
      </c>
      <c r="DZ121" s="82">
        <f t="shared" si="160"/>
        <v>127150</v>
      </c>
      <c r="EA121" s="82">
        <f t="shared" si="161"/>
        <v>3364399</v>
      </c>
      <c r="EB121" s="82"/>
      <c r="EC121" s="82"/>
      <c r="ED121" s="82"/>
      <c r="EE121" s="82"/>
      <c r="EF121" s="82"/>
      <c r="EG121" s="82"/>
      <c r="EH121" s="82"/>
      <c r="EI121" s="82"/>
      <c r="EJ121" s="82"/>
      <c r="EK121" s="1"/>
      <c r="EL121" s="11"/>
      <c r="EM121" s="1"/>
    </row>
    <row r="122" spans="1:143" s="3" customFormat="1" outlineLevel="1" x14ac:dyDescent="0.2">
      <c r="A122" s="3">
        <v>97</v>
      </c>
      <c r="B122" s="3" t="str">
        <f>VLOOKUP(A122,FAG_Daten_2022!A$1:$FK$206,FAG_Daten_2022!$B$1,FALSE)</f>
        <v>Rümlang</v>
      </c>
      <c r="C122" s="3" t="str">
        <f>VLOOKUP(A122,FAG_Daten_2022!A$1:$FK$206,FAG_Daten_2022!$C$1,FALSE)</f>
        <v>Politische Gemeinde</v>
      </c>
      <c r="D122" s="3" t="str">
        <f>VLOOKUP(A122,FAG_Daten_2022!A$1:$FK$206,FAG_Daten_2022!$D$1,FALSE)</f>
        <v>Bezirk Dielsdorf</v>
      </c>
      <c r="E122" s="82">
        <f>VLOOKUP(A122,FAG_Daten_2022!A$1:$FK$206,FAG_Daten_2022!$AT$1,FALSE)</f>
        <v>3695</v>
      </c>
      <c r="F122" s="82">
        <f>VLOOKUP(A122,FAG_Daten_2022!A$1:$FK$206,FAG_Daten_2022!$AV$1,FALSE)</f>
        <v>3770</v>
      </c>
      <c r="G122" s="82">
        <f>VLOOKUP(A122,FAG_Daten_2022!A$1:$FK$206,FAG_Daten_2022!$F$1,FALSE)</f>
        <v>8281</v>
      </c>
      <c r="H122" s="80">
        <f>VLOOKUP(A122,FAG_Daten_2022!A$1:$FK$206,FAG_Daten_2022!$DH$1,FALSE)</f>
        <v>109</v>
      </c>
      <c r="I122" s="82">
        <f>ROUND(IF(E122&lt;FAG_Basisdaten!$C$5*F122,(FAG_Basisdaten!$C$5*F122-E122)*G122*H122/100,0),0)</f>
        <v>0</v>
      </c>
      <c r="J122" s="82">
        <f>VLOOKUP(A122,FAG_Daten_2022!A$1:$FK$206,FAG_Daten_2022!$AT$1,FALSE)</f>
        <v>3695</v>
      </c>
      <c r="K122" s="82">
        <f>VLOOKUP(A122,FAG_Daten_2022!A$1:$FK$206,FAG_Daten_2022!$AV$1,FALSE)</f>
        <v>3770</v>
      </c>
      <c r="L122" s="3">
        <f>VLOOKUP(A122,FAG_Daten_2022!A$1:$FK$206,FAG_Daten_2022!$F$1,FALSE)</f>
        <v>8281</v>
      </c>
      <c r="M122" s="3">
        <f>VLOOKUP(A122,FAG_Daten_2022!A$1:$FK$206,FAG_Daten_2022!DJ$1,FALSE)</f>
        <v>99.67</v>
      </c>
      <c r="N122" s="3">
        <f>VLOOKUP(A122,FAG_Daten_2022!A$1:$FK$206,FAG_Daten_2022!$DK$1,FALSE)</f>
        <v>100.87</v>
      </c>
      <c r="O122" s="82">
        <f>ROUND(IF(J122&gt;K122*FAG_Basisdaten!$C$8,(J122-K122*FAG_Basisdaten!$C$8)*FAG_Basisdaten!$C$9*L122*(M122/N122),0),0)</f>
        <v>0</v>
      </c>
      <c r="P122" s="82">
        <f>VLOOKUP(A122,FAG_Daten_2022!A$1:$FK$206,FAG_Daten_2022!$I$1,FALSE)</f>
        <v>1713</v>
      </c>
      <c r="Q122" s="82">
        <f>VLOOKUP(A122,FAG_Daten_2022!A$1:$FK$206,FAG_Daten_2022!$F$1,FALSE)</f>
        <v>8281</v>
      </c>
      <c r="R122" s="82">
        <f>VLOOKUP(A122,FAG_Daten_2022!A$1:$FK$206,FAG_Daten_2022!$K$1,FALSE)</f>
        <v>232131</v>
      </c>
      <c r="S122" s="82">
        <f>VLOOKUP(A122,FAG_Daten_2022!A$1:$FK$206,FAG_Daten_2022!$H$1,FALSE)</f>
        <v>1130451</v>
      </c>
      <c r="T122" s="82">
        <f>VLOOKUP(A122,FAG_Daten_2022!A$1:$FK$206,FAG_Daten_2022!$F$1,FALSE)</f>
        <v>8281</v>
      </c>
      <c r="U122" s="3">
        <f>VLOOKUP(A122,FAG_Daten_2022!A$1:$FK$206,FAG_Daten_2022!$BC$1,FALSE)</f>
        <v>102.3</v>
      </c>
      <c r="V122" s="3">
        <f>VLOOKUP(A122,FAG_Daten_2022!A$1:$FK$206,FAG_Daten_2022!$BD$1,FALSE)</f>
        <v>104.2</v>
      </c>
      <c r="W122" s="118">
        <f>IF((P122/Q122)&gt;(R122/S122)*FAG_Basisdaten!$C$12,((P122/Q122)-(R122/S122)*FAG_Basisdaten!$C$12)*T122*FAG_Basisdaten!$C$13*(U122/V122),0)</f>
        <v>0</v>
      </c>
      <c r="X122" s="3">
        <f>VLOOKUP(A122,FAG_Daten_2022!A$1:$FK$206,FAG_Daten_2022!$DH$1,FALSE)</f>
        <v>109</v>
      </c>
      <c r="Y122" s="3">
        <f>VLOOKUP(A122,FAG_Daten_2022!A$1:$FK$206,FAG_Daten_2022!$DJ$1,FALSE)</f>
        <v>99.67</v>
      </c>
      <c r="Z122" s="82">
        <f>ROUND(W122-W122*MIN(MAX((Y122*FAG_Basisdaten!$C$15-X122)/(Y122*FAG_Basisdaten!$C$14),0),1),0)</f>
        <v>0</v>
      </c>
      <c r="AA122" s="79">
        <f>VLOOKUP(A122,FAG_Daten_2022!A$1:$FK$206,FAG_Daten_2022!$AW$1,FALSE)</f>
        <v>670.93</v>
      </c>
      <c r="AB122" s="83">
        <f>VLOOKUP(A122,FAG_Daten_2022!A$1:$FK$206,FAG_Daten_2022!$AZ$1,FALSE)</f>
        <v>0</v>
      </c>
      <c r="AC122" s="3">
        <f>VLOOKUP(A122,FAG_Daten_2022!A$1:$FK$206,FAG_Daten_2022!$F$1,FALSE)</f>
        <v>8281</v>
      </c>
      <c r="AD122" s="3">
        <f>VLOOKUP(A122,FAG_Daten_2022!A$1:$FK$206,FAG_Daten_2022!$BC$1,FALSE)</f>
        <v>102.3</v>
      </c>
      <c r="AE122" s="3">
        <f>VLOOKUP(A122,FAG_Daten_2022!A$1:$FK$206,FAG_Daten_2022!$BD$1,FALSE)</f>
        <v>104.2</v>
      </c>
      <c r="AF122" s="80">
        <f>IF(OR(AA122&lt;FAG_Basisdaten!$C$18,AB122&gt;FAG_Basisdaten!$C$19),MAX((FAG_Basisdaten!$C$20+FAG_Basisdaten!$C$21*AA122+FAG_Basisdaten!$C$22*AB122*100)*AC122*(AD122/AE122),0),0)</f>
        <v>0</v>
      </c>
      <c r="AG122" s="3">
        <f>VLOOKUP(A122,FAG_Daten_2022!A$1:$FK$206,FAG_Daten_2022!$DH$1,FALSE)</f>
        <v>109</v>
      </c>
      <c r="AH122" s="3">
        <f>VLOOKUP(A122,FAG_Daten_2022!A$1:$FK$206,FAG_Daten_2022!$DJ$1,FALSE)</f>
        <v>99.67</v>
      </c>
      <c r="AI122" s="82">
        <f>ROUND(AF122-AF122*MIN(MAX((AH122*FAG_Basisdaten!$C$24-AG122)/(AH122*FAG_Basisdaten!$C$23),0),1),0)</f>
        <v>0</v>
      </c>
      <c r="AJ122" s="3">
        <f>VLOOKUP(A122,FAG_Daten_2022!$A$1:$FK$206,FAG_Daten_2022!$BC$1,FALSE)</f>
        <v>102.3</v>
      </c>
      <c r="AK122" s="3">
        <f>VLOOKUP(A122,FAG_Daten_2022!$A$1:$FK$206,FAG_Daten_2022!$BD$1,FALSE)</f>
        <v>104.2</v>
      </c>
      <c r="AL122" s="82">
        <v>0</v>
      </c>
      <c r="AM122" s="82">
        <f t="shared" si="122"/>
        <v>0</v>
      </c>
      <c r="AN122" s="115" t="str">
        <f>IF(VLOOKUP($A122,FAG_Daten_2022!$A$1:$FK$206,FAG_Daten_2022!BS$1,FALSE)="","",VLOOKUP($A122,FAG_Daten_2022!$A$1:$FK$206,FAG_Daten_2022!BS$1,FALSE))</f>
        <v>Rümlang</v>
      </c>
      <c r="AO122" s="115" t="str">
        <f>IF(VLOOKUP($A122,FAG_Daten_2022!$A$1:$FK$206,FAG_Daten_2022!BT$1,FALSE)="","",VLOOKUP($A122,FAG_Daten_2022!$A$1:$FK$206,FAG_Daten_2022!BT$1,FALSE))</f>
        <v/>
      </c>
      <c r="AP122" s="115" t="str">
        <f>IF(VLOOKUP($A122,FAG_Daten_2022!$A$1:$FK$206,FAG_Daten_2022!BU$1,FALSE)="","",VLOOKUP($A122,FAG_Daten_2022!$A$1:$FK$206,FAG_Daten_2022!BU$1,FALSE))</f>
        <v/>
      </c>
      <c r="AQ122" s="115" t="str">
        <f>IF(VLOOKUP($A122,FAG_Daten_2022!$A$1:$FK$206,FAG_Daten_2022!BV$1,FALSE)="","",VLOOKUP($A122,FAG_Daten_2022!$A$1:$FK$206,FAG_Daten_2022!BV$1,FALSE))</f>
        <v/>
      </c>
      <c r="AR122" s="115" t="str">
        <f>IF(VLOOKUP($A122,FAG_Daten_2022!$A$1:$FK$206,FAG_Daten_2022!BW$1,FALSE)="","",VLOOKUP($A122,FAG_Daten_2022!$A$1:$FK$206,FAG_Daten_2022!BW$1,FALSE))</f>
        <v>Rümlang-Oberglatt</v>
      </c>
      <c r="AS122" s="115" t="str">
        <f>IF(VLOOKUP($A122,FAG_Daten_2022!$A$1:$FK$206,FAG_Daten_2022!BX$1,FALSE)="","",VLOOKUP($A122,FAG_Daten_2022!$A$1:$FK$206,FAG_Daten_2022!BX$1,FALSE))</f>
        <v/>
      </c>
      <c r="AT122" s="115" t="str">
        <f>IF(VLOOKUP($A122,FAG_Daten_2022!$A$1:$FK$206,FAG_Daten_2022!BY$1,FALSE)="","",VLOOKUP($A122,FAG_Daten_2022!$A$1:$FK$206,FAG_Daten_2022!BY$1,FALSE))</f>
        <v/>
      </c>
      <c r="AU122" s="115" t="str">
        <f>IF(VLOOKUP($A122,FAG_Daten_2022!$A$1:$FK$206,FAG_Daten_2022!BZ$1,FALSE)="","",VLOOKUP($A122,FAG_Daten_2022!$A$1:$FK$206,FAG_Daten_2022!BZ$1,FALSE))</f>
        <v/>
      </c>
      <c r="AV122" s="115" t="str">
        <f>IF(VLOOKUP($A122,FAG_Daten_2022!$A$1:$FK$206,FAG_Daten_2022!CA$1,FALSE)="","",VLOOKUP($A122,FAG_Daten_2022!$A$1:$FK$206,FAG_Daten_2022!CA$1,FALSE))</f>
        <v/>
      </c>
      <c r="AW122" s="115" t="str">
        <f>IF(VLOOKUP($A122,FAG_Daten_2022!$A$1:$FK$206,FAG_Daten_2022!CB$1,FALSE)="","",VLOOKUP($A122,FAG_Daten_2022!$A$1:$FK$206,FAG_Daten_2022!CB$1,FALSE))</f>
        <v/>
      </c>
      <c r="AX122" s="115" t="str">
        <f>IF(VLOOKUP($A122,FAG_Daten_2022!$A$1:$FK$206,FAG_Daten_2022!CC$1,FALSE)="","",VLOOKUP($A122,FAG_Daten_2022!$A$1:$FK$206,FAG_Daten_2022!CC$1,FALSE))</f>
        <v/>
      </c>
      <c r="AY122" s="115" t="str">
        <f>IF(VLOOKUP($A122,FAG_Daten_2022!$A$1:$FK$206,FAG_Daten_2022!CD$1,FALSE)="","",VLOOKUP($A122,FAG_Daten_2022!$A$1:$FK$206,FAG_Daten_2022!CD$1,FALSE))</f>
        <v/>
      </c>
      <c r="AZ122" s="80">
        <f>VLOOKUP($A122,FAG_Daten_2022!$A$1:$FK$206,FAG_Daten_2022!$DH$1,FALSE)</f>
        <v>109</v>
      </c>
      <c r="BA122" s="80">
        <f>IF(VLOOKUP($A122,FAG_Daten_2022!$A$1:$FK$206,FAG_Daten_2022!M$1,FALSE)="","",VLOOKUP($A122,FAG_Daten_2022!$A$1:$FK$206,FAG_Daten_2022!M$1,FALSE))</f>
        <v>46</v>
      </c>
      <c r="BB122" s="80">
        <f>IF(VLOOKUP($A122,FAG_Daten_2022!$A$1:$FK$206,FAG_Daten_2022!N$1,FALSE)="","",VLOOKUP($A122,FAG_Daten_2022!$A$1:$FK$206,FAG_Daten_2022!N$1,FALSE))</f>
        <v>0</v>
      </c>
      <c r="BC122" s="80">
        <f>IF(VLOOKUP($A122,FAG_Daten_2022!$A$1:$FK$206,FAG_Daten_2022!O$1,FALSE)="","",VLOOKUP($A122,FAG_Daten_2022!$A$1:$FK$206,FAG_Daten_2022!O$1,FALSE))</f>
        <v>0</v>
      </c>
      <c r="BD122" s="80" t="str">
        <f>IF(VLOOKUP($A122,FAG_Daten_2022!$A$1:$FK$206,FAG_Daten_2022!P$1,FALSE)="","",VLOOKUP($A122,FAG_Daten_2022!$A$1:$FK$206,FAG_Daten_2022!P$1,FALSE))</f>
        <v/>
      </c>
      <c r="BE122" s="80">
        <f>IF(VLOOKUP($A122,FAG_Daten_2022!$A$1:$FK$206,FAG_Daten_2022!R$1,FALSE)="","",VLOOKUP($A122,FAG_Daten_2022!$A$1:$FK$206,FAG_Daten_2022!R$1,FALSE))</f>
        <v>20</v>
      </c>
      <c r="BF122" s="80">
        <f>IF(VLOOKUP($A122,FAG_Daten_2022!$A$1:$FK$206,FAG_Daten_2022!S$1,FALSE)="","",VLOOKUP($A122,FAG_Daten_2022!$A$1:$FK$206,FAG_Daten_2022!S$1,FALSE))</f>
        <v>0</v>
      </c>
      <c r="BG122" s="80" t="str">
        <f>IF(VLOOKUP($A122,FAG_Daten_2022!$A$1:$FK$206,FAG_Daten_2022!T$1,FALSE)="","",VLOOKUP($A122,FAG_Daten_2022!$A$1:$FK$206,FAG_Daten_2022!T$1,FALSE))</f>
        <v/>
      </c>
      <c r="BH122" s="80" t="str">
        <f>IF(VLOOKUP($A122,FAG_Daten_2022!$A$1:$FK$206,FAG_Daten_2022!U$1,FALSE)="","",VLOOKUP($A122,FAG_Daten_2022!$A$1:$FK$206,FAG_Daten_2022!U$1,FALSE))</f>
        <v/>
      </c>
      <c r="BI122" s="80">
        <f>IF(VLOOKUP($A122,FAG_Daten_2022!$A$1:$FK$206,FAG_Daten_2022!W$1,FALSE)="","",VLOOKUP($A122,FAG_Daten_2022!$A$1:$FK$206,FAG_Daten_2022!W$1,FALSE))</f>
        <v>0</v>
      </c>
      <c r="BJ122" s="80" t="str">
        <f>IF(VLOOKUP($A122,FAG_Daten_2022!$A$1:$FK$206,FAG_Daten_2022!X$1,FALSE)="","",VLOOKUP($A122,FAG_Daten_2022!$A$1:$FK$206,FAG_Daten_2022!X$1,FALSE))</f>
        <v/>
      </c>
      <c r="BK122" s="80" t="str">
        <f>IF(VLOOKUP($A122,FAG_Daten_2022!$A$1:$FK$206,FAG_Daten_2022!Y$1,FALSE)="","",VLOOKUP($A122,FAG_Daten_2022!$A$1:$FK$206,FAG_Daten_2022!Y$1,FALSE))</f>
        <v/>
      </c>
      <c r="BL122" s="80" t="str">
        <f>IF(VLOOKUP($A122,FAG_Daten_2022!$A$1:$FK$206,FAG_Daten_2022!Z$1,FALSE)="","",VLOOKUP($A122,FAG_Daten_2022!$A$1:$FK$206,FAG_Daten_2022!Z$1,FALSE))</f>
        <v/>
      </c>
      <c r="BM122" s="82">
        <f>IF(VLOOKUP($A122,FAG_Daten_2022!$A$1:$FK$206,FAG_Daten_2022!AG$1,FALSE)="","",VLOOKUP($A122,FAG_Daten_2022!$A$1:$FK$206,FAG_Daten_2022!AG$1,FALSE))</f>
        <v>30598525</v>
      </c>
      <c r="BN122" s="82">
        <f>IF(VLOOKUP($A122,FAG_Daten_2022!$A$1:$FK$206,FAG_Daten_2022!AH$1,FALSE)="","",VLOOKUP($A122,FAG_Daten_2022!$A$1:$FK$206,FAG_Daten_2022!AH$1,FALSE))</f>
        <v>30598525</v>
      </c>
      <c r="BO122" s="82">
        <f>IF(VLOOKUP($A122,FAG_Daten_2022!$A$1:$FK$206,FAG_Daten_2022!AI$1,FALSE)="","",VLOOKUP($A122,FAG_Daten_2022!$A$1:$FK$206,FAG_Daten_2022!AI$1,FALSE))</f>
        <v>0</v>
      </c>
      <c r="BP122" s="113">
        <f>IF(VLOOKUP($A122,FAG_Daten_2022!$A$1:$FK$206,FAG_Daten_2022!AJ$1,FALSE)="","",VLOOKUP($A122,FAG_Daten_2022!$A$1:$FK$206,FAG_Daten_2022!AJ$1,FALSE))</f>
        <v>0</v>
      </c>
      <c r="BQ122" s="82" t="str">
        <f>IF(VLOOKUP($A122,FAG_Daten_2022!$A$1:$FK$206,FAG_Daten_2022!AK$1,FALSE)="","",VLOOKUP($A122,FAG_Daten_2022!$A$1:$FK$206,FAG_Daten_2022!AK$1,FALSE))</f>
        <v/>
      </c>
      <c r="BR122" s="82">
        <f>IF(VLOOKUP($A122,FAG_Daten_2022!$A$1:$FK$206,FAG_Daten_2022!AL$1,FALSE)="","",VLOOKUP($A122,FAG_Daten_2022!$A$1:$FK$206,FAG_Daten_2022!AL$1,FALSE))</f>
        <v>30598525</v>
      </c>
      <c r="BS122" s="82">
        <f>IF(VLOOKUP($A122,FAG_Daten_2022!$A$1:$FK$206,FAG_Daten_2022!AM$1,FALSE)="","",VLOOKUP($A122,FAG_Daten_2022!$A$1:$FK$206,FAG_Daten_2022!AM$1,FALSE))</f>
        <v>0</v>
      </c>
      <c r="BT122" s="82" t="str">
        <f>IF(VLOOKUP($A122,FAG_Daten_2022!$A$1:$FK$206,FAG_Daten_2022!AN$1,FALSE)="","",VLOOKUP($A122,FAG_Daten_2022!$A$1:$FK$206,FAG_Daten_2022!AN$1,FALSE))</f>
        <v/>
      </c>
      <c r="BU122" s="82" t="str">
        <f>IF(VLOOKUP($A122,FAG_Daten_2022!$A$1:$FK$206,FAG_Daten_2022!AO$1,FALSE)="","",VLOOKUP($A122,FAG_Daten_2022!$A$1:$FK$206,FAG_Daten_2022!AO$1,FALSE))</f>
        <v/>
      </c>
      <c r="BV122" s="82">
        <f>IF(VLOOKUP($A122,FAG_Daten_2022!$A$1:$FK$206,FAG_Daten_2022!AP$1,FALSE)="","",VLOOKUP($A122,FAG_Daten_2022!$A$1:$FK$206,FAG_Daten_2022!AP$1,FALSE))</f>
        <v>0</v>
      </c>
      <c r="BW122" s="82" t="str">
        <f>IF(VLOOKUP($A122,FAG_Daten_2022!$A$1:$FK$206,FAG_Daten_2022!AQ$1,FALSE)="","",VLOOKUP($A122,FAG_Daten_2022!$A$1:$FK$206,FAG_Daten_2022!AQ$1,FALSE))</f>
        <v/>
      </c>
      <c r="BX122" s="82" t="str">
        <f>IF(VLOOKUP($A122,FAG_Daten_2022!$A$1:$FK$206,FAG_Daten_2022!AR$1,FALSE)="","",VLOOKUP($A122,FAG_Daten_2022!$A$1:$FK$206,FAG_Daten_2022!AR$1,FALSE))</f>
        <v/>
      </c>
      <c r="BY122" s="82" t="str">
        <f>IF(VLOOKUP($A122,FAG_Daten_2022!$A$1:$FK$206,FAG_Daten_2022!AS$1,FALSE)="","",VLOOKUP($A122,FAG_Daten_2022!$A$1:$FK$206,FAG_Daten_2022!AS$1,FALSE))</f>
        <v/>
      </c>
      <c r="BZ122" s="82">
        <f t="shared" si="123"/>
        <v>0</v>
      </c>
      <c r="CA122" s="82">
        <f t="shared" si="124"/>
        <v>0</v>
      </c>
      <c r="CB122" s="82">
        <f t="shared" si="125"/>
        <v>0</v>
      </c>
      <c r="CC122" s="82" t="str">
        <f t="shared" si="126"/>
        <v/>
      </c>
      <c r="CD122" s="82">
        <f t="shared" si="127"/>
        <v>0</v>
      </c>
      <c r="CE122" s="82">
        <f t="shared" si="128"/>
        <v>0</v>
      </c>
      <c r="CF122" s="82" t="str">
        <f t="shared" si="129"/>
        <v/>
      </c>
      <c r="CG122" s="82" t="str">
        <f t="shared" si="130"/>
        <v/>
      </c>
      <c r="CH122" s="82">
        <f t="shared" si="131"/>
        <v>0</v>
      </c>
      <c r="CI122" s="82" t="str">
        <f t="shared" si="132"/>
        <v/>
      </c>
      <c r="CJ122" s="82" t="str">
        <f t="shared" si="133"/>
        <v/>
      </c>
      <c r="CK122" s="82" t="str">
        <f t="shared" si="134"/>
        <v/>
      </c>
      <c r="CL122" s="82">
        <f t="shared" si="135"/>
        <v>0</v>
      </c>
      <c r="CM122" s="82">
        <f t="shared" si="136"/>
        <v>0</v>
      </c>
      <c r="CN122" s="82">
        <f t="shared" si="137"/>
        <v>0</v>
      </c>
      <c r="CO122" s="82" t="str">
        <f t="shared" si="138"/>
        <v/>
      </c>
      <c r="CP122" s="82">
        <f t="shared" si="139"/>
        <v>0</v>
      </c>
      <c r="CQ122" s="82">
        <f t="shared" si="140"/>
        <v>0</v>
      </c>
      <c r="CR122" s="82" t="str">
        <f t="shared" si="141"/>
        <v/>
      </c>
      <c r="CS122" s="82" t="str">
        <f t="shared" si="142"/>
        <v/>
      </c>
      <c r="CT122" s="82">
        <f t="shared" si="143"/>
        <v>0</v>
      </c>
      <c r="CU122" s="82" t="str">
        <f t="shared" si="144"/>
        <v/>
      </c>
      <c r="CV122" s="82" t="str">
        <f t="shared" si="145"/>
        <v/>
      </c>
      <c r="CW122" s="82" t="str">
        <f t="shared" si="146"/>
        <v/>
      </c>
      <c r="CX122" s="82">
        <f t="shared" si="147"/>
        <v>0</v>
      </c>
      <c r="CY122" s="82">
        <f>VLOOKUP($A122,FAG_Daten_2022!$A$1:$FK$206,FAG_Daten_2022!I$1,FALSE)</f>
        <v>1713</v>
      </c>
      <c r="CZ122" s="82">
        <f>IF(VLOOKUP($A122,FAG_Daten_2022!$A$1:$FK$206,FAG_Daten_2022!BE$1,FALSE)="","",VLOOKUP($A122,FAG_Daten_2022!$A$1:$FK$206,FAG_Daten_2022!BE$1,FALSE))</f>
        <v>735</v>
      </c>
      <c r="DA122" s="82" t="str">
        <f>IF(VLOOKUP($A122,FAG_Daten_2022!$A$1:$FK$206,FAG_Daten_2022!BF$1,FALSE)="","",VLOOKUP($A122,FAG_Daten_2022!$A$1:$FK$206,FAG_Daten_2022!BF$1,FALSE))</f>
        <v/>
      </c>
      <c r="DB122" s="82" t="str">
        <f>IF(VLOOKUP($A122,FAG_Daten_2022!$A$1:$FK$206,FAG_Daten_2022!BG$1,FALSE)="","",VLOOKUP($A122,FAG_Daten_2022!$A$1:$FK$206,FAG_Daten_2022!BG$1,FALSE))</f>
        <v/>
      </c>
      <c r="DC122" s="82" t="str">
        <f>IF(VLOOKUP($A122,FAG_Daten_2022!$A$1:$FK$206,FAG_Daten_2022!BH$1,FALSE)="","",VLOOKUP($A122,FAG_Daten_2022!$A$1:$FK$206,FAG_Daten_2022!BH$1,FALSE))</f>
        <v/>
      </c>
      <c r="DD122" s="82">
        <f>IF(VLOOKUP($A122,FAG_Daten_2022!$A$1:$FK$206,FAG_Daten_2022!BI$1,FALSE)="","",VLOOKUP($A122,FAG_Daten_2022!$A$1:$FK$206,FAG_Daten_2022!BI$1,FALSE))</f>
        <v>200</v>
      </c>
      <c r="DE122" s="82" t="str">
        <f>IF(VLOOKUP($A122,FAG_Daten_2022!$A$1:$FK$206,FAG_Daten_2022!BJ$1,FALSE)="","",VLOOKUP($A122,FAG_Daten_2022!$A$1:$FK$206,FAG_Daten_2022!BJ$1,FALSE))</f>
        <v/>
      </c>
      <c r="DF122" s="82" t="str">
        <f>IF(VLOOKUP($A122,FAG_Daten_2022!$A$1:$FK$206,FAG_Daten_2022!BK$1,FALSE)="","",VLOOKUP($A122,FAG_Daten_2022!$A$1:$FK$206,FAG_Daten_2022!BK$1,FALSE))</f>
        <v/>
      </c>
      <c r="DG122" s="82" t="str">
        <f>IF(VLOOKUP($A122,FAG_Daten_2022!$A$1:$FK$206,FAG_Daten_2022!BL$1,FALSE)="","",VLOOKUP($A122,FAG_Daten_2022!$A$1:$FK$206,FAG_Daten_2022!BL$1,FALSE))</f>
        <v/>
      </c>
      <c r="DH122" s="82" t="str">
        <f>IF(VLOOKUP($A122,FAG_Daten_2022!$A$1:$FK$206,FAG_Daten_2022!BM$1,FALSE)="","",VLOOKUP($A122,FAG_Daten_2022!$A$1:$FK$206,FAG_Daten_2022!BM$1,FALSE))</f>
        <v/>
      </c>
      <c r="DI122" s="82" t="str">
        <f>IF(VLOOKUP($A122,FAG_Daten_2022!$A$1:$FK$206,FAG_Daten_2022!BN$1,FALSE)="","",VLOOKUP($A122,FAG_Daten_2022!$A$1:$FK$206,FAG_Daten_2022!BN$1,FALSE))</f>
        <v/>
      </c>
      <c r="DJ122" s="82" t="str">
        <f>IF(VLOOKUP($A122,FAG_Daten_2022!$A$1:$FK$206,FAG_Daten_2022!BO$1,FALSE)="","",VLOOKUP($A122,FAG_Daten_2022!$A$1:$FK$206,FAG_Daten_2022!BO$1,FALSE))</f>
        <v/>
      </c>
      <c r="DK122" s="82" t="str">
        <f>IF(VLOOKUP($A122,FAG_Daten_2022!$A$1:$FK$206,FAG_Daten_2022!BP$1,FALSE)="","",VLOOKUP($A122,FAG_Daten_2022!$A$1:$FK$206,FAG_Daten_2022!BP$1,FALSE))</f>
        <v/>
      </c>
      <c r="DL122" s="82" t="str">
        <f>IF(VLOOKUP($A122,FAG_Daten_2022!$A$1:$FK$206,FAG_Daten_2022!BQ$1,FALSE)="","",VLOOKUP($A122,FAG_Daten_2022!$A$1:$FK$206,FAG_Daten_2022!BQ$1,FALSE))</f>
        <v/>
      </c>
      <c r="DM122" s="82" t="str">
        <f>IF(VLOOKUP($A122,FAG_Daten_2022!$A$1:$FK$206,FAG_Daten_2022!BR$1,FALSE)="","",VLOOKUP($A122,FAG_Daten_2022!$A$1:$FK$206,FAG_Daten_2022!BR$1,FALSE))</f>
        <v/>
      </c>
      <c r="DN122" s="82">
        <f t="shared" si="148"/>
        <v>0</v>
      </c>
      <c r="DO122" s="82" t="str">
        <f t="shared" si="149"/>
        <v/>
      </c>
      <c r="DP122" s="82" t="str">
        <f t="shared" si="150"/>
        <v/>
      </c>
      <c r="DQ122" s="82" t="str">
        <f t="shared" si="151"/>
        <v/>
      </c>
      <c r="DR122" s="82">
        <f t="shared" si="152"/>
        <v>0</v>
      </c>
      <c r="DS122" s="82" t="str">
        <f t="shared" si="153"/>
        <v/>
      </c>
      <c r="DT122" s="82" t="str">
        <f t="shared" si="154"/>
        <v/>
      </c>
      <c r="DU122" s="82" t="str">
        <f t="shared" si="155"/>
        <v/>
      </c>
      <c r="DV122" s="82" t="str">
        <f t="shared" si="156"/>
        <v/>
      </c>
      <c r="DW122" s="82" t="str">
        <f t="shared" si="157"/>
        <v/>
      </c>
      <c r="DX122" s="82" t="str">
        <f t="shared" si="158"/>
        <v/>
      </c>
      <c r="DY122" s="82" t="str">
        <f t="shared" si="159"/>
        <v/>
      </c>
      <c r="DZ122" s="82">
        <f t="shared" si="160"/>
        <v>0</v>
      </c>
      <c r="EA122" s="82">
        <f t="shared" si="161"/>
        <v>0</v>
      </c>
      <c r="EB122" s="82"/>
      <c r="EC122" s="82"/>
      <c r="ED122" s="82"/>
      <c r="EE122" s="82"/>
      <c r="EF122" s="82"/>
      <c r="EG122" s="82"/>
      <c r="EH122" s="82"/>
      <c r="EI122" s="82"/>
      <c r="EJ122" s="82"/>
      <c r="EL122" s="82"/>
    </row>
    <row r="123" spans="1:143" outlineLevel="1" x14ac:dyDescent="0.2">
      <c r="A123" s="3">
        <v>139</v>
      </c>
      <c r="B123" s="3" t="str">
        <f>VLOOKUP(A123,FAG_Daten_2022!A$1:$FK$206,FAG_Daten_2022!$B$1,FALSE)</f>
        <v>Rüschlikon</v>
      </c>
      <c r="C123" s="3" t="str">
        <f>VLOOKUP(A123,FAG_Daten_2022!A$1:$FK$206,FAG_Daten_2022!$C$1,FALSE)</f>
        <v>Politische Gemeinde</v>
      </c>
      <c r="D123" s="3" t="str">
        <f>VLOOKUP(A123,FAG_Daten_2022!A$1:$FK$206,FAG_Daten_2022!$D$1,FALSE)</f>
        <v>Bezirk Horgen</v>
      </c>
      <c r="E123" s="82">
        <f>VLOOKUP(A123,FAG_Daten_2022!A$1:$FK$206,FAG_Daten_2022!$AT$1,FALSE)</f>
        <v>14156</v>
      </c>
      <c r="F123" s="82">
        <f>VLOOKUP(A123,FAG_Daten_2022!A$1:$FK$206,FAG_Daten_2022!$AV$1,FALSE)</f>
        <v>3770</v>
      </c>
      <c r="G123" s="82">
        <f>VLOOKUP(A123,FAG_Daten_2022!A$1:$FK$206,FAG_Daten_2022!$F$1,FALSE)</f>
        <v>6120</v>
      </c>
      <c r="H123" s="80">
        <f>VLOOKUP(A123,FAG_Daten_2022!A$1:$FK$206,FAG_Daten_2022!$DH$1,FALSE)</f>
        <v>73</v>
      </c>
      <c r="I123" s="82">
        <f>ROUND(IF(E123&lt;FAG_Basisdaten!$C$5*F123,(FAG_Basisdaten!$C$5*F123-E123)*G123*H123/100,0),0)</f>
        <v>0</v>
      </c>
      <c r="J123" s="82">
        <f>VLOOKUP(A123,FAG_Daten_2022!A$1:$FK$206,FAG_Daten_2022!$AT$1,FALSE)</f>
        <v>14156</v>
      </c>
      <c r="K123" s="82">
        <f>VLOOKUP(A123,FAG_Daten_2022!A$1:$FK$206,FAG_Daten_2022!$AV$1,FALSE)</f>
        <v>3770</v>
      </c>
      <c r="L123" s="3">
        <f>VLOOKUP(A123,FAG_Daten_2022!A$1:$FK$206,FAG_Daten_2022!$F$1,FALSE)</f>
        <v>6120</v>
      </c>
      <c r="M123" s="3">
        <f>VLOOKUP(A123,FAG_Daten_2022!A$1:$FK$206,FAG_Daten_2022!DJ$1,FALSE)</f>
        <v>99.67</v>
      </c>
      <c r="N123" s="3">
        <f>VLOOKUP(A123,FAG_Daten_2022!A$1:$FK$206,FAG_Daten_2022!$DK$1,FALSE)</f>
        <v>100.87</v>
      </c>
      <c r="O123" s="82">
        <f>ROUND(IF(J123&gt;K123*FAG_Basisdaten!$C$8,(J123-K123*FAG_Basisdaten!$C$8)*FAG_Basisdaten!$C$9*L123*(M123/N123),0),0)</f>
        <v>42368451</v>
      </c>
      <c r="P123" s="82">
        <f>VLOOKUP(A123,FAG_Daten_2022!A$1:$FK$206,FAG_Daten_2022!$I$1,FALSE)</f>
        <v>1353</v>
      </c>
      <c r="Q123" s="82">
        <f>VLOOKUP(A123,FAG_Daten_2022!A$1:$FK$206,FAG_Daten_2022!$F$1,FALSE)</f>
        <v>6120</v>
      </c>
      <c r="R123" s="82">
        <f>VLOOKUP(A123,FAG_Daten_2022!A$1:$FK$206,FAG_Daten_2022!$K$1,FALSE)</f>
        <v>232131</v>
      </c>
      <c r="S123" s="82">
        <f>VLOOKUP(A123,FAG_Daten_2022!A$1:$FK$206,FAG_Daten_2022!$H$1,FALSE)</f>
        <v>1130451</v>
      </c>
      <c r="T123" s="82">
        <f>VLOOKUP(A123,FAG_Daten_2022!A$1:$FK$206,FAG_Daten_2022!$F$1,FALSE)</f>
        <v>6120</v>
      </c>
      <c r="U123" s="3">
        <f>VLOOKUP(A123,FAG_Daten_2022!A$1:$FK$206,FAG_Daten_2022!$BC$1,FALSE)</f>
        <v>102.3</v>
      </c>
      <c r="V123" s="3">
        <f>VLOOKUP(A123,FAG_Daten_2022!A$1:$FK$206,FAG_Daten_2022!$BD$1,FALSE)</f>
        <v>104.2</v>
      </c>
      <c r="W123" s="118">
        <f>IF((P123/Q123)&gt;(R123/S123)*FAG_Basisdaten!$C$12,((P123/Q123)-(R123/S123)*FAG_Basisdaten!$C$12)*T123*FAG_Basisdaten!$C$13*(U123/V123),0)</f>
        <v>0</v>
      </c>
      <c r="X123" s="3">
        <f>VLOOKUP(A123,FAG_Daten_2022!A$1:$FK$206,FAG_Daten_2022!$DH$1,FALSE)</f>
        <v>73</v>
      </c>
      <c r="Y123" s="3">
        <f>VLOOKUP(A123,FAG_Daten_2022!A$1:$FK$206,FAG_Daten_2022!$DJ$1,FALSE)</f>
        <v>99.67</v>
      </c>
      <c r="Z123" s="82">
        <f>ROUND(W123-W123*MIN(MAX((Y123*FAG_Basisdaten!$C$15-X123)/(Y123*FAG_Basisdaten!$C$14),0),1),0)</f>
        <v>0</v>
      </c>
      <c r="AA123" s="79">
        <f>VLOOKUP(A123,FAG_Daten_2022!A$1:$FK$206,FAG_Daten_2022!$AW$1,FALSE)</f>
        <v>2102.25</v>
      </c>
      <c r="AB123" s="83">
        <f>VLOOKUP(A123,FAG_Daten_2022!A$1:$FK$206,FAG_Daten_2022!$AZ$1,FALSE)</f>
        <v>3.0700000000000002E-2</v>
      </c>
      <c r="AC123" s="3">
        <f>VLOOKUP(A123,FAG_Daten_2022!A$1:$FK$206,FAG_Daten_2022!$F$1,FALSE)</f>
        <v>6120</v>
      </c>
      <c r="AD123" s="3">
        <f>VLOOKUP(A123,FAG_Daten_2022!A$1:$FK$206,FAG_Daten_2022!$BC$1,FALSE)</f>
        <v>102.3</v>
      </c>
      <c r="AE123" s="3">
        <f>VLOOKUP(A123,FAG_Daten_2022!A$1:$FK$206,FAG_Daten_2022!$BD$1,FALSE)</f>
        <v>104.2</v>
      </c>
      <c r="AF123" s="80">
        <f>IF(OR(AA123&lt;FAG_Basisdaten!$C$18,AB123&gt;FAG_Basisdaten!$C$19),MAX((FAG_Basisdaten!$C$20+FAG_Basisdaten!$C$21*AA123+FAG_Basisdaten!$C$22*AB123*100)*AC123*(AD123/AE123),0),0)</f>
        <v>0</v>
      </c>
      <c r="AG123" s="3">
        <f>VLOOKUP(A123,FAG_Daten_2022!A$1:$FK$206,FAG_Daten_2022!$DH$1,FALSE)</f>
        <v>73</v>
      </c>
      <c r="AH123" s="3">
        <f>VLOOKUP(A123,FAG_Daten_2022!A$1:$FK$206,FAG_Daten_2022!$DJ$1,FALSE)</f>
        <v>99.67</v>
      </c>
      <c r="AI123" s="82">
        <f>ROUND(AF123-AF123*MIN(MAX((AH123*FAG_Basisdaten!$C$24-AG123)/(AH123*FAG_Basisdaten!$C$23),0),1),0)</f>
        <v>0</v>
      </c>
      <c r="AJ123" s="3">
        <f>VLOOKUP(A123,FAG_Daten_2022!$A$1:$FK$206,FAG_Daten_2022!$BC$1,FALSE)</f>
        <v>102.3</v>
      </c>
      <c r="AK123" s="3">
        <f>VLOOKUP(A123,FAG_Daten_2022!$A$1:$FK$206,FAG_Daten_2022!$BD$1,FALSE)</f>
        <v>104.2</v>
      </c>
      <c r="AL123" s="82">
        <v>0</v>
      </c>
      <c r="AM123" s="82">
        <f t="shared" si="122"/>
        <v>-42368451</v>
      </c>
      <c r="AN123" s="115" t="str">
        <f>IF(VLOOKUP($A123,FAG_Daten_2022!$A$1:$FK$206,FAG_Daten_2022!BS$1,FALSE)="","",VLOOKUP($A123,FAG_Daten_2022!$A$1:$FK$206,FAG_Daten_2022!BS$1,FALSE))</f>
        <v/>
      </c>
      <c r="AO123" s="115" t="str">
        <f>IF(VLOOKUP($A123,FAG_Daten_2022!$A$1:$FK$206,FAG_Daten_2022!BT$1,FALSE)="","",VLOOKUP($A123,FAG_Daten_2022!$A$1:$FK$206,FAG_Daten_2022!BT$1,FALSE))</f>
        <v/>
      </c>
      <c r="AP123" s="115" t="str">
        <f>IF(VLOOKUP($A123,FAG_Daten_2022!$A$1:$FK$206,FAG_Daten_2022!BU$1,FALSE)="","",VLOOKUP($A123,FAG_Daten_2022!$A$1:$FK$206,FAG_Daten_2022!BU$1,FALSE))</f>
        <v/>
      </c>
      <c r="AQ123" s="115" t="str">
        <f>IF(VLOOKUP($A123,FAG_Daten_2022!$A$1:$FK$206,FAG_Daten_2022!BV$1,FALSE)="","",VLOOKUP($A123,FAG_Daten_2022!$A$1:$FK$206,FAG_Daten_2022!BV$1,FALSE))</f>
        <v/>
      </c>
      <c r="AR123" s="115" t="str">
        <f>IF(VLOOKUP($A123,FAG_Daten_2022!$A$1:$FK$206,FAG_Daten_2022!BW$1,FALSE)="","",VLOOKUP($A123,FAG_Daten_2022!$A$1:$FK$206,FAG_Daten_2022!BW$1,FALSE))</f>
        <v/>
      </c>
      <c r="AS123" s="115" t="str">
        <f>IF(VLOOKUP($A123,FAG_Daten_2022!$A$1:$FK$206,FAG_Daten_2022!BX$1,FALSE)="","",VLOOKUP($A123,FAG_Daten_2022!$A$1:$FK$206,FAG_Daten_2022!BX$1,FALSE))</f>
        <v/>
      </c>
      <c r="AT123" s="115" t="str">
        <f>IF(VLOOKUP($A123,FAG_Daten_2022!$A$1:$FK$206,FAG_Daten_2022!BY$1,FALSE)="","",VLOOKUP($A123,FAG_Daten_2022!$A$1:$FK$206,FAG_Daten_2022!BY$1,FALSE))</f>
        <v/>
      </c>
      <c r="AU123" s="115" t="str">
        <f>IF(VLOOKUP($A123,FAG_Daten_2022!$A$1:$FK$206,FAG_Daten_2022!BZ$1,FALSE)="","",VLOOKUP($A123,FAG_Daten_2022!$A$1:$FK$206,FAG_Daten_2022!BZ$1,FALSE))</f>
        <v/>
      </c>
      <c r="AV123" s="115" t="str">
        <f>IF(VLOOKUP($A123,FAG_Daten_2022!$A$1:$FK$206,FAG_Daten_2022!CA$1,FALSE)="","",VLOOKUP($A123,FAG_Daten_2022!$A$1:$FK$206,FAG_Daten_2022!CA$1,FALSE))</f>
        <v/>
      </c>
      <c r="AW123" s="115" t="str">
        <f>IF(VLOOKUP($A123,FAG_Daten_2022!$A$1:$FK$206,FAG_Daten_2022!CB$1,FALSE)="","",VLOOKUP($A123,FAG_Daten_2022!$A$1:$FK$206,FAG_Daten_2022!CB$1,FALSE))</f>
        <v/>
      </c>
      <c r="AX123" s="115" t="str">
        <f>IF(VLOOKUP($A123,FAG_Daten_2022!$A$1:$FK$206,FAG_Daten_2022!CC$1,FALSE)="","",VLOOKUP($A123,FAG_Daten_2022!$A$1:$FK$206,FAG_Daten_2022!CC$1,FALSE))</f>
        <v/>
      </c>
      <c r="AY123" s="115" t="str">
        <f>IF(VLOOKUP($A123,FAG_Daten_2022!$A$1:$FK$206,FAG_Daten_2022!CD$1,FALSE)="","",VLOOKUP($A123,FAG_Daten_2022!$A$1:$FK$206,FAG_Daten_2022!CD$1,FALSE))</f>
        <v/>
      </c>
      <c r="AZ123" s="80">
        <f>VLOOKUP($A123,FAG_Daten_2022!$A$1:$FK$206,FAG_Daten_2022!$DH$1,FALSE)</f>
        <v>73</v>
      </c>
      <c r="BA123" s="80">
        <f>IF(VLOOKUP($A123,FAG_Daten_2022!$A$1:$FK$206,FAG_Daten_2022!M$1,FALSE)="","",VLOOKUP($A123,FAG_Daten_2022!$A$1:$FK$206,FAG_Daten_2022!M$1,FALSE))</f>
        <v>0</v>
      </c>
      <c r="BB123" s="80">
        <f>IF(VLOOKUP($A123,FAG_Daten_2022!$A$1:$FK$206,FAG_Daten_2022!N$1,FALSE)="","",VLOOKUP($A123,FAG_Daten_2022!$A$1:$FK$206,FAG_Daten_2022!N$1,FALSE))</f>
        <v>0</v>
      </c>
      <c r="BC123" s="80">
        <f>IF(VLOOKUP($A123,FAG_Daten_2022!$A$1:$FK$206,FAG_Daten_2022!O$1,FALSE)="","",VLOOKUP($A123,FAG_Daten_2022!$A$1:$FK$206,FAG_Daten_2022!O$1,FALSE))</f>
        <v>0</v>
      </c>
      <c r="BD123" s="80" t="str">
        <f>IF(VLOOKUP($A123,FAG_Daten_2022!$A$1:$FK$206,FAG_Daten_2022!P$1,FALSE)="","",VLOOKUP($A123,FAG_Daten_2022!$A$1:$FK$206,FAG_Daten_2022!P$1,FALSE))</f>
        <v/>
      </c>
      <c r="BE123" s="80">
        <f>IF(VLOOKUP($A123,FAG_Daten_2022!$A$1:$FK$206,FAG_Daten_2022!R$1,FALSE)="","",VLOOKUP($A123,FAG_Daten_2022!$A$1:$FK$206,FAG_Daten_2022!R$1,FALSE))</f>
        <v>0</v>
      </c>
      <c r="BF123" s="80">
        <f>IF(VLOOKUP($A123,FAG_Daten_2022!$A$1:$FK$206,FAG_Daten_2022!S$1,FALSE)="","",VLOOKUP($A123,FAG_Daten_2022!$A$1:$FK$206,FAG_Daten_2022!S$1,FALSE))</f>
        <v>0</v>
      </c>
      <c r="BG123" s="80" t="str">
        <f>IF(VLOOKUP($A123,FAG_Daten_2022!$A$1:$FK$206,FAG_Daten_2022!T$1,FALSE)="","",VLOOKUP($A123,FAG_Daten_2022!$A$1:$FK$206,FAG_Daten_2022!T$1,FALSE))</f>
        <v/>
      </c>
      <c r="BH123" s="80" t="str">
        <f>IF(VLOOKUP($A123,FAG_Daten_2022!$A$1:$FK$206,FAG_Daten_2022!U$1,FALSE)="","",VLOOKUP($A123,FAG_Daten_2022!$A$1:$FK$206,FAG_Daten_2022!U$1,FALSE))</f>
        <v/>
      </c>
      <c r="BI123" s="80">
        <f>IF(VLOOKUP($A123,FAG_Daten_2022!$A$1:$FK$206,FAG_Daten_2022!W$1,FALSE)="","",VLOOKUP($A123,FAG_Daten_2022!$A$1:$FK$206,FAG_Daten_2022!W$1,FALSE))</f>
        <v>0</v>
      </c>
      <c r="BJ123" s="80" t="str">
        <f>IF(VLOOKUP($A123,FAG_Daten_2022!$A$1:$FK$206,FAG_Daten_2022!X$1,FALSE)="","",VLOOKUP($A123,FAG_Daten_2022!$A$1:$FK$206,FAG_Daten_2022!X$1,FALSE))</f>
        <v/>
      </c>
      <c r="BK123" s="80" t="str">
        <f>IF(VLOOKUP($A123,FAG_Daten_2022!$A$1:$FK$206,FAG_Daten_2022!Y$1,FALSE)="","",VLOOKUP($A123,FAG_Daten_2022!$A$1:$FK$206,FAG_Daten_2022!Y$1,FALSE))</f>
        <v/>
      </c>
      <c r="BL123" s="80" t="str">
        <f>IF(VLOOKUP($A123,FAG_Daten_2022!$A$1:$FK$206,FAG_Daten_2022!Z$1,FALSE)="","",VLOOKUP($A123,FAG_Daten_2022!$A$1:$FK$206,FAG_Daten_2022!Z$1,FALSE))</f>
        <v/>
      </c>
      <c r="BM123" s="82">
        <f>IF(VLOOKUP($A123,FAG_Daten_2022!$A$1:$FK$206,FAG_Daten_2022!AG$1,FALSE)="","",VLOOKUP($A123,FAG_Daten_2022!$A$1:$FK$206,FAG_Daten_2022!AG$1,FALSE))</f>
        <v>86634317</v>
      </c>
      <c r="BN123" s="82">
        <f>IF(VLOOKUP($A123,FAG_Daten_2022!$A$1:$FK$206,FAG_Daten_2022!AH$1,FALSE)="","",VLOOKUP($A123,FAG_Daten_2022!$A$1:$FK$206,FAG_Daten_2022!AH$1,FALSE))</f>
        <v>0</v>
      </c>
      <c r="BO123" s="82">
        <f>IF(VLOOKUP($A123,FAG_Daten_2022!$A$1:$FK$206,FAG_Daten_2022!AI$1,FALSE)="","",VLOOKUP($A123,FAG_Daten_2022!$A$1:$FK$206,FAG_Daten_2022!AI$1,FALSE))</f>
        <v>0</v>
      </c>
      <c r="BP123" s="113">
        <f>IF(VLOOKUP($A123,FAG_Daten_2022!$A$1:$FK$206,FAG_Daten_2022!AJ$1,FALSE)="","",VLOOKUP($A123,FAG_Daten_2022!$A$1:$FK$206,FAG_Daten_2022!AJ$1,FALSE))</f>
        <v>0</v>
      </c>
      <c r="BQ123" s="82" t="str">
        <f>IF(VLOOKUP($A123,FAG_Daten_2022!$A$1:$FK$206,FAG_Daten_2022!AK$1,FALSE)="","",VLOOKUP($A123,FAG_Daten_2022!$A$1:$FK$206,FAG_Daten_2022!AK$1,FALSE))</f>
        <v/>
      </c>
      <c r="BR123" s="82">
        <f>IF(VLOOKUP($A123,FAG_Daten_2022!$A$1:$FK$206,FAG_Daten_2022!AL$1,FALSE)="","",VLOOKUP($A123,FAG_Daten_2022!$A$1:$FK$206,FAG_Daten_2022!AL$1,FALSE))</f>
        <v>0</v>
      </c>
      <c r="BS123" s="82">
        <f>IF(VLOOKUP($A123,FAG_Daten_2022!$A$1:$FK$206,FAG_Daten_2022!AM$1,FALSE)="","",VLOOKUP($A123,FAG_Daten_2022!$A$1:$FK$206,FAG_Daten_2022!AM$1,FALSE))</f>
        <v>0</v>
      </c>
      <c r="BT123" s="82" t="str">
        <f>IF(VLOOKUP($A123,FAG_Daten_2022!$A$1:$FK$206,FAG_Daten_2022!AN$1,FALSE)="","",VLOOKUP($A123,FAG_Daten_2022!$A$1:$FK$206,FAG_Daten_2022!AN$1,FALSE))</f>
        <v/>
      </c>
      <c r="BU123" s="82" t="str">
        <f>IF(VLOOKUP($A123,FAG_Daten_2022!$A$1:$FK$206,FAG_Daten_2022!AO$1,FALSE)="","",VLOOKUP($A123,FAG_Daten_2022!$A$1:$FK$206,FAG_Daten_2022!AO$1,FALSE))</f>
        <v/>
      </c>
      <c r="BV123" s="82">
        <f>IF(VLOOKUP($A123,FAG_Daten_2022!$A$1:$FK$206,FAG_Daten_2022!AP$1,FALSE)="","",VLOOKUP($A123,FAG_Daten_2022!$A$1:$FK$206,FAG_Daten_2022!AP$1,FALSE))</f>
        <v>0</v>
      </c>
      <c r="BW123" s="82" t="str">
        <f>IF(VLOOKUP($A123,FAG_Daten_2022!$A$1:$FK$206,FAG_Daten_2022!AQ$1,FALSE)="","",VLOOKUP($A123,FAG_Daten_2022!$A$1:$FK$206,FAG_Daten_2022!AQ$1,FALSE))</f>
        <v/>
      </c>
      <c r="BX123" s="82" t="str">
        <f>IF(VLOOKUP($A123,FAG_Daten_2022!$A$1:$FK$206,FAG_Daten_2022!AR$1,FALSE)="","",VLOOKUP($A123,FAG_Daten_2022!$A$1:$FK$206,FAG_Daten_2022!AR$1,FALSE))</f>
        <v/>
      </c>
      <c r="BY123" s="82" t="str">
        <f>IF(VLOOKUP($A123,FAG_Daten_2022!$A$1:$FK$206,FAG_Daten_2022!AS$1,FALSE)="","",VLOOKUP($A123,FAG_Daten_2022!$A$1:$FK$206,FAG_Daten_2022!AS$1,FALSE))</f>
        <v/>
      </c>
      <c r="BZ123" s="82">
        <f t="shared" si="123"/>
        <v>0</v>
      </c>
      <c r="CA123" s="82">
        <f t="shared" si="124"/>
        <v>0</v>
      </c>
      <c r="CB123" s="82">
        <f t="shared" si="125"/>
        <v>0</v>
      </c>
      <c r="CC123" s="82" t="str">
        <f t="shared" si="126"/>
        <v/>
      </c>
      <c r="CD123" s="82">
        <f t="shared" si="127"/>
        <v>0</v>
      </c>
      <c r="CE123" s="82">
        <f t="shared" si="128"/>
        <v>0</v>
      </c>
      <c r="CF123" s="82" t="str">
        <f t="shared" si="129"/>
        <v/>
      </c>
      <c r="CG123" s="82" t="str">
        <f t="shared" si="130"/>
        <v/>
      </c>
      <c r="CH123" s="82">
        <f t="shared" si="131"/>
        <v>0</v>
      </c>
      <c r="CI123" s="82" t="str">
        <f t="shared" si="132"/>
        <v/>
      </c>
      <c r="CJ123" s="82" t="str">
        <f t="shared" si="133"/>
        <v/>
      </c>
      <c r="CK123" s="82" t="str">
        <f t="shared" si="134"/>
        <v/>
      </c>
      <c r="CL123" s="82">
        <f t="shared" si="135"/>
        <v>0</v>
      </c>
      <c r="CM123" s="82">
        <f t="shared" si="136"/>
        <v>0</v>
      </c>
      <c r="CN123" s="82">
        <f t="shared" si="137"/>
        <v>0</v>
      </c>
      <c r="CO123" s="82" t="str">
        <f t="shared" si="138"/>
        <v/>
      </c>
      <c r="CP123" s="82">
        <f t="shared" si="139"/>
        <v>0</v>
      </c>
      <c r="CQ123" s="82">
        <f t="shared" si="140"/>
        <v>0</v>
      </c>
      <c r="CR123" s="82" t="str">
        <f t="shared" si="141"/>
        <v/>
      </c>
      <c r="CS123" s="82" t="str">
        <f t="shared" si="142"/>
        <v/>
      </c>
      <c r="CT123" s="82">
        <f t="shared" si="143"/>
        <v>0</v>
      </c>
      <c r="CU123" s="82" t="str">
        <f t="shared" si="144"/>
        <v/>
      </c>
      <c r="CV123" s="82" t="str">
        <f t="shared" si="145"/>
        <v/>
      </c>
      <c r="CW123" s="82" t="str">
        <f t="shared" si="146"/>
        <v/>
      </c>
      <c r="CX123" s="82">
        <f t="shared" si="147"/>
        <v>0</v>
      </c>
      <c r="CY123" s="82">
        <f>VLOOKUP($A123,FAG_Daten_2022!$A$1:$FK$206,FAG_Daten_2022!I$1,FALSE)</f>
        <v>1353</v>
      </c>
      <c r="CZ123" s="82" t="str">
        <f>IF(VLOOKUP($A123,FAG_Daten_2022!$A$1:$FK$206,FAG_Daten_2022!BE$1,FALSE)="","",VLOOKUP($A123,FAG_Daten_2022!$A$1:$FK$206,FAG_Daten_2022!BE$1,FALSE))</f>
        <v/>
      </c>
      <c r="DA123" s="82" t="str">
        <f>IF(VLOOKUP($A123,FAG_Daten_2022!$A$1:$FK$206,FAG_Daten_2022!BF$1,FALSE)="","",VLOOKUP($A123,FAG_Daten_2022!$A$1:$FK$206,FAG_Daten_2022!BF$1,FALSE))</f>
        <v/>
      </c>
      <c r="DB123" s="82" t="str">
        <f>IF(VLOOKUP($A123,FAG_Daten_2022!$A$1:$FK$206,FAG_Daten_2022!BG$1,FALSE)="","",VLOOKUP($A123,FAG_Daten_2022!$A$1:$FK$206,FAG_Daten_2022!BG$1,FALSE))</f>
        <v/>
      </c>
      <c r="DC123" s="82" t="str">
        <f>IF(VLOOKUP($A123,FAG_Daten_2022!$A$1:$FK$206,FAG_Daten_2022!BH$1,FALSE)="","",VLOOKUP($A123,FAG_Daten_2022!$A$1:$FK$206,FAG_Daten_2022!BH$1,FALSE))</f>
        <v/>
      </c>
      <c r="DD123" s="82" t="str">
        <f>IF(VLOOKUP($A123,FAG_Daten_2022!$A$1:$FK$206,FAG_Daten_2022!BI$1,FALSE)="","",VLOOKUP($A123,FAG_Daten_2022!$A$1:$FK$206,FAG_Daten_2022!BI$1,FALSE))</f>
        <v/>
      </c>
      <c r="DE123" s="82" t="str">
        <f>IF(VLOOKUP($A123,FAG_Daten_2022!$A$1:$FK$206,FAG_Daten_2022!BJ$1,FALSE)="","",VLOOKUP($A123,FAG_Daten_2022!$A$1:$FK$206,FAG_Daten_2022!BJ$1,FALSE))</f>
        <v/>
      </c>
      <c r="DF123" s="82" t="str">
        <f>IF(VLOOKUP($A123,FAG_Daten_2022!$A$1:$FK$206,FAG_Daten_2022!BK$1,FALSE)="","",VLOOKUP($A123,FAG_Daten_2022!$A$1:$FK$206,FAG_Daten_2022!BK$1,FALSE))</f>
        <v/>
      </c>
      <c r="DG123" s="82" t="str">
        <f>IF(VLOOKUP($A123,FAG_Daten_2022!$A$1:$FK$206,FAG_Daten_2022!BL$1,FALSE)="","",VLOOKUP($A123,FAG_Daten_2022!$A$1:$FK$206,FAG_Daten_2022!BL$1,FALSE))</f>
        <v/>
      </c>
      <c r="DH123" s="82" t="str">
        <f>IF(VLOOKUP($A123,FAG_Daten_2022!$A$1:$FK$206,FAG_Daten_2022!BM$1,FALSE)="","",VLOOKUP($A123,FAG_Daten_2022!$A$1:$FK$206,FAG_Daten_2022!BM$1,FALSE))</f>
        <v/>
      </c>
      <c r="DI123" s="82" t="str">
        <f>IF(VLOOKUP($A123,FAG_Daten_2022!$A$1:$FK$206,FAG_Daten_2022!BN$1,FALSE)="","",VLOOKUP($A123,FAG_Daten_2022!$A$1:$FK$206,FAG_Daten_2022!BN$1,FALSE))</f>
        <v/>
      </c>
      <c r="DJ123" s="82" t="str">
        <f>IF(VLOOKUP($A123,FAG_Daten_2022!$A$1:$FK$206,FAG_Daten_2022!BO$1,FALSE)="","",VLOOKUP($A123,FAG_Daten_2022!$A$1:$FK$206,FAG_Daten_2022!BO$1,FALSE))</f>
        <v/>
      </c>
      <c r="DK123" s="82" t="str">
        <f>IF(VLOOKUP($A123,FAG_Daten_2022!$A$1:$FK$206,FAG_Daten_2022!BP$1,FALSE)="","",VLOOKUP($A123,FAG_Daten_2022!$A$1:$FK$206,FAG_Daten_2022!BP$1,FALSE))</f>
        <v/>
      </c>
      <c r="DL123" s="82" t="str">
        <f>IF(VLOOKUP($A123,FAG_Daten_2022!$A$1:$FK$206,FAG_Daten_2022!BQ$1,FALSE)="","",VLOOKUP($A123,FAG_Daten_2022!$A$1:$FK$206,FAG_Daten_2022!BQ$1,FALSE))</f>
        <v/>
      </c>
      <c r="DM123" s="82" t="str">
        <f>IF(VLOOKUP($A123,FAG_Daten_2022!$A$1:$FK$206,FAG_Daten_2022!BR$1,FALSE)="","",VLOOKUP($A123,FAG_Daten_2022!$A$1:$FK$206,FAG_Daten_2022!BR$1,FALSE))</f>
        <v/>
      </c>
      <c r="DN123" s="82" t="str">
        <f t="shared" si="148"/>
        <v/>
      </c>
      <c r="DO123" s="82" t="str">
        <f t="shared" si="149"/>
        <v/>
      </c>
      <c r="DP123" s="82" t="str">
        <f t="shared" si="150"/>
        <v/>
      </c>
      <c r="DQ123" s="82" t="str">
        <f t="shared" si="151"/>
        <v/>
      </c>
      <c r="DR123" s="82" t="str">
        <f t="shared" si="152"/>
        <v/>
      </c>
      <c r="DS123" s="82" t="str">
        <f t="shared" si="153"/>
        <v/>
      </c>
      <c r="DT123" s="82" t="str">
        <f t="shared" si="154"/>
        <v/>
      </c>
      <c r="DU123" s="82" t="str">
        <f t="shared" si="155"/>
        <v/>
      </c>
      <c r="DV123" s="82" t="str">
        <f t="shared" si="156"/>
        <v/>
      </c>
      <c r="DW123" s="82" t="str">
        <f t="shared" si="157"/>
        <v/>
      </c>
      <c r="DX123" s="82" t="str">
        <f t="shared" si="158"/>
        <v/>
      </c>
      <c r="DY123" s="82" t="str">
        <f t="shared" si="159"/>
        <v/>
      </c>
      <c r="DZ123" s="82">
        <f t="shared" si="160"/>
        <v>0</v>
      </c>
      <c r="EA123" s="82">
        <f t="shared" si="161"/>
        <v>0</v>
      </c>
      <c r="EB123" s="82"/>
      <c r="EC123" s="82"/>
      <c r="ED123" s="82"/>
      <c r="EE123" s="82"/>
      <c r="EF123" s="82"/>
      <c r="EG123" s="82"/>
      <c r="EH123" s="82"/>
      <c r="EI123" s="82"/>
      <c r="EJ123" s="82"/>
      <c r="EL123" s="11"/>
    </row>
    <row r="124" spans="1:143" outlineLevel="1" x14ac:dyDescent="0.2">
      <c r="A124" s="3">
        <v>178</v>
      </c>
      <c r="B124" s="3" t="str">
        <f>VLOOKUP(A124,FAG_Daten_2022!A$1:$FK$206,FAG_Daten_2022!$B$1,FALSE)</f>
        <v>Russikon</v>
      </c>
      <c r="C124" s="3" t="str">
        <f>VLOOKUP(A124,FAG_Daten_2022!A$1:$FK$206,FAG_Daten_2022!$C$1,FALSE)</f>
        <v>Politische Gemeinde</v>
      </c>
      <c r="D124" s="3" t="str">
        <f>VLOOKUP(A124,FAG_Daten_2022!A$1:$FK$206,FAG_Daten_2022!$D$1,FALSE)</f>
        <v>Bezirk Pfäffikon</v>
      </c>
      <c r="E124" s="82">
        <f>VLOOKUP(A124,FAG_Daten_2022!A$1:$FK$206,FAG_Daten_2022!$AT$1,FALSE)</f>
        <v>3053</v>
      </c>
      <c r="F124" s="82">
        <f>VLOOKUP(A124,FAG_Daten_2022!A$1:$FK$206,FAG_Daten_2022!$AV$1,FALSE)</f>
        <v>3770</v>
      </c>
      <c r="G124" s="82">
        <f>VLOOKUP(A124,FAG_Daten_2022!A$1:$FK$206,FAG_Daten_2022!$F$1,FALSE)</f>
        <v>4409</v>
      </c>
      <c r="H124" s="80">
        <f>VLOOKUP(A124,FAG_Daten_2022!A$1:$FK$206,FAG_Daten_2022!$DH$1,FALSE)</f>
        <v>113</v>
      </c>
      <c r="I124" s="82">
        <f>ROUND(IF(E124&lt;FAG_Basisdaten!$C$5*F124,(FAG_Basisdaten!$C$5*F124-E124)*G124*H124/100,0),0)</f>
        <v>2633077</v>
      </c>
      <c r="J124" s="82">
        <f>VLOOKUP(A124,FAG_Daten_2022!A$1:$FK$206,FAG_Daten_2022!$AT$1,FALSE)</f>
        <v>3053</v>
      </c>
      <c r="K124" s="82">
        <f>VLOOKUP(A124,FAG_Daten_2022!A$1:$FK$206,FAG_Daten_2022!$AV$1,FALSE)</f>
        <v>3770</v>
      </c>
      <c r="L124" s="3">
        <f>VLOOKUP(A124,FAG_Daten_2022!A$1:$FK$206,FAG_Daten_2022!$F$1,FALSE)</f>
        <v>4409</v>
      </c>
      <c r="M124" s="3">
        <f>VLOOKUP(A124,FAG_Daten_2022!A$1:$FK$206,FAG_Daten_2022!DJ$1,FALSE)</f>
        <v>99.67</v>
      </c>
      <c r="N124" s="3">
        <f>VLOOKUP(A124,FAG_Daten_2022!A$1:$FK$206,FAG_Daten_2022!$DK$1,FALSE)</f>
        <v>100.87</v>
      </c>
      <c r="O124" s="82">
        <f>ROUND(IF(J124&gt;K124*FAG_Basisdaten!$C$8,(J124-K124*FAG_Basisdaten!$C$8)*FAG_Basisdaten!$C$9*L124*(M124/N124),0),0)</f>
        <v>0</v>
      </c>
      <c r="P124" s="82">
        <f>VLOOKUP(A124,FAG_Daten_2022!A$1:$FK$206,FAG_Daten_2022!$I$1,FALSE)</f>
        <v>968</v>
      </c>
      <c r="Q124" s="82">
        <f>VLOOKUP(A124,FAG_Daten_2022!A$1:$FK$206,FAG_Daten_2022!$F$1,FALSE)</f>
        <v>4409</v>
      </c>
      <c r="R124" s="82">
        <f>VLOOKUP(A124,FAG_Daten_2022!A$1:$FK$206,FAG_Daten_2022!$K$1,FALSE)</f>
        <v>232131</v>
      </c>
      <c r="S124" s="82">
        <f>VLOOKUP(A124,FAG_Daten_2022!A$1:$FK$206,FAG_Daten_2022!$H$1,FALSE)</f>
        <v>1130451</v>
      </c>
      <c r="T124" s="82">
        <f>VLOOKUP(A124,FAG_Daten_2022!A$1:$FK$206,FAG_Daten_2022!$F$1,FALSE)</f>
        <v>4409</v>
      </c>
      <c r="U124" s="3">
        <f>VLOOKUP(A124,FAG_Daten_2022!A$1:$FK$206,FAG_Daten_2022!$BC$1,FALSE)</f>
        <v>102.3</v>
      </c>
      <c r="V124" s="3">
        <f>VLOOKUP(A124,FAG_Daten_2022!A$1:$FK$206,FAG_Daten_2022!$BD$1,FALSE)</f>
        <v>104.2</v>
      </c>
      <c r="W124" s="118">
        <f>IF((P124/Q124)&gt;(R124/S124)*FAG_Basisdaten!$C$12,((P124/Q124)-(R124/S124)*FAG_Basisdaten!$C$12)*T124*FAG_Basisdaten!$C$13*(U124/V124),0)</f>
        <v>0</v>
      </c>
      <c r="X124" s="3">
        <f>VLOOKUP(A124,FAG_Daten_2022!A$1:$FK$206,FAG_Daten_2022!$DH$1,FALSE)</f>
        <v>113</v>
      </c>
      <c r="Y124" s="3">
        <f>VLOOKUP(A124,FAG_Daten_2022!A$1:$FK$206,FAG_Daten_2022!$DJ$1,FALSE)</f>
        <v>99.67</v>
      </c>
      <c r="Z124" s="82">
        <f>ROUND(W124-W124*MIN(MAX((Y124*FAG_Basisdaten!$C$15-X124)/(Y124*FAG_Basisdaten!$C$14),0),1),0)</f>
        <v>0</v>
      </c>
      <c r="AA124" s="79">
        <f>VLOOKUP(A124,FAG_Daten_2022!A$1:$FK$206,FAG_Daten_2022!$AW$1,FALSE)</f>
        <v>311.04000000000002</v>
      </c>
      <c r="AB124" s="83">
        <f>VLOOKUP(A124,FAG_Daten_2022!A$1:$FK$206,FAG_Daten_2022!$AZ$1,FALSE)</f>
        <v>1.09E-2</v>
      </c>
      <c r="AC124" s="3">
        <f>VLOOKUP(A124,FAG_Daten_2022!A$1:$FK$206,FAG_Daten_2022!$F$1,FALSE)</f>
        <v>4409</v>
      </c>
      <c r="AD124" s="3">
        <f>VLOOKUP(A124,FAG_Daten_2022!A$1:$FK$206,FAG_Daten_2022!$BC$1,FALSE)</f>
        <v>102.3</v>
      </c>
      <c r="AE124" s="3">
        <f>VLOOKUP(A124,FAG_Daten_2022!A$1:$FK$206,FAG_Daten_2022!$BD$1,FALSE)</f>
        <v>104.2</v>
      </c>
      <c r="AF124" s="80">
        <f>IF(OR(AA124&lt;FAG_Basisdaten!$C$18,AB124&gt;FAG_Basisdaten!$C$19),MAX((FAG_Basisdaten!$C$20+FAG_Basisdaten!$C$21*AA124+FAG_Basisdaten!$C$22*AB124*100)*AC124*(AD124/AE124),0),0)</f>
        <v>0</v>
      </c>
      <c r="AG124" s="3">
        <f>VLOOKUP(A124,FAG_Daten_2022!A$1:$FK$206,FAG_Daten_2022!$DH$1,FALSE)</f>
        <v>113</v>
      </c>
      <c r="AH124" s="3">
        <f>VLOOKUP(A124,FAG_Daten_2022!A$1:$FK$206,FAG_Daten_2022!$DJ$1,FALSE)</f>
        <v>99.67</v>
      </c>
      <c r="AI124" s="82">
        <f>ROUND(AF124-AF124*MIN(MAX((AH124*FAG_Basisdaten!$C$24-AG124)/(AH124*FAG_Basisdaten!$C$23),0),1),0)</f>
        <v>0</v>
      </c>
      <c r="AJ124" s="3">
        <f>VLOOKUP(A124,FAG_Daten_2022!$A$1:$FK$206,FAG_Daten_2022!$BC$1,FALSE)</f>
        <v>102.3</v>
      </c>
      <c r="AK124" s="3">
        <f>VLOOKUP(A124,FAG_Daten_2022!$A$1:$FK$206,FAG_Daten_2022!$BD$1,FALSE)</f>
        <v>104.2</v>
      </c>
      <c r="AL124" s="82">
        <v>0</v>
      </c>
      <c r="AM124" s="82">
        <f t="shared" si="122"/>
        <v>2633077</v>
      </c>
      <c r="AN124" s="115" t="str">
        <f>IF(VLOOKUP($A124,FAG_Daten_2022!$A$1:$FK$206,FAG_Daten_2022!BS$1,FALSE)="","",VLOOKUP($A124,FAG_Daten_2022!$A$1:$FK$206,FAG_Daten_2022!BS$1,FALSE))</f>
        <v/>
      </c>
      <c r="AO124" s="115" t="str">
        <f>IF(VLOOKUP($A124,FAG_Daten_2022!$A$1:$FK$206,FAG_Daten_2022!BT$1,FALSE)="","",VLOOKUP($A124,FAG_Daten_2022!$A$1:$FK$206,FAG_Daten_2022!BT$1,FALSE))</f>
        <v/>
      </c>
      <c r="AP124" s="115" t="str">
        <f>IF(VLOOKUP($A124,FAG_Daten_2022!$A$1:$FK$206,FAG_Daten_2022!BU$1,FALSE)="","",VLOOKUP($A124,FAG_Daten_2022!$A$1:$FK$206,FAG_Daten_2022!BU$1,FALSE))</f>
        <v/>
      </c>
      <c r="AQ124" s="115" t="str">
        <f>IF(VLOOKUP($A124,FAG_Daten_2022!$A$1:$FK$206,FAG_Daten_2022!BV$1,FALSE)="","",VLOOKUP($A124,FAG_Daten_2022!$A$1:$FK$206,FAG_Daten_2022!BV$1,FALSE))</f>
        <v/>
      </c>
      <c r="AR124" s="115" t="str">
        <f>IF(VLOOKUP($A124,FAG_Daten_2022!$A$1:$FK$206,FAG_Daten_2022!BW$1,FALSE)="","",VLOOKUP($A124,FAG_Daten_2022!$A$1:$FK$206,FAG_Daten_2022!BW$1,FALSE))</f>
        <v/>
      </c>
      <c r="AS124" s="115" t="str">
        <f>IF(VLOOKUP($A124,FAG_Daten_2022!$A$1:$FK$206,FAG_Daten_2022!BX$1,FALSE)="","",VLOOKUP($A124,FAG_Daten_2022!$A$1:$FK$206,FAG_Daten_2022!BX$1,FALSE))</f>
        <v/>
      </c>
      <c r="AT124" s="115" t="str">
        <f>IF(VLOOKUP($A124,FAG_Daten_2022!$A$1:$FK$206,FAG_Daten_2022!BY$1,FALSE)="","",VLOOKUP($A124,FAG_Daten_2022!$A$1:$FK$206,FAG_Daten_2022!BY$1,FALSE))</f>
        <v/>
      </c>
      <c r="AU124" s="115" t="str">
        <f>IF(VLOOKUP($A124,FAG_Daten_2022!$A$1:$FK$206,FAG_Daten_2022!BZ$1,FALSE)="","",VLOOKUP($A124,FAG_Daten_2022!$A$1:$FK$206,FAG_Daten_2022!BZ$1,FALSE))</f>
        <v/>
      </c>
      <c r="AV124" s="115" t="str">
        <f>IF(VLOOKUP($A124,FAG_Daten_2022!$A$1:$FK$206,FAG_Daten_2022!CA$1,FALSE)="","",VLOOKUP($A124,FAG_Daten_2022!$A$1:$FK$206,FAG_Daten_2022!CA$1,FALSE))</f>
        <v/>
      </c>
      <c r="AW124" s="115" t="str">
        <f>IF(VLOOKUP($A124,FAG_Daten_2022!$A$1:$FK$206,FAG_Daten_2022!CB$1,FALSE)="","",VLOOKUP($A124,FAG_Daten_2022!$A$1:$FK$206,FAG_Daten_2022!CB$1,FALSE))</f>
        <v/>
      </c>
      <c r="AX124" s="115" t="str">
        <f>IF(VLOOKUP($A124,FAG_Daten_2022!$A$1:$FK$206,FAG_Daten_2022!CC$1,FALSE)="","",VLOOKUP($A124,FAG_Daten_2022!$A$1:$FK$206,FAG_Daten_2022!CC$1,FALSE))</f>
        <v/>
      </c>
      <c r="AY124" s="115" t="str">
        <f>IF(VLOOKUP($A124,FAG_Daten_2022!$A$1:$FK$206,FAG_Daten_2022!CD$1,FALSE)="","",VLOOKUP($A124,FAG_Daten_2022!$A$1:$FK$206,FAG_Daten_2022!CD$1,FALSE))</f>
        <v/>
      </c>
      <c r="AZ124" s="80">
        <f>VLOOKUP($A124,FAG_Daten_2022!$A$1:$FK$206,FAG_Daten_2022!$DH$1,FALSE)</f>
        <v>113</v>
      </c>
      <c r="BA124" s="80">
        <f>IF(VLOOKUP($A124,FAG_Daten_2022!$A$1:$FK$206,FAG_Daten_2022!M$1,FALSE)="","",VLOOKUP($A124,FAG_Daten_2022!$A$1:$FK$206,FAG_Daten_2022!M$1,FALSE))</f>
        <v>0</v>
      </c>
      <c r="BB124" s="80">
        <f>IF(VLOOKUP($A124,FAG_Daten_2022!$A$1:$FK$206,FAG_Daten_2022!N$1,FALSE)="","",VLOOKUP($A124,FAG_Daten_2022!$A$1:$FK$206,FAG_Daten_2022!N$1,FALSE))</f>
        <v>0</v>
      </c>
      <c r="BC124" s="80">
        <f>IF(VLOOKUP($A124,FAG_Daten_2022!$A$1:$FK$206,FAG_Daten_2022!O$1,FALSE)="","",VLOOKUP($A124,FAG_Daten_2022!$A$1:$FK$206,FAG_Daten_2022!O$1,FALSE))</f>
        <v>0</v>
      </c>
      <c r="BD124" s="80" t="str">
        <f>IF(VLOOKUP($A124,FAG_Daten_2022!$A$1:$FK$206,FAG_Daten_2022!P$1,FALSE)="","",VLOOKUP($A124,FAG_Daten_2022!$A$1:$FK$206,FAG_Daten_2022!P$1,FALSE))</f>
        <v/>
      </c>
      <c r="BE124" s="80">
        <f>IF(VLOOKUP($A124,FAG_Daten_2022!$A$1:$FK$206,FAG_Daten_2022!R$1,FALSE)="","",VLOOKUP($A124,FAG_Daten_2022!$A$1:$FK$206,FAG_Daten_2022!R$1,FALSE))</f>
        <v>0</v>
      </c>
      <c r="BF124" s="80">
        <f>IF(VLOOKUP($A124,FAG_Daten_2022!$A$1:$FK$206,FAG_Daten_2022!S$1,FALSE)="","",VLOOKUP($A124,FAG_Daten_2022!$A$1:$FK$206,FAG_Daten_2022!S$1,FALSE))</f>
        <v>0</v>
      </c>
      <c r="BG124" s="80" t="str">
        <f>IF(VLOOKUP($A124,FAG_Daten_2022!$A$1:$FK$206,FAG_Daten_2022!T$1,FALSE)="","",VLOOKUP($A124,FAG_Daten_2022!$A$1:$FK$206,FAG_Daten_2022!T$1,FALSE))</f>
        <v/>
      </c>
      <c r="BH124" s="80" t="str">
        <f>IF(VLOOKUP($A124,FAG_Daten_2022!$A$1:$FK$206,FAG_Daten_2022!U$1,FALSE)="","",VLOOKUP($A124,FAG_Daten_2022!$A$1:$FK$206,FAG_Daten_2022!U$1,FALSE))</f>
        <v/>
      </c>
      <c r="BI124" s="80">
        <f>IF(VLOOKUP($A124,FAG_Daten_2022!$A$1:$FK$206,FAG_Daten_2022!W$1,FALSE)="","",VLOOKUP($A124,FAG_Daten_2022!$A$1:$FK$206,FAG_Daten_2022!W$1,FALSE))</f>
        <v>0</v>
      </c>
      <c r="BJ124" s="80" t="str">
        <f>IF(VLOOKUP($A124,FAG_Daten_2022!$A$1:$FK$206,FAG_Daten_2022!X$1,FALSE)="","",VLOOKUP($A124,FAG_Daten_2022!$A$1:$FK$206,FAG_Daten_2022!X$1,FALSE))</f>
        <v/>
      </c>
      <c r="BK124" s="80" t="str">
        <f>IF(VLOOKUP($A124,FAG_Daten_2022!$A$1:$FK$206,FAG_Daten_2022!Y$1,FALSE)="","",VLOOKUP($A124,FAG_Daten_2022!$A$1:$FK$206,FAG_Daten_2022!Y$1,FALSE))</f>
        <v/>
      </c>
      <c r="BL124" s="80" t="str">
        <f>IF(VLOOKUP($A124,FAG_Daten_2022!$A$1:$FK$206,FAG_Daten_2022!Z$1,FALSE)="","",VLOOKUP($A124,FAG_Daten_2022!$A$1:$FK$206,FAG_Daten_2022!Z$1,FALSE))</f>
        <v/>
      </c>
      <c r="BM124" s="82">
        <f>IF(VLOOKUP($A124,FAG_Daten_2022!$A$1:$FK$206,FAG_Daten_2022!AG$1,FALSE)="","",VLOOKUP($A124,FAG_Daten_2022!$A$1:$FK$206,FAG_Daten_2022!AG$1,FALSE))</f>
        <v>13458489</v>
      </c>
      <c r="BN124" s="82">
        <f>IF(VLOOKUP($A124,FAG_Daten_2022!$A$1:$FK$206,FAG_Daten_2022!AH$1,FALSE)="","",VLOOKUP($A124,FAG_Daten_2022!$A$1:$FK$206,FAG_Daten_2022!AH$1,FALSE))</f>
        <v>0</v>
      </c>
      <c r="BO124" s="82">
        <f>IF(VLOOKUP($A124,FAG_Daten_2022!$A$1:$FK$206,FAG_Daten_2022!AI$1,FALSE)="","",VLOOKUP($A124,FAG_Daten_2022!$A$1:$FK$206,FAG_Daten_2022!AI$1,FALSE))</f>
        <v>0</v>
      </c>
      <c r="BP124" s="113">
        <f>IF(VLOOKUP($A124,FAG_Daten_2022!$A$1:$FK$206,FAG_Daten_2022!AJ$1,FALSE)="","",VLOOKUP($A124,FAG_Daten_2022!$A$1:$FK$206,FAG_Daten_2022!AJ$1,FALSE))</f>
        <v>0</v>
      </c>
      <c r="BQ124" s="82" t="str">
        <f>IF(VLOOKUP($A124,FAG_Daten_2022!$A$1:$FK$206,FAG_Daten_2022!AK$1,FALSE)="","",VLOOKUP($A124,FAG_Daten_2022!$A$1:$FK$206,FAG_Daten_2022!AK$1,FALSE))</f>
        <v/>
      </c>
      <c r="BR124" s="82">
        <f>IF(VLOOKUP($A124,FAG_Daten_2022!$A$1:$FK$206,FAG_Daten_2022!AL$1,FALSE)="","",VLOOKUP($A124,FAG_Daten_2022!$A$1:$FK$206,FAG_Daten_2022!AL$1,FALSE))</f>
        <v>0</v>
      </c>
      <c r="BS124" s="82">
        <f>IF(VLOOKUP($A124,FAG_Daten_2022!$A$1:$FK$206,FAG_Daten_2022!AM$1,FALSE)="","",VLOOKUP($A124,FAG_Daten_2022!$A$1:$FK$206,FAG_Daten_2022!AM$1,FALSE))</f>
        <v>0</v>
      </c>
      <c r="BT124" s="82" t="str">
        <f>IF(VLOOKUP($A124,FAG_Daten_2022!$A$1:$FK$206,FAG_Daten_2022!AN$1,FALSE)="","",VLOOKUP($A124,FAG_Daten_2022!$A$1:$FK$206,FAG_Daten_2022!AN$1,FALSE))</f>
        <v/>
      </c>
      <c r="BU124" s="82" t="str">
        <f>IF(VLOOKUP($A124,FAG_Daten_2022!$A$1:$FK$206,FAG_Daten_2022!AO$1,FALSE)="","",VLOOKUP($A124,FAG_Daten_2022!$A$1:$FK$206,FAG_Daten_2022!AO$1,FALSE))</f>
        <v/>
      </c>
      <c r="BV124" s="82">
        <f>IF(VLOOKUP($A124,FAG_Daten_2022!$A$1:$FK$206,FAG_Daten_2022!AP$1,FALSE)="","",VLOOKUP($A124,FAG_Daten_2022!$A$1:$FK$206,FAG_Daten_2022!AP$1,FALSE))</f>
        <v>0</v>
      </c>
      <c r="BW124" s="82" t="str">
        <f>IF(VLOOKUP($A124,FAG_Daten_2022!$A$1:$FK$206,FAG_Daten_2022!AQ$1,FALSE)="","",VLOOKUP($A124,FAG_Daten_2022!$A$1:$FK$206,FAG_Daten_2022!AQ$1,FALSE))</f>
        <v/>
      </c>
      <c r="BX124" s="82" t="str">
        <f>IF(VLOOKUP($A124,FAG_Daten_2022!$A$1:$FK$206,FAG_Daten_2022!AR$1,FALSE)="","",VLOOKUP($A124,FAG_Daten_2022!$A$1:$FK$206,FAG_Daten_2022!AR$1,FALSE))</f>
        <v/>
      </c>
      <c r="BY124" s="82" t="str">
        <f>IF(VLOOKUP($A124,FAG_Daten_2022!$A$1:$FK$206,FAG_Daten_2022!AS$1,FALSE)="","",VLOOKUP($A124,FAG_Daten_2022!$A$1:$FK$206,FAG_Daten_2022!AS$1,FALSE))</f>
        <v/>
      </c>
      <c r="BZ124" s="82">
        <f t="shared" si="123"/>
        <v>0</v>
      </c>
      <c r="CA124" s="82">
        <f t="shared" si="124"/>
        <v>0</v>
      </c>
      <c r="CB124" s="82">
        <f t="shared" si="125"/>
        <v>0</v>
      </c>
      <c r="CC124" s="82" t="str">
        <f t="shared" si="126"/>
        <v/>
      </c>
      <c r="CD124" s="82">
        <f t="shared" si="127"/>
        <v>0</v>
      </c>
      <c r="CE124" s="82">
        <f t="shared" si="128"/>
        <v>0</v>
      </c>
      <c r="CF124" s="82" t="str">
        <f t="shared" si="129"/>
        <v/>
      </c>
      <c r="CG124" s="82" t="str">
        <f t="shared" si="130"/>
        <v/>
      </c>
      <c r="CH124" s="82">
        <f t="shared" si="131"/>
        <v>0</v>
      </c>
      <c r="CI124" s="82" t="str">
        <f t="shared" si="132"/>
        <v/>
      </c>
      <c r="CJ124" s="82" t="str">
        <f t="shared" si="133"/>
        <v/>
      </c>
      <c r="CK124" s="82" t="str">
        <f t="shared" si="134"/>
        <v/>
      </c>
      <c r="CL124" s="82">
        <f t="shared" si="135"/>
        <v>0</v>
      </c>
      <c r="CM124" s="82">
        <f t="shared" si="136"/>
        <v>0</v>
      </c>
      <c r="CN124" s="82">
        <f t="shared" si="137"/>
        <v>0</v>
      </c>
      <c r="CO124" s="82" t="str">
        <f t="shared" si="138"/>
        <v/>
      </c>
      <c r="CP124" s="82">
        <f t="shared" si="139"/>
        <v>0</v>
      </c>
      <c r="CQ124" s="82">
        <f t="shared" si="140"/>
        <v>0</v>
      </c>
      <c r="CR124" s="82" t="str">
        <f t="shared" si="141"/>
        <v/>
      </c>
      <c r="CS124" s="82" t="str">
        <f t="shared" si="142"/>
        <v/>
      </c>
      <c r="CT124" s="82">
        <f t="shared" si="143"/>
        <v>0</v>
      </c>
      <c r="CU124" s="82" t="str">
        <f t="shared" si="144"/>
        <v/>
      </c>
      <c r="CV124" s="82" t="str">
        <f t="shared" si="145"/>
        <v/>
      </c>
      <c r="CW124" s="82" t="str">
        <f t="shared" si="146"/>
        <v/>
      </c>
      <c r="CX124" s="82">
        <f t="shared" si="147"/>
        <v>0</v>
      </c>
      <c r="CY124" s="82">
        <f>VLOOKUP($A124,FAG_Daten_2022!$A$1:$FK$206,FAG_Daten_2022!I$1,FALSE)</f>
        <v>968</v>
      </c>
      <c r="CZ124" s="82" t="str">
        <f>IF(VLOOKUP($A124,FAG_Daten_2022!$A$1:$FK$206,FAG_Daten_2022!BE$1,FALSE)="","",VLOOKUP($A124,FAG_Daten_2022!$A$1:$FK$206,FAG_Daten_2022!BE$1,FALSE))</f>
        <v/>
      </c>
      <c r="DA124" s="82" t="str">
        <f>IF(VLOOKUP($A124,FAG_Daten_2022!$A$1:$FK$206,FAG_Daten_2022!BF$1,FALSE)="","",VLOOKUP($A124,FAG_Daten_2022!$A$1:$FK$206,FAG_Daten_2022!BF$1,FALSE))</f>
        <v/>
      </c>
      <c r="DB124" s="82" t="str">
        <f>IF(VLOOKUP($A124,FAG_Daten_2022!$A$1:$FK$206,FAG_Daten_2022!BG$1,FALSE)="","",VLOOKUP($A124,FAG_Daten_2022!$A$1:$FK$206,FAG_Daten_2022!BG$1,FALSE))</f>
        <v/>
      </c>
      <c r="DC124" s="82" t="str">
        <f>IF(VLOOKUP($A124,FAG_Daten_2022!$A$1:$FK$206,FAG_Daten_2022!BH$1,FALSE)="","",VLOOKUP($A124,FAG_Daten_2022!$A$1:$FK$206,FAG_Daten_2022!BH$1,FALSE))</f>
        <v/>
      </c>
      <c r="DD124" s="82" t="str">
        <f>IF(VLOOKUP($A124,FAG_Daten_2022!$A$1:$FK$206,FAG_Daten_2022!BI$1,FALSE)="","",VLOOKUP($A124,FAG_Daten_2022!$A$1:$FK$206,FAG_Daten_2022!BI$1,FALSE))</f>
        <v/>
      </c>
      <c r="DE124" s="82" t="str">
        <f>IF(VLOOKUP($A124,FAG_Daten_2022!$A$1:$FK$206,FAG_Daten_2022!BJ$1,FALSE)="","",VLOOKUP($A124,FAG_Daten_2022!$A$1:$FK$206,FAG_Daten_2022!BJ$1,FALSE))</f>
        <v/>
      </c>
      <c r="DF124" s="82" t="str">
        <f>IF(VLOOKUP($A124,FAG_Daten_2022!$A$1:$FK$206,FAG_Daten_2022!BK$1,FALSE)="","",VLOOKUP($A124,FAG_Daten_2022!$A$1:$FK$206,FAG_Daten_2022!BK$1,FALSE))</f>
        <v/>
      </c>
      <c r="DG124" s="82" t="str">
        <f>IF(VLOOKUP($A124,FAG_Daten_2022!$A$1:$FK$206,FAG_Daten_2022!BL$1,FALSE)="","",VLOOKUP($A124,FAG_Daten_2022!$A$1:$FK$206,FAG_Daten_2022!BL$1,FALSE))</f>
        <v/>
      </c>
      <c r="DH124" s="82" t="str">
        <f>IF(VLOOKUP($A124,FAG_Daten_2022!$A$1:$FK$206,FAG_Daten_2022!BM$1,FALSE)="","",VLOOKUP($A124,FAG_Daten_2022!$A$1:$FK$206,FAG_Daten_2022!BM$1,FALSE))</f>
        <v/>
      </c>
      <c r="DI124" s="82" t="str">
        <f>IF(VLOOKUP($A124,FAG_Daten_2022!$A$1:$FK$206,FAG_Daten_2022!BN$1,FALSE)="","",VLOOKUP($A124,FAG_Daten_2022!$A$1:$FK$206,FAG_Daten_2022!BN$1,FALSE))</f>
        <v/>
      </c>
      <c r="DJ124" s="82" t="str">
        <f>IF(VLOOKUP($A124,FAG_Daten_2022!$A$1:$FK$206,FAG_Daten_2022!BO$1,FALSE)="","",VLOOKUP($A124,FAG_Daten_2022!$A$1:$FK$206,FAG_Daten_2022!BO$1,FALSE))</f>
        <v/>
      </c>
      <c r="DK124" s="82" t="str">
        <f>IF(VLOOKUP($A124,FAG_Daten_2022!$A$1:$FK$206,FAG_Daten_2022!BP$1,FALSE)="","",VLOOKUP($A124,FAG_Daten_2022!$A$1:$FK$206,FAG_Daten_2022!BP$1,FALSE))</f>
        <v/>
      </c>
      <c r="DL124" s="82" t="str">
        <f>IF(VLOOKUP($A124,FAG_Daten_2022!$A$1:$FK$206,FAG_Daten_2022!BQ$1,FALSE)="","",VLOOKUP($A124,FAG_Daten_2022!$A$1:$FK$206,FAG_Daten_2022!BQ$1,FALSE))</f>
        <v/>
      </c>
      <c r="DM124" s="82" t="str">
        <f>IF(VLOOKUP($A124,FAG_Daten_2022!$A$1:$FK$206,FAG_Daten_2022!BR$1,FALSE)="","",VLOOKUP($A124,FAG_Daten_2022!$A$1:$FK$206,FAG_Daten_2022!BR$1,FALSE))</f>
        <v/>
      </c>
      <c r="DN124" s="82" t="str">
        <f t="shared" si="148"/>
        <v/>
      </c>
      <c r="DO124" s="82" t="str">
        <f t="shared" si="149"/>
        <v/>
      </c>
      <c r="DP124" s="82" t="str">
        <f t="shared" si="150"/>
        <v/>
      </c>
      <c r="DQ124" s="82" t="str">
        <f t="shared" si="151"/>
        <v/>
      </c>
      <c r="DR124" s="82" t="str">
        <f t="shared" si="152"/>
        <v/>
      </c>
      <c r="DS124" s="82" t="str">
        <f t="shared" si="153"/>
        <v/>
      </c>
      <c r="DT124" s="82" t="str">
        <f t="shared" si="154"/>
        <v/>
      </c>
      <c r="DU124" s="82" t="str">
        <f t="shared" si="155"/>
        <v/>
      </c>
      <c r="DV124" s="82" t="str">
        <f t="shared" si="156"/>
        <v/>
      </c>
      <c r="DW124" s="82" t="str">
        <f t="shared" si="157"/>
        <v/>
      </c>
      <c r="DX124" s="82" t="str">
        <f t="shared" si="158"/>
        <v/>
      </c>
      <c r="DY124" s="82" t="str">
        <f t="shared" si="159"/>
        <v/>
      </c>
      <c r="DZ124" s="82">
        <f t="shared" si="160"/>
        <v>0</v>
      </c>
      <c r="EA124" s="82">
        <f t="shared" si="161"/>
        <v>0</v>
      </c>
      <c r="EB124" s="82"/>
      <c r="EC124" s="82"/>
      <c r="ED124" s="82"/>
      <c r="EE124" s="82"/>
      <c r="EF124" s="82"/>
      <c r="EG124" s="82"/>
      <c r="EH124" s="82"/>
      <c r="EI124" s="82"/>
      <c r="EJ124" s="82"/>
      <c r="EL124" s="11"/>
    </row>
    <row r="125" spans="1:143" outlineLevel="1" x14ac:dyDescent="0.2">
      <c r="A125" s="152">
        <v>118</v>
      </c>
      <c r="B125" s="152" t="str">
        <f>VLOOKUP(A125,FAG_Daten_2022!A$1:$FK$206,FAG_Daten_2022!$B$1,FALSE)</f>
        <v>Rüti</v>
      </c>
      <c r="C125" s="152" t="str">
        <f>VLOOKUP(A125,FAG_Daten_2022!A$1:$FK$206,FAG_Daten_2022!$C$1,FALSE)</f>
        <v>Politische Gemeinde</v>
      </c>
      <c r="D125" s="152" t="str">
        <f>VLOOKUP(A125,FAG_Daten_2022!A$1:$FK$206,FAG_Daten_2022!$D$1,FALSE)</f>
        <v>Bezirk Hinwil</v>
      </c>
      <c r="E125" s="82">
        <f>VLOOKUP(A125,FAG_Daten_2022!A$1:$FK$206,FAG_Daten_2022!$AT$1,FALSE)</f>
        <v>2012</v>
      </c>
      <c r="F125" s="82">
        <f>VLOOKUP(A125,FAG_Daten_2022!A$1:$FK$206,FAG_Daten_2022!$AV$1,FALSE)</f>
        <v>3770</v>
      </c>
      <c r="G125" s="82">
        <f>VLOOKUP(A125,FAG_Daten_2022!A$1:$FK$206,FAG_Daten_2022!$F$1,FALSE)</f>
        <v>12485</v>
      </c>
      <c r="H125" s="80">
        <f>VLOOKUP(A125,FAG_Daten_2022!A$1:$FK$206,FAG_Daten_2022!$DH$1,FALSE)</f>
        <v>121</v>
      </c>
      <c r="I125" s="82">
        <f>ROUND(IF(E125&lt;FAG_Basisdaten!$C$5*F125,(FAG_Basisdaten!$C$5*F125-E125)*G125*H125/100,0),0)</f>
        <v>23710201</v>
      </c>
      <c r="J125" s="82">
        <f>VLOOKUP(A125,FAG_Daten_2022!A$1:$FK$206,FAG_Daten_2022!$AT$1,FALSE)</f>
        <v>2012</v>
      </c>
      <c r="K125" s="82">
        <f>VLOOKUP(A125,FAG_Daten_2022!A$1:$FK$206,FAG_Daten_2022!$AV$1,FALSE)</f>
        <v>3770</v>
      </c>
      <c r="L125" s="3">
        <f>VLOOKUP(A125,FAG_Daten_2022!A$1:$FK$206,FAG_Daten_2022!$F$1,FALSE)</f>
        <v>12485</v>
      </c>
      <c r="M125" s="3">
        <f>VLOOKUP(A125,FAG_Daten_2022!A$1:$FK$206,FAG_Daten_2022!DJ$1,FALSE)</f>
        <v>99.67</v>
      </c>
      <c r="N125" s="3">
        <f>VLOOKUP(A125,FAG_Daten_2022!A$1:$FK$206,FAG_Daten_2022!$DK$1,FALSE)</f>
        <v>100.87</v>
      </c>
      <c r="O125" s="82">
        <f>ROUND(IF(J125&gt;K125*FAG_Basisdaten!$C$8,(J125-K125*FAG_Basisdaten!$C$8)*FAG_Basisdaten!$C$9*L125*(M125/N125),0),0)</f>
        <v>0</v>
      </c>
      <c r="P125" s="82">
        <f>VLOOKUP(A125,FAG_Daten_2022!A$1:$FK$206,FAG_Daten_2022!$I$1,FALSE)</f>
        <v>2425</v>
      </c>
      <c r="Q125" s="82">
        <f>VLOOKUP(A125,FAG_Daten_2022!A$1:$FK$206,FAG_Daten_2022!$F$1,FALSE)</f>
        <v>12485</v>
      </c>
      <c r="R125" s="82">
        <f>VLOOKUP(A125,FAG_Daten_2022!A$1:$FK$206,FAG_Daten_2022!$K$1,FALSE)</f>
        <v>232131</v>
      </c>
      <c r="S125" s="82">
        <f>VLOOKUP(A125,FAG_Daten_2022!A$1:$FK$206,FAG_Daten_2022!$H$1,FALSE)</f>
        <v>1130451</v>
      </c>
      <c r="T125" s="82">
        <f>VLOOKUP(A125,FAG_Daten_2022!A$1:$FK$206,FAG_Daten_2022!$F$1,FALSE)</f>
        <v>12485</v>
      </c>
      <c r="U125" s="3">
        <f>VLOOKUP(A125,FAG_Daten_2022!A$1:$FK$206,FAG_Daten_2022!$BC$1,FALSE)</f>
        <v>102.3</v>
      </c>
      <c r="V125" s="3">
        <f>VLOOKUP(A125,FAG_Daten_2022!A$1:$FK$206,FAG_Daten_2022!$BD$1,FALSE)</f>
        <v>104.2</v>
      </c>
      <c r="W125" s="118">
        <f>IF((P125/Q125)&gt;(R125/S125)*FAG_Basisdaten!$C$12,((P125/Q125)-(R125/S125)*FAG_Basisdaten!$C$12)*T125*FAG_Basisdaten!$C$13*(U125/V125),0)</f>
        <v>0</v>
      </c>
      <c r="X125" s="3">
        <f>VLOOKUP(A125,FAG_Daten_2022!A$1:$FK$206,FAG_Daten_2022!$DH$1,FALSE)</f>
        <v>121</v>
      </c>
      <c r="Y125" s="3">
        <f>VLOOKUP(A125,FAG_Daten_2022!A$1:$FK$206,FAG_Daten_2022!$DJ$1,FALSE)</f>
        <v>99.67</v>
      </c>
      <c r="Z125" s="82">
        <f>ROUND(W125-W125*MIN(MAX((Y125*FAG_Basisdaten!$C$15-X125)/(Y125*FAG_Basisdaten!$C$14),0),1),0)</f>
        <v>0</v>
      </c>
      <c r="AA125" s="79">
        <f>VLOOKUP(A125,FAG_Daten_2022!A$1:$FK$206,FAG_Daten_2022!$AW$1,FALSE)</f>
        <v>1254.5</v>
      </c>
      <c r="AB125" s="83">
        <f>VLOOKUP(A125,FAG_Daten_2022!A$1:$FK$206,FAG_Daten_2022!$AZ$1,FALSE)</f>
        <v>4.7100000000000003E-2</v>
      </c>
      <c r="AC125" s="3">
        <f>VLOOKUP(A125,FAG_Daten_2022!A$1:$FK$206,FAG_Daten_2022!$F$1,FALSE)</f>
        <v>12485</v>
      </c>
      <c r="AD125" s="3">
        <f>VLOOKUP(A125,FAG_Daten_2022!A$1:$FK$206,FAG_Daten_2022!$BC$1,FALSE)</f>
        <v>102.3</v>
      </c>
      <c r="AE125" s="3">
        <f>VLOOKUP(A125,FAG_Daten_2022!A$1:$FK$206,FAG_Daten_2022!$BD$1,FALSE)</f>
        <v>104.2</v>
      </c>
      <c r="AF125" s="80">
        <f>IF(OR(AA125&lt;FAG_Basisdaten!$C$18,AB125&gt;FAG_Basisdaten!$C$19),MAX((FAG_Basisdaten!$C$20+FAG_Basisdaten!$C$21*AA125+FAG_Basisdaten!$C$22*AB125*100)*AC125*(AD125/AE125),0),0)</f>
        <v>0</v>
      </c>
      <c r="AG125" s="3">
        <f>VLOOKUP(A125,FAG_Daten_2022!A$1:$FK$206,FAG_Daten_2022!$DH$1,FALSE)</f>
        <v>121</v>
      </c>
      <c r="AH125" s="3">
        <f>VLOOKUP(A125,FAG_Daten_2022!A$1:$FK$206,FAG_Daten_2022!$DJ$1,FALSE)</f>
        <v>99.67</v>
      </c>
      <c r="AI125" s="82">
        <f>ROUND(AF125-AF125*MIN(MAX((AH125*FAG_Basisdaten!$C$24-AG125)/(AH125*FAG_Basisdaten!$C$23),0),1),0)</f>
        <v>0</v>
      </c>
      <c r="AJ125" s="3">
        <f>VLOOKUP(A125,FAG_Daten_2022!$A$1:$FK$206,FAG_Daten_2022!$BC$1,FALSE)</f>
        <v>102.3</v>
      </c>
      <c r="AK125" s="3">
        <f>VLOOKUP(A125,FAG_Daten_2022!$A$1:$FK$206,FAG_Daten_2022!$BD$1,FALSE)</f>
        <v>104.2</v>
      </c>
      <c r="AL125" s="82">
        <v>0</v>
      </c>
      <c r="AM125" s="82">
        <f t="shared" si="122"/>
        <v>23710201</v>
      </c>
      <c r="AN125" s="115" t="str">
        <f>IF(VLOOKUP($A125,FAG_Daten_2022!$A$1:$FK$206,FAG_Daten_2022!BS$1,FALSE)="","",VLOOKUP($A125,FAG_Daten_2022!$A$1:$FK$206,FAG_Daten_2022!BS$1,FALSE))</f>
        <v/>
      </c>
      <c r="AO125" s="115" t="str">
        <f>IF(VLOOKUP($A125,FAG_Daten_2022!$A$1:$FK$206,FAG_Daten_2022!BT$1,FALSE)="","",VLOOKUP($A125,FAG_Daten_2022!$A$1:$FK$206,FAG_Daten_2022!BT$1,FALSE))</f>
        <v/>
      </c>
      <c r="AP125" s="115" t="str">
        <f>IF(VLOOKUP($A125,FAG_Daten_2022!$A$1:$FK$206,FAG_Daten_2022!BU$1,FALSE)="","",VLOOKUP($A125,FAG_Daten_2022!$A$1:$FK$206,FAG_Daten_2022!BU$1,FALSE))</f>
        <v/>
      </c>
      <c r="AQ125" s="115" t="str">
        <f>IF(VLOOKUP($A125,FAG_Daten_2022!$A$1:$FK$206,FAG_Daten_2022!BV$1,FALSE)="","",VLOOKUP($A125,FAG_Daten_2022!$A$1:$FK$206,FAG_Daten_2022!BV$1,FALSE))</f>
        <v/>
      </c>
      <c r="AR125" s="115" t="str">
        <f>IF(VLOOKUP($A125,FAG_Daten_2022!$A$1:$FK$206,FAG_Daten_2022!BW$1,FALSE)="","",VLOOKUP($A125,FAG_Daten_2022!$A$1:$FK$206,FAG_Daten_2022!BW$1,FALSE))</f>
        <v/>
      </c>
      <c r="AS125" s="115" t="str">
        <f>IF(VLOOKUP($A125,FAG_Daten_2022!$A$1:$FK$206,FAG_Daten_2022!BX$1,FALSE)="","",VLOOKUP($A125,FAG_Daten_2022!$A$1:$FK$206,FAG_Daten_2022!BX$1,FALSE))</f>
        <v/>
      </c>
      <c r="AT125" s="115" t="str">
        <f>IF(VLOOKUP($A125,FAG_Daten_2022!$A$1:$FK$206,FAG_Daten_2022!BY$1,FALSE)="","",VLOOKUP($A125,FAG_Daten_2022!$A$1:$FK$206,FAG_Daten_2022!BY$1,FALSE))</f>
        <v/>
      </c>
      <c r="AU125" s="115" t="str">
        <f>IF(VLOOKUP($A125,FAG_Daten_2022!$A$1:$FK$206,FAG_Daten_2022!BZ$1,FALSE)="","",VLOOKUP($A125,FAG_Daten_2022!$A$1:$FK$206,FAG_Daten_2022!BZ$1,FALSE))</f>
        <v/>
      </c>
      <c r="AV125" s="302"/>
      <c r="AW125" s="115" t="str">
        <f>IF(VLOOKUP($A125,FAG_Daten_2022!$A$1:$FK$206,FAG_Daten_2022!CB$1,FALSE)="","",VLOOKUP($A125,FAG_Daten_2022!$A$1:$FK$206,FAG_Daten_2022!CB$1,FALSE))</f>
        <v/>
      </c>
      <c r="AX125" s="115" t="str">
        <f>IF(VLOOKUP($A125,FAG_Daten_2022!$A$1:$FK$206,FAG_Daten_2022!CC$1,FALSE)="","",VLOOKUP($A125,FAG_Daten_2022!$A$1:$FK$206,FAG_Daten_2022!CC$1,FALSE))</f>
        <v/>
      </c>
      <c r="AY125" s="115" t="str">
        <f>IF(VLOOKUP($A125,FAG_Daten_2022!$A$1:$FK$206,FAG_Daten_2022!CD$1,FALSE)="","",VLOOKUP($A125,FAG_Daten_2022!$A$1:$FK$206,FAG_Daten_2022!CD$1,FALSE))</f>
        <v/>
      </c>
      <c r="AZ125" s="80">
        <f>VLOOKUP($A125,FAG_Daten_2022!$A$1:$FK$206,FAG_Daten_2022!$DH$1,FALSE)</f>
        <v>121</v>
      </c>
      <c r="BA125" s="80">
        <f>IF(VLOOKUP($A125,FAG_Daten_2022!$A$1:$FK$206,FAG_Daten_2022!M$1,FALSE)="","",VLOOKUP($A125,FAG_Daten_2022!$A$1:$FK$206,FAG_Daten_2022!M$1,FALSE))</f>
        <v>0</v>
      </c>
      <c r="BB125" s="80">
        <f>IF(VLOOKUP($A125,FAG_Daten_2022!$A$1:$FK$206,FAG_Daten_2022!N$1,FALSE)="","",VLOOKUP($A125,FAG_Daten_2022!$A$1:$FK$206,FAG_Daten_2022!N$1,FALSE))</f>
        <v>0</v>
      </c>
      <c r="BC125" s="80">
        <f>IF(VLOOKUP($A125,FAG_Daten_2022!$A$1:$FK$206,FAG_Daten_2022!O$1,FALSE)="","",VLOOKUP($A125,FAG_Daten_2022!$A$1:$FK$206,FAG_Daten_2022!O$1,FALSE))</f>
        <v>0</v>
      </c>
      <c r="BD125" s="80" t="str">
        <f>IF(VLOOKUP($A125,FAG_Daten_2022!$A$1:$FK$206,FAG_Daten_2022!P$1,FALSE)="","",VLOOKUP($A125,FAG_Daten_2022!$A$1:$FK$206,FAG_Daten_2022!P$1,FALSE))</f>
        <v/>
      </c>
      <c r="BE125" s="80">
        <f>IF(VLOOKUP($A125,FAG_Daten_2022!$A$1:$FK$206,FAG_Daten_2022!R$1,FALSE)="","",VLOOKUP($A125,FAG_Daten_2022!$A$1:$FK$206,FAG_Daten_2022!R$1,FALSE))</f>
        <v>0</v>
      </c>
      <c r="BF125" s="80">
        <f>IF(VLOOKUP($A125,FAG_Daten_2022!$A$1:$FK$206,FAG_Daten_2022!S$1,FALSE)="","",VLOOKUP($A125,FAG_Daten_2022!$A$1:$FK$206,FAG_Daten_2022!S$1,FALSE))</f>
        <v>0</v>
      </c>
      <c r="BG125" s="80" t="str">
        <f>IF(VLOOKUP($A125,FAG_Daten_2022!$A$1:$FK$206,FAG_Daten_2022!T$1,FALSE)="","",VLOOKUP($A125,FAG_Daten_2022!$A$1:$FK$206,FAG_Daten_2022!T$1,FALSE))</f>
        <v/>
      </c>
      <c r="BH125" s="80" t="str">
        <f>IF(VLOOKUP($A125,FAG_Daten_2022!$A$1:$FK$206,FAG_Daten_2022!U$1,FALSE)="","",VLOOKUP($A125,FAG_Daten_2022!$A$1:$FK$206,FAG_Daten_2022!U$1,FALSE))</f>
        <v/>
      </c>
      <c r="BI125" s="244"/>
      <c r="BJ125" s="80" t="str">
        <f>IF(VLOOKUP($A125,FAG_Daten_2022!$A$1:$FK$206,FAG_Daten_2022!X$1,FALSE)="","",VLOOKUP($A125,FAG_Daten_2022!$A$1:$FK$206,FAG_Daten_2022!X$1,FALSE))</f>
        <v/>
      </c>
      <c r="BK125" s="80" t="str">
        <f>IF(VLOOKUP($A125,FAG_Daten_2022!$A$1:$FK$206,FAG_Daten_2022!Y$1,FALSE)="","",VLOOKUP($A125,FAG_Daten_2022!$A$1:$FK$206,FAG_Daten_2022!Y$1,FALSE))</f>
        <v/>
      </c>
      <c r="BL125" s="80" t="str">
        <f>IF(VLOOKUP($A125,FAG_Daten_2022!$A$1:$FK$206,FAG_Daten_2022!Z$1,FALSE)="","",VLOOKUP($A125,FAG_Daten_2022!$A$1:$FK$206,FAG_Daten_2022!Z$1,FALSE))</f>
        <v/>
      </c>
      <c r="BM125" s="82">
        <f>IF(VLOOKUP($A125,FAG_Daten_2022!$A$1:$FK$206,FAG_Daten_2022!AG$1,FALSE)="","",VLOOKUP($A125,FAG_Daten_2022!$A$1:$FK$206,FAG_Daten_2022!AG$1,FALSE))</f>
        <v>25116617</v>
      </c>
      <c r="BN125" s="82">
        <f>IF(VLOOKUP($A125,FAG_Daten_2022!$A$1:$FK$206,FAG_Daten_2022!AH$1,FALSE)="","",VLOOKUP($A125,FAG_Daten_2022!$A$1:$FK$206,FAG_Daten_2022!AH$1,FALSE))</f>
        <v>0</v>
      </c>
      <c r="BO125" s="82">
        <f>IF(VLOOKUP($A125,FAG_Daten_2022!$A$1:$FK$206,FAG_Daten_2022!AI$1,FALSE)="","",VLOOKUP($A125,FAG_Daten_2022!$A$1:$FK$206,FAG_Daten_2022!AI$1,FALSE))</f>
        <v>0</v>
      </c>
      <c r="BP125" s="113">
        <f>IF(VLOOKUP($A125,FAG_Daten_2022!$A$1:$FK$206,FAG_Daten_2022!AJ$1,FALSE)="","",VLOOKUP($A125,FAG_Daten_2022!$A$1:$FK$206,FAG_Daten_2022!AJ$1,FALSE))</f>
        <v>0</v>
      </c>
      <c r="BQ125" s="82" t="str">
        <f>IF(VLOOKUP($A125,FAG_Daten_2022!$A$1:$FK$206,FAG_Daten_2022!AK$1,FALSE)="","",VLOOKUP($A125,FAG_Daten_2022!$A$1:$FK$206,FAG_Daten_2022!AK$1,FALSE))</f>
        <v/>
      </c>
      <c r="BR125" s="82">
        <f>IF(VLOOKUP($A125,FAG_Daten_2022!$A$1:$FK$206,FAG_Daten_2022!AL$1,FALSE)="","",VLOOKUP($A125,FAG_Daten_2022!$A$1:$FK$206,FAG_Daten_2022!AL$1,FALSE))</f>
        <v>0</v>
      </c>
      <c r="BS125" s="82">
        <f>IF(VLOOKUP($A125,FAG_Daten_2022!$A$1:$FK$206,FAG_Daten_2022!AM$1,FALSE)="","",VLOOKUP($A125,FAG_Daten_2022!$A$1:$FK$206,FAG_Daten_2022!AM$1,FALSE))</f>
        <v>0</v>
      </c>
      <c r="BT125" s="82" t="str">
        <f>IF(VLOOKUP($A125,FAG_Daten_2022!$A$1:$FK$206,FAG_Daten_2022!AN$1,FALSE)="","",VLOOKUP($A125,FAG_Daten_2022!$A$1:$FK$206,FAG_Daten_2022!AN$1,FALSE))</f>
        <v/>
      </c>
      <c r="BU125" s="82" t="str">
        <f>IF(VLOOKUP($A125,FAG_Daten_2022!$A$1:$FK$206,FAG_Daten_2022!AO$1,FALSE)="","",VLOOKUP($A125,FAG_Daten_2022!$A$1:$FK$206,FAG_Daten_2022!AO$1,FALSE))</f>
        <v/>
      </c>
      <c r="BV125" s="240"/>
      <c r="BW125" s="82" t="str">
        <f>IF(VLOOKUP($A125,FAG_Daten_2022!$A$1:$FK$206,FAG_Daten_2022!AQ$1,FALSE)="","",VLOOKUP($A125,FAG_Daten_2022!$A$1:$FK$206,FAG_Daten_2022!AQ$1,FALSE))</f>
        <v/>
      </c>
      <c r="BX125" s="82" t="str">
        <f>IF(VLOOKUP($A125,FAG_Daten_2022!$A$1:$FK$206,FAG_Daten_2022!AR$1,FALSE)="","",VLOOKUP($A125,FAG_Daten_2022!$A$1:$FK$206,FAG_Daten_2022!AR$1,FALSE))</f>
        <v/>
      </c>
      <c r="BY125" s="82" t="str">
        <f>IF(VLOOKUP($A125,FAG_Daten_2022!$A$1:$FK$206,FAG_Daten_2022!AS$1,FALSE)="","",VLOOKUP($A125,FAG_Daten_2022!$A$1:$FK$206,FAG_Daten_2022!AS$1,FALSE))</f>
        <v/>
      </c>
      <c r="BZ125" s="82">
        <f t="shared" si="123"/>
        <v>0</v>
      </c>
      <c r="CA125" s="82">
        <f t="shared" si="124"/>
        <v>0</v>
      </c>
      <c r="CB125" s="82">
        <f t="shared" si="125"/>
        <v>0</v>
      </c>
      <c r="CC125" s="82" t="str">
        <f t="shared" si="126"/>
        <v/>
      </c>
      <c r="CD125" s="82">
        <f t="shared" si="127"/>
        <v>0</v>
      </c>
      <c r="CE125" s="82">
        <f t="shared" si="128"/>
        <v>0</v>
      </c>
      <c r="CF125" s="82" t="str">
        <f t="shared" si="129"/>
        <v/>
      </c>
      <c r="CG125" s="82" t="str">
        <f t="shared" si="130"/>
        <v/>
      </c>
      <c r="CH125" s="82" t="str">
        <f t="shared" si="131"/>
        <v/>
      </c>
      <c r="CI125" s="82" t="str">
        <f t="shared" si="132"/>
        <v/>
      </c>
      <c r="CJ125" s="82" t="str">
        <f t="shared" si="133"/>
        <v/>
      </c>
      <c r="CK125" s="82" t="str">
        <f t="shared" si="134"/>
        <v/>
      </c>
      <c r="CL125" s="82">
        <f t="shared" si="135"/>
        <v>0</v>
      </c>
      <c r="CM125" s="82">
        <f t="shared" si="136"/>
        <v>0</v>
      </c>
      <c r="CN125" s="82">
        <f t="shared" si="137"/>
        <v>0</v>
      </c>
      <c r="CO125" s="82" t="str">
        <f t="shared" si="138"/>
        <v/>
      </c>
      <c r="CP125" s="82">
        <f t="shared" si="139"/>
        <v>0</v>
      </c>
      <c r="CQ125" s="82">
        <f t="shared" si="140"/>
        <v>0</v>
      </c>
      <c r="CR125" s="82" t="str">
        <f t="shared" si="141"/>
        <v/>
      </c>
      <c r="CS125" s="82" t="str">
        <f t="shared" si="142"/>
        <v/>
      </c>
      <c r="CT125" s="82" t="str">
        <f t="shared" si="143"/>
        <v/>
      </c>
      <c r="CU125" s="82" t="str">
        <f t="shared" si="144"/>
        <v/>
      </c>
      <c r="CV125" s="82" t="str">
        <f t="shared" si="145"/>
        <v/>
      </c>
      <c r="CW125" s="82" t="str">
        <f t="shared" si="146"/>
        <v/>
      </c>
      <c r="CX125" s="82">
        <f t="shared" si="147"/>
        <v>0</v>
      </c>
      <c r="CY125" s="82">
        <f>VLOOKUP($A125,FAG_Daten_2022!$A$1:$FK$206,FAG_Daten_2022!I$1,FALSE)</f>
        <v>2425</v>
      </c>
      <c r="CZ125" s="82" t="str">
        <f>IF(VLOOKUP($A125,FAG_Daten_2022!$A$1:$FK$206,FAG_Daten_2022!BE$1,FALSE)="","",VLOOKUP($A125,FAG_Daten_2022!$A$1:$FK$206,FAG_Daten_2022!BE$1,FALSE))</f>
        <v/>
      </c>
      <c r="DA125" s="82" t="str">
        <f>IF(VLOOKUP($A125,FAG_Daten_2022!$A$1:$FK$206,FAG_Daten_2022!BF$1,FALSE)="","",VLOOKUP($A125,FAG_Daten_2022!$A$1:$FK$206,FAG_Daten_2022!BF$1,FALSE))</f>
        <v/>
      </c>
      <c r="DB125" s="82" t="str">
        <f>IF(VLOOKUP($A125,FAG_Daten_2022!$A$1:$FK$206,FAG_Daten_2022!BG$1,FALSE)="","",VLOOKUP($A125,FAG_Daten_2022!$A$1:$FK$206,FAG_Daten_2022!BG$1,FALSE))</f>
        <v/>
      </c>
      <c r="DC125" s="82" t="str">
        <f>IF(VLOOKUP($A125,FAG_Daten_2022!$A$1:$FK$206,FAG_Daten_2022!BH$1,FALSE)="","",VLOOKUP($A125,FAG_Daten_2022!$A$1:$FK$206,FAG_Daten_2022!BH$1,FALSE))</f>
        <v/>
      </c>
      <c r="DD125" s="82" t="str">
        <f>IF(VLOOKUP($A125,FAG_Daten_2022!$A$1:$FK$206,FAG_Daten_2022!BI$1,FALSE)="","",VLOOKUP($A125,FAG_Daten_2022!$A$1:$FK$206,FAG_Daten_2022!BI$1,FALSE))</f>
        <v/>
      </c>
      <c r="DE125" s="82" t="str">
        <f>IF(VLOOKUP($A125,FAG_Daten_2022!$A$1:$FK$206,FAG_Daten_2022!BJ$1,FALSE)="","",VLOOKUP($A125,FAG_Daten_2022!$A$1:$FK$206,FAG_Daten_2022!BJ$1,FALSE))</f>
        <v/>
      </c>
      <c r="DF125" s="82" t="str">
        <f>IF(VLOOKUP($A125,FAG_Daten_2022!$A$1:$FK$206,FAG_Daten_2022!BK$1,FALSE)="","",VLOOKUP($A125,FAG_Daten_2022!$A$1:$FK$206,FAG_Daten_2022!BK$1,FALSE))</f>
        <v/>
      </c>
      <c r="DG125" s="82" t="str">
        <f>IF(VLOOKUP($A125,FAG_Daten_2022!$A$1:$FK$206,FAG_Daten_2022!BL$1,FALSE)="","",VLOOKUP($A125,FAG_Daten_2022!$A$1:$FK$206,FAG_Daten_2022!BL$1,FALSE))</f>
        <v/>
      </c>
      <c r="DH125" s="240"/>
      <c r="DI125" s="82" t="str">
        <f>IF(VLOOKUP($A125,FAG_Daten_2022!$A$1:$FK$206,FAG_Daten_2022!BN$1,FALSE)="","",VLOOKUP($A125,FAG_Daten_2022!$A$1:$FK$206,FAG_Daten_2022!BN$1,FALSE))</f>
        <v/>
      </c>
      <c r="DJ125" s="82" t="str">
        <f>IF(VLOOKUP($A125,FAG_Daten_2022!$A$1:$FK$206,FAG_Daten_2022!BO$1,FALSE)="","",VLOOKUP($A125,FAG_Daten_2022!$A$1:$FK$206,FAG_Daten_2022!BO$1,FALSE))</f>
        <v/>
      </c>
      <c r="DK125" s="82" t="str">
        <f>IF(VLOOKUP($A125,FAG_Daten_2022!$A$1:$FK$206,FAG_Daten_2022!BP$1,FALSE)="","",VLOOKUP($A125,FAG_Daten_2022!$A$1:$FK$206,FAG_Daten_2022!BP$1,FALSE))</f>
        <v/>
      </c>
      <c r="DL125" s="82" t="str">
        <f>IF(VLOOKUP($A125,FAG_Daten_2022!$A$1:$FK$206,FAG_Daten_2022!BQ$1,FALSE)="","",VLOOKUP($A125,FAG_Daten_2022!$A$1:$FK$206,FAG_Daten_2022!BQ$1,FALSE))</f>
        <v/>
      </c>
      <c r="DM125" s="82" t="str">
        <f>IF(VLOOKUP($A125,FAG_Daten_2022!$A$1:$FK$206,FAG_Daten_2022!BR$1,FALSE)="","",VLOOKUP($A125,FAG_Daten_2022!$A$1:$FK$206,FAG_Daten_2022!BR$1,FALSE))</f>
        <v/>
      </c>
      <c r="DN125" s="82" t="str">
        <f t="shared" si="148"/>
        <v/>
      </c>
      <c r="DO125" s="82" t="str">
        <f t="shared" si="149"/>
        <v/>
      </c>
      <c r="DP125" s="82" t="str">
        <f t="shared" si="150"/>
        <v/>
      </c>
      <c r="DQ125" s="82" t="str">
        <f t="shared" si="151"/>
        <v/>
      </c>
      <c r="DR125" s="82" t="str">
        <f t="shared" si="152"/>
        <v/>
      </c>
      <c r="DS125" s="82" t="str">
        <f t="shared" si="153"/>
        <v/>
      </c>
      <c r="DT125" s="82" t="str">
        <f t="shared" si="154"/>
        <v/>
      </c>
      <c r="DU125" s="82" t="str">
        <f t="shared" si="155"/>
        <v/>
      </c>
      <c r="DV125" s="82" t="str">
        <f t="shared" si="156"/>
        <v/>
      </c>
      <c r="DW125" s="82" t="str">
        <f t="shared" si="157"/>
        <v/>
      </c>
      <c r="DX125" s="82" t="str">
        <f t="shared" si="158"/>
        <v/>
      </c>
      <c r="DY125" s="82" t="str">
        <f t="shared" si="159"/>
        <v/>
      </c>
      <c r="DZ125" s="82">
        <f t="shared" si="160"/>
        <v>0</v>
      </c>
      <c r="EA125" s="82">
        <f t="shared" si="161"/>
        <v>0</v>
      </c>
      <c r="EB125" s="82"/>
      <c r="EC125" s="82"/>
      <c r="ED125" s="82"/>
      <c r="EE125" s="82"/>
      <c r="EF125" s="82"/>
      <c r="EG125" s="82"/>
      <c r="EH125" s="82"/>
      <c r="EI125" s="82"/>
      <c r="EJ125" s="82"/>
      <c r="EK125" s="3"/>
      <c r="EL125" s="82"/>
      <c r="EM125" s="3"/>
    </row>
    <row r="126" spans="1:143" s="3" customFormat="1" outlineLevel="1" x14ac:dyDescent="0.2">
      <c r="A126" s="3">
        <v>226</v>
      </c>
      <c r="B126" s="3" t="str">
        <f>VLOOKUP(A126,FAG_Daten_2022!A$1:$FK$206,FAG_Daten_2022!$B$1,FALSE)</f>
        <v>Schlatt</v>
      </c>
      <c r="C126" s="3" t="str">
        <f>VLOOKUP(A126,FAG_Daten_2022!A$1:$FK$206,FAG_Daten_2022!$C$1,FALSE)</f>
        <v>Politische Gemeinde</v>
      </c>
      <c r="D126" s="3" t="str">
        <f>VLOOKUP(A126,FAG_Daten_2022!A$1:$FK$206,FAG_Daten_2022!$D$1,FALSE)</f>
        <v>Bezirk Winterthur</v>
      </c>
      <c r="E126" s="82">
        <f>VLOOKUP(A126,FAG_Daten_2022!A$1:$FK$206,FAG_Daten_2022!$AT$1,FALSE)</f>
        <v>1589</v>
      </c>
      <c r="F126" s="82">
        <f>VLOOKUP(A126,FAG_Daten_2022!A$1:$FK$206,FAG_Daten_2022!$AV$1,FALSE)</f>
        <v>3770</v>
      </c>
      <c r="G126" s="82">
        <f>VLOOKUP(A126,FAG_Daten_2022!A$1:$FK$206,FAG_Daten_2022!$F$1,FALSE)</f>
        <v>778</v>
      </c>
      <c r="H126" s="80">
        <f>VLOOKUP(A126,FAG_Daten_2022!A$1:$FK$206,FAG_Daten_2022!$DH$1,FALSE)</f>
        <v>125</v>
      </c>
      <c r="I126" s="82">
        <f>ROUND(IF(E126&lt;FAG_Basisdaten!$C$5*F126,(FAG_Basisdaten!$C$5*F126-E126)*G126*H126/100,0),0)</f>
        <v>1937706</v>
      </c>
      <c r="J126" s="82">
        <f>VLOOKUP(A126,FAG_Daten_2022!A$1:$FK$206,FAG_Daten_2022!$AT$1,FALSE)</f>
        <v>1589</v>
      </c>
      <c r="K126" s="82">
        <f>VLOOKUP(A126,FAG_Daten_2022!A$1:$FK$206,FAG_Daten_2022!$AV$1,FALSE)</f>
        <v>3770</v>
      </c>
      <c r="L126" s="3">
        <f>VLOOKUP(A126,FAG_Daten_2022!A$1:$FK$206,FAG_Daten_2022!$F$1,FALSE)</f>
        <v>778</v>
      </c>
      <c r="M126" s="3">
        <f>VLOOKUP(A126,FAG_Daten_2022!A$1:$FK$206,FAG_Daten_2022!DJ$1,FALSE)</f>
        <v>99.67</v>
      </c>
      <c r="N126" s="3">
        <f>VLOOKUP(A126,FAG_Daten_2022!A$1:$FK$206,FAG_Daten_2022!$DK$1,FALSE)</f>
        <v>100.87</v>
      </c>
      <c r="O126" s="82">
        <f>ROUND(IF(J126&gt;K126*FAG_Basisdaten!$C$8,(J126-K126*FAG_Basisdaten!$C$8)*FAG_Basisdaten!$C$9*L126*(M126/N126),0),0)</f>
        <v>0</v>
      </c>
      <c r="P126" s="82">
        <f>VLOOKUP(A126,FAG_Daten_2022!A$1:$FK$206,FAG_Daten_2022!$I$1,FALSE)</f>
        <v>209</v>
      </c>
      <c r="Q126" s="82">
        <f>VLOOKUP(A126,FAG_Daten_2022!A$1:$FK$206,FAG_Daten_2022!$F$1,FALSE)</f>
        <v>778</v>
      </c>
      <c r="R126" s="82">
        <f>VLOOKUP(A126,FAG_Daten_2022!A$1:$FK$206,FAG_Daten_2022!$K$1,FALSE)</f>
        <v>232131</v>
      </c>
      <c r="S126" s="82">
        <f>VLOOKUP(A126,FAG_Daten_2022!A$1:$FK$206,FAG_Daten_2022!$H$1,FALSE)</f>
        <v>1130451</v>
      </c>
      <c r="T126" s="82">
        <f>VLOOKUP(A126,FAG_Daten_2022!A$1:$FK$206,FAG_Daten_2022!$F$1,FALSE)</f>
        <v>778</v>
      </c>
      <c r="U126" s="3">
        <f>VLOOKUP(A126,FAG_Daten_2022!A$1:$FK$206,FAG_Daten_2022!$BC$1,FALSE)</f>
        <v>102.3</v>
      </c>
      <c r="V126" s="3">
        <f>VLOOKUP(A126,FAG_Daten_2022!A$1:$FK$206,FAG_Daten_2022!$BD$1,FALSE)</f>
        <v>104.2</v>
      </c>
      <c r="W126" s="118">
        <f>IF((P126/Q126)&gt;(R126/S126)*FAG_Basisdaten!$C$12,((P126/Q126)-(R126/S126)*FAG_Basisdaten!$C$12)*T126*FAG_Basisdaten!$C$13*(U126/V126),0)</f>
        <v>391923.13695274049</v>
      </c>
      <c r="X126" s="3">
        <f>VLOOKUP(A126,FAG_Daten_2022!A$1:$FK$206,FAG_Daten_2022!$DH$1,FALSE)</f>
        <v>125</v>
      </c>
      <c r="Y126" s="3">
        <f>VLOOKUP(A126,FAG_Daten_2022!A$1:$FK$206,FAG_Daten_2022!$DJ$1,FALSE)</f>
        <v>99.67</v>
      </c>
      <c r="Z126" s="82">
        <f>ROUND(W126-W126*MIN(MAX((Y126*FAG_Basisdaten!$C$15-X126)/(Y126*FAG_Basisdaten!$C$14),0),1),0)</f>
        <v>359243</v>
      </c>
      <c r="AA126" s="79">
        <f>VLOOKUP(A126,FAG_Daten_2022!A$1:$FK$206,FAG_Daten_2022!$AW$1,FALSE)</f>
        <v>87.1</v>
      </c>
      <c r="AB126" s="83">
        <f>VLOOKUP(A126,FAG_Daten_2022!A$1:$FK$206,FAG_Daten_2022!$AZ$1,FALSE)</f>
        <v>6.88E-2</v>
      </c>
      <c r="AC126" s="3">
        <f>VLOOKUP(A126,FAG_Daten_2022!A$1:$FK$206,FAG_Daten_2022!$F$1,FALSE)</f>
        <v>778</v>
      </c>
      <c r="AD126" s="3">
        <f>VLOOKUP(A126,FAG_Daten_2022!A$1:$FK$206,FAG_Daten_2022!$BC$1,FALSE)</f>
        <v>102.3</v>
      </c>
      <c r="AE126" s="3">
        <f>VLOOKUP(A126,FAG_Daten_2022!A$1:$FK$206,FAG_Daten_2022!$BD$1,FALSE)</f>
        <v>104.2</v>
      </c>
      <c r="AF126" s="80">
        <f>IF(OR(AA126&lt;FAG_Basisdaten!$C$18,AB126&gt;FAG_Basisdaten!$C$19),MAX((FAG_Basisdaten!$C$20+FAG_Basisdaten!$C$21*AA126+FAG_Basisdaten!$C$22*AB126*100)*AC126*(AD126/AE126),0),0)</f>
        <v>317822.93032629555</v>
      </c>
      <c r="AG126" s="3">
        <f>VLOOKUP(A126,FAG_Daten_2022!A$1:$FK$206,FAG_Daten_2022!$DH$1,FALSE)</f>
        <v>125</v>
      </c>
      <c r="AH126" s="3">
        <f>VLOOKUP(A126,FAG_Daten_2022!A$1:$FK$206,FAG_Daten_2022!$DJ$1,FALSE)</f>
        <v>99.67</v>
      </c>
      <c r="AI126" s="82">
        <f>ROUND(AF126-AF126*MIN(MAX((AH126*FAG_Basisdaten!$C$24-AG126)/(AH126*FAG_Basisdaten!$C$23),0),1),0)</f>
        <v>291322</v>
      </c>
      <c r="AJ126" s="3">
        <f>VLOOKUP(A126,FAG_Daten_2022!$A$1:$FK$206,FAG_Daten_2022!$BC$1,FALSE)</f>
        <v>102.3</v>
      </c>
      <c r="AK126" s="3">
        <f>VLOOKUP(A126,FAG_Daten_2022!$A$1:$FK$206,FAG_Daten_2022!$BD$1,FALSE)</f>
        <v>104.2</v>
      </c>
      <c r="AL126" s="82">
        <v>0</v>
      </c>
      <c r="AM126" s="82">
        <f t="shared" si="122"/>
        <v>2588271</v>
      </c>
      <c r="AN126" s="115"/>
      <c r="AO126" s="115" t="str">
        <f>IF(VLOOKUP($A126,FAG_Daten_2022!$A$1:$FK$206,FAG_Daten_2022!BT$1,FALSE)="","",VLOOKUP($A126,FAG_Daten_2022!$A$1:$FK$206,FAG_Daten_2022!BT$1,FALSE))</f>
        <v/>
      </c>
      <c r="AP126" s="115" t="str">
        <f>IF(VLOOKUP($A126,FAG_Daten_2022!$A$1:$FK$206,FAG_Daten_2022!BU$1,FALSE)="","",VLOOKUP($A126,FAG_Daten_2022!$A$1:$FK$206,FAG_Daten_2022!BU$1,FALSE))</f>
        <v/>
      </c>
      <c r="AQ126" s="115" t="str">
        <f>IF(VLOOKUP($A126,FAG_Daten_2022!$A$1:$FK$206,FAG_Daten_2022!BV$1,FALSE)="","",VLOOKUP($A126,FAG_Daten_2022!$A$1:$FK$206,FAG_Daten_2022!BV$1,FALSE))</f>
        <v/>
      </c>
      <c r="AR126" s="115"/>
      <c r="AS126" s="115" t="str">
        <f>IF(VLOOKUP($A126,FAG_Daten_2022!$A$1:$FK$206,FAG_Daten_2022!BX$1,FALSE)="","",VLOOKUP($A126,FAG_Daten_2022!$A$1:$FK$206,FAG_Daten_2022!BX$1,FALSE))</f>
        <v/>
      </c>
      <c r="AT126" s="115" t="str">
        <f>IF(VLOOKUP($A126,FAG_Daten_2022!$A$1:$FK$206,FAG_Daten_2022!BY$1,FALSE)="","",VLOOKUP($A126,FAG_Daten_2022!$A$1:$FK$206,FAG_Daten_2022!BY$1,FALSE))</f>
        <v/>
      </c>
      <c r="AU126" s="115" t="str">
        <f>IF(VLOOKUP($A126,FAG_Daten_2022!$A$1:$FK$206,FAG_Daten_2022!BZ$1,FALSE)="","",VLOOKUP($A126,FAG_Daten_2022!$A$1:$FK$206,FAG_Daten_2022!BZ$1,FALSE))</f>
        <v/>
      </c>
      <c r="AV126" s="115" t="s">
        <v>401</v>
      </c>
      <c r="AW126" s="115" t="str">
        <f>IF(VLOOKUP($A126,FAG_Daten_2022!$A$1:$FK$206,FAG_Daten_2022!CB$1,FALSE)="","",VLOOKUP($A126,FAG_Daten_2022!$A$1:$FK$206,FAG_Daten_2022!CB$1,FALSE))</f>
        <v/>
      </c>
      <c r="AX126" s="115" t="str">
        <f>IF(VLOOKUP($A126,FAG_Daten_2022!$A$1:$FK$206,FAG_Daten_2022!CC$1,FALSE)="","",VLOOKUP($A126,FAG_Daten_2022!$A$1:$FK$206,FAG_Daten_2022!CC$1,FALSE))</f>
        <v/>
      </c>
      <c r="AY126" s="115" t="str">
        <f>IF(VLOOKUP($A126,FAG_Daten_2022!$A$1:$FK$206,FAG_Daten_2022!CD$1,FALSE)="","",VLOOKUP($A126,FAG_Daten_2022!$A$1:$FK$206,FAG_Daten_2022!CD$1,FALSE))</f>
        <v/>
      </c>
      <c r="AZ126" s="80">
        <f>ROUND(VLOOKUP($A126,FAG_Daten_2022!$A$1:$FK$206,FAG_Daten_2022!$CR$1,FALSE)+BI126,2)</f>
        <v>125</v>
      </c>
      <c r="BA126" s="80"/>
      <c r="BB126" s="80">
        <f>IF(VLOOKUP($A126,FAG_Daten_2022!$A$1:$FK$206,FAG_Daten_2022!N$1,FALSE)="","",VLOOKUP($A126,FAG_Daten_2022!$A$1:$FK$206,FAG_Daten_2022!N$1,FALSE))</f>
        <v>0</v>
      </c>
      <c r="BC126" s="80">
        <f>IF(VLOOKUP($A126,FAG_Daten_2022!$A$1:$FK$206,FAG_Daten_2022!O$1,FALSE)="","",VLOOKUP($A126,FAG_Daten_2022!$A$1:$FK$206,FAG_Daten_2022!O$1,FALSE))</f>
        <v>0</v>
      </c>
      <c r="BD126" s="80" t="str">
        <f>IF(VLOOKUP($A126,FAG_Daten_2022!$A$1:$FK$206,FAG_Daten_2022!P$1,FALSE)="","",VLOOKUP($A126,FAG_Daten_2022!$A$1:$FK$206,FAG_Daten_2022!P$1,FALSE))</f>
        <v/>
      </c>
      <c r="BE126" s="80"/>
      <c r="BF126" s="80">
        <f>IF(VLOOKUP($A126,FAG_Daten_2022!$A$1:$FK$206,FAG_Daten_2022!S$1,FALSE)="","",VLOOKUP($A126,FAG_Daten_2022!$A$1:$FK$206,FAG_Daten_2022!S$1,FALSE))</f>
        <v>0</v>
      </c>
      <c r="BG126" s="80" t="str">
        <f>IF(VLOOKUP($A126,FAG_Daten_2022!$A$1:$FK$206,FAG_Daten_2022!T$1,FALSE)="","",VLOOKUP($A126,FAG_Daten_2022!$A$1:$FK$206,FAG_Daten_2022!T$1,FALSE))</f>
        <v/>
      </c>
      <c r="BH126" s="80" t="str">
        <f>IF(VLOOKUP($A126,FAG_Daten_2022!$A$1:$FK$206,FAG_Daten_2022!U$1,FALSE)="","",VLOOKUP($A126,FAG_Daten_2022!$A$1:$FK$206,FAG_Daten_2022!U$1,FALSE))</f>
        <v/>
      </c>
      <c r="BI126" s="80">
        <f>IF(VLOOKUP($A126,FAG_Daten_2022!$A$1:$FK$206,FAG_Daten_2022!W$1,FALSE)="","",VLOOKUP($A126,FAG_Daten_2022!$A$1:$FK$206,FAG_Daten_2022!W$1,FALSE))</f>
        <v>68</v>
      </c>
      <c r="BJ126" s="80" t="str">
        <f>IF(VLOOKUP($A126,FAG_Daten_2022!$A$1:$FK$206,FAG_Daten_2022!X$1,FALSE)="","",VLOOKUP($A126,FAG_Daten_2022!$A$1:$FK$206,FAG_Daten_2022!X$1,FALSE))</f>
        <v/>
      </c>
      <c r="BK126" s="80" t="str">
        <f>IF(VLOOKUP($A126,FAG_Daten_2022!$A$1:$FK$206,FAG_Daten_2022!Y$1,FALSE)="","",VLOOKUP($A126,FAG_Daten_2022!$A$1:$FK$206,FAG_Daten_2022!Y$1,FALSE))</f>
        <v/>
      </c>
      <c r="BL126" s="80" t="str">
        <f>IF(VLOOKUP($A126,FAG_Daten_2022!$A$1:$FK$206,FAG_Daten_2022!Z$1,FALSE)="","",VLOOKUP($A126,FAG_Daten_2022!$A$1:$FK$206,FAG_Daten_2022!Z$1,FALSE))</f>
        <v/>
      </c>
      <c r="BM126" s="82">
        <f>IF(VLOOKUP($A126,FAG_Daten_2022!$A$1:$FK$206,FAG_Daten_2022!AG$1,FALSE)="","",VLOOKUP($A126,FAG_Daten_2022!$A$1:$FK$206,FAG_Daten_2022!AG$1,FALSE))</f>
        <v>1236290</v>
      </c>
      <c r="BN126" s="82"/>
      <c r="BO126" s="82">
        <f>IF(VLOOKUP($A126,FAG_Daten_2022!$A$1:$FK$206,FAG_Daten_2022!AI$1,FALSE)="","",VLOOKUP($A126,FAG_Daten_2022!$A$1:$FK$206,FAG_Daten_2022!AI$1,FALSE))</f>
        <v>0</v>
      </c>
      <c r="BP126" s="113">
        <f>IF(VLOOKUP($A126,FAG_Daten_2022!$A$1:$FK$206,FAG_Daten_2022!AJ$1,FALSE)="","",VLOOKUP($A126,FAG_Daten_2022!$A$1:$FK$206,FAG_Daten_2022!AJ$1,FALSE))</f>
        <v>0</v>
      </c>
      <c r="BQ126" s="82" t="str">
        <f>IF(VLOOKUP($A126,FAG_Daten_2022!$A$1:$FK$206,FAG_Daten_2022!AK$1,FALSE)="","",VLOOKUP($A126,FAG_Daten_2022!$A$1:$FK$206,FAG_Daten_2022!AK$1,FALSE))</f>
        <v/>
      </c>
      <c r="BR126" s="82"/>
      <c r="BS126" s="82">
        <f>IF(VLOOKUP($A126,FAG_Daten_2022!$A$1:$FK$206,FAG_Daten_2022!AM$1,FALSE)="","",VLOOKUP($A126,FAG_Daten_2022!$A$1:$FK$206,FAG_Daten_2022!AM$1,FALSE))</f>
        <v>0</v>
      </c>
      <c r="BT126" s="82" t="str">
        <f>IF(VLOOKUP($A126,FAG_Daten_2022!$A$1:$FK$206,FAG_Daten_2022!AN$1,FALSE)="","",VLOOKUP($A126,FAG_Daten_2022!$A$1:$FK$206,FAG_Daten_2022!AN$1,FALSE))</f>
        <v/>
      </c>
      <c r="BU126" s="82" t="str">
        <f>IF(VLOOKUP($A126,FAG_Daten_2022!$A$1:$FK$206,FAG_Daten_2022!AO$1,FALSE)="","",VLOOKUP($A126,FAG_Daten_2022!$A$1:$FK$206,FAG_Daten_2022!AO$1,FALSE))</f>
        <v/>
      </c>
      <c r="BV126" s="82">
        <f>IF(VLOOKUP($A126,FAG_Daten_2022!$A$1:$FK$206,FAG_Daten_2022!AP$1,FALSE)="","",VLOOKUP($A126,FAG_Daten_2022!$A$1:$FK$206,FAG_Daten_2022!AP$1,FALSE))</f>
        <v>1236290</v>
      </c>
      <c r="BW126" s="82" t="str">
        <f>IF(VLOOKUP($A126,FAG_Daten_2022!$A$1:$FK$206,FAG_Daten_2022!AQ$1,FALSE)="","",VLOOKUP($A126,FAG_Daten_2022!$A$1:$FK$206,FAG_Daten_2022!AQ$1,FALSE))</f>
        <v/>
      </c>
      <c r="BX126" s="82" t="str">
        <f>IF(VLOOKUP($A126,FAG_Daten_2022!$A$1:$FK$206,FAG_Daten_2022!AR$1,FALSE)="","",VLOOKUP($A126,FAG_Daten_2022!$A$1:$FK$206,FAG_Daten_2022!AR$1,FALSE))</f>
        <v/>
      </c>
      <c r="BY126" s="82" t="str">
        <f>IF(VLOOKUP($A126,FAG_Daten_2022!$A$1:$FK$206,FAG_Daten_2022!AS$1,FALSE)="","",VLOOKUP($A126,FAG_Daten_2022!$A$1:$FK$206,FAG_Daten_2022!AS$1,FALSE))</f>
        <v/>
      </c>
      <c r="BZ126" s="82" t="str">
        <f t="shared" si="123"/>
        <v/>
      </c>
      <c r="CA126" s="82">
        <f t="shared" si="124"/>
        <v>0</v>
      </c>
      <c r="CB126" s="82">
        <f t="shared" si="125"/>
        <v>0</v>
      </c>
      <c r="CC126" s="82" t="str">
        <f t="shared" si="126"/>
        <v/>
      </c>
      <c r="CD126" s="82" t="str">
        <f t="shared" si="127"/>
        <v/>
      </c>
      <c r="CE126" s="82">
        <f t="shared" si="128"/>
        <v>0</v>
      </c>
      <c r="CF126" s="82" t="str">
        <f t="shared" si="129"/>
        <v/>
      </c>
      <c r="CG126" s="82" t="str">
        <f t="shared" si="130"/>
        <v/>
      </c>
      <c r="CH126" s="82">
        <f t="shared" si="131"/>
        <v>1054112</v>
      </c>
      <c r="CI126" s="82" t="str">
        <f t="shared" si="132"/>
        <v/>
      </c>
      <c r="CJ126" s="82" t="str">
        <f t="shared" si="133"/>
        <v/>
      </c>
      <c r="CK126" s="82" t="str">
        <f t="shared" si="134"/>
        <v/>
      </c>
      <c r="CL126" s="82" t="str">
        <f t="shared" si="135"/>
        <v/>
      </c>
      <c r="CM126" s="82">
        <f t="shared" si="136"/>
        <v>0</v>
      </c>
      <c r="CN126" s="82">
        <f t="shared" si="137"/>
        <v>0</v>
      </c>
      <c r="CO126" s="82" t="str">
        <f t="shared" si="138"/>
        <v/>
      </c>
      <c r="CP126" s="82" t="str">
        <f t="shared" si="139"/>
        <v/>
      </c>
      <c r="CQ126" s="82">
        <f t="shared" si="140"/>
        <v>0</v>
      </c>
      <c r="CR126" s="82" t="str">
        <f t="shared" si="141"/>
        <v/>
      </c>
      <c r="CS126" s="82" t="str">
        <f t="shared" si="142"/>
        <v/>
      </c>
      <c r="CT126" s="82">
        <f t="shared" si="143"/>
        <v>0</v>
      </c>
      <c r="CU126" s="82" t="str">
        <f t="shared" si="144"/>
        <v/>
      </c>
      <c r="CV126" s="82" t="str">
        <f t="shared" si="145"/>
        <v/>
      </c>
      <c r="CW126" s="82" t="str">
        <f t="shared" si="146"/>
        <v/>
      </c>
      <c r="CX126" s="82">
        <f t="shared" si="147"/>
        <v>1054112</v>
      </c>
      <c r="CY126" s="82">
        <f>VLOOKUP($A126,FAG_Daten_2022!$A$1:$FK$206,FAG_Daten_2022!I$1,FALSE)</f>
        <v>209</v>
      </c>
      <c r="CZ126" s="82" t="str">
        <f>IF(VLOOKUP($A126,FAG_Daten_2022!$A$1:$FK$206,FAG_Daten_2022!BE$1,FALSE)="","",VLOOKUP($A126,FAG_Daten_2022!$A$1:$FK$206,FAG_Daten_2022!BE$1,FALSE))</f>
        <v/>
      </c>
      <c r="DA126" s="82" t="str">
        <f>IF(VLOOKUP($A126,FAG_Daten_2022!$A$1:$FK$206,FAG_Daten_2022!BF$1,FALSE)="","",VLOOKUP($A126,FAG_Daten_2022!$A$1:$FK$206,FAG_Daten_2022!BF$1,FALSE))</f>
        <v/>
      </c>
      <c r="DB126" s="82" t="str">
        <f>IF(VLOOKUP($A126,FAG_Daten_2022!$A$1:$FK$206,FAG_Daten_2022!BG$1,FALSE)="","",VLOOKUP($A126,FAG_Daten_2022!$A$1:$FK$206,FAG_Daten_2022!BG$1,FALSE))</f>
        <v/>
      </c>
      <c r="DC126" s="82" t="str">
        <f>IF(VLOOKUP($A126,FAG_Daten_2022!$A$1:$FK$206,FAG_Daten_2022!BH$1,FALSE)="","",VLOOKUP($A126,FAG_Daten_2022!$A$1:$FK$206,FAG_Daten_2022!BH$1,FALSE))</f>
        <v/>
      </c>
      <c r="DD126" s="82" t="str">
        <f>IF(VLOOKUP($A126,FAG_Daten_2022!$A$1:$FK$206,FAG_Daten_2022!BI$1,FALSE)="","",VLOOKUP($A126,FAG_Daten_2022!$A$1:$FK$206,FAG_Daten_2022!BI$1,FALSE))</f>
        <v/>
      </c>
      <c r="DE126" s="82" t="str">
        <f>IF(VLOOKUP($A126,FAG_Daten_2022!$A$1:$FK$206,FAG_Daten_2022!BJ$1,FALSE)="","",VLOOKUP($A126,FAG_Daten_2022!$A$1:$FK$206,FAG_Daten_2022!BJ$1,FALSE))</f>
        <v/>
      </c>
      <c r="DF126" s="82" t="str">
        <f>IF(VLOOKUP($A126,FAG_Daten_2022!$A$1:$FK$206,FAG_Daten_2022!BK$1,FALSE)="","",VLOOKUP($A126,FAG_Daten_2022!$A$1:$FK$206,FAG_Daten_2022!BK$1,FALSE))</f>
        <v/>
      </c>
      <c r="DG126" s="82" t="str">
        <f>IF(VLOOKUP($A126,FAG_Daten_2022!$A$1:$FK$206,FAG_Daten_2022!BL$1,FALSE)="","",VLOOKUP($A126,FAG_Daten_2022!$A$1:$FK$206,FAG_Daten_2022!BL$1,FALSE))</f>
        <v/>
      </c>
      <c r="DH126" s="82">
        <f>IF(VLOOKUP($A126,FAG_Daten_2022!$A$1:$FK$206,FAG_Daten_2022!BM$1,FALSE)="","",VLOOKUP($A126,FAG_Daten_2022!$A$1:$FK$206,FAG_Daten_2022!BM$1,FALSE))</f>
        <v>123</v>
      </c>
      <c r="DI126" s="82" t="str">
        <f>IF(VLOOKUP($A126,FAG_Daten_2022!$A$1:$FK$206,FAG_Daten_2022!BN$1,FALSE)="","",VLOOKUP($A126,FAG_Daten_2022!$A$1:$FK$206,FAG_Daten_2022!BN$1,FALSE))</f>
        <v/>
      </c>
      <c r="DJ126" s="82" t="str">
        <f>IF(VLOOKUP($A126,FAG_Daten_2022!$A$1:$FK$206,FAG_Daten_2022!BO$1,FALSE)="","",VLOOKUP($A126,FAG_Daten_2022!$A$1:$FK$206,FAG_Daten_2022!BO$1,FALSE))</f>
        <v/>
      </c>
      <c r="DK126" s="82" t="str">
        <f>IF(VLOOKUP($A126,FAG_Daten_2022!$A$1:$FK$206,FAG_Daten_2022!BP$1,FALSE)="","",VLOOKUP($A126,FAG_Daten_2022!$A$1:$FK$206,FAG_Daten_2022!BP$1,FALSE))</f>
        <v/>
      </c>
      <c r="DL126" s="82" t="str">
        <f>IF(VLOOKUP($A126,FAG_Daten_2022!$A$1:$FK$206,FAG_Daten_2022!BQ$1,FALSE)="","",VLOOKUP($A126,FAG_Daten_2022!$A$1:$FK$206,FAG_Daten_2022!BQ$1,FALSE))</f>
        <v/>
      </c>
      <c r="DM126" s="82" t="str">
        <f>IF(VLOOKUP($A126,FAG_Daten_2022!$A$1:$FK$206,FAG_Daten_2022!BR$1,FALSE)="","",VLOOKUP($A126,FAG_Daten_2022!$A$1:$FK$206,FAG_Daten_2022!BR$1,FALSE))</f>
        <v/>
      </c>
      <c r="DN126" s="82" t="str">
        <f t="shared" si="148"/>
        <v/>
      </c>
      <c r="DO126" s="82" t="str">
        <f t="shared" si="149"/>
        <v/>
      </c>
      <c r="DP126" s="82" t="str">
        <f t="shared" si="150"/>
        <v/>
      </c>
      <c r="DQ126" s="82" t="str">
        <f t="shared" si="151"/>
        <v/>
      </c>
      <c r="DR126" s="82" t="str">
        <f t="shared" si="152"/>
        <v/>
      </c>
      <c r="DS126" s="82" t="str">
        <f t="shared" si="153"/>
        <v/>
      </c>
      <c r="DT126" s="82" t="str">
        <f t="shared" si="154"/>
        <v/>
      </c>
      <c r="DU126" s="82" t="str">
        <f t="shared" si="155"/>
        <v/>
      </c>
      <c r="DV126" s="82">
        <f t="shared" si="156"/>
        <v>211421</v>
      </c>
      <c r="DW126" s="82" t="str">
        <f t="shared" si="157"/>
        <v/>
      </c>
      <c r="DX126" s="82" t="str">
        <f t="shared" si="158"/>
        <v/>
      </c>
      <c r="DY126" s="82" t="str">
        <f t="shared" si="159"/>
        <v/>
      </c>
      <c r="DZ126" s="82">
        <f t="shared" si="160"/>
        <v>211421</v>
      </c>
      <c r="EA126" s="82">
        <f t="shared" si="161"/>
        <v>1265533</v>
      </c>
      <c r="EB126" s="82"/>
      <c r="EC126" s="82"/>
      <c r="ED126" s="82"/>
      <c r="EE126" s="82"/>
      <c r="EF126" s="82"/>
      <c r="EG126" s="82"/>
      <c r="EH126" s="82"/>
      <c r="EI126" s="82"/>
      <c r="EJ126" s="82"/>
      <c r="EL126" s="82"/>
    </row>
    <row r="127" spans="1:143" outlineLevel="1" x14ac:dyDescent="0.2">
      <c r="A127" s="3">
        <v>98</v>
      </c>
      <c r="B127" s="3" t="str">
        <f>VLOOKUP(A127,FAG_Daten_2022!A$1:$FK$206,FAG_Daten_2022!$B$1,FALSE)</f>
        <v>Schleinikon</v>
      </c>
      <c r="C127" s="3" t="str">
        <f>VLOOKUP(A127,FAG_Daten_2022!A$1:$FK$206,FAG_Daten_2022!$C$1,FALSE)</f>
        <v>Politische Gemeinde</v>
      </c>
      <c r="D127" s="3" t="str">
        <f>VLOOKUP(A127,FAG_Daten_2022!A$1:$FK$206,FAG_Daten_2022!$D$1,FALSE)</f>
        <v>Bezirk Dielsdorf</v>
      </c>
      <c r="E127" s="82">
        <f>VLOOKUP(A127,FAG_Daten_2022!A$1:$FK$206,FAG_Daten_2022!$AT$1,FALSE)</f>
        <v>2661</v>
      </c>
      <c r="F127" s="82">
        <f>VLOOKUP(A127,FAG_Daten_2022!A$1:$FK$206,FAG_Daten_2022!$AV$1,FALSE)</f>
        <v>3770</v>
      </c>
      <c r="G127" s="82">
        <f>VLOOKUP(A127,FAG_Daten_2022!A$1:$FK$206,FAG_Daten_2022!$F$1,FALSE)</f>
        <v>856</v>
      </c>
      <c r="H127" s="80">
        <f>VLOOKUP(A127,FAG_Daten_2022!A$1:$FK$206,FAG_Daten_2022!$DH$1,FALSE)</f>
        <v>110</v>
      </c>
      <c r="I127" s="82">
        <f>ROUND(IF(E127&lt;FAG_Basisdaten!$C$5*F127,(FAG_Basisdaten!$C$5*F127-E127)*G127*H127/100,0),0)</f>
        <v>866743</v>
      </c>
      <c r="J127" s="82">
        <f>VLOOKUP(A127,FAG_Daten_2022!A$1:$FK$206,FAG_Daten_2022!$AT$1,FALSE)</f>
        <v>2661</v>
      </c>
      <c r="K127" s="82">
        <f>VLOOKUP(A127,FAG_Daten_2022!A$1:$FK$206,FAG_Daten_2022!$AV$1,FALSE)</f>
        <v>3770</v>
      </c>
      <c r="L127" s="3">
        <f>VLOOKUP(A127,FAG_Daten_2022!A$1:$FK$206,FAG_Daten_2022!$F$1,FALSE)</f>
        <v>856</v>
      </c>
      <c r="M127" s="3">
        <f>VLOOKUP(A127,FAG_Daten_2022!A$1:$FK$206,FAG_Daten_2022!DJ$1,FALSE)</f>
        <v>99.67</v>
      </c>
      <c r="N127" s="3">
        <f>VLOOKUP(A127,FAG_Daten_2022!A$1:$FK$206,FAG_Daten_2022!$DK$1,FALSE)</f>
        <v>100.87</v>
      </c>
      <c r="O127" s="82">
        <f>ROUND(IF(J127&gt;K127*FAG_Basisdaten!$C$8,(J127-K127*FAG_Basisdaten!$C$8)*FAG_Basisdaten!$C$9*L127*(M127/N127),0),0)</f>
        <v>0</v>
      </c>
      <c r="P127" s="82">
        <f>VLOOKUP(A127,FAG_Daten_2022!A$1:$FK$206,FAG_Daten_2022!$I$1,FALSE)</f>
        <v>147</v>
      </c>
      <c r="Q127" s="82">
        <f>VLOOKUP(A127,FAG_Daten_2022!A$1:$FK$206,FAG_Daten_2022!$F$1,FALSE)</f>
        <v>856</v>
      </c>
      <c r="R127" s="82">
        <f>VLOOKUP(A127,FAG_Daten_2022!A$1:$FK$206,FAG_Daten_2022!$K$1,FALSE)</f>
        <v>232131</v>
      </c>
      <c r="S127" s="82">
        <f>VLOOKUP(A127,FAG_Daten_2022!A$1:$FK$206,FAG_Daten_2022!$H$1,FALSE)</f>
        <v>1130451</v>
      </c>
      <c r="T127" s="82">
        <f>VLOOKUP(A127,FAG_Daten_2022!A$1:$FK$206,FAG_Daten_2022!$F$1,FALSE)</f>
        <v>856</v>
      </c>
      <c r="U127" s="3">
        <f>VLOOKUP(A127,FAG_Daten_2022!A$1:$FK$206,FAG_Daten_2022!$BC$1,FALSE)</f>
        <v>102.3</v>
      </c>
      <c r="V127" s="3">
        <f>VLOOKUP(A127,FAG_Daten_2022!A$1:$FK$206,FAG_Daten_2022!$BD$1,FALSE)</f>
        <v>104.2</v>
      </c>
      <c r="W127" s="118">
        <f>IF((P127/Q127)&gt;(R127/S127)*FAG_Basisdaten!$C$12,((P127/Q127)-(R127/S127)*FAG_Basisdaten!$C$12)*T127*FAG_Basisdaten!$C$13*(U127/V127),0)</f>
        <v>0</v>
      </c>
      <c r="X127" s="3">
        <f>VLOOKUP(A127,FAG_Daten_2022!A$1:$FK$206,FAG_Daten_2022!$DH$1,FALSE)</f>
        <v>110</v>
      </c>
      <c r="Y127" s="3">
        <f>VLOOKUP(A127,FAG_Daten_2022!A$1:$FK$206,FAG_Daten_2022!$DJ$1,FALSE)</f>
        <v>99.67</v>
      </c>
      <c r="Z127" s="82">
        <f>ROUND(W127-W127*MIN(MAX((Y127*FAG_Basisdaten!$C$15-X127)/(Y127*FAG_Basisdaten!$C$14),0),1),0)</f>
        <v>0</v>
      </c>
      <c r="AA127" s="79">
        <f>VLOOKUP(A127,FAG_Daten_2022!A$1:$FK$206,FAG_Daten_2022!$AW$1,FALSE)</f>
        <v>151.03</v>
      </c>
      <c r="AB127" s="83">
        <f>VLOOKUP(A127,FAG_Daten_2022!A$1:$FK$206,FAG_Daten_2022!$AZ$1,FALSE)</f>
        <v>8.5300000000000001E-2</v>
      </c>
      <c r="AC127" s="3">
        <f>VLOOKUP(A127,FAG_Daten_2022!A$1:$FK$206,FAG_Daten_2022!$F$1,FALSE)</f>
        <v>856</v>
      </c>
      <c r="AD127" s="3">
        <f>VLOOKUP(A127,FAG_Daten_2022!A$1:$FK$206,FAG_Daten_2022!$BC$1,FALSE)</f>
        <v>102.3</v>
      </c>
      <c r="AE127" s="3">
        <f>VLOOKUP(A127,FAG_Daten_2022!A$1:$FK$206,FAG_Daten_2022!$BD$1,FALSE)</f>
        <v>104.2</v>
      </c>
      <c r="AF127" s="80">
        <f>IF(OR(AA127&lt;FAG_Basisdaten!$C$18,AB127&gt;FAG_Basisdaten!$C$19),MAX((FAG_Basisdaten!$C$20+FAG_Basisdaten!$C$21*AA127+FAG_Basisdaten!$C$22*AB127*100)*AC127*(AD127/AE127),0),0)</f>
        <v>0</v>
      </c>
      <c r="AG127" s="3">
        <f>VLOOKUP(A127,FAG_Daten_2022!A$1:$FK$206,FAG_Daten_2022!$DH$1,FALSE)</f>
        <v>110</v>
      </c>
      <c r="AH127" s="3">
        <f>VLOOKUP(A127,FAG_Daten_2022!A$1:$FK$206,FAG_Daten_2022!$DJ$1,FALSE)</f>
        <v>99.67</v>
      </c>
      <c r="AI127" s="82">
        <f>ROUND(AF127-AF127*MIN(MAX((AH127*FAG_Basisdaten!$C$24-AG127)/(AH127*FAG_Basisdaten!$C$23),0),1),0)</f>
        <v>0</v>
      </c>
      <c r="AJ127" s="3">
        <f>VLOOKUP(A127,FAG_Daten_2022!$A$1:$FK$206,FAG_Daten_2022!$BC$1,FALSE)</f>
        <v>102.3</v>
      </c>
      <c r="AK127" s="3">
        <f>VLOOKUP(A127,FAG_Daten_2022!$A$1:$FK$206,FAG_Daten_2022!$BD$1,FALSE)</f>
        <v>104.2</v>
      </c>
      <c r="AL127" s="82">
        <v>0</v>
      </c>
      <c r="AM127" s="82">
        <f t="shared" si="122"/>
        <v>866743</v>
      </c>
      <c r="AN127" s="115" t="str">
        <f>IF(VLOOKUP($A127,FAG_Daten_2022!$A$1:$FK$206,FAG_Daten_2022!BS$1,FALSE)="","",VLOOKUP($A127,FAG_Daten_2022!$A$1:$FK$206,FAG_Daten_2022!BS$1,FALSE))</f>
        <v/>
      </c>
      <c r="AO127" s="115" t="str">
        <f>IF(VLOOKUP($A127,FAG_Daten_2022!$A$1:$FK$206,FAG_Daten_2022!BT$1,FALSE)="","",VLOOKUP($A127,FAG_Daten_2022!$A$1:$FK$206,FAG_Daten_2022!BT$1,FALSE))</f>
        <v/>
      </c>
      <c r="AP127" s="115" t="str">
        <f>IF(VLOOKUP($A127,FAG_Daten_2022!$A$1:$FK$206,FAG_Daten_2022!BU$1,FALSE)="","",VLOOKUP($A127,FAG_Daten_2022!$A$1:$FK$206,FAG_Daten_2022!BU$1,FALSE))</f>
        <v/>
      </c>
      <c r="AQ127" s="115" t="str">
        <f>IF(VLOOKUP($A127,FAG_Daten_2022!$A$1:$FK$206,FAG_Daten_2022!BV$1,FALSE)="","",VLOOKUP($A127,FAG_Daten_2022!$A$1:$FK$206,FAG_Daten_2022!BV$1,FALSE))</f>
        <v/>
      </c>
      <c r="AR127" s="115" t="str">
        <f>IF(VLOOKUP($A127,FAG_Daten_2022!$A$1:$FK$206,FAG_Daten_2022!BW$1,FALSE)="","",VLOOKUP($A127,FAG_Daten_2022!$A$1:$FK$206,FAG_Daten_2022!BW$1,FALSE))</f>
        <v/>
      </c>
      <c r="AS127" s="115" t="str">
        <f>IF(VLOOKUP($A127,FAG_Daten_2022!$A$1:$FK$206,FAG_Daten_2022!BX$1,FALSE)="","",VLOOKUP($A127,FAG_Daten_2022!$A$1:$FK$206,FAG_Daten_2022!BX$1,FALSE))</f>
        <v/>
      </c>
      <c r="AT127" s="115" t="str">
        <f>IF(VLOOKUP($A127,FAG_Daten_2022!$A$1:$FK$206,FAG_Daten_2022!BY$1,FALSE)="","",VLOOKUP($A127,FAG_Daten_2022!$A$1:$FK$206,FAG_Daten_2022!BY$1,FALSE))</f>
        <v/>
      </c>
      <c r="AU127" s="115" t="str">
        <f>IF(VLOOKUP($A127,FAG_Daten_2022!$A$1:$FK$206,FAG_Daten_2022!BZ$1,FALSE)="","",VLOOKUP($A127,FAG_Daten_2022!$A$1:$FK$206,FAG_Daten_2022!BZ$1,FALSE))</f>
        <v/>
      </c>
      <c r="AV127" s="115" t="str">
        <f>IF(VLOOKUP($A127,FAG_Daten_2022!$A$1:$FK$206,FAG_Daten_2022!CA$1,FALSE)="","",VLOOKUP($A127,FAG_Daten_2022!$A$1:$FK$206,FAG_Daten_2022!CA$1,FALSE))</f>
        <v>Wehntal</v>
      </c>
      <c r="AW127" s="115" t="str">
        <f>IF(VLOOKUP($A127,FAG_Daten_2022!$A$1:$FK$206,FAG_Daten_2022!CB$1,FALSE)="","",VLOOKUP($A127,FAG_Daten_2022!$A$1:$FK$206,FAG_Daten_2022!CB$1,FALSE))</f>
        <v/>
      </c>
      <c r="AX127" s="115" t="str">
        <f>IF(VLOOKUP($A127,FAG_Daten_2022!$A$1:$FK$206,FAG_Daten_2022!CC$1,FALSE)="","",VLOOKUP($A127,FAG_Daten_2022!$A$1:$FK$206,FAG_Daten_2022!CC$1,FALSE))</f>
        <v/>
      </c>
      <c r="AY127" s="115" t="str">
        <f>IF(VLOOKUP($A127,FAG_Daten_2022!$A$1:$FK$206,FAG_Daten_2022!CD$1,FALSE)="","",VLOOKUP($A127,FAG_Daten_2022!$A$1:$FK$206,FAG_Daten_2022!CD$1,FALSE))</f>
        <v/>
      </c>
      <c r="AZ127" s="80">
        <f>VLOOKUP($A127,FAG_Daten_2022!$A$1:$FK$206,FAG_Daten_2022!$DH$1,FALSE)</f>
        <v>110</v>
      </c>
      <c r="BA127" s="80">
        <f>IF(VLOOKUP($A127,FAG_Daten_2022!$A$1:$FK$206,FAG_Daten_2022!M$1,FALSE)="","",VLOOKUP($A127,FAG_Daten_2022!$A$1:$FK$206,FAG_Daten_2022!M$1,FALSE))</f>
        <v>0</v>
      </c>
      <c r="BB127" s="80">
        <f>IF(VLOOKUP($A127,FAG_Daten_2022!$A$1:$FK$206,FAG_Daten_2022!N$1,FALSE)="","",VLOOKUP($A127,FAG_Daten_2022!$A$1:$FK$206,FAG_Daten_2022!N$1,FALSE))</f>
        <v>0</v>
      </c>
      <c r="BC127" s="80">
        <f>IF(VLOOKUP($A127,FAG_Daten_2022!$A$1:$FK$206,FAG_Daten_2022!O$1,FALSE)="","",VLOOKUP($A127,FAG_Daten_2022!$A$1:$FK$206,FAG_Daten_2022!O$1,FALSE))</f>
        <v>0</v>
      </c>
      <c r="BD127" s="80" t="str">
        <f>IF(VLOOKUP($A127,FAG_Daten_2022!$A$1:$FK$206,FAG_Daten_2022!P$1,FALSE)="","",VLOOKUP($A127,FAG_Daten_2022!$A$1:$FK$206,FAG_Daten_2022!P$1,FALSE))</f>
        <v/>
      </c>
      <c r="BE127" s="80">
        <f>IF(VLOOKUP($A127,FAG_Daten_2022!$A$1:$FK$206,FAG_Daten_2022!R$1,FALSE)="","",VLOOKUP($A127,FAG_Daten_2022!$A$1:$FK$206,FAG_Daten_2022!R$1,FALSE))</f>
        <v>0</v>
      </c>
      <c r="BF127" s="80">
        <f>IF(VLOOKUP($A127,FAG_Daten_2022!$A$1:$FK$206,FAG_Daten_2022!S$1,FALSE)="","",VLOOKUP($A127,FAG_Daten_2022!$A$1:$FK$206,FAG_Daten_2022!S$1,FALSE))</f>
        <v>0</v>
      </c>
      <c r="BG127" s="80" t="str">
        <f>IF(VLOOKUP($A127,FAG_Daten_2022!$A$1:$FK$206,FAG_Daten_2022!T$1,FALSE)="","",VLOOKUP($A127,FAG_Daten_2022!$A$1:$FK$206,FAG_Daten_2022!T$1,FALSE))</f>
        <v/>
      </c>
      <c r="BH127" s="80" t="str">
        <f>IF(VLOOKUP($A127,FAG_Daten_2022!$A$1:$FK$206,FAG_Daten_2022!U$1,FALSE)="","",VLOOKUP($A127,FAG_Daten_2022!$A$1:$FK$206,FAG_Daten_2022!U$1,FALSE))</f>
        <v/>
      </c>
      <c r="BI127" s="80">
        <f>IF(VLOOKUP($A127,FAG_Daten_2022!$A$1:$FK$206,FAG_Daten_2022!W$1,FALSE)="","",VLOOKUP($A127,FAG_Daten_2022!$A$1:$FK$206,FAG_Daten_2022!W$1,FALSE))</f>
        <v>65</v>
      </c>
      <c r="BJ127" s="80" t="str">
        <f>IF(VLOOKUP($A127,FAG_Daten_2022!$A$1:$FK$206,FAG_Daten_2022!X$1,FALSE)="","",VLOOKUP($A127,FAG_Daten_2022!$A$1:$FK$206,FAG_Daten_2022!X$1,FALSE))</f>
        <v/>
      </c>
      <c r="BK127" s="80" t="str">
        <f>IF(VLOOKUP($A127,FAG_Daten_2022!$A$1:$FK$206,FAG_Daten_2022!Y$1,FALSE)="","",VLOOKUP($A127,FAG_Daten_2022!$A$1:$FK$206,FAG_Daten_2022!Y$1,FALSE))</f>
        <v/>
      </c>
      <c r="BL127" s="80" t="str">
        <f>IF(VLOOKUP($A127,FAG_Daten_2022!$A$1:$FK$206,FAG_Daten_2022!Z$1,FALSE)="","",VLOOKUP($A127,FAG_Daten_2022!$A$1:$FK$206,FAG_Daten_2022!Z$1,FALSE))</f>
        <v/>
      </c>
      <c r="BM127" s="82">
        <f>IF(VLOOKUP($A127,FAG_Daten_2022!$A$1:$FK$206,FAG_Daten_2022!AG$1,FALSE)="","",VLOOKUP($A127,FAG_Daten_2022!$A$1:$FK$206,FAG_Daten_2022!AG$1,FALSE))</f>
        <v>2277932</v>
      </c>
      <c r="BN127" s="82">
        <f>IF(VLOOKUP($A127,FAG_Daten_2022!$A$1:$FK$206,FAG_Daten_2022!AH$1,FALSE)="","",VLOOKUP($A127,FAG_Daten_2022!$A$1:$FK$206,FAG_Daten_2022!AH$1,FALSE))</f>
        <v>0</v>
      </c>
      <c r="BO127" s="82">
        <f>IF(VLOOKUP($A127,FAG_Daten_2022!$A$1:$FK$206,FAG_Daten_2022!AI$1,FALSE)="","",VLOOKUP($A127,FAG_Daten_2022!$A$1:$FK$206,FAG_Daten_2022!AI$1,FALSE))</f>
        <v>0</v>
      </c>
      <c r="BP127" s="113">
        <f>IF(VLOOKUP($A127,FAG_Daten_2022!$A$1:$FK$206,FAG_Daten_2022!AJ$1,FALSE)="","",VLOOKUP($A127,FAG_Daten_2022!$A$1:$FK$206,FAG_Daten_2022!AJ$1,FALSE))</f>
        <v>0</v>
      </c>
      <c r="BQ127" s="82" t="str">
        <f>IF(VLOOKUP($A127,FAG_Daten_2022!$A$1:$FK$206,FAG_Daten_2022!AK$1,FALSE)="","",VLOOKUP($A127,FAG_Daten_2022!$A$1:$FK$206,FAG_Daten_2022!AK$1,FALSE))</f>
        <v/>
      </c>
      <c r="BR127" s="82">
        <f>IF(VLOOKUP($A127,FAG_Daten_2022!$A$1:$FK$206,FAG_Daten_2022!AL$1,FALSE)="","",VLOOKUP($A127,FAG_Daten_2022!$A$1:$FK$206,FAG_Daten_2022!AL$1,FALSE))</f>
        <v>0</v>
      </c>
      <c r="BS127" s="82">
        <f>IF(VLOOKUP($A127,FAG_Daten_2022!$A$1:$FK$206,FAG_Daten_2022!AM$1,FALSE)="","",VLOOKUP($A127,FAG_Daten_2022!$A$1:$FK$206,FAG_Daten_2022!AM$1,FALSE))</f>
        <v>0</v>
      </c>
      <c r="BT127" s="82" t="str">
        <f>IF(VLOOKUP($A127,FAG_Daten_2022!$A$1:$FK$206,FAG_Daten_2022!AN$1,FALSE)="","",VLOOKUP($A127,FAG_Daten_2022!$A$1:$FK$206,FAG_Daten_2022!AN$1,FALSE))</f>
        <v/>
      </c>
      <c r="BU127" s="82" t="str">
        <f>IF(VLOOKUP($A127,FAG_Daten_2022!$A$1:$FK$206,FAG_Daten_2022!AO$1,FALSE)="","",VLOOKUP($A127,FAG_Daten_2022!$A$1:$FK$206,FAG_Daten_2022!AO$1,FALSE))</f>
        <v/>
      </c>
      <c r="BV127" s="82">
        <f>IF(VLOOKUP($A127,FAG_Daten_2022!$A$1:$FK$206,FAG_Daten_2022!AP$1,FALSE)="","",VLOOKUP($A127,FAG_Daten_2022!$A$1:$FK$206,FAG_Daten_2022!AP$1,FALSE))</f>
        <v>2277932</v>
      </c>
      <c r="BW127" s="82" t="str">
        <f>IF(VLOOKUP($A127,FAG_Daten_2022!$A$1:$FK$206,FAG_Daten_2022!AQ$1,FALSE)="","",VLOOKUP($A127,FAG_Daten_2022!$A$1:$FK$206,FAG_Daten_2022!AQ$1,FALSE))</f>
        <v/>
      </c>
      <c r="BX127" s="82" t="str">
        <f>IF(VLOOKUP($A127,FAG_Daten_2022!$A$1:$FK$206,FAG_Daten_2022!AR$1,FALSE)="","",VLOOKUP($A127,FAG_Daten_2022!$A$1:$FK$206,FAG_Daten_2022!AR$1,FALSE))</f>
        <v/>
      </c>
      <c r="BY127" s="82" t="str">
        <f>IF(VLOOKUP($A127,FAG_Daten_2022!$A$1:$FK$206,FAG_Daten_2022!AS$1,FALSE)="","",VLOOKUP($A127,FAG_Daten_2022!$A$1:$FK$206,FAG_Daten_2022!AS$1,FALSE))</f>
        <v/>
      </c>
      <c r="BZ127" s="82">
        <f t="shared" si="123"/>
        <v>0</v>
      </c>
      <c r="CA127" s="82">
        <f t="shared" si="124"/>
        <v>0</v>
      </c>
      <c r="CB127" s="82">
        <f t="shared" si="125"/>
        <v>0</v>
      </c>
      <c r="CC127" s="82" t="str">
        <f t="shared" si="126"/>
        <v/>
      </c>
      <c r="CD127" s="82">
        <f t="shared" si="127"/>
        <v>0</v>
      </c>
      <c r="CE127" s="82">
        <f t="shared" si="128"/>
        <v>0</v>
      </c>
      <c r="CF127" s="82" t="str">
        <f t="shared" si="129"/>
        <v/>
      </c>
      <c r="CG127" s="82" t="str">
        <f t="shared" si="130"/>
        <v/>
      </c>
      <c r="CH127" s="82">
        <f t="shared" si="131"/>
        <v>512166</v>
      </c>
      <c r="CI127" s="82" t="str">
        <f t="shared" si="132"/>
        <v/>
      </c>
      <c r="CJ127" s="82" t="str">
        <f t="shared" si="133"/>
        <v/>
      </c>
      <c r="CK127" s="82" t="str">
        <f t="shared" si="134"/>
        <v/>
      </c>
      <c r="CL127" s="82">
        <f t="shared" si="135"/>
        <v>0</v>
      </c>
      <c r="CM127" s="82">
        <f t="shared" si="136"/>
        <v>0</v>
      </c>
      <c r="CN127" s="82">
        <f t="shared" si="137"/>
        <v>0</v>
      </c>
      <c r="CO127" s="82" t="str">
        <f t="shared" si="138"/>
        <v/>
      </c>
      <c r="CP127" s="82">
        <f t="shared" si="139"/>
        <v>0</v>
      </c>
      <c r="CQ127" s="82">
        <f t="shared" si="140"/>
        <v>0</v>
      </c>
      <c r="CR127" s="82" t="str">
        <f t="shared" si="141"/>
        <v/>
      </c>
      <c r="CS127" s="82" t="str">
        <f t="shared" si="142"/>
        <v/>
      </c>
      <c r="CT127" s="82">
        <f t="shared" si="143"/>
        <v>0</v>
      </c>
      <c r="CU127" s="82" t="str">
        <f t="shared" si="144"/>
        <v/>
      </c>
      <c r="CV127" s="82" t="str">
        <f t="shared" si="145"/>
        <v/>
      </c>
      <c r="CW127" s="82" t="str">
        <f t="shared" si="146"/>
        <v/>
      </c>
      <c r="CX127" s="82">
        <f t="shared" si="147"/>
        <v>512166</v>
      </c>
      <c r="CY127" s="82">
        <f>VLOOKUP($A127,FAG_Daten_2022!$A$1:$FK$206,FAG_Daten_2022!I$1,FALSE)</f>
        <v>147</v>
      </c>
      <c r="CZ127" s="82" t="str">
        <f>IF(VLOOKUP($A127,FAG_Daten_2022!$A$1:$FK$206,FAG_Daten_2022!BE$1,FALSE)="","",VLOOKUP($A127,FAG_Daten_2022!$A$1:$FK$206,FAG_Daten_2022!BE$1,FALSE))</f>
        <v/>
      </c>
      <c r="DA127" s="82" t="str">
        <f>IF(VLOOKUP($A127,FAG_Daten_2022!$A$1:$FK$206,FAG_Daten_2022!BF$1,FALSE)="","",VLOOKUP($A127,FAG_Daten_2022!$A$1:$FK$206,FAG_Daten_2022!BF$1,FALSE))</f>
        <v/>
      </c>
      <c r="DB127" s="82" t="str">
        <f>IF(VLOOKUP($A127,FAG_Daten_2022!$A$1:$FK$206,FAG_Daten_2022!BG$1,FALSE)="","",VLOOKUP($A127,FAG_Daten_2022!$A$1:$FK$206,FAG_Daten_2022!BG$1,FALSE))</f>
        <v/>
      </c>
      <c r="DC127" s="82" t="str">
        <f>IF(VLOOKUP($A127,FAG_Daten_2022!$A$1:$FK$206,FAG_Daten_2022!BH$1,FALSE)="","",VLOOKUP($A127,FAG_Daten_2022!$A$1:$FK$206,FAG_Daten_2022!BH$1,FALSE))</f>
        <v/>
      </c>
      <c r="DD127" s="82" t="str">
        <f>IF(VLOOKUP($A127,FAG_Daten_2022!$A$1:$FK$206,FAG_Daten_2022!BI$1,FALSE)="","",VLOOKUP($A127,FAG_Daten_2022!$A$1:$FK$206,FAG_Daten_2022!BI$1,FALSE))</f>
        <v/>
      </c>
      <c r="DE127" s="82" t="str">
        <f>IF(VLOOKUP($A127,FAG_Daten_2022!$A$1:$FK$206,FAG_Daten_2022!BJ$1,FALSE)="","",VLOOKUP($A127,FAG_Daten_2022!$A$1:$FK$206,FAG_Daten_2022!BJ$1,FALSE))</f>
        <v/>
      </c>
      <c r="DF127" s="82" t="str">
        <f>IF(VLOOKUP($A127,FAG_Daten_2022!$A$1:$FK$206,FAG_Daten_2022!BK$1,FALSE)="","",VLOOKUP($A127,FAG_Daten_2022!$A$1:$FK$206,FAG_Daten_2022!BK$1,FALSE))</f>
        <v/>
      </c>
      <c r="DG127" s="82" t="str">
        <f>IF(VLOOKUP($A127,FAG_Daten_2022!$A$1:$FK$206,FAG_Daten_2022!BL$1,FALSE)="","",VLOOKUP($A127,FAG_Daten_2022!$A$1:$FK$206,FAG_Daten_2022!BL$1,FALSE))</f>
        <v/>
      </c>
      <c r="DH127" s="82">
        <f>IF(VLOOKUP($A127,FAG_Daten_2022!$A$1:$FK$206,FAG_Daten_2022!BM$1,FALSE)="","",VLOOKUP($A127,FAG_Daten_2022!$A$1:$FK$206,FAG_Daten_2022!BM$1,FALSE))</f>
        <v>73</v>
      </c>
      <c r="DI127" s="82" t="str">
        <f>IF(VLOOKUP($A127,FAG_Daten_2022!$A$1:$FK$206,FAG_Daten_2022!BN$1,FALSE)="","",VLOOKUP($A127,FAG_Daten_2022!$A$1:$FK$206,FAG_Daten_2022!BN$1,FALSE))</f>
        <v/>
      </c>
      <c r="DJ127" s="82" t="str">
        <f>IF(VLOOKUP($A127,FAG_Daten_2022!$A$1:$FK$206,FAG_Daten_2022!BO$1,FALSE)="","",VLOOKUP($A127,FAG_Daten_2022!$A$1:$FK$206,FAG_Daten_2022!BO$1,FALSE))</f>
        <v/>
      </c>
      <c r="DK127" s="82" t="str">
        <f>IF(VLOOKUP($A127,FAG_Daten_2022!$A$1:$FK$206,FAG_Daten_2022!BP$1,FALSE)="","",VLOOKUP($A127,FAG_Daten_2022!$A$1:$FK$206,FAG_Daten_2022!BP$1,FALSE))</f>
        <v/>
      </c>
      <c r="DL127" s="82" t="str">
        <f>IF(VLOOKUP($A127,FAG_Daten_2022!$A$1:$FK$206,FAG_Daten_2022!BQ$1,FALSE)="","",VLOOKUP($A127,FAG_Daten_2022!$A$1:$FK$206,FAG_Daten_2022!BQ$1,FALSE))</f>
        <v/>
      </c>
      <c r="DM127" s="82" t="str">
        <f>IF(VLOOKUP($A127,FAG_Daten_2022!$A$1:$FK$206,FAG_Daten_2022!BR$1,FALSE)="","",VLOOKUP($A127,FAG_Daten_2022!$A$1:$FK$206,FAG_Daten_2022!BR$1,FALSE))</f>
        <v/>
      </c>
      <c r="DN127" s="82" t="str">
        <f t="shared" si="148"/>
        <v/>
      </c>
      <c r="DO127" s="82" t="str">
        <f t="shared" si="149"/>
        <v/>
      </c>
      <c r="DP127" s="82" t="str">
        <f t="shared" si="150"/>
        <v/>
      </c>
      <c r="DQ127" s="82" t="str">
        <f t="shared" si="151"/>
        <v/>
      </c>
      <c r="DR127" s="82" t="str">
        <f t="shared" si="152"/>
        <v/>
      </c>
      <c r="DS127" s="82" t="str">
        <f t="shared" si="153"/>
        <v/>
      </c>
      <c r="DT127" s="82" t="str">
        <f t="shared" si="154"/>
        <v/>
      </c>
      <c r="DU127" s="82" t="str">
        <f t="shared" si="155"/>
        <v/>
      </c>
      <c r="DV127" s="82">
        <f t="shared" si="156"/>
        <v>0</v>
      </c>
      <c r="DW127" s="82" t="str">
        <f t="shared" si="157"/>
        <v/>
      </c>
      <c r="DX127" s="82" t="str">
        <f t="shared" si="158"/>
        <v/>
      </c>
      <c r="DY127" s="82" t="str">
        <f t="shared" si="159"/>
        <v/>
      </c>
      <c r="DZ127" s="82">
        <f t="shared" si="160"/>
        <v>0</v>
      </c>
      <c r="EA127" s="82">
        <f t="shared" si="161"/>
        <v>512166</v>
      </c>
      <c r="EB127" s="82"/>
      <c r="EC127" s="82"/>
      <c r="ED127" s="82"/>
      <c r="EE127" s="82"/>
      <c r="EF127" s="82"/>
      <c r="EG127" s="82"/>
      <c r="EH127" s="82"/>
      <c r="EI127" s="82"/>
      <c r="EJ127" s="82"/>
      <c r="EK127" s="3"/>
      <c r="EL127" s="82"/>
      <c r="EM127" s="3"/>
    </row>
    <row r="128" spans="1:143" outlineLevel="1" x14ac:dyDescent="0.2">
      <c r="A128" s="1">
        <v>247</v>
      </c>
      <c r="B128" s="3" t="str">
        <f>VLOOKUP(A128,FAG_Daten_2022!A$1:$FK$206,FAG_Daten_2022!$B$1,FALSE)</f>
        <v>Schlieren</v>
      </c>
      <c r="C128" s="3" t="str">
        <f>VLOOKUP(A128,FAG_Daten_2022!A$1:$FK$206,FAG_Daten_2022!$C$1,FALSE)</f>
        <v>Stadt</v>
      </c>
      <c r="D128" s="3" t="str">
        <f>VLOOKUP(A128,FAG_Daten_2022!A$1:$FK$206,FAG_Daten_2022!$D$1,FALSE)</f>
        <v>Bezirk Dietikon</v>
      </c>
      <c r="E128" s="82">
        <f>VLOOKUP(A128,FAG_Daten_2022!A$1:$FK$206,FAG_Daten_2022!$AT$1,FALSE)</f>
        <v>3257</v>
      </c>
      <c r="F128" s="82">
        <f>VLOOKUP(A128,FAG_Daten_2022!A$1:$FK$206,FAG_Daten_2022!$AV$1,FALSE)</f>
        <v>3770</v>
      </c>
      <c r="G128" s="82">
        <f>VLOOKUP(A128,FAG_Daten_2022!A$1:$FK$206,FAG_Daten_2022!$F$1,FALSE)</f>
        <v>19872</v>
      </c>
      <c r="H128" s="80">
        <f>VLOOKUP(A128,FAG_Daten_2022!A$1:$FK$206,FAG_Daten_2022!$DH$1,FALSE)</f>
        <v>111</v>
      </c>
      <c r="I128" s="82">
        <f>ROUND(IF(E128&lt;FAG_Basisdaten!$C$5*F128,(FAG_Basisdaten!$C$5*F128-E128)*G128*H128/100,0),0)</f>
        <v>7157795</v>
      </c>
      <c r="J128" s="82">
        <f>VLOOKUP(A128,FAG_Daten_2022!A$1:$FK$206,FAG_Daten_2022!$AT$1,FALSE)</f>
        <v>3257</v>
      </c>
      <c r="K128" s="82">
        <f>VLOOKUP(A128,FAG_Daten_2022!A$1:$FK$206,FAG_Daten_2022!$AV$1,FALSE)</f>
        <v>3770</v>
      </c>
      <c r="L128" s="3">
        <f>VLOOKUP(A128,FAG_Daten_2022!A$1:$FK$206,FAG_Daten_2022!$F$1,FALSE)</f>
        <v>19872</v>
      </c>
      <c r="M128" s="3">
        <f>VLOOKUP(A128,FAG_Daten_2022!A$1:$FK$206,FAG_Daten_2022!DJ$1,FALSE)</f>
        <v>99.67</v>
      </c>
      <c r="N128" s="3">
        <f>VLOOKUP(A128,FAG_Daten_2022!A$1:$FK$206,FAG_Daten_2022!$DK$1,FALSE)</f>
        <v>100.87</v>
      </c>
      <c r="O128" s="82">
        <f>ROUND(IF(J128&gt;K128*FAG_Basisdaten!$C$8,(J128-K128*FAG_Basisdaten!$C$8)*FAG_Basisdaten!$C$9*L128*(M128/N128),0),0)</f>
        <v>0</v>
      </c>
      <c r="P128" s="82">
        <f>VLOOKUP(A128,FAG_Daten_2022!A$1:$FK$206,FAG_Daten_2022!$I$1,FALSE)</f>
        <v>3668</v>
      </c>
      <c r="Q128" s="82">
        <f>VLOOKUP(A128,FAG_Daten_2022!A$1:$FK$206,FAG_Daten_2022!$F$1,FALSE)</f>
        <v>19872</v>
      </c>
      <c r="R128" s="82">
        <f>VLOOKUP(A128,FAG_Daten_2022!A$1:$FK$206,FAG_Daten_2022!$K$1,FALSE)</f>
        <v>232131</v>
      </c>
      <c r="S128" s="82">
        <f>VLOOKUP(A128,FAG_Daten_2022!A$1:$FK$206,FAG_Daten_2022!$H$1,FALSE)</f>
        <v>1130451</v>
      </c>
      <c r="T128" s="82">
        <f>VLOOKUP(A128,FAG_Daten_2022!A$1:$FK$206,FAG_Daten_2022!$F$1,FALSE)</f>
        <v>19872</v>
      </c>
      <c r="U128" s="3">
        <f>VLOOKUP(A128,FAG_Daten_2022!A$1:$FK$206,FAG_Daten_2022!$BC$1,FALSE)</f>
        <v>102.3</v>
      </c>
      <c r="V128" s="3">
        <f>VLOOKUP(A128,FAG_Daten_2022!A$1:$FK$206,FAG_Daten_2022!$BD$1,FALSE)</f>
        <v>104.2</v>
      </c>
      <c r="W128" s="118">
        <f>IF((P128/Q128)&gt;(R128/S128)*FAG_Basisdaten!$C$12,((P128/Q128)-(R128/S128)*FAG_Basisdaten!$C$12)*T128*FAG_Basisdaten!$C$13*(U128/V128),0)</f>
        <v>0</v>
      </c>
      <c r="X128" s="3">
        <f>VLOOKUP(A128,FAG_Daten_2022!A$1:$FK$206,FAG_Daten_2022!$DH$1,FALSE)</f>
        <v>111</v>
      </c>
      <c r="Y128" s="3">
        <f>VLOOKUP(A128,FAG_Daten_2022!A$1:$FK$206,FAG_Daten_2022!$DJ$1,FALSE)</f>
        <v>99.67</v>
      </c>
      <c r="Z128" s="82">
        <f>ROUND(W128-W128*MIN(MAX((Y128*FAG_Basisdaten!$C$15-X128)/(Y128*FAG_Basisdaten!$C$14),0),1),0)</f>
        <v>0</v>
      </c>
      <c r="AA128" s="79">
        <f>VLOOKUP(A128,FAG_Daten_2022!A$1:$FK$206,FAG_Daten_2022!$AW$1,FALSE)</f>
        <v>3051.51</v>
      </c>
      <c r="AB128" s="83">
        <f>VLOOKUP(A128,FAG_Daten_2022!A$1:$FK$206,FAG_Daten_2022!$AZ$1,FALSE)</f>
        <v>4.4000000000000003E-3</v>
      </c>
      <c r="AC128" s="3">
        <f>VLOOKUP(A128,FAG_Daten_2022!A$1:$FK$206,FAG_Daten_2022!$F$1,FALSE)</f>
        <v>19872</v>
      </c>
      <c r="AD128" s="3">
        <f>VLOOKUP(A128,FAG_Daten_2022!A$1:$FK$206,FAG_Daten_2022!$BC$1,FALSE)</f>
        <v>102.3</v>
      </c>
      <c r="AE128" s="3">
        <f>VLOOKUP(A128,FAG_Daten_2022!A$1:$FK$206,FAG_Daten_2022!$BD$1,FALSE)</f>
        <v>104.2</v>
      </c>
      <c r="AF128" s="80">
        <f>IF(OR(AA128&lt;FAG_Basisdaten!$C$18,AB128&gt;FAG_Basisdaten!$C$19),MAX((FAG_Basisdaten!$C$20+FAG_Basisdaten!$C$21*AA128+FAG_Basisdaten!$C$22*AB128*100)*AC128*(AD128/AE128),0),0)</f>
        <v>0</v>
      </c>
      <c r="AG128" s="3">
        <f>VLOOKUP(A128,FAG_Daten_2022!A$1:$FK$206,FAG_Daten_2022!$DH$1,FALSE)</f>
        <v>111</v>
      </c>
      <c r="AH128" s="3">
        <f>VLOOKUP(A128,FAG_Daten_2022!A$1:$FK$206,FAG_Daten_2022!$DJ$1,FALSE)</f>
        <v>99.67</v>
      </c>
      <c r="AI128" s="82">
        <f>ROUND(AF128-AF128*MIN(MAX((AH128*FAG_Basisdaten!$C$24-AG128)/(AH128*FAG_Basisdaten!$C$23),0),1),0)</f>
        <v>0</v>
      </c>
      <c r="AJ128" s="3">
        <f>VLOOKUP(A128,FAG_Daten_2022!$A$1:$FK$206,FAG_Daten_2022!$BC$1,FALSE)</f>
        <v>102.3</v>
      </c>
      <c r="AK128" s="3">
        <f>VLOOKUP(A128,FAG_Daten_2022!$A$1:$FK$206,FAG_Daten_2022!$BD$1,FALSE)</f>
        <v>104.2</v>
      </c>
      <c r="AL128" s="82">
        <v>0</v>
      </c>
      <c r="AM128" s="82">
        <f t="shared" si="122"/>
        <v>7157795</v>
      </c>
      <c r="AN128" s="115" t="str">
        <f>IF(VLOOKUP($A128,FAG_Daten_2022!$A$1:$FK$206,FAG_Daten_2022!BS$1,FALSE)="","",VLOOKUP($A128,FAG_Daten_2022!$A$1:$FK$206,FAG_Daten_2022!BS$1,FALSE))</f>
        <v/>
      </c>
      <c r="AO128" s="115" t="str">
        <f>IF(VLOOKUP($A128,FAG_Daten_2022!$A$1:$FK$206,FAG_Daten_2022!BT$1,FALSE)="","",VLOOKUP($A128,FAG_Daten_2022!$A$1:$FK$206,FAG_Daten_2022!BT$1,FALSE))</f>
        <v/>
      </c>
      <c r="AP128" s="115" t="str">
        <f>IF(VLOOKUP($A128,FAG_Daten_2022!$A$1:$FK$206,FAG_Daten_2022!BU$1,FALSE)="","",VLOOKUP($A128,FAG_Daten_2022!$A$1:$FK$206,FAG_Daten_2022!BU$1,FALSE))</f>
        <v/>
      </c>
      <c r="AQ128" s="115" t="str">
        <f>IF(VLOOKUP($A128,FAG_Daten_2022!$A$1:$FK$206,FAG_Daten_2022!BV$1,FALSE)="","",VLOOKUP($A128,FAG_Daten_2022!$A$1:$FK$206,FAG_Daten_2022!BV$1,FALSE))</f>
        <v/>
      </c>
      <c r="AR128" s="115" t="str">
        <f>IF(VLOOKUP($A128,FAG_Daten_2022!$A$1:$FK$206,FAG_Daten_2022!BW$1,FALSE)="","",VLOOKUP($A128,FAG_Daten_2022!$A$1:$FK$206,FAG_Daten_2022!BW$1,FALSE))</f>
        <v/>
      </c>
      <c r="AS128" s="115" t="str">
        <f>IF(VLOOKUP($A128,FAG_Daten_2022!$A$1:$FK$206,FAG_Daten_2022!BX$1,FALSE)="","",VLOOKUP($A128,FAG_Daten_2022!$A$1:$FK$206,FAG_Daten_2022!BX$1,FALSE))</f>
        <v/>
      </c>
      <c r="AT128" s="115" t="str">
        <f>IF(VLOOKUP($A128,FAG_Daten_2022!$A$1:$FK$206,FAG_Daten_2022!BY$1,FALSE)="","",VLOOKUP($A128,FAG_Daten_2022!$A$1:$FK$206,FAG_Daten_2022!BY$1,FALSE))</f>
        <v/>
      </c>
      <c r="AU128" s="115" t="str">
        <f>IF(VLOOKUP($A128,FAG_Daten_2022!$A$1:$FK$206,FAG_Daten_2022!BZ$1,FALSE)="","",VLOOKUP($A128,FAG_Daten_2022!$A$1:$FK$206,FAG_Daten_2022!BZ$1,FALSE))</f>
        <v/>
      </c>
      <c r="AV128" s="115" t="str">
        <f>IF(VLOOKUP($A128,FAG_Daten_2022!$A$1:$FK$206,FAG_Daten_2022!CA$1,FALSE)="","",VLOOKUP($A128,FAG_Daten_2022!$A$1:$FK$206,FAG_Daten_2022!CA$1,FALSE))</f>
        <v/>
      </c>
      <c r="AW128" s="115" t="str">
        <f>IF(VLOOKUP($A128,FAG_Daten_2022!$A$1:$FK$206,FAG_Daten_2022!CB$1,FALSE)="","",VLOOKUP($A128,FAG_Daten_2022!$A$1:$FK$206,FAG_Daten_2022!CB$1,FALSE))</f>
        <v/>
      </c>
      <c r="AX128" s="115" t="str">
        <f>IF(VLOOKUP($A128,FAG_Daten_2022!$A$1:$FK$206,FAG_Daten_2022!CC$1,FALSE)="","",VLOOKUP($A128,FAG_Daten_2022!$A$1:$FK$206,FAG_Daten_2022!CC$1,FALSE))</f>
        <v/>
      </c>
      <c r="AY128" s="115" t="str">
        <f>IF(VLOOKUP($A128,FAG_Daten_2022!$A$1:$FK$206,FAG_Daten_2022!CD$1,FALSE)="","",VLOOKUP($A128,FAG_Daten_2022!$A$1:$FK$206,FAG_Daten_2022!CD$1,FALSE))</f>
        <v/>
      </c>
      <c r="AZ128" s="80">
        <f>VLOOKUP($A128,FAG_Daten_2022!$A$1:$FK$206,FAG_Daten_2022!$DH$1,FALSE)</f>
        <v>111</v>
      </c>
      <c r="BA128" s="80">
        <f>IF(VLOOKUP($A128,FAG_Daten_2022!$A$1:$FK$206,FAG_Daten_2022!M$1,FALSE)="","",VLOOKUP($A128,FAG_Daten_2022!$A$1:$FK$206,FAG_Daten_2022!M$1,FALSE))</f>
        <v>0</v>
      </c>
      <c r="BB128" s="80">
        <f>IF(VLOOKUP($A128,FAG_Daten_2022!$A$1:$FK$206,FAG_Daten_2022!N$1,FALSE)="","",VLOOKUP($A128,FAG_Daten_2022!$A$1:$FK$206,FAG_Daten_2022!N$1,FALSE))</f>
        <v>0</v>
      </c>
      <c r="BC128" s="80">
        <f>IF(VLOOKUP($A128,FAG_Daten_2022!$A$1:$FK$206,FAG_Daten_2022!O$1,FALSE)="","",VLOOKUP($A128,FAG_Daten_2022!$A$1:$FK$206,FAG_Daten_2022!O$1,FALSE))</f>
        <v>0</v>
      </c>
      <c r="BD128" s="80" t="str">
        <f>IF(VLOOKUP($A128,FAG_Daten_2022!$A$1:$FK$206,FAG_Daten_2022!P$1,FALSE)="","",VLOOKUP($A128,FAG_Daten_2022!$A$1:$FK$206,FAG_Daten_2022!P$1,FALSE))</f>
        <v/>
      </c>
      <c r="BE128" s="80">
        <f>IF(VLOOKUP($A128,FAG_Daten_2022!$A$1:$FK$206,FAG_Daten_2022!R$1,FALSE)="","",VLOOKUP($A128,FAG_Daten_2022!$A$1:$FK$206,FAG_Daten_2022!R$1,FALSE))</f>
        <v>0</v>
      </c>
      <c r="BF128" s="80">
        <f>IF(VLOOKUP($A128,FAG_Daten_2022!$A$1:$FK$206,FAG_Daten_2022!S$1,FALSE)="","",VLOOKUP($A128,FAG_Daten_2022!$A$1:$FK$206,FAG_Daten_2022!S$1,FALSE))</f>
        <v>0</v>
      </c>
      <c r="BG128" s="80" t="str">
        <f>IF(VLOOKUP($A128,FAG_Daten_2022!$A$1:$FK$206,FAG_Daten_2022!T$1,FALSE)="","",VLOOKUP($A128,FAG_Daten_2022!$A$1:$FK$206,FAG_Daten_2022!T$1,FALSE))</f>
        <v/>
      </c>
      <c r="BH128" s="80" t="str">
        <f>IF(VLOOKUP($A128,FAG_Daten_2022!$A$1:$FK$206,FAG_Daten_2022!U$1,FALSE)="","",VLOOKUP($A128,FAG_Daten_2022!$A$1:$FK$206,FAG_Daten_2022!U$1,FALSE))</f>
        <v/>
      </c>
      <c r="BI128" s="80">
        <f>IF(VLOOKUP($A128,FAG_Daten_2022!$A$1:$FK$206,FAG_Daten_2022!W$1,FALSE)="","",VLOOKUP($A128,FAG_Daten_2022!$A$1:$FK$206,FAG_Daten_2022!W$1,FALSE))</f>
        <v>0</v>
      </c>
      <c r="BJ128" s="80" t="str">
        <f>IF(VLOOKUP($A128,FAG_Daten_2022!$A$1:$FK$206,FAG_Daten_2022!X$1,FALSE)="","",VLOOKUP($A128,FAG_Daten_2022!$A$1:$FK$206,FAG_Daten_2022!X$1,FALSE))</f>
        <v/>
      </c>
      <c r="BK128" s="80" t="str">
        <f>IF(VLOOKUP($A128,FAG_Daten_2022!$A$1:$FK$206,FAG_Daten_2022!Y$1,FALSE)="","",VLOOKUP($A128,FAG_Daten_2022!$A$1:$FK$206,FAG_Daten_2022!Y$1,FALSE))</f>
        <v/>
      </c>
      <c r="BL128" s="80" t="str">
        <f>IF(VLOOKUP($A128,FAG_Daten_2022!$A$1:$FK$206,FAG_Daten_2022!Z$1,FALSE)="","",VLOOKUP($A128,FAG_Daten_2022!$A$1:$FK$206,FAG_Daten_2022!Z$1,FALSE))</f>
        <v/>
      </c>
      <c r="BM128" s="82">
        <f>IF(VLOOKUP($A128,FAG_Daten_2022!$A$1:$FK$206,FAG_Daten_2022!AG$1,FALSE)="","",VLOOKUP($A128,FAG_Daten_2022!$A$1:$FK$206,FAG_Daten_2022!AG$1,FALSE))</f>
        <v>64715195</v>
      </c>
      <c r="BN128" s="82">
        <f>IF(VLOOKUP($A128,FAG_Daten_2022!$A$1:$FK$206,FAG_Daten_2022!AH$1,FALSE)="","",VLOOKUP($A128,FAG_Daten_2022!$A$1:$FK$206,FAG_Daten_2022!AH$1,FALSE))</f>
        <v>0</v>
      </c>
      <c r="BO128" s="82">
        <f>IF(VLOOKUP($A128,FAG_Daten_2022!$A$1:$FK$206,FAG_Daten_2022!AI$1,FALSE)="","",VLOOKUP($A128,FAG_Daten_2022!$A$1:$FK$206,FAG_Daten_2022!AI$1,FALSE))</f>
        <v>0</v>
      </c>
      <c r="BP128" s="113">
        <f>IF(VLOOKUP($A128,FAG_Daten_2022!$A$1:$FK$206,FAG_Daten_2022!AJ$1,FALSE)="","",VLOOKUP($A128,FAG_Daten_2022!$A$1:$FK$206,FAG_Daten_2022!AJ$1,FALSE))</f>
        <v>0</v>
      </c>
      <c r="BQ128" s="82" t="str">
        <f>IF(VLOOKUP($A128,FAG_Daten_2022!$A$1:$FK$206,FAG_Daten_2022!AK$1,FALSE)="","",VLOOKUP($A128,FAG_Daten_2022!$A$1:$FK$206,FAG_Daten_2022!AK$1,FALSE))</f>
        <v/>
      </c>
      <c r="BR128" s="82">
        <f>IF(VLOOKUP($A128,FAG_Daten_2022!$A$1:$FK$206,FAG_Daten_2022!AL$1,FALSE)="","",VLOOKUP($A128,FAG_Daten_2022!$A$1:$FK$206,FAG_Daten_2022!AL$1,FALSE))</f>
        <v>0</v>
      </c>
      <c r="BS128" s="82">
        <f>IF(VLOOKUP($A128,FAG_Daten_2022!$A$1:$FK$206,FAG_Daten_2022!AM$1,FALSE)="","",VLOOKUP($A128,FAG_Daten_2022!$A$1:$FK$206,FAG_Daten_2022!AM$1,FALSE))</f>
        <v>0</v>
      </c>
      <c r="BT128" s="82" t="str">
        <f>IF(VLOOKUP($A128,FAG_Daten_2022!$A$1:$FK$206,FAG_Daten_2022!AN$1,FALSE)="","",VLOOKUP($A128,FAG_Daten_2022!$A$1:$FK$206,FAG_Daten_2022!AN$1,FALSE))</f>
        <v/>
      </c>
      <c r="BU128" s="82" t="str">
        <f>IF(VLOOKUP($A128,FAG_Daten_2022!$A$1:$FK$206,FAG_Daten_2022!AO$1,FALSE)="","",VLOOKUP($A128,FAG_Daten_2022!$A$1:$FK$206,FAG_Daten_2022!AO$1,FALSE))</f>
        <v/>
      </c>
      <c r="BV128" s="82">
        <f>IF(VLOOKUP($A128,FAG_Daten_2022!$A$1:$FK$206,FAG_Daten_2022!AP$1,FALSE)="","",VLOOKUP($A128,FAG_Daten_2022!$A$1:$FK$206,FAG_Daten_2022!AP$1,FALSE))</f>
        <v>0</v>
      </c>
      <c r="BW128" s="82" t="str">
        <f>IF(VLOOKUP($A128,FAG_Daten_2022!$A$1:$FK$206,FAG_Daten_2022!AQ$1,FALSE)="","",VLOOKUP($A128,FAG_Daten_2022!$A$1:$FK$206,FAG_Daten_2022!AQ$1,FALSE))</f>
        <v/>
      </c>
      <c r="BX128" s="82" t="str">
        <f>IF(VLOOKUP($A128,FAG_Daten_2022!$A$1:$FK$206,FAG_Daten_2022!AR$1,FALSE)="","",VLOOKUP($A128,FAG_Daten_2022!$A$1:$FK$206,FAG_Daten_2022!AR$1,FALSE))</f>
        <v/>
      </c>
      <c r="BY128" s="82" t="str">
        <f>IF(VLOOKUP($A128,FAG_Daten_2022!$A$1:$FK$206,FAG_Daten_2022!AS$1,FALSE)="","",VLOOKUP($A128,FAG_Daten_2022!$A$1:$FK$206,FAG_Daten_2022!AS$1,FALSE))</f>
        <v/>
      </c>
      <c r="BZ128" s="82">
        <f t="shared" si="123"/>
        <v>0</v>
      </c>
      <c r="CA128" s="82">
        <f t="shared" si="124"/>
        <v>0</v>
      </c>
      <c r="CB128" s="82">
        <f t="shared" si="125"/>
        <v>0</v>
      </c>
      <c r="CC128" s="82" t="str">
        <f t="shared" si="126"/>
        <v/>
      </c>
      <c r="CD128" s="82">
        <f t="shared" si="127"/>
        <v>0</v>
      </c>
      <c r="CE128" s="82">
        <f t="shared" si="128"/>
        <v>0</v>
      </c>
      <c r="CF128" s="82" t="str">
        <f t="shared" si="129"/>
        <v/>
      </c>
      <c r="CG128" s="82" t="str">
        <f t="shared" si="130"/>
        <v/>
      </c>
      <c r="CH128" s="82">
        <f t="shared" si="131"/>
        <v>0</v>
      </c>
      <c r="CI128" s="82" t="str">
        <f t="shared" si="132"/>
        <v/>
      </c>
      <c r="CJ128" s="82" t="str">
        <f t="shared" si="133"/>
        <v/>
      </c>
      <c r="CK128" s="82" t="str">
        <f t="shared" si="134"/>
        <v/>
      </c>
      <c r="CL128" s="82">
        <f t="shared" si="135"/>
        <v>0</v>
      </c>
      <c r="CM128" s="82">
        <f t="shared" si="136"/>
        <v>0</v>
      </c>
      <c r="CN128" s="82">
        <f t="shared" si="137"/>
        <v>0</v>
      </c>
      <c r="CO128" s="82" t="str">
        <f t="shared" si="138"/>
        <v/>
      </c>
      <c r="CP128" s="82">
        <f t="shared" si="139"/>
        <v>0</v>
      </c>
      <c r="CQ128" s="82">
        <f t="shared" si="140"/>
        <v>0</v>
      </c>
      <c r="CR128" s="82" t="str">
        <f t="shared" si="141"/>
        <v/>
      </c>
      <c r="CS128" s="82" t="str">
        <f t="shared" si="142"/>
        <v/>
      </c>
      <c r="CT128" s="82">
        <f t="shared" si="143"/>
        <v>0</v>
      </c>
      <c r="CU128" s="82" t="str">
        <f t="shared" si="144"/>
        <v/>
      </c>
      <c r="CV128" s="82" t="str">
        <f t="shared" si="145"/>
        <v/>
      </c>
      <c r="CW128" s="82" t="str">
        <f t="shared" si="146"/>
        <v/>
      </c>
      <c r="CX128" s="82">
        <f t="shared" si="147"/>
        <v>0</v>
      </c>
      <c r="CY128" s="82">
        <f>VLOOKUP($A128,FAG_Daten_2022!$A$1:$FK$206,FAG_Daten_2022!I$1,FALSE)</f>
        <v>3668</v>
      </c>
      <c r="CZ128" s="82" t="str">
        <f>IF(VLOOKUP($A128,FAG_Daten_2022!$A$1:$FK$206,FAG_Daten_2022!BE$1,FALSE)="","",VLOOKUP($A128,FAG_Daten_2022!$A$1:$FK$206,FAG_Daten_2022!BE$1,FALSE))</f>
        <v/>
      </c>
      <c r="DA128" s="82" t="str">
        <f>IF(VLOOKUP($A128,FAG_Daten_2022!$A$1:$FK$206,FAG_Daten_2022!BF$1,FALSE)="","",VLOOKUP($A128,FAG_Daten_2022!$A$1:$FK$206,FAG_Daten_2022!BF$1,FALSE))</f>
        <v/>
      </c>
      <c r="DB128" s="82" t="str">
        <f>IF(VLOOKUP($A128,FAG_Daten_2022!$A$1:$FK$206,FAG_Daten_2022!BG$1,FALSE)="","",VLOOKUP($A128,FAG_Daten_2022!$A$1:$FK$206,FAG_Daten_2022!BG$1,FALSE))</f>
        <v/>
      </c>
      <c r="DC128" s="82" t="str">
        <f>IF(VLOOKUP($A128,FAG_Daten_2022!$A$1:$FK$206,FAG_Daten_2022!BH$1,FALSE)="","",VLOOKUP($A128,FAG_Daten_2022!$A$1:$FK$206,FAG_Daten_2022!BH$1,FALSE))</f>
        <v/>
      </c>
      <c r="DD128" s="82" t="str">
        <f>IF(VLOOKUP($A128,FAG_Daten_2022!$A$1:$FK$206,FAG_Daten_2022!BI$1,FALSE)="","",VLOOKUP($A128,FAG_Daten_2022!$A$1:$FK$206,FAG_Daten_2022!BI$1,FALSE))</f>
        <v/>
      </c>
      <c r="DE128" s="82" t="str">
        <f>IF(VLOOKUP($A128,FAG_Daten_2022!$A$1:$FK$206,FAG_Daten_2022!BJ$1,FALSE)="","",VLOOKUP($A128,FAG_Daten_2022!$A$1:$FK$206,FAG_Daten_2022!BJ$1,FALSE))</f>
        <v/>
      </c>
      <c r="DF128" s="82" t="str">
        <f>IF(VLOOKUP($A128,FAG_Daten_2022!$A$1:$FK$206,FAG_Daten_2022!BK$1,FALSE)="","",VLOOKUP($A128,FAG_Daten_2022!$A$1:$FK$206,FAG_Daten_2022!BK$1,FALSE))</f>
        <v/>
      </c>
      <c r="DG128" s="82" t="str">
        <f>IF(VLOOKUP($A128,FAG_Daten_2022!$A$1:$FK$206,FAG_Daten_2022!BL$1,FALSE)="","",VLOOKUP($A128,FAG_Daten_2022!$A$1:$FK$206,FAG_Daten_2022!BL$1,FALSE))</f>
        <v/>
      </c>
      <c r="DH128" s="82" t="str">
        <f>IF(VLOOKUP($A128,FAG_Daten_2022!$A$1:$FK$206,FAG_Daten_2022!BM$1,FALSE)="","",VLOOKUP($A128,FAG_Daten_2022!$A$1:$FK$206,FAG_Daten_2022!BM$1,FALSE))</f>
        <v/>
      </c>
      <c r="DI128" s="82" t="str">
        <f>IF(VLOOKUP($A128,FAG_Daten_2022!$A$1:$FK$206,FAG_Daten_2022!BN$1,FALSE)="","",VLOOKUP($A128,FAG_Daten_2022!$A$1:$FK$206,FAG_Daten_2022!BN$1,FALSE))</f>
        <v/>
      </c>
      <c r="DJ128" s="82" t="str">
        <f>IF(VLOOKUP($A128,FAG_Daten_2022!$A$1:$FK$206,FAG_Daten_2022!BO$1,FALSE)="","",VLOOKUP($A128,FAG_Daten_2022!$A$1:$FK$206,FAG_Daten_2022!BO$1,FALSE))</f>
        <v/>
      </c>
      <c r="DK128" s="82" t="str">
        <f>IF(VLOOKUP($A128,FAG_Daten_2022!$A$1:$FK$206,FAG_Daten_2022!BP$1,FALSE)="","",VLOOKUP($A128,FAG_Daten_2022!$A$1:$FK$206,FAG_Daten_2022!BP$1,FALSE))</f>
        <v/>
      </c>
      <c r="DL128" s="82" t="str">
        <f>IF(VLOOKUP($A128,FAG_Daten_2022!$A$1:$FK$206,FAG_Daten_2022!BQ$1,FALSE)="","",VLOOKUP($A128,FAG_Daten_2022!$A$1:$FK$206,FAG_Daten_2022!BQ$1,FALSE))</f>
        <v/>
      </c>
      <c r="DM128" s="82" t="str">
        <f>IF(VLOOKUP($A128,FAG_Daten_2022!$A$1:$FK$206,FAG_Daten_2022!BR$1,FALSE)="","",VLOOKUP($A128,FAG_Daten_2022!$A$1:$FK$206,FAG_Daten_2022!BR$1,FALSE))</f>
        <v/>
      </c>
      <c r="DN128" s="82" t="str">
        <f t="shared" si="148"/>
        <v/>
      </c>
      <c r="DO128" s="82" t="str">
        <f t="shared" si="149"/>
        <v/>
      </c>
      <c r="DP128" s="82" t="str">
        <f t="shared" si="150"/>
        <v/>
      </c>
      <c r="DQ128" s="82" t="str">
        <f t="shared" si="151"/>
        <v/>
      </c>
      <c r="DR128" s="82" t="str">
        <f t="shared" si="152"/>
        <v/>
      </c>
      <c r="DS128" s="82" t="str">
        <f t="shared" si="153"/>
        <v/>
      </c>
      <c r="DT128" s="82" t="str">
        <f t="shared" si="154"/>
        <v/>
      </c>
      <c r="DU128" s="82" t="str">
        <f t="shared" si="155"/>
        <v/>
      </c>
      <c r="DV128" s="82" t="str">
        <f t="shared" si="156"/>
        <v/>
      </c>
      <c r="DW128" s="82" t="str">
        <f t="shared" si="157"/>
        <v/>
      </c>
      <c r="DX128" s="82" t="str">
        <f t="shared" si="158"/>
        <v/>
      </c>
      <c r="DY128" s="82" t="str">
        <f t="shared" si="159"/>
        <v/>
      </c>
      <c r="DZ128" s="82">
        <f t="shared" si="160"/>
        <v>0</v>
      </c>
      <c r="EA128" s="82">
        <f t="shared" si="161"/>
        <v>0</v>
      </c>
      <c r="EB128" s="82"/>
      <c r="EC128" s="82"/>
      <c r="ED128" s="82"/>
      <c r="EE128" s="82"/>
      <c r="EF128" s="82"/>
      <c r="EG128" s="82"/>
      <c r="EH128" s="82"/>
      <c r="EI128" s="82"/>
      <c r="EJ128" s="82"/>
      <c r="EL128" s="11"/>
    </row>
    <row r="129" spans="1:143" outlineLevel="1" x14ac:dyDescent="0.2">
      <c r="A129" s="3">
        <v>99</v>
      </c>
      <c r="B129" s="3" t="str">
        <f>VLOOKUP(A129,FAG_Daten_2022!A$1:$FK$206,FAG_Daten_2022!$B$1,FALSE)</f>
        <v>Schöfflisdorf</v>
      </c>
      <c r="C129" s="3" t="str">
        <f>VLOOKUP(A129,FAG_Daten_2022!A$1:$FK$206,FAG_Daten_2022!$C$1,FALSE)</f>
        <v>Politische Gemeinde</v>
      </c>
      <c r="D129" s="3" t="str">
        <f>VLOOKUP(A129,FAG_Daten_2022!A$1:$FK$206,FAG_Daten_2022!$D$1,FALSE)</f>
        <v>Bezirk Dielsdorf</v>
      </c>
      <c r="E129" s="82">
        <f>VLOOKUP(A129,FAG_Daten_2022!A$1:$FK$206,FAG_Daten_2022!$AT$1,FALSE)</f>
        <v>2719</v>
      </c>
      <c r="F129" s="82">
        <f>VLOOKUP(A129,FAG_Daten_2022!A$1:$FK$206,FAG_Daten_2022!$AV$1,FALSE)</f>
        <v>3770</v>
      </c>
      <c r="G129" s="82">
        <f>VLOOKUP(A129,FAG_Daten_2022!A$1:$FK$206,FAG_Daten_2022!$F$1,FALSE)</f>
        <v>1394</v>
      </c>
      <c r="H129" s="80">
        <f>VLOOKUP(A129,FAG_Daten_2022!A$1:$FK$206,FAG_Daten_2022!$DH$1,FALSE)</f>
        <v>101</v>
      </c>
      <c r="I129" s="82">
        <f>ROUND(IF(E129&lt;FAG_Basisdaten!$C$5*F129,(FAG_Basisdaten!$C$5*F129-E129)*G129*H129/100,0),0)</f>
        <v>1214348</v>
      </c>
      <c r="J129" s="82">
        <f>VLOOKUP(A129,FAG_Daten_2022!A$1:$FK$206,FAG_Daten_2022!$AT$1,FALSE)</f>
        <v>2719</v>
      </c>
      <c r="K129" s="82">
        <f>VLOOKUP(A129,FAG_Daten_2022!A$1:$FK$206,FAG_Daten_2022!$AV$1,FALSE)</f>
        <v>3770</v>
      </c>
      <c r="L129" s="3">
        <f>VLOOKUP(A129,FAG_Daten_2022!A$1:$FK$206,FAG_Daten_2022!$F$1,FALSE)</f>
        <v>1394</v>
      </c>
      <c r="M129" s="3">
        <f>VLOOKUP(A129,FAG_Daten_2022!A$1:$FK$206,FAG_Daten_2022!DJ$1,FALSE)</f>
        <v>99.67</v>
      </c>
      <c r="N129" s="3">
        <f>VLOOKUP(A129,FAG_Daten_2022!A$1:$FK$206,FAG_Daten_2022!$DK$1,FALSE)</f>
        <v>100.87</v>
      </c>
      <c r="O129" s="82">
        <f>ROUND(IF(J129&gt;K129*FAG_Basisdaten!$C$8,(J129-K129*FAG_Basisdaten!$C$8)*FAG_Basisdaten!$C$9*L129*(M129/N129),0),0)</f>
        <v>0</v>
      </c>
      <c r="P129" s="82">
        <f>VLOOKUP(A129,FAG_Daten_2022!A$1:$FK$206,FAG_Daten_2022!$I$1,FALSE)</f>
        <v>273</v>
      </c>
      <c r="Q129" s="82">
        <f>VLOOKUP(A129,FAG_Daten_2022!A$1:$FK$206,FAG_Daten_2022!$F$1,FALSE)</f>
        <v>1394</v>
      </c>
      <c r="R129" s="82">
        <f>VLOOKUP(A129,FAG_Daten_2022!A$1:$FK$206,FAG_Daten_2022!$K$1,FALSE)</f>
        <v>232131</v>
      </c>
      <c r="S129" s="82">
        <f>VLOOKUP(A129,FAG_Daten_2022!A$1:$FK$206,FAG_Daten_2022!$H$1,FALSE)</f>
        <v>1130451</v>
      </c>
      <c r="T129" s="82">
        <f>VLOOKUP(A129,FAG_Daten_2022!A$1:$FK$206,FAG_Daten_2022!$F$1,FALSE)</f>
        <v>1394</v>
      </c>
      <c r="U129" s="3">
        <f>VLOOKUP(A129,FAG_Daten_2022!A$1:$FK$206,FAG_Daten_2022!$BC$1,FALSE)</f>
        <v>102.3</v>
      </c>
      <c r="V129" s="3">
        <f>VLOOKUP(A129,FAG_Daten_2022!A$1:$FK$206,FAG_Daten_2022!$BD$1,FALSE)</f>
        <v>104.2</v>
      </c>
      <c r="W129" s="118">
        <f>IF((P129/Q129)&gt;(R129/S129)*FAG_Basisdaten!$C$12,((P129/Q129)-(R129/S129)*FAG_Basisdaten!$C$12)*T129*FAG_Basisdaten!$C$13*(U129/V129),0)</f>
        <v>0</v>
      </c>
      <c r="X129" s="3">
        <f>VLOOKUP(A129,FAG_Daten_2022!A$1:$FK$206,FAG_Daten_2022!$DH$1,FALSE)</f>
        <v>101</v>
      </c>
      <c r="Y129" s="3">
        <f>VLOOKUP(A129,FAG_Daten_2022!A$1:$FK$206,FAG_Daten_2022!$DJ$1,FALSE)</f>
        <v>99.67</v>
      </c>
      <c r="Z129" s="82">
        <f>ROUND(W129-W129*MIN(MAX((Y129*FAG_Basisdaten!$C$15-X129)/(Y129*FAG_Basisdaten!$C$14),0),1),0)</f>
        <v>0</v>
      </c>
      <c r="AA129" s="79">
        <f>VLOOKUP(A129,FAG_Daten_2022!A$1:$FK$206,FAG_Daten_2022!$AW$1,FALSE)</f>
        <v>347.69</v>
      </c>
      <c r="AB129" s="83">
        <f>VLOOKUP(A129,FAG_Daten_2022!A$1:$FK$206,FAG_Daten_2022!$AZ$1,FALSE)</f>
        <v>2.6800000000000001E-2</v>
      </c>
      <c r="AC129" s="3">
        <f>VLOOKUP(A129,FAG_Daten_2022!A$1:$FK$206,FAG_Daten_2022!$F$1,FALSE)</f>
        <v>1394</v>
      </c>
      <c r="AD129" s="3">
        <f>VLOOKUP(A129,FAG_Daten_2022!A$1:$FK$206,FAG_Daten_2022!$BC$1,FALSE)</f>
        <v>102.3</v>
      </c>
      <c r="AE129" s="3">
        <f>VLOOKUP(A129,FAG_Daten_2022!A$1:$FK$206,FAG_Daten_2022!$BD$1,FALSE)</f>
        <v>104.2</v>
      </c>
      <c r="AF129" s="80">
        <f>IF(OR(AA129&lt;FAG_Basisdaten!$C$18,AB129&gt;FAG_Basisdaten!$C$19),MAX((FAG_Basisdaten!$C$20+FAG_Basisdaten!$C$21*AA129+FAG_Basisdaten!$C$22*AB129*100)*AC129*(AD129/AE129),0),0)</f>
        <v>0</v>
      </c>
      <c r="AG129" s="3">
        <f>VLOOKUP(A129,FAG_Daten_2022!A$1:$FK$206,FAG_Daten_2022!$DH$1,FALSE)</f>
        <v>101</v>
      </c>
      <c r="AH129" s="3">
        <f>VLOOKUP(A129,FAG_Daten_2022!A$1:$FK$206,FAG_Daten_2022!$DJ$1,FALSE)</f>
        <v>99.67</v>
      </c>
      <c r="AI129" s="82">
        <f>ROUND(AF129-AF129*MIN(MAX((AH129*FAG_Basisdaten!$C$24-AG129)/(AH129*FAG_Basisdaten!$C$23),0),1),0)</f>
        <v>0</v>
      </c>
      <c r="AJ129" s="3">
        <f>VLOOKUP(A129,FAG_Daten_2022!$A$1:$FK$206,FAG_Daten_2022!$BC$1,FALSE)</f>
        <v>102.3</v>
      </c>
      <c r="AK129" s="3">
        <f>VLOOKUP(A129,FAG_Daten_2022!$A$1:$FK$206,FAG_Daten_2022!$BD$1,FALSE)</f>
        <v>104.2</v>
      </c>
      <c r="AL129" s="82">
        <v>0</v>
      </c>
      <c r="AM129" s="82">
        <f t="shared" si="122"/>
        <v>1214348</v>
      </c>
      <c r="AN129" s="115" t="str">
        <f>IF(VLOOKUP($A129,FAG_Daten_2022!$A$1:$FK$206,FAG_Daten_2022!BS$1,FALSE)="","",VLOOKUP($A129,FAG_Daten_2022!$A$1:$FK$206,FAG_Daten_2022!BS$1,FALSE))</f>
        <v/>
      </c>
      <c r="AO129" s="115" t="str">
        <f>IF(VLOOKUP($A129,FAG_Daten_2022!$A$1:$FK$206,FAG_Daten_2022!BT$1,FALSE)="","",VLOOKUP($A129,FAG_Daten_2022!$A$1:$FK$206,FAG_Daten_2022!BT$1,FALSE))</f>
        <v/>
      </c>
      <c r="AP129" s="115" t="str">
        <f>IF(VLOOKUP($A129,FAG_Daten_2022!$A$1:$FK$206,FAG_Daten_2022!BU$1,FALSE)="","",VLOOKUP($A129,FAG_Daten_2022!$A$1:$FK$206,FAG_Daten_2022!BU$1,FALSE))</f>
        <v/>
      </c>
      <c r="AQ129" s="115" t="str">
        <f>IF(VLOOKUP($A129,FAG_Daten_2022!$A$1:$FK$206,FAG_Daten_2022!BV$1,FALSE)="","",VLOOKUP($A129,FAG_Daten_2022!$A$1:$FK$206,FAG_Daten_2022!BV$1,FALSE))</f>
        <v/>
      </c>
      <c r="AR129" s="115" t="str">
        <f>IF(VLOOKUP($A129,FAG_Daten_2022!$A$1:$FK$206,FAG_Daten_2022!BW$1,FALSE)="","",VLOOKUP($A129,FAG_Daten_2022!$A$1:$FK$206,FAG_Daten_2022!BW$1,FALSE))</f>
        <v/>
      </c>
      <c r="AS129" s="115" t="str">
        <f>IF(VLOOKUP($A129,FAG_Daten_2022!$A$1:$FK$206,FAG_Daten_2022!BX$1,FALSE)="","",VLOOKUP($A129,FAG_Daten_2022!$A$1:$FK$206,FAG_Daten_2022!BX$1,FALSE))</f>
        <v/>
      </c>
      <c r="AT129" s="115" t="str">
        <f>IF(VLOOKUP($A129,FAG_Daten_2022!$A$1:$FK$206,FAG_Daten_2022!BY$1,FALSE)="","",VLOOKUP($A129,FAG_Daten_2022!$A$1:$FK$206,FAG_Daten_2022!BY$1,FALSE))</f>
        <v/>
      </c>
      <c r="AU129" s="115" t="str">
        <f>IF(VLOOKUP($A129,FAG_Daten_2022!$A$1:$FK$206,FAG_Daten_2022!BZ$1,FALSE)="","",VLOOKUP($A129,FAG_Daten_2022!$A$1:$FK$206,FAG_Daten_2022!BZ$1,FALSE))</f>
        <v/>
      </c>
      <c r="AV129" s="115" t="str">
        <f>IF(VLOOKUP($A129,FAG_Daten_2022!$A$1:$FK$206,FAG_Daten_2022!CA$1,FALSE)="","",VLOOKUP($A129,FAG_Daten_2022!$A$1:$FK$206,FAG_Daten_2022!CA$1,FALSE))</f>
        <v>Wehntal</v>
      </c>
      <c r="AW129" s="115" t="str">
        <f>IF(VLOOKUP($A129,FAG_Daten_2022!$A$1:$FK$206,FAG_Daten_2022!CB$1,FALSE)="","",VLOOKUP($A129,FAG_Daten_2022!$A$1:$FK$206,FAG_Daten_2022!CB$1,FALSE))</f>
        <v/>
      </c>
      <c r="AX129" s="115" t="str">
        <f>IF(VLOOKUP($A129,FAG_Daten_2022!$A$1:$FK$206,FAG_Daten_2022!CC$1,FALSE)="","",VLOOKUP($A129,FAG_Daten_2022!$A$1:$FK$206,FAG_Daten_2022!CC$1,FALSE))</f>
        <v/>
      </c>
      <c r="AY129" s="115" t="str">
        <f>IF(VLOOKUP($A129,FAG_Daten_2022!$A$1:$FK$206,FAG_Daten_2022!CD$1,FALSE)="","",VLOOKUP($A129,FAG_Daten_2022!$A$1:$FK$206,FAG_Daten_2022!CD$1,FALSE))</f>
        <v/>
      </c>
      <c r="AZ129" s="80">
        <f>VLOOKUP($A129,FAG_Daten_2022!$A$1:$FK$206,FAG_Daten_2022!$DH$1,FALSE)</f>
        <v>101</v>
      </c>
      <c r="BA129" s="80">
        <f>IF(VLOOKUP($A129,FAG_Daten_2022!$A$1:$FK$206,FAG_Daten_2022!M$1,FALSE)="","",VLOOKUP($A129,FAG_Daten_2022!$A$1:$FK$206,FAG_Daten_2022!M$1,FALSE))</f>
        <v>0</v>
      </c>
      <c r="BB129" s="80">
        <f>IF(VLOOKUP($A129,FAG_Daten_2022!$A$1:$FK$206,FAG_Daten_2022!N$1,FALSE)="","",VLOOKUP($A129,FAG_Daten_2022!$A$1:$FK$206,FAG_Daten_2022!N$1,FALSE))</f>
        <v>0</v>
      </c>
      <c r="BC129" s="80">
        <f>IF(VLOOKUP($A129,FAG_Daten_2022!$A$1:$FK$206,FAG_Daten_2022!O$1,FALSE)="","",VLOOKUP($A129,FAG_Daten_2022!$A$1:$FK$206,FAG_Daten_2022!O$1,FALSE))</f>
        <v>0</v>
      </c>
      <c r="BD129" s="80" t="str">
        <f>IF(VLOOKUP($A129,FAG_Daten_2022!$A$1:$FK$206,FAG_Daten_2022!P$1,FALSE)="","",VLOOKUP($A129,FAG_Daten_2022!$A$1:$FK$206,FAG_Daten_2022!P$1,FALSE))</f>
        <v/>
      </c>
      <c r="BE129" s="80">
        <f>IF(VLOOKUP($A129,FAG_Daten_2022!$A$1:$FK$206,FAG_Daten_2022!R$1,FALSE)="","",VLOOKUP($A129,FAG_Daten_2022!$A$1:$FK$206,FAG_Daten_2022!R$1,FALSE))</f>
        <v>0</v>
      </c>
      <c r="BF129" s="80">
        <f>IF(VLOOKUP($A129,FAG_Daten_2022!$A$1:$FK$206,FAG_Daten_2022!S$1,FALSE)="","",VLOOKUP($A129,FAG_Daten_2022!$A$1:$FK$206,FAG_Daten_2022!S$1,FALSE))</f>
        <v>0</v>
      </c>
      <c r="BG129" s="80" t="str">
        <f>IF(VLOOKUP($A129,FAG_Daten_2022!$A$1:$FK$206,FAG_Daten_2022!T$1,FALSE)="","",VLOOKUP($A129,FAG_Daten_2022!$A$1:$FK$206,FAG_Daten_2022!T$1,FALSE))</f>
        <v/>
      </c>
      <c r="BH129" s="80" t="str">
        <f>IF(VLOOKUP($A129,FAG_Daten_2022!$A$1:$FK$206,FAG_Daten_2022!U$1,FALSE)="","",VLOOKUP($A129,FAG_Daten_2022!$A$1:$FK$206,FAG_Daten_2022!U$1,FALSE))</f>
        <v/>
      </c>
      <c r="BI129" s="80">
        <f>IF(VLOOKUP($A129,FAG_Daten_2022!$A$1:$FK$206,FAG_Daten_2022!W$1,FALSE)="","",VLOOKUP($A129,FAG_Daten_2022!$A$1:$FK$206,FAG_Daten_2022!W$1,FALSE))</f>
        <v>65</v>
      </c>
      <c r="BJ129" s="80" t="str">
        <f>IF(VLOOKUP($A129,FAG_Daten_2022!$A$1:$FK$206,FAG_Daten_2022!X$1,FALSE)="","",VLOOKUP($A129,FAG_Daten_2022!$A$1:$FK$206,FAG_Daten_2022!X$1,FALSE))</f>
        <v/>
      </c>
      <c r="BK129" s="80" t="str">
        <f>IF(VLOOKUP($A129,FAG_Daten_2022!$A$1:$FK$206,FAG_Daten_2022!Y$1,FALSE)="","",VLOOKUP($A129,FAG_Daten_2022!$A$1:$FK$206,FAG_Daten_2022!Y$1,FALSE))</f>
        <v/>
      </c>
      <c r="BL129" s="80" t="str">
        <f>IF(VLOOKUP($A129,FAG_Daten_2022!$A$1:$FK$206,FAG_Daten_2022!Z$1,FALSE)="","",VLOOKUP($A129,FAG_Daten_2022!$A$1:$FK$206,FAG_Daten_2022!Z$1,FALSE))</f>
        <v/>
      </c>
      <c r="BM129" s="82">
        <f>IF(VLOOKUP($A129,FAG_Daten_2022!$A$1:$FK$206,FAG_Daten_2022!AG$1,FALSE)="","",VLOOKUP($A129,FAG_Daten_2022!$A$1:$FK$206,FAG_Daten_2022!AG$1,FALSE))</f>
        <v>3789596</v>
      </c>
      <c r="BN129" s="82">
        <f>IF(VLOOKUP($A129,FAG_Daten_2022!$A$1:$FK$206,FAG_Daten_2022!AH$1,FALSE)="","",VLOOKUP($A129,FAG_Daten_2022!$A$1:$FK$206,FAG_Daten_2022!AH$1,FALSE))</f>
        <v>0</v>
      </c>
      <c r="BO129" s="82">
        <f>IF(VLOOKUP($A129,FAG_Daten_2022!$A$1:$FK$206,FAG_Daten_2022!AI$1,FALSE)="","",VLOOKUP($A129,FAG_Daten_2022!$A$1:$FK$206,FAG_Daten_2022!AI$1,FALSE))</f>
        <v>0</v>
      </c>
      <c r="BP129" s="113">
        <f>IF(VLOOKUP($A129,FAG_Daten_2022!$A$1:$FK$206,FAG_Daten_2022!AJ$1,FALSE)="","",VLOOKUP($A129,FAG_Daten_2022!$A$1:$FK$206,FAG_Daten_2022!AJ$1,FALSE))</f>
        <v>0</v>
      </c>
      <c r="BQ129" s="82" t="str">
        <f>IF(VLOOKUP($A129,FAG_Daten_2022!$A$1:$FK$206,FAG_Daten_2022!AK$1,FALSE)="","",VLOOKUP($A129,FAG_Daten_2022!$A$1:$FK$206,FAG_Daten_2022!AK$1,FALSE))</f>
        <v/>
      </c>
      <c r="BR129" s="82">
        <f>IF(VLOOKUP($A129,FAG_Daten_2022!$A$1:$FK$206,FAG_Daten_2022!AL$1,FALSE)="","",VLOOKUP($A129,FAG_Daten_2022!$A$1:$FK$206,FAG_Daten_2022!AL$1,FALSE))</f>
        <v>0</v>
      </c>
      <c r="BS129" s="82">
        <f>IF(VLOOKUP($A129,FAG_Daten_2022!$A$1:$FK$206,FAG_Daten_2022!AM$1,FALSE)="","",VLOOKUP($A129,FAG_Daten_2022!$A$1:$FK$206,FAG_Daten_2022!AM$1,FALSE))</f>
        <v>0</v>
      </c>
      <c r="BT129" s="82" t="str">
        <f>IF(VLOOKUP($A129,FAG_Daten_2022!$A$1:$FK$206,FAG_Daten_2022!AN$1,FALSE)="","",VLOOKUP($A129,FAG_Daten_2022!$A$1:$FK$206,FAG_Daten_2022!AN$1,FALSE))</f>
        <v/>
      </c>
      <c r="BU129" s="82" t="str">
        <f>IF(VLOOKUP($A129,FAG_Daten_2022!$A$1:$FK$206,FAG_Daten_2022!AO$1,FALSE)="","",VLOOKUP($A129,FAG_Daten_2022!$A$1:$FK$206,FAG_Daten_2022!AO$1,FALSE))</f>
        <v/>
      </c>
      <c r="BV129" s="82">
        <f>IF(VLOOKUP($A129,FAG_Daten_2022!$A$1:$FK$206,FAG_Daten_2022!AP$1,FALSE)="","",VLOOKUP($A129,FAG_Daten_2022!$A$1:$FK$206,FAG_Daten_2022!AP$1,FALSE))</f>
        <v>3789596</v>
      </c>
      <c r="BW129" s="82" t="str">
        <f>IF(VLOOKUP($A129,FAG_Daten_2022!$A$1:$FK$206,FAG_Daten_2022!AQ$1,FALSE)="","",VLOOKUP($A129,FAG_Daten_2022!$A$1:$FK$206,FAG_Daten_2022!AQ$1,FALSE))</f>
        <v/>
      </c>
      <c r="BX129" s="82" t="str">
        <f>IF(VLOOKUP($A129,FAG_Daten_2022!$A$1:$FK$206,FAG_Daten_2022!AR$1,FALSE)="","",VLOOKUP($A129,FAG_Daten_2022!$A$1:$FK$206,FAG_Daten_2022!AR$1,FALSE))</f>
        <v/>
      </c>
      <c r="BY129" s="82" t="str">
        <f>IF(VLOOKUP($A129,FAG_Daten_2022!$A$1:$FK$206,FAG_Daten_2022!AS$1,FALSE)="","",VLOOKUP($A129,FAG_Daten_2022!$A$1:$FK$206,FAG_Daten_2022!AS$1,FALSE))</f>
        <v/>
      </c>
      <c r="BZ129" s="82">
        <f t="shared" si="123"/>
        <v>0</v>
      </c>
      <c r="CA129" s="82">
        <f t="shared" si="124"/>
        <v>0</v>
      </c>
      <c r="CB129" s="82">
        <f t="shared" si="125"/>
        <v>0</v>
      </c>
      <c r="CC129" s="82" t="str">
        <f t="shared" si="126"/>
        <v/>
      </c>
      <c r="CD129" s="82">
        <f t="shared" si="127"/>
        <v>0</v>
      </c>
      <c r="CE129" s="82">
        <f t="shared" si="128"/>
        <v>0</v>
      </c>
      <c r="CF129" s="82" t="str">
        <f t="shared" si="129"/>
        <v/>
      </c>
      <c r="CG129" s="82" t="str">
        <f t="shared" si="130"/>
        <v/>
      </c>
      <c r="CH129" s="82">
        <f t="shared" si="131"/>
        <v>781511</v>
      </c>
      <c r="CI129" s="82" t="str">
        <f t="shared" si="132"/>
        <v/>
      </c>
      <c r="CJ129" s="82" t="str">
        <f t="shared" si="133"/>
        <v/>
      </c>
      <c r="CK129" s="82" t="str">
        <f t="shared" si="134"/>
        <v/>
      </c>
      <c r="CL129" s="82">
        <f t="shared" si="135"/>
        <v>0</v>
      </c>
      <c r="CM129" s="82">
        <f t="shared" si="136"/>
        <v>0</v>
      </c>
      <c r="CN129" s="82">
        <f t="shared" si="137"/>
        <v>0</v>
      </c>
      <c r="CO129" s="82" t="str">
        <f t="shared" si="138"/>
        <v/>
      </c>
      <c r="CP129" s="82">
        <f t="shared" si="139"/>
        <v>0</v>
      </c>
      <c r="CQ129" s="82">
        <f t="shared" si="140"/>
        <v>0</v>
      </c>
      <c r="CR129" s="82" t="str">
        <f t="shared" si="141"/>
        <v/>
      </c>
      <c r="CS129" s="82" t="str">
        <f t="shared" si="142"/>
        <v/>
      </c>
      <c r="CT129" s="82">
        <f t="shared" si="143"/>
        <v>0</v>
      </c>
      <c r="CU129" s="82" t="str">
        <f t="shared" si="144"/>
        <v/>
      </c>
      <c r="CV129" s="82" t="str">
        <f t="shared" si="145"/>
        <v/>
      </c>
      <c r="CW129" s="82" t="str">
        <f t="shared" si="146"/>
        <v/>
      </c>
      <c r="CX129" s="82">
        <f t="shared" si="147"/>
        <v>781511</v>
      </c>
      <c r="CY129" s="82">
        <f>VLOOKUP($A129,FAG_Daten_2022!$A$1:$FK$206,FAG_Daten_2022!I$1,FALSE)</f>
        <v>273</v>
      </c>
      <c r="CZ129" s="82" t="str">
        <f>IF(VLOOKUP($A129,FAG_Daten_2022!$A$1:$FK$206,FAG_Daten_2022!BE$1,FALSE)="","",VLOOKUP($A129,FAG_Daten_2022!$A$1:$FK$206,FAG_Daten_2022!BE$1,FALSE))</f>
        <v/>
      </c>
      <c r="DA129" s="82" t="str">
        <f>IF(VLOOKUP($A129,FAG_Daten_2022!$A$1:$FK$206,FAG_Daten_2022!BF$1,FALSE)="","",VLOOKUP($A129,FAG_Daten_2022!$A$1:$FK$206,FAG_Daten_2022!BF$1,FALSE))</f>
        <v/>
      </c>
      <c r="DB129" s="82" t="str">
        <f>IF(VLOOKUP($A129,FAG_Daten_2022!$A$1:$FK$206,FAG_Daten_2022!BG$1,FALSE)="","",VLOOKUP($A129,FAG_Daten_2022!$A$1:$FK$206,FAG_Daten_2022!BG$1,FALSE))</f>
        <v/>
      </c>
      <c r="DC129" s="82" t="str">
        <f>IF(VLOOKUP($A129,FAG_Daten_2022!$A$1:$FK$206,FAG_Daten_2022!BH$1,FALSE)="","",VLOOKUP($A129,FAG_Daten_2022!$A$1:$FK$206,FAG_Daten_2022!BH$1,FALSE))</f>
        <v/>
      </c>
      <c r="DD129" s="82" t="str">
        <f>IF(VLOOKUP($A129,FAG_Daten_2022!$A$1:$FK$206,FAG_Daten_2022!BI$1,FALSE)="","",VLOOKUP($A129,FAG_Daten_2022!$A$1:$FK$206,FAG_Daten_2022!BI$1,FALSE))</f>
        <v/>
      </c>
      <c r="DE129" s="82" t="str">
        <f>IF(VLOOKUP($A129,FAG_Daten_2022!$A$1:$FK$206,FAG_Daten_2022!BJ$1,FALSE)="","",VLOOKUP($A129,FAG_Daten_2022!$A$1:$FK$206,FAG_Daten_2022!BJ$1,FALSE))</f>
        <v/>
      </c>
      <c r="DF129" s="82" t="str">
        <f>IF(VLOOKUP($A129,FAG_Daten_2022!$A$1:$FK$206,FAG_Daten_2022!BK$1,FALSE)="","",VLOOKUP($A129,FAG_Daten_2022!$A$1:$FK$206,FAG_Daten_2022!BK$1,FALSE))</f>
        <v/>
      </c>
      <c r="DG129" s="82" t="str">
        <f>IF(VLOOKUP($A129,FAG_Daten_2022!$A$1:$FK$206,FAG_Daten_2022!BL$1,FALSE)="","",VLOOKUP($A129,FAG_Daten_2022!$A$1:$FK$206,FAG_Daten_2022!BL$1,FALSE))</f>
        <v/>
      </c>
      <c r="DH129" s="82">
        <f>IF(VLOOKUP($A129,FAG_Daten_2022!$A$1:$FK$206,FAG_Daten_2022!BM$1,FALSE)="","",VLOOKUP($A129,FAG_Daten_2022!$A$1:$FK$206,FAG_Daten_2022!BM$1,FALSE))</f>
        <v>132</v>
      </c>
      <c r="DI129" s="82" t="str">
        <f>IF(VLOOKUP($A129,FAG_Daten_2022!$A$1:$FK$206,FAG_Daten_2022!BN$1,FALSE)="","",VLOOKUP($A129,FAG_Daten_2022!$A$1:$FK$206,FAG_Daten_2022!BN$1,FALSE))</f>
        <v/>
      </c>
      <c r="DJ129" s="82" t="str">
        <f>IF(VLOOKUP($A129,FAG_Daten_2022!$A$1:$FK$206,FAG_Daten_2022!BO$1,FALSE)="","",VLOOKUP($A129,FAG_Daten_2022!$A$1:$FK$206,FAG_Daten_2022!BO$1,FALSE))</f>
        <v/>
      </c>
      <c r="DK129" s="82" t="str">
        <f>IF(VLOOKUP($A129,FAG_Daten_2022!$A$1:$FK$206,FAG_Daten_2022!BP$1,FALSE)="","",VLOOKUP($A129,FAG_Daten_2022!$A$1:$FK$206,FAG_Daten_2022!BP$1,FALSE))</f>
        <v/>
      </c>
      <c r="DL129" s="82" t="str">
        <f>IF(VLOOKUP($A129,FAG_Daten_2022!$A$1:$FK$206,FAG_Daten_2022!BQ$1,FALSE)="","",VLOOKUP($A129,FAG_Daten_2022!$A$1:$FK$206,FAG_Daten_2022!BQ$1,FALSE))</f>
        <v/>
      </c>
      <c r="DM129" s="82" t="str">
        <f>IF(VLOOKUP($A129,FAG_Daten_2022!$A$1:$FK$206,FAG_Daten_2022!BR$1,FALSE)="","",VLOOKUP($A129,FAG_Daten_2022!$A$1:$FK$206,FAG_Daten_2022!BR$1,FALSE))</f>
        <v/>
      </c>
      <c r="DN129" s="82" t="str">
        <f t="shared" si="148"/>
        <v/>
      </c>
      <c r="DO129" s="82" t="str">
        <f t="shared" si="149"/>
        <v/>
      </c>
      <c r="DP129" s="82" t="str">
        <f t="shared" si="150"/>
        <v/>
      </c>
      <c r="DQ129" s="82" t="str">
        <f t="shared" si="151"/>
        <v/>
      </c>
      <c r="DR129" s="82" t="str">
        <f t="shared" si="152"/>
        <v/>
      </c>
      <c r="DS129" s="82" t="str">
        <f t="shared" si="153"/>
        <v/>
      </c>
      <c r="DT129" s="82" t="str">
        <f t="shared" si="154"/>
        <v/>
      </c>
      <c r="DU129" s="82" t="str">
        <f t="shared" si="155"/>
        <v/>
      </c>
      <c r="DV129" s="82">
        <f t="shared" si="156"/>
        <v>0</v>
      </c>
      <c r="DW129" s="82" t="str">
        <f t="shared" si="157"/>
        <v/>
      </c>
      <c r="DX129" s="82" t="str">
        <f t="shared" si="158"/>
        <v/>
      </c>
      <c r="DY129" s="82" t="str">
        <f t="shared" si="159"/>
        <v/>
      </c>
      <c r="DZ129" s="82">
        <f t="shared" si="160"/>
        <v>0</v>
      </c>
      <c r="EA129" s="82">
        <f t="shared" si="161"/>
        <v>781511</v>
      </c>
      <c r="EB129" s="82"/>
      <c r="EC129" s="82"/>
      <c r="ED129" s="82"/>
      <c r="EE129" s="82"/>
      <c r="EF129" s="82"/>
      <c r="EG129" s="82"/>
      <c r="EH129" s="82"/>
      <c r="EI129" s="82"/>
      <c r="EJ129" s="82"/>
      <c r="EK129" s="3"/>
      <c r="EL129" s="82"/>
      <c r="EM129" s="3"/>
    </row>
    <row r="130" spans="1:143" outlineLevel="1" x14ac:dyDescent="0.2">
      <c r="A130" s="3">
        <v>197</v>
      </c>
      <c r="B130" s="3" t="str">
        <f>VLOOKUP(A130,FAG_Daten_2022!A$1:$FK$206,FAG_Daten_2022!$B$1,FALSE)</f>
        <v>Schwerzenbach</v>
      </c>
      <c r="C130" s="3" t="str">
        <f>VLOOKUP(A130,FAG_Daten_2022!A$1:$FK$206,FAG_Daten_2022!$C$1,FALSE)</f>
        <v>Politische Gemeinde</v>
      </c>
      <c r="D130" s="3" t="str">
        <f>VLOOKUP(A130,FAG_Daten_2022!A$1:$FK$206,FAG_Daten_2022!$D$1,FALSE)</f>
        <v>Bezirk Uster</v>
      </c>
      <c r="E130" s="82">
        <f>VLOOKUP(A130,FAG_Daten_2022!A$1:$FK$206,FAG_Daten_2022!$AT$1,FALSE)</f>
        <v>3413</v>
      </c>
      <c r="F130" s="82">
        <f>VLOOKUP(A130,FAG_Daten_2022!A$1:$FK$206,FAG_Daten_2022!$AV$1,FALSE)</f>
        <v>3770</v>
      </c>
      <c r="G130" s="82">
        <f>VLOOKUP(A130,FAG_Daten_2022!A$1:$FK$206,FAG_Daten_2022!$F$1,FALSE)</f>
        <v>5183</v>
      </c>
      <c r="H130" s="80">
        <f>VLOOKUP(A130,FAG_Daten_2022!A$1:$FK$206,FAG_Daten_2022!$DH$1,FALSE)</f>
        <v>99</v>
      </c>
      <c r="I130" s="82">
        <f>ROUND(IF(E130&lt;FAG_Basisdaten!$C$5*F130,(FAG_Basisdaten!$C$5*F130-E130)*G130*H130/100,0),0)</f>
        <v>864602</v>
      </c>
      <c r="J130" s="82">
        <f>VLOOKUP(A130,FAG_Daten_2022!A$1:$FK$206,FAG_Daten_2022!$AT$1,FALSE)</f>
        <v>3413</v>
      </c>
      <c r="K130" s="82">
        <f>VLOOKUP(A130,FAG_Daten_2022!A$1:$FK$206,FAG_Daten_2022!$AV$1,FALSE)</f>
        <v>3770</v>
      </c>
      <c r="L130" s="3">
        <f>VLOOKUP(A130,FAG_Daten_2022!A$1:$FK$206,FAG_Daten_2022!$F$1,FALSE)</f>
        <v>5183</v>
      </c>
      <c r="M130" s="3">
        <f>VLOOKUP(A130,FAG_Daten_2022!A$1:$FK$206,FAG_Daten_2022!DJ$1,FALSE)</f>
        <v>99.67</v>
      </c>
      <c r="N130" s="3">
        <f>VLOOKUP(A130,FAG_Daten_2022!A$1:$FK$206,FAG_Daten_2022!$DK$1,FALSE)</f>
        <v>100.87</v>
      </c>
      <c r="O130" s="82">
        <f>ROUND(IF(J130&gt;K130*FAG_Basisdaten!$C$8,(J130-K130*FAG_Basisdaten!$C$8)*FAG_Basisdaten!$C$9*L130*(M130/N130),0),0)</f>
        <v>0</v>
      </c>
      <c r="P130" s="82">
        <f>VLOOKUP(A130,FAG_Daten_2022!A$1:$FK$206,FAG_Daten_2022!$I$1,FALSE)</f>
        <v>1071</v>
      </c>
      <c r="Q130" s="82">
        <f>VLOOKUP(A130,FAG_Daten_2022!A$1:$FK$206,FAG_Daten_2022!$F$1,FALSE)</f>
        <v>5183</v>
      </c>
      <c r="R130" s="82">
        <f>VLOOKUP(A130,FAG_Daten_2022!A$1:$FK$206,FAG_Daten_2022!$K$1,FALSE)</f>
        <v>232131</v>
      </c>
      <c r="S130" s="82">
        <f>VLOOKUP(A130,FAG_Daten_2022!A$1:$FK$206,FAG_Daten_2022!$H$1,FALSE)</f>
        <v>1130451</v>
      </c>
      <c r="T130" s="82">
        <f>VLOOKUP(A130,FAG_Daten_2022!A$1:$FK$206,FAG_Daten_2022!$F$1,FALSE)</f>
        <v>5183</v>
      </c>
      <c r="U130" s="3">
        <f>VLOOKUP(A130,FAG_Daten_2022!A$1:$FK$206,FAG_Daten_2022!$BC$1,FALSE)</f>
        <v>102.3</v>
      </c>
      <c r="V130" s="3">
        <f>VLOOKUP(A130,FAG_Daten_2022!A$1:$FK$206,FAG_Daten_2022!$BD$1,FALSE)</f>
        <v>104.2</v>
      </c>
      <c r="W130" s="118">
        <f>IF((P130/Q130)&gt;(R130/S130)*FAG_Basisdaten!$C$12,((P130/Q130)-(R130/S130)*FAG_Basisdaten!$C$12)*T130*FAG_Basisdaten!$C$13*(U130/V130),0)</f>
        <v>0</v>
      </c>
      <c r="X130" s="3">
        <f>VLOOKUP(A130,FAG_Daten_2022!A$1:$FK$206,FAG_Daten_2022!$DH$1,FALSE)</f>
        <v>99</v>
      </c>
      <c r="Y130" s="3">
        <f>VLOOKUP(A130,FAG_Daten_2022!A$1:$FK$206,FAG_Daten_2022!$DJ$1,FALSE)</f>
        <v>99.67</v>
      </c>
      <c r="Z130" s="82">
        <f>ROUND(W130-W130*MIN(MAX((Y130*FAG_Basisdaten!$C$15-X130)/(Y130*FAG_Basisdaten!$C$14),0),1),0)</f>
        <v>0</v>
      </c>
      <c r="AA130" s="79">
        <f>VLOOKUP(A130,FAG_Daten_2022!A$1:$FK$206,FAG_Daten_2022!$AW$1,FALSE)</f>
        <v>1979.3</v>
      </c>
      <c r="AB130" s="83">
        <f>VLOOKUP(A130,FAG_Daten_2022!A$1:$FK$206,FAG_Daten_2022!$AZ$1,FALSE)</f>
        <v>0</v>
      </c>
      <c r="AC130" s="3">
        <f>VLOOKUP(A130,FAG_Daten_2022!A$1:$FK$206,FAG_Daten_2022!$F$1,FALSE)</f>
        <v>5183</v>
      </c>
      <c r="AD130" s="3">
        <f>VLOOKUP(A130,FAG_Daten_2022!A$1:$FK$206,FAG_Daten_2022!$BC$1,FALSE)</f>
        <v>102.3</v>
      </c>
      <c r="AE130" s="3">
        <f>VLOOKUP(A130,FAG_Daten_2022!A$1:$FK$206,FAG_Daten_2022!$BD$1,FALSE)</f>
        <v>104.2</v>
      </c>
      <c r="AF130" s="80">
        <f>IF(OR(AA130&lt;FAG_Basisdaten!$C$18,AB130&gt;FAG_Basisdaten!$C$19),MAX((FAG_Basisdaten!$C$20+FAG_Basisdaten!$C$21*AA130+FAG_Basisdaten!$C$22*AB130*100)*AC130*(AD130/AE130),0),0)</f>
        <v>0</v>
      </c>
      <c r="AG130" s="3">
        <f>VLOOKUP(A130,FAG_Daten_2022!A$1:$FK$206,FAG_Daten_2022!$DH$1,FALSE)</f>
        <v>99</v>
      </c>
      <c r="AH130" s="3">
        <f>VLOOKUP(A130,FAG_Daten_2022!A$1:$FK$206,FAG_Daten_2022!$DJ$1,FALSE)</f>
        <v>99.67</v>
      </c>
      <c r="AI130" s="82">
        <f>ROUND(AF130-AF130*MIN(MAX((AH130*FAG_Basisdaten!$C$24-AG130)/(AH130*FAG_Basisdaten!$C$23),0),1),0)</f>
        <v>0</v>
      </c>
      <c r="AJ130" s="3">
        <f>VLOOKUP(A130,FAG_Daten_2022!$A$1:$FK$206,FAG_Daten_2022!$BC$1,FALSE)</f>
        <v>102.3</v>
      </c>
      <c r="AK130" s="3">
        <f>VLOOKUP(A130,FAG_Daten_2022!$A$1:$FK$206,FAG_Daten_2022!$BD$1,FALSE)</f>
        <v>104.2</v>
      </c>
      <c r="AL130" s="82">
        <v>0</v>
      </c>
      <c r="AM130" s="82">
        <f t="shared" si="122"/>
        <v>864602</v>
      </c>
      <c r="AN130" s="115" t="str">
        <f>IF(VLOOKUP($A130,FAG_Daten_2022!$A$1:$FK$206,FAG_Daten_2022!BS$1,FALSE)="","",VLOOKUP($A130,FAG_Daten_2022!$A$1:$FK$206,FAG_Daten_2022!BS$1,FALSE))</f>
        <v>Schwerzenbach</v>
      </c>
      <c r="AO130" s="115" t="str">
        <f>IF(VLOOKUP($A130,FAG_Daten_2022!$A$1:$FK$206,FAG_Daten_2022!BT$1,FALSE)="","",VLOOKUP($A130,FAG_Daten_2022!$A$1:$FK$206,FAG_Daten_2022!BT$1,FALSE))</f>
        <v/>
      </c>
      <c r="AP130" s="115" t="str">
        <f>IF(VLOOKUP($A130,FAG_Daten_2022!$A$1:$FK$206,FAG_Daten_2022!BU$1,FALSE)="","",VLOOKUP($A130,FAG_Daten_2022!$A$1:$FK$206,FAG_Daten_2022!BU$1,FALSE))</f>
        <v/>
      </c>
      <c r="AQ130" s="115" t="str">
        <f>IF(VLOOKUP($A130,FAG_Daten_2022!$A$1:$FK$206,FAG_Daten_2022!BV$1,FALSE)="","",VLOOKUP($A130,FAG_Daten_2022!$A$1:$FK$206,FAG_Daten_2022!BV$1,FALSE))</f>
        <v/>
      </c>
      <c r="AR130" s="115" t="str">
        <f>IF(VLOOKUP($A130,FAG_Daten_2022!$A$1:$FK$206,FAG_Daten_2022!BW$1,FALSE)="","",VLOOKUP($A130,FAG_Daten_2022!$A$1:$FK$206,FAG_Daten_2022!BW$1,FALSE))</f>
        <v>Dübendorf-Schwerzenbach</v>
      </c>
      <c r="AS130" s="115" t="str">
        <f>IF(VLOOKUP($A130,FAG_Daten_2022!$A$1:$FK$206,FAG_Daten_2022!BX$1,FALSE)="","",VLOOKUP($A130,FAG_Daten_2022!$A$1:$FK$206,FAG_Daten_2022!BX$1,FALSE))</f>
        <v/>
      </c>
      <c r="AT130" s="115" t="str">
        <f>IF(VLOOKUP($A130,FAG_Daten_2022!$A$1:$FK$206,FAG_Daten_2022!BY$1,FALSE)="","",VLOOKUP($A130,FAG_Daten_2022!$A$1:$FK$206,FAG_Daten_2022!BY$1,FALSE))</f>
        <v/>
      </c>
      <c r="AU130" s="115" t="str">
        <f>IF(VLOOKUP($A130,FAG_Daten_2022!$A$1:$FK$206,FAG_Daten_2022!BZ$1,FALSE)="","",VLOOKUP($A130,FAG_Daten_2022!$A$1:$FK$206,FAG_Daten_2022!BZ$1,FALSE))</f>
        <v/>
      </c>
      <c r="AV130" s="115" t="str">
        <f>IF(VLOOKUP($A130,FAG_Daten_2022!$A$1:$FK$206,FAG_Daten_2022!CA$1,FALSE)="","",VLOOKUP($A130,FAG_Daten_2022!$A$1:$FK$206,FAG_Daten_2022!CA$1,FALSE))</f>
        <v/>
      </c>
      <c r="AW130" s="115" t="str">
        <f>IF(VLOOKUP($A130,FAG_Daten_2022!$A$1:$FK$206,FAG_Daten_2022!CB$1,FALSE)="","",VLOOKUP($A130,FAG_Daten_2022!$A$1:$FK$206,FAG_Daten_2022!CB$1,FALSE))</f>
        <v/>
      </c>
      <c r="AX130" s="115" t="str">
        <f>IF(VLOOKUP($A130,FAG_Daten_2022!$A$1:$FK$206,FAG_Daten_2022!CC$1,FALSE)="","",VLOOKUP($A130,FAG_Daten_2022!$A$1:$FK$206,FAG_Daten_2022!CC$1,FALSE))</f>
        <v/>
      </c>
      <c r="AY130" s="115" t="str">
        <f>IF(VLOOKUP($A130,FAG_Daten_2022!$A$1:$FK$206,FAG_Daten_2022!CD$1,FALSE)="","",VLOOKUP($A130,FAG_Daten_2022!$A$1:$FK$206,FAG_Daten_2022!CD$1,FALSE))</f>
        <v/>
      </c>
      <c r="AZ130" s="80">
        <f>VLOOKUP($A130,FAG_Daten_2022!$A$1:$FK$206,FAG_Daten_2022!$DH$1,FALSE)</f>
        <v>99</v>
      </c>
      <c r="BA130" s="80">
        <f>IF(VLOOKUP($A130,FAG_Daten_2022!$A$1:$FK$206,FAG_Daten_2022!M$1,FALSE)="","",VLOOKUP($A130,FAG_Daten_2022!$A$1:$FK$206,FAG_Daten_2022!M$1,FALSE))</f>
        <v>45</v>
      </c>
      <c r="BB130" s="80">
        <f>IF(VLOOKUP($A130,FAG_Daten_2022!$A$1:$FK$206,FAG_Daten_2022!N$1,FALSE)="","",VLOOKUP($A130,FAG_Daten_2022!$A$1:$FK$206,FAG_Daten_2022!N$1,FALSE))</f>
        <v>0</v>
      </c>
      <c r="BC130" s="80">
        <f>IF(VLOOKUP($A130,FAG_Daten_2022!$A$1:$FK$206,FAG_Daten_2022!O$1,FALSE)="","",VLOOKUP($A130,FAG_Daten_2022!$A$1:$FK$206,FAG_Daten_2022!O$1,FALSE))</f>
        <v>0</v>
      </c>
      <c r="BD130" s="80" t="str">
        <f>IF(VLOOKUP($A130,FAG_Daten_2022!$A$1:$FK$206,FAG_Daten_2022!P$1,FALSE)="","",VLOOKUP($A130,FAG_Daten_2022!$A$1:$FK$206,FAG_Daten_2022!P$1,FALSE))</f>
        <v/>
      </c>
      <c r="BE130" s="80">
        <f>IF(VLOOKUP($A130,FAG_Daten_2022!$A$1:$FK$206,FAG_Daten_2022!R$1,FALSE)="","",VLOOKUP($A130,FAG_Daten_2022!$A$1:$FK$206,FAG_Daten_2022!R$1,FALSE))</f>
        <v>18</v>
      </c>
      <c r="BF130" s="80">
        <f>IF(VLOOKUP($A130,FAG_Daten_2022!$A$1:$FK$206,FAG_Daten_2022!S$1,FALSE)="","",VLOOKUP($A130,FAG_Daten_2022!$A$1:$FK$206,FAG_Daten_2022!S$1,FALSE))</f>
        <v>0</v>
      </c>
      <c r="BG130" s="80" t="str">
        <f>IF(VLOOKUP($A130,FAG_Daten_2022!$A$1:$FK$206,FAG_Daten_2022!T$1,FALSE)="","",VLOOKUP($A130,FAG_Daten_2022!$A$1:$FK$206,FAG_Daten_2022!T$1,FALSE))</f>
        <v/>
      </c>
      <c r="BH130" s="80" t="str">
        <f>IF(VLOOKUP($A130,FAG_Daten_2022!$A$1:$FK$206,FAG_Daten_2022!U$1,FALSE)="","",VLOOKUP($A130,FAG_Daten_2022!$A$1:$FK$206,FAG_Daten_2022!U$1,FALSE))</f>
        <v/>
      </c>
      <c r="BI130" s="80">
        <f>IF(VLOOKUP($A130,FAG_Daten_2022!$A$1:$FK$206,FAG_Daten_2022!W$1,FALSE)="","",VLOOKUP($A130,FAG_Daten_2022!$A$1:$FK$206,FAG_Daten_2022!W$1,FALSE))</f>
        <v>0</v>
      </c>
      <c r="BJ130" s="80" t="str">
        <f>IF(VLOOKUP($A130,FAG_Daten_2022!$A$1:$FK$206,FAG_Daten_2022!X$1,FALSE)="","",VLOOKUP($A130,FAG_Daten_2022!$A$1:$FK$206,FAG_Daten_2022!X$1,FALSE))</f>
        <v/>
      </c>
      <c r="BK130" s="80" t="str">
        <f>IF(VLOOKUP($A130,FAG_Daten_2022!$A$1:$FK$206,FAG_Daten_2022!Y$1,FALSE)="","",VLOOKUP($A130,FAG_Daten_2022!$A$1:$FK$206,FAG_Daten_2022!Y$1,FALSE))</f>
        <v/>
      </c>
      <c r="BL130" s="80" t="str">
        <f>IF(VLOOKUP($A130,FAG_Daten_2022!$A$1:$FK$206,FAG_Daten_2022!Z$1,FALSE)="","",VLOOKUP($A130,FAG_Daten_2022!$A$1:$FK$206,FAG_Daten_2022!Z$1,FALSE))</f>
        <v/>
      </c>
      <c r="BM130" s="82">
        <f>IF(VLOOKUP($A130,FAG_Daten_2022!$A$1:$FK$206,FAG_Daten_2022!AG$1,FALSE)="","",VLOOKUP($A130,FAG_Daten_2022!$A$1:$FK$206,FAG_Daten_2022!AG$1,FALSE))</f>
        <v>17689567</v>
      </c>
      <c r="BN130" s="82">
        <f>IF(VLOOKUP($A130,FAG_Daten_2022!$A$1:$FK$206,FAG_Daten_2022!AH$1,FALSE)="","",VLOOKUP($A130,FAG_Daten_2022!$A$1:$FK$206,FAG_Daten_2022!AH$1,FALSE))</f>
        <v>17689567</v>
      </c>
      <c r="BO130" s="82">
        <f>IF(VLOOKUP($A130,FAG_Daten_2022!$A$1:$FK$206,FAG_Daten_2022!AI$1,FALSE)="","",VLOOKUP($A130,FAG_Daten_2022!$A$1:$FK$206,FAG_Daten_2022!AI$1,FALSE))</f>
        <v>0</v>
      </c>
      <c r="BP130" s="113">
        <f>IF(VLOOKUP($A130,FAG_Daten_2022!$A$1:$FK$206,FAG_Daten_2022!AJ$1,FALSE)="","",VLOOKUP($A130,FAG_Daten_2022!$A$1:$FK$206,FAG_Daten_2022!AJ$1,FALSE))</f>
        <v>0</v>
      </c>
      <c r="BQ130" s="82" t="str">
        <f>IF(VLOOKUP($A130,FAG_Daten_2022!$A$1:$FK$206,FAG_Daten_2022!AK$1,FALSE)="","",VLOOKUP($A130,FAG_Daten_2022!$A$1:$FK$206,FAG_Daten_2022!AK$1,FALSE))</f>
        <v/>
      </c>
      <c r="BR130" s="82">
        <f>IF(VLOOKUP($A130,FAG_Daten_2022!$A$1:$FK$206,FAG_Daten_2022!AL$1,FALSE)="","",VLOOKUP($A130,FAG_Daten_2022!$A$1:$FK$206,FAG_Daten_2022!AL$1,FALSE))</f>
        <v>17689567</v>
      </c>
      <c r="BS130" s="82">
        <f>IF(VLOOKUP($A130,FAG_Daten_2022!$A$1:$FK$206,FAG_Daten_2022!AM$1,FALSE)="","",VLOOKUP($A130,FAG_Daten_2022!$A$1:$FK$206,FAG_Daten_2022!AM$1,FALSE))</f>
        <v>0</v>
      </c>
      <c r="BT130" s="82" t="str">
        <f>IF(VLOOKUP($A130,FAG_Daten_2022!$A$1:$FK$206,FAG_Daten_2022!AN$1,FALSE)="","",VLOOKUP($A130,FAG_Daten_2022!$A$1:$FK$206,FAG_Daten_2022!AN$1,FALSE))</f>
        <v/>
      </c>
      <c r="BU130" s="82" t="str">
        <f>IF(VLOOKUP($A130,FAG_Daten_2022!$A$1:$FK$206,FAG_Daten_2022!AO$1,FALSE)="","",VLOOKUP($A130,FAG_Daten_2022!$A$1:$FK$206,FAG_Daten_2022!AO$1,FALSE))</f>
        <v/>
      </c>
      <c r="BV130" s="82">
        <f>IF(VLOOKUP($A130,FAG_Daten_2022!$A$1:$FK$206,FAG_Daten_2022!AP$1,FALSE)="","",VLOOKUP($A130,FAG_Daten_2022!$A$1:$FK$206,FAG_Daten_2022!AP$1,FALSE))</f>
        <v>0</v>
      </c>
      <c r="BW130" s="82" t="str">
        <f>IF(VLOOKUP($A130,FAG_Daten_2022!$A$1:$FK$206,FAG_Daten_2022!AQ$1,FALSE)="","",VLOOKUP($A130,FAG_Daten_2022!$A$1:$FK$206,FAG_Daten_2022!AQ$1,FALSE))</f>
        <v/>
      </c>
      <c r="BX130" s="82" t="str">
        <f>IF(VLOOKUP($A130,FAG_Daten_2022!$A$1:$FK$206,FAG_Daten_2022!AR$1,FALSE)="","",VLOOKUP($A130,FAG_Daten_2022!$A$1:$FK$206,FAG_Daten_2022!AR$1,FALSE))</f>
        <v/>
      </c>
      <c r="BY130" s="82" t="str">
        <f>IF(VLOOKUP($A130,FAG_Daten_2022!$A$1:$FK$206,FAG_Daten_2022!AS$1,FALSE)="","",VLOOKUP($A130,FAG_Daten_2022!$A$1:$FK$206,FAG_Daten_2022!AS$1,FALSE))</f>
        <v/>
      </c>
      <c r="BZ130" s="82">
        <f t="shared" si="123"/>
        <v>393001</v>
      </c>
      <c r="CA130" s="82">
        <f t="shared" si="124"/>
        <v>0</v>
      </c>
      <c r="CB130" s="82">
        <f t="shared" si="125"/>
        <v>0</v>
      </c>
      <c r="CC130" s="82" t="str">
        <f t="shared" si="126"/>
        <v/>
      </c>
      <c r="CD130" s="82">
        <f t="shared" si="127"/>
        <v>157200</v>
      </c>
      <c r="CE130" s="82">
        <f t="shared" si="128"/>
        <v>0</v>
      </c>
      <c r="CF130" s="82" t="str">
        <f t="shared" si="129"/>
        <v/>
      </c>
      <c r="CG130" s="82" t="str">
        <f t="shared" si="130"/>
        <v/>
      </c>
      <c r="CH130" s="82">
        <f t="shared" si="131"/>
        <v>0</v>
      </c>
      <c r="CI130" s="82" t="str">
        <f t="shared" si="132"/>
        <v/>
      </c>
      <c r="CJ130" s="82" t="str">
        <f t="shared" si="133"/>
        <v/>
      </c>
      <c r="CK130" s="82" t="str">
        <f t="shared" si="134"/>
        <v/>
      </c>
      <c r="CL130" s="82">
        <f t="shared" si="135"/>
        <v>0</v>
      </c>
      <c r="CM130" s="82">
        <f t="shared" si="136"/>
        <v>0</v>
      </c>
      <c r="CN130" s="82">
        <f t="shared" si="137"/>
        <v>0</v>
      </c>
      <c r="CO130" s="82" t="str">
        <f t="shared" si="138"/>
        <v/>
      </c>
      <c r="CP130" s="82">
        <f t="shared" si="139"/>
        <v>0</v>
      </c>
      <c r="CQ130" s="82">
        <f t="shared" si="140"/>
        <v>0</v>
      </c>
      <c r="CR130" s="82" t="str">
        <f t="shared" si="141"/>
        <v/>
      </c>
      <c r="CS130" s="82" t="str">
        <f t="shared" si="142"/>
        <v/>
      </c>
      <c r="CT130" s="82">
        <f t="shared" si="143"/>
        <v>0</v>
      </c>
      <c r="CU130" s="82" t="str">
        <f t="shared" si="144"/>
        <v/>
      </c>
      <c r="CV130" s="82" t="str">
        <f t="shared" si="145"/>
        <v/>
      </c>
      <c r="CW130" s="82" t="str">
        <f t="shared" si="146"/>
        <v/>
      </c>
      <c r="CX130" s="82">
        <f t="shared" si="147"/>
        <v>550201</v>
      </c>
      <c r="CY130" s="82">
        <f>VLOOKUP($A130,FAG_Daten_2022!$A$1:$FK$206,FAG_Daten_2022!I$1,FALSE)</f>
        <v>1071</v>
      </c>
      <c r="CZ130" s="82">
        <f>IF(VLOOKUP($A130,FAG_Daten_2022!$A$1:$FK$206,FAG_Daten_2022!BE$1,FALSE)="","",VLOOKUP($A130,FAG_Daten_2022!$A$1:$FK$206,FAG_Daten_2022!BE$1,FALSE))</f>
        <v>449</v>
      </c>
      <c r="DA130" s="82" t="str">
        <f>IF(VLOOKUP($A130,FAG_Daten_2022!$A$1:$FK$206,FAG_Daten_2022!BF$1,FALSE)="","",VLOOKUP($A130,FAG_Daten_2022!$A$1:$FK$206,FAG_Daten_2022!BF$1,FALSE))</f>
        <v/>
      </c>
      <c r="DB130" s="82" t="str">
        <f>IF(VLOOKUP($A130,FAG_Daten_2022!$A$1:$FK$206,FAG_Daten_2022!BG$1,FALSE)="","",VLOOKUP($A130,FAG_Daten_2022!$A$1:$FK$206,FAG_Daten_2022!BG$1,FALSE))</f>
        <v/>
      </c>
      <c r="DC130" s="82" t="str">
        <f>IF(VLOOKUP($A130,FAG_Daten_2022!$A$1:$FK$206,FAG_Daten_2022!BH$1,FALSE)="","",VLOOKUP($A130,FAG_Daten_2022!$A$1:$FK$206,FAG_Daten_2022!BH$1,FALSE))</f>
        <v/>
      </c>
      <c r="DD130" s="82">
        <f>IF(VLOOKUP($A130,FAG_Daten_2022!$A$1:$FK$206,FAG_Daten_2022!BI$1,FALSE)="","",VLOOKUP($A130,FAG_Daten_2022!$A$1:$FK$206,FAG_Daten_2022!BI$1,FALSE))</f>
        <v>121</v>
      </c>
      <c r="DE130" s="82" t="str">
        <f>IF(VLOOKUP($A130,FAG_Daten_2022!$A$1:$FK$206,FAG_Daten_2022!BJ$1,FALSE)="","",VLOOKUP($A130,FAG_Daten_2022!$A$1:$FK$206,FAG_Daten_2022!BJ$1,FALSE))</f>
        <v/>
      </c>
      <c r="DF130" s="82" t="str">
        <f>IF(VLOOKUP($A130,FAG_Daten_2022!$A$1:$FK$206,FAG_Daten_2022!BK$1,FALSE)="","",VLOOKUP($A130,FAG_Daten_2022!$A$1:$FK$206,FAG_Daten_2022!BK$1,FALSE))</f>
        <v/>
      </c>
      <c r="DG130" s="82" t="str">
        <f>IF(VLOOKUP($A130,FAG_Daten_2022!$A$1:$FK$206,FAG_Daten_2022!BL$1,FALSE)="","",VLOOKUP($A130,FAG_Daten_2022!$A$1:$FK$206,FAG_Daten_2022!BL$1,FALSE))</f>
        <v/>
      </c>
      <c r="DH130" s="82" t="str">
        <f>IF(VLOOKUP($A130,FAG_Daten_2022!$A$1:$FK$206,FAG_Daten_2022!BM$1,FALSE)="","",VLOOKUP($A130,FAG_Daten_2022!$A$1:$FK$206,FAG_Daten_2022!BM$1,FALSE))</f>
        <v/>
      </c>
      <c r="DI130" s="82" t="str">
        <f>IF(VLOOKUP($A130,FAG_Daten_2022!$A$1:$FK$206,FAG_Daten_2022!BN$1,FALSE)="","",VLOOKUP($A130,FAG_Daten_2022!$A$1:$FK$206,FAG_Daten_2022!BN$1,FALSE))</f>
        <v/>
      </c>
      <c r="DJ130" s="82" t="str">
        <f>IF(VLOOKUP($A130,FAG_Daten_2022!$A$1:$FK$206,FAG_Daten_2022!BO$1,FALSE)="","",VLOOKUP($A130,FAG_Daten_2022!$A$1:$FK$206,FAG_Daten_2022!BO$1,FALSE))</f>
        <v/>
      </c>
      <c r="DK130" s="82" t="str">
        <f>IF(VLOOKUP($A130,FAG_Daten_2022!$A$1:$FK$206,FAG_Daten_2022!BP$1,FALSE)="","",VLOOKUP($A130,FAG_Daten_2022!$A$1:$FK$206,FAG_Daten_2022!BP$1,FALSE))</f>
        <v/>
      </c>
      <c r="DL130" s="82" t="str">
        <f>IF(VLOOKUP($A130,FAG_Daten_2022!$A$1:$FK$206,FAG_Daten_2022!BQ$1,FALSE)="","",VLOOKUP($A130,FAG_Daten_2022!$A$1:$FK$206,FAG_Daten_2022!BQ$1,FALSE))</f>
        <v/>
      </c>
      <c r="DM130" s="82" t="str">
        <f>IF(VLOOKUP($A130,FAG_Daten_2022!$A$1:$FK$206,FAG_Daten_2022!BR$1,FALSE)="","",VLOOKUP($A130,FAG_Daten_2022!$A$1:$FK$206,FAG_Daten_2022!BR$1,FALSE))</f>
        <v/>
      </c>
      <c r="DN130" s="82">
        <f t="shared" si="148"/>
        <v>0</v>
      </c>
      <c r="DO130" s="82" t="str">
        <f t="shared" si="149"/>
        <v/>
      </c>
      <c r="DP130" s="82" t="str">
        <f t="shared" si="150"/>
        <v/>
      </c>
      <c r="DQ130" s="82" t="str">
        <f t="shared" si="151"/>
        <v/>
      </c>
      <c r="DR130" s="82">
        <f t="shared" si="152"/>
        <v>0</v>
      </c>
      <c r="DS130" s="82" t="str">
        <f t="shared" si="153"/>
        <v/>
      </c>
      <c r="DT130" s="82" t="str">
        <f t="shared" si="154"/>
        <v/>
      </c>
      <c r="DU130" s="82" t="str">
        <f t="shared" si="155"/>
        <v/>
      </c>
      <c r="DV130" s="82" t="str">
        <f t="shared" si="156"/>
        <v/>
      </c>
      <c r="DW130" s="82" t="str">
        <f t="shared" si="157"/>
        <v/>
      </c>
      <c r="DX130" s="82" t="str">
        <f t="shared" si="158"/>
        <v/>
      </c>
      <c r="DY130" s="82" t="str">
        <f t="shared" si="159"/>
        <v/>
      </c>
      <c r="DZ130" s="82">
        <f t="shared" si="160"/>
        <v>0</v>
      </c>
      <c r="EA130" s="82">
        <f t="shared" si="161"/>
        <v>550201</v>
      </c>
      <c r="EB130" s="82"/>
      <c r="EC130" s="82"/>
      <c r="ED130" s="82"/>
      <c r="EE130" s="82"/>
      <c r="EF130" s="82"/>
      <c r="EG130" s="82"/>
      <c r="EH130" s="82"/>
      <c r="EI130" s="82"/>
      <c r="EJ130" s="82"/>
      <c r="EL130" s="11"/>
    </row>
    <row r="131" spans="1:143" outlineLevel="1" x14ac:dyDescent="0.2">
      <c r="A131" s="3">
        <v>119</v>
      </c>
      <c r="B131" s="3" t="str">
        <f>VLOOKUP(A131,FAG_Daten_2022!A$1:$FK$206,FAG_Daten_2022!$B$1,FALSE)</f>
        <v>Seegräben</v>
      </c>
      <c r="C131" s="3" t="str">
        <f>VLOOKUP(A131,FAG_Daten_2022!A$1:$FK$206,FAG_Daten_2022!$C$1,FALSE)</f>
        <v>Politische Gemeinde</v>
      </c>
      <c r="D131" s="3" t="str">
        <f>VLOOKUP(A131,FAG_Daten_2022!A$1:$FK$206,FAG_Daten_2022!$D$1,FALSE)</f>
        <v>Bezirk Hinwil</v>
      </c>
      <c r="E131" s="82">
        <f>VLOOKUP(A131,FAG_Daten_2022!A$1:$FK$206,FAG_Daten_2022!$AT$1,FALSE)</f>
        <v>2720</v>
      </c>
      <c r="F131" s="82">
        <f>VLOOKUP(A131,FAG_Daten_2022!A$1:$FK$206,FAG_Daten_2022!$AV$1,FALSE)</f>
        <v>3770</v>
      </c>
      <c r="G131" s="82">
        <f>VLOOKUP(A131,FAG_Daten_2022!A$1:$FK$206,FAG_Daten_2022!$F$1,FALSE)</f>
        <v>1423</v>
      </c>
      <c r="H131" s="80">
        <f>VLOOKUP(A131,FAG_Daten_2022!A$1:$FK$206,FAG_Daten_2022!$DH$1,FALSE)</f>
        <v>113</v>
      </c>
      <c r="I131" s="82">
        <f>ROUND(IF(E131&lt;FAG_Basisdaten!$C$5*F131,(FAG_Basisdaten!$C$5*F131-E131)*G131*H131/100,0),0)</f>
        <v>1385283</v>
      </c>
      <c r="J131" s="82">
        <f>VLOOKUP(A131,FAG_Daten_2022!A$1:$FK$206,FAG_Daten_2022!$AT$1,FALSE)</f>
        <v>2720</v>
      </c>
      <c r="K131" s="82">
        <f>VLOOKUP(A131,FAG_Daten_2022!A$1:$FK$206,FAG_Daten_2022!$AV$1,FALSE)</f>
        <v>3770</v>
      </c>
      <c r="L131" s="3">
        <f>VLOOKUP(A131,FAG_Daten_2022!A$1:$FK$206,FAG_Daten_2022!$F$1,FALSE)</f>
        <v>1423</v>
      </c>
      <c r="M131" s="3">
        <f>VLOOKUP(A131,FAG_Daten_2022!A$1:$FK$206,FAG_Daten_2022!DJ$1,FALSE)</f>
        <v>99.67</v>
      </c>
      <c r="N131" s="3">
        <f>VLOOKUP(A131,FAG_Daten_2022!A$1:$FK$206,FAG_Daten_2022!$DK$1,FALSE)</f>
        <v>100.87</v>
      </c>
      <c r="O131" s="82">
        <f>ROUND(IF(J131&gt;K131*FAG_Basisdaten!$C$8,(J131-K131*FAG_Basisdaten!$C$8)*FAG_Basisdaten!$C$9*L131*(M131/N131),0),0)</f>
        <v>0</v>
      </c>
      <c r="P131" s="82">
        <f>VLOOKUP(A131,FAG_Daten_2022!A$1:$FK$206,FAG_Daten_2022!$I$1,FALSE)</f>
        <v>286</v>
      </c>
      <c r="Q131" s="82">
        <f>VLOOKUP(A131,FAG_Daten_2022!A$1:$FK$206,FAG_Daten_2022!$F$1,FALSE)</f>
        <v>1423</v>
      </c>
      <c r="R131" s="82">
        <f>VLOOKUP(A131,FAG_Daten_2022!A$1:$FK$206,FAG_Daten_2022!$K$1,FALSE)</f>
        <v>232131</v>
      </c>
      <c r="S131" s="82">
        <f>VLOOKUP(A131,FAG_Daten_2022!A$1:$FK$206,FAG_Daten_2022!$H$1,FALSE)</f>
        <v>1130451</v>
      </c>
      <c r="T131" s="82">
        <f>VLOOKUP(A131,FAG_Daten_2022!A$1:$FK$206,FAG_Daten_2022!$F$1,FALSE)</f>
        <v>1423</v>
      </c>
      <c r="U131" s="3">
        <f>VLOOKUP(A131,FAG_Daten_2022!A$1:$FK$206,FAG_Daten_2022!$BC$1,FALSE)</f>
        <v>102.3</v>
      </c>
      <c r="V131" s="3">
        <f>VLOOKUP(A131,FAG_Daten_2022!A$1:$FK$206,FAG_Daten_2022!$BD$1,FALSE)</f>
        <v>104.2</v>
      </c>
      <c r="W131" s="118">
        <f>IF((P131/Q131)&gt;(R131/S131)*FAG_Basisdaten!$C$12,((P131/Q131)-(R131/S131)*FAG_Basisdaten!$C$12)*T131*FAG_Basisdaten!$C$13*(U131/V131),0)</f>
        <v>0</v>
      </c>
      <c r="X131" s="3">
        <f>VLOOKUP(A131,FAG_Daten_2022!A$1:$FK$206,FAG_Daten_2022!$DH$1,FALSE)</f>
        <v>113</v>
      </c>
      <c r="Y131" s="3">
        <f>VLOOKUP(A131,FAG_Daten_2022!A$1:$FK$206,FAG_Daten_2022!$DJ$1,FALSE)</f>
        <v>99.67</v>
      </c>
      <c r="Z131" s="82">
        <f>ROUND(W131-W131*MIN(MAX((Y131*FAG_Basisdaten!$C$15-X131)/(Y131*FAG_Basisdaten!$C$14),0),1),0)</f>
        <v>0</v>
      </c>
      <c r="AA131" s="79">
        <f>VLOOKUP(A131,FAG_Daten_2022!A$1:$FK$206,FAG_Daten_2022!$AW$1,FALSE)</f>
        <v>425.36</v>
      </c>
      <c r="AB131" s="83">
        <f>VLOOKUP(A131,FAG_Daten_2022!A$1:$FK$206,FAG_Daten_2022!$AZ$1,FALSE)</f>
        <v>2.86E-2</v>
      </c>
      <c r="AC131" s="3">
        <f>VLOOKUP(A131,FAG_Daten_2022!A$1:$FK$206,FAG_Daten_2022!$F$1,FALSE)</f>
        <v>1423</v>
      </c>
      <c r="AD131" s="3">
        <f>VLOOKUP(A131,FAG_Daten_2022!A$1:$FK$206,FAG_Daten_2022!$BC$1,FALSE)</f>
        <v>102.3</v>
      </c>
      <c r="AE131" s="3">
        <f>VLOOKUP(A131,FAG_Daten_2022!A$1:$FK$206,FAG_Daten_2022!$BD$1,FALSE)</f>
        <v>104.2</v>
      </c>
      <c r="AF131" s="80">
        <f>IF(OR(AA131&lt;FAG_Basisdaten!$C$18,AB131&gt;FAG_Basisdaten!$C$19),MAX((FAG_Basisdaten!$C$20+FAG_Basisdaten!$C$21*AA131+FAG_Basisdaten!$C$22*AB131*100)*AC131*(AD131/AE131),0),0)</f>
        <v>0</v>
      </c>
      <c r="AG131" s="3">
        <f>VLOOKUP(A131,FAG_Daten_2022!A$1:$FK$206,FAG_Daten_2022!$DH$1,FALSE)</f>
        <v>113</v>
      </c>
      <c r="AH131" s="3">
        <f>VLOOKUP(A131,FAG_Daten_2022!A$1:$FK$206,FAG_Daten_2022!$DJ$1,FALSE)</f>
        <v>99.67</v>
      </c>
      <c r="AI131" s="82">
        <f>ROUND(AF131-AF131*MIN(MAX((AH131*FAG_Basisdaten!$C$24-AG131)/(AH131*FAG_Basisdaten!$C$23),0),1),0)</f>
        <v>0</v>
      </c>
      <c r="AJ131" s="3">
        <f>VLOOKUP(A131,FAG_Daten_2022!$A$1:$FK$206,FAG_Daten_2022!$BC$1,FALSE)</f>
        <v>102.3</v>
      </c>
      <c r="AK131" s="3">
        <f>VLOOKUP(A131,FAG_Daten_2022!$A$1:$FK$206,FAG_Daten_2022!$BD$1,FALSE)</f>
        <v>104.2</v>
      </c>
      <c r="AL131" s="82">
        <v>0</v>
      </c>
      <c r="AM131" s="82">
        <f t="shared" si="122"/>
        <v>1385283</v>
      </c>
      <c r="AN131" s="115" t="str">
        <f>IF(VLOOKUP($A131,FAG_Daten_2022!$A$1:$FK$206,FAG_Daten_2022!BS$1,FALSE)="","",VLOOKUP($A131,FAG_Daten_2022!$A$1:$FK$206,FAG_Daten_2022!BS$1,FALSE))</f>
        <v/>
      </c>
      <c r="AO131" s="115" t="str">
        <f>IF(VLOOKUP($A131,FAG_Daten_2022!$A$1:$FK$206,FAG_Daten_2022!BT$1,FALSE)="","",VLOOKUP($A131,FAG_Daten_2022!$A$1:$FK$206,FAG_Daten_2022!BT$1,FALSE))</f>
        <v/>
      </c>
      <c r="AP131" s="115" t="str">
        <f>IF(VLOOKUP($A131,FAG_Daten_2022!$A$1:$FK$206,FAG_Daten_2022!BU$1,FALSE)="","",VLOOKUP($A131,FAG_Daten_2022!$A$1:$FK$206,FAG_Daten_2022!BU$1,FALSE))</f>
        <v/>
      </c>
      <c r="AQ131" s="115" t="str">
        <f>IF(VLOOKUP($A131,FAG_Daten_2022!$A$1:$FK$206,FAG_Daten_2022!BV$1,FALSE)="","",VLOOKUP($A131,FAG_Daten_2022!$A$1:$FK$206,FAG_Daten_2022!BV$1,FALSE))</f>
        <v/>
      </c>
      <c r="AR131" s="115" t="str">
        <f>IF(VLOOKUP($A131,FAG_Daten_2022!$A$1:$FK$206,FAG_Daten_2022!BW$1,FALSE)="","",VLOOKUP($A131,FAG_Daten_2022!$A$1:$FK$206,FAG_Daten_2022!BW$1,FALSE))</f>
        <v/>
      </c>
      <c r="AS131" s="115" t="str">
        <f>IF(VLOOKUP($A131,FAG_Daten_2022!$A$1:$FK$206,FAG_Daten_2022!BX$1,FALSE)="","",VLOOKUP($A131,FAG_Daten_2022!$A$1:$FK$206,FAG_Daten_2022!BX$1,FALSE))</f>
        <v/>
      </c>
      <c r="AT131" s="115" t="str">
        <f>IF(VLOOKUP($A131,FAG_Daten_2022!$A$1:$FK$206,FAG_Daten_2022!BY$1,FALSE)="","",VLOOKUP($A131,FAG_Daten_2022!$A$1:$FK$206,FAG_Daten_2022!BY$1,FALSE))</f>
        <v/>
      </c>
      <c r="AU131" s="115" t="str">
        <f>IF(VLOOKUP($A131,FAG_Daten_2022!$A$1:$FK$206,FAG_Daten_2022!BZ$1,FALSE)="","",VLOOKUP($A131,FAG_Daten_2022!$A$1:$FK$206,FAG_Daten_2022!BZ$1,FALSE))</f>
        <v/>
      </c>
      <c r="AV131" s="115" t="str">
        <f>IF(VLOOKUP($A131,FAG_Daten_2022!$A$1:$FK$206,FAG_Daten_2022!CA$1,FALSE)="","",VLOOKUP($A131,FAG_Daten_2022!$A$1:$FK$206,FAG_Daten_2022!CA$1,FALSE))</f>
        <v/>
      </c>
      <c r="AW131" s="115" t="str">
        <f>IF(VLOOKUP($A131,FAG_Daten_2022!$A$1:$FK$206,FAG_Daten_2022!CB$1,FALSE)="","",VLOOKUP($A131,FAG_Daten_2022!$A$1:$FK$206,FAG_Daten_2022!CB$1,FALSE))</f>
        <v/>
      </c>
      <c r="AX131" s="115" t="str">
        <f>IF(VLOOKUP($A131,FAG_Daten_2022!$A$1:$FK$206,FAG_Daten_2022!CC$1,FALSE)="","",VLOOKUP($A131,FAG_Daten_2022!$A$1:$FK$206,FAG_Daten_2022!CC$1,FALSE))</f>
        <v/>
      </c>
      <c r="AY131" s="115" t="str">
        <f>IF(VLOOKUP($A131,FAG_Daten_2022!$A$1:$FK$206,FAG_Daten_2022!CD$1,FALSE)="","",VLOOKUP($A131,FAG_Daten_2022!$A$1:$FK$206,FAG_Daten_2022!CD$1,FALSE))</f>
        <v/>
      </c>
      <c r="AZ131" s="80">
        <f>VLOOKUP($A131,FAG_Daten_2022!$A$1:$FK$206,FAG_Daten_2022!$DH$1,FALSE)</f>
        <v>113</v>
      </c>
      <c r="BA131" s="80">
        <f>IF(VLOOKUP($A131,FAG_Daten_2022!$A$1:$FK$206,FAG_Daten_2022!M$1,FALSE)="","",VLOOKUP($A131,FAG_Daten_2022!$A$1:$FK$206,FAG_Daten_2022!M$1,FALSE))</f>
        <v>0</v>
      </c>
      <c r="BB131" s="80">
        <f>IF(VLOOKUP($A131,FAG_Daten_2022!$A$1:$FK$206,FAG_Daten_2022!N$1,FALSE)="","",VLOOKUP($A131,FAG_Daten_2022!$A$1:$FK$206,FAG_Daten_2022!N$1,FALSE))</f>
        <v>0</v>
      </c>
      <c r="BC131" s="80">
        <f>IF(VLOOKUP($A131,FAG_Daten_2022!$A$1:$FK$206,FAG_Daten_2022!O$1,FALSE)="","",VLOOKUP($A131,FAG_Daten_2022!$A$1:$FK$206,FAG_Daten_2022!O$1,FALSE))</f>
        <v>0</v>
      </c>
      <c r="BD131" s="80" t="str">
        <f>IF(VLOOKUP($A131,FAG_Daten_2022!$A$1:$FK$206,FAG_Daten_2022!P$1,FALSE)="","",VLOOKUP($A131,FAG_Daten_2022!$A$1:$FK$206,FAG_Daten_2022!P$1,FALSE))</f>
        <v/>
      </c>
      <c r="BE131" s="80">
        <f>IF(VLOOKUP($A131,FAG_Daten_2022!$A$1:$FK$206,FAG_Daten_2022!R$1,FALSE)="","",VLOOKUP($A131,FAG_Daten_2022!$A$1:$FK$206,FAG_Daten_2022!R$1,FALSE))</f>
        <v>0</v>
      </c>
      <c r="BF131" s="80">
        <f>IF(VLOOKUP($A131,FAG_Daten_2022!$A$1:$FK$206,FAG_Daten_2022!S$1,FALSE)="","",VLOOKUP($A131,FAG_Daten_2022!$A$1:$FK$206,FAG_Daten_2022!S$1,FALSE))</f>
        <v>0</v>
      </c>
      <c r="BG131" s="80" t="str">
        <f>IF(VLOOKUP($A131,FAG_Daten_2022!$A$1:$FK$206,FAG_Daten_2022!T$1,FALSE)="","",VLOOKUP($A131,FAG_Daten_2022!$A$1:$FK$206,FAG_Daten_2022!T$1,FALSE))</f>
        <v/>
      </c>
      <c r="BH131" s="80" t="str">
        <f>IF(VLOOKUP($A131,FAG_Daten_2022!$A$1:$FK$206,FAG_Daten_2022!U$1,FALSE)="","",VLOOKUP($A131,FAG_Daten_2022!$A$1:$FK$206,FAG_Daten_2022!U$1,FALSE))</f>
        <v/>
      </c>
      <c r="BI131" s="80">
        <f>IF(VLOOKUP($A131,FAG_Daten_2022!$A$1:$FK$206,FAG_Daten_2022!W$1,FALSE)="","",VLOOKUP($A131,FAG_Daten_2022!$A$1:$FK$206,FAG_Daten_2022!W$1,FALSE))</f>
        <v>0</v>
      </c>
      <c r="BJ131" s="80" t="str">
        <f>IF(VLOOKUP($A131,FAG_Daten_2022!$A$1:$FK$206,FAG_Daten_2022!X$1,FALSE)="","",VLOOKUP($A131,FAG_Daten_2022!$A$1:$FK$206,FAG_Daten_2022!X$1,FALSE))</f>
        <v/>
      </c>
      <c r="BK131" s="80" t="str">
        <f>IF(VLOOKUP($A131,FAG_Daten_2022!$A$1:$FK$206,FAG_Daten_2022!Y$1,FALSE)="","",VLOOKUP($A131,FAG_Daten_2022!$A$1:$FK$206,FAG_Daten_2022!Y$1,FALSE))</f>
        <v/>
      </c>
      <c r="BL131" s="80" t="str">
        <f>IF(VLOOKUP($A131,FAG_Daten_2022!$A$1:$FK$206,FAG_Daten_2022!Z$1,FALSE)="","",VLOOKUP($A131,FAG_Daten_2022!$A$1:$FK$206,FAG_Daten_2022!Z$1,FALSE))</f>
        <v/>
      </c>
      <c r="BM131" s="82">
        <f>IF(VLOOKUP($A131,FAG_Daten_2022!$A$1:$FK$206,FAG_Daten_2022!AG$1,FALSE)="","",VLOOKUP($A131,FAG_Daten_2022!$A$1:$FK$206,FAG_Daten_2022!AG$1,FALSE))</f>
        <v>3870670</v>
      </c>
      <c r="BN131" s="82">
        <f>IF(VLOOKUP($A131,FAG_Daten_2022!$A$1:$FK$206,FAG_Daten_2022!AH$1,FALSE)="","",VLOOKUP($A131,FAG_Daten_2022!$A$1:$FK$206,FAG_Daten_2022!AH$1,FALSE))</f>
        <v>0</v>
      </c>
      <c r="BO131" s="82">
        <f>IF(VLOOKUP($A131,FAG_Daten_2022!$A$1:$FK$206,FAG_Daten_2022!AI$1,FALSE)="","",VLOOKUP($A131,FAG_Daten_2022!$A$1:$FK$206,FAG_Daten_2022!AI$1,FALSE))</f>
        <v>0</v>
      </c>
      <c r="BP131" s="113">
        <f>IF(VLOOKUP($A131,FAG_Daten_2022!$A$1:$FK$206,FAG_Daten_2022!AJ$1,FALSE)="","",VLOOKUP($A131,FAG_Daten_2022!$A$1:$FK$206,FAG_Daten_2022!AJ$1,FALSE))</f>
        <v>0</v>
      </c>
      <c r="BQ131" s="82" t="str">
        <f>IF(VLOOKUP($A131,FAG_Daten_2022!$A$1:$FK$206,FAG_Daten_2022!AK$1,FALSE)="","",VLOOKUP($A131,FAG_Daten_2022!$A$1:$FK$206,FAG_Daten_2022!AK$1,FALSE))</f>
        <v/>
      </c>
      <c r="BR131" s="82">
        <f>IF(VLOOKUP($A131,FAG_Daten_2022!$A$1:$FK$206,FAG_Daten_2022!AL$1,FALSE)="","",VLOOKUP($A131,FAG_Daten_2022!$A$1:$FK$206,FAG_Daten_2022!AL$1,FALSE))</f>
        <v>0</v>
      </c>
      <c r="BS131" s="82">
        <f>IF(VLOOKUP($A131,FAG_Daten_2022!$A$1:$FK$206,FAG_Daten_2022!AM$1,FALSE)="","",VLOOKUP($A131,FAG_Daten_2022!$A$1:$FK$206,FAG_Daten_2022!AM$1,FALSE))</f>
        <v>0</v>
      </c>
      <c r="BT131" s="82" t="str">
        <f>IF(VLOOKUP($A131,FAG_Daten_2022!$A$1:$FK$206,FAG_Daten_2022!AN$1,FALSE)="","",VLOOKUP($A131,FAG_Daten_2022!$A$1:$FK$206,FAG_Daten_2022!AN$1,FALSE))</f>
        <v/>
      </c>
      <c r="BU131" s="82" t="str">
        <f>IF(VLOOKUP($A131,FAG_Daten_2022!$A$1:$FK$206,FAG_Daten_2022!AO$1,FALSE)="","",VLOOKUP($A131,FAG_Daten_2022!$A$1:$FK$206,FAG_Daten_2022!AO$1,FALSE))</f>
        <v/>
      </c>
      <c r="BV131" s="82">
        <f>IF(VLOOKUP($A131,FAG_Daten_2022!$A$1:$FK$206,FAG_Daten_2022!AP$1,FALSE)="","",VLOOKUP($A131,FAG_Daten_2022!$A$1:$FK$206,FAG_Daten_2022!AP$1,FALSE))</f>
        <v>0</v>
      </c>
      <c r="BW131" s="82" t="str">
        <f>IF(VLOOKUP($A131,FAG_Daten_2022!$A$1:$FK$206,FAG_Daten_2022!AQ$1,FALSE)="","",VLOOKUP($A131,FAG_Daten_2022!$A$1:$FK$206,FAG_Daten_2022!AQ$1,FALSE))</f>
        <v/>
      </c>
      <c r="BX131" s="82" t="str">
        <f>IF(VLOOKUP($A131,FAG_Daten_2022!$A$1:$FK$206,FAG_Daten_2022!AR$1,FALSE)="","",VLOOKUP($A131,FAG_Daten_2022!$A$1:$FK$206,FAG_Daten_2022!AR$1,FALSE))</f>
        <v/>
      </c>
      <c r="BY131" s="82" t="str">
        <f>IF(VLOOKUP($A131,FAG_Daten_2022!$A$1:$FK$206,FAG_Daten_2022!AS$1,FALSE)="","",VLOOKUP($A131,FAG_Daten_2022!$A$1:$FK$206,FAG_Daten_2022!AS$1,FALSE))</f>
        <v/>
      </c>
      <c r="BZ131" s="82">
        <f t="shared" si="123"/>
        <v>0</v>
      </c>
      <c r="CA131" s="82">
        <f t="shared" si="124"/>
        <v>0</v>
      </c>
      <c r="CB131" s="82">
        <f t="shared" si="125"/>
        <v>0</v>
      </c>
      <c r="CC131" s="82" t="str">
        <f t="shared" si="126"/>
        <v/>
      </c>
      <c r="CD131" s="82">
        <f t="shared" si="127"/>
        <v>0</v>
      </c>
      <c r="CE131" s="82">
        <f t="shared" si="128"/>
        <v>0</v>
      </c>
      <c r="CF131" s="82" t="str">
        <f t="shared" si="129"/>
        <v/>
      </c>
      <c r="CG131" s="82" t="str">
        <f t="shared" si="130"/>
        <v/>
      </c>
      <c r="CH131" s="82">
        <f t="shared" si="131"/>
        <v>0</v>
      </c>
      <c r="CI131" s="82" t="str">
        <f t="shared" si="132"/>
        <v/>
      </c>
      <c r="CJ131" s="82" t="str">
        <f t="shared" si="133"/>
        <v/>
      </c>
      <c r="CK131" s="82" t="str">
        <f t="shared" si="134"/>
        <v/>
      </c>
      <c r="CL131" s="82">
        <f t="shared" si="135"/>
        <v>0</v>
      </c>
      <c r="CM131" s="82">
        <f t="shared" si="136"/>
        <v>0</v>
      </c>
      <c r="CN131" s="82">
        <f t="shared" si="137"/>
        <v>0</v>
      </c>
      <c r="CO131" s="82" t="str">
        <f t="shared" si="138"/>
        <v/>
      </c>
      <c r="CP131" s="82">
        <f t="shared" si="139"/>
        <v>0</v>
      </c>
      <c r="CQ131" s="82">
        <f t="shared" si="140"/>
        <v>0</v>
      </c>
      <c r="CR131" s="82" t="str">
        <f t="shared" si="141"/>
        <v/>
      </c>
      <c r="CS131" s="82" t="str">
        <f t="shared" si="142"/>
        <v/>
      </c>
      <c r="CT131" s="82">
        <f t="shared" si="143"/>
        <v>0</v>
      </c>
      <c r="CU131" s="82" t="str">
        <f t="shared" si="144"/>
        <v/>
      </c>
      <c r="CV131" s="82" t="str">
        <f t="shared" si="145"/>
        <v/>
      </c>
      <c r="CW131" s="82" t="str">
        <f t="shared" si="146"/>
        <v/>
      </c>
      <c r="CX131" s="82">
        <f t="shared" si="147"/>
        <v>0</v>
      </c>
      <c r="CY131" s="82">
        <f>VLOOKUP($A131,FAG_Daten_2022!$A$1:$FK$206,FAG_Daten_2022!I$1,FALSE)</f>
        <v>286</v>
      </c>
      <c r="CZ131" s="82" t="str">
        <f>IF(VLOOKUP($A131,FAG_Daten_2022!$A$1:$FK$206,FAG_Daten_2022!BE$1,FALSE)="","",VLOOKUP($A131,FAG_Daten_2022!$A$1:$FK$206,FAG_Daten_2022!BE$1,FALSE))</f>
        <v/>
      </c>
      <c r="DA131" s="82" t="str">
        <f>IF(VLOOKUP($A131,FAG_Daten_2022!$A$1:$FK$206,FAG_Daten_2022!BF$1,FALSE)="","",VLOOKUP($A131,FAG_Daten_2022!$A$1:$FK$206,FAG_Daten_2022!BF$1,FALSE))</f>
        <v/>
      </c>
      <c r="DB131" s="82" t="str">
        <f>IF(VLOOKUP($A131,FAG_Daten_2022!$A$1:$FK$206,FAG_Daten_2022!BG$1,FALSE)="","",VLOOKUP($A131,FAG_Daten_2022!$A$1:$FK$206,FAG_Daten_2022!BG$1,FALSE))</f>
        <v/>
      </c>
      <c r="DC131" s="82" t="str">
        <f>IF(VLOOKUP($A131,FAG_Daten_2022!$A$1:$FK$206,FAG_Daten_2022!BH$1,FALSE)="","",VLOOKUP($A131,FAG_Daten_2022!$A$1:$FK$206,FAG_Daten_2022!BH$1,FALSE))</f>
        <v/>
      </c>
      <c r="DD131" s="82" t="str">
        <f>IF(VLOOKUP($A131,FAG_Daten_2022!$A$1:$FK$206,FAG_Daten_2022!BI$1,FALSE)="","",VLOOKUP($A131,FAG_Daten_2022!$A$1:$FK$206,FAG_Daten_2022!BI$1,FALSE))</f>
        <v/>
      </c>
      <c r="DE131" s="82" t="str">
        <f>IF(VLOOKUP($A131,FAG_Daten_2022!$A$1:$FK$206,FAG_Daten_2022!BJ$1,FALSE)="","",VLOOKUP($A131,FAG_Daten_2022!$A$1:$FK$206,FAG_Daten_2022!BJ$1,FALSE))</f>
        <v/>
      </c>
      <c r="DF131" s="82" t="str">
        <f>IF(VLOOKUP($A131,FAG_Daten_2022!$A$1:$FK$206,FAG_Daten_2022!BK$1,FALSE)="","",VLOOKUP($A131,FAG_Daten_2022!$A$1:$FK$206,FAG_Daten_2022!BK$1,FALSE))</f>
        <v/>
      </c>
      <c r="DG131" s="82" t="str">
        <f>IF(VLOOKUP($A131,FAG_Daten_2022!$A$1:$FK$206,FAG_Daten_2022!BL$1,FALSE)="","",VLOOKUP($A131,FAG_Daten_2022!$A$1:$FK$206,FAG_Daten_2022!BL$1,FALSE))</f>
        <v/>
      </c>
      <c r="DH131" s="82" t="str">
        <f>IF(VLOOKUP($A131,FAG_Daten_2022!$A$1:$FK$206,FAG_Daten_2022!BM$1,FALSE)="","",VLOOKUP($A131,FAG_Daten_2022!$A$1:$FK$206,FAG_Daten_2022!BM$1,FALSE))</f>
        <v/>
      </c>
      <c r="DI131" s="82" t="str">
        <f>IF(VLOOKUP($A131,FAG_Daten_2022!$A$1:$FK$206,FAG_Daten_2022!BN$1,FALSE)="","",VLOOKUP($A131,FAG_Daten_2022!$A$1:$FK$206,FAG_Daten_2022!BN$1,FALSE))</f>
        <v/>
      </c>
      <c r="DJ131" s="82" t="str">
        <f>IF(VLOOKUP($A131,FAG_Daten_2022!$A$1:$FK$206,FAG_Daten_2022!BO$1,FALSE)="","",VLOOKUP($A131,FAG_Daten_2022!$A$1:$FK$206,FAG_Daten_2022!BO$1,FALSE))</f>
        <v/>
      </c>
      <c r="DK131" s="82" t="str">
        <f>IF(VLOOKUP($A131,FAG_Daten_2022!$A$1:$FK$206,FAG_Daten_2022!BP$1,FALSE)="","",VLOOKUP($A131,FAG_Daten_2022!$A$1:$FK$206,FAG_Daten_2022!BP$1,FALSE))</f>
        <v/>
      </c>
      <c r="DL131" s="82" t="str">
        <f>IF(VLOOKUP($A131,FAG_Daten_2022!$A$1:$FK$206,FAG_Daten_2022!BQ$1,FALSE)="","",VLOOKUP($A131,FAG_Daten_2022!$A$1:$FK$206,FAG_Daten_2022!BQ$1,FALSE))</f>
        <v/>
      </c>
      <c r="DM131" s="82" t="str">
        <f>IF(VLOOKUP($A131,FAG_Daten_2022!$A$1:$FK$206,FAG_Daten_2022!BR$1,FALSE)="","",VLOOKUP($A131,FAG_Daten_2022!$A$1:$FK$206,FAG_Daten_2022!BR$1,FALSE))</f>
        <v/>
      </c>
      <c r="DN131" s="82" t="str">
        <f t="shared" si="148"/>
        <v/>
      </c>
      <c r="DO131" s="82" t="str">
        <f t="shared" si="149"/>
        <v/>
      </c>
      <c r="DP131" s="82" t="str">
        <f t="shared" si="150"/>
        <v/>
      </c>
      <c r="DQ131" s="82" t="str">
        <f t="shared" si="151"/>
        <v/>
      </c>
      <c r="DR131" s="82" t="str">
        <f t="shared" si="152"/>
        <v/>
      </c>
      <c r="DS131" s="82" t="str">
        <f t="shared" si="153"/>
        <v/>
      </c>
      <c r="DT131" s="82" t="str">
        <f t="shared" si="154"/>
        <v/>
      </c>
      <c r="DU131" s="82" t="str">
        <f t="shared" si="155"/>
        <v/>
      </c>
      <c r="DV131" s="82" t="str">
        <f t="shared" si="156"/>
        <v/>
      </c>
      <c r="DW131" s="82" t="str">
        <f t="shared" si="157"/>
        <v/>
      </c>
      <c r="DX131" s="82" t="str">
        <f t="shared" si="158"/>
        <v/>
      </c>
      <c r="DY131" s="82" t="str">
        <f t="shared" si="159"/>
        <v/>
      </c>
      <c r="DZ131" s="82">
        <f t="shared" si="160"/>
        <v>0</v>
      </c>
      <c r="EA131" s="82">
        <f t="shared" si="161"/>
        <v>0</v>
      </c>
      <c r="EB131" s="82"/>
      <c r="EC131" s="82"/>
      <c r="ED131" s="82"/>
      <c r="EE131" s="82"/>
      <c r="EF131" s="82"/>
      <c r="EG131" s="82"/>
      <c r="EH131" s="82"/>
      <c r="EI131" s="82"/>
      <c r="EJ131" s="82"/>
      <c r="EK131" s="3"/>
      <c r="EL131" s="82"/>
      <c r="EM131" s="3"/>
    </row>
    <row r="132" spans="1:143" outlineLevel="1" x14ac:dyDescent="0.2">
      <c r="A132" s="3">
        <v>227</v>
      </c>
      <c r="B132" s="3" t="str">
        <f>VLOOKUP(A132,FAG_Daten_2022!A$1:$FK$206,FAG_Daten_2022!$B$1,FALSE)</f>
        <v>Seuzach</v>
      </c>
      <c r="C132" s="3" t="str">
        <f>VLOOKUP(A132,FAG_Daten_2022!A$1:$FK$206,FAG_Daten_2022!$C$1,FALSE)</f>
        <v>Politische Gemeinde</v>
      </c>
      <c r="D132" s="3" t="str">
        <f>VLOOKUP(A132,FAG_Daten_2022!A$1:$FK$206,FAG_Daten_2022!$D$1,FALSE)</f>
        <v>Bezirk Winterthur</v>
      </c>
      <c r="E132" s="82">
        <f>VLOOKUP(A132,FAG_Daten_2022!A$1:$FK$206,FAG_Daten_2022!$AT$1,FALSE)</f>
        <v>3484</v>
      </c>
      <c r="F132" s="82">
        <f>VLOOKUP(A132,FAG_Daten_2022!A$1:$FK$206,FAG_Daten_2022!$AV$1,FALSE)</f>
        <v>3770</v>
      </c>
      <c r="G132" s="82">
        <f>VLOOKUP(A132,FAG_Daten_2022!A$1:$FK$206,FAG_Daten_2022!$F$1,FALSE)</f>
        <v>7422</v>
      </c>
      <c r="H132" s="80">
        <f>VLOOKUP(A132,FAG_Daten_2022!A$1:$FK$206,FAG_Daten_2022!$DH$1,FALSE)</f>
        <v>101</v>
      </c>
      <c r="I132" s="82">
        <f>ROUND(IF(E132&lt;FAG_Basisdaten!$C$5*F132,(FAG_Basisdaten!$C$5*F132-E132)*G132*H132/100,0),0)</f>
        <v>730881</v>
      </c>
      <c r="J132" s="82">
        <f>VLOOKUP(A132,FAG_Daten_2022!A$1:$FK$206,FAG_Daten_2022!$AT$1,FALSE)</f>
        <v>3484</v>
      </c>
      <c r="K132" s="82">
        <f>VLOOKUP(A132,FAG_Daten_2022!A$1:$FK$206,FAG_Daten_2022!$AV$1,FALSE)</f>
        <v>3770</v>
      </c>
      <c r="L132" s="3">
        <f>VLOOKUP(A132,FAG_Daten_2022!A$1:$FK$206,FAG_Daten_2022!$F$1,FALSE)</f>
        <v>7422</v>
      </c>
      <c r="M132" s="3">
        <f>VLOOKUP(A132,FAG_Daten_2022!A$1:$FK$206,FAG_Daten_2022!DJ$1,FALSE)</f>
        <v>99.67</v>
      </c>
      <c r="N132" s="3">
        <f>VLOOKUP(A132,FAG_Daten_2022!A$1:$FK$206,FAG_Daten_2022!$DK$1,FALSE)</f>
        <v>100.87</v>
      </c>
      <c r="O132" s="82">
        <f>ROUND(IF(J132&gt;K132*FAG_Basisdaten!$C$8,(J132-K132*FAG_Basisdaten!$C$8)*FAG_Basisdaten!$C$9*L132*(M132/N132),0),0)</f>
        <v>0</v>
      </c>
      <c r="P132" s="82">
        <f>VLOOKUP(A132,FAG_Daten_2022!A$1:$FK$206,FAG_Daten_2022!$I$1,FALSE)</f>
        <v>1326</v>
      </c>
      <c r="Q132" s="82">
        <f>VLOOKUP(A132,FAG_Daten_2022!A$1:$FK$206,FAG_Daten_2022!$F$1,FALSE)</f>
        <v>7422</v>
      </c>
      <c r="R132" s="82">
        <f>VLOOKUP(A132,FAG_Daten_2022!A$1:$FK$206,FAG_Daten_2022!$K$1,FALSE)</f>
        <v>232131</v>
      </c>
      <c r="S132" s="82">
        <f>VLOOKUP(A132,FAG_Daten_2022!A$1:$FK$206,FAG_Daten_2022!$H$1,FALSE)</f>
        <v>1130451</v>
      </c>
      <c r="T132" s="82">
        <f>VLOOKUP(A132,FAG_Daten_2022!A$1:$FK$206,FAG_Daten_2022!$F$1,FALSE)</f>
        <v>7422</v>
      </c>
      <c r="U132" s="3">
        <f>VLOOKUP(A132,FAG_Daten_2022!A$1:$FK$206,FAG_Daten_2022!$BC$1,FALSE)</f>
        <v>102.3</v>
      </c>
      <c r="V132" s="3">
        <f>VLOOKUP(A132,FAG_Daten_2022!A$1:$FK$206,FAG_Daten_2022!$BD$1,FALSE)</f>
        <v>104.2</v>
      </c>
      <c r="W132" s="118">
        <f>IF((P132/Q132)&gt;(R132/S132)*FAG_Basisdaten!$C$12,((P132/Q132)-(R132/S132)*FAG_Basisdaten!$C$12)*T132*FAG_Basisdaten!$C$13*(U132/V132),0)</f>
        <v>0</v>
      </c>
      <c r="X132" s="3">
        <f>VLOOKUP(A132,FAG_Daten_2022!A$1:$FK$206,FAG_Daten_2022!$DH$1,FALSE)</f>
        <v>101</v>
      </c>
      <c r="Y132" s="3">
        <f>VLOOKUP(A132,FAG_Daten_2022!A$1:$FK$206,FAG_Daten_2022!$DJ$1,FALSE)</f>
        <v>99.67</v>
      </c>
      <c r="Z132" s="82">
        <f>ROUND(W132-W132*MIN(MAX((Y132*FAG_Basisdaten!$C$15-X132)/(Y132*FAG_Basisdaten!$C$14),0),1),0)</f>
        <v>0</v>
      </c>
      <c r="AA132" s="79">
        <f>VLOOKUP(A132,FAG_Daten_2022!A$1:$FK$206,FAG_Daten_2022!$AW$1,FALSE)</f>
        <v>983.09</v>
      </c>
      <c r="AB132" s="83">
        <f>VLOOKUP(A132,FAG_Daten_2022!A$1:$FK$206,FAG_Daten_2022!$AZ$1,FALSE)</f>
        <v>0</v>
      </c>
      <c r="AC132" s="3">
        <f>VLOOKUP(A132,FAG_Daten_2022!A$1:$FK$206,FAG_Daten_2022!$F$1,FALSE)</f>
        <v>7422</v>
      </c>
      <c r="AD132" s="3">
        <f>VLOOKUP(A132,FAG_Daten_2022!A$1:$FK$206,FAG_Daten_2022!$BC$1,FALSE)</f>
        <v>102.3</v>
      </c>
      <c r="AE132" s="3">
        <f>VLOOKUP(A132,FAG_Daten_2022!A$1:$FK$206,FAG_Daten_2022!$BD$1,FALSE)</f>
        <v>104.2</v>
      </c>
      <c r="AF132" s="80">
        <f>IF(OR(AA132&lt;FAG_Basisdaten!$C$18,AB132&gt;FAG_Basisdaten!$C$19),MAX((FAG_Basisdaten!$C$20+FAG_Basisdaten!$C$21*AA132+FAG_Basisdaten!$C$22*AB132*100)*AC132*(AD132/AE132),0),0)</f>
        <v>0</v>
      </c>
      <c r="AG132" s="3">
        <f>VLOOKUP(A132,FAG_Daten_2022!A$1:$FK$206,FAG_Daten_2022!$DH$1,FALSE)</f>
        <v>101</v>
      </c>
      <c r="AH132" s="3">
        <f>VLOOKUP(A132,FAG_Daten_2022!A$1:$FK$206,FAG_Daten_2022!$DJ$1,FALSE)</f>
        <v>99.67</v>
      </c>
      <c r="AI132" s="82">
        <f>ROUND(AF132-AF132*MIN(MAX((AH132*FAG_Basisdaten!$C$24-AG132)/(AH132*FAG_Basisdaten!$C$23),0),1),0)</f>
        <v>0</v>
      </c>
      <c r="AJ132" s="3">
        <f>VLOOKUP(A132,FAG_Daten_2022!$A$1:$FK$206,FAG_Daten_2022!$BC$1,FALSE)</f>
        <v>102.3</v>
      </c>
      <c r="AK132" s="3">
        <f>VLOOKUP(A132,FAG_Daten_2022!$A$1:$FK$206,FAG_Daten_2022!$BD$1,FALSE)</f>
        <v>104.2</v>
      </c>
      <c r="AL132" s="82">
        <v>0</v>
      </c>
      <c r="AM132" s="82">
        <f t="shared" si="122"/>
        <v>730881</v>
      </c>
      <c r="AN132" s="115" t="str">
        <f>IF(VLOOKUP($A132,FAG_Daten_2022!$A$1:$FK$206,FAG_Daten_2022!BS$1,FALSE)="","",VLOOKUP($A132,FAG_Daten_2022!$A$1:$FK$206,FAG_Daten_2022!BS$1,FALSE))</f>
        <v/>
      </c>
      <c r="AO132" s="115" t="str">
        <f>IF(VLOOKUP($A132,FAG_Daten_2022!$A$1:$FK$206,FAG_Daten_2022!BT$1,FALSE)="","",VLOOKUP($A132,FAG_Daten_2022!$A$1:$FK$206,FAG_Daten_2022!BT$1,FALSE))</f>
        <v/>
      </c>
      <c r="AP132" s="115" t="str">
        <f>IF(VLOOKUP($A132,FAG_Daten_2022!$A$1:$FK$206,FAG_Daten_2022!BU$1,FALSE)="","",VLOOKUP($A132,FAG_Daten_2022!$A$1:$FK$206,FAG_Daten_2022!BU$1,FALSE))</f>
        <v/>
      </c>
      <c r="AQ132" s="115" t="str">
        <f>IF(VLOOKUP($A132,FAG_Daten_2022!$A$1:$FK$206,FAG_Daten_2022!BV$1,FALSE)="","",VLOOKUP($A132,FAG_Daten_2022!$A$1:$FK$206,FAG_Daten_2022!BV$1,FALSE))</f>
        <v/>
      </c>
      <c r="AR132" s="115" t="str">
        <f>IF(VLOOKUP($A132,FAG_Daten_2022!$A$1:$FK$206,FAG_Daten_2022!BW$1,FALSE)="","",VLOOKUP($A132,FAG_Daten_2022!$A$1:$FK$206,FAG_Daten_2022!BW$1,FALSE))</f>
        <v>Seuzach</v>
      </c>
      <c r="AS132" s="115" t="str">
        <f>IF(VLOOKUP($A132,FAG_Daten_2022!$A$1:$FK$206,FAG_Daten_2022!BX$1,FALSE)="","",VLOOKUP($A132,FAG_Daten_2022!$A$1:$FK$206,FAG_Daten_2022!BX$1,FALSE))</f>
        <v/>
      </c>
      <c r="AT132" s="115" t="str">
        <f>IF(VLOOKUP($A132,FAG_Daten_2022!$A$1:$FK$206,FAG_Daten_2022!BY$1,FALSE)="","",VLOOKUP($A132,FAG_Daten_2022!$A$1:$FK$206,FAG_Daten_2022!BY$1,FALSE))</f>
        <v/>
      </c>
      <c r="AU132" s="115" t="str">
        <f>IF(VLOOKUP($A132,FAG_Daten_2022!$A$1:$FK$206,FAG_Daten_2022!BZ$1,FALSE)="","",VLOOKUP($A132,FAG_Daten_2022!$A$1:$FK$206,FAG_Daten_2022!BZ$1,FALSE))</f>
        <v/>
      </c>
      <c r="AV132" s="115" t="str">
        <f>IF(VLOOKUP($A132,FAG_Daten_2022!$A$1:$FK$206,FAG_Daten_2022!CA$1,FALSE)="","",VLOOKUP($A132,FAG_Daten_2022!$A$1:$FK$206,FAG_Daten_2022!CA$1,FALSE))</f>
        <v/>
      </c>
      <c r="AW132" s="115" t="str">
        <f>IF(VLOOKUP($A132,FAG_Daten_2022!$A$1:$FK$206,FAG_Daten_2022!CB$1,FALSE)="","",VLOOKUP($A132,FAG_Daten_2022!$A$1:$FK$206,FAG_Daten_2022!CB$1,FALSE))</f>
        <v/>
      </c>
      <c r="AX132" s="115" t="str">
        <f>IF(VLOOKUP($A132,FAG_Daten_2022!$A$1:$FK$206,FAG_Daten_2022!CC$1,FALSE)="","",VLOOKUP($A132,FAG_Daten_2022!$A$1:$FK$206,FAG_Daten_2022!CC$1,FALSE))</f>
        <v/>
      </c>
      <c r="AY132" s="115" t="str">
        <f>IF(VLOOKUP($A132,FAG_Daten_2022!$A$1:$FK$206,FAG_Daten_2022!CD$1,FALSE)="","",VLOOKUP($A132,FAG_Daten_2022!$A$1:$FK$206,FAG_Daten_2022!CD$1,FALSE))</f>
        <v/>
      </c>
      <c r="AZ132" s="80">
        <f>VLOOKUP($A132,FAG_Daten_2022!$A$1:$FK$206,FAG_Daten_2022!$DH$1,FALSE)</f>
        <v>101</v>
      </c>
      <c r="BA132" s="80">
        <f>IF(VLOOKUP($A132,FAG_Daten_2022!$A$1:$FK$206,FAG_Daten_2022!M$1,FALSE)="","",VLOOKUP($A132,FAG_Daten_2022!$A$1:$FK$206,FAG_Daten_2022!M$1,FALSE))</f>
        <v>0</v>
      </c>
      <c r="BB132" s="80">
        <f>IF(VLOOKUP($A132,FAG_Daten_2022!$A$1:$FK$206,FAG_Daten_2022!N$1,FALSE)="","",VLOOKUP($A132,FAG_Daten_2022!$A$1:$FK$206,FAG_Daten_2022!N$1,FALSE))</f>
        <v>0</v>
      </c>
      <c r="BC132" s="80">
        <f>IF(VLOOKUP($A132,FAG_Daten_2022!$A$1:$FK$206,FAG_Daten_2022!O$1,FALSE)="","",VLOOKUP($A132,FAG_Daten_2022!$A$1:$FK$206,FAG_Daten_2022!O$1,FALSE))</f>
        <v>0</v>
      </c>
      <c r="BD132" s="80" t="str">
        <f>IF(VLOOKUP($A132,FAG_Daten_2022!$A$1:$FK$206,FAG_Daten_2022!P$1,FALSE)="","",VLOOKUP($A132,FAG_Daten_2022!$A$1:$FK$206,FAG_Daten_2022!P$1,FALSE))</f>
        <v/>
      </c>
      <c r="BE132" s="80">
        <f>IF(VLOOKUP($A132,FAG_Daten_2022!$A$1:$FK$206,FAG_Daten_2022!R$1,FALSE)="","",VLOOKUP($A132,FAG_Daten_2022!$A$1:$FK$206,FAG_Daten_2022!R$1,FALSE))</f>
        <v>18</v>
      </c>
      <c r="BF132" s="80">
        <f>IF(VLOOKUP($A132,FAG_Daten_2022!$A$1:$FK$206,FAG_Daten_2022!S$1,FALSE)="","",VLOOKUP($A132,FAG_Daten_2022!$A$1:$FK$206,FAG_Daten_2022!S$1,FALSE))</f>
        <v>0</v>
      </c>
      <c r="BG132" s="80" t="str">
        <f>IF(VLOOKUP($A132,FAG_Daten_2022!$A$1:$FK$206,FAG_Daten_2022!T$1,FALSE)="","",VLOOKUP($A132,FAG_Daten_2022!$A$1:$FK$206,FAG_Daten_2022!T$1,FALSE))</f>
        <v/>
      </c>
      <c r="BH132" s="80" t="str">
        <f>IF(VLOOKUP($A132,FAG_Daten_2022!$A$1:$FK$206,FAG_Daten_2022!U$1,FALSE)="","",VLOOKUP($A132,FAG_Daten_2022!$A$1:$FK$206,FAG_Daten_2022!U$1,FALSE))</f>
        <v/>
      </c>
      <c r="BI132" s="80">
        <f>IF(VLOOKUP($A132,FAG_Daten_2022!$A$1:$FK$206,FAG_Daten_2022!W$1,FALSE)="","",VLOOKUP($A132,FAG_Daten_2022!$A$1:$FK$206,FAG_Daten_2022!W$1,FALSE))</f>
        <v>0</v>
      </c>
      <c r="BJ132" s="80" t="str">
        <f>IF(VLOOKUP($A132,FAG_Daten_2022!$A$1:$FK$206,FAG_Daten_2022!X$1,FALSE)="","",VLOOKUP($A132,FAG_Daten_2022!$A$1:$FK$206,FAG_Daten_2022!X$1,FALSE))</f>
        <v/>
      </c>
      <c r="BK132" s="80" t="str">
        <f>IF(VLOOKUP($A132,FAG_Daten_2022!$A$1:$FK$206,FAG_Daten_2022!Y$1,FALSE)="","",VLOOKUP($A132,FAG_Daten_2022!$A$1:$FK$206,FAG_Daten_2022!Y$1,FALSE))</f>
        <v/>
      </c>
      <c r="BL132" s="80" t="str">
        <f>IF(VLOOKUP($A132,FAG_Daten_2022!$A$1:$FK$206,FAG_Daten_2022!Z$1,FALSE)="","",VLOOKUP($A132,FAG_Daten_2022!$A$1:$FK$206,FAG_Daten_2022!Z$1,FALSE))</f>
        <v/>
      </c>
      <c r="BM132" s="82">
        <f>IF(VLOOKUP($A132,FAG_Daten_2022!$A$1:$FK$206,FAG_Daten_2022!AG$1,FALSE)="","",VLOOKUP($A132,FAG_Daten_2022!$A$1:$FK$206,FAG_Daten_2022!AG$1,FALSE))</f>
        <v>25861815</v>
      </c>
      <c r="BN132" s="82">
        <f>IF(VLOOKUP($A132,FAG_Daten_2022!$A$1:$FK$206,FAG_Daten_2022!AH$1,FALSE)="","",VLOOKUP($A132,FAG_Daten_2022!$A$1:$FK$206,FAG_Daten_2022!AH$1,FALSE))</f>
        <v>0</v>
      </c>
      <c r="BO132" s="82">
        <f>IF(VLOOKUP($A132,FAG_Daten_2022!$A$1:$FK$206,FAG_Daten_2022!AI$1,FALSE)="","",VLOOKUP($A132,FAG_Daten_2022!$A$1:$FK$206,FAG_Daten_2022!AI$1,FALSE))</f>
        <v>0</v>
      </c>
      <c r="BP132" s="113">
        <f>IF(VLOOKUP($A132,FAG_Daten_2022!$A$1:$FK$206,FAG_Daten_2022!AJ$1,FALSE)="","",VLOOKUP($A132,FAG_Daten_2022!$A$1:$FK$206,FAG_Daten_2022!AJ$1,FALSE))</f>
        <v>0</v>
      </c>
      <c r="BQ132" s="82" t="str">
        <f>IF(VLOOKUP($A132,FAG_Daten_2022!$A$1:$FK$206,FAG_Daten_2022!AK$1,FALSE)="","",VLOOKUP($A132,FAG_Daten_2022!$A$1:$FK$206,FAG_Daten_2022!AK$1,FALSE))</f>
        <v/>
      </c>
      <c r="BR132" s="82">
        <f>IF(VLOOKUP($A132,FAG_Daten_2022!$A$1:$FK$206,FAG_Daten_2022!AL$1,FALSE)="","",VLOOKUP($A132,FAG_Daten_2022!$A$1:$FK$206,FAG_Daten_2022!AL$1,FALSE))</f>
        <v>25861815</v>
      </c>
      <c r="BS132" s="82">
        <f>IF(VLOOKUP($A132,FAG_Daten_2022!$A$1:$FK$206,FAG_Daten_2022!AM$1,FALSE)="","",VLOOKUP($A132,FAG_Daten_2022!$A$1:$FK$206,FAG_Daten_2022!AM$1,FALSE))</f>
        <v>0</v>
      </c>
      <c r="BT132" s="82" t="str">
        <f>IF(VLOOKUP($A132,FAG_Daten_2022!$A$1:$FK$206,FAG_Daten_2022!AN$1,FALSE)="","",VLOOKUP($A132,FAG_Daten_2022!$A$1:$FK$206,FAG_Daten_2022!AN$1,FALSE))</f>
        <v/>
      </c>
      <c r="BU132" s="82" t="str">
        <f>IF(VLOOKUP($A132,FAG_Daten_2022!$A$1:$FK$206,FAG_Daten_2022!AO$1,FALSE)="","",VLOOKUP($A132,FAG_Daten_2022!$A$1:$FK$206,FAG_Daten_2022!AO$1,FALSE))</f>
        <v/>
      </c>
      <c r="BV132" s="82">
        <f>IF(VLOOKUP($A132,FAG_Daten_2022!$A$1:$FK$206,FAG_Daten_2022!AP$1,FALSE)="","",VLOOKUP($A132,FAG_Daten_2022!$A$1:$FK$206,FAG_Daten_2022!AP$1,FALSE))</f>
        <v>0</v>
      </c>
      <c r="BW132" s="82" t="str">
        <f>IF(VLOOKUP($A132,FAG_Daten_2022!$A$1:$FK$206,FAG_Daten_2022!AQ$1,FALSE)="","",VLOOKUP($A132,FAG_Daten_2022!$A$1:$FK$206,FAG_Daten_2022!AQ$1,FALSE))</f>
        <v/>
      </c>
      <c r="BX132" s="82" t="str">
        <f>IF(VLOOKUP($A132,FAG_Daten_2022!$A$1:$FK$206,FAG_Daten_2022!AR$1,FALSE)="","",VLOOKUP($A132,FAG_Daten_2022!$A$1:$FK$206,FAG_Daten_2022!AR$1,FALSE))</f>
        <v/>
      </c>
      <c r="BY132" s="82" t="str">
        <f>IF(VLOOKUP($A132,FAG_Daten_2022!$A$1:$FK$206,FAG_Daten_2022!AS$1,FALSE)="","",VLOOKUP($A132,FAG_Daten_2022!$A$1:$FK$206,FAG_Daten_2022!AS$1,FALSE))</f>
        <v/>
      </c>
      <c r="BZ132" s="82">
        <f t="shared" si="123"/>
        <v>0</v>
      </c>
      <c r="CA132" s="82">
        <f t="shared" si="124"/>
        <v>0</v>
      </c>
      <c r="CB132" s="82">
        <f t="shared" si="125"/>
        <v>0</v>
      </c>
      <c r="CC132" s="82" t="str">
        <f t="shared" si="126"/>
        <v/>
      </c>
      <c r="CD132" s="82">
        <f t="shared" si="127"/>
        <v>130256</v>
      </c>
      <c r="CE132" s="82">
        <f t="shared" si="128"/>
        <v>0</v>
      </c>
      <c r="CF132" s="82" t="str">
        <f t="shared" si="129"/>
        <v/>
      </c>
      <c r="CG132" s="82" t="str">
        <f t="shared" si="130"/>
        <v/>
      </c>
      <c r="CH132" s="82">
        <f t="shared" si="131"/>
        <v>0</v>
      </c>
      <c r="CI132" s="82" t="str">
        <f t="shared" si="132"/>
        <v/>
      </c>
      <c r="CJ132" s="82" t="str">
        <f t="shared" si="133"/>
        <v/>
      </c>
      <c r="CK132" s="82" t="str">
        <f t="shared" si="134"/>
        <v/>
      </c>
      <c r="CL132" s="82">
        <f t="shared" si="135"/>
        <v>0</v>
      </c>
      <c r="CM132" s="82">
        <f t="shared" si="136"/>
        <v>0</v>
      </c>
      <c r="CN132" s="82">
        <f t="shared" si="137"/>
        <v>0</v>
      </c>
      <c r="CO132" s="82" t="str">
        <f t="shared" si="138"/>
        <v/>
      </c>
      <c r="CP132" s="82">
        <f t="shared" si="139"/>
        <v>0</v>
      </c>
      <c r="CQ132" s="82">
        <f t="shared" si="140"/>
        <v>0</v>
      </c>
      <c r="CR132" s="82" t="str">
        <f t="shared" si="141"/>
        <v/>
      </c>
      <c r="CS132" s="82" t="str">
        <f t="shared" si="142"/>
        <v/>
      </c>
      <c r="CT132" s="82">
        <f t="shared" si="143"/>
        <v>0</v>
      </c>
      <c r="CU132" s="82" t="str">
        <f t="shared" si="144"/>
        <v/>
      </c>
      <c r="CV132" s="82" t="str">
        <f t="shared" si="145"/>
        <v/>
      </c>
      <c r="CW132" s="82" t="str">
        <f t="shared" si="146"/>
        <v/>
      </c>
      <c r="CX132" s="82">
        <f t="shared" si="147"/>
        <v>130256</v>
      </c>
      <c r="CY132" s="82">
        <f>VLOOKUP($A132,FAG_Daten_2022!$A$1:$FK$206,FAG_Daten_2022!I$1,FALSE)</f>
        <v>1326</v>
      </c>
      <c r="CZ132" s="82" t="str">
        <f>IF(VLOOKUP($A132,FAG_Daten_2022!$A$1:$FK$206,FAG_Daten_2022!BE$1,FALSE)="","",VLOOKUP($A132,FAG_Daten_2022!$A$1:$FK$206,FAG_Daten_2022!BE$1,FALSE))</f>
        <v/>
      </c>
      <c r="DA132" s="82" t="str">
        <f>IF(VLOOKUP($A132,FAG_Daten_2022!$A$1:$FK$206,FAG_Daten_2022!BF$1,FALSE)="","",VLOOKUP($A132,FAG_Daten_2022!$A$1:$FK$206,FAG_Daten_2022!BF$1,FALSE))</f>
        <v/>
      </c>
      <c r="DB132" s="82" t="str">
        <f>IF(VLOOKUP($A132,FAG_Daten_2022!$A$1:$FK$206,FAG_Daten_2022!BG$1,FALSE)="","",VLOOKUP($A132,FAG_Daten_2022!$A$1:$FK$206,FAG_Daten_2022!BG$1,FALSE))</f>
        <v/>
      </c>
      <c r="DC132" s="82" t="str">
        <f>IF(VLOOKUP($A132,FAG_Daten_2022!$A$1:$FK$206,FAG_Daten_2022!BH$1,FALSE)="","",VLOOKUP($A132,FAG_Daten_2022!$A$1:$FK$206,FAG_Daten_2022!BH$1,FALSE))</f>
        <v/>
      </c>
      <c r="DD132" s="82">
        <f>IF(VLOOKUP($A132,FAG_Daten_2022!$A$1:$FK$206,FAG_Daten_2022!BI$1,FALSE)="","",VLOOKUP($A132,FAG_Daten_2022!$A$1:$FK$206,FAG_Daten_2022!BI$1,FALSE))</f>
        <v>148</v>
      </c>
      <c r="DE132" s="82" t="str">
        <f>IF(VLOOKUP($A132,FAG_Daten_2022!$A$1:$FK$206,FAG_Daten_2022!BJ$1,FALSE)="","",VLOOKUP($A132,FAG_Daten_2022!$A$1:$FK$206,FAG_Daten_2022!BJ$1,FALSE))</f>
        <v/>
      </c>
      <c r="DF132" s="82" t="str">
        <f>IF(VLOOKUP($A132,FAG_Daten_2022!$A$1:$FK$206,FAG_Daten_2022!BK$1,FALSE)="","",VLOOKUP($A132,FAG_Daten_2022!$A$1:$FK$206,FAG_Daten_2022!BK$1,FALSE))</f>
        <v/>
      </c>
      <c r="DG132" s="82" t="str">
        <f>IF(VLOOKUP($A132,FAG_Daten_2022!$A$1:$FK$206,FAG_Daten_2022!BL$1,FALSE)="","",VLOOKUP($A132,FAG_Daten_2022!$A$1:$FK$206,FAG_Daten_2022!BL$1,FALSE))</f>
        <v/>
      </c>
      <c r="DH132" s="82" t="str">
        <f>IF(VLOOKUP($A132,FAG_Daten_2022!$A$1:$FK$206,FAG_Daten_2022!BM$1,FALSE)="","",VLOOKUP($A132,FAG_Daten_2022!$A$1:$FK$206,FAG_Daten_2022!BM$1,FALSE))</f>
        <v/>
      </c>
      <c r="DI132" s="82" t="str">
        <f>IF(VLOOKUP($A132,FAG_Daten_2022!$A$1:$FK$206,FAG_Daten_2022!BN$1,FALSE)="","",VLOOKUP($A132,FAG_Daten_2022!$A$1:$FK$206,FAG_Daten_2022!BN$1,FALSE))</f>
        <v/>
      </c>
      <c r="DJ132" s="82" t="str">
        <f>IF(VLOOKUP($A132,FAG_Daten_2022!$A$1:$FK$206,FAG_Daten_2022!BO$1,FALSE)="","",VLOOKUP($A132,FAG_Daten_2022!$A$1:$FK$206,FAG_Daten_2022!BO$1,FALSE))</f>
        <v/>
      </c>
      <c r="DK132" s="82" t="str">
        <f>IF(VLOOKUP($A132,FAG_Daten_2022!$A$1:$FK$206,FAG_Daten_2022!BP$1,FALSE)="","",VLOOKUP($A132,FAG_Daten_2022!$A$1:$FK$206,FAG_Daten_2022!BP$1,FALSE))</f>
        <v/>
      </c>
      <c r="DL132" s="82" t="str">
        <f>IF(VLOOKUP($A132,FAG_Daten_2022!$A$1:$FK$206,FAG_Daten_2022!BQ$1,FALSE)="","",VLOOKUP($A132,FAG_Daten_2022!$A$1:$FK$206,FAG_Daten_2022!BQ$1,FALSE))</f>
        <v/>
      </c>
      <c r="DM132" s="82" t="str">
        <f>IF(VLOOKUP($A132,FAG_Daten_2022!$A$1:$FK$206,FAG_Daten_2022!BR$1,FALSE)="","",VLOOKUP($A132,FAG_Daten_2022!$A$1:$FK$206,FAG_Daten_2022!BR$1,FALSE))</f>
        <v/>
      </c>
      <c r="DN132" s="82" t="str">
        <f t="shared" si="148"/>
        <v/>
      </c>
      <c r="DO132" s="82" t="str">
        <f t="shared" si="149"/>
        <v/>
      </c>
      <c r="DP132" s="82" t="str">
        <f t="shared" si="150"/>
        <v/>
      </c>
      <c r="DQ132" s="82" t="str">
        <f t="shared" si="151"/>
        <v/>
      </c>
      <c r="DR132" s="82">
        <f t="shared" si="152"/>
        <v>0</v>
      </c>
      <c r="DS132" s="82" t="str">
        <f t="shared" si="153"/>
        <v/>
      </c>
      <c r="DT132" s="82" t="str">
        <f t="shared" si="154"/>
        <v/>
      </c>
      <c r="DU132" s="82" t="str">
        <f t="shared" si="155"/>
        <v/>
      </c>
      <c r="DV132" s="82" t="str">
        <f t="shared" si="156"/>
        <v/>
      </c>
      <c r="DW132" s="82" t="str">
        <f t="shared" si="157"/>
        <v/>
      </c>
      <c r="DX132" s="82" t="str">
        <f t="shared" si="158"/>
        <v/>
      </c>
      <c r="DY132" s="82" t="str">
        <f t="shared" si="159"/>
        <v/>
      </c>
      <c r="DZ132" s="82">
        <f t="shared" si="160"/>
        <v>0</v>
      </c>
      <c r="EA132" s="82">
        <f t="shared" si="161"/>
        <v>130256</v>
      </c>
      <c r="EB132" s="82"/>
      <c r="EC132" s="82"/>
      <c r="ED132" s="82"/>
      <c r="EE132" s="82"/>
      <c r="EF132" s="82"/>
      <c r="EG132" s="82"/>
      <c r="EH132" s="82"/>
      <c r="EI132" s="82"/>
      <c r="EJ132" s="82"/>
      <c r="EK132" s="3"/>
      <c r="EL132" s="82"/>
      <c r="EM132" s="3"/>
    </row>
    <row r="133" spans="1:143" outlineLevel="1" x14ac:dyDescent="0.2">
      <c r="A133" s="3">
        <v>100</v>
      </c>
      <c r="B133" s="3" t="str">
        <f>VLOOKUP(A133,FAG_Daten_2022!A$1:$FK$206,FAG_Daten_2022!$B$1,FALSE)</f>
        <v>Stadel</v>
      </c>
      <c r="C133" s="3" t="str">
        <f>VLOOKUP(A133,FAG_Daten_2022!A$1:$FK$206,FAG_Daten_2022!$C$1,FALSE)</f>
        <v>Politische Gemeinde</v>
      </c>
      <c r="D133" s="3" t="str">
        <f>VLOOKUP(A133,FAG_Daten_2022!A$1:$FK$206,FAG_Daten_2022!$D$1,FALSE)</f>
        <v>Bezirk Dielsdorf</v>
      </c>
      <c r="E133" s="82">
        <f>VLOOKUP(A133,FAG_Daten_2022!A$1:$FK$206,FAG_Daten_2022!$AT$1,FALSE)</f>
        <v>2384</v>
      </c>
      <c r="F133" s="82">
        <f>VLOOKUP(A133,FAG_Daten_2022!A$1:$FK$206,FAG_Daten_2022!$AV$1,FALSE)</f>
        <v>3770</v>
      </c>
      <c r="G133" s="82">
        <f>VLOOKUP(A133,FAG_Daten_2022!A$1:$FK$206,FAG_Daten_2022!$F$1,FALSE)</f>
        <v>2335</v>
      </c>
      <c r="H133" s="80">
        <f>VLOOKUP(A133,FAG_Daten_2022!A$1:$FK$206,FAG_Daten_2022!$DH$1,FALSE)</f>
        <v>110</v>
      </c>
      <c r="I133" s="82">
        <f>ROUND(IF(E133&lt;FAG_Basisdaten!$C$5*F133,(FAG_Basisdaten!$C$5*F133-E133)*G133*H133/100,0),0)</f>
        <v>3075779</v>
      </c>
      <c r="J133" s="82">
        <f>VLOOKUP(A133,FAG_Daten_2022!A$1:$FK$206,FAG_Daten_2022!$AT$1,FALSE)</f>
        <v>2384</v>
      </c>
      <c r="K133" s="82">
        <f>VLOOKUP(A133,FAG_Daten_2022!A$1:$FK$206,FAG_Daten_2022!$AV$1,FALSE)</f>
        <v>3770</v>
      </c>
      <c r="L133" s="3">
        <f>VLOOKUP(A133,FAG_Daten_2022!A$1:$FK$206,FAG_Daten_2022!$F$1,FALSE)</f>
        <v>2335</v>
      </c>
      <c r="M133" s="3">
        <f>VLOOKUP(A133,FAG_Daten_2022!A$1:$FK$206,FAG_Daten_2022!DJ$1,FALSE)</f>
        <v>99.67</v>
      </c>
      <c r="N133" s="3">
        <f>VLOOKUP(A133,FAG_Daten_2022!A$1:$FK$206,FAG_Daten_2022!$DK$1,FALSE)</f>
        <v>100.87</v>
      </c>
      <c r="O133" s="82">
        <f>ROUND(IF(J133&gt;K133*FAG_Basisdaten!$C$8,(J133-K133*FAG_Basisdaten!$C$8)*FAG_Basisdaten!$C$9*L133*(M133/N133),0),0)</f>
        <v>0</v>
      </c>
      <c r="P133" s="82">
        <f>VLOOKUP(A133,FAG_Daten_2022!A$1:$FK$206,FAG_Daten_2022!$I$1,FALSE)</f>
        <v>479</v>
      </c>
      <c r="Q133" s="82">
        <f>VLOOKUP(A133,FAG_Daten_2022!A$1:$FK$206,FAG_Daten_2022!$F$1,FALSE)</f>
        <v>2335</v>
      </c>
      <c r="R133" s="82">
        <f>VLOOKUP(A133,FAG_Daten_2022!A$1:$FK$206,FAG_Daten_2022!$K$1,FALSE)</f>
        <v>232131</v>
      </c>
      <c r="S133" s="82">
        <f>VLOOKUP(A133,FAG_Daten_2022!A$1:$FK$206,FAG_Daten_2022!$H$1,FALSE)</f>
        <v>1130451</v>
      </c>
      <c r="T133" s="82">
        <f>VLOOKUP(A133,FAG_Daten_2022!A$1:$FK$206,FAG_Daten_2022!$F$1,FALSE)</f>
        <v>2335</v>
      </c>
      <c r="U133" s="3">
        <f>VLOOKUP(A133,FAG_Daten_2022!A$1:$FK$206,FAG_Daten_2022!$BC$1,FALSE)</f>
        <v>102.3</v>
      </c>
      <c r="V133" s="3">
        <f>VLOOKUP(A133,FAG_Daten_2022!A$1:$FK$206,FAG_Daten_2022!$BD$1,FALSE)</f>
        <v>104.2</v>
      </c>
      <c r="W133" s="118">
        <f>IF((P133/Q133)&gt;(R133/S133)*FAG_Basisdaten!$C$12,((P133/Q133)-(R133/S133)*FAG_Basisdaten!$C$12)*T133*FAG_Basisdaten!$C$13*(U133/V133),0)</f>
        <v>0</v>
      </c>
      <c r="X133" s="3">
        <f>VLOOKUP(A133,FAG_Daten_2022!A$1:$FK$206,FAG_Daten_2022!$DH$1,FALSE)</f>
        <v>110</v>
      </c>
      <c r="Y133" s="3">
        <f>VLOOKUP(A133,FAG_Daten_2022!A$1:$FK$206,FAG_Daten_2022!$DJ$1,FALSE)</f>
        <v>99.67</v>
      </c>
      <c r="Z133" s="82">
        <f>ROUND(W133-W133*MIN(MAX((Y133*FAG_Basisdaten!$C$15-X133)/(Y133*FAG_Basisdaten!$C$14),0),1),0)</f>
        <v>0</v>
      </c>
      <c r="AA133" s="79">
        <f>VLOOKUP(A133,FAG_Daten_2022!A$1:$FK$206,FAG_Daten_2022!$AW$1,FALSE)</f>
        <v>181.85</v>
      </c>
      <c r="AB133" s="83">
        <f>VLOOKUP(A133,FAG_Daten_2022!A$1:$FK$206,FAG_Daten_2022!$AZ$1,FALSE)</f>
        <v>3.4099999999999998E-2</v>
      </c>
      <c r="AC133" s="3">
        <f>VLOOKUP(A133,FAG_Daten_2022!A$1:$FK$206,FAG_Daten_2022!$F$1,FALSE)</f>
        <v>2335</v>
      </c>
      <c r="AD133" s="3">
        <f>VLOOKUP(A133,FAG_Daten_2022!A$1:$FK$206,FAG_Daten_2022!$BC$1,FALSE)</f>
        <v>102.3</v>
      </c>
      <c r="AE133" s="3">
        <f>VLOOKUP(A133,FAG_Daten_2022!A$1:$FK$206,FAG_Daten_2022!$BD$1,FALSE)</f>
        <v>104.2</v>
      </c>
      <c r="AF133" s="80">
        <f>IF(OR(AA133&lt;FAG_Basisdaten!$C$18,AB133&gt;FAG_Basisdaten!$C$19),MAX((FAG_Basisdaten!$C$20+FAG_Basisdaten!$C$21*AA133+FAG_Basisdaten!$C$22*AB133*100)*AC133*(AD133/AE133),0),0)</f>
        <v>0</v>
      </c>
      <c r="AG133" s="3">
        <f>VLOOKUP(A133,FAG_Daten_2022!A$1:$FK$206,FAG_Daten_2022!$DH$1,FALSE)</f>
        <v>110</v>
      </c>
      <c r="AH133" s="3">
        <f>VLOOKUP(A133,FAG_Daten_2022!A$1:$FK$206,FAG_Daten_2022!$DJ$1,FALSE)</f>
        <v>99.67</v>
      </c>
      <c r="AI133" s="82">
        <f>ROUND(AF133-AF133*MIN(MAX((AH133*FAG_Basisdaten!$C$24-AG133)/(AH133*FAG_Basisdaten!$C$23),0),1),0)</f>
        <v>0</v>
      </c>
      <c r="AJ133" s="3">
        <f>VLOOKUP(A133,FAG_Daten_2022!$A$1:$FK$206,FAG_Daten_2022!$BC$1,FALSE)</f>
        <v>102.3</v>
      </c>
      <c r="AK133" s="3">
        <f>VLOOKUP(A133,FAG_Daten_2022!$A$1:$FK$206,FAG_Daten_2022!$BD$1,FALSE)</f>
        <v>104.2</v>
      </c>
      <c r="AL133" s="82">
        <v>0</v>
      </c>
      <c r="AM133" s="82">
        <f t="shared" si="122"/>
        <v>3075779</v>
      </c>
      <c r="AN133" s="115" t="str">
        <f>IF(VLOOKUP($A133,FAG_Daten_2022!$A$1:$FK$206,FAG_Daten_2022!BS$1,FALSE)="","",VLOOKUP($A133,FAG_Daten_2022!$A$1:$FK$206,FAG_Daten_2022!BS$1,FALSE))</f>
        <v>Stadel</v>
      </c>
      <c r="AO133" s="115" t="str">
        <f>IF(VLOOKUP($A133,FAG_Daten_2022!$A$1:$FK$206,FAG_Daten_2022!BT$1,FALSE)="","",VLOOKUP($A133,FAG_Daten_2022!$A$1:$FK$206,FAG_Daten_2022!BT$1,FALSE))</f>
        <v/>
      </c>
      <c r="AP133" s="115" t="str">
        <f>IF(VLOOKUP($A133,FAG_Daten_2022!$A$1:$FK$206,FAG_Daten_2022!BU$1,FALSE)="","",VLOOKUP($A133,FAG_Daten_2022!$A$1:$FK$206,FAG_Daten_2022!BU$1,FALSE))</f>
        <v/>
      </c>
      <c r="AQ133" s="115" t="str">
        <f>IF(VLOOKUP($A133,FAG_Daten_2022!$A$1:$FK$206,FAG_Daten_2022!BV$1,FALSE)="","",VLOOKUP($A133,FAG_Daten_2022!$A$1:$FK$206,FAG_Daten_2022!BV$1,FALSE))</f>
        <v/>
      </c>
      <c r="AR133" s="115" t="str">
        <f>IF(VLOOKUP($A133,FAG_Daten_2022!$A$1:$FK$206,FAG_Daten_2022!BW$1,FALSE)="","",VLOOKUP($A133,FAG_Daten_2022!$A$1:$FK$206,FAG_Daten_2022!BW$1,FALSE))</f>
        <v>Stadel</v>
      </c>
      <c r="AS133" s="115" t="str">
        <f>IF(VLOOKUP($A133,FAG_Daten_2022!$A$1:$FK$206,FAG_Daten_2022!BX$1,FALSE)="","",VLOOKUP($A133,FAG_Daten_2022!$A$1:$FK$206,FAG_Daten_2022!BX$1,FALSE))</f>
        <v/>
      </c>
      <c r="AT133" s="115" t="str">
        <f>IF(VLOOKUP($A133,FAG_Daten_2022!$A$1:$FK$206,FAG_Daten_2022!BY$1,FALSE)="","",VLOOKUP($A133,FAG_Daten_2022!$A$1:$FK$206,FAG_Daten_2022!BY$1,FALSE))</f>
        <v/>
      </c>
      <c r="AU133" s="115" t="str">
        <f>IF(VLOOKUP($A133,FAG_Daten_2022!$A$1:$FK$206,FAG_Daten_2022!BZ$1,FALSE)="","",VLOOKUP($A133,FAG_Daten_2022!$A$1:$FK$206,FAG_Daten_2022!BZ$1,FALSE))</f>
        <v/>
      </c>
      <c r="AV133" s="115" t="str">
        <f>IF(VLOOKUP($A133,FAG_Daten_2022!$A$1:$FK$206,FAG_Daten_2022!CA$1,FALSE)="","",VLOOKUP($A133,FAG_Daten_2022!$A$1:$FK$206,FAG_Daten_2022!CA$1,FALSE))</f>
        <v/>
      </c>
      <c r="AW133" s="115" t="str">
        <f>IF(VLOOKUP($A133,FAG_Daten_2022!$A$1:$FK$206,FAG_Daten_2022!CB$1,FALSE)="","",VLOOKUP($A133,FAG_Daten_2022!$A$1:$FK$206,FAG_Daten_2022!CB$1,FALSE))</f>
        <v/>
      </c>
      <c r="AX133" s="115" t="str">
        <f>IF(VLOOKUP($A133,FAG_Daten_2022!$A$1:$FK$206,FAG_Daten_2022!CC$1,FALSE)="","",VLOOKUP($A133,FAG_Daten_2022!$A$1:$FK$206,FAG_Daten_2022!CC$1,FALSE))</f>
        <v/>
      </c>
      <c r="AY133" s="115" t="str">
        <f>IF(VLOOKUP($A133,FAG_Daten_2022!$A$1:$FK$206,FAG_Daten_2022!CD$1,FALSE)="","",VLOOKUP($A133,FAG_Daten_2022!$A$1:$FK$206,FAG_Daten_2022!CD$1,FALSE))</f>
        <v/>
      </c>
      <c r="AZ133" s="80">
        <f>VLOOKUP($A133,FAG_Daten_2022!$A$1:$FK$206,FAG_Daten_2022!$DH$1,FALSE)</f>
        <v>110</v>
      </c>
      <c r="BA133" s="80">
        <f>IF(VLOOKUP($A133,FAG_Daten_2022!$A$1:$FK$206,FAG_Daten_2022!M$1,FALSE)="","",VLOOKUP($A133,FAG_Daten_2022!$A$1:$FK$206,FAG_Daten_2022!M$1,FALSE))</f>
        <v>49</v>
      </c>
      <c r="BB133" s="80">
        <f>IF(VLOOKUP($A133,FAG_Daten_2022!$A$1:$FK$206,FAG_Daten_2022!N$1,FALSE)="","",VLOOKUP($A133,FAG_Daten_2022!$A$1:$FK$206,FAG_Daten_2022!N$1,FALSE))</f>
        <v>0</v>
      </c>
      <c r="BC133" s="80">
        <f>IF(VLOOKUP($A133,FAG_Daten_2022!$A$1:$FK$206,FAG_Daten_2022!O$1,FALSE)="","",VLOOKUP($A133,FAG_Daten_2022!$A$1:$FK$206,FAG_Daten_2022!O$1,FALSE))</f>
        <v>0</v>
      </c>
      <c r="BD133" s="80" t="str">
        <f>IF(VLOOKUP($A133,FAG_Daten_2022!$A$1:$FK$206,FAG_Daten_2022!P$1,FALSE)="","",VLOOKUP($A133,FAG_Daten_2022!$A$1:$FK$206,FAG_Daten_2022!P$1,FALSE))</f>
        <v/>
      </c>
      <c r="BE133" s="80">
        <f>IF(VLOOKUP($A133,FAG_Daten_2022!$A$1:$FK$206,FAG_Daten_2022!R$1,FALSE)="","",VLOOKUP($A133,FAG_Daten_2022!$A$1:$FK$206,FAG_Daten_2022!R$1,FALSE))</f>
        <v>22</v>
      </c>
      <c r="BF133" s="80">
        <f>IF(VLOOKUP($A133,FAG_Daten_2022!$A$1:$FK$206,FAG_Daten_2022!S$1,FALSE)="","",VLOOKUP($A133,FAG_Daten_2022!$A$1:$FK$206,FAG_Daten_2022!S$1,FALSE))</f>
        <v>0</v>
      </c>
      <c r="BG133" s="80" t="str">
        <f>IF(VLOOKUP($A133,FAG_Daten_2022!$A$1:$FK$206,FAG_Daten_2022!T$1,FALSE)="","",VLOOKUP($A133,FAG_Daten_2022!$A$1:$FK$206,FAG_Daten_2022!T$1,FALSE))</f>
        <v/>
      </c>
      <c r="BH133" s="80" t="str">
        <f>IF(VLOOKUP($A133,FAG_Daten_2022!$A$1:$FK$206,FAG_Daten_2022!U$1,FALSE)="","",VLOOKUP($A133,FAG_Daten_2022!$A$1:$FK$206,FAG_Daten_2022!U$1,FALSE))</f>
        <v/>
      </c>
      <c r="BI133" s="80">
        <f>IF(VLOOKUP($A133,FAG_Daten_2022!$A$1:$FK$206,FAG_Daten_2022!W$1,FALSE)="","",VLOOKUP($A133,FAG_Daten_2022!$A$1:$FK$206,FAG_Daten_2022!W$1,FALSE))</f>
        <v>0</v>
      </c>
      <c r="BJ133" s="80" t="str">
        <f>IF(VLOOKUP($A133,FAG_Daten_2022!$A$1:$FK$206,FAG_Daten_2022!X$1,FALSE)="","",VLOOKUP($A133,FAG_Daten_2022!$A$1:$FK$206,FAG_Daten_2022!X$1,FALSE))</f>
        <v/>
      </c>
      <c r="BK133" s="80" t="str">
        <f>IF(VLOOKUP($A133,FAG_Daten_2022!$A$1:$FK$206,FAG_Daten_2022!Y$1,FALSE)="","",VLOOKUP($A133,FAG_Daten_2022!$A$1:$FK$206,FAG_Daten_2022!Y$1,FALSE))</f>
        <v/>
      </c>
      <c r="BL133" s="80" t="str">
        <f>IF(VLOOKUP($A133,FAG_Daten_2022!$A$1:$FK$206,FAG_Daten_2022!Z$1,FALSE)="","",VLOOKUP($A133,FAG_Daten_2022!$A$1:$FK$206,FAG_Daten_2022!Z$1,FALSE))</f>
        <v/>
      </c>
      <c r="BM133" s="82">
        <f>IF(VLOOKUP($A133,FAG_Daten_2022!$A$1:$FK$206,FAG_Daten_2022!AG$1,FALSE)="","",VLOOKUP($A133,FAG_Daten_2022!$A$1:$FK$206,FAG_Daten_2022!AG$1,FALSE))</f>
        <v>5565694</v>
      </c>
      <c r="BN133" s="82">
        <f>IF(VLOOKUP($A133,FAG_Daten_2022!$A$1:$FK$206,FAG_Daten_2022!AH$1,FALSE)="","",VLOOKUP($A133,FAG_Daten_2022!$A$1:$FK$206,FAG_Daten_2022!AH$1,FALSE))</f>
        <v>5565694</v>
      </c>
      <c r="BO133" s="82">
        <f>IF(VLOOKUP($A133,FAG_Daten_2022!$A$1:$FK$206,FAG_Daten_2022!AI$1,FALSE)="","",VLOOKUP($A133,FAG_Daten_2022!$A$1:$FK$206,FAG_Daten_2022!AI$1,FALSE))</f>
        <v>0</v>
      </c>
      <c r="BP133" s="113">
        <f>IF(VLOOKUP($A133,FAG_Daten_2022!$A$1:$FK$206,FAG_Daten_2022!AJ$1,FALSE)="","",VLOOKUP($A133,FAG_Daten_2022!$A$1:$FK$206,FAG_Daten_2022!AJ$1,FALSE))</f>
        <v>0</v>
      </c>
      <c r="BQ133" s="82" t="str">
        <f>IF(VLOOKUP($A133,FAG_Daten_2022!$A$1:$FK$206,FAG_Daten_2022!AK$1,FALSE)="","",VLOOKUP($A133,FAG_Daten_2022!$A$1:$FK$206,FAG_Daten_2022!AK$1,FALSE))</f>
        <v/>
      </c>
      <c r="BR133" s="82">
        <f>IF(VLOOKUP($A133,FAG_Daten_2022!$A$1:$FK$206,FAG_Daten_2022!AL$1,FALSE)="","",VLOOKUP($A133,FAG_Daten_2022!$A$1:$FK$206,FAG_Daten_2022!AL$1,FALSE))</f>
        <v>5565694</v>
      </c>
      <c r="BS133" s="82">
        <f>IF(VLOOKUP($A133,FAG_Daten_2022!$A$1:$FK$206,FAG_Daten_2022!AM$1,FALSE)="","",VLOOKUP($A133,FAG_Daten_2022!$A$1:$FK$206,FAG_Daten_2022!AM$1,FALSE))</f>
        <v>0</v>
      </c>
      <c r="BT133" s="82" t="str">
        <f>IF(VLOOKUP($A133,FAG_Daten_2022!$A$1:$FK$206,FAG_Daten_2022!AN$1,FALSE)="","",VLOOKUP($A133,FAG_Daten_2022!$A$1:$FK$206,FAG_Daten_2022!AN$1,FALSE))</f>
        <v/>
      </c>
      <c r="BU133" s="82" t="str">
        <f>IF(VLOOKUP($A133,FAG_Daten_2022!$A$1:$FK$206,FAG_Daten_2022!AO$1,FALSE)="","",VLOOKUP($A133,FAG_Daten_2022!$A$1:$FK$206,FAG_Daten_2022!AO$1,FALSE))</f>
        <v/>
      </c>
      <c r="BV133" s="82">
        <f>IF(VLOOKUP($A133,FAG_Daten_2022!$A$1:$FK$206,FAG_Daten_2022!AP$1,FALSE)="","",VLOOKUP($A133,FAG_Daten_2022!$A$1:$FK$206,FAG_Daten_2022!AP$1,FALSE))</f>
        <v>0</v>
      </c>
      <c r="BW133" s="82" t="str">
        <f>IF(VLOOKUP($A133,FAG_Daten_2022!$A$1:$FK$206,FAG_Daten_2022!AQ$1,FALSE)="","",VLOOKUP($A133,FAG_Daten_2022!$A$1:$FK$206,FAG_Daten_2022!AQ$1,FALSE))</f>
        <v/>
      </c>
      <c r="BX133" s="82" t="str">
        <f>IF(VLOOKUP($A133,FAG_Daten_2022!$A$1:$FK$206,FAG_Daten_2022!AR$1,FALSE)="","",VLOOKUP($A133,FAG_Daten_2022!$A$1:$FK$206,FAG_Daten_2022!AR$1,FALSE))</f>
        <v/>
      </c>
      <c r="BY133" s="82" t="str">
        <f>IF(VLOOKUP($A133,FAG_Daten_2022!$A$1:$FK$206,FAG_Daten_2022!AS$1,FALSE)="","",VLOOKUP($A133,FAG_Daten_2022!$A$1:$FK$206,FAG_Daten_2022!AS$1,FALSE))</f>
        <v/>
      </c>
      <c r="BZ133" s="82">
        <f t="shared" si="123"/>
        <v>1370120</v>
      </c>
      <c r="CA133" s="82">
        <f t="shared" si="124"/>
        <v>0</v>
      </c>
      <c r="CB133" s="82">
        <f t="shared" si="125"/>
        <v>0</v>
      </c>
      <c r="CC133" s="82" t="str">
        <f t="shared" si="126"/>
        <v/>
      </c>
      <c r="CD133" s="82">
        <f t="shared" si="127"/>
        <v>615156</v>
      </c>
      <c r="CE133" s="82">
        <f t="shared" si="128"/>
        <v>0</v>
      </c>
      <c r="CF133" s="82" t="str">
        <f t="shared" si="129"/>
        <v/>
      </c>
      <c r="CG133" s="82" t="str">
        <f t="shared" si="130"/>
        <v/>
      </c>
      <c r="CH133" s="82">
        <f t="shared" si="131"/>
        <v>0</v>
      </c>
      <c r="CI133" s="82" t="str">
        <f t="shared" si="132"/>
        <v/>
      </c>
      <c r="CJ133" s="82" t="str">
        <f t="shared" si="133"/>
        <v/>
      </c>
      <c r="CK133" s="82" t="str">
        <f t="shared" si="134"/>
        <v/>
      </c>
      <c r="CL133" s="82">
        <f t="shared" si="135"/>
        <v>0</v>
      </c>
      <c r="CM133" s="82">
        <f t="shared" si="136"/>
        <v>0</v>
      </c>
      <c r="CN133" s="82">
        <f t="shared" si="137"/>
        <v>0</v>
      </c>
      <c r="CO133" s="82" t="str">
        <f t="shared" si="138"/>
        <v/>
      </c>
      <c r="CP133" s="82">
        <f t="shared" si="139"/>
        <v>0</v>
      </c>
      <c r="CQ133" s="82">
        <f t="shared" si="140"/>
        <v>0</v>
      </c>
      <c r="CR133" s="82" t="str">
        <f t="shared" si="141"/>
        <v/>
      </c>
      <c r="CS133" s="82" t="str">
        <f t="shared" si="142"/>
        <v/>
      </c>
      <c r="CT133" s="82">
        <f t="shared" si="143"/>
        <v>0</v>
      </c>
      <c r="CU133" s="82" t="str">
        <f t="shared" si="144"/>
        <v/>
      </c>
      <c r="CV133" s="82" t="str">
        <f t="shared" si="145"/>
        <v/>
      </c>
      <c r="CW133" s="82" t="str">
        <f t="shared" si="146"/>
        <v/>
      </c>
      <c r="CX133" s="82">
        <f t="shared" si="147"/>
        <v>1985276</v>
      </c>
      <c r="CY133" s="82">
        <f>VLOOKUP($A133,FAG_Daten_2022!$A$1:$FK$206,FAG_Daten_2022!I$1,FALSE)</f>
        <v>479</v>
      </c>
      <c r="CZ133" s="82">
        <f>IF(VLOOKUP($A133,FAG_Daten_2022!$A$1:$FK$206,FAG_Daten_2022!BE$1,FALSE)="","",VLOOKUP($A133,FAG_Daten_2022!$A$1:$FK$206,FAG_Daten_2022!BE$1,FALSE))</f>
        <v>195</v>
      </c>
      <c r="DA133" s="82" t="str">
        <f>IF(VLOOKUP($A133,FAG_Daten_2022!$A$1:$FK$206,FAG_Daten_2022!BF$1,FALSE)="","",VLOOKUP($A133,FAG_Daten_2022!$A$1:$FK$206,FAG_Daten_2022!BF$1,FALSE))</f>
        <v/>
      </c>
      <c r="DB133" s="82" t="str">
        <f>IF(VLOOKUP($A133,FAG_Daten_2022!$A$1:$FK$206,FAG_Daten_2022!BG$1,FALSE)="","",VLOOKUP($A133,FAG_Daten_2022!$A$1:$FK$206,FAG_Daten_2022!BG$1,FALSE))</f>
        <v/>
      </c>
      <c r="DC133" s="82" t="str">
        <f>IF(VLOOKUP($A133,FAG_Daten_2022!$A$1:$FK$206,FAG_Daten_2022!BH$1,FALSE)="","",VLOOKUP($A133,FAG_Daten_2022!$A$1:$FK$206,FAG_Daten_2022!BH$1,FALSE))</f>
        <v/>
      </c>
      <c r="DD133" s="82">
        <f>IF(VLOOKUP($A133,FAG_Daten_2022!$A$1:$FK$206,FAG_Daten_2022!BI$1,FALSE)="","",VLOOKUP($A133,FAG_Daten_2022!$A$1:$FK$206,FAG_Daten_2022!BI$1,FALSE))</f>
        <v>64</v>
      </c>
      <c r="DE133" s="82" t="str">
        <f>IF(VLOOKUP($A133,FAG_Daten_2022!$A$1:$FK$206,FAG_Daten_2022!BJ$1,FALSE)="","",VLOOKUP($A133,FAG_Daten_2022!$A$1:$FK$206,FAG_Daten_2022!BJ$1,FALSE))</f>
        <v/>
      </c>
      <c r="DF133" s="82" t="str">
        <f>IF(VLOOKUP($A133,FAG_Daten_2022!$A$1:$FK$206,FAG_Daten_2022!BK$1,FALSE)="","",VLOOKUP($A133,FAG_Daten_2022!$A$1:$FK$206,FAG_Daten_2022!BK$1,FALSE))</f>
        <v/>
      </c>
      <c r="DG133" s="82" t="str">
        <f>IF(VLOOKUP($A133,FAG_Daten_2022!$A$1:$FK$206,FAG_Daten_2022!BL$1,FALSE)="","",VLOOKUP($A133,FAG_Daten_2022!$A$1:$FK$206,FAG_Daten_2022!BL$1,FALSE))</f>
        <v/>
      </c>
      <c r="DH133" s="82" t="str">
        <f>IF(VLOOKUP($A133,FAG_Daten_2022!$A$1:$FK$206,FAG_Daten_2022!BM$1,FALSE)="","",VLOOKUP($A133,FAG_Daten_2022!$A$1:$FK$206,FAG_Daten_2022!BM$1,FALSE))</f>
        <v/>
      </c>
      <c r="DI133" s="82" t="str">
        <f>IF(VLOOKUP($A133,FAG_Daten_2022!$A$1:$FK$206,FAG_Daten_2022!BN$1,FALSE)="","",VLOOKUP($A133,FAG_Daten_2022!$A$1:$FK$206,FAG_Daten_2022!BN$1,FALSE))</f>
        <v/>
      </c>
      <c r="DJ133" s="82" t="str">
        <f>IF(VLOOKUP($A133,FAG_Daten_2022!$A$1:$FK$206,FAG_Daten_2022!BO$1,FALSE)="","",VLOOKUP($A133,FAG_Daten_2022!$A$1:$FK$206,FAG_Daten_2022!BO$1,FALSE))</f>
        <v/>
      </c>
      <c r="DK133" s="82" t="str">
        <f>IF(VLOOKUP($A133,FAG_Daten_2022!$A$1:$FK$206,FAG_Daten_2022!BP$1,FALSE)="","",VLOOKUP($A133,FAG_Daten_2022!$A$1:$FK$206,FAG_Daten_2022!BP$1,FALSE))</f>
        <v/>
      </c>
      <c r="DL133" s="82" t="str">
        <f>IF(VLOOKUP($A133,FAG_Daten_2022!$A$1:$FK$206,FAG_Daten_2022!BQ$1,FALSE)="","",VLOOKUP($A133,FAG_Daten_2022!$A$1:$FK$206,FAG_Daten_2022!BQ$1,FALSE))</f>
        <v/>
      </c>
      <c r="DM133" s="82" t="str">
        <f>IF(VLOOKUP($A133,FAG_Daten_2022!$A$1:$FK$206,FAG_Daten_2022!BR$1,FALSE)="","",VLOOKUP($A133,FAG_Daten_2022!$A$1:$FK$206,FAG_Daten_2022!BR$1,FALSE))</f>
        <v/>
      </c>
      <c r="DN133" s="82">
        <f t="shared" si="148"/>
        <v>0</v>
      </c>
      <c r="DO133" s="82" t="str">
        <f t="shared" si="149"/>
        <v/>
      </c>
      <c r="DP133" s="82" t="str">
        <f t="shared" si="150"/>
        <v/>
      </c>
      <c r="DQ133" s="82" t="str">
        <f t="shared" si="151"/>
        <v/>
      </c>
      <c r="DR133" s="82">
        <f t="shared" si="152"/>
        <v>0</v>
      </c>
      <c r="DS133" s="82" t="str">
        <f t="shared" si="153"/>
        <v/>
      </c>
      <c r="DT133" s="82" t="str">
        <f t="shared" si="154"/>
        <v/>
      </c>
      <c r="DU133" s="82" t="str">
        <f t="shared" si="155"/>
        <v/>
      </c>
      <c r="DV133" s="82" t="str">
        <f t="shared" si="156"/>
        <v/>
      </c>
      <c r="DW133" s="82" t="str">
        <f t="shared" si="157"/>
        <v/>
      </c>
      <c r="DX133" s="82" t="str">
        <f t="shared" si="158"/>
        <v/>
      </c>
      <c r="DY133" s="82" t="str">
        <f t="shared" si="159"/>
        <v/>
      </c>
      <c r="DZ133" s="82">
        <f t="shared" si="160"/>
        <v>0</v>
      </c>
      <c r="EA133" s="82">
        <f t="shared" si="161"/>
        <v>1985276</v>
      </c>
      <c r="EB133" s="82"/>
      <c r="EC133" s="82"/>
      <c r="ED133" s="82"/>
      <c r="EE133" s="82"/>
      <c r="EF133" s="82"/>
      <c r="EG133" s="82"/>
      <c r="EH133" s="82"/>
      <c r="EI133" s="82"/>
      <c r="EJ133" s="82"/>
      <c r="EK133" s="3"/>
      <c r="EL133" s="82"/>
      <c r="EM133" s="3"/>
    </row>
    <row r="134" spans="1:143" outlineLevel="1" x14ac:dyDescent="0.2">
      <c r="A134" s="3">
        <v>158</v>
      </c>
      <c r="B134" s="3" t="str">
        <f>VLOOKUP(A134,FAG_Daten_2022!A$1:$FK$206,FAG_Daten_2022!$B$1,FALSE)</f>
        <v>Stäfa</v>
      </c>
      <c r="C134" s="3" t="str">
        <f>VLOOKUP(A134,FAG_Daten_2022!A$1:$FK$206,FAG_Daten_2022!$C$1,FALSE)</f>
        <v>Politische Gemeinde</v>
      </c>
      <c r="D134" s="3" t="str">
        <f>VLOOKUP(A134,FAG_Daten_2022!A$1:$FK$206,FAG_Daten_2022!$D$1,FALSE)</f>
        <v>Bezirk Meilen</v>
      </c>
      <c r="E134" s="82">
        <f>VLOOKUP(A134,FAG_Daten_2022!A$1:$FK$206,FAG_Daten_2022!$AT$1,FALSE)</f>
        <v>5781</v>
      </c>
      <c r="F134" s="82">
        <f>VLOOKUP(A134,FAG_Daten_2022!A$1:$FK$206,FAG_Daten_2022!$AV$1,FALSE)</f>
        <v>3770</v>
      </c>
      <c r="G134" s="82">
        <f>VLOOKUP(A134,FAG_Daten_2022!A$1:$FK$206,FAG_Daten_2022!$F$1,FALSE)</f>
        <v>14782</v>
      </c>
      <c r="H134" s="80">
        <f>VLOOKUP(A134,FAG_Daten_2022!A$1:$FK$206,FAG_Daten_2022!$DH$1,FALSE)</f>
        <v>88</v>
      </c>
      <c r="I134" s="82">
        <f>ROUND(IF(E134&lt;FAG_Basisdaten!$C$5*F134,(FAG_Basisdaten!$C$5*F134-E134)*G134*H134/100,0),0)</f>
        <v>0</v>
      </c>
      <c r="J134" s="82">
        <f>VLOOKUP(A134,FAG_Daten_2022!A$1:$FK$206,FAG_Daten_2022!$AT$1,FALSE)</f>
        <v>5781</v>
      </c>
      <c r="K134" s="82">
        <f>VLOOKUP(A134,FAG_Daten_2022!A$1:$FK$206,FAG_Daten_2022!$AV$1,FALSE)</f>
        <v>3770</v>
      </c>
      <c r="L134" s="3">
        <f>VLOOKUP(A134,FAG_Daten_2022!A$1:$FK$206,FAG_Daten_2022!$F$1,FALSE)</f>
        <v>14782</v>
      </c>
      <c r="M134" s="3">
        <f>VLOOKUP(A134,FAG_Daten_2022!A$1:$FK$206,FAG_Daten_2022!DJ$1,FALSE)</f>
        <v>99.67</v>
      </c>
      <c r="N134" s="3">
        <f>VLOOKUP(A134,FAG_Daten_2022!A$1:$FK$206,FAG_Daten_2022!$DK$1,FALSE)</f>
        <v>100.87</v>
      </c>
      <c r="O134" s="82">
        <f>ROUND(IF(J134&gt;K134*FAG_Basisdaten!$C$8,(J134-K134*FAG_Basisdaten!$C$8)*FAG_Basisdaten!$C$9*L134*(M134/N134),0),0)</f>
        <v>16706510</v>
      </c>
      <c r="P134" s="82">
        <f>VLOOKUP(A134,FAG_Daten_2022!A$1:$FK$206,FAG_Daten_2022!$I$1,FALSE)</f>
        <v>2759</v>
      </c>
      <c r="Q134" s="82">
        <f>VLOOKUP(A134,FAG_Daten_2022!A$1:$FK$206,FAG_Daten_2022!$F$1,FALSE)</f>
        <v>14782</v>
      </c>
      <c r="R134" s="82">
        <f>VLOOKUP(A134,FAG_Daten_2022!A$1:$FK$206,FAG_Daten_2022!$K$1,FALSE)</f>
        <v>232131</v>
      </c>
      <c r="S134" s="82">
        <f>VLOOKUP(A134,FAG_Daten_2022!A$1:$FK$206,FAG_Daten_2022!$H$1,FALSE)</f>
        <v>1130451</v>
      </c>
      <c r="T134" s="82">
        <f>VLOOKUP(A134,FAG_Daten_2022!A$1:$FK$206,FAG_Daten_2022!$F$1,FALSE)</f>
        <v>14782</v>
      </c>
      <c r="U134" s="3">
        <f>VLOOKUP(A134,FAG_Daten_2022!A$1:$FK$206,FAG_Daten_2022!$BC$1,FALSE)</f>
        <v>102.3</v>
      </c>
      <c r="V134" s="3">
        <f>VLOOKUP(A134,FAG_Daten_2022!A$1:$FK$206,FAG_Daten_2022!$BD$1,FALSE)</f>
        <v>104.2</v>
      </c>
      <c r="W134" s="118">
        <f>IF((P134/Q134)&gt;(R134/S134)*FAG_Basisdaten!$C$12,((P134/Q134)-(R134/S134)*FAG_Basisdaten!$C$12)*T134*FAG_Basisdaten!$C$13*(U134/V134),0)</f>
        <v>0</v>
      </c>
      <c r="X134" s="3">
        <f>VLOOKUP(A134,FAG_Daten_2022!A$1:$FK$206,FAG_Daten_2022!$DH$1,FALSE)</f>
        <v>88</v>
      </c>
      <c r="Y134" s="3">
        <f>VLOOKUP(A134,FAG_Daten_2022!A$1:$FK$206,FAG_Daten_2022!$DJ$1,FALSE)</f>
        <v>99.67</v>
      </c>
      <c r="Z134" s="82">
        <f>ROUND(W134-W134*MIN(MAX((Y134*FAG_Basisdaten!$C$15-X134)/(Y134*FAG_Basisdaten!$C$14),0),1),0)</f>
        <v>0</v>
      </c>
      <c r="AA134" s="79">
        <f>VLOOKUP(A134,FAG_Daten_2022!A$1:$FK$206,FAG_Daten_2022!$AW$1,FALSE)</f>
        <v>1731.31</v>
      </c>
      <c r="AB134" s="83">
        <f>VLOOKUP(A134,FAG_Daten_2022!A$1:$FK$206,FAG_Daten_2022!$AZ$1,FALSE)</f>
        <v>0.02</v>
      </c>
      <c r="AC134" s="3">
        <f>VLOOKUP(A134,FAG_Daten_2022!A$1:$FK$206,FAG_Daten_2022!$F$1,FALSE)</f>
        <v>14782</v>
      </c>
      <c r="AD134" s="3">
        <f>VLOOKUP(A134,FAG_Daten_2022!A$1:$FK$206,FAG_Daten_2022!$BC$1,FALSE)</f>
        <v>102.3</v>
      </c>
      <c r="AE134" s="3">
        <f>VLOOKUP(A134,FAG_Daten_2022!A$1:$FK$206,FAG_Daten_2022!$BD$1,FALSE)</f>
        <v>104.2</v>
      </c>
      <c r="AF134" s="80">
        <f>IF(OR(AA134&lt;FAG_Basisdaten!$C$18,AB134&gt;FAG_Basisdaten!$C$19),MAX((FAG_Basisdaten!$C$20+FAG_Basisdaten!$C$21*AA134+FAG_Basisdaten!$C$22*AB134*100)*AC134*(AD134/AE134),0),0)</f>
        <v>0</v>
      </c>
      <c r="AG134" s="3">
        <f>VLOOKUP(A134,FAG_Daten_2022!A$1:$FK$206,FAG_Daten_2022!$DH$1,FALSE)</f>
        <v>88</v>
      </c>
      <c r="AH134" s="3">
        <f>VLOOKUP(A134,FAG_Daten_2022!A$1:$FK$206,FAG_Daten_2022!$DJ$1,FALSE)</f>
        <v>99.67</v>
      </c>
      <c r="AI134" s="82">
        <f>ROUND(AF134-AF134*MIN(MAX((AH134*FAG_Basisdaten!$C$24-AG134)/(AH134*FAG_Basisdaten!$C$23),0),1),0)</f>
        <v>0</v>
      </c>
      <c r="AJ134" s="3">
        <f>VLOOKUP(A134,FAG_Daten_2022!$A$1:$FK$206,FAG_Daten_2022!$BC$1,FALSE)</f>
        <v>102.3</v>
      </c>
      <c r="AK134" s="3">
        <f>VLOOKUP(A134,FAG_Daten_2022!$A$1:$FK$206,FAG_Daten_2022!$BD$1,FALSE)</f>
        <v>104.2</v>
      </c>
      <c r="AL134" s="82">
        <v>0</v>
      </c>
      <c r="AM134" s="82">
        <f t="shared" si="122"/>
        <v>-16706510</v>
      </c>
      <c r="AN134" s="115" t="str">
        <f>IF(VLOOKUP($A134,FAG_Daten_2022!$A$1:$FK$206,FAG_Daten_2022!BS$1,FALSE)="","",VLOOKUP($A134,FAG_Daten_2022!$A$1:$FK$206,FAG_Daten_2022!BS$1,FALSE))</f>
        <v/>
      </c>
      <c r="AO134" s="115" t="str">
        <f>IF(VLOOKUP($A134,FAG_Daten_2022!$A$1:$FK$206,FAG_Daten_2022!BT$1,FALSE)="","",VLOOKUP($A134,FAG_Daten_2022!$A$1:$FK$206,FAG_Daten_2022!BT$1,FALSE))</f>
        <v/>
      </c>
      <c r="AP134" s="115" t="str">
        <f>IF(VLOOKUP($A134,FAG_Daten_2022!$A$1:$FK$206,FAG_Daten_2022!BU$1,FALSE)="","",VLOOKUP($A134,FAG_Daten_2022!$A$1:$FK$206,FAG_Daten_2022!BU$1,FALSE))</f>
        <v/>
      </c>
      <c r="AQ134" s="115" t="str">
        <f>IF(VLOOKUP($A134,FAG_Daten_2022!$A$1:$FK$206,FAG_Daten_2022!BV$1,FALSE)="","",VLOOKUP($A134,FAG_Daten_2022!$A$1:$FK$206,FAG_Daten_2022!BV$1,FALSE))</f>
        <v/>
      </c>
      <c r="AR134" s="115" t="str">
        <f>IF(VLOOKUP($A134,FAG_Daten_2022!$A$1:$FK$206,FAG_Daten_2022!BW$1,FALSE)="","",VLOOKUP($A134,FAG_Daten_2022!$A$1:$FK$206,FAG_Daten_2022!BW$1,FALSE))</f>
        <v/>
      </c>
      <c r="AS134" s="115" t="str">
        <f>IF(VLOOKUP($A134,FAG_Daten_2022!$A$1:$FK$206,FAG_Daten_2022!BX$1,FALSE)="","",VLOOKUP($A134,FAG_Daten_2022!$A$1:$FK$206,FAG_Daten_2022!BX$1,FALSE))</f>
        <v/>
      </c>
      <c r="AT134" s="115" t="str">
        <f>IF(VLOOKUP($A134,FAG_Daten_2022!$A$1:$FK$206,FAG_Daten_2022!BY$1,FALSE)="","",VLOOKUP($A134,FAG_Daten_2022!$A$1:$FK$206,FAG_Daten_2022!BY$1,FALSE))</f>
        <v/>
      </c>
      <c r="AU134" s="115" t="str">
        <f>IF(VLOOKUP($A134,FAG_Daten_2022!$A$1:$FK$206,FAG_Daten_2022!BZ$1,FALSE)="","",VLOOKUP($A134,FAG_Daten_2022!$A$1:$FK$206,FAG_Daten_2022!BZ$1,FALSE))</f>
        <v/>
      </c>
      <c r="AV134" s="115" t="str">
        <f>IF(VLOOKUP($A134,FAG_Daten_2022!$A$1:$FK$206,FAG_Daten_2022!CA$1,FALSE)="","",VLOOKUP($A134,FAG_Daten_2022!$A$1:$FK$206,FAG_Daten_2022!CA$1,FALSE))</f>
        <v/>
      </c>
      <c r="AW134" s="115" t="str">
        <f>IF(VLOOKUP($A134,FAG_Daten_2022!$A$1:$FK$206,FAG_Daten_2022!CB$1,FALSE)="","",VLOOKUP($A134,FAG_Daten_2022!$A$1:$FK$206,FAG_Daten_2022!CB$1,FALSE))</f>
        <v/>
      </c>
      <c r="AX134" s="115" t="str">
        <f>IF(VLOOKUP($A134,FAG_Daten_2022!$A$1:$FK$206,FAG_Daten_2022!CC$1,FALSE)="","",VLOOKUP($A134,FAG_Daten_2022!$A$1:$FK$206,FAG_Daten_2022!CC$1,FALSE))</f>
        <v/>
      </c>
      <c r="AY134" s="115" t="str">
        <f>IF(VLOOKUP($A134,FAG_Daten_2022!$A$1:$FK$206,FAG_Daten_2022!CD$1,FALSE)="","",VLOOKUP($A134,FAG_Daten_2022!$A$1:$FK$206,FAG_Daten_2022!CD$1,FALSE))</f>
        <v/>
      </c>
      <c r="AZ134" s="80">
        <f>VLOOKUP($A134,FAG_Daten_2022!$A$1:$FK$206,FAG_Daten_2022!$DH$1,FALSE)</f>
        <v>88</v>
      </c>
      <c r="BA134" s="80">
        <f>IF(VLOOKUP($A134,FAG_Daten_2022!$A$1:$FK$206,FAG_Daten_2022!M$1,FALSE)="","",VLOOKUP($A134,FAG_Daten_2022!$A$1:$FK$206,FAG_Daten_2022!M$1,FALSE))</f>
        <v>0</v>
      </c>
      <c r="BB134" s="80">
        <f>IF(VLOOKUP($A134,FAG_Daten_2022!$A$1:$FK$206,FAG_Daten_2022!N$1,FALSE)="","",VLOOKUP($A134,FAG_Daten_2022!$A$1:$FK$206,FAG_Daten_2022!N$1,FALSE))</f>
        <v>0</v>
      </c>
      <c r="BC134" s="80">
        <f>IF(VLOOKUP($A134,FAG_Daten_2022!$A$1:$FK$206,FAG_Daten_2022!O$1,FALSE)="","",VLOOKUP($A134,FAG_Daten_2022!$A$1:$FK$206,FAG_Daten_2022!O$1,FALSE))</f>
        <v>0</v>
      </c>
      <c r="BD134" s="80" t="str">
        <f>IF(VLOOKUP($A134,FAG_Daten_2022!$A$1:$FK$206,FAG_Daten_2022!P$1,FALSE)="","",VLOOKUP($A134,FAG_Daten_2022!$A$1:$FK$206,FAG_Daten_2022!P$1,FALSE))</f>
        <v/>
      </c>
      <c r="BE134" s="80">
        <f>IF(VLOOKUP($A134,FAG_Daten_2022!$A$1:$FK$206,FAG_Daten_2022!R$1,FALSE)="","",VLOOKUP($A134,FAG_Daten_2022!$A$1:$FK$206,FAG_Daten_2022!R$1,FALSE))</f>
        <v>0</v>
      </c>
      <c r="BF134" s="80">
        <f>IF(VLOOKUP($A134,FAG_Daten_2022!$A$1:$FK$206,FAG_Daten_2022!S$1,FALSE)="","",VLOOKUP($A134,FAG_Daten_2022!$A$1:$FK$206,FAG_Daten_2022!S$1,FALSE))</f>
        <v>0</v>
      </c>
      <c r="BG134" s="80" t="str">
        <f>IF(VLOOKUP($A134,FAG_Daten_2022!$A$1:$FK$206,FAG_Daten_2022!T$1,FALSE)="","",VLOOKUP($A134,FAG_Daten_2022!$A$1:$FK$206,FAG_Daten_2022!T$1,FALSE))</f>
        <v/>
      </c>
      <c r="BH134" s="80" t="str">
        <f>IF(VLOOKUP($A134,FAG_Daten_2022!$A$1:$FK$206,FAG_Daten_2022!U$1,FALSE)="","",VLOOKUP($A134,FAG_Daten_2022!$A$1:$FK$206,FAG_Daten_2022!U$1,FALSE))</f>
        <v/>
      </c>
      <c r="BI134" s="80">
        <f>IF(VLOOKUP($A134,FAG_Daten_2022!$A$1:$FK$206,FAG_Daten_2022!W$1,FALSE)="","",VLOOKUP($A134,FAG_Daten_2022!$A$1:$FK$206,FAG_Daten_2022!W$1,FALSE))</f>
        <v>0</v>
      </c>
      <c r="BJ134" s="80" t="str">
        <f>IF(VLOOKUP($A134,FAG_Daten_2022!$A$1:$FK$206,FAG_Daten_2022!X$1,FALSE)="","",VLOOKUP($A134,FAG_Daten_2022!$A$1:$FK$206,FAG_Daten_2022!X$1,FALSE))</f>
        <v/>
      </c>
      <c r="BK134" s="80" t="str">
        <f>IF(VLOOKUP($A134,FAG_Daten_2022!$A$1:$FK$206,FAG_Daten_2022!Y$1,FALSE)="","",VLOOKUP($A134,FAG_Daten_2022!$A$1:$FK$206,FAG_Daten_2022!Y$1,FALSE))</f>
        <v/>
      </c>
      <c r="BL134" s="80" t="str">
        <f>IF(VLOOKUP($A134,FAG_Daten_2022!$A$1:$FK$206,FAG_Daten_2022!Z$1,FALSE)="","",VLOOKUP($A134,FAG_Daten_2022!$A$1:$FK$206,FAG_Daten_2022!Z$1,FALSE))</f>
        <v/>
      </c>
      <c r="BM134" s="82">
        <f>IF(VLOOKUP($A134,FAG_Daten_2022!$A$1:$FK$206,FAG_Daten_2022!AG$1,FALSE)="","",VLOOKUP($A134,FAG_Daten_2022!$A$1:$FK$206,FAG_Daten_2022!AG$1,FALSE))</f>
        <v>85452388</v>
      </c>
      <c r="BN134" s="82">
        <f>IF(VLOOKUP($A134,FAG_Daten_2022!$A$1:$FK$206,FAG_Daten_2022!AH$1,FALSE)="","",VLOOKUP($A134,FAG_Daten_2022!$A$1:$FK$206,FAG_Daten_2022!AH$1,FALSE))</f>
        <v>0</v>
      </c>
      <c r="BO134" s="82">
        <f>IF(VLOOKUP($A134,FAG_Daten_2022!$A$1:$FK$206,FAG_Daten_2022!AI$1,FALSE)="","",VLOOKUP($A134,FAG_Daten_2022!$A$1:$FK$206,FAG_Daten_2022!AI$1,FALSE))</f>
        <v>0</v>
      </c>
      <c r="BP134" s="113">
        <f>IF(VLOOKUP($A134,FAG_Daten_2022!$A$1:$FK$206,FAG_Daten_2022!AJ$1,FALSE)="","",VLOOKUP($A134,FAG_Daten_2022!$A$1:$FK$206,FAG_Daten_2022!AJ$1,FALSE))</f>
        <v>0</v>
      </c>
      <c r="BQ134" s="82" t="str">
        <f>IF(VLOOKUP($A134,FAG_Daten_2022!$A$1:$FK$206,FAG_Daten_2022!AK$1,FALSE)="","",VLOOKUP($A134,FAG_Daten_2022!$A$1:$FK$206,FAG_Daten_2022!AK$1,FALSE))</f>
        <v/>
      </c>
      <c r="BR134" s="82">
        <f>IF(VLOOKUP($A134,FAG_Daten_2022!$A$1:$FK$206,FAG_Daten_2022!AL$1,FALSE)="","",VLOOKUP($A134,FAG_Daten_2022!$A$1:$FK$206,FAG_Daten_2022!AL$1,FALSE))</f>
        <v>0</v>
      </c>
      <c r="BS134" s="82">
        <f>IF(VLOOKUP($A134,FAG_Daten_2022!$A$1:$FK$206,FAG_Daten_2022!AM$1,FALSE)="","",VLOOKUP($A134,FAG_Daten_2022!$A$1:$FK$206,FAG_Daten_2022!AM$1,FALSE))</f>
        <v>0</v>
      </c>
      <c r="BT134" s="82" t="str">
        <f>IF(VLOOKUP($A134,FAG_Daten_2022!$A$1:$FK$206,FAG_Daten_2022!AN$1,FALSE)="","",VLOOKUP($A134,FAG_Daten_2022!$A$1:$FK$206,FAG_Daten_2022!AN$1,FALSE))</f>
        <v/>
      </c>
      <c r="BU134" s="82" t="str">
        <f>IF(VLOOKUP($A134,FAG_Daten_2022!$A$1:$FK$206,FAG_Daten_2022!AO$1,FALSE)="","",VLOOKUP($A134,FAG_Daten_2022!$A$1:$FK$206,FAG_Daten_2022!AO$1,FALSE))</f>
        <v/>
      </c>
      <c r="BV134" s="82">
        <f>IF(VLOOKUP($A134,FAG_Daten_2022!$A$1:$FK$206,FAG_Daten_2022!AP$1,FALSE)="","",VLOOKUP($A134,FAG_Daten_2022!$A$1:$FK$206,FAG_Daten_2022!AP$1,FALSE))</f>
        <v>0</v>
      </c>
      <c r="BW134" s="82" t="str">
        <f>IF(VLOOKUP($A134,FAG_Daten_2022!$A$1:$FK$206,FAG_Daten_2022!AQ$1,FALSE)="","",VLOOKUP($A134,FAG_Daten_2022!$A$1:$FK$206,FAG_Daten_2022!AQ$1,FALSE))</f>
        <v/>
      </c>
      <c r="BX134" s="82" t="str">
        <f>IF(VLOOKUP($A134,FAG_Daten_2022!$A$1:$FK$206,FAG_Daten_2022!AR$1,FALSE)="","",VLOOKUP($A134,FAG_Daten_2022!$A$1:$FK$206,FAG_Daten_2022!AR$1,FALSE))</f>
        <v/>
      </c>
      <c r="BY134" s="82" t="str">
        <f>IF(VLOOKUP($A134,FAG_Daten_2022!$A$1:$FK$206,FAG_Daten_2022!AS$1,FALSE)="","",VLOOKUP($A134,FAG_Daten_2022!$A$1:$FK$206,FAG_Daten_2022!AS$1,FALSE))</f>
        <v/>
      </c>
      <c r="BZ134" s="82">
        <f t="shared" si="123"/>
        <v>0</v>
      </c>
      <c r="CA134" s="82">
        <f t="shared" si="124"/>
        <v>0</v>
      </c>
      <c r="CB134" s="82">
        <f t="shared" si="125"/>
        <v>0</v>
      </c>
      <c r="CC134" s="82" t="str">
        <f t="shared" si="126"/>
        <v/>
      </c>
      <c r="CD134" s="82">
        <f t="shared" si="127"/>
        <v>0</v>
      </c>
      <c r="CE134" s="82">
        <f t="shared" si="128"/>
        <v>0</v>
      </c>
      <c r="CF134" s="82" t="str">
        <f t="shared" si="129"/>
        <v/>
      </c>
      <c r="CG134" s="82" t="str">
        <f t="shared" si="130"/>
        <v/>
      </c>
      <c r="CH134" s="82">
        <f t="shared" si="131"/>
        <v>0</v>
      </c>
      <c r="CI134" s="82" t="str">
        <f t="shared" si="132"/>
        <v/>
      </c>
      <c r="CJ134" s="82" t="str">
        <f t="shared" si="133"/>
        <v/>
      </c>
      <c r="CK134" s="82" t="str">
        <f t="shared" si="134"/>
        <v/>
      </c>
      <c r="CL134" s="82">
        <f t="shared" si="135"/>
        <v>0</v>
      </c>
      <c r="CM134" s="82">
        <f t="shared" si="136"/>
        <v>0</v>
      </c>
      <c r="CN134" s="82">
        <f t="shared" si="137"/>
        <v>0</v>
      </c>
      <c r="CO134" s="82" t="str">
        <f t="shared" si="138"/>
        <v/>
      </c>
      <c r="CP134" s="82">
        <f t="shared" si="139"/>
        <v>0</v>
      </c>
      <c r="CQ134" s="82">
        <f t="shared" si="140"/>
        <v>0</v>
      </c>
      <c r="CR134" s="82" t="str">
        <f t="shared" si="141"/>
        <v/>
      </c>
      <c r="CS134" s="82" t="str">
        <f t="shared" si="142"/>
        <v/>
      </c>
      <c r="CT134" s="82">
        <f t="shared" si="143"/>
        <v>0</v>
      </c>
      <c r="CU134" s="82" t="str">
        <f t="shared" si="144"/>
        <v/>
      </c>
      <c r="CV134" s="82" t="str">
        <f t="shared" si="145"/>
        <v/>
      </c>
      <c r="CW134" s="82" t="str">
        <f t="shared" si="146"/>
        <v/>
      </c>
      <c r="CX134" s="82">
        <f t="shared" si="147"/>
        <v>0</v>
      </c>
      <c r="CY134" s="82">
        <f>VLOOKUP($A134,FAG_Daten_2022!$A$1:$FK$206,FAG_Daten_2022!I$1,FALSE)</f>
        <v>2759</v>
      </c>
      <c r="CZ134" s="82" t="str">
        <f>IF(VLOOKUP($A134,FAG_Daten_2022!$A$1:$FK$206,FAG_Daten_2022!BE$1,FALSE)="","",VLOOKUP($A134,FAG_Daten_2022!$A$1:$FK$206,FAG_Daten_2022!BE$1,FALSE))</f>
        <v/>
      </c>
      <c r="DA134" s="82" t="str">
        <f>IF(VLOOKUP($A134,FAG_Daten_2022!$A$1:$FK$206,FAG_Daten_2022!BF$1,FALSE)="","",VLOOKUP($A134,FAG_Daten_2022!$A$1:$FK$206,FAG_Daten_2022!BF$1,FALSE))</f>
        <v/>
      </c>
      <c r="DB134" s="82" t="str">
        <f>IF(VLOOKUP($A134,FAG_Daten_2022!$A$1:$FK$206,FAG_Daten_2022!BG$1,FALSE)="","",VLOOKUP($A134,FAG_Daten_2022!$A$1:$FK$206,FAG_Daten_2022!BG$1,FALSE))</f>
        <v/>
      </c>
      <c r="DC134" s="82" t="str">
        <f>IF(VLOOKUP($A134,FAG_Daten_2022!$A$1:$FK$206,FAG_Daten_2022!BH$1,FALSE)="","",VLOOKUP($A134,FAG_Daten_2022!$A$1:$FK$206,FAG_Daten_2022!BH$1,FALSE))</f>
        <v/>
      </c>
      <c r="DD134" s="82" t="str">
        <f>IF(VLOOKUP($A134,FAG_Daten_2022!$A$1:$FK$206,FAG_Daten_2022!BI$1,FALSE)="","",VLOOKUP($A134,FAG_Daten_2022!$A$1:$FK$206,FAG_Daten_2022!BI$1,FALSE))</f>
        <v/>
      </c>
      <c r="DE134" s="82" t="str">
        <f>IF(VLOOKUP($A134,FAG_Daten_2022!$A$1:$FK$206,FAG_Daten_2022!BJ$1,FALSE)="","",VLOOKUP($A134,FAG_Daten_2022!$A$1:$FK$206,FAG_Daten_2022!BJ$1,FALSE))</f>
        <v/>
      </c>
      <c r="DF134" s="82" t="str">
        <f>IF(VLOOKUP($A134,FAG_Daten_2022!$A$1:$FK$206,FAG_Daten_2022!BK$1,FALSE)="","",VLOOKUP($A134,FAG_Daten_2022!$A$1:$FK$206,FAG_Daten_2022!BK$1,FALSE))</f>
        <v/>
      </c>
      <c r="DG134" s="82" t="str">
        <f>IF(VLOOKUP($A134,FAG_Daten_2022!$A$1:$FK$206,FAG_Daten_2022!BL$1,FALSE)="","",VLOOKUP($A134,FAG_Daten_2022!$A$1:$FK$206,FAG_Daten_2022!BL$1,FALSE))</f>
        <v/>
      </c>
      <c r="DH134" s="82" t="str">
        <f>IF(VLOOKUP($A134,FAG_Daten_2022!$A$1:$FK$206,FAG_Daten_2022!BM$1,FALSE)="","",VLOOKUP($A134,FAG_Daten_2022!$A$1:$FK$206,FAG_Daten_2022!BM$1,FALSE))</f>
        <v/>
      </c>
      <c r="DI134" s="82" t="str">
        <f>IF(VLOOKUP($A134,FAG_Daten_2022!$A$1:$FK$206,FAG_Daten_2022!BN$1,FALSE)="","",VLOOKUP($A134,FAG_Daten_2022!$A$1:$FK$206,FAG_Daten_2022!BN$1,FALSE))</f>
        <v/>
      </c>
      <c r="DJ134" s="82" t="str">
        <f>IF(VLOOKUP($A134,FAG_Daten_2022!$A$1:$FK$206,FAG_Daten_2022!BO$1,FALSE)="","",VLOOKUP($A134,FAG_Daten_2022!$A$1:$FK$206,FAG_Daten_2022!BO$1,FALSE))</f>
        <v/>
      </c>
      <c r="DK134" s="82" t="str">
        <f>IF(VLOOKUP($A134,FAG_Daten_2022!$A$1:$FK$206,FAG_Daten_2022!BP$1,FALSE)="","",VLOOKUP($A134,FAG_Daten_2022!$A$1:$FK$206,FAG_Daten_2022!BP$1,FALSE))</f>
        <v/>
      </c>
      <c r="DL134" s="82" t="str">
        <f>IF(VLOOKUP($A134,FAG_Daten_2022!$A$1:$FK$206,FAG_Daten_2022!BQ$1,FALSE)="","",VLOOKUP($A134,FAG_Daten_2022!$A$1:$FK$206,FAG_Daten_2022!BQ$1,FALSE))</f>
        <v/>
      </c>
      <c r="DM134" s="82" t="str">
        <f>IF(VLOOKUP($A134,FAG_Daten_2022!$A$1:$FK$206,FAG_Daten_2022!BR$1,FALSE)="","",VLOOKUP($A134,FAG_Daten_2022!$A$1:$FK$206,FAG_Daten_2022!BR$1,FALSE))</f>
        <v/>
      </c>
      <c r="DN134" s="82" t="str">
        <f t="shared" si="148"/>
        <v/>
      </c>
      <c r="DO134" s="82" t="str">
        <f t="shared" si="149"/>
        <v/>
      </c>
      <c r="DP134" s="82" t="str">
        <f t="shared" si="150"/>
        <v/>
      </c>
      <c r="DQ134" s="82" t="str">
        <f t="shared" si="151"/>
        <v/>
      </c>
      <c r="DR134" s="82" t="str">
        <f t="shared" si="152"/>
        <v/>
      </c>
      <c r="DS134" s="82" t="str">
        <f t="shared" si="153"/>
        <v/>
      </c>
      <c r="DT134" s="82" t="str">
        <f t="shared" si="154"/>
        <v/>
      </c>
      <c r="DU134" s="82" t="str">
        <f t="shared" si="155"/>
        <v/>
      </c>
      <c r="DV134" s="82" t="str">
        <f t="shared" si="156"/>
        <v/>
      </c>
      <c r="DW134" s="82" t="str">
        <f t="shared" si="157"/>
        <v/>
      </c>
      <c r="DX134" s="82" t="str">
        <f t="shared" si="158"/>
        <v/>
      </c>
      <c r="DY134" s="82" t="str">
        <f t="shared" si="159"/>
        <v/>
      </c>
      <c r="DZ134" s="82">
        <f t="shared" si="160"/>
        <v>0</v>
      </c>
      <c r="EA134" s="82">
        <f t="shared" si="161"/>
        <v>0</v>
      </c>
      <c r="EB134" s="82"/>
      <c r="EC134" s="82"/>
      <c r="ED134" s="82"/>
      <c r="EE134" s="82"/>
      <c r="EF134" s="82"/>
      <c r="EG134" s="82"/>
      <c r="EH134" s="82"/>
      <c r="EI134" s="82"/>
      <c r="EJ134" s="82"/>
      <c r="EK134" s="3"/>
      <c r="EL134" s="82"/>
      <c r="EM134" s="3"/>
    </row>
    <row r="135" spans="1:143" outlineLevel="1" x14ac:dyDescent="0.2">
      <c r="A135" s="3">
        <v>13</v>
      </c>
      <c r="B135" s="3" t="str">
        <f>VLOOKUP(A135,FAG_Daten_2022!A$1:$FK$206,FAG_Daten_2022!$B$1,FALSE)</f>
        <v>Stallikon</v>
      </c>
      <c r="C135" s="3" t="str">
        <f>VLOOKUP(A135,FAG_Daten_2022!A$1:$FK$206,FAG_Daten_2022!$C$1,FALSE)</f>
        <v>Politische Gemeinde</v>
      </c>
      <c r="D135" s="3" t="str">
        <f>VLOOKUP(A135,FAG_Daten_2022!A$1:$FK$206,FAG_Daten_2022!$D$1,FALSE)</f>
        <v>Bezirk Affoltern</v>
      </c>
      <c r="E135" s="82">
        <f>VLOOKUP(A135,FAG_Daten_2022!A$1:$FK$206,FAG_Daten_2022!$AT$1,FALSE)</f>
        <v>3531</v>
      </c>
      <c r="F135" s="82">
        <f>VLOOKUP(A135,FAG_Daten_2022!A$1:$FK$206,FAG_Daten_2022!$AV$1,FALSE)</f>
        <v>3770</v>
      </c>
      <c r="G135" s="82">
        <f>VLOOKUP(A135,FAG_Daten_2022!A$1:$FK$206,FAG_Daten_2022!$F$1,FALSE)</f>
        <v>3785</v>
      </c>
      <c r="H135" s="80">
        <f>VLOOKUP(A135,FAG_Daten_2022!A$1:$FK$206,FAG_Daten_2022!$DH$1,FALSE)</f>
        <v>101</v>
      </c>
      <c r="I135" s="82">
        <f>ROUND(IF(E135&lt;FAG_Basisdaten!$C$5*F135,(FAG_Basisdaten!$C$5*F135-E135)*G135*H135/100,0),0)</f>
        <v>193054</v>
      </c>
      <c r="J135" s="82">
        <f>VLOOKUP(A135,FAG_Daten_2022!A$1:$FK$206,FAG_Daten_2022!$AT$1,FALSE)</f>
        <v>3531</v>
      </c>
      <c r="K135" s="82">
        <f>VLOOKUP(A135,FAG_Daten_2022!A$1:$FK$206,FAG_Daten_2022!$AV$1,FALSE)</f>
        <v>3770</v>
      </c>
      <c r="L135" s="3">
        <f>VLOOKUP(A135,FAG_Daten_2022!A$1:$FK$206,FAG_Daten_2022!$F$1,FALSE)</f>
        <v>3785</v>
      </c>
      <c r="M135" s="3">
        <f>VLOOKUP(A135,FAG_Daten_2022!A$1:$FK$206,FAG_Daten_2022!DJ$1,FALSE)</f>
        <v>99.67</v>
      </c>
      <c r="N135" s="3">
        <f>VLOOKUP(A135,FAG_Daten_2022!A$1:$FK$206,FAG_Daten_2022!$DK$1,FALSE)</f>
        <v>100.87</v>
      </c>
      <c r="O135" s="82">
        <f>ROUND(IF(J135&gt;K135*FAG_Basisdaten!$C$8,(J135-K135*FAG_Basisdaten!$C$8)*FAG_Basisdaten!$C$9*L135*(M135/N135),0),0)</f>
        <v>0</v>
      </c>
      <c r="P135" s="82">
        <f>VLOOKUP(A135,FAG_Daten_2022!A$1:$FK$206,FAG_Daten_2022!$I$1,FALSE)</f>
        <v>816</v>
      </c>
      <c r="Q135" s="82">
        <f>VLOOKUP(A135,FAG_Daten_2022!A$1:$FK$206,FAG_Daten_2022!$F$1,FALSE)</f>
        <v>3785</v>
      </c>
      <c r="R135" s="82">
        <f>VLOOKUP(A135,FAG_Daten_2022!A$1:$FK$206,FAG_Daten_2022!$K$1,FALSE)</f>
        <v>232131</v>
      </c>
      <c r="S135" s="82">
        <f>VLOOKUP(A135,FAG_Daten_2022!A$1:$FK$206,FAG_Daten_2022!$H$1,FALSE)</f>
        <v>1130451</v>
      </c>
      <c r="T135" s="82">
        <f>VLOOKUP(A135,FAG_Daten_2022!A$1:$FK$206,FAG_Daten_2022!$F$1,FALSE)</f>
        <v>3785</v>
      </c>
      <c r="U135" s="3">
        <f>VLOOKUP(A135,FAG_Daten_2022!A$1:$FK$206,FAG_Daten_2022!$BC$1,FALSE)</f>
        <v>102.3</v>
      </c>
      <c r="V135" s="3">
        <f>VLOOKUP(A135,FAG_Daten_2022!A$1:$FK$206,FAG_Daten_2022!$BD$1,FALSE)</f>
        <v>104.2</v>
      </c>
      <c r="W135" s="118">
        <f>IF((P135/Q135)&gt;(R135/S135)*FAG_Basisdaten!$C$12,((P135/Q135)-(R135/S135)*FAG_Basisdaten!$C$12)*T135*FAG_Basisdaten!$C$13*(U135/V135),0)</f>
        <v>0</v>
      </c>
      <c r="X135" s="3">
        <f>VLOOKUP(A135,FAG_Daten_2022!A$1:$FK$206,FAG_Daten_2022!$DH$1,FALSE)</f>
        <v>101</v>
      </c>
      <c r="Y135" s="3">
        <f>VLOOKUP(A135,FAG_Daten_2022!A$1:$FK$206,FAG_Daten_2022!$DJ$1,FALSE)</f>
        <v>99.67</v>
      </c>
      <c r="Z135" s="82">
        <f>ROUND(W135-W135*MIN(MAX((Y135*FAG_Basisdaten!$C$15-X135)/(Y135*FAG_Basisdaten!$C$14),0),1),0)</f>
        <v>0</v>
      </c>
      <c r="AA135" s="79">
        <f>VLOOKUP(A135,FAG_Daten_2022!A$1:$FK$206,FAG_Daten_2022!$AW$1,FALSE)</f>
        <v>316.68</v>
      </c>
      <c r="AB135" s="83">
        <f>VLOOKUP(A135,FAG_Daten_2022!A$1:$FK$206,FAG_Daten_2022!$AZ$1,FALSE)</f>
        <v>0.27950000000000003</v>
      </c>
      <c r="AC135" s="3">
        <f>VLOOKUP(A135,FAG_Daten_2022!A$1:$FK$206,FAG_Daten_2022!$F$1,FALSE)</f>
        <v>3785</v>
      </c>
      <c r="AD135" s="3">
        <f>VLOOKUP(A135,FAG_Daten_2022!A$1:$FK$206,FAG_Daten_2022!$BC$1,FALSE)</f>
        <v>102.3</v>
      </c>
      <c r="AE135" s="3">
        <f>VLOOKUP(A135,FAG_Daten_2022!A$1:$FK$206,FAG_Daten_2022!$BD$1,FALSE)</f>
        <v>104.2</v>
      </c>
      <c r="AF135" s="80">
        <f>IF(OR(AA135&lt;FAG_Basisdaten!$C$18,AB135&gt;FAG_Basisdaten!$C$19),MAX((FAG_Basisdaten!$C$20+FAG_Basisdaten!$C$21*AA135+FAG_Basisdaten!$C$22*AB135*100)*AC135*(AD135/AE135),0),0)</f>
        <v>1867541.9206813821</v>
      </c>
      <c r="AG135" s="3">
        <f>VLOOKUP(A135,FAG_Daten_2022!A$1:$FK$206,FAG_Daten_2022!$DH$1,FALSE)</f>
        <v>101</v>
      </c>
      <c r="AH135" s="3">
        <f>VLOOKUP(A135,FAG_Daten_2022!A$1:$FK$206,FAG_Daten_2022!$DJ$1,FALSE)</f>
        <v>99.67</v>
      </c>
      <c r="AI135" s="82">
        <f>ROUND(AF135-AF135*MIN(MAX((AH135*FAG_Basisdaten!$C$24-AG135)/(AH135*FAG_Basisdaten!$C$23),0),1),0)</f>
        <v>894193</v>
      </c>
      <c r="AJ135" s="3">
        <f>VLOOKUP(A135,FAG_Daten_2022!$A$1:$FK$206,FAG_Daten_2022!$BC$1,FALSE)</f>
        <v>102.3</v>
      </c>
      <c r="AK135" s="3">
        <f>VLOOKUP(A135,FAG_Daten_2022!$A$1:$FK$206,FAG_Daten_2022!$BD$1,FALSE)</f>
        <v>104.2</v>
      </c>
      <c r="AL135" s="82">
        <v>0</v>
      </c>
      <c r="AM135" s="82">
        <f t="shared" si="122"/>
        <v>1087247</v>
      </c>
      <c r="AN135" s="115" t="str">
        <f>IF(VLOOKUP($A135,FAG_Daten_2022!$A$1:$FK$206,FAG_Daten_2022!BS$1,FALSE)="","",VLOOKUP($A135,FAG_Daten_2022!$A$1:$FK$206,FAG_Daten_2022!BS$1,FALSE))</f>
        <v/>
      </c>
      <c r="AO135" s="115" t="str">
        <f>IF(VLOOKUP($A135,FAG_Daten_2022!$A$1:$FK$206,FAG_Daten_2022!BT$1,FALSE)="","",VLOOKUP($A135,FAG_Daten_2022!$A$1:$FK$206,FAG_Daten_2022!BT$1,FALSE))</f>
        <v/>
      </c>
      <c r="AP135" s="115" t="str">
        <f>IF(VLOOKUP($A135,FAG_Daten_2022!$A$1:$FK$206,FAG_Daten_2022!BU$1,FALSE)="","",VLOOKUP($A135,FAG_Daten_2022!$A$1:$FK$206,FAG_Daten_2022!BU$1,FALSE))</f>
        <v/>
      </c>
      <c r="AQ135" s="115" t="str">
        <f>IF(VLOOKUP($A135,FAG_Daten_2022!$A$1:$FK$206,FAG_Daten_2022!BV$1,FALSE)="","",VLOOKUP($A135,FAG_Daten_2022!$A$1:$FK$206,FAG_Daten_2022!BV$1,FALSE))</f>
        <v/>
      </c>
      <c r="AR135" s="115" t="str">
        <f>IF(VLOOKUP($A135,FAG_Daten_2022!$A$1:$FK$206,FAG_Daten_2022!BW$1,FALSE)="","",VLOOKUP($A135,FAG_Daten_2022!$A$1:$FK$206,FAG_Daten_2022!BW$1,FALSE))</f>
        <v>Bonstetten</v>
      </c>
      <c r="AS135" s="115" t="str">
        <f>IF(VLOOKUP($A135,FAG_Daten_2022!$A$1:$FK$206,FAG_Daten_2022!BX$1,FALSE)="","",VLOOKUP($A135,FAG_Daten_2022!$A$1:$FK$206,FAG_Daten_2022!BX$1,FALSE))</f>
        <v/>
      </c>
      <c r="AT135" s="115" t="str">
        <f>IF(VLOOKUP($A135,FAG_Daten_2022!$A$1:$FK$206,FAG_Daten_2022!BY$1,FALSE)="","",VLOOKUP($A135,FAG_Daten_2022!$A$1:$FK$206,FAG_Daten_2022!BY$1,FALSE))</f>
        <v/>
      </c>
      <c r="AU135" s="115" t="str">
        <f>IF(VLOOKUP($A135,FAG_Daten_2022!$A$1:$FK$206,FAG_Daten_2022!BZ$1,FALSE)="","",VLOOKUP($A135,FAG_Daten_2022!$A$1:$FK$206,FAG_Daten_2022!BZ$1,FALSE))</f>
        <v/>
      </c>
      <c r="AV135" s="115" t="str">
        <f>IF(VLOOKUP($A135,FAG_Daten_2022!$A$1:$FK$206,FAG_Daten_2022!CA$1,FALSE)="","",VLOOKUP($A135,FAG_Daten_2022!$A$1:$FK$206,FAG_Daten_2022!CA$1,FALSE))</f>
        <v/>
      </c>
      <c r="AW135" s="115" t="str">
        <f>IF(VLOOKUP($A135,FAG_Daten_2022!$A$1:$FK$206,FAG_Daten_2022!CB$1,FALSE)="","",VLOOKUP($A135,FAG_Daten_2022!$A$1:$FK$206,FAG_Daten_2022!CB$1,FALSE))</f>
        <v/>
      </c>
      <c r="AX135" s="115" t="str">
        <f>IF(VLOOKUP($A135,FAG_Daten_2022!$A$1:$FK$206,FAG_Daten_2022!CC$1,FALSE)="","",VLOOKUP($A135,FAG_Daten_2022!$A$1:$FK$206,FAG_Daten_2022!CC$1,FALSE))</f>
        <v/>
      </c>
      <c r="AY135" s="115" t="str">
        <f>IF(VLOOKUP($A135,FAG_Daten_2022!$A$1:$FK$206,FAG_Daten_2022!CD$1,FALSE)="","",VLOOKUP($A135,FAG_Daten_2022!$A$1:$FK$206,FAG_Daten_2022!CD$1,FALSE))</f>
        <v/>
      </c>
      <c r="AZ135" s="80">
        <f>VLOOKUP($A135,FAG_Daten_2022!$A$1:$FK$206,FAG_Daten_2022!$DH$1,FALSE)</f>
        <v>101</v>
      </c>
      <c r="BA135" s="80">
        <f>IF(VLOOKUP($A135,FAG_Daten_2022!$A$1:$FK$206,FAG_Daten_2022!M$1,FALSE)="","",VLOOKUP($A135,FAG_Daten_2022!$A$1:$FK$206,FAG_Daten_2022!M$1,FALSE))</f>
        <v>0</v>
      </c>
      <c r="BB135" s="80">
        <f>IF(VLOOKUP($A135,FAG_Daten_2022!$A$1:$FK$206,FAG_Daten_2022!N$1,FALSE)="","",VLOOKUP($A135,FAG_Daten_2022!$A$1:$FK$206,FAG_Daten_2022!N$1,FALSE))</f>
        <v>0</v>
      </c>
      <c r="BC135" s="80">
        <f>IF(VLOOKUP($A135,FAG_Daten_2022!$A$1:$FK$206,FAG_Daten_2022!O$1,FALSE)="","",VLOOKUP($A135,FAG_Daten_2022!$A$1:$FK$206,FAG_Daten_2022!O$1,FALSE))</f>
        <v>0</v>
      </c>
      <c r="BD135" s="80" t="str">
        <f>IF(VLOOKUP($A135,FAG_Daten_2022!$A$1:$FK$206,FAG_Daten_2022!P$1,FALSE)="","",VLOOKUP($A135,FAG_Daten_2022!$A$1:$FK$206,FAG_Daten_2022!P$1,FALSE))</f>
        <v/>
      </c>
      <c r="BE135" s="80">
        <f>IF(VLOOKUP($A135,FAG_Daten_2022!$A$1:$FK$206,FAG_Daten_2022!R$1,FALSE)="","",VLOOKUP($A135,FAG_Daten_2022!$A$1:$FK$206,FAG_Daten_2022!R$1,FALSE))</f>
        <v>16</v>
      </c>
      <c r="BF135" s="80">
        <f>IF(VLOOKUP($A135,FAG_Daten_2022!$A$1:$FK$206,FAG_Daten_2022!S$1,FALSE)="","",VLOOKUP($A135,FAG_Daten_2022!$A$1:$FK$206,FAG_Daten_2022!S$1,FALSE))</f>
        <v>0</v>
      </c>
      <c r="BG135" s="80" t="str">
        <f>IF(VLOOKUP($A135,FAG_Daten_2022!$A$1:$FK$206,FAG_Daten_2022!T$1,FALSE)="","",VLOOKUP($A135,FAG_Daten_2022!$A$1:$FK$206,FAG_Daten_2022!T$1,FALSE))</f>
        <v/>
      </c>
      <c r="BH135" s="80" t="str">
        <f>IF(VLOOKUP($A135,FAG_Daten_2022!$A$1:$FK$206,FAG_Daten_2022!U$1,FALSE)="","",VLOOKUP($A135,FAG_Daten_2022!$A$1:$FK$206,FAG_Daten_2022!U$1,FALSE))</f>
        <v/>
      </c>
      <c r="BI135" s="80">
        <f>IF(VLOOKUP($A135,FAG_Daten_2022!$A$1:$FK$206,FAG_Daten_2022!W$1,FALSE)="","",VLOOKUP($A135,FAG_Daten_2022!$A$1:$FK$206,FAG_Daten_2022!W$1,FALSE))</f>
        <v>0</v>
      </c>
      <c r="BJ135" s="80" t="str">
        <f>IF(VLOOKUP($A135,FAG_Daten_2022!$A$1:$FK$206,FAG_Daten_2022!X$1,FALSE)="","",VLOOKUP($A135,FAG_Daten_2022!$A$1:$FK$206,FAG_Daten_2022!X$1,FALSE))</f>
        <v/>
      </c>
      <c r="BK135" s="80" t="str">
        <f>IF(VLOOKUP($A135,FAG_Daten_2022!$A$1:$FK$206,FAG_Daten_2022!Y$1,FALSE)="","",VLOOKUP($A135,FAG_Daten_2022!$A$1:$FK$206,FAG_Daten_2022!Y$1,FALSE))</f>
        <v/>
      </c>
      <c r="BL135" s="80" t="str">
        <f>IF(VLOOKUP($A135,FAG_Daten_2022!$A$1:$FK$206,FAG_Daten_2022!Z$1,FALSE)="","",VLOOKUP($A135,FAG_Daten_2022!$A$1:$FK$206,FAG_Daten_2022!Z$1,FALSE))</f>
        <v/>
      </c>
      <c r="BM135" s="82">
        <f>IF(VLOOKUP($A135,FAG_Daten_2022!$A$1:$FK$206,FAG_Daten_2022!AG$1,FALSE)="","",VLOOKUP($A135,FAG_Daten_2022!$A$1:$FK$206,FAG_Daten_2022!AG$1,FALSE))</f>
        <v>13365022</v>
      </c>
      <c r="BN135" s="82">
        <f>IF(VLOOKUP($A135,FAG_Daten_2022!$A$1:$FK$206,FAG_Daten_2022!AH$1,FALSE)="","",VLOOKUP($A135,FAG_Daten_2022!$A$1:$FK$206,FAG_Daten_2022!AH$1,FALSE))</f>
        <v>0</v>
      </c>
      <c r="BO135" s="82">
        <f>IF(VLOOKUP($A135,FAG_Daten_2022!$A$1:$FK$206,FAG_Daten_2022!AI$1,FALSE)="","",VLOOKUP($A135,FAG_Daten_2022!$A$1:$FK$206,FAG_Daten_2022!AI$1,FALSE))</f>
        <v>0</v>
      </c>
      <c r="BP135" s="113">
        <f>IF(VLOOKUP($A135,FAG_Daten_2022!$A$1:$FK$206,FAG_Daten_2022!AJ$1,FALSE)="","",VLOOKUP($A135,FAG_Daten_2022!$A$1:$FK$206,FAG_Daten_2022!AJ$1,FALSE))</f>
        <v>0</v>
      </c>
      <c r="BQ135" s="82" t="str">
        <f>IF(VLOOKUP($A135,FAG_Daten_2022!$A$1:$FK$206,FAG_Daten_2022!AK$1,FALSE)="","",VLOOKUP($A135,FAG_Daten_2022!$A$1:$FK$206,FAG_Daten_2022!AK$1,FALSE))</f>
        <v/>
      </c>
      <c r="BR135" s="82">
        <f>IF(VLOOKUP($A135,FAG_Daten_2022!$A$1:$FK$206,FAG_Daten_2022!AL$1,FALSE)="","",VLOOKUP($A135,FAG_Daten_2022!$A$1:$FK$206,FAG_Daten_2022!AL$1,FALSE))</f>
        <v>13365022</v>
      </c>
      <c r="BS135" s="82">
        <f>IF(VLOOKUP($A135,FAG_Daten_2022!$A$1:$FK$206,FAG_Daten_2022!AM$1,FALSE)="","",VLOOKUP($A135,FAG_Daten_2022!$A$1:$FK$206,FAG_Daten_2022!AM$1,FALSE))</f>
        <v>0</v>
      </c>
      <c r="BT135" s="82" t="str">
        <f>IF(VLOOKUP($A135,FAG_Daten_2022!$A$1:$FK$206,FAG_Daten_2022!AN$1,FALSE)="","",VLOOKUP($A135,FAG_Daten_2022!$A$1:$FK$206,FAG_Daten_2022!AN$1,FALSE))</f>
        <v/>
      </c>
      <c r="BU135" s="82" t="str">
        <f>IF(VLOOKUP($A135,FAG_Daten_2022!$A$1:$FK$206,FAG_Daten_2022!AO$1,FALSE)="","",VLOOKUP($A135,FAG_Daten_2022!$A$1:$FK$206,FAG_Daten_2022!AO$1,FALSE))</f>
        <v/>
      </c>
      <c r="BV135" s="82">
        <f>IF(VLOOKUP($A135,FAG_Daten_2022!$A$1:$FK$206,FAG_Daten_2022!AP$1,FALSE)="","",VLOOKUP($A135,FAG_Daten_2022!$A$1:$FK$206,FAG_Daten_2022!AP$1,FALSE))</f>
        <v>0</v>
      </c>
      <c r="BW135" s="82" t="str">
        <f>IF(VLOOKUP($A135,FAG_Daten_2022!$A$1:$FK$206,FAG_Daten_2022!AQ$1,FALSE)="","",VLOOKUP($A135,FAG_Daten_2022!$A$1:$FK$206,FAG_Daten_2022!AQ$1,FALSE))</f>
        <v/>
      </c>
      <c r="BX135" s="82" t="str">
        <f>IF(VLOOKUP($A135,FAG_Daten_2022!$A$1:$FK$206,FAG_Daten_2022!AR$1,FALSE)="","",VLOOKUP($A135,FAG_Daten_2022!$A$1:$FK$206,FAG_Daten_2022!AR$1,FALSE))</f>
        <v/>
      </c>
      <c r="BY135" s="82" t="str">
        <f>IF(VLOOKUP($A135,FAG_Daten_2022!$A$1:$FK$206,FAG_Daten_2022!AS$1,FALSE)="","",VLOOKUP($A135,FAG_Daten_2022!$A$1:$FK$206,FAG_Daten_2022!AS$1,FALSE))</f>
        <v/>
      </c>
      <c r="BZ135" s="82">
        <f t="shared" si="123"/>
        <v>0</v>
      </c>
      <c r="CA135" s="82">
        <f t="shared" si="124"/>
        <v>0</v>
      </c>
      <c r="CB135" s="82">
        <f t="shared" si="125"/>
        <v>0</v>
      </c>
      <c r="CC135" s="82" t="str">
        <f t="shared" si="126"/>
        <v/>
      </c>
      <c r="CD135" s="82">
        <f t="shared" si="127"/>
        <v>30583</v>
      </c>
      <c r="CE135" s="82">
        <f t="shared" si="128"/>
        <v>0</v>
      </c>
      <c r="CF135" s="82" t="str">
        <f t="shared" si="129"/>
        <v/>
      </c>
      <c r="CG135" s="82" t="str">
        <f t="shared" si="130"/>
        <v/>
      </c>
      <c r="CH135" s="82">
        <f t="shared" si="131"/>
        <v>0</v>
      </c>
      <c r="CI135" s="82" t="str">
        <f t="shared" si="132"/>
        <v/>
      </c>
      <c r="CJ135" s="82" t="str">
        <f t="shared" si="133"/>
        <v/>
      </c>
      <c r="CK135" s="82" t="str">
        <f t="shared" si="134"/>
        <v/>
      </c>
      <c r="CL135" s="82">
        <f t="shared" si="135"/>
        <v>0</v>
      </c>
      <c r="CM135" s="82">
        <f t="shared" si="136"/>
        <v>0</v>
      </c>
      <c r="CN135" s="82">
        <f t="shared" si="137"/>
        <v>0</v>
      </c>
      <c r="CO135" s="82" t="str">
        <f t="shared" si="138"/>
        <v/>
      </c>
      <c r="CP135" s="82">
        <f t="shared" si="139"/>
        <v>0</v>
      </c>
      <c r="CQ135" s="82">
        <f t="shared" si="140"/>
        <v>0</v>
      </c>
      <c r="CR135" s="82" t="str">
        <f t="shared" si="141"/>
        <v/>
      </c>
      <c r="CS135" s="82" t="str">
        <f t="shared" si="142"/>
        <v/>
      </c>
      <c r="CT135" s="82">
        <f t="shared" si="143"/>
        <v>0</v>
      </c>
      <c r="CU135" s="82" t="str">
        <f t="shared" si="144"/>
        <v/>
      </c>
      <c r="CV135" s="82" t="str">
        <f t="shared" si="145"/>
        <v/>
      </c>
      <c r="CW135" s="82" t="str">
        <f t="shared" si="146"/>
        <v/>
      </c>
      <c r="CX135" s="82">
        <f t="shared" si="147"/>
        <v>30583</v>
      </c>
      <c r="CY135" s="82">
        <f>VLOOKUP($A135,FAG_Daten_2022!$A$1:$FK$206,FAG_Daten_2022!I$1,FALSE)</f>
        <v>816</v>
      </c>
      <c r="CZ135" s="82" t="str">
        <f>IF(VLOOKUP($A135,FAG_Daten_2022!$A$1:$FK$206,FAG_Daten_2022!BE$1,FALSE)="","",VLOOKUP($A135,FAG_Daten_2022!$A$1:$FK$206,FAG_Daten_2022!BE$1,FALSE))</f>
        <v/>
      </c>
      <c r="DA135" s="82" t="str">
        <f>IF(VLOOKUP($A135,FAG_Daten_2022!$A$1:$FK$206,FAG_Daten_2022!BF$1,FALSE)="","",VLOOKUP($A135,FAG_Daten_2022!$A$1:$FK$206,FAG_Daten_2022!BF$1,FALSE))</f>
        <v/>
      </c>
      <c r="DB135" s="82" t="str">
        <f>IF(VLOOKUP($A135,FAG_Daten_2022!$A$1:$FK$206,FAG_Daten_2022!BG$1,FALSE)="","",VLOOKUP($A135,FAG_Daten_2022!$A$1:$FK$206,FAG_Daten_2022!BG$1,FALSE))</f>
        <v/>
      </c>
      <c r="DC135" s="82" t="str">
        <f>IF(VLOOKUP($A135,FAG_Daten_2022!$A$1:$FK$206,FAG_Daten_2022!BH$1,FALSE)="","",VLOOKUP($A135,FAG_Daten_2022!$A$1:$FK$206,FAG_Daten_2022!BH$1,FALSE))</f>
        <v/>
      </c>
      <c r="DD135" s="82">
        <f>IF(VLOOKUP($A135,FAG_Daten_2022!$A$1:$FK$206,FAG_Daten_2022!BI$1,FALSE)="","",VLOOKUP($A135,FAG_Daten_2022!$A$1:$FK$206,FAG_Daten_2022!BI$1,FALSE))</f>
        <v>77</v>
      </c>
      <c r="DE135" s="82" t="str">
        <f>IF(VLOOKUP($A135,FAG_Daten_2022!$A$1:$FK$206,FAG_Daten_2022!BJ$1,FALSE)="","",VLOOKUP($A135,FAG_Daten_2022!$A$1:$FK$206,FAG_Daten_2022!BJ$1,FALSE))</f>
        <v/>
      </c>
      <c r="DF135" s="82" t="str">
        <f>IF(VLOOKUP($A135,FAG_Daten_2022!$A$1:$FK$206,FAG_Daten_2022!BK$1,FALSE)="","",VLOOKUP($A135,FAG_Daten_2022!$A$1:$FK$206,FAG_Daten_2022!BK$1,FALSE))</f>
        <v/>
      </c>
      <c r="DG135" s="82" t="str">
        <f>IF(VLOOKUP($A135,FAG_Daten_2022!$A$1:$FK$206,FAG_Daten_2022!BL$1,FALSE)="","",VLOOKUP($A135,FAG_Daten_2022!$A$1:$FK$206,FAG_Daten_2022!BL$1,FALSE))</f>
        <v/>
      </c>
      <c r="DH135" s="82" t="str">
        <f>IF(VLOOKUP($A135,FAG_Daten_2022!$A$1:$FK$206,FAG_Daten_2022!BM$1,FALSE)="","",VLOOKUP($A135,FAG_Daten_2022!$A$1:$FK$206,FAG_Daten_2022!BM$1,FALSE))</f>
        <v/>
      </c>
      <c r="DI135" s="82" t="str">
        <f>IF(VLOOKUP($A135,FAG_Daten_2022!$A$1:$FK$206,FAG_Daten_2022!BN$1,FALSE)="","",VLOOKUP($A135,FAG_Daten_2022!$A$1:$FK$206,FAG_Daten_2022!BN$1,FALSE))</f>
        <v/>
      </c>
      <c r="DJ135" s="82" t="str">
        <f>IF(VLOOKUP($A135,FAG_Daten_2022!$A$1:$FK$206,FAG_Daten_2022!BO$1,FALSE)="","",VLOOKUP($A135,FAG_Daten_2022!$A$1:$FK$206,FAG_Daten_2022!BO$1,FALSE))</f>
        <v/>
      </c>
      <c r="DK135" s="82" t="str">
        <f>IF(VLOOKUP($A135,FAG_Daten_2022!$A$1:$FK$206,FAG_Daten_2022!BP$1,FALSE)="","",VLOOKUP($A135,FAG_Daten_2022!$A$1:$FK$206,FAG_Daten_2022!BP$1,FALSE))</f>
        <v/>
      </c>
      <c r="DL135" s="82" t="str">
        <f>IF(VLOOKUP($A135,FAG_Daten_2022!$A$1:$FK$206,FAG_Daten_2022!BQ$1,FALSE)="","",VLOOKUP($A135,FAG_Daten_2022!$A$1:$FK$206,FAG_Daten_2022!BQ$1,FALSE))</f>
        <v/>
      </c>
      <c r="DM135" s="82" t="str">
        <f>IF(VLOOKUP($A135,FAG_Daten_2022!$A$1:$FK$206,FAG_Daten_2022!BR$1,FALSE)="","",VLOOKUP($A135,FAG_Daten_2022!$A$1:$FK$206,FAG_Daten_2022!BR$1,FALSE))</f>
        <v/>
      </c>
      <c r="DN135" s="82" t="str">
        <f t="shared" si="148"/>
        <v/>
      </c>
      <c r="DO135" s="82" t="str">
        <f t="shared" si="149"/>
        <v/>
      </c>
      <c r="DP135" s="82" t="str">
        <f t="shared" si="150"/>
        <v/>
      </c>
      <c r="DQ135" s="82" t="str">
        <f t="shared" si="151"/>
        <v/>
      </c>
      <c r="DR135" s="82">
        <f t="shared" si="152"/>
        <v>0</v>
      </c>
      <c r="DS135" s="82" t="str">
        <f t="shared" si="153"/>
        <v/>
      </c>
      <c r="DT135" s="82" t="str">
        <f t="shared" si="154"/>
        <v/>
      </c>
      <c r="DU135" s="82" t="str">
        <f t="shared" si="155"/>
        <v/>
      </c>
      <c r="DV135" s="82" t="str">
        <f t="shared" si="156"/>
        <v/>
      </c>
      <c r="DW135" s="82" t="str">
        <f t="shared" si="157"/>
        <v/>
      </c>
      <c r="DX135" s="82" t="str">
        <f t="shared" si="158"/>
        <v/>
      </c>
      <c r="DY135" s="82" t="str">
        <f t="shared" si="159"/>
        <v/>
      </c>
      <c r="DZ135" s="82">
        <f t="shared" si="160"/>
        <v>0</v>
      </c>
      <c r="EA135" s="82">
        <f t="shared" si="161"/>
        <v>30583</v>
      </c>
      <c r="EB135" s="82"/>
      <c r="EC135" s="82"/>
      <c r="ED135" s="82"/>
      <c r="EE135" s="82"/>
      <c r="EF135" s="82"/>
      <c r="EG135" s="82"/>
      <c r="EH135" s="82"/>
      <c r="EI135" s="82"/>
      <c r="EJ135" s="82"/>
      <c r="EL135" s="11"/>
    </row>
    <row r="136" spans="1:143" s="3" customFormat="1" outlineLevel="1" x14ac:dyDescent="0.2">
      <c r="A136" s="3">
        <v>292</v>
      </c>
      <c r="B136" s="3" t="str">
        <f>VLOOKUP(A136,FAG_Daten_2022!A$1:$FK$206,FAG_Daten_2022!$B$1,FALSE)</f>
        <v>Stammheim</v>
      </c>
      <c r="C136" s="3" t="str">
        <f>VLOOKUP(A136,FAG_Daten_2022!A$1:$FK$206,FAG_Daten_2022!$C$1,FALSE)</f>
        <v>Politische Gemeinde</v>
      </c>
      <c r="D136" s="3" t="str">
        <f>VLOOKUP(A136,FAG_Daten_2022!A$1:$FK$206,FAG_Daten_2022!$D$1,FALSE)</f>
        <v>Bezirk Andelfingen</v>
      </c>
      <c r="E136" s="82">
        <f>VLOOKUP(A136,FAG_Daten_2022!A$1:$FK$206,FAG_Daten_2022!$AT$1,FALSE)</f>
        <v>2375</v>
      </c>
      <c r="F136" s="82">
        <f>VLOOKUP(A136,FAG_Daten_2022!A$1:$FK$206,FAG_Daten_2022!$AV$1,FALSE)</f>
        <v>3770</v>
      </c>
      <c r="G136" s="82">
        <f>VLOOKUP(A136,FAG_Daten_2022!A$1:$FK$206,FAG_Daten_2022!$F$1,FALSE)</f>
        <v>2858</v>
      </c>
      <c r="H136" s="80">
        <f>VLOOKUP(A136,FAG_Daten_2022!A$1:$FK$206,FAG_Daten_2022!$DH$1,FALSE)</f>
        <v>124</v>
      </c>
      <c r="I136" s="82">
        <f>ROUND(IF(E136&lt;FAG_Basisdaten!$C$5*F136,(FAG_Basisdaten!$C$5*F136-E136)*G136*H136/100,0),0)</f>
        <v>4275739</v>
      </c>
      <c r="J136" s="82">
        <f>VLOOKUP(A136,FAG_Daten_2022!A$1:$FK$206,FAG_Daten_2022!$AT$1,FALSE)</f>
        <v>2375</v>
      </c>
      <c r="K136" s="82">
        <f>VLOOKUP(A136,FAG_Daten_2022!A$1:$FK$206,FAG_Daten_2022!$AV$1,FALSE)</f>
        <v>3770</v>
      </c>
      <c r="L136" s="3">
        <f>VLOOKUP(A136,FAG_Daten_2022!A$1:$FK$206,FAG_Daten_2022!$F$1,FALSE)</f>
        <v>2858</v>
      </c>
      <c r="M136" s="3">
        <f>VLOOKUP(A136,FAG_Daten_2022!A$1:$FK$206,FAG_Daten_2022!DJ$1,FALSE)</f>
        <v>99.67</v>
      </c>
      <c r="N136" s="3">
        <f>VLOOKUP(A136,FAG_Daten_2022!A$1:$FK$206,FAG_Daten_2022!$DK$1,FALSE)</f>
        <v>100.87</v>
      </c>
      <c r="O136" s="82">
        <f>ROUND(IF(J136&gt;K136*FAG_Basisdaten!$C$8,(J136-K136*FAG_Basisdaten!$C$8)*FAG_Basisdaten!$C$9*L136*(M136/N136),0),0)</f>
        <v>0</v>
      </c>
      <c r="P136" s="82">
        <f>VLOOKUP(A136,FAG_Daten_2022!A$1:$FK$206,FAG_Daten_2022!$I$1,FALSE)</f>
        <v>622</v>
      </c>
      <c r="Q136" s="82">
        <f>VLOOKUP(A136,FAG_Daten_2022!A$1:$FK$206,FAG_Daten_2022!$F$1,FALSE)</f>
        <v>2858</v>
      </c>
      <c r="R136" s="82">
        <f>VLOOKUP(A136,FAG_Daten_2022!A$1:$FK$206,FAG_Daten_2022!$K$1,FALSE)</f>
        <v>232131</v>
      </c>
      <c r="S136" s="82">
        <f>VLOOKUP(A136,FAG_Daten_2022!A$1:$FK$206,FAG_Daten_2022!$H$1,FALSE)</f>
        <v>1130451</v>
      </c>
      <c r="T136" s="82">
        <f>VLOOKUP(A136,FAG_Daten_2022!A$1:$FK$206,FAG_Daten_2022!$F$1,FALSE)</f>
        <v>2858</v>
      </c>
      <c r="U136" s="3">
        <f>VLOOKUP(A136,FAG_Daten_2022!A$1:$FK$206,FAG_Daten_2022!$BC$1,FALSE)</f>
        <v>102.3</v>
      </c>
      <c r="V136" s="3">
        <f>VLOOKUP(A136,FAG_Daten_2022!A$1:$FK$206,FAG_Daten_2022!$BD$1,FALSE)</f>
        <v>104.2</v>
      </c>
      <c r="W136" s="118">
        <f>IF((P136/Q136)&gt;(R136/S136)*FAG_Basisdaten!$C$12,((P136/Q136)-(R136/S136)*FAG_Basisdaten!$C$12)*T136*FAG_Basisdaten!$C$13*(U136/V136),0)</f>
        <v>0</v>
      </c>
      <c r="X136" s="3">
        <f>VLOOKUP(A136,FAG_Daten_2022!A$1:$FK$206,FAG_Daten_2022!$DH$1,FALSE)</f>
        <v>124</v>
      </c>
      <c r="Y136" s="3">
        <f>VLOOKUP(A136,FAG_Daten_2022!A$1:$FK$206,FAG_Daten_2022!$DJ$1,FALSE)</f>
        <v>99.67</v>
      </c>
      <c r="Z136" s="82">
        <f>ROUND(W136-W136*MIN(MAX((Y136*FAG_Basisdaten!$C$15-X136)/(Y136*FAG_Basisdaten!$C$14),0),1),0)</f>
        <v>0</v>
      </c>
      <c r="AA136" s="79">
        <f>VLOOKUP(A136,FAG_Daten_2022!A$1:$FK$206,FAG_Daten_2022!$AW$1,FALSE)</f>
        <v>119.64</v>
      </c>
      <c r="AB136" s="83">
        <f>VLOOKUP(A136,FAG_Daten_2022!A$1:$FK$206,FAG_Daten_2022!$AZ$1,FALSE)</f>
        <v>1.0800000000000001E-2</v>
      </c>
      <c r="AC136" s="3">
        <f>VLOOKUP(A136,FAG_Daten_2022!A$1:$FK$206,FAG_Daten_2022!$F$1,FALSE)</f>
        <v>2858</v>
      </c>
      <c r="AD136" s="3">
        <f>VLOOKUP(A136,FAG_Daten_2022!A$1:$FK$206,FAG_Daten_2022!$BC$1,FALSE)</f>
        <v>102.3</v>
      </c>
      <c r="AE136" s="3">
        <f>VLOOKUP(A136,FAG_Daten_2022!A$1:$FK$206,FAG_Daten_2022!$BD$1,FALSE)</f>
        <v>104.2</v>
      </c>
      <c r="AF136" s="80">
        <f>IF(OR(AA136&lt;FAG_Basisdaten!$C$18,AB136&gt;FAG_Basisdaten!$C$19),MAX((FAG_Basisdaten!$C$20+FAG_Basisdaten!$C$21*AA136+FAG_Basisdaten!$C$22*AB136*100)*AC136*(AD136/AE136),0),0)</f>
        <v>832113.77642994234</v>
      </c>
      <c r="AG136" s="3">
        <f>VLOOKUP(A136,FAG_Daten_2022!A$1:$FK$206,FAG_Daten_2022!$DH$1,FALSE)</f>
        <v>124</v>
      </c>
      <c r="AH136" s="3">
        <f>VLOOKUP(A136,FAG_Daten_2022!A$1:$FK$206,FAG_Daten_2022!$DJ$1,FALSE)</f>
        <v>99.67</v>
      </c>
      <c r="AI136" s="82">
        <f>ROUND(AF136-AF136*MIN(MAX((AH136*FAG_Basisdaten!$C$24-AG136)/(AH136*FAG_Basisdaten!$C$23),0),1),0)</f>
        <v>747549</v>
      </c>
      <c r="AJ136" s="3">
        <f>VLOOKUP(A136,FAG_Daten_2022!$A$1:$FK$206,FAG_Daten_2022!$BC$1,FALSE)</f>
        <v>102.3</v>
      </c>
      <c r="AK136" s="3">
        <f>VLOOKUP(A136,FAG_Daten_2022!$A$1:$FK$206,FAG_Daten_2022!$BD$1,FALSE)</f>
        <v>104.2</v>
      </c>
      <c r="AL136" s="82">
        <v>0</v>
      </c>
      <c r="AM136" s="82">
        <f t="shared" ref="AM136" si="162">SUM(I136,-O136,Z136,AI136,AL136)</f>
        <v>5023288</v>
      </c>
      <c r="AN136" s="115" t="str">
        <f>IF(VLOOKUP($A136,FAG_Daten_2022!$A$1:$FK$206,FAG_Daten_2022!BS$1,FALSE)="","",VLOOKUP($A136,FAG_Daten_2022!$A$1:$FK$206,FAG_Daten_2022!BS$1,FALSE))</f>
        <v/>
      </c>
      <c r="AO136" s="115" t="str">
        <f>IF(VLOOKUP($A136,FAG_Daten_2022!$A$1:$FK$206,FAG_Daten_2022!BT$1,FALSE)="","",VLOOKUP($A136,FAG_Daten_2022!$A$1:$FK$206,FAG_Daten_2022!BT$1,FALSE))</f>
        <v/>
      </c>
      <c r="AP136" s="115" t="str">
        <f>IF(VLOOKUP($A136,FAG_Daten_2022!$A$1:$FK$206,FAG_Daten_2022!BU$1,FALSE)="","",VLOOKUP($A136,FAG_Daten_2022!$A$1:$FK$206,FAG_Daten_2022!BU$1,FALSE))</f>
        <v/>
      </c>
      <c r="AQ136" s="115" t="str">
        <f>IF(VLOOKUP($A136,FAG_Daten_2022!$A$1:$FK$206,FAG_Daten_2022!BV$1,FALSE)="","",VLOOKUP($A136,FAG_Daten_2022!$A$1:$FK$206,FAG_Daten_2022!BV$1,FALSE))</f>
        <v/>
      </c>
      <c r="AR136" s="115" t="str">
        <f>IF(VLOOKUP($A136,FAG_Daten_2022!$A$1:$FK$206,FAG_Daten_2022!BW$1,FALSE)="","",VLOOKUP($A136,FAG_Daten_2022!$A$1:$FK$206,FAG_Daten_2022!BW$1,FALSE))</f>
        <v/>
      </c>
      <c r="AS136" s="115" t="str">
        <f>IF(VLOOKUP($A136,FAG_Daten_2022!$A$1:$FK$206,FAG_Daten_2022!BX$1,FALSE)="","",VLOOKUP($A136,FAG_Daten_2022!$A$1:$FK$206,FAG_Daten_2022!BX$1,FALSE))</f>
        <v/>
      </c>
      <c r="AT136" s="115" t="str">
        <f>IF(VLOOKUP($A136,FAG_Daten_2022!$A$1:$FK$206,FAG_Daten_2022!BY$1,FALSE)="","",VLOOKUP($A136,FAG_Daten_2022!$A$1:$FK$206,FAG_Daten_2022!BY$1,FALSE))</f>
        <v/>
      </c>
      <c r="AU136" s="115" t="str">
        <f>IF(VLOOKUP($A136,FAG_Daten_2022!$A$1:$FK$206,FAG_Daten_2022!BZ$1,FALSE)="","",VLOOKUP($A136,FAG_Daten_2022!$A$1:$FK$206,FAG_Daten_2022!BZ$1,FALSE))</f>
        <v/>
      </c>
      <c r="AV136" s="115" t="str">
        <f>IF(VLOOKUP($A136,FAG_Daten_2022!$A$1:$FK$206,FAG_Daten_2022!CA$1,FALSE)="","",VLOOKUP($A136,FAG_Daten_2022!$A$1:$FK$206,FAG_Daten_2022!CA$1,FALSE))</f>
        <v/>
      </c>
      <c r="AW136" s="115" t="str">
        <f>IF(VLOOKUP($A136,FAG_Daten_2022!$A$1:$FK$206,FAG_Daten_2022!CB$1,FALSE)="","",VLOOKUP($A136,FAG_Daten_2022!$A$1:$FK$206,FAG_Daten_2022!CB$1,FALSE))</f>
        <v/>
      </c>
      <c r="AX136" s="115" t="str">
        <f>IF(VLOOKUP($A136,FAG_Daten_2022!$A$1:$FK$206,FAG_Daten_2022!CC$1,FALSE)="","",VLOOKUP($A136,FAG_Daten_2022!$A$1:$FK$206,FAG_Daten_2022!CC$1,FALSE))</f>
        <v/>
      </c>
      <c r="AY136" s="115" t="str">
        <f>IF(VLOOKUP($A136,FAG_Daten_2022!$A$1:$FK$206,FAG_Daten_2022!CD$1,FALSE)="","",VLOOKUP($A136,FAG_Daten_2022!$A$1:$FK$206,FAG_Daten_2022!CD$1,FALSE))</f>
        <v/>
      </c>
      <c r="AZ136" s="80">
        <f>VLOOKUP($A136,FAG_Daten_2022!$A$1:$FK$206,FAG_Daten_2022!$DH$1,FALSE)</f>
        <v>124</v>
      </c>
      <c r="BA136" s="80">
        <f>IF(VLOOKUP($A136,FAG_Daten_2022!$A$1:$FK$206,FAG_Daten_2022!M$1,FALSE)="","",VLOOKUP($A136,FAG_Daten_2022!$A$1:$FK$206,FAG_Daten_2022!M$1,FALSE))</f>
        <v>0</v>
      </c>
      <c r="BB136" s="80">
        <f>IF(VLOOKUP($A136,FAG_Daten_2022!$A$1:$FK$206,FAG_Daten_2022!N$1,FALSE)="","",VLOOKUP($A136,FAG_Daten_2022!$A$1:$FK$206,FAG_Daten_2022!N$1,FALSE))</f>
        <v>0</v>
      </c>
      <c r="BC136" s="80">
        <f>IF(VLOOKUP($A136,FAG_Daten_2022!$A$1:$FK$206,FAG_Daten_2022!O$1,FALSE)="","",VLOOKUP($A136,FAG_Daten_2022!$A$1:$FK$206,FAG_Daten_2022!O$1,FALSE))</f>
        <v>0</v>
      </c>
      <c r="BD136" s="80" t="str">
        <f>IF(VLOOKUP($A136,FAG_Daten_2022!$A$1:$FK$206,FAG_Daten_2022!P$1,FALSE)="","",VLOOKUP($A136,FAG_Daten_2022!$A$1:$FK$206,FAG_Daten_2022!P$1,FALSE))</f>
        <v/>
      </c>
      <c r="BE136" s="80">
        <f>IF(VLOOKUP($A136,FAG_Daten_2022!$A$1:$FK$206,FAG_Daten_2022!R$1,FALSE)="","",VLOOKUP($A136,FAG_Daten_2022!$A$1:$FK$206,FAG_Daten_2022!R$1,FALSE))</f>
        <v>0</v>
      </c>
      <c r="BF136" s="80">
        <f>IF(VLOOKUP($A136,FAG_Daten_2022!$A$1:$FK$206,FAG_Daten_2022!S$1,FALSE)="","",VLOOKUP($A136,FAG_Daten_2022!$A$1:$FK$206,FAG_Daten_2022!S$1,FALSE))</f>
        <v>0</v>
      </c>
      <c r="BG136" s="80" t="str">
        <f>IF(VLOOKUP($A136,FAG_Daten_2022!$A$1:$FK$206,FAG_Daten_2022!T$1,FALSE)="","",VLOOKUP($A136,FAG_Daten_2022!$A$1:$FK$206,FAG_Daten_2022!T$1,FALSE))</f>
        <v/>
      </c>
      <c r="BH136" s="80" t="str">
        <f>IF(VLOOKUP($A136,FAG_Daten_2022!$A$1:$FK$206,FAG_Daten_2022!U$1,FALSE)="","",VLOOKUP($A136,FAG_Daten_2022!$A$1:$FK$206,FAG_Daten_2022!U$1,FALSE))</f>
        <v/>
      </c>
      <c r="BI136" s="80"/>
      <c r="BJ136" s="80" t="str">
        <f>IF(VLOOKUP($A136,FAG_Daten_2022!$A$1:$FK$206,FAG_Daten_2022!X$1,FALSE)="","",VLOOKUP($A136,FAG_Daten_2022!$A$1:$FK$206,FAG_Daten_2022!X$1,FALSE))</f>
        <v/>
      </c>
      <c r="BK136" s="80" t="str">
        <f>IF(VLOOKUP($A136,FAG_Daten_2022!$A$1:$FK$206,FAG_Daten_2022!Y$1,FALSE)="","",VLOOKUP($A136,FAG_Daten_2022!$A$1:$FK$206,FAG_Daten_2022!Y$1,FALSE))</f>
        <v/>
      </c>
      <c r="BL136" s="80" t="str">
        <f>IF(VLOOKUP($A136,FAG_Daten_2022!$A$1:$FK$206,FAG_Daten_2022!Z$1,FALSE)="","",VLOOKUP($A136,FAG_Daten_2022!$A$1:$FK$206,FAG_Daten_2022!Z$1,FALSE))</f>
        <v/>
      </c>
      <c r="BM136" s="82">
        <f>IF(VLOOKUP($A136,FAG_Daten_2022!$A$1:$FK$206,FAG_Daten_2022!AG$1,FALSE)="","",VLOOKUP($A136,FAG_Daten_2022!$A$1:$FK$206,FAG_Daten_2022!AG$1,FALSE))</f>
        <v>6788109</v>
      </c>
      <c r="BN136" s="82">
        <f>IF(VLOOKUP($A136,FAG_Daten_2022!$A$1:$FK$206,FAG_Daten_2022!AH$1,FALSE)="","",VLOOKUP($A136,FAG_Daten_2022!$A$1:$FK$206,FAG_Daten_2022!AH$1,FALSE))</f>
        <v>0</v>
      </c>
      <c r="BO136" s="82">
        <f>IF(VLOOKUP($A136,FAG_Daten_2022!$A$1:$FK$206,FAG_Daten_2022!AI$1,FALSE)="","",VLOOKUP($A136,FAG_Daten_2022!$A$1:$FK$206,FAG_Daten_2022!AI$1,FALSE))</f>
        <v>0</v>
      </c>
      <c r="BP136" s="113">
        <f>IF(VLOOKUP($A136,FAG_Daten_2022!$A$1:$FK$206,FAG_Daten_2022!AJ$1,FALSE)="","",VLOOKUP($A136,FAG_Daten_2022!$A$1:$FK$206,FAG_Daten_2022!AJ$1,FALSE))</f>
        <v>0</v>
      </c>
      <c r="BQ136" s="82" t="str">
        <f>IF(VLOOKUP($A136,FAG_Daten_2022!$A$1:$FK$206,FAG_Daten_2022!AK$1,FALSE)="","",VLOOKUP($A136,FAG_Daten_2022!$A$1:$FK$206,FAG_Daten_2022!AK$1,FALSE))</f>
        <v/>
      </c>
      <c r="BR136" s="82">
        <f>IF(VLOOKUP($A136,FAG_Daten_2022!$A$1:$FK$206,FAG_Daten_2022!AL$1,FALSE)="","",VLOOKUP($A136,FAG_Daten_2022!$A$1:$FK$206,FAG_Daten_2022!AL$1,FALSE))</f>
        <v>0</v>
      </c>
      <c r="BS136" s="82">
        <f>IF(VLOOKUP($A136,FAG_Daten_2022!$A$1:$FK$206,FAG_Daten_2022!AM$1,FALSE)="","",VLOOKUP($A136,FAG_Daten_2022!$A$1:$FK$206,FAG_Daten_2022!AM$1,FALSE))</f>
        <v>0</v>
      </c>
      <c r="BT136" s="82" t="str">
        <f>IF(VLOOKUP($A136,FAG_Daten_2022!$A$1:$FK$206,FAG_Daten_2022!AN$1,FALSE)="","",VLOOKUP($A136,FAG_Daten_2022!$A$1:$FK$206,FAG_Daten_2022!AN$1,FALSE))</f>
        <v/>
      </c>
      <c r="BU136" s="82" t="str">
        <f>IF(VLOOKUP($A136,FAG_Daten_2022!$A$1:$FK$206,FAG_Daten_2022!AO$1,FALSE)="","",VLOOKUP($A136,FAG_Daten_2022!$A$1:$FK$206,FAG_Daten_2022!AO$1,FALSE))</f>
        <v/>
      </c>
      <c r="BV136" s="82"/>
      <c r="BW136" s="82" t="str">
        <f>IF(VLOOKUP($A136,FAG_Daten_2022!$A$1:$FK$206,FAG_Daten_2022!AQ$1,FALSE)="","",VLOOKUP($A136,FAG_Daten_2022!$A$1:$FK$206,FAG_Daten_2022!AQ$1,FALSE))</f>
        <v/>
      </c>
      <c r="BX136" s="82" t="str">
        <f>IF(VLOOKUP($A136,FAG_Daten_2022!$A$1:$FK$206,FAG_Daten_2022!AR$1,FALSE)="","",VLOOKUP($A136,FAG_Daten_2022!$A$1:$FK$206,FAG_Daten_2022!AR$1,FALSE))</f>
        <v/>
      </c>
      <c r="BY136" s="82" t="str">
        <f>IF(VLOOKUP($A136,FAG_Daten_2022!$A$1:$FK$206,FAG_Daten_2022!AS$1,FALSE)="","",VLOOKUP($A136,FAG_Daten_2022!$A$1:$FK$206,FAG_Daten_2022!AS$1,FALSE))</f>
        <v/>
      </c>
      <c r="BZ136" s="82">
        <f t="shared" ref="BZ136" si="163">IF(BN136="","",ROUND(((BA136/100)*BN136)/(($AZ136/100)*$BM136)*$I136,0))</f>
        <v>0</v>
      </c>
      <c r="CA136" s="82">
        <f t="shared" ref="CA136" si="164">IF(BO136="","",ROUND(((BB136/100)*BO136)/(($AZ136/100)*$BM136)*$I136,0))</f>
        <v>0</v>
      </c>
      <c r="CB136" s="82">
        <f t="shared" ref="CB136" si="165">IF(BP136="","",ROUND(((BC136/100)*BP136)/(($AZ136/100)*$BM136)*$I136,0))</f>
        <v>0</v>
      </c>
      <c r="CC136" s="82" t="str">
        <f t="shared" ref="CC136" si="166">IF(BQ136="","",ROUND(((BD136/100)*BQ136)/(($AZ136/100)*$BM136)*$I136,0))</f>
        <v/>
      </c>
      <c r="CD136" s="82">
        <f t="shared" ref="CD136" si="167">IF(BR136="","",ROUND(((BE136/100)*BR136)/(($AZ136/100)*$BM136)*$I136,0))</f>
        <v>0</v>
      </c>
      <c r="CE136" s="82">
        <f t="shared" ref="CE136" si="168">IF(BS136="","",ROUND(((BF136/100)*BS136)/(($AZ136/100)*$BM136)*$I136,0))</f>
        <v>0</v>
      </c>
      <c r="CF136" s="82" t="str">
        <f t="shared" ref="CF136" si="169">IF(BT136="","",ROUND(((BG136/100)*BT136)/(($AZ136/100)*$BM136)*$I136,0))</f>
        <v/>
      </c>
      <c r="CG136" s="82" t="str">
        <f t="shared" ref="CG136" si="170">IF(BU136="","",ROUND(((BH136/100)*BU136)/(($AZ136/100)*$BM136)*$I136,0))</f>
        <v/>
      </c>
      <c r="CH136" s="82" t="str">
        <f t="shared" ref="CH136" si="171">IF(BV136="","",ROUND(((BI136/100)*BV136)/(($AZ136/100)*$BM136)*$I136,0))</f>
        <v/>
      </c>
      <c r="CI136" s="82" t="str">
        <f t="shared" ref="CI136" si="172">IF(BW136="","",ROUND(((BJ136/100)*BW136)/(($AZ136/100)*$BM136)*$I136,0))</f>
        <v/>
      </c>
      <c r="CJ136" s="82" t="str">
        <f t="shared" ref="CJ136" si="173">IF(BX136="","",ROUND(((BK136/100)*BX136)/(($AZ136/100)*$BM136)*$I136,0))</f>
        <v/>
      </c>
      <c r="CK136" s="82" t="str">
        <f t="shared" ref="CK136" si="174">IF(BY136="","",ROUND(((BL136/100)*BY136)/(($AZ136/100)*$BM136)*$I136,0))</f>
        <v/>
      </c>
      <c r="CL136" s="82">
        <f t="shared" ref="CL136" si="175">IF(BN136="","",ROUND(((BA136/100)*BN136)/(($AZ136/100)*$BM136)*$O136,0))</f>
        <v>0</v>
      </c>
      <c r="CM136" s="82">
        <f t="shared" ref="CM136" si="176">IF(BO136="","",ROUND(((BB136/100)*BO136)/(($AZ136/100)*$BM136)*$O136,0))</f>
        <v>0</v>
      </c>
      <c r="CN136" s="82">
        <f t="shared" ref="CN136" si="177">IF(BP136="","",ROUND(((BC136/100)*BP136)/(($AZ136/100)*$BM136)*$O136,0))</f>
        <v>0</v>
      </c>
      <c r="CO136" s="82" t="str">
        <f t="shared" ref="CO136" si="178">IF(BQ136="","",ROUND(((BD136/100)*BQ136)/(($AZ136/100)*$BM136)*$O136,0))</f>
        <v/>
      </c>
      <c r="CP136" s="82">
        <f t="shared" ref="CP136" si="179">IF(BR136="","",ROUND(((BE136/100)*BR136)/(($AZ136/100)*$BM136)*$O136,0))</f>
        <v>0</v>
      </c>
      <c r="CQ136" s="82">
        <f t="shared" ref="CQ136" si="180">IF(BS136="","",ROUND(((BF136/100)*BS136)/(($AZ136/100)*$BM136)*$O136,0))</f>
        <v>0</v>
      </c>
      <c r="CR136" s="82" t="str">
        <f t="shared" ref="CR136" si="181">IF(BT136="","",ROUND(((BG136/100)*BT136)/(($AZ136/100)*$BM136)*$O136,0))</f>
        <v/>
      </c>
      <c r="CS136" s="82" t="str">
        <f t="shared" ref="CS136" si="182">IF(BU136="","",ROUND(((BH136/100)*BU136)/(($AZ136/100)*$BM136)*$O136,0))</f>
        <v/>
      </c>
      <c r="CT136" s="82" t="str">
        <f t="shared" ref="CT136" si="183">IF(BV136="","",ROUND(((BI136/100)*BV136)/(($AZ136/100)*$BM136)*$O136,0))</f>
        <v/>
      </c>
      <c r="CU136" s="82" t="str">
        <f t="shared" ref="CU136" si="184">IF(BW136="","",ROUND(((BJ136/100)*BW136)/(($AZ136/100)*$BM136)*$O136,0))</f>
        <v/>
      </c>
      <c r="CV136" s="82" t="str">
        <f t="shared" ref="CV136" si="185">IF(BX136="","",ROUND(((BK136/100)*BX136)/(($AZ136/100)*$BM136)*$O136,0))</f>
        <v/>
      </c>
      <c r="CW136" s="82" t="str">
        <f t="shared" ref="CW136" si="186">IF(BY136="","",ROUND(((BL136/100)*BY136)/(($AZ136/100)*$BM136)*$O136,0))</f>
        <v/>
      </c>
      <c r="CX136" s="82">
        <f t="shared" ref="CX136" si="187">SUM(BZ136:CK136)-SUM(CL136:CW136)</f>
        <v>0</v>
      </c>
      <c r="CY136" s="82">
        <f>VLOOKUP($A136,FAG_Daten_2022!$A$1:$FK$206,FAG_Daten_2022!I$1,FALSE)</f>
        <v>622</v>
      </c>
      <c r="CZ136" s="82" t="str">
        <f>IF(VLOOKUP($A136,FAG_Daten_2022!$A$1:$FK$206,FAG_Daten_2022!BE$1,FALSE)="","",VLOOKUP($A136,FAG_Daten_2022!$A$1:$FK$206,FAG_Daten_2022!BE$1,FALSE))</f>
        <v/>
      </c>
      <c r="DA136" s="82" t="str">
        <f>IF(VLOOKUP($A136,FAG_Daten_2022!$A$1:$FK$206,FAG_Daten_2022!BF$1,FALSE)="","",VLOOKUP($A136,FAG_Daten_2022!$A$1:$FK$206,FAG_Daten_2022!BF$1,FALSE))</f>
        <v/>
      </c>
      <c r="DB136" s="82" t="str">
        <f>IF(VLOOKUP($A136,FAG_Daten_2022!$A$1:$FK$206,FAG_Daten_2022!BG$1,FALSE)="","",VLOOKUP($A136,FAG_Daten_2022!$A$1:$FK$206,FAG_Daten_2022!BG$1,FALSE))</f>
        <v/>
      </c>
      <c r="DC136" s="82" t="str">
        <f>IF(VLOOKUP($A136,FAG_Daten_2022!$A$1:$FK$206,FAG_Daten_2022!BH$1,FALSE)="","",VLOOKUP($A136,FAG_Daten_2022!$A$1:$FK$206,FAG_Daten_2022!BH$1,FALSE))</f>
        <v/>
      </c>
      <c r="DD136" s="82" t="str">
        <f>IF(VLOOKUP($A136,FAG_Daten_2022!$A$1:$FK$206,FAG_Daten_2022!BI$1,FALSE)="","",VLOOKUP($A136,FAG_Daten_2022!$A$1:$FK$206,FAG_Daten_2022!BI$1,FALSE))</f>
        <v/>
      </c>
      <c r="DE136" s="82" t="str">
        <f>IF(VLOOKUP($A136,FAG_Daten_2022!$A$1:$FK$206,FAG_Daten_2022!BJ$1,FALSE)="","",VLOOKUP($A136,FAG_Daten_2022!$A$1:$FK$206,FAG_Daten_2022!BJ$1,FALSE))</f>
        <v/>
      </c>
      <c r="DF136" s="82" t="str">
        <f>IF(VLOOKUP($A136,FAG_Daten_2022!$A$1:$FK$206,FAG_Daten_2022!BK$1,FALSE)="","",VLOOKUP($A136,FAG_Daten_2022!$A$1:$FK$206,FAG_Daten_2022!BK$1,FALSE))</f>
        <v/>
      </c>
      <c r="DG136" s="82" t="str">
        <f>IF(VLOOKUP($A136,FAG_Daten_2022!$A$1:$FK$206,FAG_Daten_2022!BL$1,FALSE)="","",VLOOKUP($A136,FAG_Daten_2022!$A$1:$FK$206,FAG_Daten_2022!BL$1,FALSE))</f>
        <v/>
      </c>
      <c r="DH136" s="82" t="str">
        <f>IF(VLOOKUP($A136,FAG_Daten_2022!$A$1:$FK$206,FAG_Daten_2022!BM$1,FALSE)="","",VLOOKUP($A136,FAG_Daten_2022!$A$1:$FK$206,FAG_Daten_2022!BM$1,FALSE))</f>
        <v/>
      </c>
      <c r="DI136" s="82" t="str">
        <f>IF(VLOOKUP($A136,FAG_Daten_2022!$A$1:$FK$206,FAG_Daten_2022!BN$1,FALSE)="","",VLOOKUP($A136,FAG_Daten_2022!$A$1:$FK$206,FAG_Daten_2022!BN$1,FALSE))</f>
        <v/>
      </c>
      <c r="DJ136" s="82" t="str">
        <f>IF(VLOOKUP($A136,FAG_Daten_2022!$A$1:$FK$206,FAG_Daten_2022!BO$1,FALSE)="","",VLOOKUP($A136,FAG_Daten_2022!$A$1:$FK$206,FAG_Daten_2022!BO$1,FALSE))</f>
        <v/>
      </c>
      <c r="DK136" s="82" t="str">
        <f>IF(VLOOKUP($A136,FAG_Daten_2022!$A$1:$FK$206,FAG_Daten_2022!BP$1,FALSE)="","",VLOOKUP($A136,FAG_Daten_2022!$A$1:$FK$206,FAG_Daten_2022!BP$1,FALSE))</f>
        <v/>
      </c>
      <c r="DL136" s="82" t="str">
        <f>IF(VLOOKUP($A136,FAG_Daten_2022!$A$1:$FK$206,FAG_Daten_2022!BQ$1,FALSE)="","",VLOOKUP($A136,FAG_Daten_2022!$A$1:$FK$206,FAG_Daten_2022!BQ$1,FALSE))</f>
        <v/>
      </c>
      <c r="DM136" s="82" t="str">
        <f>IF(VLOOKUP($A136,FAG_Daten_2022!$A$1:$FK$206,FAG_Daten_2022!BR$1,FALSE)="","",VLOOKUP($A136,FAG_Daten_2022!$A$1:$FK$206,FAG_Daten_2022!BR$1,FALSE))</f>
        <v/>
      </c>
      <c r="DN136" s="82" t="str">
        <f t="shared" ref="DN136" si="188">IF(CZ136="","",ROUND($Z136*(CZ136/$CY136),0))</f>
        <v/>
      </c>
      <c r="DO136" s="82" t="str">
        <f t="shared" ref="DO136" si="189">IF(DA136="","",ROUND($Z136*(DA136/$CY136),0))</f>
        <v/>
      </c>
      <c r="DP136" s="82" t="str">
        <f t="shared" ref="DP136" si="190">IF(DB136="","",ROUND($Z136*(DB136/$CY136),0))</f>
        <v/>
      </c>
      <c r="DQ136" s="82" t="str">
        <f t="shared" ref="DQ136" si="191">IF(DC136="","",ROUND($Z136*(DC136/$CY136),0))</f>
        <v/>
      </c>
      <c r="DR136" s="82" t="str">
        <f t="shared" ref="DR136" si="192">IF(DD136="","",ROUND($Z136*(DD136/$CY136),0))</f>
        <v/>
      </c>
      <c r="DS136" s="82" t="str">
        <f t="shared" ref="DS136" si="193">IF(DE136="","",ROUND($Z136*(DE136/$CY136),0))</f>
        <v/>
      </c>
      <c r="DT136" s="82" t="str">
        <f t="shared" ref="DT136" si="194">IF(DF136="","",ROUND($Z136*(DF136/$CY136),0))</f>
        <v/>
      </c>
      <c r="DU136" s="82" t="str">
        <f t="shared" ref="DU136" si="195">IF(DG136="","",ROUND($Z136*(DG136/$CY136),0))</f>
        <v/>
      </c>
      <c r="DV136" s="82" t="str">
        <f t="shared" ref="DV136" si="196">IF(DH136="","",ROUND($Z136*(DH136/$CY136),0))</f>
        <v/>
      </c>
      <c r="DW136" s="82" t="str">
        <f t="shared" ref="DW136" si="197">IF(DI136="","",ROUND($Z136*(DI136/$CY136),0))</f>
        <v/>
      </c>
      <c r="DX136" s="82" t="str">
        <f t="shared" ref="DX136" si="198">IF(DJ136="","",ROUND($Z136*(DJ136/$CY136),0))</f>
        <v/>
      </c>
      <c r="DY136" s="82" t="str">
        <f t="shared" ref="DY136" si="199">IF(DK136="","",ROUND($Z136*(DK136/$CY136),0))</f>
        <v/>
      </c>
      <c r="DZ136" s="82">
        <f t="shared" ref="DZ136" si="200">SUM(DN136:DY136)</f>
        <v>0</v>
      </c>
      <c r="EA136" s="82">
        <f t="shared" ref="EA136" si="201">SUM(CX136,DZ136)</f>
        <v>0</v>
      </c>
      <c r="EB136" s="82"/>
      <c r="EC136" s="82"/>
      <c r="ED136" s="82"/>
      <c r="EE136" s="82"/>
      <c r="EF136" s="82"/>
      <c r="EG136" s="82"/>
      <c r="EH136" s="82"/>
      <c r="EI136" s="82"/>
      <c r="EJ136" s="82"/>
      <c r="EL136" s="82"/>
    </row>
    <row r="137" spans="1:143" s="3" customFormat="1" outlineLevel="1" x14ac:dyDescent="0.2">
      <c r="A137" s="3">
        <v>101</v>
      </c>
      <c r="B137" s="3" t="str">
        <f>VLOOKUP(A137,FAG_Daten_2022!A$1:$FK$206,FAG_Daten_2022!$B$1,FALSE)</f>
        <v>Steinmaur</v>
      </c>
      <c r="C137" s="3" t="str">
        <f>VLOOKUP(A137,FAG_Daten_2022!A$1:$FK$206,FAG_Daten_2022!$C$1,FALSE)</f>
        <v>Politische Gemeinde</v>
      </c>
      <c r="D137" s="3" t="str">
        <f>VLOOKUP(A137,FAG_Daten_2022!A$1:$FK$206,FAG_Daten_2022!$D$1,FALSE)</f>
        <v>Bezirk Dielsdorf</v>
      </c>
      <c r="E137" s="82">
        <f>VLOOKUP(A137,FAG_Daten_2022!A$1:$FK$206,FAG_Daten_2022!$AT$1,FALSE)</f>
        <v>2422</v>
      </c>
      <c r="F137" s="82">
        <f>VLOOKUP(A137,FAG_Daten_2022!A$1:$FK$206,FAG_Daten_2022!$AV$1,FALSE)</f>
        <v>3770</v>
      </c>
      <c r="G137" s="82">
        <f>VLOOKUP(A137,FAG_Daten_2022!A$1:$FK$206,FAG_Daten_2022!$F$1,FALSE)</f>
        <v>3583</v>
      </c>
      <c r="H137" s="80">
        <f>VLOOKUP(A137,FAG_Daten_2022!A$1:$FK$206,FAG_Daten_2022!$DH$1,FALSE)</f>
        <v>114</v>
      </c>
      <c r="I137" s="82">
        <f>ROUND(IF(E137&lt;FAG_Basisdaten!$C$5*F137,(FAG_Basisdaten!$C$5*F137-E137)*G137*H137/100,0),0)</f>
        <v>4736117</v>
      </c>
      <c r="J137" s="82">
        <f>VLOOKUP(A137,FAG_Daten_2022!A$1:$FK$206,FAG_Daten_2022!$AT$1,FALSE)</f>
        <v>2422</v>
      </c>
      <c r="K137" s="82">
        <f>VLOOKUP(A137,FAG_Daten_2022!A$1:$FK$206,FAG_Daten_2022!$AV$1,FALSE)</f>
        <v>3770</v>
      </c>
      <c r="L137" s="3">
        <f>VLOOKUP(A137,FAG_Daten_2022!A$1:$FK$206,FAG_Daten_2022!$F$1,FALSE)</f>
        <v>3583</v>
      </c>
      <c r="M137" s="3">
        <f>VLOOKUP(A137,FAG_Daten_2022!A$1:$FK$206,FAG_Daten_2022!DJ$1,FALSE)</f>
        <v>99.67</v>
      </c>
      <c r="N137" s="3">
        <f>VLOOKUP(A137,FAG_Daten_2022!A$1:$FK$206,FAG_Daten_2022!$DK$1,FALSE)</f>
        <v>100.87</v>
      </c>
      <c r="O137" s="82">
        <f>ROUND(IF(J137&gt;K137*FAG_Basisdaten!$C$8,(J137-K137*FAG_Basisdaten!$C$8)*FAG_Basisdaten!$C$9*L137*(M137/N137),0),0)</f>
        <v>0</v>
      </c>
      <c r="P137" s="82">
        <f>VLOOKUP(A137,FAG_Daten_2022!A$1:$FK$206,FAG_Daten_2022!$I$1,FALSE)</f>
        <v>723</v>
      </c>
      <c r="Q137" s="82">
        <f>VLOOKUP(A137,FAG_Daten_2022!A$1:$FK$206,FAG_Daten_2022!$F$1,FALSE)</f>
        <v>3583</v>
      </c>
      <c r="R137" s="82">
        <f>VLOOKUP(A137,FAG_Daten_2022!A$1:$FK$206,FAG_Daten_2022!$K$1,FALSE)</f>
        <v>232131</v>
      </c>
      <c r="S137" s="82">
        <f>VLOOKUP(A137,FAG_Daten_2022!A$1:$FK$206,FAG_Daten_2022!$H$1,FALSE)</f>
        <v>1130451</v>
      </c>
      <c r="T137" s="82">
        <f>VLOOKUP(A137,FAG_Daten_2022!A$1:$FK$206,FAG_Daten_2022!$F$1,FALSE)</f>
        <v>3583</v>
      </c>
      <c r="U137" s="3">
        <f>VLOOKUP(A137,FAG_Daten_2022!A$1:$FK$206,FAG_Daten_2022!$BC$1,FALSE)</f>
        <v>102.3</v>
      </c>
      <c r="V137" s="3">
        <f>VLOOKUP(A137,FAG_Daten_2022!A$1:$FK$206,FAG_Daten_2022!$BD$1,FALSE)</f>
        <v>104.2</v>
      </c>
      <c r="W137" s="118">
        <f>IF((P137/Q137)&gt;(R137/S137)*FAG_Basisdaten!$C$12,((P137/Q137)-(R137/S137)*FAG_Basisdaten!$C$12)*T137*FAG_Basisdaten!$C$13*(U137/V137),0)</f>
        <v>0</v>
      </c>
      <c r="X137" s="3">
        <f>VLOOKUP(A137,FAG_Daten_2022!A$1:$FK$206,FAG_Daten_2022!$DH$1,FALSE)</f>
        <v>114</v>
      </c>
      <c r="Y137" s="3">
        <f>VLOOKUP(A137,FAG_Daten_2022!A$1:$FK$206,FAG_Daten_2022!$DJ$1,FALSE)</f>
        <v>99.67</v>
      </c>
      <c r="Z137" s="82">
        <f>ROUND(W137-W137*MIN(MAX((Y137*FAG_Basisdaten!$C$15-X137)/(Y137*FAG_Basisdaten!$C$14),0),1),0)</f>
        <v>0</v>
      </c>
      <c r="AA137" s="79">
        <f>VLOOKUP(A137,FAG_Daten_2022!A$1:$FK$206,FAG_Daten_2022!$AW$1,FALSE)</f>
        <v>382.25</v>
      </c>
      <c r="AB137" s="83">
        <f>VLOOKUP(A137,FAG_Daten_2022!A$1:$FK$206,FAG_Daten_2022!$AZ$1,FALSE)</f>
        <v>3.7900000000000003E-2</v>
      </c>
      <c r="AC137" s="3">
        <f>VLOOKUP(A137,FAG_Daten_2022!A$1:$FK$206,FAG_Daten_2022!$F$1,FALSE)</f>
        <v>3583</v>
      </c>
      <c r="AD137" s="3">
        <f>VLOOKUP(A137,FAG_Daten_2022!A$1:$FK$206,FAG_Daten_2022!$BC$1,FALSE)</f>
        <v>102.3</v>
      </c>
      <c r="AE137" s="3">
        <f>VLOOKUP(A137,FAG_Daten_2022!A$1:$FK$206,FAG_Daten_2022!$BD$1,FALSE)</f>
        <v>104.2</v>
      </c>
      <c r="AF137" s="80">
        <f>IF(OR(AA137&lt;FAG_Basisdaten!$C$18,AB137&gt;FAG_Basisdaten!$C$19),MAX((FAG_Basisdaten!$C$20+FAG_Basisdaten!$C$21*AA137+FAG_Basisdaten!$C$22*AB137*100)*AC137*(AD137/AE137),0),0)</f>
        <v>0</v>
      </c>
      <c r="AG137" s="3">
        <f>VLOOKUP(A137,FAG_Daten_2022!A$1:$FK$206,FAG_Daten_2022!$DH$1,FALSE)</f>
        <v>114</v>
      </c>
      <c r="AH137" s="3">
        <f>VLOOKUP(A137,FAG_Daten_2022!A$1:$FK$206,FAG_Daten_2022!$DJ$1,FALSE)</f>
        <v>99.67</v>
      </c>
      <c r="AI137" s="82">
        <f>ROUND(AF137-AF137*MIN(MAX((AH137*FAG_Basisdaten!$C$24-AG137)/(AH137*FAG_Basisdaten!$C$23),0),1),0)</f>
        <v>0</v>
      </c>
      <c r="AJ137" s="3">
        <f>VLOOKUP(A137,FAG_Daten_2022!$A$1:$FK$206,FAG_Daten_2022!$BC$1,FALSE)</f>
        <v>102.3</v>
      </c>
      <c r="AK137" s="3">
        <f>VLOOKUP(A137,FAG_Daten_2022!$A$1:$FK$206,FAG_Daten_2022!$BD$1,FALSE)</f>
        <v>104.2</v>
      </c>
      <c r="AL137" s="82">
        <v>0</v>
      </c>
      <c r="AM137" s="82">
        <f t="shared" si="122"/>
        <v>4736117</v>
      </c>
      <c r="AN137" s="115"/>
      <c r="AO137" s="115" t="str">
        <f>IF(VLOOKUP($A137,FAG_Daten_2022!$A$1:$FK$206,FAG_Daten_2022!BT$1,FALSE)="","",VLOOKUP($A137,FAG_Daten_2022!$A$1:$FK$206,FAG_Daten_2022!BT$1,FALSE))</f>
        <v/>
      </c>
      <c r="AP137" s="115" t="str">
        <f>IF(VLOOKUP($A137,FAG_Daten_2022!$A$1:$FK$206,FAG_Daten_2022!BU$1,FALSE)="","",VLOOKUP($A137,FAG_Daten_2022!$A$1:$FK$206,FAG_Daten_2022!BU$1,FALSE))</f>
        <v/>
      </c>
      <c r="AQ137" s="115" t="str">
        <f>IF(VLOOKUP($A137,FAG_Daten_2022!$A$1:$FK$206,FAG_Daten_2022!BV$1,FALSE)="","",VLOOKUP($A137,FAG_Daten_2022!$A$1:$FK$206,FAG_Daten_2022!BV$1,FALSE))</f>
        <v/>
      </c>
      <c r="AR137" s="115" t="str">
        <f>IF(VLOOKUP($A137,FAG_Daten_2022!$A$1:$FK$206,FAG_Daten_2022!BW$1,FALSE)="","",VLOOKUP($A137,FAG_Daten_2022!$A$1:$FK$206,FAG_Daten_2022!BW$1,FALSE))</f>
        <v>Dielsdorf</v>
      </c>
      <c r="AS137" s="115" t="str">
        <f>IF(VLOOKUP($A137,FAG_Daten_2022!$A$1:$FK$206,FAG_Daten_2022!BX$1,FALSE)="","",VLOOKUP($A137,FAG_Daten_2022!$A$1:$FK$206,FAG_Daten_2022!BX$1,FALSE))</f>
        <v/>
      </c>
      <c r="AT137" s="115" t="str">
        <f>IF(VLOOKUP($A137,FAG_Daten_2022!$A$1:$FK$206,FAG_Daten_2022!BY$1,FALSE)="","",VLOOKUP($A137,FAG_Daten_2022!$A$1:$FK$206,FAG_Daten_2022!BY$1,FALSE))</f>
        <v/>
      </c>
      <c r="AU137" s="115" t="str">
        <f>IF(VLOOKUP($A137,FAG_Daten_2022!$A$1:$FK$206,FAG_Daten_2022!BZ$1,FALSE)="","",VLOOKUP($A137,FAG_Daten_2022!$A$1:$FK$206,FAG_Daten_2022!BZ$1,FALSE))</f>
        <v/>
      </c>
      <c r="AV137" s="115" t="str">
        <f>IF(VLOOKUP($A137,FAG_Daten_2022!$A$1:$FK$206,FAG_Daten_2022!CA$1,FALSE)="","",VLOOKUP($A137,FAG_Daten_2022!$A$1:$FK$206,FAG_Daten_2022!CA$1,FALSE))</f>
        <v/>
      </c>
      <c r="AW137" s="115" t="str">
        <f>IF(VLOOKUP($A137,FAG_Daten_2022!$A$1:$FK$206,FAG_Daten_2022!CB$1,FALSE)="","",VLOOKUP($A137,FAG_Daten_2022!$A$1:$FK$206,FAG_Daten_2022!CB$1,FALSE))</f>
        <v/>
      </c>
      <c r="AX137" s="115" t="str">
        <f>IF(VLOOKUP($A137,FAG_Daten_2022!$A$1:$FK$206,FAG_Daten_2022!CC$1,FALSE)="","",VLOOKUP($A137,FAG_Daten_2022!$A$1:$FK$206,FAG_Daten_2022!CC$1,FALSE))</f>
        <v/>
      </c>
      <c r="AY137" s="115" t="str">
        <f>IF(VLOOKUP($A137,FAG_Daten_2022!$A$1:$FK$206,FAG_Daten_2022!CD$1,FALSE)="","",VLOOKUP($A137,FAG_Daten_2022!$A$1:$FK$206,FAG_Daten_2022!CD$1,FALSE))</f>
        <v/>
      </c>
      <c r="AZ137" s="80">
        <f>VLOOKUP($A137,FAG_Daten_2022!$A$1:$FK$206,FAG_Daten_2022!$DH$1,FALSE)</f>
        <v>114</v>
      </c>
      <c r="BA137" s="80"/>
      <c r="BB137" s="80">
        <f>IF(VLOOKUP($A137,FAG_Daten_2022!$A$1:$FK$206,FAG_Daten_2022!N$1,FALSE)="","",VLOOKUP($A137,FAG_Daten_2022!$A$1:$FK$206,FAG_Daten_2022!N$1,FALSE))</f>
        <v>0</v>
      </c>
      <c r="BC137" s="80">
        <f>IF(VLOOKUP($A137,FAG_Daten_2022!$A$1:$FK$206,FAG_Daten_2022!O$1,FALSE)="","",VLOOKUP($A137,FAG_Daten_2022!$A$1:$FK$206,FAG_Daten_2022!O$1,FALSE))</f>
        <v>0</v>
      </c>
      <c r="BD137" s="80" t="str">
        <f>IF(VLOOKUP($A137,FAG_Daten_2022!$A$1:$FK$206,FAG_Daten_2022!P$1,FALSE)="","",VLOOKUP($A137,FAG_Daten_2022!$A$1:$FK$206,FAG_Daten_2022!P$1,FALSE))</f>
        <v/>
      </c>
      <c r="BE137" s="80">
        <f>IF(VLOOKUP($A137,FAG_Daten_2022!$A$1:$FK$206,FAG_Daten_2022!R$1,FALSE)="","",VLOOKUP($A137,FAG_Daten_2022!$A$1:$FK$206,FAG_Daten_2022!R$1,FALSE))</f>
        <v>21</v>
      </c>
      <c r="BF137" s="80">
        <f>IF(VLOOKUP($A137,FAG_Daten_2022!$A$1:$FK$206,FAG_Daten_2022!S$1,FALSE)="","",VLOOKUP($A137,FAG_Daten_2022!$A$1:$FK$206,FAG_Daten_2022!S$1,FALSE))</f>
        <v>0</v>
      </c>
      <c r="BG137" s="80" t="str">
        <f>IF(VLOOKUP($A137,FAG_Daten_2022!$A$1:$FK$206,FAG_Daten_2022!T$1,FALSE)="","",VLOOKUP($A137,FAG_Daten_2022!$A$1:$FK$206,FAG_Daten_2022!T$1,FALSE))</f>
        <v/>
      </c>
      <c r="BH137" s="80" t="str">
        <f>IF(VLOOKUP($A137,FAG_Daten_2022!$A$1:$FK$206,FAG_Daten_2022!U$1,FALSE)="","",VLOOKUP($A137,FAG_Daten_2022!$A$1:$FK$206,FAG_Daten_2022!U$1,FALSE))</f>
        <v/>
      </c>
      <c r="BI137" s="80">
        <f>IF(VLOOKUP($A137,FAG_Daten_2022!$A$1:$FK$206,FAG_Daten_2022!W$1,FALSE)="","",VLOOKUP($A137,FAG_Daten_2022!$A$1:$FK$206,FAG_Daten_2022!W$1,FALSE))</f>
        <v>0</v>
      </c>
      <c r="BJ137" s="80" t="str">
        <f>IF(VLOOKUP($A137,FAG_Daten_2022!$A$1:$FK$206,FAG_Daten_2022!X$1,FALSE)="","",VLOOKUP($A137,FAG_Daten_2022!$A$1:$FK$206,FAG_Daten_2022!X$1,FALSE))</f>
        <v/>
      </c>
      <c r="BK137" s="80" t="str">
        <f>IF(VLOOKUP($A137,FAG_Daten_2022!$A$1:$FK$206,FAG_Daten_2022!Y$1,FALSE)="","",VLOOKUP($A137,FAG_Daten_2022!$A$1:$FK$206,FAG_Daten_2022!Y$1,FALSE))</f>
        <v/>
      </c>
      <c r="BL137" s="80" t="str">
        <f>IF(VLOOKUP($A137,FAG_Daten_2022!$A$1:$FK$206,FAG_Daten_2022!Z$1,FALSE)="","",VLOOKUP($A137,FAG_Daten_2022!$A$1:$FK$206,FAG_Daten_2022!Z$1,FALSE))</f>
        <v/>
      </c>
      <c r="BM137" s="82">
        <f>IF(VLOOKUP($A137,FAG_Daten_2022!$A$1:$FK$206,FAG_Daten_2022!AG$1,FALSE)="","",VLOOKUP($A137,FAG_Daten_2022!$A$1:$FK$206,FAG_Daten_2022!AG$1,FALSE))</f>
        <v>8678570</v>
      </c>
      <c r="BN137" s="82"/>
      <c r="BO137" s="82">
        <f>IF(VLOOKUP($A137,FAG_Daten_2022!$A$1:$FK$206,FAG_Daten_2022!AI$1,FALSE)="","",VLOOKUP($A137,FAG_Daten_2022!$A$1:$FK$206,FAG_Daten_2022!AI$1,FALSE))</f>
        <v>0</v>
      </c>
      <c r="BP137" s="113">
        <f>IF(VLOOKUP($A137,FAG_Daten_2022!$A$1:$FK$206,FAG_Daten_2022!AJ$1,FALSE)="","",VLOOKUP($A137,FAG_Daten_2022!$A$1:$FK$206,FAG_Daten_2022!AJ$1,FALSE))</f>
        <v>0</v>
      </c>
      <c r="BQ137" s="82" t="str">
        <f>IF(VLOOKUP($A137,FAG_Daten_2022!$A$1:$FK$206,FAG_Daten_2022!AK$1,FALSE)="","",VLOOKUP($A137,FAG_Daten_2022!$A$1:$FK$206,FAG_Daten_2022!AK$1,FALSE))</f>
        <v/>
      </c>
      <c r="BR137" s="82">
        <f>IF(VLOOKUP($A137,FAG_Daten_2022!$A$1:$FK$206,FAG_Daten_2022!AL$1,FALSE)="","",VLOOKUP($A137,FAG_Daten_2022!$A$1:$FK$206,FAG_Daten_2022!AL$1,FALSE))</f>
        <v>8678570</v>
      </c>
      <c r="BS137" s="82">
        <f>IF(VLOOKUP($A137,FAG_Daten_2022!$A$1:$FK$206,FAG_Daten_2022!AM$1,FALSE)="","",VLOOKUP($A137,FAG_Daten_2022!$A$1:$FK$206,FAG_Daten_2022!AM$1,FALSE))</f>
        <v>0</v>
      </c>
      <c r="BT137" s="82" t="str">
        <f>IF(VLOOKUP($A137,FAG_Daten_2022!$A$1:$FK$206,FAG_Daten_2022!AN$1,FALSE)="","",VLOOKUP($A137,FAG_Daten_2022!$A$1:$FK$206,FAG_Daten_2022!AN$1,FALSE))</f>
        <v/>
      </c>
      <c r="BU137" s="82" t="str">
        <f>IF(VLOOKUP($A137,FAG_Daten_2022!$A$1:$FK$206,FAG_Daten_2022!AO$1,FALSE)="","",VLOOKUP($A137,FAG_Daten_2022!$A$1:$FK$206,FAG_Daten_2022!AO$1,FALSE))</f>
        <v/>
      </c>
      <c r="BV137" s="82">
        <f>IF(VLOOKUP($A137,FAG_Daten_2022!$A$1:$FK$206,FAG_Daten_2022!AP$1,FALSE)="","",VLOOKUP($A137,FAG_Daten_2022!$A$1:$FK$206,FAG_Daten_2022!AP$1,FALSE))</f>
        <v>0</v>
      </c>
      <c r="BW137" s="82" t="str">
        <f>IF(VLOOKUP($A137,FAG_Daten_2022!$A$1:$FK$206,FAG_Daten_2022!AQ$1,FALSE)="","",VLOOKUP($A137,FAG_Daten_2022!$A$1:$FK$206,FAG_Daten_2022!AQ$1,FALSE))</f>
        <v/>
      </c>
      <c r="BX137" s="82" t="str">
        <f>IF(VLOOKUP($A137,FAG_Daten_2022!$A$1:$FK$206,FAG_Daten_2022!AR$1,FALSE)="","",VLOOKUP($A137,FAG_Daten_2022!$A$1:$FK$206,FAG_Daten_2022!AR$1,FALSE))</f>
        <v/>
      </c>
      <c r="BY137" s="82" t="str">
        <f>IF(VLOOKUP($A137,FAG_Daten_2022!$A$1:$FK$206,FAG_Daten_2022!AS$1,FALSE)="","",VLOOKUP($A137,FAG_Daten_2022!$A$1:$FK$206,FAG_Daten_2022!AS$1,FALSE))</f>
        <v/>
      </c>
      <c r="BZ137" s="82" t="str">
        <f t="shared" si="123"/>
        <v/>
      </c>
      <c r="CA137" s="82">
        <f t="shared" si="124"/>
        <v>0</v>
      </c>
      <c r="CB137" s="82">
        <f t="shared" si="125"/>
        <v>0</v>
      </c>
      <c r="CC137" s="82" t="str">
        <f t="shared" si="126"/>
        <v/>
      </c>
      <c r="CD137" s="82">
        <f t="shared" si="127"/>
        <v>872443</v>
      </c>
      <c r="CE137" s="82">
        <f t="shared" si="128"/>
        <v>0</v>
      </c>
      <c r="CF137" s="82" t="str">
        <f t="shared" si="129"/>
        <v/>
      </c>
      <c r="CG137" s="82" t="str">
        <f t="shared" si="130"/>
        <v/>
      </c>
      <c r="CH137" s="82">
        <f t="shared" si="131"/>
        <v>0</v>
      </c>
      <c r="CI137" s="82" t="str">
        <f t="shared" si="132"/>
        <v/>
      </c>
      <c r="CJ137" s="82" t="str">
        <f t="shared" si="133"/>
        <v/>
      </c>
      <c r="CK137" s="82" t="str">
        <f t="shared" si="134"/>
        <v/>
      </c>
      <c r="CL137" s="82" t="str">
        <f t="shared" si="135"/>
        <v/>
      </c>
      <c r="CM137" s="82">
        <f t="shared" si="136"/>
        <v>0</v>
      </c>
      <c r="CN137" s="82">
        <f t="shared" si="137"/>
        <v>0</v>
      </c>
      <c r="CO137" s="82" t="str">
        <f t="shared" si="138"/>
        <v/>
      </c>
      <c r="CP137" s="82">
        <f t="shared" si="139"/>
        <v>0</v>
      </c>
      <c r="CQ137" s="82">
        <f t="shared" si="140"/>
        <v>0</v>
      </c>
      <c r="CR137" s="82" t="str">
        <f t="shared" si="141"/>
        <v/>
      </c>
      <c r="CS137" s="82" t="str">
        <f t="shared" si="142"/>
        <v/>
      </c>
      <c r="CT137" s="82">
        <f t="shared" si="143"/>
        <v>0</v>
      </c>
      <c r="CU137" s="82" t="str">
        <f t="shared" si="144"/>
        <v/>
      </c>
      <c r="CV137" s="82" t="str">
        <f t="shared" si="145"/>
        <v/>
      </c>
      <c r="CW137" s="82" t="str">
        <f t="shared" si="146"/>
        <v/>
      </c>
      <c r="CX137" s="82">
        <f t="shared" si="147"/>
        <v>872443</v>
      </c>
      <c r="CY137" s="82">
        <f>VLOOKUP($A137,FAG_Daten_2022!$A$1:$FK$206,FAG_Daten_2022!I$1,FALSE)</f>
        <v>723</v>
      </c>
      <c r="CZ137" s="82"/>
      <c r="DA137" s="82" t="str">
        <f>IF(VLOOKUP($A137,FAG_Daten_2022!$A$1:$FK$206,FAG_Daten_2022!BF$1,FALSE)="","",VLOOKUP($A137,FAG_Daten_2022!$A$1:$FK$206,FAG_Daten_2022!BF$1,FALSE))</f>
        <v/>
      </c>
      <c r="DB137" s="82" t="str">
        <f>IF(VLOOKUP($A137,FAG_Daten_2022!$A$1:$FK$206,FAG_Daten_2022!BG$1,FALSE)="","",VLOOKUP($A137,FAG_Daten_2022!$A$1:$FK$206,FAG_Daten_2022!BG$1,FALSE))</f>
        <v/>
      </c>
      <c r="DC137" s="82" t="str">
        <f>IF(VLOOKUP($A137,FAG_Daten_2022!$A$1:$FK$206,FAG_Daten_2022!BH$1,FALSE)="","",VLOOKUP($A137,FAG_Daten_2022!$A$1:$FK$206,FAG_Daten_2022!BH$1,FALSE))</f>
        <v/>
      </c>
      <c r="DD137" s="82">
        <f>IF(VLOOKUP($A137,FAG_Daten_2022!$A$1:$FK$206,FAG_Daten_2022!BI$1,FALSE)="","",VLOOKUP($A137,FAG_Daten_2022!$A$1:$FK$206,FAG_Daten_2022!BI$1,FALSE))</f>
        <v>75</v>
      </c>
      <c r="DE137" s="82" t="str">
        <f>IF(VLOOKUP($A137,FAG_Daten_2022!$A$1:$FK$206,FAG_Daten_2022!BJ$1,FALSE)="","",VLOOKUP($A137,FAG_Daten_2022!$A$1:$FK$206,FAG_Daten_2022!BJ$1,FALSE))</f>
        <v/>
      </c>
      <c r="DF137" s="82" t="str">
        <f>IF(VLOOKUP($A137,FAG_Daten_2022!$A$1:$FK$206,FAG_Daten_2022!BK$1,FALSE)="","",VLOOKUP($A137,FAG_Daten_2022!$A$1:$FK$206,FAG_Daten_2022!BK$1,FALSE))</f>
        <v/>
      </c>
      <c r="DG137" s="82" t="str">
        <f>IF(VLOOKUP($A137,FAG_Daten_2022!$A$1:$FK$206,FAG_Daten_2022!BL$1,FALSE)="","",VLOOKUP($A137,FAG_Daten_2022!$A$1:$FK$206,FAG_Daten_2022!BL$1,FALSE))</f>
        <v/>
      </c>
      <c r="DH137" s="82" t="str">
        <f>IF(VLOOKUP($A137,FAG_Daten_2022!$A$1:$FK$206,FAG_Daten_2022!BM$1,FALSE)="","",VLOOKUP($A137,FAG_Daten_2022!$A$1:$FK$206,FAG_Daten_2022!BM$1,FALSE))</f>
        <v/>
      </c>
      <c r="DI137" s="82" t="str">
        <f>IF(VLOOKUP($A137,FAG_Daten_2022!$A$1:$FK$206,FAG_Daten_2022!BN$1,FALSE)="","",VLOOKUP($A137,FAG_Daten_2022!$A$1:$FK$206,FAG_Daten_2022!BN$1,FALSE))</f>
        <v/>
      </c>
      <c r="DJ137" s="82" t="str">
        <f>IF(VLOOKUP($A137,FAG_Daten_2022!$A$1:$FK$206,FAG_Daten_2022!BO$1,FALSE)="","",VLOOKUP($A137,FAG_Daten_2022!$A$1:$FK$206,FAG_Daten_2022!BO$1,FALSE))</f>
        <v/>
      </c>
      <c r="DK137" s="82" t="str">
        <f>IF(VLOOKUP($A137,FAG_Daten_2022!$A$1:$FK$206,FAG_Daten_2022!BP$1,FALSE)="","",VLOOKUP($A137,FAG_Daten_2022!$A$1:$FK$206,FAG_Daten_2022!BP$1,FALSE))</f>
        <v/>
      </c>
      <c r="DL137" s="82" t="str">
        <f>IF(VLOOKUP($A137,FAG_Daten_2022!$A$1:$FK$206,FAG_Daten_2022!BQ$1,FALSE)="","",VLOOKUP($A137,FAG_Daten_2022!$A$1:$FK$206,FAG_Daten_2022!BQ$1,FALSE))</f>
        <v/>
      </c>
      <c r="DM137" s="82" t="str">
        <f>IF(VLOOKUP($A137,FAG_Daten_2022!$A$1:$FK$206,FAG_Daten_2022!BR$1,FALSE)="","",VLOOKUP($A137,FAG_Daten_2022!$A$1:$FK$206,FAG_Daten_2022!BR$1,FALSE))</f>
        <v/>
      </c>
      <c r="DN137" s="82" t="str">
        <f t="shared" si="148"/>
        <v/>
      </c>
      <c r="DO137" s="82" t="str">
        <f t="shared" si="149"/>
        <v/>
      </c>
      <c r="DP137" s="82" t="str">
        <f t="shared" si="150"/>
        <v/>
      </c>
      <c r="DQ137" s="82" t="str">
        <f t="shared" si="151"/>
        <v/>
      </c>
      <c r="DR137" s="82">
        <f t="shared" si="152"/>
        <v>0</v>
      </c>
      <c r="DS137" s="82" t="str">
        <f t="shared" si="153"/>
        <v/>
      </c>
      <c r="DT137" s="82" t="str">
        <f t="shared" si="154"/>
        <v/>
      </c>
      <c r="DU137" s="82" t="str">
        <f t="shared" si="155"/>
        <v/>
      </c>
      <c r="DV137" s="82" t="str">
        <f t="shared" si="156"/>
        <v/>
      </c>
      <c r="DW137" s="82" t="str">
        <f t="shared" si="157"/>
        <v/>
      </c>
      <c r="DX137" s="82" t="str">
        <f t="shared" si="158"/>
        <v/>
      </c>
      <c r="DY137" s="82" t="str">
        <f t="shared" si="159"/>
        <v/>
      </c>
      <c r="DZ137" s="82">
        <f t="shared" si="160"/>
        <v>0</v>
      </c>
      <c r="EA137" s="82">
        <f t="shared" si="161"/>
        <v>872443</v>
      </c>
      <c r="EB137" s="82"/>
      <c r="EC137" s="82"/>
      <c r="ED137" s="82"/>
      <c r="EE137" s="82"/>
      <c r="EF137" s="82"/>
      <c r="EG137" s="82"/>
      <c r="EH137" s="82"/>
      <c r="EI137" s="82"/>
      <c r="EJ137" s="82"/>
      <c r="EL137" s="82"/>
    </row>
    <row r="138" spans="1:143" s="3" customFormat="1" outlineLevel="1" x14ac:dyDescent="0.2">
      <c r="A138" s="3">
        <v>39</v>
      </c>
      <c r="B138" s="3" t="str">
        <f>VLOOKUP(A138,FAG_Daten_2022!A$1:$FK$206,FAG_Daten_2022!$B$1,FALSE)</f>
        <v>Thalheim a.d.Th.</v>
      </c>
      <c r="C138" s="3" t="str">
        <f>VLOOKUP(A138,FAG_Daten_2022!A$1:$FK$206,FAG_Daten_2022!$C$1,FALSE)</f>
        <v>Politische Gemeinde</v>
      </c>
      <c r="D138" s="3" t="str">
        <f>VLOOKUP(A138,FAG_Daten_2022!A$1:$FK$206,FAG_Daten_2022!$D$1,FALSE)</f>
        <v>Bezirk Andelfingen</v>
      </c>
      <c r="E138" s="82">
        <f>VLOOKUP(A138,FAG_Daten_2022!A$1:$FK$206,FAG_Daten_2022!$AT$1,FALSE)</f>
        <v>2652</v>
      </c>
      <c r="F138" s="82">
        <f>VLOOKUP(A138,FAG_Daten_2022!A$1:$FK$206,FAG_Daten_2022!$AV$1,FALSE)</f>
        <v>3770</v>
      </c>
      <c r="G138" s="82">
        <f>VLOOKUP(A138,FAG_Daten_2022!A$1:$FK$206,FAG_Daten_2022!$F$1,FALSE)</f>
        <v>953</v>
      </c>
      <c r="H138" s="80">
        <f>VLOOKUP(A138,FAG_Daten_2022!A$1:$FK$206,FAG_Daten_2022!$DH$1,FALSE)</f>
        <v>102</v>
      </c>
      <c r="I138" s="82">
        <f>ROUND(IF(E138&lt;FAG_Basisdaten!$C$5*F138,(FAG_Basisdaten!$C$5*F138-E138)*G138*H138/100,0),0)</f>
        <v>903530</v>
      </c>
      <c r="J138" s="82">
        <f>VLOOKUP(A138,FAG_Daten_2022!A$1:$FK$206,FAG_Daten_2022!$AT$1,FALSE)</f>
        <v>2652</v>
      </c>
      <c r="K138" s="82">
        <f>VLOOKUP(A138,FAG_Daten_2022!A$1:$FK$206,FAG_Daten_2022!$AV$1,FALSE)</f>
        <v>3770</v>
      </c>
      <c r="L138" s="3">
        <f>VLOOKUP(A138,FAG_Daten_2022!A$1:$FK$206,FAG_Daten_2022!$F$1,FALSE)</f>
        <v>953</v>
      </c>
      <c r="M138" s="3">
        <f>VLOOKUP(A138,FAG_Daten_2022!A$1:$FK$206,FAG_Daten_2022!DJ$1,FALSE)</f>
        <v>99.67</v>
      </c>
      <c r="N138" s="3">
        <f>VLOOKUP(A138,FAG_Daten_2022!A$1:$FK$206,FAG_Daten_2022!$DK$1,FALSE)</f>
        <v>100.87</v>
      </c>
      <c r="O138" s="82">
        <f>ROUND(IF(J138&gt;K138*FAG_Basisdaten!$C$8,(J138-K138*FAG_Basisdaten!$C$8)*FAG_Basisdaten!$C$9*L138*(M138/N138),0),0)</f>
        <v>0</v>
      </c>
      <c r="P138" s="82">
        <f>VLOOKUP(A138,FAG_Daten_2022!A$1:$FK$206,FAG_Daten_2022!$I$1,FALSE)</f>
        <v>219</v>
      </c>
      <c r="Q138" s="82">
        <f>VLOOKUP(A138,FAG_Daten_2022!A$1:$FK$206,FAG_Daten_2022!$F$1,FALSE)</f>
        <v>953</v>
      </c>
      <c r="R138" s="82">
        <f>VLOOKUP(A138,FAG_Daten_2022!A$1:$FK$206,FAG_Daten_2022!$K$1,FALSE)</f>
        <v>232131</v>
      </c>
      <c r="S138" s="82">
        <f>VLOOKUP(A138,FAG_Daten_2022!A$1:$FK$206,FAG_Daten_2022!$H$1,FALSE)</f>
        <v>1130451</v>
      </c>
      <c r="T138" s="82">
        <f>VLOOKUP(A138,FAG_Daten_2022!A$1:$FK$206,FAG_Daten_2022!$F$1,FALSE)</f>
        <v>953</v>
      </c>
      <c r="U138" s="3">
        <f>VLOOKUP(A138,FAG_Daten_2022!A$1:$FK$206,FAG_Daten_2022!$BC$1,FALSE)</f>
        <v>102.3</v>
      </c>
      <c r="V138" s="3">
        <f>VLOOKUP(A138,FAG_Daten_2022!A$1:$FK$206,FAG_Daten_2022!$BD$1,FALSE)</f>
        <v>104.2</v>
      </c>
      <c r="W138" s="118">
        <f>IF((P138/Q138)&gt;(R138/S138)*FAG_Basisdaten!$C$12,((P138/Q138)-(R138/S138)*FAG_Basisdaten!$C$12)*T138*FAG_Basisdaten!$C$13*(U138/V138),0)</f>
        <v>44040.337934800285</v>
      </c>
      <c r="X138" s="3">
        <f>VLOOKUP(A138,FAG_Daten_2022!A$1:$FK$206,FAG_Daten_2022!$DH$1,FALSE)</f>
        <v>102</v>
      </c>
      <c r="Y138" s="3">
        <f>VLOOKUP(A138,FAG_Daten_2022!A$1:$FK$206,FAG_Daten_2022!$DJ$1,FALSE)</f>
        <v>99.67</v>
      </c>
      <c r="Z138" s="82">
        <f>ROUND(W138-W138*MIN(MAX((Y138*FAG_Basisdaten!$C$15-X138)/(Y138*FAG_Basisdaten!$C$14),0),1),0)</f>
        <v>21890</v>
      </c>
      <c r="AA138" s="79">
        <f>VLOOKUP(A138,FAG_Daten_2022!A$1:$FK$206,FAG_Daten_2022!$AW$1,FALSE)</f>
        <v>151.82</v>
      </c>
      <c r="AB138" s="83">
        <f>VLOOKUP(A138,FAG_Daten_2022!A$1:$FK$206,FAG_Daten_2022!$AZ$1,FALSE)</f>
        <v>6.9999999999999999E-4</v>
      </c>
      <c r="AC138" s="3">
        <f>VLOOKUP(A138,FAG_Daten_2022!A$1:$FK$206,FAG_Daten_2022!$F$1,FALSE)</f>
        <v>953</v>
      </c>
      <c r="AD138" s="3">
        <f>VLOOKUP(A138,FAG_Daten_2022!A$1:$FK$206,FAG_Daten_2022!$BC$1,FALSE)</f>
        <v>102.3</v>
      </c>
      <c r="AE138" s="3">
        <f>VLOOKUP(A138,FAG_Daten_2022!A$1:$FK$206,FAG_Daten_2022!$BD$1,FALSE)</f>
        <v>104.2</v>
      </c>
      <c r="AF138" s="80">
        <f>IF(OR(AA138&lt;FAG_Basisdaten!$C$18,AB138&gt;FAG_Basisdaten!$C$19),MAX((FAG_Basisdaten!$C$20+FAG_Basisdaten!$C$21*AA138+FAG_Basisdaten!$C$22*AB138*100)*AC138*(AD138/AE138),0),0)</f>
        <v>0</v>
      </c>
      <c r="AG138" s="3">
        <f>VLOOKUP(A138,FAG_Daten_2022!A$1:$FK$206,FAG_Daten_2022!$DH$1,FALSE)</f>
        <v>102</v>
      </c>
      <c r="AH138" s="3">
        <f>VLOOKUP(A138,FAG_Daten_2022!A$1:$FK$206,FAG_Daten_2022!$DJ$1,FALSE)</f>
        <v>99.67</v>
      </c>
      <c r="AI138" s="82">
        <f>ROUND(AF138-AF138*MIN(MAX((AH138*FAG_Basisdaten!$C$24-AG138)/(AH138*FAG_Basisdaten!$C$23),0),1),0)</f>
        <v>0</v>
      </c>
      <c r="AJ138" s="3">
        <f>VLOOKUP(A138,FAG_Daten_2022!$A$1:$FK$206,FAG_Daten_2022!$BC$1,FALSE)</f>
        <v>102.3</v>
      </c>
      <c r="AK138" s="3">
        <f>VLOOKUP(A138,FAG_Daten_2022!$A$1:$FK$206,FAG_Daten_2022!$BD$1,FALSE)</f>
        <v>104.2</v>
      </c>
      <c r="AL138" s="82">
        <v>0</v>
      </c>
      <c r="AM138" s="82">
        <f t="shared" si="122"/>
        <v>925420</v>
      </c>
      <c r="AN138" s="115" t="str">
        <f>IF(VLOOKUP($A138,FAG_Daten_2022!$A$1:$FK$206,FAG_Daten_2022!BS$1,FALSE)="","",VLOOKUP($A138,FAG_Daten_2022!$A$1:$FK$206,FAG_Daten_2022!BS$1,FALSE))</f>
        <v/>
      </c>
      <c r="AO138" s="115" t="str">
        <f>IF(VLOOKUP($A138,FAG_Daten_2022!$A$1:$FK$206,FAG_Daten_2022!BT$1,FALSE)="","",VLOOKUP($A138,FAG_Daten_2022!$A$1:$FK$206,FAG_Daten_2022!BT$1,FALSE))</f>
        <v/>
      </c>
      <c r="AP138" s="115" t="str">
        <f>IF(VLOOKUP($A138,FAG_Daten_2022!$A$1:$FK$206,FAG_Daten_2022!BU$1,FALSE)="","",VLOOKUP($A138,FAG_Daten_2022!$A$1:$FK$206,FAG_Daten_2022!BU$1,FALSE))</f>
        <v/>
      </c>
      <c r="AQ138" s="115" t="str">
        <f>IF(VLOOKUP($A138,FAG_Daten_2022!$A$1:$FK$206,FAG_Daten_2022!BV$1,FALSE)="","",VLOOKUP($A138,FAG_Daten_2022!$A$1:$FK$206,FAG_Daten_2022!BV$1,FALSE))</f>
        <v/>
      </c>
      <c r="AR138" s="115" t="str">
        <f>IF(VLOOKUP($A138,FAG_Daten_2022!$A$1:$FK$206,FAG_Daten_2022!BW$1,FALSE)="","",VLOOKUP($A138,FAG_Daten_2022!$A$1:$FK$206,FAG_Daten_2022!BW$1,FALSE))</f>
        <v>Andelfingen</v>
      </c>
      <c r="AS138" s="115" t="str">
        <f>IF(VLOOKUP($A138,FAG_Daten_2022!$A$1:$FK$206,FAG_Daten_2022!BX$1,FALSE)="","",VLOOKUP($A138,FAG_Daten_2022!$A$1:$FK$206,FAG_Daten_2022!BX$1,FALSE))</f>
        <v/>
      </c>
      <c r="AT138" s="115" t="str">
        <f>IF(VLOOKUP($A138,FAG_Daten_2022!$A$1:$FK$206,FAG_Daten_2022!BY$1,FALSE)="","",VLOOKUP($A138,FAG_Daten_2022!$A$1:$FK$206,FAG_Daten_2022!BY$1,FALSE))</f>
        <v/>
      </c>
      <c r="AU138" s="115" t="str">
        <f>IF(VLOOKUP($A138,FAG_Daten_2022!$A$1:$FK$206,FAG_Daten_2022!BZ$1,FALSE)="","",VLOOKUP($A138,FAG_Daten_2022!$A$1:$FK$206,FAG_Daten_2022!BZ$1,FALSE))</f>
        <v/>
      </c>
      <c r="AV138" s="115" t="str">
        <f>IF(VLOOKUP($A138,FAG_Daten_2022!$A$1:$FK$206,FAG_Daten_2022!CA$1,FALSE)="","",VLOOKUP($A138,FAG_Daten_2022!$A$1:$FK$206,FAG_Daten_2022!CA$1,FALSE))</f>
        <v/>
      </c>
      <c r="AW138" s="115" t="str">
        <f>IF(VLOOKUP($A138,FAG_Daten_2022!$A$1:$FK$206,FAG_Daten_2022!CB$1,FALSE)="","",VLOOKUP($A138,FAG_Daten_2022!$A$1:$FK$206,FAG_Daten_2022!CB$1,FALSE))</f>
        <v/>
      </c>
      <c r="AX138" s="115" t="str">
        <f>IF(VLOOKUP($A138,FAG_Daten_2022!$A$1:$FK$206,FAG_Daten_2022!CC$1,FALSE)="","",VLOOKUP($A138,FAG_Daten_2022!$A$1:$FK$206,FAG_Daten_2022!CC$1,FALSE))</f>
        <v/>
      </c>
      <c r="AY138" s="115" t="str">
        <f>IF(VLOOKUP($A138,FAG_Daten_2022!$A$1:$FK$206,FAG_Daten_2022!CD$1,FALSE)="","",VLOOKUP($A138,FAG_Daten_2022!$A$1:$FK$206,FAG_Daten_2022!CD$1,FALSE))</f>
        <v/>
      </c>
      <c r="AZ138" s="80">
        <f>VLOOKUP($A138,FAG_Daten_2022!$A$1:$FK$206,FAG_Daten_2022!$DH$1,FALSE)</f>
        <v>102</v>
      </c>
      <c r="BA138" s="80">
        <f>IF(VLOOKUP($A138,FAG_Daten_2022!$A$1:$FK$206,FAG_Daten_2022!M$1,FALSE)="","",VLOOKUP($A138,FAG_Daten_2022!$A$1:$FK$206,FAG_Daten_2022!M$1,FALSE))</f>
        <v>0</v>
      </c>
      <c r="BB138" s="80">
        <f>IF(VLOOKUP($A138,FAG_Daten_2022!$A$1:$FK$206,FAG_Daten_2022!N$1,FALSE)="","",VLOOKUP($A138,FAG_Daten_2022!$A$1:$FK$206,FAG_Daten_2022!N$1,FALSE))</f>
        <v>0</v>
      </c>
      <c r="BC138" s="80">
        <f>IF(VLOOKUP($A138,FAG_Daten_2022!$A$1:$FK$206,FAG_Daten_2022!O$1,FALSE)="","",VLOOKUP($A138,FAG_Daten_2022!$A$1:$FK$206,FAG_Daten_2022!O$1,FALSE))</f>
        <v>0</v>
      </c>
      <c r="BD138" s="80" t="str">
        <f>IF(VLOOKUP($A138,FAG_Daten_2022!$A$1:$FK$206,FAG_Daten_2022!P$1,FALSE)="","",VLOOKUP($A138,FAG_Daten_2022!$A$1:$FK$206,FAG_Daten_2022!P$1,FALSE))</f>
        <v/>
      </c>
      <c r="BE138" s="80">
        <f>IF(VLOOKUP($A138,FAG_Daten_2022!$A$1:$FK$206,FAG_Daten_2022!R$1,FALSE)="","",VLOOKUP($A138,FAG_Daten_2022!$A$1:$FK$206,FAG_Daten_2022!R$1,FALSE))</f>
        <v>20</v>
      </c>
      <c r="BF138" s="80">
        <f>IF(VLOOKUP($A138,FAG_Daten_2022!$A$1:$FK$206,FAG_Daten_2022!S$1,FALSE)="","",VLOOKUP($A138,FAG_Daten_2022!$A$1:$FK$206,FAG_Daten_2022!S$1,FALSE))</f>
        <v>0</v>
      </c>
      <c r="BG138" s="80" t="str">
        <f>IF(VLOOKUP($A138,FAG_Daten_2022!$A$1:$FK$206,FAG_Daten_2022!T$1,FALSE)="","",VLOOKUP($A138,FAG_Daten_2022!$A$1:$FK$206,FAG_Daten_2022!T$1,FALSE))</f>
        <v/>
      </c>
      <c r="BH138" s="80" t="str">
        <f>IF(VLOOKUP($A138,FAG_Daten_2022!$A$1:$FK$206,FAG_Daten_2022!U$1,FALSE)="","",VLOOKUP($A138,FAG_Daten_2022!$A$1:$FK$206,FAG_Daten_2022!U$1,FALSE))</f>
        <v/>
      </c>
      <c r="BI138" s="80">
        <f>IF(VLOOKUP($A138,FAG_Daten_2022!$A$1:$FK$206,FAG_Daten_2022!W$1,FALSE)="","",VLOOKUP($A138,FAG_Daten_2022!$A$1:$FK$206,FAG_Daten_2022!W$1,FALSE))</f>
        <v>0</v>
      </c>
      <c r="BJ138" s="80" t="str">
        <f>IF(VLOOKUP($A138,FAG_Daten_2022!$A$1:$FK$206,FAG_Daten_2022!X$1,FALSE)="","",VLOOKUP($A138,FAG_Daten_2022!$A$1:$FK$206,FAG_Daten_2022!X$1,FALSE))</f>
        <v/>
      </c>
      <c r="BK138" s="80" t="str">
        <f>IF(VLOOKUP($A138,FAG_Daten_2022!$A$1:$FK$206,FAG_Daten_2022!Y$1,FALSE)="","",VLOOKUP($A138,FAG_Daten_2022!$A$1:$FK$206,FAG_Daten_2022!Y$1,FALSE))</f>
        <v/>
      </c>
      <c r="BL138" s="80" t="str">
        <f>IF(VLOOKUP($A138,FAG_Daten_2022!$A$1:$FK$206,FAG_Daten_2022!Z$1,FALSE)="","",VLOOKUP($A138,FAG_Daten_2022!$A$1:$FK$206,FAG_Daten_2022!Z$1,FALSE))</f>
        <v/>
      </c>
      <c r="BM138" s="82">
        <f>IF(VLOOKUP($A138,FAG_Daten_2022!$A$1:$FK$206,FAG_Daten_2022!AG$1,FALSE)="","",VLOOKUP($A138,FAG_Daten_2022!$A$1:$FK$206,FAG_Daten_2022!AG$1,FALSE))</f>
        <v>2527675</v>
      </c>
      <c r="BN138" s="82">
        <f>IF(VLOOKUP($A138,FAG_Daten_2022!$A$1:$FK$206,FAG_Daten_2022!AH$1,FALSE)="","",VLOOKUP($A138,FAG_Daten_2022!$A$1:$FK$206,FAG_Daten_2022!AH$1,FALSE))</f>
        <v>0</v>
      </c>
      <c r="BO138" s="82">
        <f>IF(VLOOKUP($A138,FAG_Daten_2022!$A$1:$FK$206,FAG_Daten_2022!AI$1,FALSE)="","",VLOOKUP($A138,FAG_Daten_2022!$A$1:$FK$206,FAG_Daten_2022!AI$1,FALSE))</f>
        <v>0</v>
      </c>
      <c r="BP138" s="113">
        <f>IF(VLOOKUP($A138,FAG_Daten_2022!$A$1:$FK$206,FAG_Daten_2022!AJ$1,FALSE)="","",VLOOKUP($A138,FAG_Daten_2022!$A$1:$FK$206,FAG_Daten_2022!AJ$1,FALSE))</f>
        <v>0</v>
      </c>
      <c r="BQ138" s="82" t="str">
        <f>IF(VLOOKUP($A138,FAG_Daten_2022!$A$1:$FK$206,FAG_Daten_2022!AK$1,FALSE)="","",VLOOKUP($A138,FAG_Daten_2022!$A$1:$FK$206,FAG_Daten_2022!AK$1,FALSE))</f>
        <v/>
      </c>
      <c r="BR138" s="82">
        <f>IF(VLOOKUP($A138,FAG_Daten_2022!$A$1:$FK$206,FAG_Daten_2022!AL$1,FALSE)="","",VLOOKUP($A138,FAG_Daten_2022!$A$1:$FK$206,FAG_Daten_2022!AL$1,FALSE))</f>
        <v>2527675</v>
      </c>
      <c r="BS138" s="82">
        <f>IF(VLOOKUP($A138,FAG_Daten_2022!$A$1:$FK$206,FAG_Daten_2022!AM$1,FALSE)="","",VLOOKUP($A138,FAG_Daten_2022!$A$1:$FK$206,FAG_Daten_2022!AM$1,FALSE))</f>
        <v>0</v>
      </c>
      <c r="BT138" s="82" t="str">
        <f>IF(VLOOKUP($A138,FAG_Daten_2022!$A$1:$FK$206,FAG_Daten_2022!AN$1,FALSE)="","",VLOOKUP($A138,FAG_Daten_2022!$A$1:$FK$206,FAG_Daten_2022!AN$1,FALSE))</f>
        <v/>
      </c>
      <c r="BU138" s="82" t="str">
        <f>IF(VLOOKUP($A138,FAG_Daten_2022!$A$1:$FK$206,FAG_Daten_2022!AO$1,FALSE)="","",VLOOKUP($A138,FAG_Daten_2022!$A$1:$FK$206,FAG_Daten_2022!AO$1,FALSE))</f>
        <v/>
      </c>
      <c r="BV138" s="82">
        <f>IF(VLOOKUP($A138,FAG_Daten_2022!$A$1:$FK$206,FAG_Daten_2022!AP$1,FALSE)="","",VLOOKUP($A138,FAG_Daten_2022!$A$1:$FK$206,FAG_Daten_2022!AP$1,FALSE))</f>
        <v>0</v>
      </c>
      <c r="BW138" s="82" t="str">
        <f>IF(VLOOKUP($A138,FAG_Daten_2022!$A$1:$FK$206,FAG_Daten_2022!AQ$1,FALSE)="","",VLOOKUP($A138,FAG_Daten_2022!$A$1:$FK$206,FAG_Daten_2022!AQ$1,FALSE))</f>
        <v/>
      </c>
      <c r="BX138" s="82" t="str">
        <f>IF(VLOOKUP($A138,FAG_Daten_2022!$A$1:$FK$206,FAG_Daten_2022!AR$1,FALSE)="","",VLOOKUP($A138,FAG_Daten_2022!$A$1:$FK$206,FAG_Daten_2022!AR$1,FALSE))</f>
        <v/>
      </c>
      <c r="BY138" s="82" t="str">
        <f>IF(VLOOKUP($A138,FAG_Daten_2022!$A$1:$FK$206,FAG_Daten_2022!AS$1,FALSE)="","",VLOOKUP($A138,FAG_Daten_2022!$A$1:$FK$206,FAG_Daten_2022!AS$1,FALSE))</f>
        <v/>
      </c>
      <c r="BZ138" s="82">
        <f t="shared" si="123"/>
        <v>0</v>
      </c>
      <c r="CA138" s="82">
        <f t="shared" si="124"/>
        <v>0</v>
      </c>
      <c r="CB138" s="82">
        <f t="shared" si="125"/>
        <v>0</v>
      </c>
      <c r="CC138" s="82" t="str">
        <f t="shared" si="126"/>
        <v/>
      </c>
      <c r="CD138" s="82">
        <f t="shared" si="127"/>
        <v>177163</v>
      </c>
      <c r="CE138" s="82">
        <f t="shared" si="128"/>
        <v>0</v>
      </c>
      <c r="CF138" s="82" t="str">
        <f t="shared" si="129"/>
        <v/>
      </c>
      <c r="CG138" s="82" t="str">
        <f t="shared" si="130"/>
        <v/>
      </c>
      <c r="CH138" s="82">
        <f t="shared" si="131"/>
        <v>0</v>
      </c>
      <c r="CI138" s="82" t="str">
        <f t="shared" si="132"/>
        <v/>
      </c>
      <c r="CJ138" s="82" t="str">
        <f t="shared" si="133"/>
        <v/>
      </c>
      <c r="CK138" s="82" t="str">
        <f t="shared" si="134"/>
        <v/>
      </c>
      <c r="CL138" s="82">
        <f t="shared" si="135"/>
        <v>0</v>
      </c>
      <c r="CM138" s="82">
        <f t="shared" si="136"/>
        <v>0</v>
      </c>
      <c r="CN138" s="82">
        <f t="shared" si="137"/>
        <v>0</v>
      </c>
      <c r="CO138" s="82" t="str">
        <f t="shared" si="138"/>
        <v/>
      </c>
      <c r="CP138" s="82">
        <f t="shared" si="139"/>
        <v>0</v>
      </c>
      <c r="CQ138" s="82">
        <f t="shared" si="140"/>
        <v>0</v>
      </c>
      <c r="CR138" s="82" t="str">
        <f t="shared" si="141"/>
        <v/>
      </c>
      <c r="CS138" s="82" t="str">
        <f t="shared" si="142"/>
        <v/>
      </c>
      <c r="CT138" s="82">
        <f t="shared" si="143"/>
        <v>0</v>
      </c>
      <c r="CU138" s="82" t="str">
        <f t="shared" si="144"/>
        <v/>
      </c>
      <c r="CV138" s="82" t="str">
        <f t="shared" si="145"/>
        <v/>
      </c>
      <c r="CW138" s="82" t="str">
        <f t="shared" si="146"/>
        <v/>
      </c>
      <c r="CX138" s="82">
        <f t="shared" si="147"/>
        <v>177163</v>
      </c>
      <c r="CY138" s="82">
        <f>VLOOKUP($A138,FAG_Daten_2022!$A$1:$FK$206,FAG_Daten_2022!I$1,FALSE)</f>
        <v>219</v>
      </c>
      <c r="CZ138" s="82" t="str">
        <f>IF(VLOOKUP($A138,FAG_Daten_2022!$A$1:$FK$206,FAG_Daten_2022!BE$1,FALSE)="","",VLOOKUP($A138,FAG_Daten_2022!$A$1:$FK$206,FAG_Daten_2022!BE$1,FALSE))</f>
        <v/>
      </c>
      <c r="DA138" s="82" t="str">
        <f>IF(VLOOKUP($A138,FAG_Daten_2022!$A$1:$FK$206,FAG_Daten_2022!BF$1,FALSE)="","",VLOOKUP($A138,FAG_Daten_2022!$A$1:$FK$206,FAG_Daten_2022!BF$1,FALSE))</f>
        <v/>
      </c>
      <c r="DB138" s="82" t="str">
        <f>IF(VLOOKUP($A138,FAG_Daten_2022!$A$1:$FK$206,FAG_Daten_2022!BG$1,FALSE)="","",VLOOKUP($A138,FAG_Daten_2022!$A$1:$FK$206,FAG_Daten_2022!BG$1,FALSE))</f>
        <v/>
      </c>
      <c r="DC138" s="82" t="str">
        <f>IF(VLOOKUP($A138,FAG_Daten_2022!$A$1:$FK$206,FAG_Daten_2022!BH$1,FALSE)="","",VLOOKUP($A138,FAG_Daten_2022!$A$1:$FK$206,FAG_Daten_2022!BH$1,FALSE))</f>
        <v/>
      </c>
      <c r="DD138" s="82">
        <f>IF(VLOOKUP($A138,FAG_Daten_2022!$A$1:$FK$206,FAG_Daten_2022!BI$1,FALSE)="","",VLOOKUP($A138,FAG_Daten_2022!$A$1:$FK$206,FAG_Daten_2022!BI$1,FALSE))</f>
        <v>37</v>
      </c>
      <c r="DE138" s="82" t="str">
        <f>IF(VLOOKUP($A138,FAG_Daten_2022!$A$1:$FK$206,FAG_Daten_2022!BJ$1,FALSE)="","",VLOOKUP($A138,FAG_Daten_2022!$A$1:$FK$206,FAG_Daten_2022!BJ$1,FALSE))</f>
        <v/>
      </c>
      <c r="DF138" s="82" t="str">
        <f>IF(VLOOKUP($A138,FAG_Daten_2022!$A$1:$FK$206,FAG_Daten_2022!BK$1,FALSE)="","",VLOOKUP($A138,FAG_Daten_2022!$A$1:$FK$206,FAG_Daten_2022!BK$1,FALSE))</f>
        <v/>
      </c>
      <c r="DG138" s="82" t="str">
        <f>IF(VLOOKUP($A138,FAG_Daten_2022!$A$1:$FK$206,FAG_Daten_2022!BL$1,FALSE)="","",VLOOKUP($A138,FAG_Daten_2022!$A$1:$FK$206,FAG_Daten_2022!BL$1,FALSE))</f>
        <v/>
      </c>
      <c r="DH138" s="82" t="str">
        <f>IF(VLOOKUP($A138,FAG_Daten_2022!$A$1:$FK$206,FAG_Daten_2022!BM$1,FALSE)="","",VLOOKUP($A138,FAG_Daten_2022!$A$1:$FK$206,FAG_Daten_2022!BM$1,FALSE))</f>
        <v/>
      </c>
      <c r="DI138" s="82" t="str">
        <f>IF(VLOOKUP($A138,FAG_Daten_2022!$A$1:$FK$206,FAG_Daten_2022!BN$1,FALSE)="","",VLOOKUP($A138,FAG_Daten_2022!$A$1:$FK$206,FAG_Daten_2022!BN$1,FALSE))</f>
        <v/>
      </c>
      <c r="DJ138" s="82" t="str">
        <f>IF(VLOOKUP($A138,FAG_Daten_2022!$A$1:$FK$206,FAG_Daten_2022!BO$1,FALSE)="","",VLOOKUP($A138,FAG_Daten_2022!$A$1:$FK$206,FAG_Daten_2022!BO$1,FALSE))</f>
        <v/>
      </c>
      <c r="DK138" s="82" t="str">
        <f>IF(VLOOKUP($A138,FAG_Daten_2022!$A$1:$FK$206,FAG_Daten_2022!BP$1,FALSE)="","",VLOOKUP($A138,FAG_Daten_2022!$A$1:$FK$206,FAG_Daten_2022!BP$1,FALSE))</f>
        <v/>
      </c>
      <c r="DL138" s="82" t="str">
        <f>IF(VLOOKUP($A138,FAG_Daten_2022!$A$1:$FK$206,FAG_Daten_2022!BQ$1,FALSE)="","",VLOOKUP($A138,FAG_Daten_2022!$A$1:$FK$206,FAG_Daten_2022!BQ$1,FALSE))</f>
        <v/>
      </c>
      <c r="DM138" s="82" t="str">
        <f>IF(VLOOKUP($A138,FAG_Daten_2022!$A$1:$FK$206,FAG_Daten_2022!BR$1,FALSE)="","",VLOOKUP($A138,FAG_Daten_2022!$A$1:$FK$206,FAG_Daten_2022!BR$1,FALSE))</f>
        <v/>
      </c>
      <c r="DN138" s="82" t="str">
        <f t="shared" si="148"/>
        <v/>
      </c>
      <c r="DO138" s="82" t="str">
        <f t="shared" si="149"/>
        <v/>
      </c>
      <c r="DP138" s="82" t="str">
        <f t="shared" si="150"/>
        <v/>
      </c>
      <c r="DQ138" s="82" t="str">
        <f t="shared" si="151"/>
        <v/>
      </c>
      <c r="DR138" s="82">
        <f t="shared" si="152"/>
        <v>3698</v>
      </c>
      <c r="DS138" s="82" t="str">
        <f t="shared" si="153"/>
        <v/>
      </c>
      <c r="DT138" s="82" t="str">
        <f t="shared" si="154"/>
        <v/>
      </c>
      <c r="DU138" s="82" t="str">
        <f t="shared" si="155"/>
        <v/>
      </c>
      <c r="DV138" s="82" t="str">
        <f t="shared" si="156"/>
        <v/>
      </c>
      <c r="DW138" s="82" t="str">
        <f t="shared" si="157"/>
        <v/>
      </c>
      <c r="DX138" s="82" t="str">
        <f t="shared" si="158"/>
        <v/>
      </c>
      <c r="DY138" s="82" t="str">
        <f t="shared" si="159"/>
        <v/>
      </c>
      <c r="DZ138" s="82">
        <f t="shared" si="160"/>
        <v>3698</v>
      </c>
      <c r="EA138" s="82">
        <f t="shared" si="161"/>
        <v>180861</v>
      </c>
      <c r="EB138" s="82"/>
      <c r="EC138" s="82"/>
      <c r="ED138" s="82"/>
      <c r="EE138" s="82"/>
      <c r="EF138" s="82"/>
      <c r="EG138" s="82"/>
      <c r="EH138" s="82"/>
      <c r="EI138" s="82"/>
      <c r="EJ138" s="82"/>
      <c r="EL138" s="82"/>
    </row>
    <row r="139" spans="1:143" s="3" customFormat="1" outlineLevel="1" x14ac:dyDescent="0.2">
      <c r="A139" s="3">
        <v>141</v>
      </c>
      <c r="B139" s="3" t="str">
        <f>VLOOKUP(A139,FAG_Daten_2022!A$1:$FK$206,FAG_Daten_2022!$B$1,FALSE)</f>
        <v>Thalwil</v>
      </c>
      <c r="C139" s="3" t="str">
        <f>VLOOKUP(A139,FAG_Daten_2022!A$1:$FK$206,FAG_Daten_2022!$C$1,FALSE)</f>
        <v>Politische Gemeinde</v>
      </c>
      <c r="D139" s="3" t="str">
        <f>VLOOKUP(A139,FAG_Daten_2022!A$1:$FK$206,FAG_Daten_2022!$D$1,FALSE)</f>
        <v>Bezirk Horgen</v>
      </c>
      <c r="E139" s="82">
        <f>VLOOKUP(A139,FAG_Daten_2022!A$1:$FK$206,FAG_Daten_2022!$AT$1,FALSE)</f>
        <v>5084</v>
      </c>
      <c r="F139" s="82">
        <f>VLOOKUP(A139,FAG_Daten_2022!A$1:$FK$206,FAG_Daten_2022!$AV$1,FALSE)</f>
        <v>3770</v>
      </c>
      <c r="G139" s="82">
        <f>VLOOKUP(A139,FAG_Daten_2022!A$1:$FK$206,FAG_Daten_2022!$F$1,FALSE)</f>
        <v>18263</v>
      </c>
      <c r="H139" s="80">
        <f>VLOOKUP(A139,FAG_Daten_2022!A$1:$FK$206,FAG_Daten_2022!$DH$1,FALSE)</f>
        <v>85</v>
      </c>
      <c r="I139" s="82">
        <f>ROUND(IF(E139&lt;FAG_Basisdaten!$C$5*F139,(FAG_Basisdaten!$C$5*F139-E139)*G139*H139/100,0),0)</f>
        <v>0</v>
      </c>
      <c r="J139" s="82">
        <f>VLOOKUP(A139,FAG_Daten_2022!A$1:$FK$206,FAG_Daten_2022!$AT$1,FALSE)</f>
        <v>5084</v>
      </c>
      <c r="K139" s="82">
        <f>VLOOKUP(A139,FAG_Daten_2022!A$1:$FK$206,FAG_Daten_2022!$AV$1,FALSE)</f>
        <v>3770</v>
      </c>
      <c r="L139" s="3">
        <f>VLOOKUP(A139,FAG_Daten_2022!A$1:$FK$206,FAG_Daten_2022!$F$1,FALSE)</f>
        <v>18263</v>
      </c>
      <c r="M139" s="3">
        <f>VLOOKUP(A139,FAG_Daten_2022!A$1:$FK$206,FAG_Daten_2022!DJ$1,FALSE)</f>
        <v>99.67</v>
      </c>
      <c r="N139" s="3">
        <f>VLOOKUP(A139,FAG_Daten_2022!A$1:$FK$206,FAG_Daten_2022!$DK$1,FALSE)</f>
        <v>100.87</v>
      </c>
      <c r="O139" s="82">
        <f>ROUND(IF(J139&gt;K139*FAG_Basisdaten!$C$8,(J139-K139*FAG_Basisdaten!$C$8)*FAG_Basisdaten!$C$9*L139*(M139/N139),0),0)</f>
        <v>11836197</v>
      </c>
      <c r="P139" s="82">
        <f>VLOOKUP(A139,FAG_Daten_2022!A$1:$FK$206,FAG_Daten_2022!$I$1,FALSE)</f>
        <v>3638</v>
      </c>
      <c r="Q139" s="82">
        <f>VLOOKUP(A139,FAG_Daten_2022!A$1:$FK$206,FAG_Daten_2022!$F$1,FALSE)</f>
        <v>18263</v>
      </c>
      <c r="R139" s="82">
        <f>VLOOKUP(A139,FAG_Daten_2022!A$1:$FK$206,FAG_Daten_2022!$K$1,FALSE)</f>
        <v>232131</v>
      </c>
      <c r="S139" s="82">
        <f>VLOOKUP(A139,FAG_Daten_2022!A$1:$FK$206,FAG_Daten_2022!$H$1,FALSE)</f>
        <v>1130451</v>
      </c>
      <c r="T139" s="82">
        <f>VLOOKUP(A139,FAG_Daten_2022!A$1:$FK$206,FAG_Daten_2022!$F$1,FALSE)</f>
        <v>18263</v>
      </c>
      <c r="U139" s="3">
        <f>VLOOKUP(A139,FAG_Daten_2022!A$1:$FK$206,FAG_Daten_2022!$BC$1,FALSE)</f>
        <v>102.3</v>
      </c>
      <c r="V139" s="3">
        <f>VLOOKUP(A139,FAG_Daten_2022!A$1:$FK$206,FAG_Daten_2022!$BD$1,FALSE)</f>
        <v>104.2</v>
      </c>
      <c r="W139" s="118">
        <f>IF((P139/Q139)&gt;(R139/S139)*FAG_Basisdaten!$C$12,((P139/Q139)-(R139/S139)*FAG_Basisdaten!$C$12)*T139*FAG_Basisdaten!$C$13*(U139/V139),0)</f>
        <v>0</v>
      </c>
      <c r="X139" s="3">
        <f>VLOOKUP(A139,FAG_Daten_2022!A$1:$FK$206,FAG_Daten_2022!$DH$1,FALSE)</f>
        <v>85</v>
      </c>
      <c r="Y139" s="3">
        <f>VLOOKUP(A139,FAG_Daten_2022!A$1:$FK$206,FAG_Daten_2022!$DJ$1,FALSE)</f>
        <v>99.67</v>
      </c>
      <c r="Z139" s="82">
        <f>ROUND(W139-W139*MIN(MAX((Y139*FAG_Basisdaten!$C$15-X139)/(Y139*FAG_Basisdaten!$C$14),0),1),0)</f>
        <v>0</v>
      </c>
      <c r="AA139" s="79">
        <f>VLOOKUP(A139,FAG_Daten_2022!A$1:$FK$206,FAG_Daten_2022!$AW$1,FALSE)</f>
        <v>3388.69</v>
      </c>
      <c r="AB139" s="83">
        <f>VLOOKUP(A139,FAG_Daten_2022!A$1:$FK$206,FAG_Daten_2022!$AZ$1,FALSE)</f>
        <v>1.9400000000000001E-2</v>
      </c>
      <c r="AC139" s="3">
        <f>VLOOKUP(A139,FAG_Daten_2022!A$1:$FK$206,FAG_Daten_2022!$F$1,FALSE)</f>
        <v>18263</v>
      </c>
      <c r="AD139" s="3">
        <f>VLOOKUP(A139,FAG_Daten_2022!A$1:$FK$206,FAG_Daten_2022!$BC$1,FALSE)</f>
        <v>102.3</v>
      </c>
      <c r="AE139" s="3">
        <f>VLOOKUP(A139,FAG_Daten_2022!A$1:$FK$206,FAG_Daten_2022!$BD$1,FALSE)</f>
        <v>104.2</v>
      </c>
      <c r="AF139" s="80">
        <f>IF(OR(AA139&lt;FAG_Basisdaten!$C$18,AB139&gt;FAG_Basisdaten!$C$19),MAX((FAG_Basisdaten!$C$20+FAG_Basisdaten!$C$21*AA139+FAG_Basisdaten!$C$22*AB139*100)*AC139*(AD139/AE139),0),0)</f>
        <v>0</v>
      </c>
      <c r="AG139" s="3">
        <f>VLOOKUP(A139,FAG_Daten_2022!A$1:$FK$206,FAG_Daten_2022!$DH$1,FALSE)</f>
        <v>85</v>
      </c>
      <c r="AH139" s="3">
        <f>VLOOKUP(A139,FAG_Daten_2022!A$1:$FK$206,FAG_Daten_2022!$DJ$1,FALSE)</f>
        <v>99.67</v>
      </c>
      <c r="AI139" s="82">
        <f>ROUND(AF139-AF139*MIN(MAX((AH139*FAG_Basisdaten!$C$24-AG139)/(AH139*FAG_Basisdaten!$C$23),0),1),0)</f>
        <v>0</v>
      </c>
      <c r="AJ139" s="3">
        <f>VLOOKUP(A139,FAG_Daten_2022!$A$1:$FK$206,FAG_Daten_2022!$BC$1,FALSE)</f>
        <v>102.3</v>
      </c>
      <c r="AK139" s="3">
        <f>VLOOKUP(A139,FAG_Daten_2022!$A$1:$FK$206,FAG_Daten_2022!$BD$1,FALSE)</f>
        <v>104.2</v>
      </c>
      <c r="AL139" s="82">
        <v>0</v>
      </c>
      <c r="AM139" s="82">
        <f t="shared" si="122"/>
        <v>-11836197</v>
      </c>
      <c r="AN139" s="115" t="str">
        <f>IF(VLOOKUP($A139,FAG_Daten_2022!$A$1:$FK$206,FAG_Daten_2022!BS$1,FALSE)="","",VLOOKUP($A139,FAG_Daten_2022!$A$1:$FK$206,FAG_Daten_2022!BS$1,FALSE))</f>
        <v/>
      </c>
      <c r="AO139" s="115" t="str">
        <f>IF(VLOOKUP($A139,FAG_Daten_2022!$A$1:$FK$206,FAG_Daten_2022!BT$1,FALSE)="","",VLOOKUP($A139,FAG_Daten_2022!$A$1:$FK$206,FAG_Daten_2022!BT$1,FALSE))</f>
        <v/>
      </c>
      <c r="AP139" s="115" t="str">
        <f>IF(VLOOKUP($A139,FAG_Daten_2022!$A$1:$FK$206,FAG_Daten_2022!BU$1,FALSE)="","",VLOOKUP($A139,FAG_Daten_2022!$A$1:$FK$206,FAG_Daten_2022!BU$1,FALSE))</f>
        <v/>
      </c>
      <c r="AQ139" s="115" t="str">
        <f>IF(VLOOKUP($A139,FAG_Daten_2022!$A$1:$FK$206,FAG_Daten_2022!BV$1,FALSE)="","",VLOOKUP($A139,FAG_Daten_2022!$A$1:$FK$206,FAG_Daten_2022!BV$1,FALSE))</f>
        <v/>
      </c>
      <c r="AR139" s="115" t="str">
        <f>IF(VLOOKUP($A139,FAG_Daten_2022!$A$1:$FK$206,FAG_Daten_2022!BW$1,FALSE)="","",VLOOKUP($A139,FAG_Daten_2022!$A$1:$FK$206,FAG_Daten_2022!BW$1,FALSE))</f>
        <v/>
      </c>
      <c r="AS139" s="115" t="str">
        <f>IF(VLOOKUP($A139,FAG_Daten_2022!$A$1:$FK$206,FAG_Daten_2022!BX$1,FALSE)="","",VLOOKUP($A139,FAG_Daten_2022!$A$1:$FK$206,FAG_Daten_2022!BX$1,FALSE))</f>
        <v/>
      </c>
      <c r="AT139" s="115" t="str">
        <f>IF(VLOOKUP($A139,FAG_Daten_2022!$A$1:$FK$206,FAG_Daten_2022!BY$1,FALSE)="","",VLOOKUP($A139,FAG_Daten_2022!$A$1:$FK$206,FAG_Daten_2022!BY$1,FALSE))</f>
        <v/>
      </c>
      <c r="AU139" s="115" t="str">
        <f>IF(VLOOKUP($A139,FAG_Daten_2022!$A$1:$FK$206,FAG_Daten_2022!BZ$1,FALSE)="","",VLOOKUP($A139,FAG_Daten_2022!$A$1:$FK$206,FAG_Daten_2022!BZ$1,FALSE))</f>
        <v/>
      </c>
      <c r="AV139" s="115" t="str">
        <f>IF(VLOOKUP($A139,FAG_Daten_2022!$A$1:$FK$206,FAG_Daten_2022!CA$1,FALSE)="","",VLOOKUP($A139,FAG_Daten_2022!$A$1:$FK$206,FAG_Daten_2022!CA$1,FALSE))</f>
        <v/>
      </c>
      <c r="AW139" s="115" t="str">
        <f>IF(VLOOKUP($A139,FAG_Daten_2022!$A$1:$FK$206,FAG_Daten_2022!CB$1,FALSE)="","",VLOOKUP($A139,FAG_Daten_2022!$A$1:$FK$206,FAG_Daten_2022!CB$1,FALSE))</f>
        <v/>
      </c>
      <c r="AX139" s="115" t="str">
        <f>IF(VLOOKUP($A139,FAG_Daten_2022!$A$1:$FK$206,FAG_Daten_2022!CC$1,FALSE)="","",VLOOKUP($A139,FAG_Daten_2022!$A$1:$FK$206,FAG_Daten_2022!CC$1,FALSE))</f>
        <v/>
      </c>
      <c r="AY139" s="115" t="str">
        <f>IF(VLOOKUP($A139,FAG_Daten_2022!$A$1:$FK$206,FAG_Daten_2022!CD$1,FALSE)="","",VLOOKUP($A139,FAG_Daten_2022!$A$1:$FK$206,FAG_Daten_2022!CD$1,FALSE))</f>
        <v/>
      </c>
      <c r="AZ139" s="80">
        <f>VLOOKUP($A139,FAG_Daten_2022!$A$1:$FK$206,FAG_Daten_2022!$DH$1,FALSE)</f>
        <v>85</v>
      </c>
      <c r="BA139" s="80">
        <f>IF(VLOOKUP($A139,FAG_Daten_2022!$A$1:$FK$206,FAG_Daten_2022!M$1,FALSE)="","",VLOOKUP($A139,FAG_Daten_2022!$A$1:$FK$206,FAG_Daten_2022!M$1,FALSE))</f>
        <v>0</v>
      </c>
      <c r="BB139" s="80">
        <f>IF(VLOOKUP($A139,FAG_Daten_2022!$A$1:$FK$206,FAG_Daten_2022!N$1,FALSE)="","",VLOOKUP($A139,FAG_Daten_2022!$A$1:$FK$206,FAG_Daten_2022!N$1,FALSE))</f>
        <v>0</v>
      </c>
      <c r="BC139" s="80">
        <f>IF(VLOOKUP($A139,FAG_Daten_2022!$A$1:$FK$206,FAG_Daten_2022!O$1,FALSE)="","",VLOOKUP($A139,FAG_Daten_2022!$A$1:$FK$206,FAG_Daten_2022!O$1,FALSE))</f>
        <v>0</v>
      </c>
      <c r="BD139" s="80" t="str">
        <f>IF(VLOOKUP($A139,FAG_Daten_2022!$A$1:$FK$206,FAG_Daten_2022!P$1,FALSE)="","",VLOOKUP($A139,FAG_Daten_2022!$A$1:$FK$206,FAG_Daten_2022!P$1,FALSE))</f>
        <v/>
      </c>
      <c r="BE139" s="80">
        <f>IF(VLOOKUP($A139,FAG_Daten_2022!$A$1:$FK$206,FAG_Daten_2022!R$1,FALSE)="","",VLOOKUP($A139,FAG_Daten_2022!$A$1:$FK$206,FAG_Daten_2022!R$1,FALSE))</f>
        <v>0</v>
      </c>
      <c r="BF139" s="80">
        <f>IF(VLOOKUP($A139,FAG_Daten_2022!$A$1:$FK$206,FAG_Daten_2022!S$1,FALSE)="","",VLOOKUP($A139,FAG_Daten_2022!$A$1:$FK$206,FAG_Daten_2022!S$1,FALSE))</f>
        <v>0</v>
      </c>
      <c r="BG139" s="80" t="str">
        <f>IF(VLOOKUP($A139,FAG_Daten_2022!$A$1:$FK$206,FAG_Daten_2022!T$1,FALSE)="","",VLOOKUP($A139,FAG_Daten_2022!$A$1:$FK$206,FAG_Daten_2022!T$1,FALSE))</f>
        <v/>
      </c>
      <c r="BH139" s="80" t="str">
        <f>IF(VLOOKUP($A139,FAG_Daten_2022!$A$1:$FK$206,FAG_Daten_2022!U$1,FALSE)="","",VLOOKUP($A139,FAG_Daten_2022!$A$1:$FK$206,FAG_Daten_2022!U$1,FALSE))</f>
        <v/>
      </c>
      <c r="BI139" s="80">
        <f>IF(VLOOKUP($A139,FAG_Daten_2022!$A$1:$FK$206,FAG_Daten_2022!W$1,FALSE)="","",VLOOKUP($A139,FAG_Daten_2022!$A$1:$FK$206,FAG_Daten_2022!W$1,FALSE))</f>
        <v>0</v>
      </c>
      <c r="BJ139" s="80" t="str">
        <f>IF(VLOOKUP($A139,FAG_Daten_2022!$A$1:$FK$206,FAG_Daten_2022!X$1,FALSE)="","",VLOOKUP($A139,FAG_Daten_2022!$A$1:$FK$206,FAG_Daten_2022!X$1,FALSE))</f>
        <v/>
      </c>
      <c r="BK139" s="80" t="str">
        <f>IF(VLOOKUP($A139,FAG_Daten_2022!$A$1:$FK$206,FAG_Daten_2022!Y$1,FALSE)="","",VLOOKUP($A139,FAG_Daten_2022!$A$1:$FK$206,FAG_Daten_2022!Y$1,FALSE))</f>
        <v/>
      </c>
      <c r="BL139" s="80" t="str">
        <f>IF(VLOOKUP($A139,FAG_Daten_2022!$A$1:$FK$206,FAG_Daten_2022!Z$1,FALSE)="","",VLOOKUP($A139,FAG_Daten_2022!$A$1:$FK$206,FAG_Daten_2022!Z$1,FALSE))</f>
        <v/>
      </c>
      <c r="BM139" s="82">
        <f>IF(VLOOKUP($A139,FAG_Daten_2022!$A$1:$FK$206,FAG_Daten_2022!AG$1,FALSE)="","",VLOOKUP($A139,FAG_Daten_2022!$A$1:$FK$206,FAG_Daten_2022!AG$1,FALSE))</f>
        <v>92845088</v>
      </c>
      <c r="BN139" s="82">
        <f>IF(VLOOKUP($A139,FAG_Daten_2022!$A$1:$FK$206,FAG_Daten_2022!AH$1,FALSE)="","",VLOOKUP($A139,FAG_Daten_2022!$A$1:$FK$206,FAG_Daten_2022!AH$1,FALSE))</f>
        <v>0</v>
      </c>
      <c r="BO139" s="82">
        <f>IF(VLOOKUP($A139,FAG_Daten_2022!$A$1:$FK$206,FAG_Daten_2022!AI$1,FALSE)="","",VLOOKUP($A139,FAG_Daten_2022!$A$1:$FK$206,FAG_Daten_2022!AI$1,FALSE))</f>
        <v>0</v>
      </c>
      <c r="BP139" s="113">
        <f>IF(VLOOKUP($A139,FAG_Daten_2022!$A$1:$FK$206,FAG_Daten_2022!AJ$1,FALSE)="","",VLOOKUP($A139,FAG_Daten_2022!$A$1:$FK$206,FAG_Daten_2022!AJ$1,FALSE))</f>
        <v>0</v>
      </c>
      <c r="BQ139" s="82" t="str">
        <f>IF(VLOOKUP($A139,FAG_Daten_2022!$A$1:$FK$206,FAG_Daten_2022!AK$1,FALSE)="","",VLOOKUP($A139,FAG_Daten_2022!$A$1:$FK$206,FAG_Daten_2022!AK$1,FALSE))</f>
        <v/>
      </c>
      <c r="BR139" s="82">
        <f>IF(VLOOKUP($A139,FAG_Daten_2022!$A$1:$FK$206,FAG_Daten_2022!AL$1,FALSE)="","",VLOOKUP($A139,FAG_Daten_2022!$A$1:$FK$206,FAG_Daten_2022!AL$1,FALSE))</f>
        <v>0</v>
      </c>
      <c r="BS139" s="82">
        <f>IF(VLOOKUP($A139,FAG_Daten_2022!$A$1:$FK$206,FAG_Daten_2022!AM$1,FALSE)="","",VLOOKUP($A139,FAG_Daten_2022!$A$1:$FK$206,FAG_Daten_2022!AM$1,FALSE))</f>
        <v>0</v>
      </c>
      <c r="BT139" s="82" t="str">
        <f>IF(VLOOKUP($A139,FAG_Daten_2022!$A$1:$FK$206,FAG_Daten_2022!AN$1,FALSE)="","",VLOOKUP($A139,FAG_Daten_2022!$A$1:$FK$206,FAG_Daten_2022!AN$1,FALSE))</f>
        <v/>
      </c>
      <c r="BU139" s="82" t="str">
        <f>IF(VLOOKUP($A139,FAG_Daten_2022!$A$1:$FK$206,FAG_Daten_2022!AO$1,FALSE)="","",VLOOKUP($A139,FAG_Daten_2022!$A$1:$FK$206,FAG_Daten_2022!AO$1,FALSE))</f>
        <v/>
      </c>
      <c r="BV139" s="82">
        <f>IF(VLOOKUP($A139,FAG_Daten_2022!$A$1:$FK$206,FAG_Daten_2022!AP$1,FALSE)="","",VLOOKUP($A139,FAG_Daten_2022!$A$1:$FK$206,FAG_Daten_2022!AP$1,FALSE))</f>
        <v>0</v>
      </c>
      <c r="BW139" s="82" t="str">
        <f>IF(VLOOKUP($A139,FAG_Daten_2022!$A$1:$FK$206,FAG_Daten_2022!AQ$1,FALSE)="","",VLOOKUP($A139,FAG_Daten_2022!$A$1:$FK$206,FAG_Daten_2022!AQ$1,FALSE))</f>
        <v/>
      </c>
      <c r="BX139" s="82" t="str">
        <f>IF(VLOOKUP($A139,FAG_Daten_2022!$A$1:$FK$206,FAG_Daten_2022!AR$1,FALSE)="","",VLOOKUP($A139,FAG_Daten_2022!$A$1:$FK$206,FAG_Daten_2022!AR$1,FALSE))</f>
        <v/>
      </c>
      <c r="BY139" s="82" t="str">
        <f>IF(VLOOKUP($A139,FAG_Daten_2022!$A$1:$FK$206,FAG_Daten_2022!AS$1,FALSE)="","",VLOOKUP($A139,FAG_Daten_2022!$A$1:$FK$206,FAG_Daten_2022!AS$1,FALSE))</f>
        <v/>
      </c>
      <c r="BZ139" s="82">
        <f t="shared" si="123"/>
        <v>0</v>
      </c>
      <c r="CA139" s="82">
        <f t="shared" si="124"/>
        <v>0</v>
      </c>
      <c r="CB139" s="82">
        <f t="shared" si="125"/>
        <v>0</v>
      </c>
      <c r="CC139" s="82" t="str">
        <f t="shared" si="126"/>
        <v/>
      </c>
      <c r="CD139" s="82">
        <f t="shared" si="127"/>
        <v>0</v>
      </c>
      <c r="CE139" s="82">
        <f t="shared" si="128"/>
        <v>0</v>
      </c>
      <c r="CF139" s="82" t="str">
        <f t="shared" si="129"/>
        <v/>
      </c>
      <c r="CG139" s="82" t="str">
        <f t="shared" si="130"/>
        <v/>
      </c>
      <c r="CH139" s="82">
        <f t="shared" si="131"/>
        <v>0</v>
      </c>
      <c r="CI139" s="82" t="str">
        <f t="shared" si="132"/>
        <v/>
      </c>
      <c r="CJ139" s="82" t="str">
        <f t="shared" si="133"/>
        <v/>
      </c>
      <c r="CK139" s="82" t="str">
        <f t="shared" si="134"/>
        <v/>
      </c>
      <c r="CL139" s="82">
        <f t="shared" si="135"/>
        <v>0</v>
      </c>
      <c r="CM139" s="82">
        <f t="shared" si="136"/>
        <v>0</v>
      </c>
      <c r="CN139" s="82">
        <f t="shared" si="137"/>
        <v>0</v>
      </c>
      <c r="CO139" s="82" t="str">
        <f t="shared" si="138"/>
        <v/>
      </c>
      <c r="CP139" s="82">
        <f t="shared" si="139"/>
        <v>0</v>
      </c>
      <c r="CQ139" s="82">
        <f t="shared" si="140"/>
        <v>0</v>
      </c>
      <c r="CR139" s="82" t="str">
        <f t="shared" si="141"/>
        <v/>
      </c>
      <c r="CS139" s="82" t="str">
        <f t="shared" si="142"/>
        <v/>
      </c>
      <c r="CT139" s="82">
        <f t="shared" si="143"/>
        <v>0</v>
      </c>
      <c r="CU139" s="82" t="str">
        <f t="shared" si="144"/>
        <v/>
      </c>
      <c r="CV139" s="82" t="str">
        <f t="shared" si="145"/>
        <v/>
      </c>
      <c r="CW139" s="82" t="str">
        <f t="shared" si="146"/>
        <v/>
      </c>
      <c r="CX139" s="82">
        <f t="shared" si="147"/>
        <v>0</v>
      </c>
      <c r="CY139" s="82">
        <f>VLOOKUP($A139,FAG_Daten_2022!$A$1:$FK$206,FAG_Daten_2022!I$1,FALSE)</f>
        <v>3638</v>
      </c>
      <c r="CZ139" s="82" t="str">
        <f>IF(VLOOKUP($A139,FAG_Daten_2022!$A$1:$FK$206,FAG_Daten_2022!BE$1,FALSE)="","",VLOOKUP($A139,FAG_Daten_2022!$A$1:$FK$206,FAG_Daten_2022!BE$1,FALSE))</f>
        <v/>
      </c>
      <c r="DA139" s="82" t="str">
        <f>IF(VLOOKUP($A139,FAG_Daten_2022!$A$1:$FK$206,FAG_Daten_2022!BF$1,FALSE)="","",VLOOKUP($A139,FAG_Daten_2022!$A$1:$FK$206,FAG_Daten_2022!BF$1,FALSE))</f>
        <v/>
      </c>
      <c r="DB139" s="82" t="str">
        <f>IF(VLOOKUP($A139,FAG_Daten_2022!$A$1:$FK$206,FAG_Daten_2022!BG$1,FALSE)="","",VLOOKUP($A139,FAG_Daten_2022!$A$1:$FK$206,FAG_Daten_2022!BG$1,FALSE))</f>
        <v/>
      </c>
      <c r="DC139" s="82" t="str">
        <f>IF(VLOOKUP($A139,FAG_Daten_2022!$A$1:$FK$206,FAG_Daten_2022!BH$1,FALSE)="","",VLOOKUP($A139,FAG_Daten_2022!$A$1:$FK$206,FAG_Daten_2022!BH$1,FALSE))</f>
        <v/>
      </c>
      <c r="DD139" s="82" t="str">
        <f>IF(VLOOKUP($A139,FAG_Daten_2022!$A$1:$FK$206,FAG_Daten_2022!BI$1,FALSE)="","",VLOOKUP($A139,FAG_Daten_2022!$A$1:$FK$206,FAG_Daten_2022!BI$1,FALSE))</f>
        <v/>
      </c>
      <c r="DE139" s="82" t="str">
        <f>IF(VLOOKUP($A139,FAG_Daten_2022!$A$1:$FK$206,FAG_Daten_2022!BJ$1,FALSE)="","",VLOOKUP($A139,FAG_Daten_2022!$A$1:$FK$206,FAG_Daten_2022!BJ$1,FALSE))</f>
        <v/>
      </c>
      <c r="DF139" s="82" t="str">
        <f>IF(VLOOKUP($A139,FAG_Daten_2022!$A$1:$FK$206,FAG_Daten_2022!BK$1,FALSE)="","",VLOOKUP($A139,FAG_Daten_2022!$A$1:$FK$206,FAG_Daten_2022!BK$1,FALSE))</f>
        <v/>
      </c>
      <c r="DG139" s="82" t="str">
        <f>IF(VLOOKUP($A139,FAG_Daten_2022!$A$1:$FK$206,FAG_Daten_2022!BL$1,FALSE)="","",VLOOKUP($A139,FAG_Daten_2022!$A$1:$FK$206,FAG_Daten_2022!BL$1,FALSE))</f>
        <v/>
      </c>
      <c r="DH139" s="82" t="str">
        <f>IF(VLOOKUP($A139,FAG_Daten_2022!$A$1:$FK$206,FAG_Daten_2022!BM$1,FALSE)="","",VLOOKUP($A139,FAG_Daten_2022!$A$1:$FK$206,FAG_Daten_2022!BM$1,FALSE))</f>
        <v/>
      </c>
      <c r="DI139" s="82" t="str">
        <f>IF(VLOOKUP($A139,FAG_Daten_2022!$A$1:$FK$206,FAG_Daten_2022!BN$1,FALSE)="","",VLOOKUP($A139,FAG_Daten_2022!$A$1:$FK$206,FAG_Daten_2022!BN$1,FALSE))</f>
        <v/>
      </c>
      <c r="DJ139" s="82" t="str">
        <f>IF(VLOOKUP($A139,FAG_Daten_2022!$A$1:$FK$206,FAG_Daten_2022!BO$1,FALSE)="","",VLOOKUP($A139,FAG_Daten_2022!$A$1:$FK$206,FAG_Daten_2022!BO$1,FALSE))</f>
        <v/>
      </c>
      <c r="DK139" s="82" t="str">
        <f>IF(VLOOKUP($A139,FAG_Daten_2022!$A$1:$FK$206,FAG_Daten_2022!BP$1,FALSE)="","",VLOOKUP($A139,FAG_Daten_2022!$A$1:$FK$206,FAG_Daten_2022!BP$1,FALSE))</f>
        <v/>
      </c>
      <c r="DL139" s="82" t="str">
        <f>IF(VLOOKUP($A139,FAG_Daten_2022!$A$1:$FK$206,FAG_Daten_2022!BQ$1,FALSE)="","",VLOOKUP($A139,FAG_Daten_2022!$A$1:$FK$206,FAG_Daten_2022!BQ$1,FALSE))</f>
        <v/>
      </c>
      <c r="DM139" s="82" t="str">
        <f>IF(VLOOKUP($A139,FAG_Daten_2022!$A$1:$FK$206,FAG_Daten_2022!BR$1,FALSE)="","",VLOOKUP($A139,FAG_Daten_2022!$A$1:$FK$206,FAG_Daten_2022!BR$1,FALSE))</f>
        <v/>
      </c>
      <c r="DN139" s="82" t="str">
        <f t="shared" si="148"/>
        <v/>
      </c>
      <c r="DO139" s="82" t="str">
        <f t="shared" si="149"/>
        <v/>
      </c>
      <c r="DP139" s="82" t="str">
        <f t="shared" si="150"/>
        <v/>
      </c>
      <c r="DQ139" s="82" t="str">
        <f t="shared" si="151"/>
        <v/>
      </c>
      <c r="DR139" s="82" t="str">
        <f t="shared" si="152"/>
        <v/>
      </c>
      <c r="DS139" s="82" t="str">
        <f t="shared" si="153"/>
        <v/>
      </c>
      <c r="DT139" s="82" t="str">
        <f t="shared" si="154"/>
        <v/>
      </c>
      <c r="DU139" s="82" t="str">
        <f t="shared" si="155"/>
        <v/>
      </c>
      <c r="DV139" s="82" t="str">
        <f t="shared" si="156"/>
        <v/>
      </c>
      <c r="DW139" s="82" t="str">
        <f t="shared" si="157"/>
        <v/>
      </c>
      <c r="DX139" s="82" t="str">
        <f t="shared" si="158"/>
        <v/>
      </c>
      <c r="DY139" s="82" t="str">
        <f t="shared" si="159"/>
        <v/>
      </c>
      <c r="DZ139" s="82">
        <f t="shared" si="160"/>
        <v>0</v>
      </c>
      <c r="EA139" s="82">
        <f t="shared" si="161"/>
        <v>0</v>
      </c>
      <c r="EB139" s="82"/>
      <c r="EC139" s="82"/>
      <c r="ED139" s="82"/>
      <c r="EE139" s="82"/>
      <c r="EF139" s="82"/>
      <c r="EG139" s="82"/>
      <c r="EH139" s="82"/>
      <c r="EI139" s="82"/>
      <c r="EJ139" s="82"/>
      <c r="EK139" s="1"/>
      <c r="EL139" s="11"/>
      <c r="EM139" s="1"/>
    </row>
    <row r="140" spans="1:143" s="3" customFormat="1" outlineLevel="1" x14ac:dyDescent="0.2">
      <c r="A140" s="3">
        <v>40</v>
      </c>
      <c r="B140" s="3" t="str">
        <f>VLOOKUP(A140,FAG_Daten_2022!A$1:$FK$206,FAG_Daten_2022!$B$1,FALSE)</f>
        <v>Trüllikon</v>
      </c>
      <c r="C140" s="3" t="str">
        <f>VLOOKUP(A140,FAG_Daten_2022!A$1:$FK$206,FAG_Daten_2022!$C$1,FALSE)</f>
        <v>Politische Gemeinde</v>
      </c>
      <c r="D140" s="3" t="str">
        <f>VLOOKUP(A140,FAG_Daten_2022!A$1:$FK$206,FAG_Daten_2022!$D$1,FALSE)</f>
        <v>Bezirk Andelfingen</v>
      </c>
      <c r="E140" s="82">
        <f>VLOOKUP(A140,FAG_Daten_2022!A$1:$FK$206,FAG_Daten_2022!$AT$1,FALSE)</f>
        <v>2070</v>
      </c>
      <c r="F140" s="82">
        <f>VLOOKUP(A140,FAG_Daten_2022!A$1:$FK$206,FAG_Daten_2022!$AV$1,FALSE)</f>
        <v>3770</v>
      </c>
      <c r="G140" s="82">
        <f>VLOOKUP(A140,FAG_Daten_2022!A$1:$FK$206,FAG_Daten_2022!$F$1,FALSE)</f>
        <v>1055</v>
      </c>
      <c r="H140" s="80">
        <f>VLOOKUP(A140,FAG_Daten_2022!A$1:$FK$206,FAG_Daten_2022!$DH$1,FALSE)</f>
        <v>114</v>
      </c>
      <c r="I140" s="82">
        <f>ROUND(IF(E140&lt;FAG_Basisdaten!$C$5*F140,(FAG_Basisdaten!$C$5*F140-E140)*G140*H140/100,0),0)</f>
        <v>1817881</v>
      </c>
      <c r="J140" s="82">
        <f>VLOOKUP(A140,FAG_Daten_2022!A$1:$FK$206,FAG_Daten_2022!$AT$1,FALSE)</f>
        <v>2070</v>
      </c>
      <c r="K140" s="82">
        <f>VLOOKUP(A140,FAG_Daten_2022!A$1:$FK$206,FAG_Daten_2022!$AV$1,FALSE)</f>
        <v>3770</v>
      </c>
      <c r="L140" s="3">
        <f>VLOOKUP(A140,FAG_Daten_2022!A$1:$FK$206,FAG_Daten_2022!$F$1,FALSE)</f>
        <v>1055</v>
      </c>
      <c r="M140" s="3">
        <f>VLOOKUP(A140,FAG_Daten_2022!A$1:$FK$206,FAG_Daten_2022!DJ$1,FALSE)</f>
        <v>99.67</v>
      </c>
      <c r="N140" s="3">
        <f>VLOOKUP(A140,FAG_Daten_2022!A$1:$FK$206,FAG_Daten_2022!$DK$1,FALSE)</f>
        <v>100.87</v>
      </c>
      <c r="O140" s="82">
        <f>ROUND(IF(J140&gt;K140*FAG_Basisdaten!$C$8,(J140-K140*FAG_Basisdaten!$C$8)*FAG_Basisdaten!$C$9*L140*(M140/N140),0),0)</f>
        <v>0</v>
      </c>
      <c r="P140" s="82">
        <f>VLOOKUP(A140,FAG_Daten_2022!A$1:$FK$206,FAG_Daten_2022!$I$1,FALSE)</f>
        <v>202</v>
      </c>
      <c r="Q140" s="82">
        <f>VLOOKUP(A140,FAG_Daten_2022!A$1:$FK$206,FAG_Daten_2022!$F$1,FALSE)</f>
        <v>1055</v>
      </c>
      <c r="R140" s="82">
        <f>VLOOKUP(A140,FAG_Daten_2022!A$1:$FK$206,FAG_Daten_2022!$K$1,FALSE)</f>
        <v>232131</v>
      </c>
      <c r="S140" s="82">
        <f>VLOOKUP(A140,FAG_Daten_2022!A$1:$FK$206,FAG_Daten_2022!$H$1,FALSE)</f>
        <v>1130451</v>
      </c>
      <c r="T140" s="82">
        <f>VLOOKUP(A140,FAG_Daten_2022!A$1:$FK$206,FAG_Daten_2022!$F$1,FALSE)</f>
        <v>1055</v>
      </c>
      <c r="U140" s="3">
        <f>VLOOKUP(A140,FAG_Daten_2022!A$1:$FK$206,FAG_Daten_2022!$BC$1,FALSE)</f>
        <v>102.3</v>
      </c>
      <c r="V140" s="3">
        <f>VLOOKUP(A140,FAG_Daten_2022!A$1:$FK$206,FAG_Daten_2022!$BD$1,FALSE)</f>
        <v>104.2</v>
      </c>
      <c r="W140" s="118">
        <f>IF((P140/Q140)&gt;(R140/S140)*FAG_Basisdaten!$C$12,((P140/Q140)-(R140/S140)*FAG_Basisdaten!$C$12)*T140*FAG_Basisdaten!$C$13*(U140/V140),0)</f>
        <v>0</v>
      </c>
      <c r="X140" s="3">
        <f>VLOOKUP(A140,FAG_Daten_2022!A$1:$FK$206,FAG_Daten_2022!$DH$1,FALSE)</f>
        <v>114</v>
      </c>
      <c r="Y140" s="3">
        <f>VLOOKUP(A140,FAG_Daten_2022!A$1:$FK$206,FAG_Daten_2022!$DJ$1,FALSE)</f>
        <v>99.67</v>
      </c>
      <c r="Z140" s="82">
        <f>ROUND(W140-W140*MIN(MAX((Y140*FAG_Basisdaten!$C$15-X140)/(Y140*FAG_Basisdaten!$C$14),0),1),0)</f>
        <v>0</v>
      </c>
      <c r="AA140" s="79">
        <f>VLOOKUP(A140,FAG_Daten_2022!A$1:$FK$206,FAG_Daten_2022!$AW$1,FALSE)</f>
        <v>110.48</v>
      </c>
      <c r="AB140" s="83">
        <f>VLOOKUP(A140,FAG_Daten_2022!A$1:$FK$206,FAG_Daten_2022!$AZ$1,FALSE)</f>
        <v>2.2000000000000001E-3</v>
      </c>
      <c r="AC140" s="3">
        <f>VLOOKUP(A140,FAG_Daten_2022!A$1:$FK$206,FAG_Daten_2022!$F$1,FALSE)</f>
        <v>1055</v>
      </c>
      <c r="AD140" s="3">
        <f>VLOOKUP(A140,FAG_Daten_2022!A$1:$FK$206,FAG_Daten_2022!$BC$1,FALSE)</f>
        <v>102.3</v>
      </c>
      <c r="AE140" s="3">
        <f>VLOOKUP(A140,FAG_Daten_2022!A$1:$FK$206,FAG_Daten_2022!$BD$1,FALSE)</f>
        <v>104.2</v>
      </c>
      <c r="AF140" s="80">
        <f>IF(OR(AA140&lt;FAG_Basisdaten!$C$18,AB140&gt;FAG_Basisdaten!$C$19),MAX((FAG_Basisdaten!$C$20+FAG_Basisdaten!$C$21*AA140+FAG_Basisdaten!$C$22*AB140*100)*AC140*(AD140/AE140),0),0)</f>
        <v>303292.10873320536</v>
      </c>
      <c r="AG140" s="3">
        <f>VLOOKUP(A140,FAG_Daten_2022!A$1:$FK$206,FAG_Daten_2022!$DH$1,FALSE)</f>
        <v>114</v>
      </c>
      <c r="AH140" s="3">
        <f>VLOOKUP(A140,FAG_Daten_2022!A$1:$FK$206,FAG_Daten_2022!$DJ$1,FALSE)</f>
        <v>99.67</v>
      </c>
      <c r="AI140" s="82">
        <f>ROUND(AF140-AF140*MIN(MAX((AH140*FAG_Basisdaten!$C$24-AG140)/(AH140*FAG_Basisdaten!$C$23),0),1),0)</f>
        <v>217143</v>
      </c>
      <c r="AJ140" s="3">
        <f>VLOOKUP(A140,FAG_Daten_2022!$A$1:$FK$206,FAG_Daten_2022!$BC$1,FALSE)</f>
        <v>102.3</v>
      </c>
      <c r="AK140" s="3">
        <f>VLOOKUP(A140,FAG_Daten_2022!$A$1:$FK$206,FAG_Daten_2022!$BD$1,FALSE)</f>
        <v>104.2</v>
      </c>
      <c r="AL140" s="82">
        <v>0</v>
      </c>
      <c r="AM140" s="82">
        <f t="shared" si="122"/>
        <v>2035024</v>
      </c>
      <c r="AN140" s="115" t="str">
        <f>IF(VLOOKUP($A140,FAG_Daten_2022!$A$1:$FK$206,FAG_Daten_2022!BS$1,FALSE)="","",VLOOKUP($A140,FAG_Daten_2022!$A$1:$FK$206,FAG_Daten_2022!BS$1,FALSE))</f>
        <v>Trüllikon</v>
      </c>
      <c r="AO140" s="115" t="str">
        <f>IF(VLOOKUP($A140,FAG_Daten_2022!$A$1:$FK$206,FAG_Daten_2022!BT$1,FALSE)="","",VLOOKUP($A140,FAG_Daten_2022!$A$1:$FK$206,FAG_Daten_2022!BT$1,FALSE))</f>
        <v/>
      </c>
      <c r="AP140" s="115" t="str">
        <f>IF(VLOOKUP($A140,FAG_Daten_2022!$A$1:$FK$206,FAG_Daten_2022!BU$1,FALSE)="","",VLOOKUP($A140,FAG_Daten_2022!$A$1:$FK$206,FAG_Daten_2022!BU$1,FALSE))</f>
        <v/>
      </c>
      <c r="AQ140" s="115" t="str">
        <f>IF(VLOOKUP($A140,FAG_Daten_2022!$A$1:$FK$206,FAG_Daten_2022!BV$1,FALSE)="","",VLOOKUP($A140,FAG_Daten_2022!$A$1:$FK$206,FAG_Daten_2022!BV$1,FALSE))</f>
        <v/>
      </c>
      <c r="AR140" s="115" t="str">
        <f>IF(VLOOKUP($A140,FAG_Daten_2022!$A$1:$FK$206,FAG_Daten_2022!BW$1,FALSE)="","",VLOOKUP($A140,FAG_Daten_2022!$A$1:$FK$206,FAG_Daten_2022!BW$1,FALSE))</f>
        <v>Marthalen</v>
      </c>
      <c r="AS140" s="115" t="str">
        <f>IF(VLOOKUP($A140,FAG_Daten_2022!$A$1:$FK$206,FAG_Daten_2022!BX$1,FALSE)="","",VLOOKUP($A140,FAG_Daten_2022!$A$1:$FK$206,FAG_Daten_2022!BX$1,FALSE))</f>
        <v/>
      </c>
      <c r="AT140" s="115" t="str">
        <f>IF(VLOOKUP($A140,FAG_Daten_2022!$A$1:$FK$206,FAG_Daten_2022!BY$1,FALSE)="","",VLOOKUP($A140,FAG_Daten_2022!$A$1:$FK$206,FAG_Daten_2022!BY$1,FALSE))</f>
        <v/>
      </c>
      <c r="AU140" s="115" t="str">
        <f>IF(VLOOKUP($A140,FAG_Daten_2022!$A$1:$FK$206,FAG_Daten_2022!BZ$1,FALSE)="","",VLOOKUP($A140,FAG_Daten_2022!$A$1:$FK$206,FAG_Daten_2022!BZ$1,FALSE))</f>
        <v/>
      </c>
      <c r="AV140" s="115" t="str">
        <f>IF(VLOOKUP($A140,FAG_Daten_2022!$A$1:$FK$206,FAG_Daten_2022!CA$1,FALSE)="","",VLOOKUP($A140,FAG_Daten_2022!$A$1:$FK$206,FAG_Daten_2022!CA$1,FALSE))</f>
        <v/>
      </c>
      <c r="AW140" s="115" t="str">
        <f>IF(VLOOKUP($A140,FAG_Daten_2022!$A$1:$FK$206,FAG_Daten_2022!CB$1,FALSE)="","",VLOOKUP($A140,FAG_Daten_2022!$A$1:$FK$206,FAG_Daten_2022!CB$1,FALSE))</f>
        <v/>
      </c>
      <c r="AX140" s="115" t="str">
        <f>IF(VLOOKUP($A140,FAG_Daten_2022!$A$1:$FK$206,FAG_Daten_2022!CC$1,FALSE)="","",VLOOKUP($A140,FAG_Daten_2022!$A$1:$FK$206,FAG_Daten_2022!CC$1,FALSE))</f>
        <v/>
      </c>
      <c r="AY140" s="115" t="str">
        <f>IF(VLOOKUP($A140,FAG_Daten_2022!$A$1:$FK$206,FAG_Daten_2022!CD$1,FALSE)="","",VLOOKUP($A140,FAG_Daten_2022!$A$1:$FK$206,FAG_Daten_2022!CD$1,FALSE))</f>
        <v/>
      </c>
      <c r="AZ140" s="80">
        <f>VLOOKUP($A140,FAG_Daten_2022!$A$1:$FK$206,FAG_Daten_2022!$DH$1,FALSE)</f>
        <v>114</v>
      </c>
      <c r="BA140" s="80">
        <f>IF(VLOOKUP($A140,FAG_Daten_2022!$A$1:$FK$206,FAG_Daten_2022!M$1,FALSE)="","",VLOOKUP($A140,FAG_Daten_2022!$A$1:$FK$206,FAG_Daten_2022!M$1,FALSE))</f>
        <v>48</v>
      </c>
      <c r="BB140" s="80">
        <f>IF(VLOOKUP($A140,FAG_Daten_2022!$A$1:$FK$206,FAG_Daten_2022!N$1,FALSE)="","",VLOOKUP($A140,FAG_Daten_2022!$A$1:$FK$206,FAG_Daten_2022!N$1,FALSE))</f>
        <v>0</v>
      </c>
      <c r="BC140" s="80">
        <f>IF(VLOOKUP($A140,FAG_Daten_2022!$A$1:$FK$206,FAG_Daten_2022!O$1,FALSE)="","",VLOOKUP($A140,FAG_Daten_2022!$A$1:$FK$206,FAG_Daten_2022!O$1,FALSE))</f>
        <v>0</v>
      </c>
      <c r="BD140" s="80" t="str">
        <f>IF(VLOOKUP($A140,FAG_Daten_2022!$A$1:$FK$206,FAG_Daten_2022!P$1,FALSE)="","",VLOOKUP($A140,FAG_Daten_2022!$A$1:$FK$206,FAG_Daten_2022!P$1,FALSE))</f>
        <v/>
      </c>
      <c r="BE140" s="80">
        <f>IF(VLOOKUP($A140,FAG_Daten_2022!$A$1:$FK$206,FAG_Daten_2022!R$1,FALSE)="","",VLOOKUP($A140,FAG_Daten_2022!$A$1:$FK$206,FAG_Daten_2022!R$1,FALSE))</f>
        <v>18</v>
      </c>
      <c r="BF140" s="80">
        <f>IF(VLOOKUP($A140,FAG_Daten_2022!$A$1:$FK$206,FAG_Daten_2022!S$1,FALSE)="","",VLOOKUP($A140,FAG_Daten_2022!$A$1:$FK$206,FAG_Daten_2022!S$1,FALSE))</f>
        <v>0</v>
      </c>
      <c r="BG140" s="80" t="str">
        <f>IF(VLOOKUP($A140,FAG_Daten_2022!$A$1:$FK$206,FAG_Daten_2022!T$1,FALSE)="","",VLOOKUP($A140,FAG_Daten_2022!$A$1:$FK$206,FAG_Daten_2022!T$1,FALSE))</f>
        <v/>
      </c>
      <c r="BH140" s="80" t="str">
        <f>IF(VLOOKUP($A140,FAG_Daten_2022!$A$1:$FK$206,FAG_Daten_2022!U$1,FALSE)="","",VLOOKUP($A140,FAG_Daten_2022!$A$1:$FK$206,FAG_Daten_2022!U$1,FALSE))</f>
        <v/>
      </c>
      <c r="BI140" s="80">
        <f>IF(VLOOKUP($A140,FAG_Daten_2022!$A$1:$FK$206,FAG_Daten_2022!W$1,FALSE)="","",VLOOKUP($A140,FAG_Daten_2022!$A$1:$FK$206,FAG_Daten_2022!W$1,FALSE))</f>
        <v>0</v>
      </c>
      <c r="BJ140" s="80" t="str">
        <f>IF(VLOOKUP($A140,FAG_Daten_2022!$A$1:$FK$206,FAG_Daten_2022!X$1,FALSE)="","",VLOOKUP($A140,FAG_Daten_2022!$A$1:$FK$206,FAG_Daten_2022!X$1,FALSE))</f>
        <v/>
      </c>
      <c r="BK140" s="80" t="str">
        <f>IF(VLOOKUP($A140,FAG_Daten_2022!$A$1:$FK$206,FAG_Daten_2022!Y$1,FALSE)="","",VLOOKUP($A140,FAG_Daten_2022!$A$1:$FK$206,FAG_Daten_2022!Y$1,FALSE))</f>
        <v/>
      </c>
      <c r="BL140" s="80" t="str">
        <f>IF(VLOOKUP($A140,FAG_Daten_2022!$A$1:$FK$206,FAG_Daten_2022!Z$1,FALSE)="","",VLOOKUP($A140,FAG_Daten_2022!$A$1:$FK$206,FAG_Daten_2022!Z$1,FALSE))</f>
        <v/>
      </c>
      <c r="BM140" s="82">
        <f>IF(VLOOKUP($A140,FAG_Daten_2022!$A$1:$FK$206,FAG_Daten_2022!AG$1,FALSE)="","",VLOOKUP($A140,FAG_Daten_2022!$A$1:$FK$206,FAG_Daten_2022!AG$1,FALSE))</f>
        <v>2183565</v>
      </c>
      <c r="BN140" s="82">
        <f>IF(VLOOKUP($A140,FAG_Daten_2022!$A$1:$FK$206,FAG_Daten_2022!AH$1,FALSE)="","",VLOOKUP($A140,FAG_Daten_2022!$A$1:$FK$206,FAG_Daten_2022!AH$1,FALSE))</f>
        <v>2183565</v>
      </c>
      <c r="BO140" s="82">
        <f>IF(VLOOKUP($A140,FAG_Daten_2022!$A$1:$FK$206,FAG_Daten_2022!AI$1,FALSE)="","",VLOOKUP($A140,FAG_Daten_2022!$A$1:$FK$206,FAG_Daten_2022!AI$1,FALSE))</f>
        <v>0</v>
      </c>
      <c r="BP140" s="113">
        <f>IF(VLOOKUP($A140,FAG_Daten_2022!$A$1:$FK$206,FAG_Daten_2022!AJ$1,FALSE)="","",VLOOKUP($A140,FAG_Daten_2022!$A$1:$FK$206,FAG_Daten_2022!AJ$1,FALSE))</f>
        <v>0</v>
      </c>
      <c r="BQ140" s="82" t="str">
        <f>IF(VLOOKUP($A140,FAG_Daten_2022!$A$1:$FK$206,FAG_Daten_2022!AK$1,FALSE)="","",VLOOKUP($A140,FAG_Daten_2022!$A$1:$FK$206,FAG_Daten_2022!AK$1,FALSE))</f>
        <v/>
      </c>
      <c r="BR140" s="82">
        <f>IF(VLOOKUP($A140,FAG_Daten_2022!$A$1:$FK$206,FAG_Daten_2022!AL$1,FALSE)="","",VLOOKUP($A140,FAG_Daten_2022!$A$1:$FK$206,FAG_Daten_2022!AL$1,FALSE))</f>
        <v>2183565</v>
      </c>
      <c r="BS140" s="82">
        <f>IF(VLOOKUP($A140,FAG_Daten_2022!$A$1:$FK$206,FAG_Daten_2022!AM$1,FALSE)="","",VLOOKUP($A140,FAG_Daten_2022!$A$1:$FK$206,FAG_Daten_2022!AM$1,FALSE))</f>
        <v>0</v>
      </c>
      <c r="BT140" s="82" t="str">
        <f>IF(VLOOKUP($A140,FAG_Daten_2022!$A$1:$FK$206,FAG_Daten_2022!AN$1,FALSE)="","",VLOOKUP($A140,FAG_Daten_2022!$A$1:$FK$206,FAG_Daten_2022!AN$1,FALSE))</f>
        <v/>
      </c>
      <c r="BU140" s="82" t="str">
        <f>IF(VLOOKUP($A140,FAG_Daten_2022!$A$1:$FK$206,FAG_Daten_2022!AO$1,FALSE)="","",VLOOKUP($A140,FAG_Daten_2022!$A$1:$FK$206,FAG_Daten_2022!AO$1,FALSE))</f>
        <v/>
      </c>
      <c r="BV140" s="82">
        <f>IF(VLOOKUP($A140,FAG_Daten_2022!$A$1:$FK$206,FAG_Daten_2022!AP$1,FALSE)="","",VLOOKUP($A140,FAG_Daten_2022!$A$1:$FK$206,FAG_Daten_2022!AP$1,FALSE))</f>
        <v>0</v>
      </c>
      <c r="BW140" s="82" t="str">
        <f>IF(VLOOKUP($A140,FAG_Daten_2022!$A$1:$FK$206,FAG_Daten_2022!AQ$1,FALSE)="","",VLOOKUP($A140,FAG_Daten_2022!$A$1:$FK$206,FAG_Daten_2022!AQ$1,FALSE))</f>
        <v/>
      </c>
      <c r="BX140" s="82" t="str">
        <f>IF(VLOOKUP($A140,FAG_Daten_2022!$A$1:$FK$206,FAG_Daten_2022!AR$1,FALSE)="","",VLOOKUP($A140,FAG_Daten_2022!$A$1:$FK$206,FAG_Daten_2022!AR$1,FALSE))</f>
        <v/>
      </c>
      <c r="BY140" s="82" t="str">
        <f>IF(VLOOKUP($A140,FAG_Daten_2022!$A$1:$FK$206,FAG_Daten_2022!AS$1,FALSE)="","",VLOOKUP($A140,FAG_Daten_2022!$A$1:$FK$206,FAG_Daten_2022!AS$1,FALSE))</f>
        <v/>
      </c>
      <c r="BZ140" s="82">
        <f t="shared" si="123"/>
        <v>765424</v>
      </c>
      <c r="CA140" s="82">
        <f t="shared" si="124"/>
        <v>0</v>
      </c>
      <c r="CB140" s="82">
        <f t="shared" si="125"/>
        <v>0</v>
      </c>
      <c r="CC140" s="82" t="str">
        <f t="shared" si="126"/>
        <v/>
      </c>
      <c r="CD140" s="82">
        <f t="shared" si="127"/>
        <v>287034</v>
      </c>
      <c r="CE140" s="82">
        <f t="shared" si="128"/>
        <v>0</v>
      </c>
      <c r="CF140" s="82" t="str">
        <f t="shared" si="129"/>
        <v/>
      </c>
      <c r="CG140" s="82" t="str">
        <f t="shared" si="130"/>
        <v/>
      </c>
      <c r="CH140" s="82">
        <f t="shared" si="131"/>
        <v>0</v>
      </c>
      <c r="CI140" s="82" t="str">
        <f t="shared" si="132"/>
        <v/>
      </c>
      <c r="CJ140" s="82" t="str">
        <f t="shared" si="133"/>
        <v/>
      </c>
      <c r="CK140" s="82" t="str">
        <f t="shared" si="134"/>
        <v/>
      </c>
      <c r="CL140" s="82">
        <f t="shared" si="135"/>
        <v>0</v>
      </c>
      <c r="CM140" s="82">
        <f t="shared" si="136"/>
        <v>0</v>
      </c>
      <c r="CN140" s="82">
        <f t="shared" si="137"/>
        <v>0</v>
      </c>
      <c r="CO140" s="82" t="str">
        <f t="shared" si="138"/>
        <v/>
      </c>
      <c r="CP140" s="82">
        <f t="shared" si="139"/>
        <v>0</v>
      </c>
      <c r="CQ140" s="82">
        <f t="shared" si="140"/>
        <v>0</v>
      </c>
      <c r="CR140" s="82" t="str">
        <f t="shared" si="141"/>
        <v/>
      </c>
      <c r="CS140" s="82" t="str">
        <f t="shared" si="142"/>
        <v/>
      </c>
      <c r="CT140" s="82">
        <f t="shared" si="143"/>
        <v>0</v>
      </c>
      <c r="CU140" s="82" t="str">
        <f t="shared" si="144"/>
        <v/>
      </c>
      <c r="CV140" s="82" t="str">
        <f t="shared" si="145"/>
        <v/>
      </c>
      <c r="CW140" s="82" t="str">
        <f t="shared" si="146"/>
        <v/>
      </c>
      <c r="CX140" s="82">
        <f t="shared" si="147"/>
        <v>1052458</v>
      </c>
      <c r="CY140" s="82">
        <f>VLOOKUP($A140,FAG_Daten_2022!$A$1:$FK$206,FAG_Daten_2022!I$1,FALSE)</f>
        <v>202</v>
      </c>
      <c r="CZ140" s="82">
        <f>IF(VLOOKUP($A140,FAG_Daten_2022!$A$1:$FK$206,FAG_Daten_2022!BE$1,FALSE)="","",VLOOKUP($A140,FAG_Daten_2022!$A$1:$FK$206,FAG_Daten_2022!BE$1,FALSE))</f>
        <v>75</v>
      </c>
      <c r="DA140" s="82" t="str">
        <f>IF(VLOOKUP($A140,FAG_Daten_2022!$A$1:$FK$206,FAG_Daten_2022!BF$1,FALSE)="","",VLOOKUP($A140,FAG_Daten_2022!$A$1:$FK$206,FAG_Daten_2022!BF$1,FALSE))</f>
        <v/>
      </c>
      <c r="DB140" s="82" t="str">
        <f>IF(VLOOKUP($A140,FAG_Daten_2022!$A$1:$FK$206,FAG_Daten_2022!BG$1,FALSE)="","",VLOOKUP($A140,FAG_Daten_2022!$A$1:$FK$206,FAG_Daten_2022!BG$1,FALSE))</f>
        <v/>
      </c>
      <c r="DC140" s="82" t="str">
        <f>IF(VLOOKUP($A140,FAG_Daten_2022!$A$1:$FK$206,FAG_Daten_2022!BH$1,FALSE)="","",VLOOKUP($A140,FAG_Daten_2022!$A$1:$FK$206,FAG_Daten_2022!BH$1,FALSE))</f>
        <v/>
      </c>
      <c r="DD140" s="82">
        <f>IF(VLOOKUP($A140,FAG_Daten_2022!$A$1:$FK$206,FAG_Daten_2022!BI$1,FALSE)="","",VLOOKUP($A140,FAG_Daten_2022!$A$1:$FK$206,FAG_Daten_2022!BI$1,FALSE))</f>
        <v>28</v>
      </c>
      <c r="DE140" s="82" t="str">
        <f>IF(VLOOKUP($A140,FAG_Daten_2022!$A$1:$FK$206,FAG_Daten_2022!BJ$1,FALSE)="","",VLOOKUP($A140,FAG_Daten_2022!$A$1:$FK$206,FAG_Daten_2022!BJ$1,FALSE))</f>
        <v/>
      </c>
      <c r="DF140" s="82" t="str">
        <f>IF(VLOOKUP($A140,FAG_Daten_2022!$A$1:$FK$206,FAG_Daten_2022!BK$1,FALSE)="","",VLOOKUP($A140,FAG_Daten_2022!$A$1:$FK$206,FAG_Daten_2022!BK$1,FALSE))</f>
        <v/>
      </c>
      <c r="DG140" s="82" t="str">
        <f>IF(VLOOKUP($A140,FAG_Daten_2022!$A$1:$FK$206,FAG_Daten_2022!BL$1,FALSE)="","",VLOOKUP($A140,FAG_Daten_2022!$A$1:$FK$206,FAG_Daten_2022!BL$1,FALSE))</f>
        <v/>
      </c>
      <c r="DH140" s="82" t="str">
        <f>IF(VLOOKUP($A140,FAG_Daten_2022!$A$1:$FK$206,FAG_Daten_2022!BM$1,FALSE)="","",VLOOKUP($A140,FAG_Daten_2022!$A$1:$FK$206,FAG_Daten_2022!BM$1,FALSE))</f>
        <v/>
      </c>
      <c r="DI140" s="82" t="str">
        <f>IF(VLOOKUP($A140,FAG_Daten_2022!$A$1:$FK$206,FAG_Daten_2022!BN$1,FALSE)="","",VLOOKUP($A140,FAG_Daten_2022!$A$1:$FK$206,FAG_Daten_2022!BN$1,FALSE))</f>
        <v/>
      </c>
      <c r="DJ140" s="82" t="str">
        <f>IF(VLOOKUP($A140,FAG_Daten_2022!$A$1:$FK$206,FAG_Daten_2022!BO$1,FALSE)="","",VLOOKUP($A140,FAG_Daten_2022!$A$1:$FK$206,FAG_Daten_2022!BO$1,FALSE))</f>
        <v/>
      </c>
      <c r="DK140" s="82" t="str">
        <f>IF(VLOOKUP($A140,FAG_Daten_2022!$A$1:$FK$206,FAG_Daten_2022!BP$1,FALSE)="","",VLOOKUP($A140,FAG_Daten_2022!$A$1:$FK$206,FAG_Daten_2022!BP$1,FALSE))</f>
        <v/>
      </c>
      <c r="DL140" s="82" t="str">
        <f>IF(VLOOKUP($A140,FAG_Daten_2022!$A$1:$FK$206,FAG_Daten_2022!BQ$1,FALSE)="","",VLOOKUP($A140,FAG_Daten_2022!$A$1:$FK$206,FAG_Daten_2022!BQ$1,FALSE))</f>
        <v/>
      </c>
      <c r="DM140" s="82" t="str">
        <f>IF(VLOOKUP($A140,FAG_Daten_2022!$A$1:$FK$206,FAG_Daten_2022!BR$1,FALSE)="","",VLOOKUP($A140,FAG_Daten_2022!$A$1:$FK$206,FAG_Daten_2022!BR$1,FALSE))</f>
        <v/>
      </c>
      <c r="DN140" s="82">
        <f t="shared" si="148"/>
        <v>0</v>
      </c>
      <c r="DO140" s="82" t="str">
        <f t="shared" si="149"/>
        <v/>
      </c>
      <c r="DP140" s="82" t="str">
        <f t="shared" si="150"/>
        <v/>
      </c>
      <c r="DQ140" s="82" t="str">
        <f t="shared" si="151"/>
        <v/>
      </c>
      <c r="DR140" s="82">
        <f t="shared" si="152"/>
        <v>0</v>
      </c>
      <c r="DS140" s="82" t="str">
        <f t="shared" si="153"/>
        <v/>
      </c>
      <c r="DT140" s="82" t="str">
        <f t="shared" si="154"/>
        <v/>
      </c>
      <c r="DU140" s="82" t="str">
        <f t="shared" si="155"/>
        <v/>
      </c>
      <c r="DV140" s="82" t="str">
        <f t="shared" si="156"/>
        <v/>
      </c>
      <c r="DW140" s="82" t="str">
        <f t="shared" si="157"/>
        <v/>
      </c>
      <c r="DX140" s="82" t="str">
        <f t="shared" si="158"/>
        <v/>
      </c>
      <c r="DY140" s="82" t="str">
        <f t="shared" si="159"/>
        <v/>
      </c>
      <c r="DZ140" s="82">
        <f t="shared" si="160"/>
        <v>0</v>
      </c>
      <c r="EA140" s="82">
        <f t="shared" si="161"/>
        <v>1052458</v>
      </c>
      <c r="EB140" s="82"/>
      <c r="EC140" s="82"/>
      <c r="ED140" s="82"/>
      <c r="EE140" s="82"/>
      <c r="EF140" s="82"/>
      <c r="EG140" s="82"/>
      <c r="EH140" s="82"/>
      <c r="EI140" s="82"/>
      <c r="EJ140" s="82"/>
      <c r="EL140" s="82"/>
    </row>
    <row r="141" spans="1:143" s="3" customFormat="1" outlineLevel="1" x14ac:dyDescent="0.2">
      <c r="A141" s="3">
        <v>41</v>
      </c>
      <c r="B141" s="3" t="str">
        <f>VLOOKUP(A141,FAG_Daten_2022!A$1:$FK$206,FAG_Daten_2022!$B$1,FALSE)</f>
        <v>Truttikon</v>
      </c>
      <c r="C141" s="3" t="str">
        <f>VLOOKUP(A141,FAG_Daten_2022!A$1:$FK$206,FAG_Daten_2022!$C$1,FALSE)</f>
        <v>Politische Gemeinde</v>
      </c>
      <c r="D141" s="3" t="str">
        <f>VLOOKUP(A141,FAG_Daten_2022!A$1:$FK$206,FAG_Daten_2022!$D$1,FALSE)</f>
        <v>Bezirk Andelfingen</v>
      </c>
      <c r="E141" s="82">
        <f>VLOOKUP(A141,FAG_Daten_2022!A$1:$FK$206,FAG_Daten_2022!$AT$1,FALSE)</f>
        <v>2040</v>
      </c>
      <c r="F141" s="82">
        <f>VLOOKUP(A141,FAG_Daten_2022!A$1:$FK$206,FAG_Daten_2022!$AV$1,FALSE)</f>
        <v>3770</v>
      </c>
      <c r="G141" s="82">
        <f>VLOOKUP(A141,FAG_Daten_2022!A$1:$FK$206,FAG_Daten_2022!$F$1,FALSE)</f>
        <v>450</v>
      </c>
      <c r="H141" s="80">
        <f>VLOOKUP(A141,FAG_Daten_2022!A$1:$FK$206,FAG_Daten_2022!$DH$1,FALSE)</f>
        <v>120</v>
      </c>
      <c r="I141" s="82">
        <f>ROUND(IF(E141&lt;FAG_Basisdaten!$C$5*F141,(FAG_Basisdaten!$C$5*F141-E141)*G141*H141/100,0),0)</f>
        <v>832410</v>
      </c>
      <c r="J141" s="82">
        <f>VLOOKUP(A141,FAG_Daten_2022!A$1:$FK$206,FAG_Daten_2022!$AT$1,FALSE)</f>
        <v>2040</v>
      </c>
      <c r="K141" s="82">
        <f>VLOOKUP(A141,FAG_Daten_2022!A$1:$FK$206,FAG_Daten_2022!$AV$1,FALSE)</f>
        <v>3770</v>
      </c>
      <c r="L141" s="3">
        <f>VLOOKUP(A141,FAG_Daten_2022!A$1:$FK$206,FAG_Daten_2022!$F$1,FALSE)</f>
        <v>450</v>
      </c>
      <c r="M141" s="3">
        <f>VLOOKUP(A141,FAG_Daten_2022!A$1:$FK$206,FAG_Daten_2022!DJ$1,FALSE)</f>
        <v>99.67</v>
      </c>
      <c r="N141" s="3">
        <f>VLOOKUP(A141,FAG_Daten_2022!A$1:$FK$206,FAG_Daten_2022!$DK$1,FALSE)</f>
        <v>100.87</v>
      </c>
      <c r="O141" s="82">
        <f>ROUND(IF(J141&gt;K141*FAG_Basisdaten!$C$8,(J141-K141*FAG_Basisdaten!$C$8)*FAG_Basisdaten!$C$9*L141*(M141/N141),0),0)</f>
        <v>0</v>
      </c>
      <c r="P141" s="82">
        <f>VLOOKUP(A141,FAG_Daten_2022!A$1:$FK$206,FAG_Daten_2022!$I$1,FALSE)</f>
        <v>95</v>
      </c>
      <c r="Q141" s="82">
        <f>VLOOKUP(A141,FAG_Daten_2022!A$1:$FK$206,FAG_Daten_2022!$F$1,FALSE)</f>
        <v>450</v>
      </c>
      <c r="R141" s="82">
        <f>VLOOKUP(A141,FAG_Daten_2022!A$1:$FK$206,FAG_Daten_2022!$K$1,FALSE)</f>
        <v>232131</v>
      </c>
      <c r="S141" s="82">
        <f>VLOOKUP(A141,FAG_Daten_2022!A$1:$FK$206,FAG_Daten_2022!$H$1,FALSE)</f>
        <v>1130451</v>
      </c>
      <c r="T141" s="82">
        <f>VLOOKUP(A141,FAG_Daten_2022!A$1:$FK$206,FAG_Daten_2022!$F$1,FALSE)</f>
        <v>450</v>
      </c>
      <c r="U141" s="3">
        <f>VLOOKUP(A141,FAG_Daten_2022!A$1:$FK$206,FAG_Daten_2022!$BC$1,FALSE)</f>
        <v>102.3</v>
      </c>
      <c r="V141" s="3">
        <f>VLOOKUP(A141,FAG_Daten_2022!A$1:$FK$206,FAG_Daten_2022!$BD$1,FALSE)</f>
        <v>104.2</v>
      </c>
      <c r="W141" s="118">
        <f>IF((P141/Q141)&gt;(R141/S141)*FAG_Basisdaten!$C$12,((P141/Q141)-(R141/S141)*FAG_Basisdaten!$C$12)*T141*FAG_Basisdaten!$C$13*(U141/V141),0)</f>
        <v>0</v>
      </c>
      <c r="X141" s="3">
        <f>VLOOKUP(A141,FAG_Daten_2022!A$1:$FK$206,FAG_Daten_2022!$DH$1,FALSE)</f>
        <v>120</v>
      </c>
      <c r="Y141" s="3">
        <f>VLOOKUP(A141,FAG_Daten_2022!A$1:$FK$206,FAG_Daten_2022!$DJ$1,FALSE)</f>
        <v>99.67</v>
      </c>
      <c r="Z141" s="82">
        <f>ROUND(W141-W141*MIN(MAX((Y141*FAG_Basisdaten!$C$15-X141)/(Y141*FAG_Basisdaten!$C$14),0),1),0)</f>
        <v>0</v>
      </c>
      <c r="AA141" s="79">
        <f>VLOOKUP(A141,FAG_Daten_2022!A$1:$FK$206,FAG_Daten_2022!$AW$1,FALSE)</f>
        <v>102.06</v>
      </c>
      <c r="AB141" s="83">
        <f>VLOOKUP(A141,FAG_Daten_2022!A$1:$FK$206,FAG_Daten_2022!$AZ$1,FALSE)</f>
        <v>0</v>
      </c>
      <c r="AC141" s="3">
        <f>VLOOKUP(A141,FAG_Daten_2022!A$1:$FK$206,FAG_Daten_2022!$F$1,FALSE)</f>
        <v>450</v>
      </c>
      <c r="AD141" s="3">
        <f>VLOOKUP(A141,FAG_Daten_2022!A$1:$FK$206,FAG_Daten_2022!$BC$1,FALSE)</f>
        <v>102.3</v>
      </c>
      <c r="AE141" s="3">
        <f>VLOOKUP(A141,FAG_Daten_2022!A$1:$FK$206,FAG_Daten_2022!$BD$1,FALSE)</f>
        <v>104.2</v>
      </c>
      <c r="AF141" s="80">
        <f>IF(OR(AA141&lt;FAG_Basisdaten!$C$18,AB141&gt;FAG_Basisdaten!$C$19),MAX((FAG_Basisdaten!$C$20+FAG_Basisdaten!$C$21*AA141+FAG_Basisdaten!$C$22*AB141*100)*AC141*(AD141/AE141),0),0)</f>
        <v>131628.29078694817</v>
      </c>
      <c r="AG141" s="3">
        <f>VLOOKUP(A141,FAG_Daten_2022!A$1:$FK$206,FAG_Daten_2022!$DH$1,FALSE)</f>
        <v>120</v>
      </c>
      <c r="AH141" s="3">
        <f>VLOOKUP(A141,FAG_Daten_2022!A$1:$FK$206,FAG_Daten_2022!$DJ$1,FALSE)</f>
        <v>99.67</v>
      </c>
      <c r="AI141" s="82">
        <f>ROUND(AF141-AF141*MIN(MAX((AH141*FAG_Basisdaten!$C$24-AG141)/(AH141*FAG_Basisdaten!$C$23),0),1),0)</f>
        <v>108647</v>
      </c>
      <c r="AJ141" s="3">
        <f>VLOOKUP(A141,FAG_Daten_2022!$A$1:$FK$206,FAG_Daten_2022!$BC$1,FALSE)</f>
        <v>102.3</v>
      </c>
      <c r="AK141" s="3">
        <f>VLOOKUP(A141,FAG_Daten_2022!$A$1:$FK$206,FAG_Daten_2022!$BD$1,FALSE)</f>
        <v>104.2</v>
      </c>
      <c r="AL141" s="82">
        <v>0</v>
      </c>
      <c r="AM141" s="82">
        <f t="shared" si="122"/>
        <v>941057</v>
      </c>
      <c r="AN141" s="115" t="str">
        <f>IF(VLOOKUP($A141,FAG_Daten_2022!$A$1:$FK$206,FAG_Daten_2022!BS$1,FALSE)="","",VLOOKUP($A141,FAG_Daten_2022!$A$1:$FK$206,FAG_Daten_2022!BS$1,FALSE))</f>
        <v>Truttikon</v>
      </c>
      <c r="AO141" s="115" t="str">
        <f>IF(VLOOKUP($A141,FAG_Daten_2022!$A$1:$FK$206,FAG_Daten_2022!BT$1,FALSE)="","",VLOOKUP($A141,FAG_Daten_2022!$A$1:$FK$206,FAG_Daten_2022!BT$1,FALSE))</f>
        <v/>
      </c>
      <c r="AP141" s="115" t="str">
        <f>IF(VLOOKUP($A141,FAG_Daten_2022!$A$1:$FK$206,FAG_Daten_2022!BU$1,FALSE)="","",VLOOKUP($A141,FAG_Daten_2022!$A$1:$FK$206,FAG_Daten_2022!BU$1,FALSE))</f>
        <v/>
      </c>
      <c r="AQ141" s="115" t="str">
        <f>IF(VLOOKUP($A141,FAG_Daten_2022!$A$1:$FK$206,FAG_Daten_2022!BV$1,FALSE)="","",VLOOKUP($A141,FAG_Daten_2022!$A$1:$FK$206,FAG_Daten_2022!BV$1,FALSE))</f>
        <v/>
      </c>
      <c r="AR141" s="115" t="str">
        <f>IF(VLOOKUP($A141,FAG_Daten_2022!$A$1:$FK$206,FAG_Daten_2022!BW$1,FALSE)="","",VLOOKUP($A141,FAG_Daten_2022!$A$1:$FK$206,FAG_Daten_2022!BW$1,FALSE))</f>
        <v>Ossingen-Truttikon</v>
      </c>
      <c r="AS141" s="115" t="str">
        <f>IF(VLOOKUP($A141,FAG_Daten_2022!$A$1:$FK$206,FAG_Daten_2022!BX$1,FALSE)="","",VLOOKUP($A141,FAG_Daten_2022!$A$1:$FK$206,FAG_Daten_2022!BX$1,FALSE))</f>
        <v/>
      </c>
      <c r="AT141" s="115" t="str">
        <f>IF(VLOOKUP($A141,FAG_Daten_2022!$A$1:$FK$206,FAG_Daten_2022!BY$1,FALSE)="","",VLOOKUP($A141,FAG_Daten_2022!$A$1:$FK$206,FAG_Daten_2022!BY$1,FALSE))</f>
        <v/>
      </c>
      <c r="AU141" s="115" t="str">
        <f>IF(VLOOKUP($A141,FAG_Daten_2022!$A$1:$FK$206,FAG_Daten_2022!BZ$1,FALSE)="","",VLOOKUP($A141,FAG_Daten_2022!$A$1:$FK$206,FAG_Daten_2022!BZ$1,FALSE))</f>
        <v/>
      </c>
      <c r="AV141" s="115" t="str">
        <f>IF(VLOOKUP($A141,FAG_Daten_2022!$A$1:$FK$206,FAG_Daten_2022!CA$1,FALSE)="","",VLOOKUP($A141,FAG_Daten_2022!$A$1:$FK$206,FAG_Daten_2022!CA$1,FALSE))</f>
        <v/>
      </c>
      <c r="AW141" s="115" t="str">
        <f>IF(VLOOKUP($A141,FAG_Daten_2022!$A$1:$FK$206,FAG_Daten_2022!CB$1,FALSE)="","",VLOOKUP($A141,FAG_Daten_2022!$A$1:$FK$206,FAG_Daten_2022!CB$1,FALSE))</f>
        <v/>
      </c>
      <c r="AX141" s="115" t="str">
        <f>IF(VLOOKUP($A141,FAG_Daten_2022!$A$1:$FK$206,FAG_Daten_2022!CC$1,FALSE)="","",VLOOKUP($A141,FAG_Daten_2022!$A$1:$FK$206,FAG_Daten_2022!CC$1,FALSE))</f>
        <v/>
      </c>
      <c r="AY141" s="115" t="str">
        <f>IF(VLOOKUP($A141,FAG_Daten_2022!$A$1:$FK$206,FAG_Daten_2022!CD$1,FALSE)="","",VLOOKUP($A141,FAG_Daten_2022!$A$1:$FK$206,FAG_Daten_2022!CD$1,FALSE))</f>
        <v/>
      </c>
      <c r="AZ141" s="80">
        <f>VLOOKUP($A141,FAG_Daten_2022!$A$1:$FK$206,FAG_Daten_2022!$DH$1,FALSE)</f>
        <v>120</v>
      </c>
      <c r="BA141" s="80">
        <f>IF(VLOOKUP($A141,FAG_Daten_2022!$A$1:$FK$206,FAG_Daten_2022!M$1,FALSE)="","",VLOOKUP($A141,FAG_Daten_2022!$A$1:$FK$206,FAG_Daten_2022!M$1,FALSE))</f>
        <v>50</v>
      </c>
      <c r="BB141" s="80">
        <f>IF(VLOOKUP($A141,FAG_Daten_2022!$A$1:$FK$206,FAG_Daten_2022!N$1,FALSE)="","",VLOOKUP($A141,FAG_Daten_2022!$A$1:$FK$206,FAG_Daten_2022!N$1,FALSE))</f>
        <v>0</v>
      </c>
      <c r="BC141" s="80">
        <f>IF(VLOOKUP($A141,FAG_Daten_2022!$A$1:$FK$206,FAG_Daten_2022!O$1,FALSE)="","",VLOOKUP($A141,FAG_Daten_2022!$A$1:$FK$206,FAG_Daten_2022!O$1,FALSE))</f>
        <v>0</v>
      </c>
      <c r="BD141" s="80" t="str">
        <f>IF(VLOOKUP($A141,FAG_Daten_2022!$A$1:$FK$206,FAG_Daten_2022!P$1,FALSE)="","",VLOOKUP($A141,FAG_Daten_2022!$A$1:$FK$206,FAG_Daten_2022!P$1,FALSE))</f>
        <v/>
      </c>
      <c r="BE141" s="80">
        <f>IF(VLOOKUP($A141,FAG_Daten_2022!$A$1:$FK$206,FAG_Daten_2022!R$1,FALSE)="","",VLOOKUP($A141,FAG_Daten_2022!$A$1:$FK$206,FAG_Daten_2022!R$1,FALSE))</f>
        <v>24</v>
      </c>
      <c r="BF141" s="80">
        <f>IF(VLOOKUP($A141,FAG_Daten_2022!$A$1:$FK$206,FAG_Daten_2022!S$1,FALSE)="","",VLOOKUP($A141,FAG_Daten_2022!$A$1:$FK$206,FAG_Daten_2022!S$1,FALSE))</f>
        <v>0</v>
      </c>
      <c r="BG141" s="80" t="str">
        <f>IF(VLOOKUP($A141,FAG_Daten_2022!$A$1:$FK$206,FAG_Daten_2022!T$1,FALSE)="","",VLOOKUP($A141,FAG_Daten_2022!$A$1:$FK$206,FAG_Daten_2022!T$1,FALSE))</f>
        <v/>
      </c>
      <c r="BH141" s="80" t="str">
        <f>IF(VLOOKUP($A141,FAG_Daten_2022!$A$1:$FK$206,FAG_Daten_2022!U$1,FALSE)="","",VLOOKUP($A141,FAG_Daten_2022!$A$1:$FK$206,FAG_Daten_2022!U$1,FALSE))</f>
        <v/>
      </c>
      <c r="BI141" s="80">
        <f>IF(VLOOKUP($A141,FAG_Daten_2022!$A$1:$FK$206,FAG_Daten_2022!W$1,FALSE)="","",VLOOKUP($A141,FAG_Daten_2022!$A$1:$FK$206,FAG_Daten_2022!W$1,FALSE))</f>
        <v>0</v>
      </c>
      <c r="BJ141" s="80" t="str">
        <f>IF(VLOOKUP($A141,FAG_Daten_2022!$A$1:$FK$206,FAG_Daten_2022!X$1,FALSE)="","",VLOOKUP($A141,FAG_Daten_2022!$A$1:$FK$206,FAG_Daten_2022!X$1,FALSE))</f>
        <v/>
      </c>
      <c r="BK141" s="80" t="str">
        <f>IF(VLOOKUP($A141,FAG_Daten_2022!$A$1:$FK$206,FAG_Daten_2022!Y$1,FALSE)="","",VLOOKUP($A141,FAG_Daten_2022!$A$1:$FK$206,FAG_Daten_2022!Y$1,FALSE))</f>
        <v/>
      </c>
      <c r="BL141" s="80" t="str">
        <f>IF(VLOOKUP($A141,FAG_Daten_2022!$A$1:$FK$206,FAG_Daten_2022!Z$1,FALSE)="","",VLOOKUP($A141,FAG_Daten_2022!$A$1:$FK$206,FAG_Daten_2022!Z$1,FALSE))</f>
        <v/>
      </c>
      <c r="BM141" s="82">
        <f>IF(VLOOKUP($A141,FAG_Daten_2022!$A$1:$FK$206,FAG_Daten_2022!AG$1,FALSE)="","",VLOOKUP($A141,FAG_Daten_2022!$A$1:$FK$206,FAG_Daten_2022!AG$1,FALSE))</f>
        <v>917967</v>
      </c>
      <c r="BN141" s="82">
        <f>IF(VLOOKUP($A141,FAG_Daten_2022!$A$1:$FK$206,FAG_Daten_2022!AH$1,FALSE)="","",VLOOKUP($A141,FAG_Daten_2022!$A$1:$FK$206,FAG_Daten_2022!AH$1,FALSE))</f>
        <v>917967</v>
      </c>
      <c r="BO141" s="82">
        <f>IF(VLOOKUP($A141,FAG_Daten_2022!$A$1:$FK$206,FAG_Daten_2022!AI$1,FALSE)="","",VLOOKUP($A141,FAG_Daten_2022!$A$1:$FK$206,FAG_Daten_2022!AI$1,FALSE))</f>
        <v>0</v>
      </c>
      <c r="BP141" s="113">
        <f>IF(VLOOKUP($A141,FAG_Daten_2022!$A$1:$FK$206,FAG_Daten_2022!AJ$1,FALSE)="","",VLOOKUP($A141,FAG_Daten_2022!$A$1:$FK$206,FAG_Daten_2022!AJ$1,FALSE))</f>
        <v>0</v>
      </c>
      <c r="BQ141" s="82" t="str">
        <f>IF(VLOOKUP($A141,FAG_Daten_2022!$A$1:$FK$206,FAG_Daten_2022!AK$1,FALSE)="","",VLOOKUP($A141,FAG_Daten_2022!$A$1:$FK$206,FAG_Daten_2022!AK$1,FALSE))</f>
        <v/>
      </c>
      <c r="BR141" s="82">
        <f>IF(VLOOKUP($A141,FAG_Daten_2022!$A$1:$FK$206,FAG_Daten_2022!AL$1,FALSE)="","",VLOOKUP($A141,FAG_Daten_2022!$A$1:$FK$206,FAG_Daten_2022!AL$1,FALSE))</f>
        <v>917967</v>
      </c>
      <c r="BS141" s="82">
        <f>IF(VLOOKUP($A141,FAG_Daten_2022!$A$1:$FK$206,FAG_Daten_2022!AM$1,FALSE)="","",VLOOKUP($A141,FAG_Daten_2022!$A$1:$FK$206,FAG_Daten_2022!AM$1,FALSE))</f>
        <v>0</v>
      </c>
      <c r="BT141" s="82" t="str">
        <f>IF(VLOOKUP($A141,FAG_Daten_2022!$A$1:$FK$206,FAG_Daten_2022!AN$1,FALSE)="","",VLOOKUP($A141,FAG_Daten_2022!$A$1:$FK$206,FAG_Daten_2022!AN$1,FALSE))</f>
        <v/>
      </c>
      <c r="BU141" s="82" t="str">
        <f>IF(VLOOKUP($A141,FAG_Daten_2022!$A$1:$FK$206,FAG_Daten_2022!AO$1,FALSE)="","",VLOOKUP($A141,FAG_Daten_2022!$A$1:$FK$206,FAG_Daten_2022!AO$1,FALSE))</f>
        <v/>
      </c>
      <c r="BV141" s="82">
        <f>IF(VLOOKUP($A141,FAG_Daten_2022!$A$1:$FK$206,FAG_Daten_2022!AP$1,FALSE)="","",VLOOKUP($A141,FAG_Daten_2022!$A$1:$FK$206,FAG_Daten_2022!AP$1,FALSE))</f>
        <v>0</v>
      </c>
      <c r="BW141" s="82" t="str">
        <f>IF(VLOOKUP($A141,FAG_Daten_2022!$A$1:$FK$206,FAG_Daten_2022!AQ$1,FALSE)="","",VLOOKUP($A141,FAG_Daten_2022!$A$1:$FK$206,FAG_Daten_2022!AQ$1,FALSE))</f>
        <v/>
      </c>
      <c r="BX141" s="82" t="str">
        <f>IF(VLOOKUP($A141,FAG_Daten_2022!$A$1:$FK$206,FAG_Daten_2022!AR$1,FALSE)="","",VLOOKUP($A141,FAG_Daten_2022!$A$1:$FK$206,FAG_Daten_2022!AR$1,FALSE))</f>
        <v/>
      </c>
      <c r="BY141" s="82" t="str">
        <f>IF(VLOOKUP($A141,FAG_Daten_2022!$A$1:$FK$206,FAG_Daten_2022!AS$1,FALSE)="","",VLOOKUP($A141,FAG_Daten_2022!$A$1:$FK$206,FAG_Daten_2022!AS$1,FALSE))</f>
        <v/>
      </c>
      <c r="BZ141" s="82">
        <f t="shared" si="123"/>
        <v>346838</v>
      </c>
      <c r="CA141" s="82">
        <f t="shared" si="124"/>
        <v>0</v>
      </c>
      <c r="CB141" s="82">
        <f t="shared" si="125"/>
        <v>0</v>
      </c>
      <c r="CC141" s="82" t="str">
        <f t="shared" si="126"/>
        <v/>
      </c>
      <c r="CD141" s="82">
        <f t="shared" si="127"/>
        <v>166482</v>
      </c>
      <c r="CE141" s="82">
        <f t="shared" si="128"/>
        <v>0</v>
      </c>
      <c r="CF141" s="82" t="str">
        <f t="shared" si="129"/>
        <v/>
      </c>
      <c r="CG141" s="82" t="str">
        <f t="shared" si="130"/>
        <v/>
      </c>
      <c r="CH141" s="82">
        <f t="shared" si="131"/>
        <v>0</v>
      </c>
      <c r="CI141" s="82" t="str">
        <f t="shared" si="132"/>
        <v/>
      </c>
      <c r="CJ141" s="82" t="str">
        <f t="shared" si="133"/>
        <v/>
      </c>
      <c r="CK141" s="82" t="str">
        <f t="shared" si="134"/>
        <v/>
      </c>
      <c r="CL141" s="82">
        <f t="shared" si="135"/>
        <v>0</v>
      </c>
      <c r="CM141" s="82">
        <f t="shared" si="136"/>
        <v>0</v>
      </c>
      <c r="CN141" s="82">
        <f t="shared" si="137"/>
        <v>0</v>
      </c>
      <c r="CO141" s="82" t="str">
        <f t="shared" si="138"/>
        <v/>
      </c>
      <c r="CP141" s="82">
        <f t="shared" si="139"/>
        <v>0</v>
      </c>
      <c r="CQ141" s="82">
        <f t="shared" si="140"/>
        <v>0</v>
      </c>
      <c r="CR141" s="82" t="str">
        <f t="shared" si="141"/>
        <v/>
      </c>
      <c r="CS141" s="82" t="str">
        <f t="shared" si="142"/>
        <v/>
      </c>
      <c r="CT141" s="82">
        <f t="shared" si="143"/>
        <v>0</v>
      </c>
      <c r="CU141" s="82" t="str">
        <f t="shared" si="144"/>
        <v/>
      </c>
      <c r="CV141" s="82" t="str">
        <f t="shared" si="145"/>
        <v/>
      </c>
      <c r="CW141" s="82" t="str">
        <f t="shared" si="146"/>
        <v/>
      </c>
      <c r="CX141" s="82">
        <f t="shared" si="147"/>
        <v>513320</v>
      </c>
      <c r="CY141" s="82">
        <f>VLOOKUP($A141,FAG_Daten_2022!$A$1:$FK$206,FAG_Daten_2022!I$1,FALSE)</f>
        <v>95</v>
      </c>
      <c r="CZ141" s="82">
        <f>IF(VLOOKUP($A141,FAG_Daten_2022!$A$1:$FK$206,FAG_Daten_2022!BE$1,FALSE)="","",VLOOKUP($A141,FAG_Daten_2022!$A$1:$FK$206,FAG_Daten_2022!BE$1,FALSE))</f>
        <v>34</v>
      </c>
      <c r="DA141" s="82" t="str">
        <f>IF(VLOOKUP($A141,FAG_Daten_2022!$A$1:$FK$206,FAG_Daten_2022!BF$1,FALSE)="","",VLOOKUP($A141,FAG_Daten_2022!$A$1:$FK$206,FAG_Daten_2022!BF$1,FALSE))</f>
        <v/>
      </c>
      <c r="DB141" s="82" t="str">
        <f>IF(VLOOKUP($A141,FAG_Daten_2022!$A$1:$FK$206,FAG_Daten_2022!BG$1,FALSE)="","",VLOOKUP($A141,FAG_Daten_2022!$A$1:$FK$206,FAG_Daten_2022!BG$1,FALSE))</f>
        <v/>
      </c>
      <c r="DC141" s="82" t="str">
        <f>IF(VLOOKUP($A141,FAG_Daten_2022!$A$1:$FK$206,FAG_Daten_2022!BH$1,FALSE)="","",VLOOKUP($A141,FAG_Daten_2022!$A$1:$FK$206,FAG_Daten_2022!BH$1,FALSE))</f>
        <v/>
      </c>
      <c r="DD141" s="82">
        <f>IF(VLOOKUP($A141,FAG_Daten_2022!$A$1:$FK$206,FAG_Daten_2022!BI$1,FALSE)="","",VLOOKUP($A141,FAG_Daten_2022!$A$1:$FK$206,FAG_Daten_2022!BI$1,FALSE))</f>
        <v>13</v>
      </c>
      <c r="DE141" s="82" t="str">
        <f>IF(VLOOKUP($A141,FAG_Daten_2022!$A$1:$FK$206,FAG_Daten_2022!BJ$1,FALSE)="","",VLOOKUP($A141,FAG_Daten_2022!$A$1:$FK$206,FAG_Daten_2022!BJ$1,FALSE))</f>
        <v/>
      </c>
      <c r="DF141" s="82" t="str">
        <f>IF(VLOOKUP($A141,FAG_Daten_2022!$A$1:$FK$206,FAG_Daten_2022!BK$1,FALSE)="","",VLOOKUP($A141,FAG_Daten_2022!$A$1:$FK$206,FAG_Daten_2022!BK$1,FALSE))</f>
        <v/>
      </c>
      <c r="DG141" s="82" t="str">
        <f>IF(VLOOKUP($A141,FAG_Daten_2022!$A$1:$FK$206,FAG_Daten_2022!BL$1,FALSE)="","",VLOOKUP($A141,FAG_Daten_2022!$A$1:$FK$206,FAG_Daten_2022!BL$1,FALSE))</f>
        <v/>
      </c>
      <c r="DH141" s="82" t="str">
        <f>IF(VLOOKUP($A141,FAG_Daten_2022!$A$1:$FK$206,FAG_Daten_2022!BM$1,FALSE)="","",VLOOKUP($A141,FAG_Daten_2022!$A$1:$FK$206,FAG_Daten_2022!BM$1,FALSE))</f>
        <v/>
      </c>
      <c r="DI141" s="82" t="str">
        <f>IF(VLOOKUP($A141,FAG_Daten_2022!$A$1:$FK$206,FAG_Daten_2022!BN$1,FALSE)="","",VLOOKUP($A141,FAG_Daten_2022!$A$1:$FK$206,FAG_Daten_2022!BN$1,FALSE))</f>
        <v/>
      </c>
      <c r="DJ141" s="82" t="str">
        <f>IF(VLOOKUP($A141,FAG_Daten_2022!$A$1:$FK$206,FAG_Daten_2022!BO$1,FALSE)="","",VLOOKUP($A141,FAG_Daten_2022!$A$1:$FK$206,FAG_Daten_2022!BO$1,FALSE))</f>
        <v/>
      </c>
      <c r="DK141" s="82" t="str">
        <f>IF(VLOOKUP($A141,FAG_Daten_2022!$A$1:$FK$206,FAG_Daten_2022!BP$1,FALSE)="","",VLOOKUP($A141,FAG_Daten_2022!$A$1:$FK$206,FAG_Daten_2022!BP$1,FALSE))</f>
        <v/>
      </c>
      <c r="DL141" s="82" t="str">
        <f>IF(VLOOKUP($A141,FAG_Daten_2022!$A$1:$FK$206,FAG_Daten_2022!BQ$1,FALSE)="","",VLOOKUP($A141,FAG_Daten_2022!$A$1:$FK$206,FAG_Daten_2022!BQ$1,FALSE))</f>
        <v/>
      </c>
      <c r="DM141" s="82" t="str">
        <f>IF(VLOOKUP($A141,FAG_Daten_2022!$A$1:$FK$206,FAG_Daten_2022!BR$1,FALSE)="","",VLOOKUP($A141,FAG_Daten_2022!$A$1:$FK$206,FAG_Daten_2022!BR$1,FALSE))</f>
        <v/>
      </c>
      <c r="DN141" s="82">
        <f t="shared" si="148"/>
        <v>0</v>
      </c>
      <c r="DO141" s="82" t="str">
        <f t="shared" si="149"/>
        <v/>
      </c>
      <c r="DP141" s="82" t="str">
        <f t="shared" si="150"/>
        <v/>
      </c>
      <c r="DQ141" s="82" t="str">
        <f t="shared" si="151"/>
        <v/>
      </c>
      <c r="DR141" s="82">
        <f t="shared" si="152"/>
        <v>0</v>
      </c>
      <c r="DS141" s="82" t="str">
        <f t="shared" si="153"/>
        <v/>
      </c>
      <c r="DT141" s="82" t="str">
        <f t="shared" si="154"/>
        <v/>
      </c>
      <c r="DU141" s="82" t="str">
        <f t="shared" si="155"/>
        <v/>
      </c>
      <c r="DV141" s="82" t="str">
        <f t="shared" si="156"/>
        <v/>
      </c>
      <c r="DW141" s="82" t="str">
        <f t="shared" si="157"/>
        <v/>
      </c>
      <c r="DX141" s="82" t="str">
        <f t="shared" si="158"/>
        <v/>
      </c>
      <c r="DY141" s="82" t="str">
        <f t="shared" si="159"/>
        <v/>
      </c>
      <c r="DZ141" s="82">
        <f t="shared" si="160"/>
        <v>0</v>
      </c>
      <c r="EA141" s="82">
        <f t="shared" si="161"/>
        <v>513320</v>
      </c>
      <c r="EB141" s="82"/>
      <c r="EC141" s="82"/>
      <c r="ED141" s="82"/>
      <c r="EE141" s="82"/>
      <c r="EF141" s="82"/>
      <c r="EG141" s="82"/>
      <c r="EH141" s="82"/>
      <c r="EI141" s="82"/>
      <c r="EJ141" s="82"/>
      <c r="EL141" s="82"/>
    </row>
    <row r="142" spans="1:143" s="3" customFormat="1" outlineLevel="1" x14ac:dyDescent="0.2">
      <c r="A142" s="1">
        <v>228</v>
      </c>
      <c r="B142" s="3" t="str">
        <f>VLOOKUP(A142,FAG_Daten_2022!A$1:$FK$206,FAG_Daten_2022!$B$1,FALSE)</f>
        <v>Turbenthal</v>
      </c>
      <c r="C142" s="3" t="str">
        <f>VLOOKUP(A142,FAG_Daten_2022!A$1:$FK$206,FAG_Daten_2022!$C$1,FALSE)</f>
        <v>Politische Gemeinde</v>
      </c>
      <c r="D142" s="3" t="str">
        <f>VLOOKUP(A142,FAG_Daten_2022!A$1:$FK$206,FAG_Daten_2022!$D$1,FALSE)</f>
        <v>Bezirk Winterthur</v>
      </c>
      <c r="E142" s="82">
        <f>VLOOKUP(A142,FAG_Daten_2022!A$1:$FK$206,FAG_Daten_2022!$AT$1,FALSE)</f>
        <v>1828</v>
      </c>
      <c r="F142" s="82">
        <f>VLOOKUP(A142,FAG_Daten_2022!A$1:$FK$206,FAG_Daten_2022!$AV$1,FALSE)</f>
        <v>3770</v>
      </c>
      <c r="G142" s="82">
        <f>VLOOKUP(A142,FAG_Daten_2022!A$1:$FK$206,FAG_Daten_2022!$F$1,FALSE)</f>
        <v>4989</v>
      </c>
      <c r="H142" s="80">
        <f>VLOOKUP(A142,FAG_Daten_2022!A$1:$FK$206,FAG_Daten_2022!$DH$1,FALSE)</f>
        <v>122.19</v>
      </c>
      <c r="I142" s="82">
        <f>ROUND(IF(E142&lt;FAG_Basisdaten!$C$5*F142,(FAG_Basisdaten!$C$5*F142-E142)*G142*H142/100,0),0)</f>
        <v>10689440</v>
      </c>
      <c r="J142" s="82">
        <f>VLOOKUP(A142,FAG_Daten_2022!A$1:$FK$206,FAG_Daten_2022!$AT$1,FALSE)</f>
        <v>1828</v>
      </c>
      <c r="K142" s="82">
        <f>VLOOKUP(A142,FAG_Daten_2022!A$1:$FK$206,FAG_Daten_2022!$AV$1,FALSE)</f>
        <v>3770</v>
      </c>
      <c r="L142" s="3">
        <f>VLOOKUP(A142,FAG_Daten_2022!A$1:$FK$206,FAG_Daten_2022!$F$1,FALSE)</f>
        <v>4989</v>
      </c>
      <c r="M142" s="3">
        <f>VLOOKUP(A142,FAG_Daten_2022!A$1:$FK$206,FAG_Daten_2022!DJ$1,FALSE)</f>
        <v>99.67</v>
      </c>
      <c r="N142" s="3">
        <f>VLOOKUP(A142,FAG_Daten_2022!A$1:$FK$206,FAG_Daten_2022!$DK$1,FALSE)</f>
        <v>100.87</v>
      </c>
      <c r="O142" s="82">
        <f>ROUND(IF(J142&gt;K142*FAG_Basisdaten!$C$8,(J142-K142*FAG_Basisdaten!$C$8)*FAG_Basisdaten!$C$9*L142*(M142/N142),0),0)</f>
        <v>0</v>
      </c>
      <c r="P142" s="82">
        <f>VLOOKUP(A142,FAG_Daten_2022!A$1:$FK$206,FAG_Daten_2022!$I$1,FALSE)</f>
        <v>1123</v>
      </c>
      <c r="Q142" s="82">
        <f>VLOOKUP(A142,FAG_Daten_2022!A$1:$FK$206,FAG_Daten_2022!$F$1,FALSE)</f>
        <v>4989</v>
      </c>
      <c r="R142" s="82">
        <f>VLOOKUP(A142,FAG_Daten_2022!A$1:$FK$206,FAG_Daten_2022!$K$1,FALSE)</f>
        <v>232131</v>
      </c>
      <c r="S142" s="82">
        <f>VLOOKUP(A142,FAG_Daten_2022!A$1:$FK$206,FAG_Daten_2022!$H$1,FALSE)</f>
        <v>1130451</v>
      </c>
      <c r="T142" s="82">
        <f>VLOOKUP(A142,FAG_Daten_2022!A$1:$FK$206,FAG_Daten_2022!$F$1,FALSE)</f>
        <v>4989</v>
      </c>
      <c r="U142" s="3">
        <f>VLOOKUP(A142,FAG_Daten_2022!A$1:$FK$206,FAG_Daten_2022!$BC$1,FALSE)</f>
        <v>102.3</v>
      </c>
      <c r="V142" s="3">
        <f>VLOOKUP(A142,FAG_Daten_2022!A$1:$FK$206,FAG_Daten_2022!$BD$1,FALSE)</f>
        <v>104.2</v>
      </c>
      <c r="W142" s="118">
        <f>IF((P142/Q142)&gt;(R142/S142)*FAG_Basisdaten!$C$12,((P142/Q142)-(R142/S142)*FAG_Basisdaten!$C$12)*T142*FAG_Basisdaten!$C$13*(U142/V142),0)</f>
        <v>0</v>
      </c>
      <c r="X142" s="3">
        <f>VLOOKUP(A142,FAG_Daten_2022!A$1:$FK$206,FAG_Daten_2022!$DH$1,FALSE)</f>
        <v>122.19</v>
      </c>
      <c r="Y142" s="3">
        <f>VLOOKUP(A142,FAG_Daten_2022!A$1:$FK$206,FAG_Daten_2022!$DJ$1,FALSE)</f>
        <v>99.67</v>
      </c>
      <c r="Z142" s="82">
        <f>ROUND(W142-W142*MIN(MAX((Y142*FAG_Basisdaten!$C$15-X142)/(Y142*FAG_Basisdaten!$C$14),0),1),0)</f>
        <v>0</v>
      </c>
      <c r="AA142" s="79">
        <f>VLOOKUP(A142,FAG_Daten_2022!A$1:$FK$206,FAG_Daten_2022!$AW$1,FALSE)</f>
        <v>199.23</v>
      </c>
      <c r="AB142" s="83">
        <f>VLOOKUP(A142,FAG_Daten_2022!A$1:$FK$206,FAG_Daten_2022!$AZ$1,FALSE)</f>
        <v>0.27400000000000002</v>
      </c>
      <c r="AC142" s="3">
        <f>VLOOKUP(A142,FAG_Daten_2022!A$1:$FK$206,FAG_Daten_2022!$F$1,FALSE)</f>
        <v>4989</v>
      </c>
      <c r="AD142" s="3">
        <f>VLOOKUP(A142,FAG_Daten_2022!A$1:$FK$206,FAG_Daten_2022!$BC$1,FALSE)</f>
        <v>102.3</v>
      </c>
      <c r="AE142" s="3">
        <f>VLOOKUP(A142,FAG_Daten_2022!A$1:$FK$206,FAG_Daten_2022!$BD$1,FALSE)</f>
        <v>104.2</v>
      </c>
      <c r="AF142" s="80">
        <f>IF(OR(AA142&lt;FAG_Basisdaten!$C$18,AB142&gt;FAG_Basisdaten!$C$19),MAX((FAG_Basisdaten!$C$20+FAG_Basisdaten!$C$21*AA142+FAG_Basisdaten!$C$22*AB142*100)*AC142*(AD142/AE142),0),0)</f>
        <v>2996467.6604510555</v>
      </c>
      <c r="AG142" s="3">
        <f>VLOOKUP(A142,FAG_Daten_2022!A$1:$FK$206,FAG_Daten_2022!$DH$1,FALSE)</f>
        <v>122.19</v>
      </c>
      <c r="AH142" s="3">
        <f>VLOOKUP(A142,FAG_Daten_2022!A$1:$FK$206,FAG_Daten_2022!$DJ$1,FALSE)</f>
        <v>99.67</v>
      </c>
      <c r="AI142" s="82">
        <f>ROUND(AF142-AF142*MIN(MAX((AH142*FAG_Basisdaten!$C$24-AG142)/(AH142*FAG_Basisdaten!$C$23),0),1),0)</f>
        <v>2593010</v>
      </c>
      <c r="AJ142" s="3">
        <f>VLOOKUP(A142,FAG_Daten_2022!$A$1:$FK$206,FAG_Daten_2022!$BC$1,FALSE)</f>
        <v>102.3</v>
      </c>
      <c r="AK142" s="3">
        <f>VLOOKUP(A142,FAG_Daten_2022!$A$1:$FK$206,FAG_Daten_2022!$BD$1,FALSE)</f>
        <v>104.2</v>
      </c>
      <c r="AL142" s="82">
        <v>0</v>
      </c>
      <c r="AM142" s="82">
        <f t="shared" si="122"/>
        <v>13282450</v>
      </c>
      <c r="AN142" s="115" t="str">
        <f>IF(VLOOKUP($A142,FAG_Daten_2022!$A$1:$FK$206,FAG_Daten_2022!BS$1,FALSE)="","",VLOOKUP($A142,FAG_Daten_2022!$A$1:$FK$206,FAG_Daten_2022!BS$1,FALSE))</f>
        <v>Turbenthal</v>
      </c>
      <c r="AO142" s="115" t="str">
        <f>IF(VLOOKUP($A142,FAG_Daten_2022!$A$1:$FK$206,FAG_Daten_2022!BT$1,FALSE)="","",VLOOKUP($A142,FAG_Daten_2022!$A$1:$FK$206,FAG_Daten_2022!BT$1,FALSE))</f>
        <v>Wila</v>
      </c>
      <c r="AP142" s="115" t="str">
        <f>IF(VLOOKUP($A142,FAG_Daten_2022!$A$1:$FK$206,FAG_Daten_2022!BU$1,FALSE)="","",VLOOKUP($A142,FAG_Daten_2022!$A$1:$FK$206,FAG_Daten_2022!BU$1,FALSE))</f>
        <v/>
      </c>
      <c r="AQ142" s="115" t="str">
        <f>IF(VLOOKUP($A142,FAG_Daten_2022!$A$1:$FK$206,FAG_Daten_2022!BV$1,FALSE)="","",VLOOKUP($A142,FAG_Daten_2022!$A$1:$FK$206,FAG_Daten_2022!BV$1,FALSE))</f>
        <v/>
      </c>
      <c r="AR142" s="115" t="str">
        <f>IF(VLOOKUP($A142,FAG_Daten_2022!$A$1:$FK$206,FAG_Daten_2022!BW$1,FALSE)="","",VLOOKUP($A142,FAG_Daten_2022!$A$1:$FK$206,FAG_Daten_2022!BW$1,FALSE))</f>
        <v>Turbenthal-Wildberg</v>
      </c>
      <c r="AS142" s="115" t="str">
        <f>IF(VLOOKUP($A142,FAG_Daten_2022!$A$1:$FK$206,FAG_Daten_2022!BX$1,FALSE)="","",VLOOKUP($A142,FAG_Daten_2022!$A$1:$FK$206,FAG_Daten_2022!BX$1,FALSE))</f>
        <v>Wila</v>
      </c>
      <c r="AT142" s="115" t="str">
        <f>IF(VLOOKUP($A142,FAG_Daten_2022!$A$1:$FK$206,FAG_Daten_2022!BY$1,FALSE)="","",VLOOKUP($A142,FAG_Daten_2022!$A$1:$FK$206,FAG_Daten_2022!BY$1,FALSE))</f>
        <v/>
      </c>
      <c r="AU142" s="115" t="str">
        <f>IF(VLOOKUP($A142,FAG_Daten_2022!$A$1:$FK$206,FAG_Daten_2022!BZ$1,FALSE)="","",VLOOKUP($A142,FAG_Daten_2022!$A$1:$FK$206,FAG_Daten_2022!BZ$1,FALSE))</f>
        <v/>
      </c>
      <c r="AV142" s="115" t="str">
        <f>IF(VLOOKUP($A142,FAG_Daten_2022!$A$1:$FK$206,FAG_Daten_2022!CA$1,FALSE)="","",VLOOKUP($A142,FAG_Daten_2022!$A$1:$FK$206,FAG_Daten_2022!CA$1,FALSE))</f>
        <v/>
      </c>
      <c r="AW142" s="115" t="str">
        <f>IF(VLOOKUP($A142,FAG_Daten_2022!$A$1:$FK$206,FAG_Daten_2022!CB$1,FALSE)="","",VLOOKUP($A142,FAG_Daten_2022!$A$1:$FK$206,FAG_Daten_2022!CB$1,FALSE))</f>
        <v/>
      </c>
      <c r="AX142" s="115" t="str">
        <f>IF(VLOOKUP($A142,FAG_Daten_2022!$A$1:$FK$206,FAG_Daten_2022!CC$1,FALSE)="","",VLOOKUP($A142,FAG_Daten_2022!$A$1:$FK$206,FAG_Daten_2022!CC$1,FALSE))</f>
        <v/>
      </c>
      <c r="AY142" s="115" t="str">
        <f>IF(VLOOKUP($A142,FAG_Daten_2022!$A$1:$FK$206,FAG_Daten_2022!CD$1,FALSE)="","",VLOOKUP($A142,FAG_Daten_2022!$A$1:$FK$206,FAG_Daten_2022!CD$1,FALSE))</f>
        <v/>
      </c>
      <c r="AZ142" s="80">
        <f>VLOOKUP($A142,FAG_Daten_2022!$A$1:$FK$206,FAG_Daten_2022!$DH$1,FALSE)</f>
        <v>122.19</v>
      </c>
      <c r="BA142" s="80">
        <f>IF(VLOOKUP($A142,FAG_Daten_2022!$A$1:$FK$206,FAG_Daten_2022!M$1,FALSE)="","",VLOOKUP($A142,FAG_Daten_2022!$A$1:$FK$206,FAG_Daten_2022!M$1,FALSE))</f>
        <v>54</v>
      </c>
      <c r="BB142" s="80">
        <f>IF(VLOOKUP($A142,FAG_Daten_2022!$A$1:$FK$206,FAG_Daten_2022!N$1,FALSE)="","",VLOOKUP($A142,FAG_Daten_2022!$A$1:$FK$206,FAG_Daten_2022!N$1,FALSE))</f>
        <v>41</v>
      </c>
      <c r="BC142" s="80">
        <f>IF(VLOOKUP($A142,FAG_Daten_2022!$A$1:$FK$206,FAG_Daten_2022!O$1,FALSE)="","",VLOOKUP($A142,FAG_Daten_2022!$A$1:$FK$206,FAG_Daten_2022!O$1,FALSE))</f>
        <v>0</v>
      </c>
      <c r="BD142" s="80" t="str">
        <f>IF(VLOOKUP($A142,FAG_Daten_2022!$A$1:$FK$206,FAG_Daten_2022!P$1,FALSE)="","",VLOOKUP($A142,FAG_Daten_2022!$A$1:$FK$206,FAG_Daten_2022!P$1,FALSE))</f>
        <v/>
      </c>
      <c r="BE142" s="80">
        <f>IF(VLOOKUP($A142,FAG_Daten_2022!$A$1:$FK$206,FAG_Daten_2022!R$1,FALSE)="","",VLOOKUP($A142,FAG_Daten_2022!$A$1:$FK$206,FAG_Daten_2022!R$1,FALSE))</f>
        <v>22</v>
      </c>
      <c r="BF142" s="80">
        <f>IF(VLOOKUP($A142,FAG_Daten_2022!$A$1:$FK$206,FAG_Daten_2022!S$1,FALSE)="","",VLOOKUP($A142,FAG_Daten_2022!$A$1:$FK$206,FAG_Daten_2022!S$1,FALSE))</f>
        <v>30</v>
      </c>
      <c r="BG142" s="80" t="str">
        <f>IF(VLOOKUP($A142,FAG_Daten_2022!$A$1:$FK$206,FAG_Daten_2022!T$1,FALSE)="","",VLOOKUP($A142,FAG_Daten_2022!$A$1:$FK$206,FAG_Daten_2022!T$1,FALSE))</f>
        <v/>
      </c>
      <c r="BH142" s="80" t="str">
        <f>IF(VLOOKUP($A142,FAG_Daten_2022!$A$1:$FK$206,FAG_Daten_2022!U$1,FALSE)="","",VLOOKUP($A142,FAG_Daten_2022!$A$1:$FK$206,FAG_Daten_2022!U$1,FALSE))</f>
        <v/>
      </c>
      <c r="BI142" s="80">
        <f>IF(VLOOKUP($A142,FAG_Daten_2022!$A$1:$FK$206,FAG_Daten_2022!W$1,FALSE)="","",VLOOKUP($A142,FAG_Daten_2022!$A$1:$FK$206,FAG_Daten_2022!W$1,FALSE))</f>
        <v>0</v>
      </c>
      <c r="BJ142" s="80" t="str">
        <f>IF(VLOOKUP($A142,FAG_Daten_2022!$A$1:$FK$206,FAG_Daten_2022!X$1,FALSE)="","",VLOOKUP($A142,FAG_Daten_2022!$A$1:$FK$206,FAG_Daten_2022!X$1,FALSE))</f>
        <v/>
      </c>
      <c r="BK142" s="80" t="str">
        <f>IF(VLOOKUP($A142,FAG_Daten_2022!$A$1:$FK$206,FAG_Daten_2022!Y$1,FALSE)="","",VLOOKUP($A142,FAG_Daten_2022!$A$1:$FK$206,FAG_Daten_2022!Y$1,FALSE))</f>
        <v/>
      </c>
      <c r="BL142" s="80" t="str">
        <f>IF(VLOOKUP($A142,FAG_Daten_2022!$A$1:$FK$206,FAG_Daten_2022!Z$1,FALSE)="","",VLOOKUP($A142,FAG_Daten_2022!$A$1:$FK$206,FAG_Daten_2022!Z$1,FALSE))</f>
        <v/>
      </c>
      <c r="BM142" s="82">
        <f>IF(VLOOKUP($A142,FAG_Daten_2022!$A$1:$FK$206,FAG_Daten_2022!AG$1,FALSE)="","",VLOOKUP($A142,FAG_Daten_2022!$A$1:$FK$206,FAG_Daten_2022!AG$1,FALSE))</f>
        <v>9120523</v>
      </c>
      <c r="BN142" s="82">
        <f>IF(VLOOKUP($A142,FAG_Daten_2022!$A$1:$FK$206,FAG_Daten_2022!AH$1,FALSE)="","",VLOOKUP($A142,FAG_Daten_2022!$A$1:$FK$206,FAG_Daten_2022!AH$1,FALSE))</f>
        <v>8820328</v>
      </c>
      <c r="BO142" s="82">
        <f>IF(VLOOKUP($A142,FAG_Daten_2022!$A$1:$FK$206,FAG_Daten_2022!AI$1,FALSE)="","",VLOOKUP($A142,FAG_Daten_2022!$A$1:$FK$206,FAG_Daten_2022!AI$1,FALSE))</f>
        <v>300195</v>
      </c>
      <c r="BP142" s="113">
        <f>IF(VLOOKUP($A142,FAG_Daten_2022!$A$1:$FK$206,FAG_Daten_2022!AJ$1,FALSE)="","",VLOOKUP($A142,FAG_Daten_2022!$A$1:$FK$206,FAG_Daten_2022!AJ$1,FALSE))</f>
        <v>0</v>
      </c>
      <c r="BQ142" s="82" t="str">
        <f>IF(VLOOKUP($A142,FAG_Daten_2022!$A$1:$FK$206,FAG_Daten_2022!AK$1,FALSE)="","",VLOOKUP($A142,FAG_Daten_2022!$A$1:$FK$206,FAG_Daten_2022!AK$1,FALSE))</f>
        <v/>
      </c>
      <c r="BR142" s="82">
        <f>IF(VLOOKUP($A142,FAG_Daten_2022!$A$1:$FK$206,FAG_Daten_2022!AL$1,FALSE)="","",VLOOKUP($A142,FAG_Daten_2022!$A$1:$FK$206,FAG_Daten_2022!AL$1,FALSE))</f>
        <v>8410670</v>
      </c>
      <c r="BS142" s="82">
        <f>IF(VLOOKUP($A142,FAG_Daten_2022!$A$1:$FK$206,FAG_Daten_2022!AM$1,FALSE)="","",VLOOKUP($A142,FAG_Daten_2022!$A$1:$FK$206,FAG_Daten_2022!AM$1,FALSE))</f>
        <v>709852</v>
      </c>
      <c r="BT142" s="82" t="str">
        <f>IF(VLOOKUP($A142,FAG_Daten_2022!$A$1:$FK$206,FAG_Daten_2022!AN$1,FALSE)="","",VLOOKUP($A142,FAG_Daten_2022!$A$1:$FK$206,FAG_Daten_2022!AN$1,FALSE))</f>
        <v/>
      </c>
      <c r="BU142" s="82" t="str">
        <f>IF(VLOOKUP($A142,FAG_Daten_2022!$A$1:$FK$206,FAG_Daten_2022!AO$1,FALSE)="","",VLOOKUP($A142,FAG_Daten_2022!$A$1:$FK$206,FAG_Daten_2022!AO$1,FALSE))</f>
        <v/>
      </c>
      <c r="BV142" s="82">
        <f>IF(VLOOKUP($A142,FAG_Daten_2022!$A$1:$FK$206,FAG_Daten_2022!AP$1,FALSE)="","",VLOOKUP($A142,FAG_Daten_2022!$A$1:$FK$206,FAG_Daten_2022!AP$1,FALSE))</f>
        <v>0</v>
      </c>
      <c r="BW142" s="82" t="str">
        <f>IF(VLOOKUP($A142,FAG_Daten_2022!$A$1:$FK$206,FAG_Daten_2022!AQ$1,FALSE)="","",VLOOKUP($A142,FAG_Daten_2022!$A$1:$FK$206,FAG_Daten_2022!AQ$1,FALSE))</f>
        <v/>
      </c>
      <c r="BX142" s="82" t="str">
        <f>IF(VLOOKUP($A142,FAG_Daten_2022!$A$1:$FK$206,FAG_Daten_2022!AR$1,FALSE)="","",VLOOKUP($A142,FAG_Daten_2022!$A$1:$FK$206,FAG_Daten_2022!AR$1,FALSE))</f>
        <v/>
      </c>
      <c r="BY142" s="82" t="str">
        <f>IF(VLOOKUP($A142,FAG_Daten_2022!$A$1:$FK$206,FAG_Daten_2022!AS$1,FALSE)="","",VLOOKUP($A142,FAG_Daten_2022!$A$1:$FK$206,FAG_Daten_2022!AS$1,FALSE))</f>
        <v/>
      </c>
      <c r="BZ142" s="82">
        <f t="shared" si="123"/>
        <v>4568546</v>
      </c>
      <c r="CA142" s="82">
        <f t="shared" si="124"/>
        <v>118056</v>
      </c>
      <c r="CB142" s="82">
        <f t="shared" si="125"/>
        <v>0</v>
      </c>
      <c r="CC142" s="82" t="str">
        <f t="shared" si="126"/>
        <v/>
      </c>
      <c r="CD142" s="82">
        <f t="shared" si="127"/>
        <v>1774814</v>
      </c>
      <c r="CE142" s="82">
        <f t="shared" si="128"/>
        <v>204262</v>
      </c>
      <c r="CF142" s="82" t="str">
        <f t="shared" si="129"/>
        <v/>
      </c>
      <c r="CG142" s="82" t="str">
        <f t="shared" si="130"/>
        <v/>
      </c>
      <c r="CH142" s="82">
        <f t="shared" si="131"/>
        <v>0</v>
      </c>
      <c r="CI142" s="82" t="str">
        <f t="shared" si="132"/>
        <v/>
      </c>
      <c r="CJ142" s="82" t="str">
        <f t="shared" si="133"/>
        <v/>
      </c>
      <c r="CK142" s="82" t="str">
        <f t="shared" si="134"/>
        <v/>
      </c>
      <c r="CL142" s="82">
        <f t="shared" si="135"/>
        <v>0</v>
      </c>
      <c r="CM142" s="82">
        <f t="shared" si="136"/>
        <v>0</v>
      </c>
      <c r="CN142" s="82">
        <f t="shared" si="137"/>
        <v>0</v>
      </c>
      <c r="CO142" s="82" t="str">
        <f t="shared" si="138"/>
        <v/>
      </c>
      <c r="CP142" s="82">
        <f t="shared" si="139"/>
        <v>0</v>
      </c>
      <c r="CQ142" s="82">
        <f t="shared" si="140"/>
        <v>0</v>
      </c>
      <c r="CR142" s="82" t="str">
        <f t="shared" si="141"/>
        <v/>
      </c>
      <c r="CS142" s="82" t="str">
        <f t="shared" si="142"/>
        <v/>
      </c>
      <c r="CT142" s="82">
        <f t="shared" si="143"/>
        <v>0</v>
      </c>
      <c r="CU142" s="82" t="str">
        <f t="shared" si="144"/>
        <v/>
      </c>
      <c r="CV142" s="82" t="str">
        <f t="shared" si="145"/>
        <v/>
      </c>
      <c r="CW142" s="82" t="str">
        <f t="shared" si="146"/>
        <v/>
      </c>
      <c r="CX142" s="82">
        <f t="shared" si="147"/>
        <v>6665678</v>
      </c>
      <c r="CY142" s="82">
        <f>VLOOKUP($A142,FAG_Daten_2022!$A$1:$FK$206,FAG_Daten_2022!I$1,FALSE)</f>
        <v>1123</v>
      </c>
      <c r="CZ142" s="82">
        <f>IF(VLOOKUP($A142,FAG_Daten_2022!$A$1:$FK$206,FAG_Daten_2022!BE$1,FALSE)="","",VLOOKUP($A142,FAG_Daten_2022!$A$1:$FK$206,FAG_Daten_2022!BE$1,FALSE))</f>
        <v>468</v>
      </c>
      <c r="DA142" s="82">
        <f>IF(VLOOKUP($A142,FAG_Daten_2022!$A$1:$FK$206,FAG_Daten_2022!BF$1,FALSE)="","",VLOOKUP($A142,FAG_Daten_2022!$A$1:$FK$206,FAG_Daten_2022!BF$1,FALSE))</f>
        <v>11</v>
      </c>
      <c r="DB142" s="82" t="str">
        <f>IF(VLOOKUP($A142,FAG_Daten_2022!$A$1:$FK$206,FAG_Daten_2022!BG$1,FALSE)="","",VLOOKUP($A142,FAG_Daten_2022!$A$1:$FK$206,FAG_Daten_2022!BG$1,FALSE))</f>
        <v/>
      </c>
      <c r="DC142" s="82" t="str">
        <f>IF(VLOOKUP($A142,FAG_Daten_2022!$A$1:$FK$206,FAG_Daten_2022!BH$1,FALSE)="","",VLOOKUP($A142,FAG_Daten_2022!$A$1:$FK$206,FAG_Daten_2022!BH$1,FALSE))</f>
        <v/>
      </c>
      <c r="DD142" s="82">
        <f>IF(VLOOKUP($A142,FAG_Daten_2022!$A$1:$FK$206,FAG_Daten_2022!BI$1,FALSE)="","",VLOOKUP($A142,FAG_Daten_2022!$A$1:$FK$206,FAG_Daten_2022!BI$1,FALSE))</f>
        <v>131</v>
      </c>
      <c r="DE142" s="82">
        <f>IF(VLOOKUP($A142,FAG_Daten_2022!$A$1:$FK$206,FAG_Daten_2022!BJ$1,FALSE)="","",VLOOKUP($A142,FAG_Daten_2022!$A$1:$FK$206,FAG_Daten_2022!BJ$1,FALSE))</f>
        <v>12</v>
      </c>
      <c r="DF142" s="82" t="str">
        <f>IF(VLOOKUP($A142,FAG_Daten_2022!$A$1:$FK$206,FAG_Daten_2022!BK$1,FALSE)="","",VLOOKUP($A142,FAG_Daten_2022!$A$1:$FK$206,FAG_Daten_2022!BK$1,FALSE))</f>
        <v/>
      </c>
      <c r="DG142" s="82" t="str">
        <f>IF(VLOOKUP($A142,FAG_Daten_2022!$A$1:$FK$206,FAG_Daten_2022!BL$1,FALSE)="","",VLOOKUP($A142,FAG_Daten_2022!$A$1:$FK$206,FAG_Daten_2022!BL$1,FALSE))</f>
        <v/>
      </c>
      <c r="DH142" s="82" t="str">
        <f>IF(VLOOKUP($A142,FAG_Daten_2022!$A$1:$FK$206,FAG_Daten_2022!BM$1,FALSE)="","",VLOOKUP($A142,FAG_Daten_2022!$A$1:$FK$206,FAG_Daten_2022!BM$1,FALSE))</f>
        <v/>
      </c>
      <c r="DI142" s="82" t="str">
        <f>IF(VLOOKUP($A142,FAG_Daten_2022!$A$1:$FK$206,FAG_Daten_2022!BN$1,FALSE)="","",VLOOKUP($A142,FAG_Daten_2022!$A$1:$FK$206,FAG_Daten_2022!BN$1,FALSE))</f>
        <v/>
      </c>
      <c r="DJ142" s="82" t="str">
        <f>IF(VLOOKUP($A142,FAG_Daten_2022!$A$1:$FK$206,FAG_Daten_2022!BO$1,FALSE)="","",VLOOKUP($A142,FAG_Daten_2022!$A$1:$FK$206,FAG_Daten_2022!BO$1,FALSE))</f>
        <v/>
      </c>
      <c r="DK142" s="82" t="str">
        <f>IF(VLOOKUP($A142,FAG_Daten_2022!$A$1:$FK$206,FAG_Daten_2022!BP$1,FALSE)="","",VLOOKUP($A142,FAG_Daten_2022!$A$1:$FK$206,FAG_Daten_2022!BP$1,FALSE))</f>
        <v/>
      </c>
      <c r="DL142" s="82" t="str">
        <f>IF(VLOOKUP($A142,FAG_Daten_2022!$A$1:$FK$206,FAG_Daten_2022!BQ$1,FALSE)="","",VLOOKUP($A142,FAG_Daten_2022!$A$1:$FK$206,FAG_Daten_2022!BQ$1,FALSE))</f>
        <v/>
      </c>
      <c r="DM142" s="82" t="str">
        <f>IF(VLOOKUP($A142,FAG_Daten_2022!$A$1:$FK$206,FAG_Daten_2022!BR$1,FALSE)="","",VLOOKUP($A142,FAG_Daten_2022!$A$1:$FK$206,FAG_Daten_2022!BR$1,FALSE))</f>
        <v/>
      </c>
      <c r="DN142" s="82">
        <f t="shared" si="148"/>
        <v>0</v>
      </c>
      <c r="DO142" s="82">
        <f t="shared" si="149"/>
        <v>0</v>
      </c>
      <c r="DP142" s="82" t="str">
        <f t="shared" si="150"/>
        <v/>
      </c>
      <c r="DQ142" s="82" t="str">
        <f t="shared" si="151"/>
        <v/>
      </c>
      <c r="DR142" s="82">
        <f t="shared" si="152"/>
        <v>0</v>
      </c>
      <c r="DS142" s="82">
        <f t="shared" si="153"/>
        <v>0</v>
      </c>
      <c r="DT142" s="82" t="str">
        <f t="shared" si="154"/>
        <v/>
      </c>
      <c r="DU142" s="82" t="str">
        <f t="shared" si="155"/>
        <v/>
      </c>
      <c r="DV142" s="82" t="str">
        <f t="shared" si="156"/>
        <v/>
      </c>
      <c r="DW142" s="82" t="str">
        <f t="shared" si="157"/>
        <v/>
      </c>
      <c r="DX142" s="82" t="str">
        <f t="shared" si="158"/>
        <v/>
      </c>
      <c r="DY142" s="82" t="str">
        <f t="shared" si="159"/>
        <v/>
      </c>
      <c r="DZ142" s="82">
        <f t="shared" si="160"/>
        <v>0</v>
      </c>
      <c r="EA142" s="82">
        <f t="shared" si="161"/>
        <v>6665678</v>
      </c>
      <c r="EB142" s="82"/>
      <c r="EC142" s="82"/>
      <c r="ED142" s="82"/>
      <c r="EE142" s="82"/>
      <c r="EF142" s="82"/>
      <c r="EG142" s="82"/>
      <c r="EH142" s="82"/>
      <c r="EI142" s="82"/>
      <c r="EJ142" s="82"/>
      <c r="EK142" s="1"/>
      <c r="EL142" s="11"/>
      <c r="EM142" s="1"/>
    </row>
    <row r="143" spans="1:143" s="3" customFormat="1" outlineLevel="1" x14ac:dyDescent="0.2">
      <c r="A143" s="3">
        <v>159</v>
      </c>
      <c r="B143" s="3" t="str">
        <f>VLOOKUP(A143,FAG_Daten_2022!A$1:$FK$206,FAG_Daten_2022!$B$1,FALSE)</f>
        <v>Uetikon a.S.</v>
      </c>
      <c r="C143" s="3" t="str">
        <f>VLOOKUP(A143,FAG_Daten_2022!A$1:$FK$206,FAG_Daten_2022!$C$1,FALSE)</f>
        <v>Politische Gemeinde</v>
      </c>
      <c r="D143" s="3" t="str">
        <f>VLOOKUP(A143,FAG_Daten_2022!A$1:$FK$206,FAG_Daten_2022!$D$1,FALSE)</f>
        <v>Bezirk Meilen</v>
      </c>
      <c r="E143" s="82">
        <f>VLOOKUP(A143,FAG_Daten_2022!A$1:$FK$206,FAG_Daten_2022!$AT$1,FALSE)</f>
        <v>6116</v>
      </c>
      <c r="F143" s="82">
        <f>VLOOKUP(A143,FAG_Daten_2022!A$1:$FK$206,FAG_Daten_2022!$AV$1,FALSE)</f>
        <v>3770</v>
      </c>
      <c r="G143" s="82">
        <f>VLOOKUP(A143,FAG_Daten_2022!A$1:$FK$206,FAG_Daten_2022!$F$1,FALSE)</f>
        <v>6222</v>
      </c>
      <c r="H143" s="80">
        <f>VLOOKUP(A143,FAG_Daten_2022!A$1:$FK$206,FAG_Daten_2022!$DH$1,FALSE)</f>
        <v>87</v>
      </c>
      <c r="I143" s="82">
        <f>ROUND(IF(E143&lt;FAG_Basisdaten!$C$5*F143,(FAG_Basisdaten!$C$5*F143-E143)*G143*H143/100,0),0)</f>
        <v>0</v>
      </c>
      <c r="J143" s="82">
        <f>VLOOKUP(A143,FAG_Daten_2022!A$1:$FK$206,FAG_Daten_2022!$AT$1,FALSE)</f>
        <v>6116</v>
      </c>
      <c r="K143" s="82">
        <f>VLOOKUP(A143,FAG_Daten_2022!A$1:$FK$206,FAG_Daten_2022!$AV$1,FALSE)</f>
        <v>3770</v>
      </c>
      <c r="L143" s="3">
        <f>VLOOKUP(A143,FAG_Daten_2022!A$1:$FK$206,FAG_Daten_2022!$F$1,FALSE)</f>
        <v>6222</v>
      </c>
      <c r="M143" s="3">
        <f>VLOOKUP(A143,FAG_Daten_2022!A$1:$FK$206,FAG_Daten_2022!DJ$1,FALSE)</f>
        <v>99.67</v>
      </c>
      <c r="N143" s="3">
        <f>VLOOKUP(A143,FAG_Daten_2022!A$1:$FK$206,FAG_Daten_2022!$DK$1,FALSE)</f>
        <v>100.87</v>
      </c>
      <c r="O143" s="82">
        <f>ROUND(IF(J143&gt;K143*FAG_Basisdaten!$C$8,(J143-K143*FAG_Basisdaten!$C$8)*FAG_Basisdaten!$C$9*L143*(M143/N143),0),0)</f>
        <v>8473761</v>
      </c>
      <c r="P143" s="82">
        <f>VLOOKUP(A143,FAG_Daten_2022!A$1:$FK$206,FAG_Daten_2022!$I$1,FALSE)</f>
        <v>1258</v>
      </c>
      <c r="Q143" s="82">
        <f>VLOOKUP(A143,FAG_Daten_2022!A$1:$FK$206,FAG_Daten_2022!$F$1,FALSE)</f>
        <v>6222</v>
      </c>
      <c r="R143" s="82">
        <f>VLOOKUP(A143,FAG_Daten_2022!A$1:$FK$206,FAG_Daten_2022!$K$1,FALSE)</f>
        <v>232131</v>
      </c>
      <c r="S143" s="82">
        <f>VLOOKUP(A143,FAG_Daten_2022!A$1:$FK$206,FAG_Daten_2022!$H$1,FALSE)</f>
        <v>1130451</v>
      </c>
      <c r="T143" s="82">
        <f>VLOOKUP(A143,FAG_Daten_2022!A$1:$FK$206,FAG_Daten_2022!$F$1,FALSE)</f>
        <v>6222</v>
      </c>
      <c r="U143" s="3">
        <f>VLOOKUP(A143,FAG_Daten_2022!A$1:$FK$206,FAG_Daten_2022!$BC$1,FALSE)</f>
        <v>102.3</v>
      </c>
      <c r="V143" s="3">
        <f>VLOOKUP(A143,FAG_Daten_2022!A$1:$FK$206,FAG_Daten_2022!$BD$1,FALSE)</f>
        <v>104.2</v>
      </c>
      <c r="W143" s="118">
        <f>IF((P143/Q143)&gt;(R143/S143)*FAG_Basisdaten!$C$12,((P143/Q143)-(R143/S143)*FAG_Basisdaten!$C$12)*T143*FAG_Basisdaten!$C$13*(U143/V143),0)</f>
        <v>0</v>
      </c>
      <c r="X143" s="3">
        <f>VLOOKUP(A143,FAG_Daten_2022!A$1:$FK$206,FAG_Daten_2022!$DH$1,FALSE)</f>
        <v>87</v>
      </c>
      <c r="Y143" s="3">
        <f>VLOOKUP(A143,FAG_Daten_2022!A$1:$FK$206,FAG_Daten_2022!$DJ$1,FALSE)</f>
        <v>99.67</v>
      </c>
      <c r="Z143" s="82">
        <f>ROUND(W143-W143*MIN(MAX((Y143*FAG_Basisdaten!$C$15-X143)/(Y143*FAG_Basisdaten!$C$14),0),1),0)</f>
        <v>0</v>
      </c>
      <c r="AA143" s="79">
        <f>VLOOKUP(A143,FAG_Daten_2022!A$1:$FK$206,FAG_Daten_2022!$AW$1,FALSE)</f>
        <v>1805.84</v>
      </c>
      <c r="AB143" s="83">
        <f>VLOOKUP(A143,FAG_Daten_2022!A$1:$FK$206,FAG_Daten_2022!$AZ$1,FALSE)</f>
        <v>7.6E-3</v>
      </c>
      <c r="AC143" s="3">
        <f>VLOOKUP(A143,FAG_Daten_2022!A$1:$FK$206,FAG_Daten_2022!$F$1,FALSE)</f>
        <v>6222</v>
      </c>
      <c r="AD143" s="3">
        <f>VLOOKUP(A143,FAG_Daten_2022!A$1:$FK$206,FAG_Daten_2022!$BC$1,FALSE)</f>
        <v>102.3</v>
      </c>
      <c r="AE143" s="3">
        <f>VLOOKUP(A143,FAG_Daten_2022!A$1:$FK$206,FAG_Daten_2022!$BD$1,FALSE)</f>
        <v>104.2</v>
      </c>
      <c r="AF143" s="80">
        <f>IF(OR(AA143&lt;FAG_Basisdaten!$C$18,AB143&gt;FAG_Basisdaten!$C$19),MAX((FAG_Basisdaten!$C$20+FAG_Basisdaten!$C$21*AA143+FAG_Basisdaten!$C$22*AB143*100)*AC143*(AD143/AE143),0),0)</f>
        <v>0</v>
      </c>
      <c r="AG143" s="3">
        <f>VLOOKUP(A143,FAG_Daten_2022!A$1:$FK$206,FAG_Daten_2022!$DH$1,FALSE)</f>
        <v>87</v>
      </c>
      <c r="AH143" s="3">
        <f>VLOOKUP(A143,FAG_Daten_2022!A$1:$FK$206,FAG_Daten_2022!$DJ$1,FALSE)</f>
        <v>99.67</v>
      </c>
      <c r="AI143" s="82">
        <f>ROUND(AF143-AF143*MIN(MAX((AH143*FAG_Basisdaten!$C$24-AG143)/(AH143*FAG_Basisdaten!$C$23),0),1),0)</f>
        <v>0</v>
      </c>
      <c r="AJ143" s="3">
        <f>VLOOKUP(A143,FAG_Daten_2022!$A$1:$FK$206,FAG_Daten_2022!$BC$1,FALSE)</f>
        <v>102.3</v>
      </c>
      <c r="AK143" s="3">
        <f>VLOOKUP(A143,FAG_Daten_2022!$A$1:$FK$206,FAG_Daten_2022!$BD$1,FALSE)</f>
        <v>104.2</v>
      </c>
      <c r="AL143" s="82">
        <v>0</v>
      </c>
      <c r="AM143" s="82">
        <f t="shared" si="122"/>
        <v>-8473761</v>
      </c>
      <c r="AN143" s="115" t="str">
        <f>IF(VLOOKUP($A143,FAG_Daten_2022!$A$1:$FK$206,FAG_Daten_2022!BS$1,FALSE)="","",VLOOKUP($A143,FAG_Daten_2022!$A$1:$FK$206,FAG_Daten_2022!BS$1,FALSE))</f>
        <v/>
      </c>
      <c r="AO143" s="115" t="str">
        <f>IF(VLOOKUP($A143,FAG_Daten_2022!$A$1:$FK$206,FAG_Daten_2022!BT$1,FALSE)="","",VLOOKUP($A143,FAG_Daten_2022!$A$1:$FK$206,FAG_Daten_2022!BT$1,FALSE))</f>
        <v/>
      </c>
      <c r="AP143" s="115" t="str">
        <f>IF(VLOOKUP($A143,FAG_Daten_2022!$A$1:$FK$206,FAG_Daten_2022!BU$1,FALSE)="","",VLOOKUP($A143,FAG_Daten_2022!$A$1:$FK$206,FAG_Daten_2022!BU$1,FALSE))</f>
        <v/>
      </c>
      <c r="AQ143" s="115" t="str">
        <f>IF(VLOOKUP($A143,FAG_Daten_2022!$A$1:$FK$206,FAG_Daten_2022!BV$1,FALSE)="","",VLOOKUP($A143,FAG_Daten_2022!$A$1:$FK$206,FAG_Daten_2022!BV$1,FALSE))</f>
        <v/>
      </c>
      <c r="AR143" s="115" t="str">
        <f>IF(VLOOKUP($A143,FAG_Daten_2022!$A$1:$FK$206,FAG_Daten_2022!BW$1,FALSE)="","",VLOOKUP($A143,FAG_Daten_2022!$A$1:$FK$206,FAG_Daten_2022!BW$1,FALSE))</f>
        <v/>
      </c>
      <c r="AS143" s="115" t="str">
        <f>IF(VLOOKUP($A143,FAG_Daten_2022!$A$1:$FK$206,FAG_Daten_2022!BX$1,FALSE)="","",VLOOKUP($A143,FAG_Daten_2022!$A$1:$FK$206,FAG_Daten_2022!BX$1,FALSE))</f>
        <v/>
      </c>
      <c r="AT143" s="115" t="str">
        <f>IF(VLOOKUP($A143,FAG_Daten_2022!$A$1:$FK$206,FAG_Daten_2022!BY$1,FALSE)="","",VLOOKUP($A143,FAG_Daten_2022!$A$1:$FK$206,FAG_Daten_2022!BY$1,FALSE))</f>
        <v/>
      </c>
      <c r="AU143" s="115" t="str">
        <f>IF(VLOOKUP($A143,FAG_Daten_2022!$A$1:$FK$206,FAG_Daten_2022!BZ$1,FALSE)="","",VLOOKUP($A143,FAG_Daten_2022!$A$1:$FK$206,FAG_Daten_2022!BZ$1,FALSE))</f>
        <v/>
      </c>
      <c r="AV143" s="115" t="str">
        <f>IF(VLOOKUP($A143,FAG_Daten_2022!$A$1:$FK$206,FAG_Daten_2022!CA$1,FALSE)="","",VLOOKUP($A143,FAG_Daten_2022!$A$1:$FK$206,FAG_Daten_2022!CA$1,FALSE))</f>
        <v/>
      </c>
      <c r="AW143" s="115" t="str">
        <f>IF(VLOOKUP($A143,FAG_Daten_2022!$A$1:$FK$206,FAG_Daten_2022!CB$1,FALSE)="","",VLOOKUP($A143,FAG_Daten_2022!$A$1:$FK$206,FAG_Daten_2022!CB$1,FALSE))</f>
        <v/>
      </c>
      <c r="AX143" s="115" t="str">
        <f>IF(VLOOKUP($A143,FAG_Daten_2022!$A$1:$FK$206,FAG_Daten_2022!CC$1,FALSE)="","",VLOOKUP($A143,FAG_Daten_2022!$A$1:$FK$206,FAG_Daten_2022!CC$1,FALSE))</f>
        <v/>
      </c>
      <c r="AY143" s="115" t="str">
        <f>IF(VLOOKUP($A143,FAG_Daten_2022!$A$1:$FK$206,FAG_Daten_2022!CD$1,FALSE)="","",VLOOKUP($A143,FAG_Daten_2022!$A$1:$FK$206,FAG_Daten_2022!CD$1,FALSE))</f>
        <v/>
      </c>
      <c r="AZ143" s="80">
        <f>VLOOKUP($A143,FAG_Daten_2022!$A$1:$FK$206,FAG_Daten_2022!$DH$1,FALSE)</f>
        <v>87</v>
      </c>
      <c r="BA143" s="80">
        <f>IF(VLOOKUP($A143,FAG_Daten_2022!$A$1:$FK$206,FAG_Daten_2022!M$1,FALSE)="","",VLOOKUP($A143,FAG_Daten_2022!$A$1:$FK$206,FAG_Daten_2022!M$1,FALSE))</f>
        <v>0</v>
      </c>
      <c r="BB143" s="80">
        <f>IF(VLOOKUP($A143,FAG_Daten_2022!$A$1:$FK$206,FAG_Daten_2022!N$1,FALSE)="","",VLOOKUP($A143,FAG_Daten_2022!$A$1:$FK$206,FAG_Daten_2022!N$1,FALSE))</f>
        <v>0</v>
      </c>
      <c r="BC143" s="80">
        <f>IF(VLOOKUP($A143,FAG_Daten_2022!$A$1:$FK$206,FAG_Daten_2022!O$1,FALSE)="","",VLOOKUP($A143,FAG_Daten_2022!$A$1:$FK$206,FAG_Daten_2022!O$1,FALSE))</f>
        <v>0</v>
      </c>
      <c r="BD143" s="80" t="str">
        <f>IF(VLOOKUP($A143,FAG_Daten_2022!$A$1:$FK$206,FAG_Daten_2022!P$1,FALSE)="","",VLOOKUP($A143,FAG_Daten_2022!$A$1:$FK$206,FAG_Daten_2022!P$1,FALSE))</f>
        <v/>
      </c>
      <c r="BE143" s="80">
        <f>IF(VLOOKUP($A143,FAG_Daten_2022!$A$1:$FK$206,FAG_Daten_2022!R$1,FALSE)="","",VLOOKUP($A143,FAG_Daten_2022!$A$1:$FK$206,FAG_Daten_2022!R$1,FALSE))</f>
        <v>0</v>
      </c>
      <c r="BF143" s="80">
        <f>IF(VLOOKUP($A143,FAG_Daten_2022!$A$1:$FK$206,FAG_Daten_2022!S$1,FALSE)="","",VLOOKUP($A143,FAG_Daten_2022!$A$1:$FK$206,FAG_Daten_2022!S$1,FALSE))</f>
        <v>0</v>
      </c>
      <c r="BG143" s="80" t="str">
        <f>IF(VLOOKUP($A143,FAG_Daten_2022!$A$1:$FK$206,FAG_Daten_2022!T$1,FALSE)="","",VLOOKUP($A143,FAG_Daten_2022!$A$1:$FK$206,FAG_Daten_2022!T$1,FALSE))</f>
        <v/>
      </c>
      <c r="BH143" s="80" t="str">
        <f>IF(VLOOKUP($A143,FAG_Daten_2022!$A$1:$FK$206,FAG_Daten_2022!U$1,FALSE)="","",VLOOKUP($A143,FAG_Daten_2022!$A$1:$FK$206,FAG_Daten_2022!U$1,FALSE))</f>
        <v/>
      </c>
      <c r="BI143" s="80">
        <f>IF(VLOOKUP($A143,FAG_Daten_2022!$A$1:$FK$206,FAG_Daten_2022!W$1,FALSE)="","",VLOOKUP($A143,FAG_Daten_2022!$A$1:$FK$206,FAG_Daten_2022!W$1,FALSE))</f>
        <v>0</v>
      </c>
      <c r="BJ143" s="80" t="str">
        <f>IF(VLOOKUP($A143,FAG_Daten_2022!$A$1:$FK$206,FAG_Daten_2022!X$1,FALSE)="","",VLOOKUP($A143,FAG_Daten_2022!$A$1:$FK$206,FAG_Daten_2022!X$1,FALSE))</f>
        <v/>
      </c>
      <c r="BK143" s="80" t="str">
        <f>IF(VLOOKUP($A143,FAG_Daten_2022!$A$1:$FK$206,FAG_Daten_2022!Y$1,FALSE)="","",VLOOKUP($A143,FAG_Daten_2022!$A$1:$FK$206,FAG_Daten_2022!Y$1,FALSE))</f>
        <v/>
      </c>
      <c r="BL143" s="80" t="str">
        <f>IF(VLOOKUP($A143,FAG_Daten_2022!$A$1:$FK$206,FAG_Daten_2022!Z$1,FALSE)="","",VLOOKUP($A143,FAG_Daten_2022!$A$1:$FK$206,FAG_Daten_2022!Z$1,FALSE))</f>
        <v/>
      </c>
      <c r="BM143" s="82">
        <f>IF(VLOOKUP($A143,FAG_Daten_2022!$A$1:$FK$206,FAG_Daten_2022!AG$1,FALSE)="","",VLOOKUP($A143,FAG_Daten_2022!$A$1:$FK$206,FAG_Daten_2022!AG$1,FALSE))</f>
        <v>38055820</v>
      </c>
      <c r="BN143" s="82">
        <f>IF(VLOOKUP($A143,FAG_Daten_2022!$A$1:$FK$206,FAG_Daten_2022!AH$1,FALSE)="","",VLOOKUP($A143,FAG_Daten_2022!$A$1:$FK$206,FAG_Daten_2022!AH$1,FALSE))</f>
        <v>0</v>
      </c>
      <c r="BO143" s="82">
        <f>IF(VLOOKUP($A143,FAG_Daten_2022!$A$1:$FK$206,FAG_Daten_2022!AI$1,FALSE)="","",VLOOKUP($A143,FAG_Daten_2022!$A$1:$FK$206,FAG_Daten_2022!AI$1,FALSE))</f>
        <v>0</v>
      </c>
      <c r="BP143" s="113">
        <f>IF(VLOOKUP($A143,FAG_Daten_2022!$A$1:$FK$206,FAG_Daten_2022!AJ$1,FALSE)="","",VLOOKUP($A143,FAG_Daten_2022!$A$1:$FK$206,FAG_Daten_2022!AJ$1,FALSE))</f>
        <v>0</v>
      </c>
      <c r="BQ143" s="82" t="str">
        <f>IF(VLOOKUP($A143,FAG_Daten_2022!$A$1:$FK$206,FAG_Daten_2022!AK$1,FALSE)="","",VLOOKUP($A143,FAG_Daten_2022!$A$1:$FK$206,FAG_Daten_2022!AK$1,FALSE))</f>
        <v/>
      </c>
      <c r="BR143" s="82">
        <f>IF(VLOOKUP($A143,FAG_Daten_2022!$A$1:$FK$206,FAG_Daten_2022!AL$1,FALSE)="","",VLOOKUP($A143,FAG_Daten_2022!$A$1:$FK$206,FAG_Daten_2022!AL$1,FALSE))</f>
        <v>0</v>
      </c>
      <c r="BS143" s="82">
        <f>IF(VLOOKUP($A143,FAG_Daten_2022!$A$1:$FK$206,FAG_Daten_2022!AM$1,FALSE)="","",VLOOKUP($A143,FAG_Daten_2022!$A$1:$FK$206,FAG_Daten_2022!AM$1,FALSE))</f>
        <v>0</v>
      </c>
      <c r="BT143" s="82" t="str">
        <f>IF(VLOOKUP($A143,FAG_Daten_2022!$A$1:$FK$206,FAG_Daten_2022!AN$1,FALSE)="","",VLOOKUP($A143,FAG_Daten_2022!$A$1:$FK$206,FAG_Daten_2022!AN$1,FALSE))</f>
        <v/>
      </c>
      <c r="BU143" s="82" t="str">
        <f>IF(VLOOKUP($A143,FAG_Daten_2022!$A$1:$FK$206,FAG_Daten_2022!AO$1,FALSE)="","",VLOOKUP($A143,FAG_Daten_2022!$A$1:$FK$206,FAG_Daten_2022!AO$1,FALSE))</f>
        <v/>
      </c>
      <c r="BV143" s="82">
        <f>IF(VLOOKUP($A143,FAG_Daten_2022!$A$1:$FK$206,FAG_Daten_2022!AP$1,FALSE)="","",VLOOKUP($A143,FAG_Daten_2022!$A$1:$FK$206,FAG_Daten_2022!AP$1,FALSE))</f>
        <v>0</v>
      </c>
      <c r="BW143" s="82" t="str">
        <f>IF(VLOOKUP($A143,FAG_Daten_2022!$A$1:$FK$206,FAG_Daten_2022!AQ$1,FALSE)="","",VLOOKUP($A143,FAG_Daten_2022!$A$1:$FK$206,FAG_Daten_2022!AQ$1,FALSE))</f>
        <v/>
      </c>
      <c r="BX143" s="82" t="str">
        <f>IF(VLOOKUP($A143,FAG_Daten_2022!$A$1:$FK$206,FAG_Daten_2022!AR$1,FALSE)="","",VLOOKUP($A143,FAG_Daten_2022!$A$1:$FK$206,FAG_Daten_2022!AR$1,FALSE))</f>
        <v/>
      </c>
      <c r="BY143" s="82" t="str">
        <f>IF(VLOOKUP($A143,FAG_Daten_2022!$A$1:$FK$206,FAG_Daten_2022!AS$1,FALSE)="","",VLOOKUP($A143,FAG_Daten_2022!$A$1:$FK$206,FAG_Daten_2022!AS$1,FALSE))</f>
        <v/>
      </c>
      <c r="BZ143" s="82">
        <f t="shared" si="123"/>
        <v>0</v>
      </c>
      <c r="CA143" s="82">
        <f t="shared" si="124"/>
        <v>0</v>
      </c>
      <c r="CB143" s="82">
        <f t="shared" si="125"/>
        <v>0</v>
      </c>
      <c r="CC143" s="82" t="str">
        <f t="shared" si="126"/>
        <v/>
      </c>
      <c r="CD143" s="82">
        <f t="shared" si="127"/>
        <v>0</v>
      </c>
      <c r="CE143" s="82">
        <f t="shared" si="128"/>
        <v>0</v>
      </c>
      <c r="CF143" s="82" t="str">
        <f t="shared" si="129"/>
        <v/>
      </c>
      <c r="CG143" s="82" t="str">
        <f t="shared" si="130"/>
        <v/>
      </c>
      <c r="CH143" s="82">
        <f t="shared" si="131"/>
        <v>0</v>
      </c>
      <c r="CI143" s="82" t="str">
        <f t="shared" si="132"/>
        <v/>
      </c>
      <c r="CJ143" s="82" t="str">
        <f t="shared" si="133"/>
        <v/>
      </c>
      <c r="CK143" s="82" t="str">
        <f t="shared" si="134"/>
        <v/>
      </c>
      <c r="CL143" s="82">
        <f t="shared" si="135"/>
        <v>0</v>
      </c>
      <c r="CM143" s="82">
        <f t="shared" si="136"/>
        <v>0</v>
      </c>
      <c r="CN143" s="82">
        <f t="shared" si="137"/>
        <v>0</v>
      </c>
      <c r="CO143" s="82" t="str">
        <f t="shared" si="138"/>
        <v/>
      </c>
      <c r="CP143" s="82">
        <f t="shared" si="139"/>
        <v>0</v>
      </c>
      <c r="CQ143" s="82">
        <f t="shared" si="140"/>
        <v>0</v>
      </c>
      <c r="CR143" s="82" t="str">
        <f t="shared" si="141"/>
        <v/>
      </c>
      <c r="CS143" s="82" t="str">
        <f t="shared" si="142"/>
        <v/>
      </c>
      <c r="CT143" s="82">
        <f t="shared" si="143"/>
        <v>0</v>
      </c>
      <c r="CU143" s="82" t="str">
        <f t="shared" si="144"/>
        <v/>
      </c>
      <c r="CV143" s="82" t="str">
        <f t="shared" si="145"/>
        <v/>
      </c>
      <c r="CW143" s="82" t="str">
        <f t="shared" si="146"/>
        <v/>
      </c>
      <c r="CX143" s="82">
        <f t="shared" si="147"/>
        <v>0</v>
      </c>
      <c r="CY143" s="82">
        <f>VLOOKUP($A143,FAG_Daten_2022!$A$1:$FK$206,FAG_Daten_2022!I$1,FALSE)</f>
        <v>1258</v>
      </c>
      <c r="CZ143" s="82" t="str">
        <f>IF(VLOOKUP($A143,FAG_Daten_2022!$A$1:$FK$206,FAG_Daten_2022!BE$1,FALSE)="","",VLOOKUP($A143,FAG_Daten_2022!$A$1:$FK$206,FAG_Daten_2022!BE$1,FALSE))</f>
        <v/>
      </c>
      <c r="DA143" s="82" t="str">
        <f>IF(VLOOKUP($A143,FAG_Daten_2022!$A$1:$FK$206,FAG_Daten_2022!BF$1,FALSE)="","",VLOOKUP($A143,FAG_Daten_2022!$A$1:$FK$206,FAG_Daten_2022!BF$1,FALSE))</f>
        <v/>
      </c>
      <c r="DB143" s="82" t="str">
        <f>IF(VLOOKUP($A143,FAG_Daten_2022!$A$1:$FK$206,FAG_Daten_2022!BG$1,FALSE)="","",VLOOKUP($A143,FAG_Daten_2022!$A$1:$FK$206,FAG_Daten_2022!BG$1,FALSE))</f>
        <v/>
      </c>
      <c r="DC143" s="82" t="str">
        <f>IF(VLOOKUP($A143,FAG_Daten_2022!$A$1:$FK$206,FAG_Daten_2022!BH$1,FALSE)="","",VLOOKUP($A143,FAG_Daten_2022!$A$1:$FK$206,FAG_Daten_2022!BH$1,FALSE))</f>
        <v/>
      </c>
      <c r="DD143" s="82" t="str">
        <f>IF(VLOOKUP($A143,FAG_Daten_2022!$A$1:$FK$206,FAG_Daten_2022!BI$1,FALSE)="","",VLOOKUP($A143,FAG_Daten_2022!$A$1:$FK$206,FAG_Daten_2022!BI$1,FALSE))</f>
        <v/>
      </c>
      <c r="DE143" s="82" t="str">
        <f>IF(VLOOKUP($A143,FAG_Daten_2022!$A$1:$FK$206,FAG_Daten_2022!BJ$1,FALSE)="","",VLOOKUP($A143,FAG_Daten_2022!$A$1:$FK$206,FAG_Daten_2022!BJ$1,FALSE))</f>
        <v/>
      </c>
      <c r="DF143" s="82" t="str">
        <f>IF(VLOOKUP($A143,FAG_Daten_2022!$A$1:$FK$206,FAG_Daten_2022!BK$1,FALSE)="","",VLOOKUP($A143,FAG_Daten_2022!$A$1:$FK$206,FAG_Daten_2022!BK$1,FALSE))</f>
        <v/>
      </c>
      <c r="DG143" s="82" t="str">
        <f>IF(VLOOKUP($A143,FAG_Daten_2022!$A$1:$FK$206,FAG_Daten_2022!BL$1,FALSE)="","",VLOOKUP($A143,FAG_Daten_2022!$A$1:$FK$206,FAG_Daten_2022!BL$1,FALSE))</f>
        <v/>
      </c>
      <c r="DH143" s="82" t="str">
        <f>IF(VLOOKUP($A143,FAG_Daten_2022!$A$1:$FK$206,FAG_Daten_2022!BM$1,FALSE)="","",VLOOKUP($A143,FAG_Daten_2022!$A$1:$FK$206,FAG_Daten_2022!BM$1,FALSE))</f>
        <v/>
      </c>
      <c r="DI143" s="82" t="str">
        <f>IF(VLOOKUP($A143,FAG_Daten_2022!$A$1:$FK$206,FAG_Daten_2022!BN$1,FALSE)="","",VLOOKUP($A143,FAG_Daten_2022!$A$1:$FK$206,FAG_Daten_2022!BN$1,FALSE))</f>
        <v/>
      </c>
      <c r="DJ143" s="82" t="str">
        <f>IF(VLOOKUP($A143,FAG_Daten_2022!$A$1:$FK$206,FAG_Daten_2022!BO$1,FALSE)="","",VLOOKUP($A143,FAG_Daten_2022!$A$1:$FK$206,FAG_Daten_2022!BO$1,FALSE))</f>
        <v/>
      </c>
      <c r="DK143" s="82" t="str">
        <f>IF(VLOOKUP($A143,FAG_Daten_2022!$A$1:$FK$206,FAG_Daten_2022!BP$1,FALSE)="","",VLOOKUP($A143,FAG_Daten_2022!$A$1:$FK$206,FAG_Daten_2022!BP$1,FALSE))</f>
        <v/>
      </c>
      <c r="DL143" s="82" t="str">
        <f>IF(VLOOKUP($A143,FAG_Daten_2022!$A$1:$FK$206,FAG_Daten_2022!BQ$1,FALSE)="","",VLOOKUP($A143,FAG_Daten_2022!$A$1:$FK$206,FAG_Daten_2022!BQ$1,FALSE))</f>
        <v/>
      </c>
      <c r="DM143" s="82" t="str">
        <f>IF(VLOOKUP($A143,FAG_Daten_2022!$A$1:$FK$206,FAG_Daten_2022!BR$1,FALSE)="","",VLOOKUP($A143,FAG_Daten_2022!$A$1:$FK$206,FAG_Daten_2022!BR$1,FALSE))</f>
        <v/>
      </c>
      <c r="DN143" s="82" t="str">
        <f t="shared" si="148"/>
        <v/>
      </c>
      <c r="DO143" s="82" t="str">
        <f t="shared" si="149"/>
        <v/>
      </c>
      <c r="DP143" s="82" t="str">
        <f t="shared" si="150"/>
        <v/>
      </c>
      <c r="DQ143" s="82" t="str">
        <f t="shared" si="151"/>
        <v/>
      </c>
      <c r="DR143" s="82" t="str">
        <f t="shared" si="152"/>
        <v/>
      </c>
      <c r="DS143" s="82" t="str">
        <f t="shared" si="153"/>
        <v/>
      </c>
      <c r="DT143" s="82" t="str">
        <f t="shared" si="154"/>
        <v/>
      </c>
      <c r="DU143" s="82" t="str">
        <f t="shared" si="155"/>
        <v/>
      </c>
      <c r="DV143" s="82" t="str">
        <f t="shared" si="156"/>
        <v/>
      </c>
      <c r="DW143" s="82" t="str">
        <f t="shared" si="157"/>
        <v/>
      </c>
      <c r="DX143" s="82" t="str">
        <f t="shared" si="158"/>
        <v/>
      </c>
      <c r="DY143" s="82" t="str">
        <f t="shared" si="159"/>
        <v/>
      </c>
      <c r="DZ143" s="82">
        <f t="shared" si="160"/>
        <v>0</v>
      </c>
      <c r="EA143" s="82">
        <f t="shared" si="161"/>
        <v>0</v>
      </c>
      <c r="EB143" s="82"/>
      <c r="EC143" s="82"/>
      <c r="ED143" s="82"/>
      <c r="EE143" s="82"/>
      <c r="EF143" s="82"/>
      <c r="EG143" s="82"/>
      <c r="EH143" s="82"/>
      <c r="EI143" s="82"/>
      <c r="EJ143" s="82"/>
      <c r="EL143" s="82"/>
    </row>
    <row r="144" spans="1:143" s="3" customFormat="1" outlineLevel="1" x14ac:dyDescent="0.2">
      <c r="A144" s="1">
        <v>248</v>
      </c>
      <c r="B144" s="3" t="str">
        <f>VLOOKUP(A144,FAG_Daten_2022!A$1:$FK$206,FAG_Daten_2022!$B$1,FALSE)</f>
        <v>Uitikon</v>
      </c>
      <c r="C144" s="3" t="str">
        <f>VLOOKUP(A144,FAG_Daten_2022!A$1:$FK$206,FAG_Daten_2022!$C$1,FALSE)</f>
        <v>Politische Gemeinde</v>
      </c>
      <c r="D144" s="3" t="str">
        <f>VLOOKUP(A144,FAG_Daten_2022!A$1:$FK$206,FAG_Daten_2022!$D$1,FALSE)</f>
        <v>Bezirk Dietikon</v>
      </c>
      <c r="E144" s="82">
        <f>VLOOKUP(A144,FAG_Daten_2022!A$1:$FK$206,FAG_Daten_2022!$AT$1,FALSE)</f>
        <v>8601</v>
      </c>
      <c r="F144" s="82">
        <f>VLOOKUP(A144,FAG_Daten_2022!A$1:$FK$206,FAG_Daten_2022!$AV$1,FALSE)</f>
        <v>3770</v>
      </c>
      <c r="G144" s="82">
        <f>VLOOKUP(A144,FAG_Daten_2022!A$1:$FK$206,FAG_Daten_2022!$F$1,FALSE)</f>
        <v>4799</v>
      </c>
      <c r="H144" s="80">
        <f>VLOOKUP(A144,FAG_Daten_2022!A$1:$FK$206,FAG_Daten_2022!$DH$1,FALSE)</f>
        <v>80</v>
      </c>
      <c r="I144" s="82">
        <f>ROUND(IF(E144&lt;FAG_Basisdaten!$C$5*F144,(FAG_Basisdaten!$C$5*F144-E144)*G144*H144/100,0),0)</f>
        <v>0</v>
      </c>
      <c r="J144" s="82">
        <f>VLOOKUP(A144,FAG_Daten_2022!A$1:$FK$206,FAG_Daten_2022!$AT$1,FALSE)</f>
        <v>8601</v>
      </c>
      <c r="K144" s="82">
        <f>VLOOKUP(A144,FAG_Daten_2022!A$1:$FK$206,FAG_Daten_2022!$AV$1,FALSE)</f>
        <v>3770</v>
      </c>
      <c r="L144" s="3">
        <f>VLOOKUP(A144,FAG_Daten_2022!A$1:$FK$206,FAG_Daten_2022!$F$1,FALSE)</f>
        <v>4799</v>
      </c>
      <c r="M144" s="3">
        <f>VLOOKUP(A144,FAG_Daten_2022!A$1:$FK$206,FAG_Daten_2022!DJ$1,FALSE)</f>
        <v>99.67</v>
      </c>
      <c r="N144" s="3">
        <f>VLOOKUP(A144,FAG_Daten_2022!A$1:$FK$206,FAG_Daten_2022!$DK$1,FALSE)</f>
        <v>100.87</v>
      </c>
      <c r="O144" s="82">
        <f>ROUND(IF(J144&gt;K144*FAG_Basisdaten!$C$8,(J144-K144*FAG_Basisdaten!$C$8)*FAG_Basisdaten!$C$9*L144*(M144/N144),0),0)</f>
        <v>14784323</v>
      </c>
      <c r="P144" s="82">
        <f>VLOOKUP(A144,FAG_Daten_2022!A$1:$FK$206,FAG_Daten_2022!$I$1,FALSE)</f>
        <v>1012</v>
      </c>
      <c r="Q144" s="82">
        <f>VLOOKUP(A144,FAG_Daten_2022!A$1:$FK$206,FAG_Daten_2022!$F$1,FALSE)</f>
        <v>4799</v>
      </c>
      <c r="R144" s="82">
        <f>VLOOKUP(A144,FAG_Daten_2022!A$1:$FK$206,FAG_Daten_2022!$K$1,FALSE)</f>
        <v>232131</v>
      </c>
      <c r="S144" s="82">
        <f>VLOOKUP(A144,FAG_Daten_2022!A$1:$FK$206,FAG_Daten_2022!$H$1,FALSE)</f>
        <v>1130451</v>
      </c>
      <c r="T144" s="82">
        <f>VLOOKUP(A144,FAG_Daten_2022!A$1:$FK$206,FAG_Daten_2022!$F$1,FALSE)</f>
        <v>4799</v>
      </c>
      <c r="U144" s="3">
        <f>VLOOKUP(A144,FAG_Daten_2022!A$1:$FK$206,FAG_Daten_2022!$BC$1,FALSE)</f>
        <v>102.3</v>
      </c>
      <c r="V144" s="3">
        <f>VLOOKUP(A144,FAG_Daten_2022!A$1:$FK$206,FAG_Daten_2022!$BD$1,FALSE)</f>
        <v>104.2</v>
      </c>
      <c r="W144" s="118">
        <f>IF((P144/Q144)&gt;(R144/S144)*FAG_Basisdaten!$C$12,((P144/Q144)-(R144/S144)*FAG_Basisdaten!$C$12)*T144*FAG_Basisdaten!$C$13*(U144/V144),0)</f>
        <v>0</v>
      </c>
      <c r="X144" s="3">
        <f>VLOOKUP(A144,FAG_Daten_2022!A$1:$FK$206,FAG_Daten_2022!$DH$1,FALSE)</f>
        <v>80</v>
      </c>
      <c r="Y144" s="3">
        <f>VLOOKUP(A144,FAG_Daten_2022!A$1:$FK$206,FAG_Daten_2022!$DJ$1,FALSE)</f>
        <v>99.67</v>
      </c>
      <c r="Z144" s="82">
        <f>ROUND(W144-W144*MIN(MAX((Y144*FAG_Basisdaten!$C$15-X144)/(Y144*FAG_Basisdaten!$C$14),0),1),0)</f>
        <v>0</v>
      </c>
      <c r="AA144" s="79">
        <f>VLOOKUP(A144,FAG_Daten_2022!A$1:$FK$206,FAG_Daten_2022!$AW$1,FALSE)</f>
        <v>1097.08</v>
      </c>
      <c r="AB144" s="83">
        <f>VLOOKUP(A144,FAG_Daten_2022!A$1:$FK$206,FAG_Daten_2022!$AZ$1,FALSE)</f>
        <v>2.6800000000000001E-2</v>
      </c>
      <c r="AC144" s="3">
        <f>VLOOKUP(A144,FAG_Daten_2022!A$1:$FK$206,FAG_Daten_2022!$F$1,FALSE)</f>
        <v>4799</v>
      </c>
      <c r="AD144" s="3">
        <f>VLOOKUP(A144,FAG_Daten_2022!A$1:$FK$206,FAG_Daten_2022!$BC$1,FALSE)</f>
        <v>102.3</v>
      </c>
      <c r="AE144" s="3">
        <f>VLOOKUP(A144,FAG_Daten_2022!A$1:$FK$206,FAG_Daten_2022!$BD$1,FALSE)</f>
        <v>104.2</v>
      </c>
      <c r="AF144" s="80">
        <f>IF(OR(AA144&lt;FAG_Basisdaten!$C$18,AB144&gt;FAG_Basisdaten!$C$19),MAX((FAG_Basisdaten!$C$20+FAG_Basisdaten!$C$21*AA144+FAG_Basisdaten!$C$22*AB144*100)*AC144*(AD144/AE144),0),0)</f>
        <v>0</v>
      </c>
      <c r="AG144" s="3">
        <f>VLOOKUP(A144,FAG_Daten_2022!A$1:$FK$206,FAG_Daten_2022!$DH$1,FALSE)</f>
        <v>80</v>
      </c>
      <c r="AH144" s="3">
        <f>VLOOKUP(A144,FAG_Daten_2022!A$1:$FK$206,FAG_Daten_2022!$DJ$1,FALSE)</f>
        <v>99.67</v>
      </c>
      <c r="AI144" s="82">
        <f>ROUND(AF144-AF144*MIN(MAX((AH144*FAG_Basisdaten!$C$24-AG144)/(AH144*FAG_Basisdaten!$C$23),0),1),0)</f>
        <v>0</v>
      </c>
      <c r="AJ144" s="3">
        <f>VLOOKUP(A144,FAG_Daten_2022!$A$1:$FK$206,FAG_Daten_2022!$BC$1,FALSE)</f>
        <v>102.3</v>
      </c>
      <c r="AK144" s="3">
        <f>VLOOKUP(A144,FAG_Daten_2022!$A$1:$FK$206,FAG_Daten_2022!$BD$1,FALSE)</f>
        <v>104.2</v>
      </c>
      <c r="AL144" s="82">
        <v>0</v>
      </c>
      <c r="AM144" s="82">
        <f t="shared" si="122"/>
        <v>-14784323</v>
      </c>
      <c r="AN144" s="115" t="str">
        <f>IF(VLOOKUP($A144,FAG_Daten_2022!$A$1:$FK$206,FAG_Daten_2022!BS$1,FALSE)="","",VLOOKUP($A144,FAG_Daten_2022!$A$1:$FK$206,FAG_Daten_2022!BS$1,FALSE))</f>
        <v/>
      </c>
      <c r="AO144" s="115" t="str">
        <f>IF(VLOOKUP($A144,FAG_Daten_2022!$A$1:$FK$206,FAG_Daten_2022!BT$1,FALSE)="","",VLOOKUP($A144,FAG_Daten_2022!$A$1:$FK$206,FAG_Daten_2022!BT$1,FALSE))</f>
        <v/>
      </c>
      <c r="AP144" s="115" t="str">
        <f>IF(VLOOKUP($A144,FAG_Daten_2022!$A$1:$FK$206,FAG_Daten_2022!BU$1,FALSE)="","",VLOOKUP($A144,FAG_Daten_2022!$A$1:$FK$206,FAG_Daten_2022!BU$1,FALSE))</f>
        <v/>
      </c>
      <c r="AQ144" s="115" t="str">
        <f>IF(VLOOKUP($A144,FAG_Daten_2022!$A$1:$FK$206,FAG_Daten_2022!BV$1,FALSE)="","",VLOOKUP($A144,FAG_Daten_2022!$A$1:$FK$206,FAG_Daten_2022!BV$1,FALSE))</f>
        <v/>
      </c>
      <c r="AR144" s="115" t="str">
        <f>IF(VLOOKUP($A144,FAG_Daten_2022!$A$1:$FK$206,FAG_Daten_2022!BW$1,FALSE)="","",VLOOKUP($A144,FAG_Daten_2022!$A$1:$FK$206,FAG_Daten_2022!BW$1,FALSE))</f>
        <v/>
      </c>
      <c r="AS144" s="115" t="str">
        <f>IF(VLOOKUP($A144,FAG_Daten_2022!$A$1:$FK$206,FAG_Daten_2022!BX$1,FALSE)="","",VLOOKUP($A144,FAG_Daten_2022!$A$1:$FK$206,FAG_Daten_2022!BX$1,FALSE))</f>
        <v/>
      </c>
      <c r="AT144" s="115" t="str">
        <f>IF(VLOOKUP($A144,FAG_Daten_2022!$A$1:$FK$206,FAG_Daten_2022!BY$1,FALSE)="","",VLOOKUP($A144,FAG_Daten_2022!$A$1:$FK$206,FAG_Daten_2022!BY$1,FALSE))</f>
        <v/>
      </c>
      <c r="AU144" s="115" t="str">
        <f>IF(VLOOKUP($A144,FAG_Daten_2022!$A$1:$FK$206,FAG_Daten_2022!BZ$1,FALSE)="","",VLOOKUP($A144,FAG_Daten_2022!$A$1:$FK$206,FAG_Daten_2022!BZ$1,FALSE))</f>
        <v/>
      </c>
      <c r="AV144" s="115" t="str">
        <f>IF(VLOOKUP($A144,FAG_Daten_2022!$A$1:$FK$206,FAG_Daten_2022!CA$1,FALSE)="","",VLOOKUP($A144,FAG_Daten_2022!$A$1:$FK$206,FAG_Daten_2022!CA$1,FALSE))</f>
        <v>Uitikon</v>
      </c>
      <c r="AW144" s="115" t="str">
        <f>IF(VLOOKUP($A144,FAG_Daten_2022!$A$1:$FK$206,FAG_Daten_2022!CB$1,FALSE)="","",VLOOKUP($A144,FAG_Daten_2022!$A$1:$FK$206,FAG_Daten_2022!CB$1,FALSE))</f>
        <v/>
      </c>
      <c r="AX144" s="115" t="str">
        <f>IF(VLOOKUP($A144,FAG_Daten_2022!$A$1:$FK$206,FAG_Daten_2022!CC$1,FALSE)="","",VLOOKUP($A144,FAG_Daten_2022!$A$1:$FK$206,FAG_Daten_2022!CC$1,FALSE))</f>
        <v/>
      </c>
      <c r="AY144" s="115" t="str">
        <f>IF(VLOOKUP($A144,FAG_Daten_2022!$A$1:$FK$206,FAG_Daten_2022!CD$1,FALSE)="","",VLOOKUP($A144,FAG_Daten_2022!$A$1:$FK$206,FAG_Daten_2022!CD$1,FALSE))</f>
        <v/>
      </c>
      <c r="AZ144" s="80">
        <f>VLOOKUP($A144,FAG_Daten_2022!$A$1:$FK$206,FAG_Daten_2022!$DH$1,FALSE)</f>
        <v>80</v>
      </c>
      <c r="BA144" s="80">
        <f>IF(VLOOKUP($A144,FAG_Daten_2022!$A$1:$FK$206,FAG_Daten_2022!M$1,FALSE)="","",VLOOKUP($A144,FAG_Daten_2022!$A$1:$FK$206,FAG_Daten_2022!M$1,FALSE))</f>
        <v>0</v>
      </c>
      <c r="BB144" s="80">
        <f>IF(VLOOKUP($A144,FAG_Daten_2022!$A$1:$FK$206,FAG_Daten_2022!N$1,FALSE)="","",VLOOKUP($A144,FAG_Daten_2022!$A$1:$FK$206,FAG_Daten_2022!N$1,FALSE))</f>
        <v>0</v>
      </c>
      <c r="BC144" s="80">
        <f>IF(VLOOKUP($A144,FAG_Daten_2022!$A$1:$FK$206,FAG_Daten_2022!O$1,FALSE)="","",VLOOKUP($A144,FAG_Daten_2022!$A$1:$FK$206,FAG_Daten_2022!O$1,FALSE))</f>
        <v>0</v>
      </c>
      <c r="BD144" s="80" t="str">
        <f>IF(VLOOKUP($A144,FAG_Daten_2022!$A$1:$FK$206,FAG_Daten_2022!P$1,FALSE)="","",VLOOKUP($A144,FAG_Daten_2022!$A$1:$FK$206,FAG_Daten_2022!P$1,FALSE))</f>
        <v/>
      </c>
      <c r="BE144" s="80">
        <f>IF(VLOOKUP($A144,FAG_Daten_2022!$A$1:$FK$206,FAG_Daten_2022!R$1,FALSE)="","",VLOOKUP($A144,FAG_Daten_2022!$A$1:$FK$206,FAG_Daten_2022!R$1,FALSE))</f>
        <v>0</v>
      </c>
      <c r="BF144" s="80">
        <f>IF(VLOOKUP($A144,FAG_Daten_2022!$A$1:$FK$206,FAG_Daten_2022!S$1,FALSE)="","",VLOOKUP($A144,FAG_Daten_2022!$A$1:$FK$206,FAG_Daten_2022!S$1,FALSE))</f>
        <v>0</v>
      </c>
      <c r="BG144" s="80" t="str">
        <f>IF(VLOOKUP($A144,FAG_Daten_2022!$A$1:$FK$206,FAG_Daten_2022!T$1,FALSE)="","",VLOOKUP($A144,FAG_Daten_2022!$A$1:$FK$206,FAG_Daten_2022!T$1,FALSE))</f>
        <v/>
      </c>
      <c r="BH144" s="80" t="str">
        <f>IF(VLOOKUP($A144,FAG_Daten_2022!$A$1:$FK$206,FAG_Daten_2022!U$1,FALSE)="","",VLOOKUP($A144,FAG_Daten_2022!$A$1:$FK$206,FAG_Daten_2022!U$1,FALSE))</f>
        <v/>
      </c>
      <c r="BI144" s="80">
        <f>IF(VLOOKUP($A144,FAG_Daten_2022!$A$1:$FK$206,FAG_Daten_2022!W$1,FALSE)="","",VLOOKUP($A144,FAG_Daten_2022!$A$1:$FK$206,FAG_Daten_2022!W$1,FALSE))</f>
        <v>45</v>
      </c>
      <c r="BJ144" s="80" t="str">
        <f>IF(VLOOKUP($A144,FAG_Daten_2022!$A$1:$FK$206,FAG_Daten_2022!X$1,FALSE)="","",VLOOKUP($A144,FAG_Daten_2022!$A$1:$FK$206,FAG_Daten_2022!X$1,FALSE))</f>
        <v/>
      </c>
      <c r="BK144" s="80" t="str">
        <f>IF(VLOOKUP($A144,FAG_Daten_2022!$A$1:$FK$206,FAG_Daten_2022!Y$1,FALSE)="","",VLOOKUP($A144,FAG_Daten_2022!$A$1:$FK$206,FAG_Daten_2022!Y$1,FALSE))</f>
        <v/>
      </c>
      <c r="BL144" s="80" t="str">
        <f>IF(VLOOKUP($A144,FAG_Daten_2022!$A$1:$FK$206,FAG_Daten_2022!Z$1,FALSE)="","",VLOOKUP($A144,FAG_Daten_2022!$A$1:$FK$206,FAG_Daten_2022!Z$1,FALSE))</f>
        <v/>
      </c>
      <c r="BM144" s="82">
        <f>IF(VLOOKUP($A144,FAG_Daten_2022!$A$1:$FK$206,FAG_Daten_2022!AG$1,FALSE)="","",VLOOKUP($A144,FAG_Daten_2022!$A$1:$FK$206,FAG_Daten_2022!AG$1,FALSE))</f>
        <v>41277003</v>
      </c>
      <c r="BN144" s="82">
        <f>IF(VLOOKUP($A144,FAG_Daten_2022!$A$1:$FK$206,FAG_Daten_2022!AH$1,FALSE)="","",VLOOKUP($A144,FAG_Daten_2022!$A$1:$FK$206,FAG_Daten_2022!AH$1,FALSE))</f>
        <v>0</v>
      </c>
      <c r="BO144" s="82">
        <f>IF(VLOOKUP($A144,FAG_Daten_2022!$A$1:$FK$206,FAG_Daten_2022!AI$1,FALSE)="","",VLOOKUP($A144,FAG_Daten_2022!$A$1:$FK$206,FAG_Daten_2022!AI$1,FALSE))</f>
        <v>0</v>
      </c>
      <c r="BP144" s="113">
        <f>IF(VLOOKUP($A144,FAG_Daten_2022!$A$1:$FK$206,FAG_Daten_2022!AJ$1,FALSE)="","",VLOOKUP($A144,FAG_Daten_2022!$A$1:$FK$206,FAG_Daten_2022!AJ$1,FALSE))</f>
        <v>0</v>
      </c>
      <c r="BQ144" s="82" t="str">
        <f>IF(VLOOKUP($A144,FAG_Daten_2022!$A$1:$FK$206,FAG_Daten_2022!AK$1,FALSE)="","",VLOOKUP($A144,FAG_Daten_2022!$A$1:$FK$206,FAG_Daten_2022!AK$1,FALSE))</f>
        <v/>
      </c>
      <c r="BR144" s="82">
        <f>IF(VLOOKUP($A144,FAG_Daten_2022!$A$1:$FK$206,FAG_Daten_2022!AL$1,FALSE)="","",VLOOKUP($A144,FAG_Daten_2022!$A$1:$FK$206,FAG_Daten_2022!AL$1,FALSE))</f>
        <v>0</v>
      </c>
      <c r="BS144" s="82">
        <f>IF(VLOOKUP($A144,FAG_Daten_2022!$A$1:$FK$206,FAG_Daten_2022!AM$1,FALSE)="","",VLOOKUP($A144,FAG_Daten_2022!$A$1:$FK$206,FAG_Daten_2022!AM$1,FALSE))</f>
        <v>0</v>
      </c>
      <c r="BT144" s="82" t="str">
        <f>IF(VLOOKUP($A144,FAG_Daten_2022!$A$1:$FK$206,FAG_Daten_2022!AN$1,FALSE)="","",VLOOKUP($A144,FAG_Daten_2022!$A$1:$FK$206,FAG_Daten_2022!AN$1,FALSE))</f>
        <v/>
      </c>
      <c r="BU144" s="82" t="str">
        <f>IF(VLOOKUP($A144,FAG_Daten_2022!$A$1:$FK$206,FAG_Daten_2022!AO$1,FALSE)="","",VLOOKUP($A144,FAG_Daten_2022!$A$1:$FK$206,FAG_Daten_2022!AO$1,FALSE))</f>
        <v/>
      </c>
      <c r="BV144" s="82">
        <f>IF(VLOOKUP($A144,FAG_Daten_2022!$A$1:$FK$206,FAG_Daten_2022!AP$1,FALSE)="","",VLOOKUP($A144,FAG_Daten_2022!$A$1:$FK$206,FAG_Daten_2022!AP$1,FALSE))</f>
        <v>41277003</v>
      </c>
      <c r="BW144" s="82" t="str">
        <f>IF(VLOOKUP($A144,FAG_Daten_2022!$A$1:$FK$206,FAG_Daten_2022!AQ$1,FALSE)="","",VLOOKUP($A144,FAG_Daten_2022!$A$1:$FK$206,FAG_Daten_2022!AQ$1,FALSE))</f>
        <v/>
      </c>
      <c r="BX144" s="82" t="str">
        <f>IF(VLOOKUP($A144,FAG_Daten_2022!$A$1:$FK$206,FAG_Daten_2022!AR$1,FALSE)="","",VLOOKUP($A144,FAG_Daten_2022!$A$1:$FK$206,FAG_Daten_2022!AR$1,FALSE))</f>
        <v/>
      </c>
      <c r="BY144" s="82" t="str">
        <f>IF(VLOOKUP($A144,FAG_Daten_2022!$A$1:$FK$206,FAG_Daten_2022!AS$1,FALSE)="","",VLOOKUP($A144,FAG_Daten_2022!$A$1:$FK$206,FAG_Daten_2022!AS$1,FALSE))</f>
        <v/>
      </c>
      <c r="BZ144" s="82">
        <f t="shared" si="123"/>
        <v>0</v>
      </c>
      <c r="CA144" s="82">
        <f t="shared" si="124"/>
        <v>0</v>
      </c>
      <c r="CB144" s="82">
        <f t="shared" si="125"/>
        <v>0</v>
      </c>
      <c r="CC144" s="82" t="str">
        <f t="shared" si="126"/>
        <v/>
      </c>
      <c r="CD144" s="82">
        <f t="shared" si="127"/>
        <v>0</v>
      </c>
      <c r="CE144" s="82">
        <f t="shared" si="128"/>
        <v>0</v>
      </c>
      <c r="CF144" s="82" t="str">
        <f t="shared" si="129"/>
        <v/>
      </c>
      <c r="CG144" s="82" t="str">
        <f t="shared" si="130"/>
        <v/>
      </c>
      <c r="CH144" s="82">
        <f t="shared" si="131"/>
        <v>0</v>
      </c>
      <c r="CI144" s="82" t="str">
        <f t="shared" si="132"/>
        <v/>
      </c>
      <c r="CJ144" s="82" t="str">
        <f t="shared" si="133"/>
        <v/>
      </c>
      <c r="CK144" s="82" t="str">
        <f t="shared" si="134"/>
        <v/>
      </c>
      <c r="CL144" s="82">
        <f t="shared" si="135"/>
        <v>0</v>
      </c>
      <c r="CM144" s="82">
        <f t="shared" si="136"/>
        <v>0</v>
      </c>
      <c r="CN144" s="82">
        <f t="shared" si="137"/>
        <v>0</v>
      </c>
      <c r="CO144" s="82" t="str">
        <f t="shared" si="138"/>
        <v/>
      </c>
      <c r="CP144" s="82">
        <f t="shared" si="139"/>
        <v>0</v>
      </c>
      <c r="CQ144" s="82">
        <f t="shared" si="140"/>
        <v>0</v>
      </c>
      <c r="CR144" s="82" t="str">
        <f t="shared" si="141"/>
        <v/>
      </c>
      <c r="CS144" s="82" t="str">
        <f t="shared" si="142"/>
        <v/>
      </c>
      <c r="CT144" s="82">
        <f t="shared" si="143"/>
        <v>8316182</v>
      </c>
      <c r="CU144" s="82" t="str">
        <f t="shared" si="144"/>
        <v/>
      </c>
      <c r="CV144" s="82" t="str">
        <f t="shared" si="145"/>
        <v/>
      </c>
      <c r="CW144" s="82" t="str">
        <f t="shared" si="146"/>
        <v/>
      </c>
      <c r="CX144" s="82">
        <f t="shared" si="147"/>
        <v>-8316182</v>
      </c>
      <c r="CY144" s="82">
        <f>VLOOKUP($A144,FAG_Daten_2022!$A$1:$FK$206,FAG_Daten_2022!I$1,FALSE)</f>
        <v>1012</v>
      </c>
      <c r="CZ144" s="82" t="str">
        <f>IF(VLOOKUP($A144,FAG_Daten_2022!$A$1:$FK$206,FAG_Daten_2022!BE$1,FALSE)="","",VLOOKUP($A144,FAG_Daten_2022!$A$1:$FK$206,FAG_Daten_2022!BE$1,FALSE))</f>
        <v/>
      </c>
      <c r="DA144" s="82" t="str">
        <f>IF(VLOOKUP($A144,FAG_Daten_2022!$A$1:$FK$206,FAG_Daten_2022!BF$1,FALSE)="","",VLOOKUP($A144,FAG_Daten_2022!$A$1:$FK$206,FAG_Daten_2022!BF$1,FALSE))</f>
        <v/>
      </c>
      <c r="DB144" s="82" t="str">
        <f>IF(VLOOKUP($A144,FAG_Daten_2022!$A$1:$FK$206,FAG_Daten_2022!BG$1,FALSE)="","",VLOOKUP($A144,FAG_Daten_2022!$A$1:$FK$206,FAG_Daten_2022!BG$1,FALSE))</f>
        <v/>
      </c>
      <c r="DC144" s="82" t="str">
        <f>IF(VLOOKUP($A144,FAG_Daten_2022!$A$1:$FK$206,FAG_Daten_2022!BH$1,FALSE)="","",VLOOKUP($A144,FAG_Daten_2022!$A$1:$FK$206,FAG_Daten_2022!BH$1,FALSE))</f>
        <v/>
      </c>
      <c r="DD144" s="82" t="str">
        <f>IF(VLOOKUP($A144,FAG_Daten_2022!$A$1:$FK$206,FAG_Daten_2022!BI$1,FALSE)="","",VLOOKUP($A144,FAG_Daten_2022!$A$1:$FK$206,FAG_Daten_2022!BI$1,FALSE))</f>
        <v/>
      </c>
      <c r="DE144" s="82" t="str">
        <f>IF(VLOOKUP($A144,FAG_Daten_2022!$A$1:$FK$206,FAG_Daten_2022!BJ$1,FALSE)="","",VLOOKUP($A144,FAG_Daten_2022!$A$1:$FK$206,FAG_Daten_2022!BJ$1,FALSE))</f>
        <v/>
      </c>
      <c r="DF144" s="82" t="str">
        <f>IF(VLOOKUP($A144,FAG_Daten_2022!$A$1:$FK$206,FAG_Daten_2022!BK$1,FALSE)="","",VLOOKUP($A144,FAG_Daten_2022!$A$1:$FK$206,FAG_Daten_2022!BK$1,FALSE))</f>
        <v/>
      </c>
      <c r="DG144" s="82" t="str">
        <f>IF(VLOOKUP($A144,FAG_Daten_2022!$A$1:$FK$206,FAG_Daten_2022!BL$1,FALSE)="","",VLOOKUP($A144,FAG_Daten_2022!$A$1:$FK$206,FAG_Daten_2022!BL$1,FALSE))</f>
        <v/>
      </c>
      <c r="DH144" s="82">
        <f>IF(VLOOKUP($A144,FAG_Daten_2022!$A$1:$FK$206,FAG_Daten_2022!BM$1,FALSE)="","",VLOOKUP($A144,FAG_Daten_2022!$A$1:$FK$206,FAG_Daten_2022!BM$1,FALSE))</f>
        <v>470</v>
      </c>
      <c r="DI144" s="82" t="str">
        <f>IF(VLOOKUP($A144,FAG_Daten_2022!$A$1:$FK$206,FAG_Daten_2022!BN$1,FALSE)="","",VLOOKUP($A144,FAG_Daten_2022!$A$1:$FK$206,FAG_Daten_2022!BN$1,FALSE))</f>
        <v/>
      </c>
      <c r="DJ144" s="82" t="str">
        <f>IF(VLOOKUP($A144,FAG_Daten_2022!$A$1:$FK$206,FAG_Daten_2022!BO$1,FALSE)="","",VLOOKUP($A144,FAG_Daten_2022!$A$1:$FK$206,FAG_Daten_2022!BO$1,FALSE))</f>
        <v/>
      </c>
      <c r="DK144" s="82" t="str">
        <f>IF(VLOOKUP($A144,FAG_Daten_2022!$A$1:$FK$206,FAG_Daten_2022!BP$1,FALSE)="","",VLOOKUP($A144,FAG_Daten_2022!$A$1:$FK$206,FAG_Daten_2022!BP$1,FALSE))</f>
        <v/>
      </c>
      <c r="DL144" s="82" t="str">
        <f>IF(VLOOKUP($A144,FAG_Daten_2022!$A$1:$FK$206,FAG_Daten_2022!BQ$1,FALSE)="","",VLOOKUP($A144,FAG_Daten_2022!$A$1:$FK$206,FAG_Daten_2022!BQ$1,FALSE))</f>
        <v/>
      </c>
      <c r="DM144" s="82" t="str">
        <f>IF(VLOOKUP($A144,FAG_Daten_2022!$A$1:$FK$206,FAG_Daten_2022!BR$1,FALSE)="","",VLOOKUP($A144,FAG_Daten_2022!$A$1:$FK$206,FAG_Daten_2022!BR$1,FALSE))</f>
        <v/>
      </c>
      <c r="DN144" s="82" t="str">
        <f t="shared" si="148"/>
        <v/>
      </c>
      <c r="DO144" s="82" t="str">
        <f t="shared" si="149"/>
        <v/>
      </c>
      <c r="DP144" s="82" t="str">
        <f t="shared" si="150"/>
        <v/>
      </c>
      <c r="DQ144" s="82" t="str">
        <f t="shared" si="151"/>
        <v/>
      </c>
      <c r="DR144" s="82" t="str">
        <f t="shared" si="152"/>
        <v/>
      </c>
      <c r="DS144" s="82" t="str">
        <f t="shared" si="153"/>
        <v/>
      </c>
      <c r="DT144" s="82" t="str">
        <f t="shared" si="154"/>
        <v/>
      </c>
      <c r="DU144" s="82" t="str">
        <f t="shared" si="155"/>
        <v/>
      </c>
      <c r="DV144" s="82">
        <f t="shared" si="156"/>
        <v>0</v>
      </c>
      <c r="DW144" s="82" t="str">
        <f t="shared" si="157"/>
        <v/>
      </c>
      <c r="DX144" s="82" t="str">
        <f t="shared" si="158"/>
        <v/>
      </c>
      <c r="DY144" s="82" t="str">
        <f t="shared" si="159"/>
        <v/>
      </c>
      <c r="DZ144" s="82">
        <f t="shared" si="160"/>
        <v>0</v>
      </c>
      <c r="EA144" s="82">
        <f t="shared" si="161"/>
        <v>-8316182</v>
      </c>
      <c r="EB144" s="82"/>
      <c r="EC144" s="82"/>
      <c r="ED144" s="82"/>
      <c r="EE144" s="82"/>
      <c r="EF144" s="82"/>
      <c r="EG144" s="82"/>
      <c r="EH144" s="82"/>
      <c r="EI144" s="82"/>
      <c r="EJ144" s="82"/>
      <c r="EK144" s="1"/>
      <c r="EL144" s="11"/>
      <c r="EM144" s="1"/>
    </row>
    <row r="145" spans="1:143" s="3" customFormat="1" outlineLevel="1" x14ac:dyDescent="0.2">
      <c r="A145" s="3">
        <v>249</v>
      </c>
      <c r="B145" s="3" t="str">
        <f>VLOOKUP(A145,FAG_Daten_2022!A$1:$FK$206,FAG_Daten_2022!$B$1,FALSE)</f>
        <v>Unterengstringen</v>
      </c>
      <c r="C145" s="3" t="str">
        <f>VLOOKUP(A145,FAG_Daten_2022!A$1:$FK$206,FAG_Daten_2022!$C$1,FALSE)</f>
        <v>Politische Gemeinde</v>
      </c>
      <c r="D145" s="3" t="str">
        <f>VLOOKUP(A145,FAG_Daten_2022!A$1:$FK$206,FAG_Daten_2022!$D$1,FALSE)</f>
        <v>Bezirk Dietikon</v>
      </c>
      <c r="E145" s="82">
        <f>VLOOKUP(A145,FAG_Daten_2022!A$1:$FK$206,FAG_Daten_2022!$AT$1,FALSE)</f>
        <v>3826</v>
      </c>
      <c r="F145" s="82">
        <f>VLOOKUP(A145,FAG_Daten_2022!A$1:$FK$206,FAG_Daten_2022!$AV$1,FALSE)</f>
        <v>3770</v>
      </c>
      <c r="G145" s="82">
        <f>VLOOKUP(A145,FAG_Daten_2022!A$1:$FK$206,FAG_Daten_2022!$F$1,FALSE)</f>
        <v>3982</v>
      </c>
      <c r="H145" s="80">
        <f>VLOOKUP(A145,FAG_Daten_2022!A$1:$FK$206,FAG_Daten_2022!$DH$1,FALSE)</f>
        <v>100</v>
      </c>
      <c r="I145" s="82">
        <f>ROUND(IF(E145&lt;FAG_Basisdaten!$C$5*F145,(FAG_Basisdaten!$C$5*F145-E145)*G145*H145/100,0),0)</f>
        <v>0</v>
      </c>
      <c r="J145" s="82">
        <f>VLOOKUP(A145,FAG_Daten_2022!A$1:$FK$206,FAG_Daten_2022!$AT$1,FALSE)</f>
        <v>3826</v>
      </c>
      <c r="K145" s="82">
        <f>VLOOKUP(A145,FAG_Daten_2022!A$1:$FK$206,FAG_Daten_2022!$AV$1,FALSE)</f>
        <v>3770</v>
      </c>
      <c r="L145" s="3">
        <f>VLOOKUP(A145,FAG_Daten_2022!A$1:$FK$206,FAG_Daten_2022!$F$1,FALSE)</f>
        <v>3982</v>
      </c>
      <c r="M145" s="3">
        <f>VLOOKUP(A145,FAG_Daten_2022!A$1:$FK$206,FAG_Daten_2022!DJ$1,FALSE)</f>
        <v>99.67</v>
      </c>
      <c r="N145" s="3">
        <f>VLOOKUP(A145,FAG_Daten_2022!A$1:$FK$206,FAG_Daten_2022!$DK$1,FALSE)</f>
        <v>100.87</v>
      </c>
      <c r="O145" s="82">
        <f>ROUND(IF(J145&gt;K145*FAG_Basisdaten!$C$8,(J145-K145*FAG_Basisdaten!$C$8)*FAG_Basisdaten!$C$9*L145*(M145/N145),0),0)</f>
        <v>0</v>
      </c>
      <c r="P145" s="82">
        <f>VLOOKUP(A145,FAG_Daten_2022!A$1:$FK$206,FAG_Daten_2022!$I$1,FALSE)</f>
        <v>764</v>
      </c>
      <c r="Q145" s="82">
        <f>VLOOKUP(A145,FAG_Daten_2022!A$1:$FK$206,FAG_Daten_2022!$F$1,FALSE)</f>
        <v>3982</v>
      </c>
      <c r="R145" s="82">
        <f>VLOOKUP(A145,FAG_Daten_2022!A$1:$FK$206,FAG_Daten_2022!$K$1,FALSE)</f>
        <v>232131</v>
      </c>
      <c r="S145" s="82">
        <f>VLOOKUP(A145,FAG_Daten_2022!A$1:$FK$206,FAG_Daten_2022!$H$1,FALSE)</f>
        <v>1130451</v>
      </c>
      <c r="T145" s="82">
        <f>VLOOKUP(A145,FAG_Daten_2022!A$1:$FK$206,FAG_Daten_2022!$F$1,FALSE)</f>
        <v>3982</v>
      </c>
      <c r="U145" s="3">
        <f>VLOOKUP(A145,FAG_Daten_2022!A$1:$FK$206,FAG_Daten_2022!$BC$1,FALSE)</f>
        <v>102.3</v>
      </c>
      <c r="V145" s="3">
        <f>VLOOKUP(A145,FAG_Daten_2022!A$1:$FK$206,FAG_Daten_2022!$BD$1,FALSE)</f>
        <v>104.2</v>
      </c>
      <c r="W145" s="118">
        <f>IF((P145/Q145)&gt;(R145/S145)*FAG_Basisdaten!$C$12,((P145/Q145)-(R145/S145)*FAG_Basisdaten!$C$12)*T145*FAG_Basisdaten!$C$13*(U145/V145),0)</f>
        <v>0</v>
      </c>
      <c r="X145" s="3">
        <f>VLOOKUP(A145,FAG_Daten_2022!A$1:$FK$206,FAG_Daten_2022!$DH$1,FALSE)</f>
        <v>100</v>
      </c>
      <c r="Y145" s="3">
        <f>VLOOKUP(A145,FAG_Daten_2022!A$1:$FK$206,FAG_Daten_2022!$DJ$1,FALSE)</f>
        <v>99.67</v>
      </c>
      <c r="Z145" s="82">
        <f>ROUND(W145-W145*MIN(MAX((Y145*FAG_Basisdaten!$C$15-X145)/(Y145*FAG_Basisdaten!$C$14),0),1),0)</f>
        <v>0</v>
      </c>
      <c r="AA145" s="79">
        <f>VLOOKUP(A145,FAG_Daten_2022!A$1:$FK$206,FAG_Daten_2022!$AW$1,FALSE)</f>
        <v>1246.3699999999999</v>
      </c>
      <c r="AB145" s="83">
        <f>VLOOKUP(A145,FAG_Daten_2022!A$1:$FK$206,FAG_Daten_2022!$AZ$1,FALSE)</f>
        <v>2.23E-2</v>
      </c>
      <c r="AC145" s="3">
        <f>VLOOKUP(A145,FAG_Daten_2022!A$1:$FK$206,FAG_Daten_2022!$F$1,FALSE)</f>
        <v>3982</v>
      </c>
      <c r="AD145" s="3">
        <f>VLOOKUP(A145,FAG_Daten_2022!A$1:$FK$206,FAG_Daten_2022!$BC$1,FALSE)</f>
        <v>102.3</v>
      </c>
      <c r="AE145" s="3">
        <f>VLOOKUP(A145,FAG_Daten_2022!A$1:$FK$206,FAG_Daten_2022!$BD$1,FALSE)</f>
        <v>104.2</v>
      </c>
      <c r="AF145" s="80">
        <f>IF(OR(AA145&lt;FAG_Basisdaten!$C$18,AB145&gt;FAG_Basisdaten!$C$19),MAX((FAG_Basisdaten!$C$20+FAG_Basisdaten!$C$21*AA145+FAG_Basisdaten!$C$22*AB145*100)*AC145*(AD145/AE145),0),0)</f>
        <v>0</v>
      </c>
      <c r="AG145" s="3">
        <f>VLOOKUP(A145,FAG_Daten_2022!A$1:$FK$206,FAG_Daten_2022!$DH$1,FALSE)</f>
        <v>100</v>
      </c>
      <c r="AH145" s="3">
        <f>VLOOKUP(A145,FAG_Daten_2022!A$1:$FK$206,FAG_Daten_2022!$DJ$1,FALSE)</f>
        <v>99.67</v>
      </c>
      <c r="AI145" s="82">
        <f>ROUND(AF145-AF145*MIN(MAX((AH145*FAG_Basisdaten!$C$24-AG145)/(AH145*FAG_Basisdaten!$C$23),0),1),0)</f>
        <v>0</v>
      </c>
      <c r="AJ145" s="3">
        <f>VLOOKUP(A145,FAG_Daten_2022!$A$1:$FK$206,FAG_Daten_2022!$BC$1,FALSE)</f>
        <v>102.3</v>
      </c>
      <c r="AK145" s="3">
        <f>VLOOKUP(A145,FAG_Daten_2022!$A$1:$FK$206,FAG_Daten_2022!$BD$1,FALSE)</f>
        <v>104.2</v>
      </c>
      <c r="AL145" s="82">
        <v>0</v>
      </c>
      <c r="AM145" s="82">
        <f t="shared" si="122"/>
        <v>0</v>
      </c>
      <c r="AN145" s="115" t="str">
        <f>IF(VLOOKUP($A145,FAG_Daten_2022!$A$1:$FK$206,FAG_Daten_2022!BS$1,FALSE)="","",VLOOKUP($A145,FAG_Daten_2022!$A$1:$FK$206,FAG_Daten_2022!BS$1,FALSE))</f>
        <v/>
      </c>
      <c r="AO145" s="115" t="str">
        <f>IF(VLOOKUP($A145,FAG_Daten_2022!$A$1:$FK$206,FAG_Daten_2022!BT$1,FALSE)="","",VLOOKUP($A145,FAG_Daten_2022!$A$1:$FK$206,FAG_Daten_2022!BT$1,FALSE))</f>
        <v/>
      </c>
      <c r="AP145" s="115" t="str">
        <f>IF(VLOOKUP($A145,FAG_Daten_2022!$A$1:$FK$206,FAG_Daten_2022!BU$1,FALSE)="","",VLOOKUP($A145,FAG_Daten_2022!$A$1:$FK$206,FAG_Daten_2022!BU$1,FALSE))</f>
        <v/>
      </c>
      <c r="AQ145" s="115" t="str">
        <f>IF(VLOOKUP($A145,FAG_Daten_2022!$A$1:$FK$206,FAG_Daten_2022!BV$1,FALSE)="","",VLOOKUP($A145,FAG_Daten_2022!$A$1:$FK$206,FAG_Daten_2022!BV$1,FALSE))</f>
        <v/>
      </c>
      <c r="AR145" s="115" t="str">
        <f>IF(VLOOKUP($A145,FAG_Daten_2022!$A$1:$FK$206,FAG_Daten_2022!BW$1,FALSE)="","",VLOOKUP($A145,FAG_Daten_2022!$A$1:$FK$206,FAG_Daten_2022!BW$1,FALSE))</f>
        <v>Weiningen</v>
      </c>
      <c r="AS145" s="115" t="str">
        <f>IF(VLOOKUP($A145,FAG_Daten_2022!$A$1:$FK$206,FAG_Daten_2022!BX$1,FALSE)="","",VLOOKUP($A145,FAG_Daten_2022!$A$1:$FK$206,FAG_Daten_2022!BX$1,FALSE))</f>
        <v/>
      </c>
      <c r="AT145" s="115" t="str">
        <f>IF(VLOOKUP($A145,FAG_Daten_2022!$A$1:$FK$206,FAG_Daten_2022!BY$1,FALSE)="","",VLOOKUP($A145,FAG_Daten_2022!$A$1:$FK$206,FAG_Daten_2022!BY$1,FALSE))</f>
        <v/>
      </c>
      <c r="AU145" s="115" t="str">
        <f>IF(VLOOKUP($A145,FAG_Daten_2022!$A$1:$FK$206,FAG_Daten_2022!BZ$1,FALSE)="","",VLOOKUP($A145,FAG_Daten_2022!$A$1:$FK$206,FAG_Daten_2022!BZ$1,FALSE))</f>
        <v/>
      </c>
      <c r="AV145" s="115" t="str">
        <f>IF(VLOOKUP($A145,FAG_Daten_2022!$A$1:$FK$206,FAG_Daten_2022!CA$1,FALSE)="","",VLOOKUP($A145,FAG_Daten_2022!$A$1:$FK$206,FAG_Daten_2022!CA$1,FALSE))</f>
        <v/>
      </c>
      <c r="AW145" s="115" t="str">
        <f>IF(VLOOKUP($A145,FAG_Daten_2022!$A$1:$FK$206,FAG_Daten_2022!CB$1,FALSE)="","",VLOOKUP($A145,FAG_Daten_2022!$A$1:$FK$206,FAG_Daten_2022!CB$1,FALSE))</f>
        <v/>
      </c>
      <c r="AX145" s="115" t="str">
        <f>IF(VLOOKUP($A145,FAG_Daten_2022!$A$1:$FK$206,FAG_Daten_2022!CC$1,FALSE)="","",VLOOKUP($A145,FAG_Daten_2022!$A$1:$FK$206,FAG_Daten_2022!CC$1,FALSE))</f>
        <v/>
      </c>
      <c r="AY145" s="115" t="str">
        <f>IF(VLOOKUP($A145,FAG_Daten_2022!$A$1:$FK$206,FAG_Daten_2022!CD$1,FALSE)="","",VLOOKUP($A145,FAG_Daten_2022!$A$1:$FK$206,FAG_Daten_2022!CD$1,FALSE))</f>
        <v/>
      </c>
      <c r="AZ145" s="80">
        <f>VLOOKUP($A145,FAG_Daten_2022!$A$1:$FK$206,FAG_Daten_2022!$DH$1,FALSE)</f>
        <v>100</v>
      </c>
      <c r="BA145" s="80">
        <f>IF(VLOOKUP($A145,FAG_Daten_2022!$A$1:$FK$206,FAG_Daten_2022!M$1,FALSE)="","",VLOOKUP($A145,FAG_Daten_2022!$A$1:$FK$206,FAG_Daten_2022!M$1,FALSE))</f>
        <v>0</v>
      </c>
      <c r="BB145" s="80">
        <f>IF(VLOOKUP($A145,FAG_Daten_2022!$A$1:$FK$206,FAG_Daten_2022!N$1,FALSE)="","",VLOOKUP($A145,FAG_Daten_2022!$A$1:$FK$206,FAG_Daten_2022!N$1,FALSE))</f>
        <v>0</v>
      </c>
      <c r="BC145" s="80">
        <f>IF(VLOOKUP($A145,FAG_Daten_2022!$A$1:$FK$206,FAG_Daten_2022!O$1,FALSE)="","",VLOOKUP($A145,FAG_Daten_2022!$A$1:$FK$206,FAG_Daten_2022!O$1,FALSE))</f>
        <v>0</v>
      </c>
      <c r="BD145" s="80" t="str">
        <f>IF(VLOOKUP($A145,FAG_Daten_2022!$A$1:$FK$206,FAG_Daten_2022!P$1,FALSE)="","",VLOOKUP($A145,FAG_Daten_2022!$A$1:$FK$206,FAG_Daten_2022!P$1,FALSE))</f>
        <v/>
      </c>
      <c r="BE145" s="80">
        <f>IF(VLOOKUP($A145,FAG_Daten_2022!$A$1:$FK$206,FAG_Daten_2022!R$1,FALSE)="","",VLOOKUP($A145,FAG_Daten_2022!$A$1:$FK$206,FAG_Daten_2022!R$1,FALSE))</f>
        <v>18</v>
      </c>
      <c r="BF145" s="80">
        <f>IF(VLOOKUP($A145,FAG_Daten_2022!$A$1:$FK$206,FAG_Daten_2022!S$1,FALSE)="","",VLOOKUP($A145,FAG_Daten_2022!$A$1:$FK$206,FAG_Daten_2022!S$1,FALSE))</f>
        <v>0</v>
      </c>
      <c r="BG145" s="80" t="str">
        <f>IF(VLOOKUP($A145,FAG_Daten_2022!$A$1:$FK$206,FAG_Daten_2022!T$1,FALSE)="","",VLOOKUP($A145,FAG_Daten_2022!$A$1:$FK$206,FAG_Daten_2022!T$1,FALSE))</f>
        <v/>
      </c>
      <c r="BH145" s="80" t="str">
        <f>IF(VLOOKUP($A145,FAG_Daten_2022!$A$1:$FK$206,FAG_Daten_2022!U$1,FALSE)="","",VLOOKUP($A145,FAG_Daten_2022!$A$1:$FK$206,FAG_Daten_2022!U$1,FALSE))</f>
        <v/>
      </c>
      <c r="BI145" s="80">
        <f>IF(VLOOKUP($A145,FAG_Daten_2022!$A$1:$FK$206,FAG_Daten_2022!W$1,FALSE)="","",VLOOKUP($A145,FAG_Daten_2022!$A$1:$FK$206,FAG_Daten_2022!W$1,FALSE))</f>
        <v>0</v>
      </c>
      <c r="BJ145" s="80" t="str">
        <f>IF(VLOOKUP($A145,FAG_Daten_2022!$A$1:$FK$206,FAG_Daten_2022!X$1,FALSE)="","",VLOOKUP($A145,FAG_Daten_2022!$A$1:$FK$206,FAG_Daten_2022!X$1,FALSE))</f>
        <v/>
      </c>
      <c r="BK145" s="80" t="str">
        <f>IF(VLOOKUP($A145,FAG_Daten_2022!$A$1:$FK$206,FAG_Daten_2022!Y$1,FALSE)="","",VLOOKUP($A145,FAG_Daten_2022!$A$1:$FK$206,FAG_Daten_2022!Y$1,FALSE))</f>
        <v/>
      </c>
      <c r="BL145" s="80" t="str">
        <f>IF(VLOOKUP($A145,FAG_Daten_2022!$A$1:$FK$206,FAG_Daten_2022!Z$1,FALSE)="","",VLOOKUP($A145,FAG_Daten_2022!$A$1:$FK$206,FAG_Daten_2022!Z$1,FALSE))</f>
        <v/>
      </c>
      <c r="BM145" s="82">
        <f>IF(VLOOKUP($A145,FAG_Daten_2022!$A$1:$FK$206,FAG_Daten_2022!AG$1,FALSE)="","",VLOOKUP($A145,FAG_Daten_2022!$A$1:$FK$206,FAG_Daten_2022!AG$1,FALSE))</f>
        <v>15234805</v>
      </c>
      <c r="BN145" s="82">
        <f>IF(VLOOKUP($A145,FAG_Daten_2022!$A$1:$FK$206,FAG_Daten_2022!AH$1,FALSE)="","",VLOOKUP($A145,FAG_Daten_2022!$A$1:$FK$206,FAG_Daten_2022!AH$1,FALSE))</f>
        <v>0</v>
      </c>
      <c r="BO145" s="82">
        <f>IF(VLOOKUP($A145,FAG_Daten_2022!$A$1:$FK$206,FAG_Daten_2022!AI$1,FALSE)="","",VLOOKUP($A145,FAG_Daten_2022!$A$1:$FK$206,FAG_Daten_2022!AI$1,FALSE))</f>
        <v>0</v>
      </c>
      <c r="BP145" s="113">
        <f>IF(VLOOKUP($A145,FAG_Daten_2022!$A$1:$FK$206,FAG_Daten_2022!AJ$1,FALSE)="","",VLOOKUP($A145,FAG_Daten_2022!$A$1:$FK$206,FAG_Daten_2022!AJ$1,FALSE))</f>
        <v>0</v>
      </c>
      <c r="BQ145" s="82" t="str">
        <f>IF(VLOOKUP($A145,FAG_Daten_2022!$A$1:$FK$206,FAG_Daten_2022!AK$1,FALSE)="","",VLOOKUP($A145,FAG_Daten_2022!$A$1:$FK$206,FAG_Daten_2022!AK$1,FALSE))</f>
        <v/>
      </c>
      <c r="BR145" s="82">
        <f>IF(VLOOKUP($A145,FAG_Daten_2022!$A$1:$FK$206,FAG_Daten_2022!AL$1,FALSE)="","",VLOOKUP($A145,FAG_Daten_2022!$A$1:$FK$206,FAG_Daten_2022!AL$1,FALSE))</f>
        <v>15234805</v>
      </c>
      <c r="BS145" s="82">
        <f>IF(VLOOKUP($A145,FAG_Daten_2022!$A$1:$FK$206,FAG_Daten_2022!AM$1,FALSE)="","",VLOOKUP($A145,FAG_Daten_2022!$A$1:$FK$206,FAG_Daten_2022!AM$1,FALSE))</f>
        <v>0</v>
      </c>
      <c r="BT145" s="82" t="str">
        <f>IF(VLOOKUP($A145,FAG_Daten_2022!$A$1:$FK$206,FAG_Daten_2022!AN$1,FALSE)="","",VLOOKUP($A145,FAG_Daten_2022!$A$1:$FK$206,FAG_Daten_2022!AN$1,FALSE))</f>
        <v/>
      </c>
      <c r="BU145" s="82" t="str">
        <f>IF(VLOOKUP($A145,FAG_Daten_2022!$A$1:$FK$206,FAG_Daten_2022!AO$1,FALSE)="","",VLOOKUP($A145,FAG_Daten_2022!$A$1:$FK$206,FAG_Daten_2022!AO$1,FALSE))</f>
        <v/>
      </c>
      <c r="BV145" s="82">
        <f>IF(VLOOKUP($A145,FAG_Daten_2022!$A$1:$FK$206,FAG_Daten_2022!AP$1,FALSE)="","",VLOOKUP($A145,FAG_Daten_2022!$A$1:$FK$206,FAG_Daten_2022!AP$1,FALSE))</f>
        <v>0</v>
      </c>
      <c r="BW145" s="82" t="str">
        <f>IF(VLOOKUP($A145,FAG_Daten_2022!$A$1:$FK$206,FAG_Daten_2022!AQ$1,FALSE)="","",VLOOKUP($A145,FAG_Daten_2022!$A$1:$FK$206,FAG_Daten_2022!AQ$1,FALSE))</f>
        <v/>
      </c>
      <c r="BX145" s="82" t="str">
        <f>IF(VLOOKUP($A145,FAG_Daten_2022!$A$1:$FK$206,FAG_Daten_2022!AR$1,FALSE)="","",VLOOKUP($A145,FAG_Daten_2022!$A$1:$FK$206,FAG_Daten_2022!AR$1,FALSE))</f>
        <v/>
      </c>
      <c r="BY145" s="82" t="str">
        <f>IF(VLOOKUP($A145,FAG_Daten_2022!$A$1:$FK$206,FAG_Daten_2022!AS$1,FALSE)="","",VLOOKUP($A145,FAG_Daten_2022!$A$1:$FK$206,FAG_Daten_2022!AS$1,FALSE))</f>
        <v/>
      </c>
      <c r="BZ145" s="82">
        <f t="shared" si="123"/>
        <v>0</v>
      </c>
      <c r="CA145" s="82">
        <f t="shared" si="124"/>
        <v>0</v>
      </c>
      <c r="CB145" s="82">
        <f t="shared" si="125"/>
        <v>0</v>
      </c>
      <c r="CC145" s="82" t="str">
        <f t="shared" si="126"/>
        <v/>
      </c>
      <c r="CD145" s="82">
        <f t="shared" si="127"/>
        <v>0</v>
      </c>
      <c r="CE145" s="82">
        <f t="shared" si="128"/>
        <v>0</v>
      </c>
      <c r="CF145" s="82" t="str">
        <f t="shared" si="129"/>
        <v/>
      </c>
      <c r="CG145" s="82" t="str">
        <f t="shared" si="130"/>
        <v/>
      </c>
      <c r="CH145" s="82">
        <f t="shared" si="131"/>
        <v>0</v>
      </c>
      <c r="CI145" s="82" t="str">
        <f t="shared" si="132"/>
        <v/>
      </c>
      <c r="CJ145" s="82" t="str">
        <f t="shared" si="133"/>
        <v/>
      </c>
      <c r="CK145" s="82" t="str">
        <f t="shared" si="134"/>
        <v/>
      </c>
      <c r="CL145" s="82">
        <f t="shared" si="135"/>
        <v>0</v>
      </c>
      <c r="CM145" s="82">
        <f t="shared" si="136"/>
        <v>0</v>
      </c>
      <c r="CN145" s="82">
        <f t="shared" si="137"/>
        <v>0</v>
      </c>
      <c r="CO145" s="82" t="str">
        <f t="shared" si="138"/>
        <v/>
      </c>
      <c r="CP145" s="82">
        <f t="shared" si="139"/>
        <v>0</v>
      </c>
      <c r="CQ145" s="82">
        <f t="shared" si="140"/>
        <v>0</v>
      </c>
      <c r="CR145" s="82" t="str">
        <f t="shared" si="141"/>
        <v/>
      </c>
      <c r="CS145" s="82" t="str">
        <f t="shared" si="142"/>
        <v/>
      </c>
      <c r="CT145" s="82">
        <f t="shared" si="143"/>
        <v>0</v>
      </c>
      <c r="CU145" s="82" t="str">
        <f t="shared" si="144"/>
        <v/>
      </c>
      <c r="CV145" s="82" t="str">
        <f t="shared" si="145"/>
        <v/>
      </c>
      <c r="CW145" s="82" t="str">
        <f t="shared" si="146"/>
        <v/>
      </c>
      <c r="CX145" s="82">
        <f>SUM(BZ145:CK145)-SUM(CL145:CW145)</f>
        <v>0</v>
      </c>
      <c r="CY145" s="82">
        <f>VLOOKUP($A145,FAG_Daten_2022!$A$1:$FK$206,FAG_Daten_2022!I$1,FALSE)</f>
        <v>764</v>
      </c>
      <c r="CZ145" s="82" t="str">
        <f>IF(VLOOKUP($A145,FAG_Daten_2022!$A$1:$FK$206,FAG_Daten_2022!BE$1,FALSE)="","",VLOOKUP($A145,FAG_Daten_2022!$A$1:$FK$206,FAG_Daten_2022!BE$1,FALSE))</f>
        <v/>
      </c>
      <c r="DA145" s="82" t="str">
        <f>IF(VLOOKUP($A145,FAG_Daten_2022!$A$1:$FK$206,FAG_Daten_2022!BF$1,FALSE)="","",VLOOKUP($A145,FAG_Daten_2022!$A$1:$FK$206,FAG_Daten_2022!BF$1,FALSE))</f>
        <v/>
      </c>
      <c r="DB145" s="82" t="str">
        <f>IF(VLOOKUP($A145,FAG_Daten_2022!$A$1:$FK$206,FAG_Daten_2022!BG$1,FALSE)="","",VLOOKUP($A145,FAG_Daten_2022!$A$1:$FK$206,FAG_Daten_2022!BG$1,FALSE))</f>
        <v/>
      </c>
      <c r="DC145" s="82" t="str">
        <f>IF(VLOOKUP($A145,FAG_Daten_2022!$A$1:$FK$206,FAG_Daten_2022!BH$1,FALSE)="","",VLOOKUP($A145,FAG_Daten_2022!$A$1:$FK$206,FAG_Daten_2022!BH$1,FALSE))</f>
        <v/>
      </c>
      <c r="DD145" s="82">
        <f>IF(VLOOKUP($A145,FAG_Daten_2022!$A$1:$FK$206,FAG_Daten_2022!BI$1,FALSE)="","",VLOOKUP($A145,FAG_Daten_2022!$A$1:$FK$206,FAG_Daten_2022!BI$1,FALSE))</f>
        <v>90</v>
      </c>
      <c r="DE145" s="82" t="str">
        <f>IF(VLOOKUP($A145,FAG_Daten_2022!$A$1:$FK$206,FAG_Daten_2022!BJ$1,FALSE)="","",VLOOKUP($A145,FAG_Daten_2022!$A$1:$FK$206,FAG_Daten_2022!BJ$1,FALSE))</f>
        <v/>
      </c>
      <c r="DF145" s="82" t="str">
        <f>IF(VLOOKUP($A145,FAG_Daten_2022!$A$1:$FK$206,FAG_Daten_2022!BK$1,FALSE)="","",VLOOKUP($A145,FAG_Daten_2022!$A$1:$FK$206,FAG_Daten_2022!BK$1,FALSE))</f>
        <v/>
      </c>
      <c r="DG145" s="82" t="str">
        <f>IF(VLOOKUP($A145,FAG_Daten_2022!$A$1:$FK$206,FAG_Daten_2022!BL$1,FALSE)="","",VLOOKUP($A145,FAG_Daten_2022!$A$1:$FK$206,FAG_Daten_2022!BL$1,FALSE))</f>
        <v/>
      </c>
      <c r="DH145" s="82" t="str">
        <f>IF(VLOOKUP($A145,FAG_Daten_2022!$A$1:$FK$206,FAG_Daten_2022!BM$1,FALSE)="","",VLOOKUP($A145,FAG_Daten_2022!$A$1:$FK$206,FAG_Daten_2022!BM$1,FALSE))</f>
        <v/>
      </c>
      <c r="DI145" s="82" t="str">
        <f>IF(VLOOKUP($A145,FAG_Daten_2022!$A$1:$FK$206,FAG_Daten_2022!BN$1,FALSE)="","",VLOOKUP($A145,FAG_Daten_2022!$A$1:$FK$206,FAG_Daten_2022!BN$1,FALSE))</f>
        <v/>
      </c>
      <c r="DJ145" s="82" t="str">
        <f>IF(VLOOKUP($A145,FAG_Daten_2022!$A$1:$FK$206,FAG_Daten_2022!BO$1,FALSE)="","",VLOOKUP($A145,FAG_Daten_2022!$A$1:$FK$206,FAG_Daten_2022!BO$1,FALSE))</f>
        <v/>
      </c>
      <c r="DK145" s="82" t="str">
        <f>IF(VLOOKUP($A145,FAG_Daten_2022!$A$1:$FK$206,FAG_Daten_2022!BP$1,FALSE)="","",VLOOKUP($A145,FAG_Daten_2022!$A$1:$FK$206,FAG_Daten_2022!BP$1,FALSE))</f>
        <v/>
      </c>
      <c r="DL145" s="82" t="str">
        <f>IF(VLOOKUP($A145,FAG_Daten_2022!$A$1:$FK$206,FAG_Daten_2022!BQ$1,FALSE)="","",VLOOKUP($A145,FAG_Daten_2022!$A$1:$FK$206,FAG_Daten_2022!BQ$1,FALSE))</f>
        <v/>
      </c>
      <c r="DM145" s="82" t="str">
        <f>IF(VLOOKUP($A145,FAG_Daten_2022!$A$1:$FK$206,FAG_Daten_2022!BR$1,FALSE)="","",VLOOKUP($A145,FAG_Daten_2022!$A$1:$FK$206,FAG_Daten_2022!BR$1,FALSE))</f>
        <v/>
      </c>
      <c r="DN145" s="82" t="str">
        <f t="shared" si="148"/>
        <v/>
      </c>
      <c r="DO145" s="82" t="str">
        <f t="shared" si="149"/>
        <v/>
      </c>
      <c r="DP145" s="82" t="str">
        <f t="shared" si="150"/>
        <v/>
      </c>
      <c r="DQ145" s="82" t="str">
        <f t="shared" si="151"/>
        <v/>
      </c>
      <c r="DR145" s="82">
        <f t="shared" si="152"/>
        <v>0</v>
      </c>
      <c r="DS145" s="82" t="str">
        <f t="shared" si="153"/>
        <v/>
      </c>
      <c r="DT145" s="82" t="str">
        <f t="shared" si="154"/>
        <v/>
      </c>
      <c r="DU145" s="82" t="str">
        <f t="shared" si="155"/>
        <v/>
      </c>
      <c r="DV145" s="82" t="str">
        <f t="shared" si="156"/>
        <v/>
      </c>
      <c r="DW145" s="82" t="str">
        <f t="shared" si="157"/>
        <v/>
      </c>
      <c r="DX145" s="82" t="str">
        <f t="shared" si="158"/>
        <v/>
      </c>
      <c r="DY145" s="82" t="str">
        <f t="shared" si="159"/>
        <v/>
      </c>
      <c r="DZ145" s="82">
        <f t="shared" si="160"/>
        <v>0</v>
      </c>
      <c r="EA145" s="82">
        <f t="shared" si="161"/>
        <v>0</v>
      </c>
      <c r="EB145" s="82"/>
      <c r="EC145" s="82"/>
      <c r="ED145" s="82"/>
      <c r="EE145" s="82"/>
      <c r="EF145" s="82"/>
      <c r="EG145" s="82"/>
      <c r="EH145" s="82"/>
      <c r="EI145" s="82"/>
      <c r="EJ145" s="82"/>
      <c r="EK145" s="1"/>
      <c r="EL145" s="11"/>
      <c r="EM145" s="1"/>
    </row>
    <row r="146" spans="1:143" s="3" customFormat="1" outlineLevel="1" x14ac:dyDescent="0.2">
      <c r="A146" s="152">
        <v>250</v>
      </c>
      <c r="B146" s="152" t="str">
        <f>VLOOKUP(A146,FAG_Daten_2022!A$1:$FK$206,FAG_Daten_2022!$B$1,FALSE)</f>
        <v>Urdorf</v>
      </c>
      <c r="C146" s="152" t="str">
        <f>VLOOKUP(A146,FAG_Daten_2022!A$1:$FK$206,FAG_Daten_2022!$C$1,FALSE)</f>
        <v>Politische Gemeinde</v>
      </c>
      <c r="D146" s="152" t="str">
        <f>VLOOKUP(A146,FAG_Daten_2022!A$1:$FK$206,FAG_Daten_2022!$D$1,FALSE)</f>
        <v>Bezirk Dietikon</v>
      </c>
      <c r="E146" s="82">
        <f>VLOOKUP(A146,FAG_Daten_2022!A$1:$FK$206,FAG_Daten_2022!$AT$1,FALSE)</f>
        <v>3224</v>
      </c>
      <c r="F146" s="82">
        <f>VLOOKUP(A146,FAG_Daten_2022!A$1:$FK$206,FAG_Daten_2022!$AV$1,FALSE)</f>
        <v>3770</v>
      </c>
      <c r="G146" s="82">
        <f>VLOOKUP(A146,FAG_Daten_2022!A$1:$FK$206,FAG_Daten_2022!$F$1,FALSE)</f>
        <v>10009</v>
      </c>
      <c r="H146" s="80">
        <f>VLOOKUP(A146,FAG_Daten_2022!A$1:$FK$206,FAG_Daten_2022!$DH$1,FALSE)</f>
        <v>118</v>
      </c>
      <c r="I146" s="82">
        <f>ROUND(IF(E146&lt;FAG_Basisdaten!$C$5*F146,(FAG_Basisdaten!$C$5*F146-E146)*G146*H146/100,0),0)</f>
        <v>4222297</v>
      </c>
      <c r="J146" s="82">
        <f>VLOOKUP(A146,FAG_Daten_2022!A$1:$FK$206,FAG_Daten_2022!$AT$1,FALSE)</f>
        <v>3224</v>
      </c>
      <c r="K146" s="82">
        <f>VLOOKUP(A146,FAG_Daten_2022!A$1:$FK$206,FAG_Daten_2022!$AV$1,FALSE)</f>
        <v>3770</v>
      </c>
      <c r="L146" s="3">
        <f>VLOOKUP(A146,FAG_Daten_2022!A$1:$FK$206,FAG_Daten_2022!$F$1,FALSE)</f>
        <v>10009</v>
      </c>
      <c r="M146" s="3">
        <f>VLOOKUP(A146,FAG_Daten_2022!A$1:$FK$206,FAG_Daten_2022!DJ$1,FALSE)</f>
        <v>99.67</v>
      </c>
      <c r="N146" s="3">
        <f>VLOOKUP(A146,FAG_Daten_2022!A$1:$FK$206,FAG_Daten_2022!$DK$1,FALSE)</f>
        <v>100.87</v>
      </c>
      <c r="O146" s="82">
        <f>ROUND(IF(J146&gt;K146*FAG_Basisdaten!$C$8,(J146-K146*FAG_Basisdaten!$C$8)*FAG_Basisdaten!$C$9*L146*(M146/N146),0),0)</f>
        <v>0</v>
      </c>
      <c r="P146" s="82">
        <f>VLOOKUP(A146,FAG_Daten_2022!A$1:$FK$206,FAG_Daten_2022!$I$1,FALSE)</f>
        <v>2046</v>
      </c>
      <c r="Q146" s="82">
        <f>VLOOKUP(A146,FAG_Daten_2022!A$1:$FK$206,FAG_Daten_2022!$F$1,FALSE)</f>
        <v>10009</v>
      </c>
      <c r="R146" s="82">
        <f>VLOOKUP(A146,FAG_Daten_2022!A$1:$FK$206,FAG_Daten_2022!$K$1,FALSE)</f>
        <v>232131</v>
      </c>
      <c r="S146" s="82">
        <f>VLOOKUP(A146,FAG_Daten_2022!A$1:$FK$206,FAG_Daten_2022!$H$1,FALSE)</f>
        <v>1130451</v>
      </c>
      <c r="T146" s="82">
        <f>VLOOKUP(A146,FAG_Daten_2022!A$1:$FK$206,FAG_Daten_2022!$F$1,FALSE)</f>
        <v>10009</v>
      </c>
      <c r="U146" s="3">
        <f>VLOOKUP(A146,FAG_Daten_2022!A$1:$FK$206,FAG_Daten_2022!$BC$1,FALSE)</f>
        <v>102.3</v>
      </c>
      <c r="V146" s="3">
        <f>VLOOKUP(A146,FAG_Daten_2022!A$1:$FK$206,FAG_Daten_2022!$BD$1,FALSE)</f>
        <v>104.2</v>
      </c>
      <c r="W146" s="118">
        <f>IF((P146/Q146)&gt;(R146/S146)*FAG_Basisdaten!$C$12,((P146/Q146)-(R146/S146)*FAG_Basisdaten!$C$12)*T146*FAG_Basisdaten!$C$13*(U146/V146),0)</f>
        <v>0</v>
      </c>
      <c r="X146" s="3">
        <f>VLOOKUP(A146,FAG_Daten_2022!A$1:$FK$206,FAG_Daten_2022!$DH$1,FALSE)</f>
        <v>118</v>
      </c>
      <c r="Y146" s="3">
        <f>VLOOKUP(A146,FAG_Daten_2022!A$1:$FK$206,FAG_Daten_2022!$DJ$1,FALSE)</f>
        <v>99.67</v>
      </c>
      <c r="Z146" s="82">
        <f>ROUND(W146-W146*MIN(MAX((Y146*FAG_Basisdaten!$C$15-X146)/(Y146*FAG_Basisdaten!$C$14),0),1),0)</f>
        <v>0</v>
      </c>
      <c r="AA146" s="79">
        <f>VLOOKUP(A146,FAG_Daten_2022!A$1:$FK$206,FAG_Daten_2022!$AW$1,FALSE)</f>
        <v>1326.93</v>
      </c>
      <c r="AB146" s="83">
        <f>VLOOKUP(A146,FAG_Daten_2022!A$1:$FK$206,FAG_Daten_2022!$AZ$1,FALSE)</f>
        <v>5.3900000000000003E-2</v>
      </c>
      <c r="AC146" s="3">
        <f>VLOOKUP(A146,FAG_Daten_2022!A$1:$FK$206,FAG_Daten_2022!$F$1,FALSE)</f>
        <v>10009</v>
      </c>
      <c r="AD146" s="3">
        <f>VLOOKUP(A146,FAG_Daten_2022!A$1:$FK$206,FAG_Daten_2022!$BC$1,FALSE)</f>
        <v>102.3</v>
      </c>
      <c r="AE146" s="3">
        <f>VLOOKUP(A146,FAG_Daten_2022!A$1:$FK$206,FAG_Daten_2022!$BD$1,FALSE)</f>
        <v>104.2</v>
      </c>
      <c r="AF146" s="80">
        <f>IF(OR(AA146&lt;FAG_Basisdaten!$C$18,AB146&gt;FAG_Basisdaten!$C$19),MAX((FAG_Basisdaten!$C$20+FAG_Basisdaten!$C$21*AA146+FAG_Basisdaten!$C$22*AB146*100)*AC146*(AD146/AE146),0),0)</f>
        <v>0</v>
      </c>
      <c r="AG146" s="3">
        <f>VLOOKUP(A146,FAG_Daten_2022!A$1:$FK$206,FAG_Daten_2022!$DH$1,FALSE)</f>
        <v>118</v>
      </c>
      <c r="AH146" s="3">
        <f>VLOOKUP(A146,FAG_Daten_2022!A$1:$FK$206,FAG_Daten_2022!$DJ$1,FALSE)</f>
        <v>99.67</v>
      </c>
      <c r="AI146" s="82">
        <f>ROUND(AF146-AF146*MIN(MAX((AH146*FAG_Basisdaten!$C$24-AG146)/(AH146*FAG_Basisdaten!$C$23),0),1),0)</f>
        <v>0</v>
      </c>
      <c r="AJ146" s="3">
        <f>VLOOKUP(A146,FAG_Daten_2022!$A$1:$FK$206,FAG_Daten_2022!$BC$1,FALSE)</f>
        <v>102.3</v>
      </c>
      <c r="AK146" s="3">
        <f>VLOOKUP(A146,FAG_Daten_2022!$A$1:$FK$206,FAG_Daten_2022!$BD$1,FALSE)</f>
        <v>104.2</v>
      </c>
      <c r="AL146" s="82">
        <v>0</v>
      </c>
      <c r="AM146" s="82">
        <f t="shared" ref="AM146:AM169" si="202">SUM(I146,-O146,Z146,AI146,AL146)</f>
        <v>4222297</v>
      </c>
      <c r="AN146" s="115" t="str">
        <f>IF(VLOOKUP($A146,FAG_Daten_2022!$A$1:$FK$206,FAG_Daten_2022!BS$1,FALSE)="","",VLOOKUP($A146,FAG_Daten_2022!$A$1:$FK$206,FAG_Daten_2022!BS$1,FALSE))</f>
        <v/>
      </c>
      <c r="AO146" s="115" t="str">
        <f>IF(VLOOKUP($A146,FAG_Daten_2022!$A$1:$FK$206,FAG_Daten_2022!BT$1,FALSE)="","",VLOOKUP($A146,FAG_Daten_2022!$A$1:$FK$206,FAG_Daten_2022!BT$1,FALSE))</f>
        <v/>
      </c>
      <c r="AP146" s="115" t="str">
        <f>IF(VLOOKUP($A146,FAG_Daten_2022!$A$1:$FK$206,FAG_Daten_2022!BU$1,FALSE)="","",VLOOKUP($A146,FAG_Daten_2022!$A$1:$FK$206,FAG_Daten_2022!BU$1,FALSE))</f>
        <v/>
      </c>
      <c r="AQ146" s="115" t="str">
        <f>IF(VLOOKUP($A146,FAG_Daten_2022!$A$1:$FK$206,FAG_Daten_2022!BV$1,FALSE)="","",VLOOKUP($A146,FAG_Daten_2022!$A$1:$FK$206,FAG_Daten_2022!BV$1,FALSE))</f>
        <v/>
      </c>
      <c r="AR146" s="115" t="str">
        <f>IF(VLOOKUP($A146,FAG_Daten_2022!$A$1:$FK$206,FAG_Daten_2022!BW$1,FALSE)="","",VLOOKUP($A146,FAG_Daten_2022!$A$1:$FK$206,FAG_Daten_2022!BW$1,FALSE))</f>
        <v/>
      </c>
      <c r="AS146" s="115" t="str">
        <f>IF(VLOOKUP($A146,FAG_Daten_2022!$A$1:$FK$206,FAG_Daten_2022!BX$1,FALSE)="","",VLOOKUP($A146,FAG_Daten_2022!$A$1:$FK$206,FAG_Daten_2022!BX$1,FALSE))</f>
        <v/>
      </c>
      <c r="AT146" s="115" t="str">
        <f>IF(VLOOKUP($A146,FAG_Daten_2022!$A$1:$FK$206,FAG_Daten_2022!BY$1,FALSE)="","",VLOOKUP($A146,FAG_Daten_2022!$A$1:$FK$206,FAG_Daten_2022!BY$1,FALSE))</f>
        <v/>
      </c>
      <c r="AU146" s="115" t="str">
        <f>IF(VLOOKUP($A146,FAG_Daten_2022!$A$1:$FK$206,FAG_Daten_2022!BZ$1,FALSE)="","",VLOOKUP($A146,FAG_Daten_2022!$A$1:$FK$206,FAG_Daten_2022!BZ$1,FALSE))</f>
        <v/>
      </c>
      <c r="AV146" s="302"/>
      <c r="AW146" s="115" t="str">
        <f>IF(VLOOKUP($A146,FAG_Daten_2022!$A$1:$FK$206,FAG_Daten_2022!CB$1,FALSE)="","",VLOOKUP($A146,FAG_Daten_2022!$A$1:$FK$206,FAG_Daten_2022!CB$1,FALSE))</f>
        <v/>
      </c>
      <c r="AX146" s="115" t="str">
        <f>IF(VLOOKUP($A146,FAG_Daten_2022!$A$1:$FK$206,FAG_Daten_2022!CC$1,FALSE)="","",VLOOKUP($A146,FAG_Daten_2022!$A$1:$FK$206,FAG_Daten_2022!CC$1,FALSE))</f>
        <v/>
      </c>
      <c r="AY146" s="115" t="str">
        <f>IF(VLOOKUP($A146,FAG_Daten_2022!$A$1:$FK$206,FAG_Daten_2022!CD$1,FALSE)="","",VLOOKUP($A146,FAG_Daten_2022!$A$1:$FK$206,FAG_Daten_2022!CD$1,FALSE))</f>
        <v/>
      </c>
      <c r="AZ146" s="80">
        <f>VLOOKUP($A146,FAG_Daten_2022!$A$1:$FK$206,FAG_Daten_2022!$DH$1,FALSE)</f>
        <v>118</v>
      </c>
      <c r="BA146" s="80">
        <f>IF(VLOOKUP($A146,FAG_Daten_2022!$A$1:$FK$206,FAG_Daten_2022!M$1,FALSE)="","",VLOOKUP($A146,FAG_Daten_2022!$A$1:$FK$206,FAG_Daten_2022!M$1,FALSE))</f>
        <v>0</v>
      </c>
      <c r="BB146" s="80">
        <f>IF(VLOOKUP($A146,FAG_Daten_2022!$A$1:$FK$206,FAG_Daten_2022!N$1,FALSE)="","",VLOOKUP($A146,FAG_Daten_2022!$A$1:$FK$206,FAG_Daten_2022!N$1,FALSE))</f>
        <v>0</v>
      </c>
      <c r="BC146" s="80">
        <f>IF(VLOOKUP($A146,FAG_Daten_2022!$A$1:$FK$206,FAG_Daten_2022!O$1,FALSE)="","",VLOOKUP($A146,FAG_Daten_2022!$A$1:$FK$206,FAG_Daten_2022!O$1,FALSE))</f>
        <v>0</v>
      </c>
      <c r="BD146" s="80" t="str">
        <f>IF(VLOOKUP($A146,FAG_Daten_2022!$A$1:$FK$206,FAG_Daten_2022!P$1,FALSE)="","",VLOOKUP($A146,FAG_Daten_2022!$A$1:$FK$206,FAG_Daten_2022!P$1,FALSE))</f>
        <v/>
      </c>
      <c r="BE146" s="80">
        <f>IF(VLOOKUP($A146,FAG_Daten_2022!$A$1:$FK$206,FAG_Daten_2022!R$1,FALSE)="","",VLOOKUP($A146,FAG_Daten_2022!$A$1:$FK$206,FAG_Daten_2022!R$1,FALSE))</f>
        <v>0</v>
      </c>
      <c r="BF146" s="80">
        <f>IF(VLOOKUP($A146,FAG_Daten_2022!$A$1:$FK$206,FAG_Daten_2022!S$1,FALSE)="","",VLOOKUP($A146,FAG_Daten_2022!$A$1:$FK$206,FAG_Daten_2022!S$1,FALSE))</f>
        <v>0</v>
      </c>
      <c r="BG146" s="80" t="str">
        <f>IF(VLOOKUP($A146,FAG_Daten_2022!$A$1:$FK$206,FAG_Daten_2022!T$1,FALSE)="","",VLOOKUP($A146,FAG_Daten_2022!$A$1:$FK$206,FAG_Daten_2022!T$1,FALSE))</f>
        <v/>
      </c>
      <c r="BH146" s="80" t="str">
        <f>IF(VLOOKUP($A146,FAG_Daten_2022!$A$1:$FK$206,FAG_Daten_2022!U$1,FALSE)="","",VLOOKUP($A146,FAG_Daten_2022!$A$1:$FK$206,FAG_Daten_2022!U$1,FALSE))</f>
        <v/>
      </c>
      <c r="BI146" s="244"/>
      <c r="BJ146" s="80" t="str">
        <f>IF(VLOOKUP($A146,FAG_Daten_2022!$A$1:$FK$206,FAG_Daten_2022!X$1,FALSE)="","",VLOOKUP($A146,FAG_Daten_2022!$A$1:$FK$206,FAG_Daten_2022!X$1,FALSE))</f>
        <v/>
      </c>
      <c r="BK146" s="80" t="str">
        <f>IF(VLOOKUP($A146,FAG_Daten_2022!$A$1:$FK$206,FAG_Daten_2022!Y$1,FALSE)="","",VLOOKUP($A146,FAG_Daten_2022!$A$1:$FK$206,FAG_Daten_2022!Y$1,FALSE))</f>
        <v/>
      </c>
      <c r="BL146" s="80" t="str">
        <f>IF(VLOOKUP($A146,FAG_Daten_2022!$A$1:$FK$206,FAG_Daten_2022!Z$1,FALSE)="","",VLOOKUP($A146,FAG_Daten_2022!$A$1:$FK$206,FAG_Daten_2022!Z$1,FALSE))</f>
        <v/>
      </c>
      <c r="BM146" s="82">
        <f>IF(VLOOKUP($A146,FAG_Daten_2022!$A$1:$FK$206,FAG_Daten_2022!AG$1,FALSE)="","",VLOOKUP($A146,FAG_Daten_2022!$A$1:$FK$206,FAG_Daten_2022!AG$1,FALSE))</f>
        <v>32270933</v>
      </c>
      <c r="BN146" s="82">
        <f>IF(VLOOKUP($A146,FAG_Daten_2022!$A$1:$FK$206,FAG_Daten_2022!AH$1,FALSE)="","",VLOOKUP($A146,FAG_Daten_2022!$A$1:$FK$206,FAG_Daten_2022!AH$1,FALSE))</f>
        <v>0</v>
      </c>
      <c r="BO146" s="82">
        <f>IF(VLOOKUP($A146,FAG_Daten_2022!$A$1:$FK$206,FAG_Daten_2022!AI$1,FALSE)="","",VLOOKUP($A146,FAG_Daten_2022!$A$1:$FK$206,FAG_Daten_2022!AI$1,FALSE))</f>
        <v>0</v>
      </c>
      <c r="BP146" s="113">
        <f>IF(VLOOKUP($A146,FAG_Daten_2022!$A$1:$FK$206,FAG_Daten_2022!AJ$1,FALSE)="","",VLOOKUP($A146,FAG_Daten_2022!$A$1:$FK$206,FAG_Daten_2022!AJ$1,FALSE))</f>
        <v>0</v>
      </c>
      <c r="BQ146" s="82" t="str">
        <f>IF(VLOOKUP($A146,FAG_Daten_2022!$A$1:$FK$206,FAG_Daten_2022!AK$1,FALSE)="","",VLOOKUP($A146,FAG_Daten_2022!$A$1:$FK$206,FAG_Daten_2022!AK$1,FALSE))</f>
        <v/>
      </c>
      <c r="BR146" s="82">
        <f>IF(VLOOKUP($A146,FAG_Daten_2022!$A$1:$FK$206,FAG_Daten_2022!AL$1,FALSE)="","",VLOOKUP($A146,FAG_Daten_2022!$A$1:$FK$206,FAG_Daten_2022!AL$1,FALSE))</f>
        <v>0</v>
      </c>
      <c r="BS146" s="82">
        <f>IF(VLOOKUP($A146,FAG_Daten_2022!$A$1:$FK$206,FAG_Daten_2022!AM$1,FALSE)="","",VLOOKUP($A146,FAG_Daten_2022!$A$1:$FK$206,FAG_Daten_2022!AM$1,FALSE))</f>
        <v>0</v>
      </c>
      <c r="BT146" s="82" t="str">
        <f>IF(VLOOKUP($A146,FAG_Daten_2022!$A$1:$FK$206,FAG_Daten_2022!AN$1,FALSE)="","",VLOOKUP($A146,FAG_Daten_2022!$A$1:$FK$206,FAG_Daten_2022!AN$1,FALSE))</f>
        <v/>
      </c>
      <c r="BU146" s="82" t="str">
        <f>IF(VLOOKUP($A146,FAG_Daten_2022!$A$1:$FK$206,FAG_Daten_2022!AO$1,FALSE)="","",VLOOKUP($A146,FAG_Daten_2022!$A$1:$FK$206,FAG_Daten_2022!AO$1,FALSE))</f>
        <v/>
      </c>
      <c r="BV146" s="240"/>
      <c r="BW146" s="82" t="str">
        <f>IF(VLOOKUP($A146,FAG_Daten_2022!$A$1:$FK$206,FAG_Daten_2022!AQ$1,FALSE)="","",VLOOKUP($A146,FAG_Daten_2022!$A$1:$FK$206,FAG_Daten_2022!AQ$1,FALSE))</f>
        <v/>
      </c>
      <c r="BX146" s="82" t="str">
        <f>IF(VLOOKUP($A146,FAG_Daten_2022!$A$1:$FK$206,FAG_Daten_2022!AR$1,FALSE)="","",VLOOKUP($A146,FAG_Daten_2022!$A$1:$FK$206,FAG_Daten_2022!AR$1,FALSE))</f>
        <v/>
      </c>
      <c r="BY146" s="82" t="str">
        <f>IF(VLOOKUP($A146,FAG_Daten_2022!$A$1:$FK$206,FAG_Daten_2022!AS$1,FALSE)="","",VLOOKUP($A146,FAG_Daten_2022!$A$1:$FK$206,FAG_Daten_2022!AS$1,FALSE))</f>
        <v/>
      </c>
      <c r="BZ146" s="82">
        <f t="shared" ref="BZ146:BZ169" si="203">IF(BN146="","",ROUND(((BA146/100)*BN146)/(($AZ146/100)*$BM146)*$I146,0))</f>
        <v>0</v>
      </c>
      <c r="CA146" s="82">
        <f t="shared" ref="CA146:CA169" si="204">IF(BO146="","",ROUND(((BB146/100)*BO146)/(($AZ146/100)*$BM146)*$I146,0))</f>
        <v>0</v>
      </c>
      <c r="CB146" s="82">
        <f t="shared" ref="CB146:CB169" si="205">IF(BP146="","",ROUND(((BC146/100)*BP146)/(($AZ146/100)*$BM146)*$I146,0))</f>
        <v>0</v>
      </c>
      <c r="CC146" s="82" t="str">
        <f t="shared" ref="CC146:CC169" si="206">IF(BQ146="","",ROUND(((BD146/100)*BQ146)/(($AZ146/100)*$BM146)*$I146,0))</f>
        <v/>
      </c>
      <c r="CD146" s="82">
        <f t="shared" ref="CD146:CD169" si="207">IF(BR146="","",ROUND(((BE146/100)*BR146)/(($AZ146/100)*$BM146)*$I146,0))</f>
        <v>0</v>
      </c>
      <c r="CE146" s="82">
        <f t="shared" ref="CE146:CE169" si="208">IF(BS146="","",ROUND(((BF146/100)*BS146)/(($AZ146/100)*$BM146)*$I146,0))</f>
        <v>0</v>
      </c>
      <c r="CF146" s="82" t="str">
        <f t="shared" ref="CF146:CF169" si="209">IF(BT146="","",ROUND(((BG146/100)*BT146)/(($AZ146/100)*$BM146)*$I146,0))</f>
        <v/>
      </c>
      <c r="CG146" s="82" t="str">
        <f t="shared" ref="CG146:CG169" si="210">IF(BU146="","",ROUND(((BH146/100)*BU146)/(($AZ146/100)*$BM146)*$I146,0))</f>
        <v/>
      </c>
      <c r="CH146" s="82" t="str">
        <f t="shared" ref="CH146:CH169" si="211">IF(BV146="","",ROUND(((BI146/100)*BV146)/(($AZ146/100)*$BM146)*$I146,0))</f>
        <v/>
      </c>
      <c r="CI146" s="82" t="str">
        <f t="shared" ref="CI146:CI169" si="212">IF(BW146="","",ROUND(((BJ146/100)*BW146)/(($AZ146/100)*$BM146)*$I146,0))</f>
        <v/>
      </c>
      <c r="CJ146" s="82" t="str">
        <f t="shared" ref="CJ146:CJ169" si="213">IF(BX146="","",ROUND(((BK146/100)*BX146)/(($AZ146/100)*$BM146)*$I146,0))</f>
        <v/>
      </c>
      <c r="CK146" s="82" t="str">
        <f t="shared" ref="CK146:CK169" si="214">IF(BY146="","",ROUND(((BL146/100)*BY146)/(($AZ146/100)*$BM146)*$I146,0))</f>
        <v/>
      </c>
      <c r="CL146" s="82">
        <f t="shared" ref="CL146:CL169" si="215">IF(BN146="","",ROUND(((BA146/100)*BN146)/(($AZ146/100)*$BM146)*$O146,0))</f>
        <v>0</v>
      </c>
      <c r="CM146" s="82">
        <f t="shared" ref="CM146:CM169" si="216">IF(BO146="","",ROUND(((BB146/100)*BO146)/(($AZ146/100)*$BM146)*$O146,0))</f>
        <v>0</v>
      </c>
      <c r="CN146" s="82">
        <f t="shared" ref="CN146:CN169" si="217">IF(BP146="","",ROUND(((BC146/100)*BP146)/(($AZ146/100)*$BM146)*$O146,0))</f>
        <v>0</v>
      </c>
      <c r="CO146" s="82" t="str">
        <f t="shared" ref="CO146:CO169" si="218">IF(BQ146="","",ROUND(((BD146/100)*BQ146)/(($AZ146/100)*$BM146)*$O146,0))</f>
        <v/>
      </c>
      <c r="CP146" s="82">
        <f t="shared" ref="CP146:CP169" si="219">IF(BR146="","",ROUND(((BE146/100)*BR146)/(($AZ146/100)*$BM146)*$O146,0))</f>
        <v>0</v>
      </c>
      <c r="CQ146" s="82">
        <f t="shared" ref="CQ146:CQ169" si="220">IF(BS146="","",ROUND(((BF146/100)*BS146)/(($AZ146/100)*$BM146)*$O146,0))</f>
        <v>0</v>
      </c>
      <c r="CR146" s="82" t="str">
        <f t="shared" ref="CR146:CR169" si="221">IF(BT146="","",ROUND(((BG146/100)*BT146)/(($AZ146/100)*$BM146)*$O146,0))</f>
        <v/>
      </c>
      <c r="CS146" s="82" t="str">
        <f t="shared" ref="CS146:CS169" si="222">IF(BU146="","",ROUND(((BH146/100)*BU146)/(($AZ146/100)*$BM146)*$O146,0))</f>
        <v/>
      </c>
      <c r="CT146" s="82" t="str">
        <f t="shared" ref="CT146:CT169" si="223">IF(BV146="","",ROUND(((BI146/100)*BV146)/(($AZ146/100)*$BM146)*$O146,0))</f>
        <v/>
      </c>
      <c r="CU146" s="82" t="str">
        <f t="shared" ref="CU146:CU169" si="224">IF(BW146="","",ROUND(((BJ146/100)*BW146)/(($AZ146/100)*$BM146)*$O146,0))</f>
        <v/>
      </c>
      <c r="CV146" s="82" t="str">
        <f t="shared" ref="CV146:CV169" si="225">IF(BX146="","",ROUND(((BK146/100)*BX146)/(($AZ146/100)*$BM146)*$O146,0))</f>
        <v/>
      </c>
      <c r="CW146" s="82" t="str">
        <f t="shared" ref="CW146:CW169" si="226">IF(BY146="","",ROUND(((BL146/100)*BY146)/(($AZ146/100)*$BM146)*$O146,0))</f>
        <v/>
      </c>
      <c r="CX146" s="82">
        <f t="shared" ref="CX146:CX169" si="227">SUM(BZ146:CK146)-SUM(CL146:CW146)</f>
        <v>0</v>
      </c>
      <c r="CY146" s="82">
        <f>VLOOKUP($A146,FAG_Daten_2022!$A$1:$FK$206,FAG_Daten_2022!I$1,FALSE)</f>
        <v>2046</v>
      </c>
      <c r="CZ146" s="82" t="str">
        <f>IF(VLOOKUP($A146,FAG_Daten_2022!$A$1:$FK$206,FAG_Daten_2022!BE$1,FALSE)="","",VLOOKUP($A146,FAG_Daten_2022!$A$1:$FK$206,FAG_Daten_2022!BE$1,FALSE))</f>
        <v/>
      </c>
      <c r="DA146" s="82" t="str">
        <f>IF(VLOOKUP($A146,FAG_Daten_2022!$A$1:$FK$206,FAG_Daten_2022!BF$1,FALSE)="","",VLOOKUP($A146,FAG_Daten_2022!$A$1:$FK$206,FAG_Daten_2022!BF$1,FALSE))</f>
        <v/>
      </c>
      <c r="DB146" s="82" t="str">
        <f>IF(VLOOKUP($A146,FAG_Daten_2022!$A$1:$FK$206,FAG_Daten_2022!BG$1,FALSE)="","",VLOOKUP($A146,FAG_Daten_2022!$A$1:$FK$206,FAG_Daten_2022!BG$1,FALSE))</f>
        <v/>
      </c>
      <c r="DC146" s="82" t="str">
        <f>IF(VLOOKUP($A146,FAG_Daten_2022!$A$1:$FK$206,FAG_Daten_2022!BH$1,FALSE)="","",VLOOKUP($A146,FAG_Daten_2022!$A$1:$FK$206,FAG_Daten_2022!BH$1,FALSE))</f>
        <v/>
      </c>
      <c r="DD146" s="82" t="str">
        <f>IF(VLOOKUP($A146,FAG_Daten_2022!$A$1:$FK$206,FAG_Daten_2022!BI$1,FALSE)="","",VLOOKUP($A146,FAG_Daten_2022!$A$1:$FK$206,FAG_Daten_2022!BI$1,FALSE))</f>
        <v/>
      </c>
      <c r="DE146" s="82" t="str">
        <f>IF(VLOOKUP($A146,FAG_Daten_2022!$A$1:$FK$206,FAG_Daten_2022!BJ$1,FALSE)="","",VLOOKUP($A146,FAG_Daten_2022!$A$1:$FK$206,FAG_Daten_2022!BJ$1,FALSE))</f>
        <v/>
      </c>
      <c r="DF146" s="82" t="str">
        <f>IF(VLOOKUP($A146,FAG_Daten_2022!$A$1:$FK$206,FAG_Daten_2022!BK$1,FALSE)="","",VLOOKUP($A146,FAG_Daten_2022!$A$1:$FK$206,FAG_Daten_2022!BK$1,FALSE))</f>
        <v/>
      </c>
      <c r="DG146" s="82" t="str">
        <f>IF(VLOOKUP($A146,FAG_Daten_2022!$A$1:$FK$206,FAG_Daten_2022!BL$1,FALSE)="","",VLOOKUP($A146,FAG_Daten_2022!$A$1:$FK$206,FAG_Daten_2022!BL$1,FALSE))</f>
        <v/>
      </c>
      <c r="DH146" s="240"/>
      <c r="DI146" s="82" t="str">
        <f>IF(VLOOKUP($A146,FAG_Daten_2022!$A$1:$FK$206,FAG_Daten_2022!BN$1,FALSE)="","",VLOOKUP($A146,FAG_Daten_2022!$A$1:$FK$206,FAG_Daten_2022!BN$1,FALSE))</f>
        <v/>
      </c>
      <c r="DJ146" s="82" t="str">
        <f>IF(VLOOKUP($A146,FAG_Daten_2022!$A$1:$FK$206,FAG_Daten_2022!BO$1,FALSE)="","",VLOOKUP($A146,FAG_Daten_2022!$A$1:$FK$206,FAG_Daten_2022!BO$1,FALSE))</f>
        <v/>
      </c>
      <c r="DK146" s="82" t="str">
        <f>IF(VLOOKUP($A146,FAG_Daten_2022!$A$1:$FK$206,FAG_Daten_2022!BP$1,FALSE)="","",VLOOKUP($A146,FAG_Daten_2022!$A$1:$FK$206,FAG_Daten_2022!BP$1,FALSE))</f>
        <v/>
      </c>
      <c r="DL146" s="82" t="str">
        <f>IF(VLOOKUP($A146,FAG_Daten_2022!$A$1:$FK$206,FAG_Daten_2022!BQ$1,FALSE)="","",VLOOKUP($A146,FAG_Daten_2022!$A$1:$FK$206,FAG_Daten_2022!BQ$1,FALSE))</f>
        <v/>
      </c>
      <c r="DM146" s="82" t="str">
        <f>IF(VLOOKUP($A146,FAG_Daten_2022!$A$1:$FK$206,FAG_Daten_2022!BR$1,FALSE)="","",VLOOKUP($A146,FAG_Daten_2022!$A$1:$FK$206,FAG_Daten_2022!BR$1,FALSE))</f>
        <v/>
      </c>
      <c r="DN146" s="82" t="str">
        <f t="shared" ref="DN146:DN169" si="228">IF(CZ146="","",ROUND($Z146*(CZ146/$CY146),0))</f>
        <v/>
      </c>
      <c r="DO146" s="82" t="str">
        <f t="shared" ref="DO146:DO169" si="229">IF(DA146="","",ROUND($Z146*(DA146/$CY146),0))</f>
        <v/>
      </c>
      <c r="DP146" s="82" t="str">
        <f t="shared" ref="DP146:DP169" si="230">IF(DB146="","",ROUND($Z146*(DB146/$CY146),0))</f>
        <v/>
      </c>
      <c r="DQ146" s="82" t="str">
        <f t="shared" ref="DQ146:DQ169" si="231">IF(DC146="","",ROUND($Z146*(DC146/$CY146),0))</f>
        <v/>
      </c>
      <c r="DR146" s="82" t="str">
        <f t="shared" ref="DR146:DR169" si="232">IF(DD146="","",ROUND($Z146*(DD146/$CY146),0))</f>
        <v/>
      </c>
      <c r="DS146" s="82" t="str">
        <f t="shared" ref="DS146:DS169" si="233">IF(DE146="","",ROUND($Z146*(DE146/$CY146),0))</f>
        <v/>
      </c>
      <c r="DT146" s="82" t="str">
        <f t="shared" ref="DT146:DT169" si="234">IF(DF146="","",ROUND($Z146*(DF146/$CY146),0))</f>
        <v/>
      </c>
      <c r="DU146" s="82" t="str">
        <f t="shared" ref="DU146:DU169" si="235">IF(DG146="","",ROUND($Z146*(DG146/$CY146),0))</f>
        <v/>
      </c>
      <c r="DV146" s="82" t="str">
        <f t="shared" ref="DV146:DV169" si="236">IF(DH146="","",ROUND($Z146*(DH146/$CY146),0))</f>
        <v/>
      </c>
      <c r="DW146" s="82" t="str">
        <f t="shared" ref="DW146:DW169" si="237">IF(DI146="","",ROUND($Z146*(DI146/$CY146),0))</f>
        <v/>
      </c>
      <c r="DX146" s="82" t="str">
        <f t="shared" ref="DX146:DX169" si="238">IF(DJ146="","",ROUND($Z146*(DJ146/$CY146),0))</f>
        <v/>
      </c>
      <c r="DY146" s="82" t="str">
        <f t="shared" ref="DY146:DY169" si="239">IF(DK146="","",ROUND($Z146*(DK146/$CY146),0))</f>
        <v/>
      </c>
      <c r="DZ146" s="82">
        <f t="shared" ref="DZ146:DZ169" si="240">SUM(DN146:DY146)</f>
        <v>0</v>
      </c>
      <c r="EA146" s="82">
        <f t="shared" ref="EA146:EA169" si="241">SUM(CX146,DZ146)</f>
        <v>0</v>
      </c>
      <c r="EB146" s="82"/>
      <c r="EC146" s="82"/>
      <c r="ED146" s="82"/>
      <c r="EE146" s="82"/>
      <c r="EF146" s="82"/>
      <c r="EG146" s="82"/>
      <c r="EH146" s="82"/>
      <c r="EI146" s="82"/>
      <c r="EJ146" s="82"/>
      <c r="EK146" s="1"/>
      <c r="EL146" s="11"/>
      <c r="EM146" s="1"/>
    </row>
    <row r="147" spans="1:143" s="3" customFormat="1" outlineLevel="1" x14ac:dyDescent="0.2">
      <c r="A147" s="3">
        <v>198</v>
      </c>
      <c r="B147" s="3" t="str">
        <f>VLOOKUP(A147,FAG_Daten_2022!A$1:$FK$206,FAG_Daten_2022!$B$1,FALSE)</f>
        <v>Uster</v>
      </c>
      <c r="C147" s="3" t="str">
        <f>VLOOKUP(A147,FAG_Daten_2022!A$1:$FK$206,FAG_Daten_2022!$C$1,FALSE)</f>
        <v>Stadt</v>
      </c>
      <c r="D147" s="3" t="str">
        <f>VLOOKUP(A147,FAG_Daten_2022!A$1:$FK$206,FAG_Daten_2022!$D$1,FALSE)</f>
        <v>Bezirk Uster</v>
      </c>
      <c r="E147" s="82">
        <f>VLOOKUP(A147,FAG_Daten_2022!A$1:$FK$206,FAG_Daten_2022!$AT$1,FALSE)</f>
        <v>3021</v>
      </c>
      <c r="F147" s="82">
        <f>VLOOKUP(A147,FAG_Daten_2022!A$1:$FK$206,FAG_Daten_2022!$AV$1,FALSE)</f>
        <v>3770</v>
      </c>
      <c r="G147" s="82">
        <f>VLOOKUP(A147,FAG_Daten_2022!A$1:$FK$206,FAG_Daten_2022!$F$1,FALSE)</f>
        <v>35295</v>
      </c>
      <c r="H147" s="80">
        <f>VLOOKUP(A147,FAG_Daten_2022!A$1:$FK$206,FAG_Daten_2022!$DH$1,FALSE)</f>
        <v>108.55</v>
      </c>
      <c r="I147" s="82">
        <f>ROUND(IF(E147&lt;FAG_Basisdaten!$C$5*F147,(FAG_Basisdaten!$C$5*F147-E147)*G147*H147/100,0),0)</f>
        <v>21474281</v>
      </c>
      <c r="J147" s="82">
        <f>VLOOKUP(A147,FAG_Daten_2022!A$1:$FK$206,FAG_Daten_2022!$AT$1,FALSE)</f>
        <v>3021</v>
      </c>
      <c r="K147" s="82">
        <f>VLOOKUP(A147,FAG_Daten_2022!A$1:$FK$206,FAG_Daten_2022!$AV$1,FALSE)</f>
        <v>3770</v>
      </c>
      <c r="L147" s="3">
        <f>VLOOKUP(A147,FAG_Daten_2022!A$1:$FK$206,FAG_Daten_2022!$F$1,FALSE)</f>
        <v>35295</v>
      </c>
      <c r="M147" s="3">
        <f>VLOOKUP(A147,FAG_Daten_2022!A$1:$FK$206,FAG_Daten_2022!DJ$1,FALSE)</f>
        <v>99.67</v>
      </c>
      <c r="N147" s="3">
        <f>VLOOKUP(A147,FAG_Daten_2022!A$1:$FK$206,FAG_Daten_2022!$DK$1,FALSE)</f>
        <v>100.87</v>
      </c>
      <c r="O147" s="82">
        <f>ROUND(IF(J147&gt;K147*FAG_Basisdaten!$C$8,(J147-K147*FAG_Basisdaten!$C$8)*FAG_Basisdaten!$C$9*L147*(M147/N147),0),0)</f>
        <v>0</v>
      </c>
      <c r="P147" s="82">
        <f>VLOOKUP(A147,FAG_Daten_2022!A$1:$FK$206,FAG_Daten_2022!$I$1,FALSE)</f>
        <v>7089</v>
      </c>
      <c r="Q147" s="82">
        <f>VLOOKUP(A147,FAG_Daten_2022!A$1:$FK$206,FAG_Daten_2022!$F$1,FALSE)</f>
        <v>35295</v>
      </c>
      <c r="R147" s="82">
        <f>VLOOKUP(A147,FAG_Daten_2022!A$1:$FK$206,FAG_Daten_2022!$K$1,FALSE)</f>
        <v>232131</v>
      </c>
      <c r="S147" s="82">
        <f>VLOOKUP(A147,FAG_Daten_2022!A$1:$FK$206,FAG_Daten_2022!$H$1,FALSE)</f>
        <v>1130451</v>
      </c>
      <c r="T147" s="82">
        <f>VLOOKUP(A147,FAG_Daten_2022!A$1:$FK$206,FAG_Daten_2022!$F$1,FALSE)</f>
        <v>35295</v>
      </c>
      <c r="U147" s="3">
        <f>VLOOKUP(A147,FAG_Daten_2022!A$1:$FK$206,FAG_Daten_2022!$BC$1,FALSE)</f>
        <v>102.3</v>
      </c>
      <c r="V147" s="3">
        <f>VLOOKUP(A147,FAG_Daten_2022!A$1:$FK$206,FAG_Daten_2022!$BD$1,FALSE)</f>
        <v>104.2</v>
      </c>
      <c r="W147" s="118">
        <f>IF((P147/Q147)&gt;(R147/S147)*FAG_Basisdaten!$C$12,((P147/Q147)-(R147/S147)*FAG_Basisdaten!$C$12)*T147*FAG_Basisdaten!$C$13*(U147/V147),0)</f>
        <v>0</v>
      </c>
      <c r="X147" s="3">
        <f>VLOOKUP(A147,FAG_Daten_2022!A$1:$FK$206,FAG_Daten_2022!$DH$1,FALSE)</f>
        <v>108.55</v>
      </c>
      <c r="Y147" s="3">
        <f>VLOOKUP(A147,FAG_Daten_2022!A$1:$FK$206,FAG_Daten_2022!$DJ$1,FALSE)</f>
        <v>99.67</v>
      </c>
      <c r="Z147" s="82">
        <f>ROUND(W147-W147*MIN(MAX((Y147*FAG_Basisdaten!$C$15-X147)/(Y147*FAG_Basisdaten!$C$14),0),1),0)</f>
        <v>0</v>
      </c>
      <c r="AA147" s="79">
        <f>VLOOKUP(A147,FAG_Daten_2022!A$1:$FK$206,FAG_Daten_2022!$AW$1,FALSE)</f>
        <v>1247.08</v>
      </c>
      <c r="AB147" s="83">
        <f>VLOOKUP(A147,FAG_Daten_2022!A$1:$FK$206,FAG_Daten_2022!$AZ$1,FALSE)</f>
        <v>2.8E-3</v>
      </c>
      <c r="AC147" s="3">
        <f>VLOOKUP(A147,FAG_Daten_2022!A$1:$FK$206,FAG_Daten_2022!$F$1,FALSE)</f>
        <v>35295</v>
      </c>
      <c r="AD147" s="3">
        <f>VLOOKUP(A147,FAG_Daten_2022!A$1:$FK$206,FAG_Daten_2022!$BC$1,FALSE)</f>
        <v>102.3</v>
      </c>
      <c r="AE147" s="3">
        <f>VLOOKUP(A147,FAG_Daten_2022!A$1:$FK$206,FAG_Daten_2022!$BD$1,FALSE)</f>
        <v>104.2</v>
      </c>
      <c r="AF147" s="80">
        <f>IF(OR(AA147&lt;FAG_Basisdaten!$C$18,AB147&gt;FAG_Basisdaten!$C$19),MAX((FAG_Basisdaten!$C$20+FAG_Basisdaten!$C$21*AA147+FAG_Basisdaten!$C$22*AB147*100)*AC147*(AD147/AE147),0),0)</f>
        <v>0</v>
      </c>
      <c r="AG147" s="3">
        <f>VLOOKUP(A147,FAG_Daten_2022!A$1:$FK$206,FAG_Daten_2022!$DH$1,FALSE)</f>
        <v>108.55</v>
      </c>
      <c r="AH147" s="3">
        <f>VLOOKUP(A147,FAG_Daten_2022!A$1:$FK$206,FAG_Daten_2022!$DJ$1,FALSE)</f>
        <v>99.67</v>
      </c>
      <c r="AI147" s="82">
        <f>ROUND(AF147-AF147*MIN(MAX((AH147*FAG_Basisdaten!$C$24-AG147)/(AH147*FAG_Basisdaten!$C$23),0),1),0)</f>
        <v>0</v>
      </c>
      <c r="AJ147" s="3">
        <f>VLOOKUP(A147,FAG_Daten_2022!$A$1:$FK$206,FAG_Daten_2022!$BC$1,FALSE)</f>
        <v>102.3</v>
      </c>
      <c r="AK147" s="3">
        <f>VLOOKUP(A147,FAG_Daten_2022!$A$1:$FK$206,FAG_Daten_2022!$BD$1,FALSE)</f>
        <v>104.2</v>
      </c>
      <c r="AL147" s="82">
        <v>0</v>
      </c>
      <c r="AM147" s="82">
        <f t="shared" si="202"/>
        <v>21474281</v>
      </c>
      <c r="AN147" s="115" t="str">
        <f>IF(VLOOKUP($A147,FAG_Daten_2022!$A$1:$FK$206,FAG_Daten_2022!BS$1,FALSE)="","",VLOOKUP($A147,FAG_Daten_2022!$A$1:$FK$206,FAG_Daten_2022!BS$1,FALSE))</f>
        <v/>
      </c>
      <c r="AO147" s="115" t="str">
        <f>IF(VLOOKUP($A147,FAG_Daten_2022!$A$1:$FK$206,FAG_Daten_2022!BT$1,FALSE)="","",VLOOKUP($A147,FAG_Daten_2022!$A$1:$FK$206,FAG_Daten_2022!BT$1,FALSE))</f>
        <v/>
      </c>
      <c r="AP147" s="115" t="str">
        <f>IF(VLOOKUP($A147,FAG_Daten_2022!$A$1:$FK$206,FAG_Daten_2022!BU$1,FALSE)="","",VLOOKUP($A147,FAG_Daten_2022!$A$1:$FK$206,FAG_Daten_2022!BU$1,FALSE))</f>
        <v/>
      </c>
      <c r="AQ147" s="115" t="str">
        <f>IF(VLOOKUP($A147,FAG_Daten_2022!$A$1:$FK$206,FAG_Daten_2022!BV$1,FALSE)="","",VLOOKUP($A147,FAG_Daten_2022!$A$1:$FK$206,FAG_Daten_2022!BV$1,FALSE))</f>
        <v/>
      </c>
      <c r="AR147" s="115" t="str">
        <f>IF(VLOOKUP($A147,FAG_Daten_2022!$A$1:$FK$206,FAG_Daten_2022!BW$1,FALSE)="","",VLOOKUP($A147,FAG_Daten_2022!$A$1:$FK$206,FAG_Daten_2022!BW$1,FALSE))</f>
        <v>Uster</v>
      </c>
      <c r="AS147" s="115" t="str">
        <f>IF(VLOOKUP($A147,FAG_Daten_2022!$A$1:$FK$206,FAG_Daten_2022!BX$1,FALSE)="","",VLOOKUP($A147,FAG_Daten_2022!$A$1:$FK$206,FAG_Daten_2022!BX$1,FALSE))</f>
        <v>Nänikon-Greifensee</v>
      </c>
      <c r="AT147" s="115" t="str">
        <f>IF(VLOOKUP($A147,FAG_Daten_2022!$A$1:$FK$206,FAG_Daten_2022!BY$1,FALSE)="","",VLOOKUP($A147,FAG_Daten_2022!$A$1:$FK$206,FAG_Daten_2022!BY$1,FALSE))</f>
        <v/>
      </c>
      <c r="AU147" s="115" t="str">
        <f>IF(VLOOKUP($A147,FAG_Daten_2022!$A$1:$FK$206,FAG_Daten_2022!BZ$1,FALSE)="","",VLOOKUP($A147,FAG_Daten_2022!$A$1:$FK$206,FAG_Daten_2022!BZ$1,FALSE))</f>
        <v/>
      </c>
      <c r="AV147" s="115" t="str">
        <f>IF(VLOOKUP($A147,FAG_Daten_2022!$A$1:$FK$206,FAG_Daten_2022!CA$1,FALSE)="","",VLOOKUP($A147,FAG_Daten_2022!$A$1:$FK$206,FAG_Daten_2022!CA$1,FALSE))</f>
        <v/>
      </c>
      <c r="AW147" s="115" t="str">
        <f>IF(VLOOKUP($A147,FAG_Daten_2022!$A$1:$FK$206,FAG_Daten_2022!CB$1,FALSE)="","",VLOOKUP($A147,FAG_Daten_2022!$A$1:$FK$206,FAG_Daten_2022!CB$1,FALSE))</f>
        <v/>
      </c>
      <c r="AX147" s="115" t="str">
        <f>IF(VLOOKUP($A147,FAG_Daten_2022!$A$1:$FK$206,FAG_Daten_2022!CC$1,FALSE)="","",VLOOKUP($A147,FAG_Daten_2022!$A$1:$FK$206,FAG_Daten_2022!CC$1,FALSE))</f>
        <v/>
      </c>
      <c r="AY147" s="115" t="str">
        <f>IF(VLOOKUP($A147,FAG_Daten_2022!$A$1:$FK$206,FAG_Daten_2022!CD$1,FALSE)="","",VLOOKUP($A147,FAG_Daten_2022!$A$1:$FK$206,FAG_Daten_2022!CD$1,FALSE))</f>
        <v/>
      </c>
      <c r="AZ147" s="80">
        <f>VLOOKUP($A147,FAG_Daten_2022!$A$1:$FK$206,FAG_Daten_2022!$DH$1,FALSE)</f>
        <v>108.55</v>
      </c>
      <c r="BA147" s="80">
        <f>IF(VLOOKUP($A147,FAG_Daten_2022!$A$1:$FK$206,FAG_Daten_2022!M$1,FALSE)="","",VLOOKUP($A147,FAG_Daten_2022!$A$1:$FK$206,FAG_Daten_2022!M$1,FALSE))</f>
        <v>0</v>
      </c>
      <c r="BB147" s="80">
        <f>IF(VLOOKUP($A147,FAG_Daten_2022!$A$1:$FK$206,FAG_Daten_2022!N$1,FALSE)="","",VLOOKUP($A147,FAG_Daten_2022!$A$1:$FK$206,FAG_Daten_2022!N$1,FALSE))</f>
        <v>0</v>
      </c>
      <c r="BC147" s="80">
        <f>IF(VLOOKUP($A147,FAG_Daten_2022!$A$1:$FK$206,FAG_Daten_2022!O$1,FALSE)="","",VLOOKUP($A147,FAG_Daten_2022!$A$1:$FK$206,FAG_Daten_2022!O$1,FALSE))</f>
        <v>0</v>
      </c>
      <c r="BD147" s="80" t="str">
        <f>IF(VLOOKUP($A147,FAG_Daten_2022!$A$1:$FK$206,FAG_Daten_2022!P$1,FALSE)="","",VLOOKUP($A147,FAG_Daten_2022!$A$1:$FK$206,FAG_Daten_2022!P$1,FALSE))</f>
        <v/>
      </c>
      <c r="BE147" s="80">
        <f>IF(VLOOKUP($A147,FAG_Daten_2022!$A$1:$FK$206,FAG_Daten_2022!R$1,FALSE)="","",VLOOKUP($A147,FAG_Daten_2022!$A$1:$FK$206,FAG_Daten_2022!R$1,FALSE))</f>
        <v>18</v>
      </c>
      <c r="BF147" s="80">
        <f>IF(VLOOKUP($A147,FAG_Daten_2022!$A$1:$FK$206,FAG_Daten_2022!S$1,FALSE)="","",VLOOKUP($A147,FAG_Daten_2022!$A$1:$FK$206,FAG_Daten_2022!S$1,FALSE))</f>
        <v>14</v>
      </c>
      <c r="BG147" s="80" t="str">
        <f>IF(VLOOKUP($A147,FAG_Daten_2022!$A$1:$FK$206,FAG_Daten_2022!T$1,FALSE)="","",VLOOKUP($A147,FAG_Daten_2022!$A$1:$FK$206,FAG_Daten_2022!T$1,FALSE))</f>
        <v/>
      </c>
      <c r="BH147" s="80" t="str">
        <f>IF(VLOOKUP($A147,FAG_Daten_2022!$A$1:$FK$206,FAG_Daten_2022!U$1,FALSE)="","",VLOOKUP($A147,FAG_Daten_2022!$A$1:$FK$206,FAG_Daten_2022!U$1,FALSE))</f>
        <v/>
      </c>
      <c r="BI147" s="80">
        <f>IF(VLOOKUP($A147,FAG_Daten_2022!$A$1:$FK$206,FAG_Daten_2022!W$1,FALSE)="","",VLOOKUP($A147,FAG_Daten_2022!$A$1:$FK$206,FAG_Daten_2022!W$1,FALSE))</f>
        <v>0</v>
      </c>
      <c r="BJ147" s="80" t="str">
        <f>IF(VLOOKUP($A147,FAG_Daten_2022!$A$1:$FK$206,FAG_Daten_2022!X$1,FALSE)="","",VLOOKUP($A147,FAG_Daten_2022!$A$1:$FK$206,FAG_Daten_2022!X$1,FALSE))</f>
        <v/>
      </c>
      <c r="BK147" s="80" t="str">
        <f>IF(VLOOKUP($A147,FAG_Daten_2022!$A$1:$FK$206,FAG_Daten_2022!Y$1,FALSE)="","",VLOOKUP($A147,FAG_Daten_2022!$A$1:$FK$206,FAG_Daten_2022!Y$1,FALSE))</f>
        <v/>
      </c>
      <c r="BL147" s="80" t="str">
        <f>IF(VLOOKUP($A147,FAG_Daten_2022!$A$1:$FK$206,FAG_Daten_2022!Z$1,FALSE)="","",VLOOKUP($A147,FAG_Daten_2022!$A$1:$FK$206,FAG_Daten_2022!Z$1,FALSE))</f>
        <v/>
      </c>
      <c r="BM147" s="82">
        <f>IF(VLOOKUP($A147,FAG_Daten_2022!$A$1:$FK$206,FAG_Daten_2022!AG$1,FALSE)="","",VLOOKUP($A147,FAG_Daten_2022!$A$1:$FK$206,FAG_Daten_2022!AG$1,FALSE))</f>
        <v>106626998</v>
      </c>
      <c r="BN147" s="82">
        <f>IF(VLOOKUP($A147,FAG_Daten_2022!$A$1:$FK$206,FAG_Daten_2022!AH$1,FALSE)="","",VLOOKUP($A147,FAG_Daten_2022!$A$1:$FK$206,FAG_Daten_2022!AH$1,FALSE))</f>
        <v>0</v>
      </c>
      <c r="BO147" s="82">
        <f>IF(VLOOKUP($A147,FAG_Daten_2022!$A$1:$FK$206,FAG_Daten_2022!AI$1,FALSE)="","",VLOOKUP($A147,FAG_Daten_2022!$A$1:$FK$206,FAG_Daten_2022!AI$1,FALSE))</f>
        <v>0</v>
      </c>
      <c r="BP147" s="113">
        <f>IF(VLOOKUP($A147,FAG_Daten_2022!$A$1:$FK$206,FAG_Daten_2022!AJ$1,FALSE)="","",VLOOKUP($A147,FAG_Daten_2022!$A$1:$FK$206,FAG_Daten_2022!AJ$1,FALSE))</f>
        <v>0</v>
      </c>
      <c r="BQ147" s="82" t="str">
        <f>IF(VLOOKUP($A147,FAG_Daten_2022!$A$1:$FK$206,FAG_Daten_2022!AK$1,FALSE)="","",VLOOKUP($A147,FAG_Daten_2022!$A$1:$FK$206,FAG_Daten_2022!AK$1,FALSE))</f>
        <v/>
      </c>
      <c r="BR147" s="82">
        <f>IF(VLOOKUP($A147,FAG_Daten_2022!$A$1:$FK$206,FAG_Daten_2022!AL$1,FALSE)="","",VLOOKUP($A147,FAG_Daten_2022!$A$1:$FK$206,FAG_Daten_2022!AL$1,FALSE))</f>
        <v>94593577</v>
      </c>
      <c r="BS147" s="82">
        <f>IF(VLOOKUP($A147,FAG_Daten_2022!$A$1:$FK$206,FAG_Daten_2022!AM$1,FALSE)="","",VLOOKUP($A147,FAG_Daten_2022!$A$1:$FK$206,FAG_Daten_2022!AM$1,FALSE))</f>
        <v>12033421</v>
      </c>
      <c r="BT147" s="82" t="str">
        <f>IF(VLOOKUP($A147,FAG_Daten_2022!$A$1:$FK$206,FAG_Daten_2022!AN$1,FALSE)="","",VLOOKUP($A147,FAG_Daten_2022!$A$1:$FK$206,FAG_Daten_2022!AN$1,FALSE))</f>
        <v/>
      </c>
      <c r="BU147" s="82" t="str">
        <f>IF(VLOOKUP($A147,FAG_Daten_2022!$A$1:$FK$206,FAG_Daten_2022!AO$1,FALSE)="","",VLOOKUP($A147,FAG_Daten_2022!$A$1:$FK$206,FAG_Daten_2022!AO$1,FALSE))</f>
        <v/>
      </c>
      <c r="BV147" s="82">
        <f>IF(VLOOKUP($A147,FAG_Daten_2022!$A$1:$FK$206,FAG_Daten_2022!AP$1,FALSE)="","",VLOOKUP($A147,FAG_Daten_2022!$A$1:$FK$206,FAG_Daten_2022!AP$1,FALSE))</f>
        <v>0</v>
      </c>
      <c r="BW147" s="82" t="str">
        <f>IF(VLOOKUP($A147,FAG_Daten_2022!$A$1:$FK$206,FAG_Daten_2022!AQ$1,FALSE)="","",VLOOKUP($A147,FAG_Daten_2022!$A$1:$FK$206,FAG_Daten_2022!AQ$1,FALSE))</f>
        <v/>
      </c>
      <c r="BX147" s="82" t="str">
        <f>IF(VLOOKUP($A147,FAG_Daten_2022!$A$1:$FK$206,FAG_Daten_2022!AR$1,FALSE)="","",VLOOKUP($A147,FAG_Daten_2022!$A$1:$FK$206,FAG_Daten_2022!AR$1,FALSE))</f>
        <v/>
      </c>
      <c r="BY147" s="82" t="str">
        <f>IF(VLOOKUP($A147,FAG_Daten_2022!$A$1:$FK$206,FAG_Daten_2022!AS$1,FALSE)="","",VLOOKUP($A147,FAG_Daten_2022!$A$1:$FK$206,FAG_Daten_2022!AS$1,FALSE))</f>
        <v/>
      </c>
      <c r="BZ147" s="82">
        <f t="shared" si="203"/>
        <v>0</v>
      </c>
      <c r="CA147" s="82">
        <f t="shared" si="204"/>
        <v>0</v>
      </c>
      <c r="CB147" s="82">
        <f t="shared" si="205"/>
        <v>0</v>
      </c>
      <c r="CC147" s="82" t="str">
        <f t="shared" si="206"/>
        <v/>
      </c>
      <c r="CD147" s="82">
        <f t="shared" si="207"/>
        <v>3159045</v>
      </c>
      <c r="CE147" s="82">
        <f t="shared" si="208"/>
        <v>312564</v>
      </c>
      <c r="CF147" s="82" t="str">
        <f t="shared" si="209"/>
        <v/>
      </c>
      <c r="CG147" s="82" t="str">
        <f t="shared" si="210"/>
        <v/>
      </c>
      <c r="CH147" s="82">
        <f t="shared" si="211"/>
        <v>0</v>
      </c>
      <c r="CI147" s="82" t="str">
        <f t="shared" si="212"/>
        <v/>
      </c>
      <c r="CJ147" s="82" t="str">
        <f t="shared" si="213"/>
        <v/>
      </c>
      <c r="CK147" s="82" t="str">
        <f t="shared" si="214"/>
        <v/>
      </c>
      <c r="CL147" s="82">
        <f t="shared" si="215"/>
        <v>0</v>
      </c>
      <c r="CM147" s="82">
        <f t="shared" si="216"/>
        <v>0</v>
      </c>
      <c r="CN147" s="82">
        <f t="shared" si="217"/>
        <v>0</v>
      </c>
      <c r="CO147" s="82" t="str">
        <f t="shared" si="218"/>
        <v/>
      </c>
      <c r="CP147" s="82">
        <f t="shared" si="219"/>
        <v>0</v>
      </c>
      <c r="CQ147" s="82">
        <f t="shared" si="220"/>
        <v>0</v>
      </c>
      <c r="CR147" s="82" t="str">
        <f t="shared" si="221"/>
        <v/>
      </c>
      <c r="CS147" s="82" t="str">
        <f t="shared" si="222"/>
        <v/>
      </c>
      <c r="CT147" s="82">
        <f t="shared" si="223"/>
        <v>0</v>
      </c>
      <c r="CU147" s="82" t="str">
        <f t="shared" si="224"/>
        <v/>
      </c>
      <c r="CV147" s="82" t="str">
        <f t="shared" si="225"/>
        <v/>
      </c>
      <c r="CW147" s="82" t="str">
        <f t="shared" si="226"/>
        <v/>
      </c>
      <c r="CX147" s="82">
        <f t="shared" si="227"/>
        <v>3471609</v>
      </c>
      <c r="CY147" s="82">
        <f>VLOOKUP($A147,FAG_Daten_2022!$A$1:$FK$206,FAG_Daten_2022!I$1,FALSE)</f>
        <v>7089</v>
      </c>
      <c r="CZ147" s="82" t="str">
        <f>IF(VLOOKUP($A147,FAG_Daten_2022!$A$1:$FK$206,FAG_Daten_2022!BE$1,FALSE)="","",VLOOKUP($A147,FAG_Daten_2022!$A$1:$FK$206,FAG_Daten_2022!BE$1,FALSE))</f>
        <v/>
      </c>
      <c r="DA147" s="82" t="str">
        <f>IF(VLOOKUP($A147,FAG_Daten_2022!$A$1:$FK$206,FAG_Daten_2022!BF$1,FALSE)="","",VLOOKUP($A147,FAG_Daten_2022!$A$1:$FK$206,FAG_Daten_2022!BF$1,FALSE))</f>
        <v/>
      </c>
      <c r="DB147" s="82" t="str">
        <f>IF(VLOOKUP($A147,FAG_Daten_2022!$A$1:$FK$206,FAG_Daten_2022!BG$1,FALSE)="","",VLOOKUP($A147,FAG_Daten_2022!$A$1:$FK$206,FAG_Daten_2022!BG$1,FALSE))</f>
        <v/>
      </c>
      <c r="DC147" s="82" t="str">
        <f>IF(VLOOKUP($A147,FAG_Daten_2022!$A$1:$FK$206,FAG_Daten_2022!BH$1,FALSE)="","",VLOOKUP($A147,FAG_Daten_2022!$A$1:$FK$206,FAG_Daten_2022!BH$1,FALSE))</f>
        <v/>
      </c>
      <c r="DD147" s="82">
        <f>IF(VLOOKUP($A147,FAG_Daten_2022!$A$1:$FK$206,FAG_Daten_2022!BI$1,FALSE)="","",VLOOKUP($A147,FAG_Daten_2022!$A$1:$FK$206,FAG_Daten_2022!BI$1,FALSE))</f>
        <v>734</v>
      </c>
      <c r="DE147" s="82">
        <f>IF(VLOOKUP($A147,FAG_Daten_2022!$A$1:$FK$206,FAG_Daten_2022!BJ$1,FALSE)="","",VLOOKUP($A147,FAG_Daten_2022!$A$1:$FK$206,FAG_Daten_2022!BJ$1,FALSE))</f>
        <v>50</v>
      </c>
      <c r="DF147" s="82" t="str">
        <f>IF(VLOOKUP($A147,FAG_Daten_2022!$A$1:$FK$206,FAG_Daten_2022!BK$1,FALSE)="","",VLOOKUP($A147,FAG_Daten_2022!$A$1:$FK$206,FAG_Daten_2022!BK$1,FALSE))</f>
        <v/>
      </c>
      <c r="DG147" s="82" t="str">
        <f>IF(VLOOKUP($A147,FAG_Daten_2022!$A$1:$FK$206,FAG_Daten_2022!BL$1,FALSE)="","",VLOOKUP($A147,FAG_Daten_2022!$A$1:$FK$206,FAG_Daten_2022!BL$1,FALSE))</f>
        <v/>
      </c>
      <c r="DH147" s="82" t="str">
        <f>IF(VLOOKUP($A147,FAG_Daten_2022!$A$1:$FK$206,FAG_Daten_2022!BM$1,FALSE)="","",VLOOKUP($A147,FAG_Daten_2022!$A$1:$FK$206,FAG_Daten_2022!BM$1,FALSE))</f>
        <v/>
      </c>
      <c r="DI147" s="82" t="str">
        <f>IF(VLOOKUP($A147,FAG_Daten_2022!$A$1:$FK$206,FAG_Daten_2022!BN$1,FALSE)="","",VLOOKUP($A147,FAG_Daten_2022!$A$1:$FK$206,FAG_Daten_2022!BN$1,FALSE))</f>
        <v/>
      </c>
      <c r="DJ147" s="82" t="str">
        <f>IF(VLOOKUP($A147,FAG_Daten_2022!$A$1:$FK$206,FAG_Daten_2022!BO$1,FALSE)="","",VLOOKUP($A147,FAG_Daten_2022!$A$1:$FK$206,FAG_Daten_2022!BO$1,FALSE))</f>
        <v/>
      </c>
      <c r="DK147" s="82" t="str">
        <f>IF(VLOOKUP($A147,FAG_Daten_2022!$A$1:$FK$206,FAG_Daten_2022!BP$1,FALSE)="","",VLOOKUP($A147,FAG_Daten_2022!$A$1:$FK$206,FAG_Daten_2022!BP$1,FALSE))</f>
        <v/>
      </c>
      <c r="DL147" s="82" t="str">
        <f>IF(VLOOKUP($A147,FAG_Daten_2022!$A$1:$FK$206,FAG_Daten_2022!BQ$1,FALSE)="","",VLOOKUP($A147,FAG_Daten_2022!$A$1:$FK$206,FAG_Daten_2022!BQ$1,FALSE))</f>
        <v/>
      </c>
      <c r="DM147" s="82" t="str">
        <f>IF(VLOOKUP($A147,FAG_Daten_2022!$A$1:$FK$206,FAG_Daten_2022!BR$1,FALSE)="","",VLOOKUP($A147,FAG_Daten_2022!$A$1:$FK$206,FAG_Daten_2022!BR$1,FALSE))</f>
        <v/>
      </c>
      <c r="DN147" s="82" t="str">
        <f t="shared" si="228"/>
        <v/>
      </c>
      <c r="DO147" s="82" t="str">
        <f t="shared" si="229"/>
        <v/>
      </c>
      <c r="DP147" s="82" t="str">
        <f t="shared" si="230"/>
        <v/>
      </c>
      <c r="DQ147" s="82" t="str">
        <f t="shared" si="231"/>
        <v/>
      </c>
      <c r="DR147" s="82">
        <f t="shared" si="232"/>
        <v>0</v>
      </c>
      <c r="DS147" s="82">
        <f t="shared" si="233"/>
        <v>0</v>
      </c>
      <c r="DT147" s="82" t="str">
        <f t="shared" si="234"/>
        <v/>
      </c>
      <c r="DU147" s="82" t="str">
        <f t="shared" si="235"/>
        <v/>
      </c>
      <c r="DV147" s="82" t="str">
        <f t="shared" si="236"/>
        <v/>
      </c>
      <c r="DW147" s="82" t="str">
        <f t="shared" si="237"/>
        <v/>
      </c>
      <c r="DX147" s="82" t="str">
        <f t="shared" si="238"/>
        <v/>
      </c>
      <c r="DY147" s="82" t="str">
        <f t="shared" si="239"/>
        <v/>
      </c>
      <c r="DZ147" s="82">
        <f t="shared" si="240"/>
        <v>0</v>
      </c>
      <c r="EA147" s="82">
        <f t="shared" si="241"/>
        <v>3471609</v>
      </c>
      <c r="EB147" s="82"/>
      <c r="EC147" s="82"/>
      <c r="ED147" s="82"/>
      <c r="EE147" s="82"/>
      <c r="EF147" s="82"/>
      <c r="EG147" s="82"/>
      <c r="EH147" s="82"/>
      <c r="EI147" s="82"/>
      <c r="EJ147" s="82"/>
      <c r="EK147" s="1"/>
      <c r="EL147" s="11"/>
      <c r="EM147" s="1"/>
    </row>
    <row r="148" spans="1:143" s="3" customFormat="1" outlineLevel="1" x14ac:dyDescent="0.2">
      <c r="A148" s="3">
        <v>43</v>
      </c>
      <c r="B148" s="3" t="str">
        <f>VLOOKUP(A148,FAG_Daten_2022!A$1:$FK$206,FAG_Daten_2022!$B$1,FALSE)</f>
        <v>Volken</v>
      </c>
      <c r="C148" s="3" t="str">
        <f>VLOOKUP(A148,FAG_Daten_2022!A$1:$FK$206,FAG_Daten_2022!$C$1,FALSE)</f>
        <v>Politische Gemeinde</v>
      </c>
      <c r="D148" s="3" t="str">
        <f>VLOOKUP(A148,FAG_Daten_2022!A$1:$FK$206,FAG_Daten_2022!$D$1,FALSE)</f>
        <v>Bezirk Andelfingen</v>
      </c>
      <c r="E148" s="82">
        <f>VLOOKUP(A148,FAG_Daten_2022!A$1:$FK$206,FAG_Daten_2022!$AT$1,FALSE)</f>
        <v>2727</v>
      </c>
      <c r="F148" s="82">
        <f>VLOOKUP(A148,FAG_Daten_2022!A$1:$FK$206,FAG_Daten_2022!$AV$1,FALSE)</f>
        <v>3770</v>
      </c>
      <c r="G148" s="82">
        <f>VLOOKUP(A148,FAG_Daten_2022!A$1:$FK$206,FAG_Daten_2022!$F$1,FALSE)</f>
        <v>383</v>
      </c>
      <c r="H148" s="80">
        <f>VLOOKUP(A148,FAG_Daten_2022!A$1:$FK$206,FAG_Daten_2022!$DH$1,FALSE)</f>
        <v>111</v>
      </c>
      <c r="I148" s="82">
        <f>ROUND(IF(E148&lt;FAG_Basisdaten!$C$5*F148,(FAG_Basisdaten!$C$5*F148-E148)*G148*H148/100,0),0)</f>
        <v>363274</v>
      </c>
      <c r="J148" s="82">
        <f>VLOOKUP(A148,FAG_Daten_2022!A$1:$FK$206,FAG_Daten_2022!$AT$1,FALSE)</f>
        <v>2727</v>
      </c>
      <c r="K148" s="82">
        <f>VLOOKUP(A148,FAG_Daten_2022!A$1:$FK$206,FAG_Daten_2022!$AV$1,FALSE)</f>
        <v>3770</v>
      </c>
      <c r="L148" s="3">
        <f>VLOOKUP(A148,FAG_Daten_2022!A$1:$FK$206,FAG_Daten_2022!$F$1,FALSE)</f>
        <v>383</v>
      </c>
      <c r="M148" s="3">
        <f>VLOOKUP(A148,FAG_Daten_2022!A$1:$FK$206,FAG_Daten_2022!DJ$1,FALSE)</f>
        <v>99.67</v>
      </c>
      <c r="N148" s="3">
        <f>VLOOKUP(A148,FAG_Daten_2022!A$1:$FK$206,FAG_Daten_2022!$DK$1,FALSE)</f>
        <v>100.87</v>
      </c>
      <c r="O148" s="82">
        <f>ROUND(IF(J148&gt;K148*FAG_Basisdaten!$C$8,(J148-K148*FAG_Basisdaten!$C$8)*FAG_Basisdaten!$C$9*L148*(M148/N148),0),0)</f>
        <v>0</v>
      </c>
      <c r="P148" s="82">
        <f>VLOOKUP(A148,FAG_Daten_2022!A$1:$FK$206,FAG_Daten_2022!$I$1,FALSE)</f>
        <v>107</v>
      </c>
      <c r="Q148" s="82">
        <f>VLOOKUP(A148,FAG_Daten_2022!A$1:$FK$206,FAG_Daten_2022!$F$1,FALSE)</f>
        <v>383</v>
      </c>
      <c r="R148" s="82">
        <f>VLOOKUP(A148,FAG_Daten_2022!A$1:$FK$206,FAG_Daten_2022!$K$1,FALSE)</f>
        <v>232131</v>
      </c>
      <c r="S148" s="82">
        <f>VLOOKUP(A148,FAG_Daten_2022!A$1:$FK$206,FAG_Daten_2022!$H$1,FALSE)</f>
        <v>1130451</v>
      </c>
      <c r="T148" s="82">
        <f>VLOOKUP(A148,FAG_Daten_2022!A$1:$FK$206,FAG_Daten_2022!$F$1,FALSE)</f>
        <v>383</v>
      </c>
      <c r="U148" s="3">
        <f>VLOOKUP(A148,FAG_Daten_2022!A$1:$FK$206,FAG_Daten_2022!$BC$1,FALSE)</f>
        <v>102.3</v>
      </c>
      <c r="V148" s="3">
        <f>VLOOKUP(A148,FAG_Daten_2022!A$1:$FK$206,FAG_Daten_2022!$BD$1,FALSE)</f>
        <v>104.2</v>
      </c>
      <c r="W148" s="118">
        <f>IF((P148/Q148)&gt;(R148/S148)*FAG_Basisdaten!$C$12,((P148/Q148)-(R148/S148)*FAG_Basisdaten!$C$12)*T148*FAG_Basisdaten!$C$13*(U148/V148),0)</f>
        <v>241381.21892583655</v>
      </c>
      <c r="X148" s="3">
        <f>VLOOKUP(A148,FAG_Daten_2022!A$1:$FK$206,FAG_Daten_2022!$DH$1,FALSE)</f>
        <v>111</v>
      </c>
      <c r="Y148" s="3">
        <f>VLOOKUP(A148,FAG_Daten_2022!A$1:$FK$206,FAG_Daten_2022!$DJ$1,FALSE)</f>
        <v>99.67</v>
      </c>
      <c r="Z148" s="82">
        <f>ROUND(W148-W148*MIN(MAX((Y148*FAG_Basisdaten!$C$15-X148)/(Y148*FAG_Basisdaten!$C$14),0),1),0)</f>
        <v>159608</v>
      </c>
      <c r="AA148" s="79">
        <f>VLOOKUP(A148,FAG_Daten_2022!A$1:$FK$206,FAG_Daten_2022!$AW$1,FALSE)</f>
        <v>119.8</v>
      </c>
      <c r="AB148" s="83">
        <f>VLOOKUP(A148,FAG_Daten_2022!A$1:$FK$206,FAG_Daten_2022!$AZ$1,FALSE)</f>
        <v>3.2399999999999998E-2</v>
      </c>
      <c r="AC148" s="3">
        <f>VLOOKUP(A148,FAG_Daten_2022!A$1:$FK$206,FAG_Daten_2022!$F$1,FALSE)</f>
        <v>383</v>
      </c>
      <c r="AD148" s="3">
        <f>VLOOKUP(A148,FAG_Daten_2022!A$1:$FK$206,FAG_Daten_2022!$BC$1,FALSE)</f>
        <v>102.3</v>
      </c>
      <c r="AE148" s="3">
        <f>VLOOKUP(A148,FAG_Daten_2022!A$1:$FK$206,FAG_Daten_2022!$BD$1,FALSE)</f>
        <v>104.2</v>
      </c>
      <c r="AF148" s="80">
        <f>IF(OR(AA148&lt;FAG_Basisdaten!$C$18,AB148&gt;FAG_Basisdaten!$C$19),MAX((FAG_Basisdaten!$C$20+FAG_Basisdaten!$C$21*AA148+FAG_Basisdaten!$C$22*AB148*100)*AC148*(AD148/AE148),0),0)</f>
        <v>123634.16429942418</v>
      </c>
      <c r="AG148" s="3">
        <f>VLOOKUP(A148,FAG_Daten_2022!A$1:$FK$206,FAG_Daten_2022!$DH$1,FALSE)</f>
        <v>111</v>
      </c>
      <c r="AH148" s="3">
        <f>VLOOKUP(A148,FAG_Daten_2022!A$1:$FK$206,FAG_Daten_2022!$DJ$1,FALSE)</f>
        <v>99.67</v>
      </c>
      <c r="AI148" s="82">
        <f>ROUND(AF148-AF148*MIN(MAX((AH148*FAG_Basisdaten!$C$24-AG148)/(AH148*FAG_Basisdaten!$C$23),0),1),0)</f>
        <v>81750</v>
      </c>
      <c r="AJ148" s="3">
        <f>VLOOKUP(A148,FAG_Daten_2022!$A$1:$FK$206,FAG_Daten_2022!$BC$1,FALSE)</f>
        <v>102.3</v>
      </c>
      <c r="AK148" s="3">
        <f>VLOOKUP(A148,FAG_Daten_2022!$A$1:$FK$206,FAG_Daten_2022!$BD$1,FALSE)</f>
        <v>104.2</v>
      </c>
      <c r="AL148" s="82">
        <v>0</v>
      </c>
      <c r="AM148" s="82">
        <f t="shared" si="202"/>
        <v>604632</v>
      </c>
      <c r="AN148" s="115" t="str">
        <f>IF(VLOOKUP($A148,FAG_Daten_2022!$A$1:$FK$206,FAG_Daten_2022!BS$1,FALSE)="","",VLOOKUP($A148,FAG_Daten_2022!$A$1:$FK$206,FAG_Daten_2022!BS$1,FALSE))</f>
        <v/>
      </c>
      <c r="AO148" s="115" t="str">
        <f>IF(VLOOKUP($A148,FAG_Daten_2022!$A$1:$FK$206,FAG_Daten_2022!BT$1,FALSE)="","",VLOOKUP($A148,FAG_Daten_2022!$A$1:$FK$206,FAG_Daten_2022!BT$1,FALSE))</f>
        <v/>
      </c>
      <c r="AP148" s="115" t="str">
        <f>IF(VLOOKUP($A148,FAG_Daten_2022!$A$1:$FK$206,FAG_Daten_2022!BU$1,FALSE)="","",VLOOKUP($A148,FAG_Daten_2022!$A$1:$FK$206,FAG_Daten_2022!BU$1,FALSE))</f>
        <v/>
      </c>
      <c r="AQ148" s="115" t="str">
        <f>IF(VLOOKUP($A148,FAG_Daten_2022!$A$1:$FK$206,FAG_Daten_2022!BV$1,FALSE)="","",VLOOKUP($A148,FAG_Daten_2022!$A$1:$FK$206,FAG_Daten_2022!BV$1,FALSE))</f>
        <v/>
      </c>
      <c r="AR148" s="115" t="str">
        <f>IF(VLOOKUP($A148,FAG_Daten_2022!$A$1:$FK$206,FAG_Daten_2022!BW$1,FALSE)="","",VLOOKUP($A148,FAG_Daten_2022!$A$1:$FK$206,FAG_Daten_2022!BW$1,FALSE))</f>
        <v/>
      </c>
      <c r="AS148" s="115" t="str">
        <f>IF(VLOOKUP($A148,FAG_Daten_2022!$A$1:$FK$206,FAG_Daten_2022!BX$1,FALSE)="","",VLOOKUP($A148,FAG_Daten_2022!$A$1:$FK$206,FAG_Daten_2022!BX$1,FALSE))</f>
        <v/>
      </c>
      <c r="AT148" s="115" t="str">
        <f>IF(VLOOKUP($A148,FAG_Daten_2022!$A$1:$FK$206,FAG_Daten_2022!BY$1,FALSE)="","",VLOOKUP($A148,FAG_Daten_2022!$A$1:$FK$206,FAG_Daten_2022!BY$1,FALSE))</f>
        <v/>
      </c>
      <c r="AU148" s="115" t="str">
        <f>IF(VLOOKUP($A148,FAG_Daten_2022!$A$1:$FK$206,FAG_Daten_2022!BZ$1,FALSE)="","",VLOOKUP($A148,FAG_Daten_2022!$A$1:$FK$206,FAG_Daten_2022!BZ$1,FALSE))</f>
        <v/>
      </c>
      <c r="AV148" s="115" t="str">
        <f>IF(VLOOKUP($A148,FAG_Daten_2022!$A$1:$FK$206,FAG_Daten_2022!CA$1,FALSE)="","",VLOOKUP($A148,FAG_Daten_2022!$A$1:$FK$206,FAG_Daten_2022!CA$1,FALSE))</f>
        <v>Flaachtal</v>
      </c>
      <c r="AW148" s="115" t="str">
        <f>IF(VLOOKUP($A148,FAG_Daten_2022!$A$1:$FK$206,FAG_Daten_2022!CB$1,FALSE)="","",VLOOKUP($A148,FAG_Daten_2022!$A$1:$FK$206,FAG_Daten_2022!CB$1,FALSE))</f>
        <v/>
      </c>
      <c r="AX148" s="115" t="str">
        <f>IF(VLOOKUP($A148,FAG_Daten_2022!$A$1:$FK$206,FAG_Daten_2022!CC$1,FALSE)="","",VLOOKUP($A148,FAG_Daten_2022!$A$1:$FK$206,FAG_Daten_2022!CC$1,FALSE))</f>
        <v/>
      </c>
      <c r="AY148" s="115" t="str">
        <f>IF(VLOOKUP($A148,FAG_Daten_2022!$A$1:$FK$206,FAG_Daten_2022!CD$1,FALSE)="","",VLOOKUP($A148,FAG_Daten_2022!$A$1:$FK$206,FAG_Daten_2022!CD$1,FALSE))</f>
        <v/>
      </c>
      <c r="AZ148" s="80">
        <f>VLOOKUP($A148,FAG_Daten_2022!$A$1:$FK$206,FAG_Daten_2022!$DH$1,FALSE)</f>
        <v>111</v>
      </c>
      <c r="BA148" s="80">
        <f>IF(VLOOKUP($A148,FAG_Daten_2022!$A$1:$FK$206,FAG_Daten_2022!M$1,FALSE)="","",VLOOKUP($A148,FAG_Daten_2022!$A$1:$FK$206,FAG_Daten_2022!M$1,FALSE))</f>
        <v>0</v>
      </c>
      <c r="BB148" s="80">
        <f>IF(VLOOKUP($A148,FAG_Daten_2022!$A$1:$FK$206,FAG_Daten_2022!N$1,FALSE)="","",VLOOKUP($A148,FAG_Daten_2022!$A$1:$FK$206,FAG_Daten_2022!N$1,FALSE))</f>
        <v>0</v>
      </c>
      <c r="BC148" s="80">
        <f>IF(VLOOKUP($A148,FAG_Daten_2022!$A$1:$FK$206,FAG_Daten_2022!O$1,FALSE)="","",VLOOKUP($A148,FAG_Daten_2022!$A$1:$FK$206,FAG_Daten_2022!O$1,FALSE))</f>
        <v>0</v>
      </c>
      <c r="BD148" s="80" t="str">
        <f>IF(VLOOKUP($A148,FAG_Daten_2022!$A$1:$FK$206,FAG_Daten_2022!P$1,FALSE)="","",VLOOKUP($A148,FAG_Daten_2022!$A$1:$FK$206,FAG_Daten_2022!P$1,FALSE))</f>
        <v/>
      </c>
      <c r="BE148" s="80">
        <f>IF(VLOOKUP($A148,FAG_Daten_2022!$A$1:$FK$206,FAG_Daten_2022!R$1,FALSE)="","",VLOOKUP($A148,FAG_Daten_2022!$A$1:$FK$206,FAG_Daten_2022!R$1,FALSE))</f>
        <v>0</v>
      </c>
      <c r="BF148" s="80">
        <f>IF(VLOOKUP($A148,FAG_Daten_2022!$A$1:$FK$206,FAG_Daten_2022!S$1,FALSE)="","",VLOOKUP($A148,FAG_Daten_2022!$A$1:$FK$206,FAG_Daten_2022!S$1,FALSE))</f>
        <v>0</v>
      </c>
      <c r="BG148" s="80" t="str">
        <f>IF(VLOOKUP($A148,FAG_Daten_2022!$A$1:$FK$206,FAG_Daten_2022!T$1,FALSE)="","",VLOOKUP($A148,FAG_Daten_2022!$A$1:$FK$206,FAG_Daten_2022!T$1,FALSE))</f>
        <v/>
      </c>
      <c r="BH148" s="80" t="str">
        <f>IF(VLOOKUP($A148,FAG_Daten_2022!$A$1:$FK$206,FAG_Daten_2022!U$1,FALSE)="","",VLOOKUP($A148,FAG_Daten_2022!$A$1:$FK$206,FAG_Daten_2022!U$1,FALSE))</f>
        <v/>
      </c>
      <c r="BI148" s="80">
        <f>IF(VLOOKUP($A148,FAG_Daten_2022!$A$1:$FK$206,FAG_Daten_2022!W$1,FALSE)="","",VLOOKUP($A148,FAG_Daten_2022!$A$1:$FK$206,FAG_Daten_2022!W$1,FALSE))</f>
        <v>65</v>
      </c>
      <c r="BJ148" s="80" t="str">
        <f>IF(VLOOKUP($A148,FAG_Daten_2022!$A$1:$FK$206,FAG_Daten_2022!X$1,FALSE)="","",VLOOKUP($A148,FAG_Daten_2022!$A$1:$FK$206,FAG_Daten_2022!X$1,FALSE))</f>
        <v/>
      </c>
      <c r="BK148" s="80" t="str">
        <f>IF(VLOOKUP($A148,FAG_Daten_2022!$A$1:$FK$206,FAG_Daten_2022!Y$1,FALSE)="","",VLOOKUP($A148,FAG_Daten_2022!$A$1:$FK$206,FAG_Daten_2022!Y$1,FALSE))</f>
        <v/>
      </c>
      <c r="BL148" s="80" t="str">
        <f>IF(VLOOKUP($A148,FAG_Daten_2022!$A$1:$FK$206,FAG_Daten_2022!Z$1,FALSE)="","",VLOOKUP($A148,FAG_Daten_2022!$A$1:$FK$206,FAG_Daten_2022!Z$1,FALSE))</f>
        <v/>
      </c>
      <c r="BM148" s="82">
        <f>IF(VLOOKUP($A148,FAG_Daten_2022!$A$1:$FK$206,FAG_Daten_2022!AG$1,FALSE)="","",VLOOKUP($A148,FAG_Daten_2022!$A$1:$FK$206,FAG_Daten_2022!AG$1,FALSE))</f>
        <v>1044595</v>
      </c>
      <c r="BN148" s="82">
        <f>IF(VLOOKUP($A148,FAG_Daten_2022!$A$1:$FK$206,FAG_Daten_2022!AH$1,FALSE)="","",VLOOKUP($A148,FAG_Daten_2022!$A$1:$FK$206,FAG_Daten_2022!AH$1,FALSE))</f>
        <v>0</v>
      </c>
      <c r="BO148" s="82">
        <f>IF(VLOOKUP($A148,FAG_Daten_2022!$A$1:$FK$206,FAG_Daten_2022!AI$1,FALSE)="","",VLOOKUP($A148,FAG_Daten_2022!$A$1:$FK$206,FAG_Daten_2022!AI$1,FALSE))</f>
        <v>0</v>
      </c>
      <c r="BP148" s="113">
        <f>IF(VLOOKUP($A148,FAG_Daten_2022!$A$1:$FK$206,FAG_Daten_2022!AJ$1,FALSE)="","",VLOOKUP($A148,FAG_Daten_2022!$A$1:$FK$206,FAG_Daten_2022!AJ$1,FALSE))</f>
        <v>0</v>
      </c>
      <c r="BQ148" s="82" t="str">
        <f>IF(VLOOKUP($A148,FAG_Daten_2022!$A$1:$FK$206,FAG_Daten_2022!AK$1,FALSE)="","",VLOOKUP($A148,FAG_Daten_2022!$A$1:$FK$206,FAG_Daten_2022!AK$1,FALSE))</f>
        <v/>
      </c>
      <c r="BR148" s="82">
        <f>IF(VLOOKUP($A148,FAG_Daten_2022!$A$1:$FK$206,FAG_Daten_2022!AL$1,FALSE)="","",VLOOKUP($A148,FAG_Daten_2022!$A$1:$FK$206,FAG_Daten_2022!AL$1,FALSE))</f>
        <v>0</v>
      </c>
      <c r="BS148" s="82">
        <f>IF(VLOOKUP($A148,FAG_Daten_2022!$A$1:$FK$206,FAG_Daten_2022!AM$1,FALSE)="","",VLOOKUP($A148,FAG_Daten_2022!$A$1:$FK$206,FAG_Daten_2022!AM$1,FALSE))</f>
        <v>0</v>
      </c>
      <c r="BT148" s="82" t="str">
        <f>IF(VLOOKUP($A148,FAG_Daten_2022!$A$1:$FK$206,FAG_Daten_2022!AN$1,FALSE)="","",VLOOKUP($A148,FAG_Daten_2022!$A$1:$FK$206,FAG_Daten_2022!AN$1,FALSE))</f>
        <v/>
      </c>
      <c r="BU148" s="82" t="str">
        <f>IF(VLOOKUP($A148,FAG_Daten_2022!$A$1:$FK$206,FAG_Daten_2022!AO$1,FALSE)="","",VLOOKUP($A148,FAG_Daten_2022!$A$1:$FK$206,FAG_Daten_2022!AO$1,FALSE))</f>
        <v/>
      </c>
      <c r="BV148" s="82">
        <f>IF(VLOOKUP($A148,FAG_Daten_2022!$A$1:$FK$206,FAG_Daten_2022!AP$1,FALSE)="","",VLOOKUP($A148,FAG_Daten_2022!$A$1:$FK$206,FAG_Daten_2022!AP$1,FALSE))</f>
        <v>1044595</v>
      </c>
      <c r="BW148" s="82" t="str">
        <f>IF(VLOOKUP($A148,FAG_Daten_2022!$A$1:$FK$206,FAG_Daten_2022!AQ$1,FALSE)="","",VLOOKUP($A148,FAG_Daten_2022!$A$1:$FK$206,FAG_Daten_2022!AQ$1,FALSE))</f>
        <v/>
      </c>
      <c r="BX148" s="82" t="str">
        <f>IF(VLOOKUP($A148,FAG_Daten_2022!$A$1:$FK$206,FAG_Daten_2022!AR$1,FALSE)="","",VLOOKUP($A148,FAG_Daten_2022!$A$1:$FK$206,FAG_Daten_2022!AR$1,FALSE))</f>
        <v/>
      </c>
      <c r="BY148" s="82" t="str">
        <f>IF(VLOOKUP($A148,FAG_Daten_2022!$A$1:$FK$206,FAG_Daten_2022!AS$1,FALSE)="","",VLOOKUP($A148,FAG_Daten_2022!$A$1:$FK$206,FAG_Daten_2022!AS$1,FALSE))</f>
        <v/>
      </c>
      <c r="BZ148" s="82">
        <f t="shared" si="203"/>
        <v>0</v>
      </c>
      <c r="CA148" s="82">
        <f t="shared" si="204"/>
        <v>0</v>
      </c>
      <c r="CB148" s="82">
        <f t="shared" si="205"/>
        <v>0</v>
      </c>
      <c r="CC148" s="82" t="str">
        <f t="shared" si="206"/>
        <v/>
      </c>
      <c r="CD148" s="82">
        <f t="shared" si="207"/>
        <v>0</v>
      </c>
      <c r="CE148" s="82">
        <f t="shared" si="208"/>
        <v>0</v>
      </c>
      <c r="CF148" s="82" t="str">
        <f t="shared" si="209"/>
        <v/>
      </c>
      <c r="CG148" s="82" t="str">
        <f t="shared" si="210"/>
        <v/>
      </c>
      <c r="CH148" s="82">
        <f t="shared" si="211"/>
        <v>212728</v>
      </c>
      <c r="CI148" s="82" t="str">
        <f t="shared" si="212"/>
        <v/>
      </c>
      <c r="CJ148" s="82" t="str">
        <f t="shared" si="213"/>
        <v/>
      </c>
      <c r="CK148" s="82" t="str">
        <f t="shared" si="214"/>
        <v/>
      </c>
      <c r="CL148" s="82">
        <f t="shared" si="215"/>
        <v>0</v>
      </c>
      <c r="CM148" s="82">
        <f t="shared" si="216"/>
        <v>0</v>
      </c>
      <c r="CN148" s="82">
        <f t="shared" si="217"/>
        <v>0</v>
      </c>
      <c r="CO148" s="82" t="str">
        <f t="shared" si="218"/>
        <v/>
      </c>
      <c r="CP148" s="82">
        <f t="shared" si="219"/>
        <v>0</v>
      </c>
      <c r="CQ148" s="82">
        <f t="shared" si="220"/>
        <v>0</v>
      </c>
      <c r="CR148" s="82" t="str">
        <f t="shared" si="221"/>
        <v/>
      </c>
      <c r="CS148" s="82" t="str">
        <f t="shared" si="222"/>
        <v/>
      </c>
      <c r="CT148" s="82">
        <f t="shared" si="223"/>
        <v>0</v>
      </c>
      <c r="CU148" s="82" t="str">
        <f t="shared" si="224"/>
        <v/>
      </c>
      <c r="CV148" s="82" t="str">
        <f t="shared" si="225"/>
        <v/>
      </c>
      <c r="CW148" s="82" t="str">
        <f t="shared" si="226"/>
        <v/>
      </c>
      <c r="CX148" s="82">
        <f t="shared" si="227"/>
        <v>212728</v>
      </c>
      <c r="CY148" s="82">
        <f>VLOOKUP($A148,FAG_Daten_2022!$A$1:$FK$206,FAG_Daten_2022!I$1,FALSE)</f>
        <v>107</v>
      </c>
      <c r="CZ148" s="82" t="str">
        <f>IF(VLOOKUP($A148,FAG_Daten_2022!$A$1:$FK$206,FAG_Daten_2022!BE$1,FALSE)="","",VLOOKUP($A148,FAG_Daten_2022!$A$1:$FK$206,FAG_Daten_2022!BE$1,FALSE))</f>
        <v/>
      </c>
      <c r="DA148" s="82" t="str">
        <f>IF(VLOOKUP($A148,FAG_Daten_2022!$A$1:$FK$206,FAG_Daten_2022!BF$1,FALSE)="","",VLOOKUP($A148,FAG_Daten_2022!$A$1:$FK$206,FAG_Daten_2022!BF$1,FALSE))</f>
        <v/>
      </c>
      <c r="DB148" s="82" t="str">
        <f>IF(VLOOKUP($A148,FAG_Daten_2022!$A$1:$FK$206,FAG_Daten_2022!BG$1,FALSE)="","",VLOOKUP($A148,FAG_Daten_2022!$A$1:$FK$206,FAG_Daten_2022!BG$1,FALSE))</f>
        <v/>
      </c>
      <c r="DC148" s="82" t="str">
        <f>IF(VLOOKUP($A148,FAG_Daten_2022!$A$1:$FK$206,FAG_Daten_2022!BH$1,FALSE)="","",VLOOKUP($A148,FAG_Daten_2022!$A$1:$FK$206,FAG_Daten_2022!BH$1,FALSE))</f>
        <v/>
      </c>
      <c r="DD148" s="82" t="str">
        <f>IF(VLOOKUP($A148,FAG_Daten_2022!$A$1:$FK$206,FAG_Daten_2022!BI$1,FALSE)="","",VLOOKUP($A148,FAG_Daten_2022!$A$1:$FK$206,FAG_Daten_2022!BI$1,FALSE))</f>
        <v/>
      </c>
      <c r="DE148" s="82" t="str">
        <f>IF(VLOOKUP($A148,FAG_Daten_2022!$A$1:$FK$206,FAG_Daten_2022!BJ$1,FALSE)="","",VLOOKUP($A148,FAG_Daten_2022!$A$1:$FK$206,FAG_Daten_2022!BJ$1,FALSE))</f>
        <v/>
      </c>
      <c r="DF148" s="82" t="str">
        <f>IF(VLOOKUP($A148,FAG_Daten_2022!$A$1:$FK$206,FAG_Daten_2022!BK$1,FALSE)="","",VLOOKUP($A148,FAG_Daten_2022!$A$1:$FK$206,FAG_Daten_2022!BK$1,FALSE))</f>
        <v/>
      </c>
      <c r="DG148" s="82" t="str">
        <f>IF(VLOOKUP($A148,FAG_Daten_2022!$A$1:$FK$206,FAG_Daten_2022!BL$1,FALSE)="","",VLOOKUP($A148,FAG_Daten_2022!$A$1:$FK$206,FAG_Daten_2022!BL$1,FALSE))</f>
        <v/>
      </c>
      <c r="DH148" s="82">
        <f>IF(VLOOKUP($A148,FAG_Daten_2022!$A$1:$FK$206,FAG_Daten_2022!BM$1,FALSE)="","",VLOOKUP($A148,FAG_Daten_2022!$A$1:$FK$206,FAG_Daten_2022!BM$1,FALSE))</f>
        <v>53</v>
      </c>
      <c r="DI148" s="82" t="str">
        <f>IF(VLOOKUP($A148,FAG_Daten_2022!$A$1:$FK$206,FAG_Daten_2022!BN$1,FALSE)="","",VLOOKUP($A148,FAG_Daten_2022!$A$1:$FK$206,FAG_Daten_2022!BN$1,FALSE))</f>
        <v/>
      </c>
      <c r="DJ148" s="82" t="str">
        <f>IF(VLOOKUP($A148,FAG_Daten_2022!$A$1:$FK$206,FAG_Daten_2022!BO$1,FALSE)="","",VLOOKUP($A148,FAG_Daten_2022!$A$1:$FK$206,FAG_Daten_2022!BO$1,FALSE))</f>
        <v/>
      </c>
      <c r="DK148" s="82" t="str">
        <f>IF(VLOOKUP($A148,FAG_Daten_2022!$A$1:$FK$206,FAG_Daten_2022!BP$1,FALSE)="","",VLOOKUP($A148,FAG_Daten_2022!$A$1:$FK$206,FAG_Daten_2022!BP$1,FALSE))</f>
        <v/>
      </c>
      <c r="DL148" s="82" t="str">
        <f>IF(VLOOKUP($A148,FAG_Daten_2022!$A$1:$FK$206,FAG_Daten_2022!BQ$1,FALSE)="","",VLOOKUP($A148,FAG_Daten_2022!$A$1:$FK$206,FAG_Daten_2022!BQ$1,FALSE))</f>
        <v/>
      </c>
      <c r="DM148" s="82" t="str">
        <f>IF(VLOOKUP($A148,FAG_Daten_2022!$A$1:$FK$206,FAG_Daten_2022!BR$1,FALSE)="","",VLOOKUP($A148,FAG_Daten_2022!$A$1:$FK$206,FAG_Daten_2022!BR$1,FALSE))</f>
        <v/>
      </c>
      <c r="DN148" s="82" t="str">
        <f t="shared" si="228"/>
        <v/>
      </c>
      <c r="DO148" s="82" t="str">
        <f t="shared" si="229"/>
        <v/>
      </c>
      <c r="DP148" s="82" t="str">
        <f t="shared" si="230"/>
        <v/>
      </c>
      <c r="DQ148" s="82" t="str">
        <f t="shared" si="231"/>
        <v/>
      </c>
      <c r="DR148" s="82" t="str">
        <f t="shared" si="232"/>
        <v/>
      </c>
      <c r="DS148" s="82" t="str">
        <f t="shared" si="233"/>
        <v/>
      </c>
      <c r="DT148" s="82" t="str">
        <f t="shared" si="234"/>
        <v/>
      </c>
      <c r="DU148" s="82" t="str">
        <f t="shared" si="235"/>
        <v/>
      </c>
      <c r="DV148" s="82">
        <f t="shared" si="236"/>
        <v>79058</v>
      </c>
      <c r="DW148" s="82" t="str">
        <f t="shared" si="237"/>
        <v/>
      </c>
      <c r="DX148" s="82" t="str">
        <f t="shared" si="238"/>
        <v/>
      </c>
      <c r="DY148" s="82" t="str">
        <f t="shared" si="239"/>
        <v/>
      </c>
      <c r="DZ148" s="82">
        <f t="shared" si="240"/>
        <v>79058</v>
      </c>
      <c r="EA148" s="82">
        <f t="shared" si="241"/>
        <v>291786</v>
      </c>
      <c r="EB148" s="82"/>
      <c r="EC148" s="82"/>
      <c r="ED148" s="82"/>
      <c r="EE148" s="82"/>
      <c r="EF148" s="82"/>
      <c r="EG148" s="82"/>
      <c r="EH148" s="82"/>
      <c r="EI148" s="82"/>
      <c r="EJ148" s="82"/>
      <c r="EL148" s="82"/>
    </row>
    <row r="149" spans="1:143" s="3" customFormat="1" outlineLevel="1" x14ac:dyDescent="0.2">
      <c r="A149" s="3">
        <v>199</v>
      </c>
      <c r="B149" s="3" t="str">
        <f>VLOOKUP(A149,FAG_Daten_2022!A$1:$FK$206,FAG_Daten_2022!$B$1,FALSE)</f>
        <v>Volketswil</v>
      </c>
      <c r="C149" s="3" t="str">
        <f>VLOOKUP(A149,FAG_Daten_2022!A$1:$FK$206,FAG_Daten_2022!$C$1,FALSE)</f>
        <v>Politische Gemeinde</v>
      </c>
      <c r="D149" s="3" t="str">
        <f>VLOOKUP(A149,FAG_Daten_2022!A$1:$FK$206,FAG_Daten_2022!$D$1,FALSE)</f>
        <v>Bezirk Uster</v>
      </c>
      <c r="E149" s="82">
        <f>VLOOKUP(A149,FAG_Daten_2022!A$1:$FK$206,FAG_Daten_2022!$AT$1,FALSE)</f>
        <v>3230</v>
      </c>
      <c r="F149" s="82">
        <f>VLOOKUP(A149,FAG_Daten_2022!A$1:$FK$206,FAG_Daten_2022!$AV$1,FALSE)</f>
        <v>3770</v>
      </c>
      <c r="G149" s="82">
        <f>VLOOKUP(A149,FAG_Daten_2022!A$1:$FK$206,FAG_Daten_2022!$F$1,FALSE)</f>
        <v>18851</v>
      </c>
      <c r="H149" s="80">
        <f>VLOOKUP(A149,FAG_Daten_2022!A$1:$FK$206,FAG_Daten_2022!$DH$1,FALSE)</f>
        <v>103</v>
      </c>
      <c r="I149" s="82">
        <f>ROUND(IF(E149&lt;FAG_Basisdaten!$C$5*F149,(FAG_Basisdaten!$C$5*F149-E149)*G149*H149/100,0),0)</f>
        <v>6824910</v>
      </c>
      <c r="J149" s="82">
        <f>VLOOKUP(A149,FAG_Daten_2022!A$1:$FK$206,FAG_Daten_2022!$AT$1,FALSE)</f>
        <v>3230</v>
      </c>
      <c r="K149" s="82">
        <f>VLOOKUP(A149,FAG_Daten_2022!A$1:$FK$206,FAG_Daten_2022!$AV$1,FALSE)</f>
        <v>3770</v>
      </c>
      <c r="L149" s="3">
        <f>VLOOKUP(A149,FAG_Daten_2022!A$1:$FK$206,FAG_Daten_2022!$F$1,FALSE)</f>
        <v>18851</v>
      </c>
      <c r="M149" s="3">
        <f>VLOOKUP(A149,FAG_Daten_2022!A$1:$FK$206,FAG_Daten_2022!DJ$1,FALSE)</f>
        <v>99.67</v>
      </c>
      <c r="N149" s="3">
        <f>VLOOKUP(A149,FAG_Daten_2022!A$1:$FK$206,FAG_Daten_2022!$DK$1,FALSE)</f>
        <v>100.87</v>
      </c>
      <c r="O149" s="82">
        <f>ROUND(IF(J149&gt;K149*FAG_Basisdaten!$C$8,(J149-K149*FAG_Basisdaten!$C$8)*FAG_Basisdaten!$C$9*L149*(M149/N149),0),0)</f>
        <v>0</v>
      </c>
      <c r="P149" s="82">
        <f>VLOOKUP(A149,FAG_Daten_2022!A$1:$FK$206,FAG_Daten_2022!$I$1,FALSE)</f>
        <v>4127</v>
      </c>
      <c r="Q149" s="82">
        <f>VLOOKUP(A149,FAG_Daten_2022!A$1:$FK$206,FAG_Daten_2022!$F$1,FALSE)</f>
        <v>18851</v>
      </c>
      <c r="R149" s="82">
        <f>VLOOKUP(A149,FAG_Daten_2022!A$1:$FK$206,FAG_Daten_2022!$K$1,FALSE)</f>
        <v>232131</v>
      </c>
      <c r="S149" s="82">
        <f>VLOOKUP(A149,FAG_Daten_2022!A$1:$FK$206,FAG_Daten_2022!$H$1,FALSE)</f>
        <v>1130451</v>
      </c>
      <c r="T149" s="82">
        <f>VLOOKUP(A149,FAG_Daten_2022!A$1:$FK$206,FAG_Daten_2022!$F$1,FALSE)</f>
        <v>18851</v>
      </c>
      <c r="U149" s="3">
        <f>VLOOKUP(A149,FAG_Daten_2022!A$1:$FK$206,FAG_Daten_2022!$BC$1,FALSE)</f>
        <v>102.3</v>
      </c>
      <c r="V149" s="3">
        <f>VLOOKUP(A149,FAG_Daten_2022!A$1:$FK$206,FAG_Daten_2022!$BD$1,FALSE)</f>
        <v>104.2</v>
      </c>
      <c r="W149" s="118">
        <f>IF((P149/Q149)&gt;(R149/S149)*FAG_Basisdaten!$C$12,((P149/Q149)-(R149/S149)*FAG_Basisdaten!$C$12)*T149*FAG_Basisdaten!$C$13*(U149/V149),0)</f>
        <v>0</v>
      </c>
      <c r="X149" s="3">
        <f>VLOOKUP(A149,FAG_Daten_2022!A$1:$FK$206,FAG_Daten_2022!$DH$1,FALSE)</f>
        <v>103</v>
      </c>
      <c r="Y149" s="3">
        <f>VLOOKUP(A149,FAG_Daten_2022!A$1:$FK$206,FAG_Daten_2022!$DJ$1,FALSE)</f>
        <v>99.67</v>
      </c>
      <c r="Z149" s="82">
        <f>ROUND(W149-W149*MIN(MAX((Y149*FAG_Basisdaten!$C$15-X149)/(Y149*FAG_Basisdaten!$C$14),0),1),0)</f>
        <v>0</v>
      </c>
      <c r="AA149" s="79">
        <f>VLOOKUP(A149,FAG_Daten_2022!A$1:$FK$206,FAG_Daten_2022!$AW$1,FALSE)</f>
        <v>1347.1</v>
      </c>
      <c r="AB149" s="83">
        <f>VLOOKUP(A149,FAG_Daten_2022!A$1:$FK$206,FAG_Daten_2022!$AZ$1,FALSE)</f>
        <v>0</v>
      </c>
      <c r="AC149" s="3">
        <f>VLOOKUP(A149,FAG_Daten_2022!A$1:$FK$206,FAG_Daten_2022!$F$1,FALSE)</f>
        <v>18851</v>
      </c>
      <c r="AD149" s="3">
        <f>VLOOKUP(A149,FAG_Daten_2022!A$1:$FK$206,FAG_Daten_2022!$BC$1,FALSE)</f>
        <v>102.3</v>
      </c>
      <c r="AE149" s="3">
        <f>VLOOKUP(A149,FAG_Daten_2022!A$1:$FK$206,FAG_Daten_2022!$BD$1,FALSE)</f>
        <v>104.2</v>
      </c>
      <c r="AF149" s="80">
        <f>IF(OR(AA149&lt;FAG_Basisdaten!$C$18,AB149&gt;FAG_Basisdaten!$C$19),MAX((FAG_Basisdaten!$C$20+FAG_Basisdaten!$C$21*AA149+FAG_Basisdaten!$C$22*AB149*100)*AC149*(AD149/AE149),0),0)</f>
        <v>0</v>
      </c>
      <c r="AG149" s="3">
        <f>VLOOKUP(A149,FAG_Daten_2022!A$1:$FK$206,FAG_Daten_2022!$DH$1,FALSE)</f>
        <v>103</v>
      </c>
      <c r="AH149" s="3">
        <f>VLOOKUP(A149,FAG_Daten_2022!A$1:$FK$206,FAG_Daten_2022!$DJ$1,FALSE)</f>
        <v>99.67</v>
      </c>
      <c r="AI149" s="82">
        <f>ROUND(AF149-AF149*MIN(MAX((AH149*FAG_Basisdaten!$C$24-AG149)/(AH149*FAG_Basisdaten!$C$23),0),1),0)</f>
        <v>0</v>
      </c>
      <c r="AJ149" s="3">
        <f>VLOOKUP(A149,FAG_Daten_2022!$A$1:$FK$206,FAG_Daten_2022!$BC$1,FALSE)</f>
        <v>102.3</v>
      </c>
      <c r="AK149" s="3">
        <f>VLOOKUP(A149,FAG_Daten_2022!$A$1:$FK$206,FAG_Daten_2022!$BD$1,FALSE)</f>
        <v>104.2</v>
      </c>
      <c r="AL149" s="82">
        <v>0</v>
      </c>
      <c r="AM149" s="82">
        <f t="shared" si="202"/>
        <v>6824910</v>
      </c>
      <c r="AN149" s="115" t="str">
        <f>IF(VLOOKUP($A149,FAG_Daten_2022!$A$1:$FK$206,FAG_Daten_2022!BS$1,FALSE)="","",VLOOKUP($A149,FAG_Daten_2022!$A$1:$FK$206,FAG_Daten_2022!BS$1,FALSE))</f>
        <v/>
      </c>
      <c r="AO149" s="115" t="str">
        <f>IF(VLOOKUP($A149,FAG_Daten_2022!$A$1:$FK$206,FAG_Daten_2022!BT$1,FALSE)="","",VLOOKUP($A149,FAG_Daten_2022!$A$1:$FK$206,FAG_Daten_2022!BT$1,FALSE))</f>
        <v/>
      </c>
      <c r="AP149" s="115" t="str">
        <f>IF(VLOOKUP($A149,FAG_Daten_2022!$A$1:$FK$206,FAG_Daten_2022!BU$1,FALSE)="","",VLOOKUP($A149,FAG_Daten_2022!$A$1:$FK$206,FAG_Daten_2022!BU$1,FALSE))</f>
        <v/>
      </c>
      <c r="AQ149" s="115" t="str">
        <f>IF(VLOOKUP($A149,FAG_Daten_2022!$A$1:$FK$206,FAG_Daten_2022!BV$1,FALSE)="","",VLOOKUP($A149,FAG_Daten_2022!$A$1:$FK$206,FAG_Daten_2022!BV$1,FALSE))</f>
        <v/>
      </c>
      <c r="AR149" s="115" t="str">
        <f>IF(VLOOKUP($A149,FAG_Daten_2022!$A$1:$FK$206,FAG_Daten_2022!BW$1,FALSE)="","",VLOOKUP($A149,FAG_Daten_2022!$A$1:$FK$206,FAG_Daten_2022!BW$1,FALSE))</f>
        <v/>
      </c>
      <c r="AS149" s="115" t="str">
        <f>IF(VLOOKUP($A149,FAG_Daten_2022!$A$1:$FK$206,FAG_Daten_2022!BX$1,FALSE)="","",VLOOKUP($A149,FAG_Daten_2022!$A$1:$FK$206,FAG_Daten_2022!BX$1,FALSE))</f>
        <v/>
      </c>
      <c r="AT149" s="115" t="str">
        <f>IF(VLOOKUP($A149,FAG_Daten_2022!$A$1:$FK$206,FAG_Daten_2022!BY$1,FALSE)="","",VLOOKUP($A149,FAG_Daten_2022!$A$1:$FK$206,FAG_Daten_2022!BY$1,FALSE))</f>
        <v/>
      </c>
      <c r="AU149" s="115" t="str">
        <f>IF(VLOOKUP($A149,FAG_Daten_2022!$A$1:$FK$206,FAG_Daten_2022!BZ$1,FALSE)="","",VLOOKUP($A149,FAG_Daten_2022!$A$1:$FK$206,FAG_Daten_2022!BZ$1,FALSE))</f>
        <v/>
      </c>
      <c r="AV149" s="115" t="str">
        <f>IF(VLOOKUP($A149,FAG_Daten_2022!$A$1:$FK$206,FAG_Daten_2022!CA$1,FALSE)="","",VLOOKUP($A149,FAG_Daten_2022!$A$1:$FK$206,FAG_Daten_2022!CA$1,FALSE))</f>
        <v>Volketswil</v>
      </c>
      <c r="AW149" s="115" t="str">
        <f>IF(VLOOKUP($A149,FAG_Daten_2022!$A$1:$FK$206,FAG_Daten_2022!CB$1,FALSE)="","",VLOOKUP($A149,FAG_Daten_2022!$A$1:$FK$206,FAG_Daten_2022!CB$1,FALSE))</f>
        <v/>
      </c>
      <c r="AX149" s="115" t="str">
        <f>IF(VLOOKUP($A149,FAG_Daten_2022!$A$1:$FK$206,FAG_Daten_2022!CC$1,FALSE)="","",VLOOKUP($A149,FAG_Daten_2022!$A$1:$FK$206,FAG_Daten_2022!CC$1,FALSE))</f>
        <v/>
      </c>
      <c r="AY149" s="115" t="str">
        <f>IF(VLOOKUP($A149,FAG_Daten_2022!$A$1:$FK$206,FAG_Daten_2022!CD$1,FALSE)="","",VLOOKUP($A149,FAG_Daten_2022!$A$1:$FK$206,FAG_Daten_2022!CD$1,FALSE))</f>
        <v/>
      </c>
      <c r="AZ149" s="80">
        <f>VLOOKUP($A149,FAG_Daten_2022!$A$1:$FK$206,FAG_Daten_2022!$DH$1,FALSE)</f>
        <v>103</v>
      </c>
      <c r="BA149" s="80">
        <f>IF(VLOOKUP($A149,FAG_Daten_2022!$A$1:$FK$206,FAG_Daten_2022!M$1,FALSE)="","",VLOOKUP($A149,FAG_Daten_2022!$A$1:$FK$206,FAG_Daten_2022!M$1,FALSE))</f>
        <v>0</v>
      </c>
      <c r="BB149" s="80">
        <f>IF(VLOOKUP($A149,FAG_Daten_2022!$A$1:$FK$206,FAG_Daten_2022!N$1,FALSE)="","",VLOOKUP($A149,FAG_Daten_2022!$A$1:$FK$206,FAG_Daten_2022!N$1,FALSE))</f>
        <v>0</v>
      </c>
      <c r="BC149" s="80">
        <f>IF(VLOOKUP($A149,FAG_Daten_2022!$A$1:$FK$206,FAG_Daten_2022!O$1,FALSE)="","",VLOOKUP($A149,FAG_Daten_2022!$A$1:$FK$206,FAG_Daten_2022!O$1,FALSE))</f>
        <v>0</v>
      </c>
      <c r="BD149" s="80" t="str">
        <f>IF(VLOOKUP($A149,FAG_Daten_2022!$A$1:$FK$206,FAG_Daten_2022!P$1,FALSE)="","",VLOOKUP($A149,FAG_Daten_2022!$A$1:$FK$206,FAG_Daten_2022!P$1,FALSE))</f>
        <v/>
      </c>
      <c r="BE149" s="80">
        <f>IF(VLOOKUP($A149,FAG_Daten_2022!$A$1:$FK$206,FAG_Daten_2022!R$1,FALSE)="","",VLOOKUP($A149,FAG_Daten_2022!$A$1:$FK$206,FAG_Daten_2022!R$1,FALSE))</f>
        <v>0</v>
      </c>
      <c r="BF149" s="80">
        <f>IF(VLOOKUP($A149,FAG_Daten_2022!$A$1:$FK$206,FAG_Daten_2022!S$1,FALSE)="","",VLOOKUP($A149,FAG_Daten_2022!$A$1:$FK$206,FAG_Daten_2022!S$1,FALSE))</f>
        <v>0</v>
      </c>
      <c r="BG149" s="80" t="str">
        <f>IF(VLOOKUP($A149,FAG_Daten_2022!$A$1:$FK$206,FAG_Daten_2022!T$1,FALSE)="","",VLOOKUP($A149,FAG_Daten_2022!$A$1:$FK$206,FAG_Daten_2022!T$1,FALSE))</f>
        <v/>
      </c>
      <c r="BH149" s="80" t="str">
        <f>IF(VLOOKUP($A149,FAG_Daten_2022!$A$1:$FK$206,FAG_Daten_2022!U$1,FALSE)="","",VLOOKUP($A149,FAG_Daten_2022!$A$1:$FK$206,FAG_Daten_2022!U$1,FALSE))</f>
        <v/>
      </c>
      <c r="BI149" s="80">
        <f>IF(VLOOKUP($A149,FAG_Daten_2022!$A$1:$FK$206,FAG_Daten_2022!W$1,FALSE)="","",VLOOKUP($A149,FAG_Daten_2022!$A$1:$FK$206,FAG_Daten_2022!W$1,FALSE))</f>
        <v>65</v>
      </c>
      <c r="BJ149" s="80" t="str">
        <f>IF(VLOOKUP($A149,FAG_Daten_2022!$A$1:$FK$206,FAG_Daten_2022!X$1,FALSE)="","",VLOOKUP($A149,FAG_Daten_2022!$A$1:$FK$206,FAG_Daten_2022!X$1,FALSE))</f>
        <v/>
      </c>
      <c r="BK149" s="80" t="str">
        <f>IF(VLOOKUP($A149,FAG_Daten_2022!$A$1:$FK$206,FAG_Daten_2022!Y$1,FALSE)="","",VLOOKUP($A149,FAG_Daten_2022!$A$1:$FK$206,FAG_Daten_2022!Y$1,FALSE))</f>
        <v/>
      </c>
      <c r="BL149" s="80" t="str">
        <f>IF(VLOOKUP($A149,FAG_Daten_2022!$A$1:$FK$206,FAG_Daten_2022!Z$1,FALSE)="","",VLOOKUP($A149,FAG_Daten_2022!$A$1:$FK$206,FAG_Daten_2022!Z$1,FALSE))</f>
        <v/>
      </c>
      <c r="BM149" s="82">
        <f>IF(VLOOKUP($A149,FAG_Daten_2022!$A$1:$FK$206,FAG_Daten_2022!AG$1,FALSE)="","",VLOOKUP($A149,FAG_Daten_2022!$A$1:$FK$206,FAG_Daten_2022!AG$1,FALSE))</f>
        <v>60883958</v>
      </c>
      <c r="BN149" s="82">
        <f>IF(VLOOKUP($A149,FAG_Daten_2022!$A$1:$FK$206,FAG_Daten_2022!AH$1,FALSE)="","",VLOOKUP($A149,FAG_Daten_2022!$A$1:$FK$206,FAG_Daten_2022!AH$1,FALSE))</f>
        <v>0</v>
      </c>
      <c r="BO149" s="82">
        <f>IF(VLOOKUP($A149,FAG_Daten_2022!$A$1:$FK$206,FAG_Daten_2022!AI$1,FALSE)="","",VLOOKUP($A149,FAG_Daten_2022!$A$1:$FK$206,FAG_Daten_2022!AI$1,FALSE))</f>
        <v>0</v>
      </c>
      <c r="BP149" s="113">
        <f>IF(VLOOKUP($A149,FAG_Daten_2022!$A$1:$FK$206,FAG_Daten_2022!AJ$1,FALSE)="","",VLOOKUP($A149,FAG_Daten_2022!$A$1:$FK$206,FAG_Daten_2022!AJ$1,FALSE))</f>
        <v>0</v>
      </c>
      <c r="BQ149" s="82" t="str">
        <f>IF(VLOOKUP($A149,FAG_Daten_2022!$A$1:$FK$206,FAG_Daten_2022!AK$1,FALSE)="","",VLOOKUP($A149,FAG_Daten_2022!$A$1:$FK$206,FAG_Daten_2022!AK$1,FALSE))</f>
        <v/>
      </c>
      <c r="BR149" s="82">
        <f>IF(VLOOKUP($A149,FAG_Daten_2022!$A$1:$FK$206,FAG_Daten_2022!AL$1,FALSE)="","",VLOOKUP($A149,FAG_Daten_2022!$A$1:$FK$206,FAG_Daten_2022!AL$1,FALSE))</f>
        <v>0</v>
      </c>
      <c r="BS149" s="82">
        <f>IF(VLOOKUP($A149,FAG_Daten_2022!$A$1:$FK$206,FAG_Daten_2022!AM$1,FALSE)="","",VLOOKUP($A149,FAG_Daten_2022!$A$1:$FK$206,FAG_Daten_2022!AM$1,FALSE))</f>
        <v>0</v>
      </c>
      <c r="BT149" s="82" t="str">
        <f>IF(VLOOKUP($A149,FAG_Daten_2022!$A$1:$FK$206,FAG_Daten_2022!AN$1,FALSE)="","",VLOOKUP($A149,FAG_Daten_2022!$A$1:$FK$206,FAG_Daten_2022!AN$1,FALSE))</f>
        <v/>
      </c>
      <c r="BU149" s="82" t="str">
        <f>IF(VLOOKUP($A149,FAG_Daten_2022!$A$1:$FK$206,FAG_Daten_2022!AO$1,FALSE)="","",VLOOKUP($A149,FAG_Daten_2022!$A$1:$FK$206,FAG_Daten_2022!AO$1,FALSE))</f>
        <v/>
      </c>
      <c r="BV149" s="82">
        <f>IF(VLOOKUP($A149,FAG_Daten_2022!$A$1:$FK$206,FAG_Daten_2022!AP$1,FALSE)="","",VLOOKUP($A149,FAG_Daten_2022!$A$1:$FK$206,FAG_Daten_2022!AP$1,FALSE))</f>
        <v>60883958</v>
      </c>
      <c r="BW149" s="82" t="str">
        <f>IF(VLOOKUP($A149,FAG_Daten_2022!$A$1:$FK$206,FAG_Daten_2022!AQ$1,FALSE)="","",VLOOKUP($A149,FAG_Daten_2022!$A$1:$FK$206,FAG_Daten_2022!AQ$1,FALSE))</f>
        <v/>
      </c>
      <c r="BX149" s="82" t="str">
        <f>IF(VLOOKUP($A149,FAG_Daten_2022!$A$1:$FK$206,FAG_Daten_2022!AR$1,FALSE)="","",VLOOKUP($A149,FAG_Daten_2022!$A$1:$FK$206,FAG_Daten_2022!AR$1,FALSE))</f>
        <v/>
      </c>
      <c r="BY149" s="82" t="str">
        <f>IF(VLOOKUP($A149,FAG_Daten_2022!$A$1:$FK$206,FAG_Daten_2022!AS$1,FALSE)="","",VLOOKUP($A149,FAG_Daten_2022!$A$1:$FK$206,FAG_Daten_2022!AS$1,FALSE))</f>
        <v/>
      </c>
      <c r="BZ149" s="82">
        <f t="shared" si="203"/>
        <v>0</v>
      </c>
      <c r="CA149" s="82">
        <f t="shared" si="204"/>
        <v>0</v>
      </c>
      <c r="CB149" s="82">
        <f t="shared" si="205"/>
        <v>0</v>
      </c>
      <c r="CC149" s="82" t="str">
        <f t="shared" si="206"/>
        <v/>
      </c>
      <c r="CD149" s="82">
        <f t="shared" si="207"/>
        <v>0</v>
      </c>
      <c r="CE149" s="82">
        <f t="shared" si="208"/>
        <v>0</v>
      </c>
      <c r="CF149" s="82" t="str">
        <f t="shared" si="209"/>
        <v/>
      </c>
      <c r="CG149" s="82" t="str">
        <f t="shared" si="210"/>
        <v/>
      </c>
      <c r="CH149" s="82">
        <f t="shared" si="211"/>
        <v>4306982</v>
      </c>
      <c r="CI149" s="82" t="str">
        <f t="shared" si="212"/>
        <v/>
      </c>
      <c r="CJ149" s="82" t="str">
        <f t="shared" si="213"/>
        <v/>
      </c>
      <c r="CK149" s="82" t="str">
        <f t="shared" si="214"/>
        <v/>
      </c>
      <c r="CL149" s="82">
        <f t="shared" si="215"/>
        <v>0</v>
      </c>
      <c r="CM149" s="82">
        <f t="shared" si="216"/>
        <v>0</v>
      </c>
      <c r="CN149" s="82">
        <f t="shared" si="217"/>
        <v>0</v>
      </c>
      <c r="CO149" s="82" t="str">
        <f t="shared" si="218"/>
        <v/>
      </c>
      <c r="CP149" s="82">
        <f t="shared" si="219"/>
        <v>0</v>
      </c>
      <c r="CQ149" s="82">
        <f t="shared" si="220"/>
        <v>0</v>
      </c>
      <c r="CR149" s="82" t="str">
        <f t="shared" si="221"/>
        <v/>
      </c>
      <c r="CS149" s="82" t="str">
        <f t="shared" si="222"/>
        <v/>
      </c>
      <c r="CT149" s="82">
        <f t="shared" si="223"/>
        <v>0</v>
      </c>
      <c r="CU149" s="82" t="str">
        <f t="shared" si="224"/>
        <v/>
      </c>
      <c r="CV149" s="82" t="str">
        <f t="shared" si="225"/>
        <v/>
      </c>
      <c r="CW149" s="82" t="str">
        <f t="shared" si="226"/>
        <v/>
      </c>
      <c r="CX149" s="82">
        <f t="shared" si="227"/>
        <v>4306982</v>
      </c>
      <c r="CY149" s="82">
        <f>VLOOKUP($A149,FAG_Daten_2022!$A$1:$FK$206,FAG_Daten_2022!I$1,FALSE)</f>
        <v>4127</v>
      </c>
      <c r="CZ149" s="82" t="str">
        <f>IF(VLOOKUP($A149,FAG_Daten_2022!$A$1:$FK$206,FAG_Daten_2022!BE$1,FALSE)="","",VLOOKUP($A149,FAG_Daten_2022!$A$1:$FK$206,FAG_Daten_2022!BE$1,FALSE))</f>
        <v/>
      </c>
      <c r="DA149" s="82" t="str">
        <f>IF(VLOOKUP($A149,FAG_Daten_2022!$A$1:$FK$206,FAG_Daten_2022!BF$1,FALSE)="","",VLOOKUP($A149,FAG_Daten_2022!$A$1:$FK$206,FAG_Daten_2022!BF$1,FALSE))</f>
        <v/>
      </c>
      <c r="DB149" s="82" t="str">
        <f>IF(VLOOKUP($A149,FAG_Daten_2022!$A$1:$FK$206,FAG_Daten_2022!BG$1,FALSE)="","",VLOOKUP($A149,FAG_Daten_2022!$A$1:$FK$206,FAG_Daten_2022!BG$1,FALSE))</f>
        <v/>
      </c>
      <c r="DC149" s="82" t="str">
        <f>IF(VLOOKUP($A149,FAG_Daten_2022!$A$1:$FK$206,FAG_Daten_2022!BH$1,FALSE)="","",VLOOKUP($A149,FAG_Daten_2022!$A$1:$FK$206,FAG_Daten_2022!BH$1,FALSE))</f>
        <v/>
      </c>
      <c r="DD149" s="82" t="str">
        <f>IF(VLOOKUP($A149,FAG_Daten_2022!$A$1:$FK$206,FAG_Daten_2022!BI$1,FALSE)="","",VLOOKUP($A149,FAG_Daten_2022!$A$1:$FK$206,FAG_Daten_2022!BI$1,FALSE))</f>
        <v/>
      </c>
      <c r="DE149" s="82" t="str">
        <f>IF(VLOOKUP($A149,FAG_Daten_2022!$A$1:$FK$206,FAG_Daten_2022!BJ$1,FALSE)="","",VLOOKUP($A149,FAG_Daten_2022!$A$1:$FK$206,FAG_Daten_2022!BJ$1,FALSE))</f>
        <v/>
      </c>
      <c r="DF149" s="82" t="str">
        <f>IF(VLOOKUP($A149,FAG_Daten_2022!$A$1:$FK$206,FAG_Daten_2022!BK$1,FALSE)="","",VLOOKUP($A149,FAG_Daten_2022!$A$1:$FK$206,FAG_Daten_2022!BK$1,FALSE))</f>
        <v/>
      </c>
      <c r="DG149" s="82" t="str">
        <f>IF(VLOOKUP($A149,FAG_Daten_2022!$A$1:$FK$206,FAG_Daten_2022!BL$1,FALSE)="","",VLOOKUP($A149,FAG_Daten_2022!$A$1:$FK$206,FAG_Daten_2022!BL$1,FALSE))</f>
        <v/>
      </c>
      <c r="DH149" s="82">
        <f>IF(VLOOKUP($A149,FAG_Daten_2022!$A$1:$FK$206,FAG_Daten_2022!BM$1,FALSE)="","",VLOOKUP($A149,FAG_Daten_2022!$A$1:$FK$206,FAG_Daten_2022!BM$1,FALSE))</f>
        <v>2302</v>
      </c>
      <c r="DI149" s="82" t="str">
        <f>IF(VLOOKUP($A149,FAG_Daten_2022!$A$1:$FK$206,FAG_Daten_2022!BN$1,FALSE)="","",VLOOKUP($A149,FAG_Daten_2022!$A$1:$FK$206,FAG_Daten_2022!BN$1,FALSE))</f>
        <v/>
      </c>
      <c r="DJ149" s="82" t="str">
        <f>IF(VLOOKUP($A149,FAG_Daten_2022!$A$1:$FK$206,FAG_Daten_2022!BO$1,FALSE)="","",VLOOKUP($A149,FAG_Daten_2022!$A$1:$FK$206,FAG_Daten_2022!BO$1,FALSE))</f>
        <v/>
      </c>
      <c r="DK149" s="82" t="str">
        <f>IF(VLOOKUP($A149,FAG_Daten_2022!$A$1:$FK$206,FAG_Daten_2022!BP$1,FALSE)="","",VLOOKUP($A149,FAG_Daten_2022!$A$1:$FK$206,FAG_Daten_2022!BP$1,FALSE))</f>
        <v/>
      </c>
      <c r="DL149" s="82" t="str">
        <f>IF(VLOOKUP($A149,FAG_Daten_2022!$A$1:$FK$206,FAG_Daten_2022!BQ$1,FALSE)="","",VLOOKUP($A149,FAG_Daten_2022!$A$1:$FK$206,FAG_Daten_2022!BQ$1,FALSE))</f>
        <v/>
      </c>
      <c r="DM149" s="82" t="str">
        <f>IF(VLOOKUP($A149,FAG_Daten_2022!$A$1:$FK$206,FAG_Daten_2022!BR$1,FALSE)="","",VLOOKUP($A149,FAG_Daten_2022!$A$1:$FK$206,FAG_Daten_2022!BR$1,FALSE))</f>
        <v/>
      </c>
      <c r="DN149" s="82" t="str">
        <f t="shared" si="228"/>
        <v/>
      </c>
      <c r="DO149" s="82" t="str">
        <f t="shared" si="229"/>
        <v/>
      </c>
      <c r="DP149" s="82" t="str">
        <f t="shared" si="230"/>
        <v/>
      </c>
      <c r="DQ149" s="82" t="str">
        <f t="shared" si="231"/>
        <v/>
      </c>
      <c r="DR149" s="82" t="str">
        <f t="shared" si="232"/>
        <v/>
      </c>
      <c r="DS149" s="82" t="str">
        <f t="shared" si="233"/>
        <v/>
      </c>
      <c r="DT149" s="82" t="str">
        <f t="shared" si="234"/>
        <v/>
      </c>
      <c r="DU149" s="82" t="str">
        <f t="shared" si="235"/>
        <v/>
      </c>
      <c r="DV149" s="82">
        <f t="shared" si="236"/>
        <v>0</v>
      </c>
      <c r="DW149" s="82" t="str">
        <f t="shared" si="237"/>
        <v/>
      </c>
      <c r="DX149" s="82" t="str">
        <f t="shared" si="238"/>
        <v/>
      </c>
      <c r="DY149" s="82" t="str">
        <f t="shared" si="239"/>
        <v/>
      </c>
      <c r="DZ149" s="82">
        <f t="shared" si="240"/>
        <v>0</v>
      </c>
      <c r="EA149" s="82">
        <f t="shared" si="241"/>
        <v>4306982</v>
      </c>
      <c r="EB149" s="82"/>
      <c r="EC149" s="82"/>
      <c r="ED149" s="82"/>
      <c r="EE149" s="82"/>
      <c r="EF149" s="82"/>
      <c r="EG149" s="82"/>
      <c r="EH149" s="82"/>
      <c r="EI149" s="82"/>
      <c r="EJ149" s="82"/>
      <c r="EK149" s="1"/>
      <c r="EL149" s="11"/>
      <c r="EM149" s="1"/>
    </row>
    <row r="150" spans="1:143" s="3" customFormat="1" outlineLevel="1" x14ac:dyDescent="0.2">
      <c r="A150" s="3">
        <v>293</v>
      </c>
      <c r="B150" s="3" t="str">
        <f>VLOOKUP(A150,FAG_Daten_2022!A$1:$FK$206,FAG_Daten_2022!$B$1,FALSE)</f>
        <v>Wädenswil</v>
      </c>
      <c r="C150" s="3" t="str">
        <f>VLOOKUP(A150,FAG_Daten_2022!A$1:$FK$206,FAG_Daten_2022!$C$1,FALSE)</f>
        <v>Stadt</v>
      </c>
      <c r="D150" s="3" t="str">
        <f>VLOOKUP(A150,FAG_Daten_2022!A$1:$FK$206,FAG_Daten_2022!$D$1,FALSE)</f>
        <v>Bezirk Horgen</v>
      </c>
      <c r="E150" s="82">
        <f>VLOOKUP(A150,FAG_Daten_2022!A$1:$FK$206,FAG_Daten_2022!$AT$1,FALSE)</f>
        <v>3490</v>
      </c>
      <c r="F150" s="82">
        <f>VLOOKUP(A150,FAG_Daten_2022!A$1:$FK$206,FAG_Daten_2022!$AV$1,FALSE)</f>
        <v>3770</v>
      </c>
      <c r="G150" s="82">
        <f>VLOOKUP(A150,FAG_Daten_2022!A$1:$FK$206,FAG_Daten_2022!$F$1,FALSE)</f>
        <v>24808</v>
      </c>
      <c r="H150" s="80">
        <f>VLOOKUP(A150,FAG_Daten_2022!A$1:$FK$206,FAG_Daten_2022!$DH$1,FALSE)</f>
        <v>104</v>
      </c>
      <c r="I150" s="82">
        <f>ROUND(IF(E150&lt;FAG_Basisdaten!$C$5*F150,(FAG_Basisdaten!$C$5*F150-E150)*G150*H150/100,0),0)</f>
        <v>2360729</v>
      </c>
      <c r="J150" s="82">
        <f>VLOOKUP(A150,FAG_Daten_2022!A$1:$FK$206,FAG_Daten_2022!$AT$1,FALSE)</f>
        <v>3490</v>
      </c>
      <c r="K150" s="82">
        <f>VLOOKUP(A150,FAG_Daten_2022!A$1:$FK$206,FAG_Daten_2022!$AV$1,FALSE)</f>
        <v>3770</v>
      </c>
      <c r="L150" s="3">
        <f>VLOOKUP(A150,FAG_Daten_2022!A$1:$FK$206,FAG_Daten_2022!$F$1,FALSE)</f>
        <v>24808</v>
      </c>
      <c r="M150" s="3">
        <f>VLOOKUP(A150,FAG_Daten_2022!A$1:$FK$206,FAG_Daten_2022!DJ$1,FALSE)</f>
        <v>99.67</v>
      </c>
      <c r="N150" s="3">
        <f>VLOOKUP(A150,FAG_Daten_2022!A$1:$FK$206,FAG_Daten_2022!$DK$1,FALSE)</f>
        <v>100.87</v>
      </c>
      <c r="O150" s="82">
        <f>ROUND(IF(J150&gt;K150*FAG_Basisdaten!$C$8,(J150-K150*FAG_Basisdaten!$C$8)*FAG_Basisdaten!$C$9*L150*(M150/N150),0),0)</f>
        <v>0</v>
      </c>
      <c r="P150" s="82">
        <f>VLOOKUP(A150,FAG_Daten_2022!A$1:$FK$206,FAG_Daten_2022!$I$1,FALSE)</f>
        <v>4854</v>
      </c>
      <c r="Q150" s="82">
        <f>VLOOKUP(A150,FAG_Daten_2022!A$1:$FK$206,FAG_Daten_2022!$F$1,FALSE)</f>
        <v>24808</v>
      </c>
      <c r="R150" s="82">
        <f>VLOOKUP(A150,FAG_Daten_2022!A$1:$FK$206,FAG_Daten_2022!$K$1,FALSE)</f>
        <v>232131</v>
      </c>
      <c r="S150" s="82">
        <f>VLOOKUP(A150,FAG_Daten_2022!A$1:$FK$206,FAG_Daten_2022!$H$1,FALSE)</f>
        <v>1130451</v>
      </c>
      <c r="T150" s="82">
        <f>VLOOKUP(A150,FAG_Daten_2022!A$1:$FK$206,FAG_Daten_2022!$F$1,FALSE)</f>
        <v>24808</v>
      </c>
      <c r="U150" s="3">
        <f>VLOOKUP(A150,FAG_Daten_2022!A$1:$FK$206,FAG_Daten_2022!$BC$1,FALSE)</f>
        <v>102.3</v>
      </c>
      <c r="V150" s="3">
        <f>VLOOKUP(A150,FAG_Daten_2022!A$1:$FK$206,FAG_Daten_2022!$BD$1,FALSE)</f>
        <v>104.2</v>
      </c>
      <c r="W150" s="118">
        <f>IF((P150/Q150)&gt;(R150/S150)*FAG_Basisdaten!$C$12,((P150/Q150)-(R150/S150)*FAG_Basisdaten!$C$12)*T150*FAG_Basisdaten!$C$13*(U150/V150),0)</f>
        <v>0</v>
      </c>
      <c r="X150" s="3">
        <f>VLOOKUP(A150,FAG_Daten_2022!A$1:$FK$206,FAG_Daten_2022!$DH$1,FALSE)</f>
        <v>104</v>
      </c>
      <c r="Y150" s="3">
        <f>VLOOKUP(A150,FAG_Daten_2022!A$1:$FK$206,FAG_Daten_2022!$DJ$1,FALSE)</f>
        <v>99.67</v>
      </c>
      <c r="Z150" s="82">
        <f>ROUND(W150-W150*MIN(MAX((Y150*FAG_Basisdaten!$C$15-X150)/(Y150*FAG_Basisdaten!$C$14),0),1),0)</f>
        <v>0</v>
      </c>
      <c r="AA150" s="79">
        <f>VLOOKUP(A150,FAG_Daten_2022!A$1:$FK$206,FAG_Daten_2022!$AW$1,FALSE)</f>
        <v>707.32</v>
      </c>
      <c r="AB150" s="83">
        <f>VLOOKUP(A150,FAG_Daten_2022!A$1:$FK$206,FAG_Daten_2022!$AZ$1,FALSE)</f>
        <v>8.2799999999999999E-2</v>
      </c>
      <c r="AC150" s="3">
        <f>VLOOKUP(A150,FAG_Daten_2022!A$1:$FK$206,FAG_Daten_2022!$F$1,FALSE)</f>
        <v>24808</v>
      </c>
      <c r="AD150" s="3">
        <f>VLOOKUP(A150,FAG_Daten_2022!A$1:$FK$206,FAG_Daten_2022!$BC$1,FALSE)</f>
        <v>102.3</v>
      </c>
      <c r="AE150" s="3">
        <f>VLOOKUP(A150,FAG_Daten_2022!A$1:$FK$206,FAG_Daten_2022!$BD$1,FALSE)</f>
        <v>104.2</v>
      </c>
      <c r="AF150" s="80">
        <f>IF(OR(AA150&lt;FAG_Basisdaten!$C$18,AB150&gt;FAG_Basisdaten!$C$19),MAX((FAG_Basisdaten!$C$20+FAG_Basisdaten!$C$21*AA150+FAG_Basisdaten!$C$22*AB150*100)*AC150*(AD150/AE150),0),0)</f>
        <v>0</v>
      </c>
      <c r="AG150" s="3">
        <f>VLOOKUP(A150,FAG_Daten_2022!A$1:$FK$206,FAG_Daten_2022!$DH$1,FALSE)</f>
        <v>104</v>
      </c>
      <c r="AH150" s="3">
        <f>VLOOKUP(A150,FAG_Daten_2022!A$1:$FK$206,FAG_Daten_2022!$DJ$1,FALSE)</f>
        <v>99.67</v>
      </c>
      <c r="AI150" s="82">
        <f>ROUND(AF150-AF150*MIN(MAX((AH150*FAG_Basisdaten!$C$24-AG150)/(AH150*FAG_Basisdaten!$C$23),0),1),0)</f>
        <v>0</v>
      </c>
      <c r="AJ150" s="3">
        <f>VLOOKUP(A150,FAG_Daten_2022!$A$1:$FK$206,FAG_Daten_2022!$BC$1,FALSE)</f>
        <v>102.3</v>
      </c>
      <c r="AK150" s="3">
        <f>VLOOKUP(A150,FAG_Daten_2022!$A$1:$FK$206,FAG_Daten_2022!$BD$1,FALSE)</f>
        <v>104.2</v>
      </c>
      <c r="AL150" s="82">
        <v>0</v>
      </c>
      <c r="AM150" s="82">
        <f t="shared" ref="AM150" si="242">SUM(I150,-O150,Z150,AI150,AL150)</f>
        <v>2360729</v>
      </c>
      <c r="AN150" s="115" t="str">
        <f>IF(VLOOKUP($A150,FAG_Daten_2022!$A$1:$FK$206,FAG_Daten_2022!BS$1,FALSE)="","",VLOOKUP($A150,FAG_Daten_2022!$A$1:$FK$206,FAG_Daten_2022!BS$1,FALSE))</f>
        <v/>
      </c>
      <c r="AO150" s="115" t="str">
        <f>IF(VLOOKUP($A150,FAG_Daten_2022!$A$1:$FK$206,FAG_Daten_2022!BT$1,FALSE)="","",VLOOKUP($A150,FAG_Daten_2022!$A$1:$FK$206,FAG_Daten_2022!BT$1,FALSE))</f>
        <v/>
      </c>
      <c r="AP150" s="115" t="str">
        <f>IF(VLOOKUP($A150,FAG_Daten_2022!$A$1:$FK$206,FAG_Daten_2022!BU$1,FALSE)="","",VLOOKUP($A150,FAG_Daten_2022!$A$1:$FK$206,FAG_Daten_2022!BU$1,FALSE))</f>
        <v/>
      </c>
      <c r="AQ150" s="115" t="str">
        <f>IF(VLOOKUP($A150,FAG_Daten_2022!$A$1:$FK$206,FAG_Daten_2022!BV$1,FALSE)="","",VLOOKUP($A150,FAG_Daten_2022!$A$1:$FK$206,FAG_Daten_2022!BV$1,FALSE))</f>
        <v/>
      </c>
      <c r="AR150" s="115" t="str">
        <f>IF(VLOOKUP($A150,FAG_Daten_2022!$A$1:$FK$206,FAG_Daten_2022!BW$1,FALSE)="","",VLOOKUP($A150,FAG_Daten_2022!$A$1:$FK$206,FAG_Daten_2022!BW$1,FALSE))</f>
        <v>Wädenswil</v>
      </c>
      <c r="AS150" s="115" t="str">
        <f>IF(VLOOKUP($A150,FAG_Daten_2022!$A$1:$FK$206,FAG_Daten_2022!BX$1,FALSE)="","",VLOOKUP($A150,FAG_Daten_2022!$A$1:$FK$206,FAG_Daten_2022!BX$1,FALSE))</f>
        <v/>
      </c>
      <c r="AT150" s="115" t="str">
        <f>IF(VLOOKUP($A150,FAG_Daten_2022!$A$1:$FK$206,FAG_Daten_2022!BY$1,FALSE)="","",VLOOKUP($A150,FAG_Daten_2022!$A$1:$FK$206,FAG_Daten_2022!BY$1,FALSE))</f>
        <v/>
      </c>
      <c r="AU150" s="115" t="str">
        <f>IF(VLOOKUP($A150,FAG_Daten_2022!$A$1:$FK$206,FAG_Daten_2022!BZ$1,FALSE)="","",VLOOKUP($A150,FAG_Daten_2022!$A$1:$FK$206,FAG_Daten_2022!BZ$1,FALSE))</f>
        <v/>
      </c>
      <c r="AV150" s="115" t="str">
        <f>IF(VLOOKUP($A150,FAG_Daten_2022!$A$1:$FK$206,FAG_Daten_2022!CA$1,FALSE)="","",VLOOKUP($A150,FAG_Daten_2022!$A$1:$FK$206,FAG_Daten_2022!CA$1,FALSE))</f>
        <v/>
      </c>
      <c r="AW150" s="115" t="str">
        <f>IF(VLOOKUP($A150,FAG_Daten_2022!$A$1:$FK$206,FAG_Daten_2022!CB$1,FALSE)="","",VLOOKUP($A150,FAG_Daten_2022!$A$1:$FK$206,FAG_Daten_2022!CB$1,FALSE))</f>
        <v/>
      </c>
      <c r="AX150" s="115" t="str">
        <f>IF(VLOOKUP($A150,FAG_Daten_2022!$A$1:$FK$206,FAG_Daten_2022!CC$1,FALSE)="","",VLOOKUP($A150,FAG_Daten_2022!$A$1:$FK$206,FAG_Daten_2022!CC$1,FALSE))</f>
        <v/>
      </c>
      <c r="AY150" s="115" t="str">
        <f>IF(VLOOKUP($A150,FAG_Daten_2022!$A$1:$FK$206,FAG_Daten_2022!CD$1,FALSE)="","",VLOOKUP($A150,FAG_Daten_2022!$A$1:$FK$206,FAG_Daten_2022!CD$1,FALSE))</f>
        <v/>
      </c>
      <c r="AZ150" s="80">
        <f>VLOOKUP($A150,FAG_Daten_2022!$A$1:$FK$206,FAG_Daten_2022!$DH$1,FALSE)</f>
        <v>104</v>
      </c>
      <c r="BA150" s="80">
        <f>IF(VLOOKUP($A150,FAG_Daten_2022!$A$1:$FK$206,FAG_Daten_2022!M$1,FALSE)="","",VLOOKUP($A150,FAG_Daten_2022!$A$1:$FK$206,FAG_Daten_2022!M$1,FALSE))</f>
        <v>0</v>
      </c>
      <c r="BB150" s="80">
        <f>IF(VLOOKUP($A150,FAG_Daten_2022!$A$1:$FK$206,FAG_Daten_2022!N$1,FALSE)="","",VLOOKUP($A150,FAG_Daten_2022!$A$1:$FK$206,FAG_Daten_2022!N$1,FALSE))</f>
        <v>0</v>
      </c>
      <c r="BC150" s="80">
        <f>IF(VLOOKUP($A150,FAG_Daten_2022!$A$1:$FK$206,FAG_Daten_2022!O$1,FALSE)="","",VLOOKUP($A150,FAG_Daten_2022!$A$1:$FK$206,FAG_Daten_2022!O$1,FALSE))</f>
        <v>0</v>
      </c>
      <c r="BD150" s="80" t="str">
        <f>IF(VLOOKUP($A150,FAG_Daten_2022!$A$1:$FK$206,FAG_Daten_2022!P$1,FALSE)="","",VLOOKUP($A150,FAG_Daten_2022!$A$1:$FK$206,FAG_Daten_2022!P$1,FALSE))</f>
        <v/>
      </c>
      <c r="BE150" s="80">
        <f>IF(VLOOKUP($A150,FAG_Daten_2022!$A$1:$FK$206,FAG_Daten_2022!R$1,FALSE)="","",VLOOKUP($A150,FAG_Daten_2022!$A$1:$FK$206,FAG_Daten_2022!R$1,FALSE))</f>
        <v>19</v>
      </c>
      <c r="BF150" s="80">
        <f>IF(VLOOKUP($A150,FAG_Daten_2022!$A$1:$FK$206,FAG_Daten_2022!S$1,FALSE)="","",VLOOKUP($A150,FAG_Daten_2022!$A$1:$FK$206,FAG_Daten_2022!S$1,FALSE))</f>
        <v>0</v>
      </c>
      <c r="BG150" s="80" t="str">
        <f>IF(VLOOKUP($A150,FAG_Daten_2022!$A$1:$FK$206,FAG_Daten_2022!T$1,FALSE)="","",VLOOKUP($A150,FAG_Daten_2022!$A$1:$FK$206,FAG_Daten_2022!T$1,FALSE))</f>
        <v/>
      </c>
      <c r="BH150" s="80" t="str">
        <f>IF(VLOOKUP($A150,FAG_Daten_2022!$A$1:$FK$206,FAG_Daten_2022!U$1,FALSE)="","",VLOOKUP($A150,FAG_Daten_2022!$A$1:$FK$206,FAG_Daten_2022!U$1,FALSE))</f>
        <v/>
      </c>
      <c r="BI150" s="80">
        <f>IF(VLOOKUP($A150,FAG_Daten_2022!$A$1:$FK$206,FAG_Daten_2022!W$1,FALSE)="","",VLOOKUP($A150,FAG_Daten_2022!$A$1:$FK$206,FAG_Daten_2022!W$1,FALSE))</f>
        <v>0</v>
      </c>
      <c r="BJ150" s="80" t="str">
        <f>IF(VLOOKUP($A150,FAG_Daten_2022!$A$1:$FK$206,FAG_Daten_2022!X$1,FALSE)="","",VLOOKUP($A150,FAG_Daten_2022!$A$1:$FK$206,FAG_Daten_2022!X$1,FALSE))</f>
        <v/>
      </c>
      <c r="BK150" s="80" t="str">
        <f>IF(VLOOKUP($A150,FAG_Daten_2022!$A$1:$FK$206,FAG_Daten_2022!Y$1,FALSE)="","",VLOOKUP($A150,FAG_Daten_2022!$A$1:$FK$206,FAG_Daten_2022!Y$1,FALSE))</f>
        <v/>
      </c>
      <c r="BL150" s="80" t="str">
        <f>IF(VLOOKUP($A150,FAG_Daten_2022!$A$1:$FK$206,FAG_Daten_2022!Z$1,FALSE)="","",VLOOKUP($A150,FAG_Daten_2022!$A$1:$FK$206,FAG_Daten_2022!Z$1,FALSE))</f>
        <v/>
      </c>
      <c r="BM150" s="82">
        <f>IF(VLOOKUP($A150,FAG_Daten_2022!$A$1:$FK$206,FAG_Daten_2022!AG$1,FALSE)="","",VLOOKUP($A150,FAG_Daten_2022!$A$1:$FK$206,FAG_Daten_2022!AG$1,FALSE))</f>
        <v>86583572</v>
      </c>
      <c r="BN150" s="82">
        <f>IF(VLOOKUP($A150,FAG_Daten_2022!$A$1:$FK$206,FAG_Daten_2022!AH$1,FALSE)="","",VLOOKUP($A150,FAG_Daten_2022!$A$1:$FK$206,FAG_Daten_2022!AH$1,FALSE))</f>
        <v>0</v>
      </c>
      <c r="BO150" s="82">
        <f>IF(VLOOKUP($A150,FAG_Daten_2022!$A$1:$FK$206,FAG_Daten_2022!AI$1,FALSE)="","",VLOOKUP($A150,FAG_Daten_2022!$A$1:$FK$206,FAG_Daten_2022!AI$1,FALSE))</f>
        <v>0</v>
      </c>
      <c r="BP150" s="113">
        <f>IF(VLOOKUP($A150,FAG_Daten_2022!$A$1:$FK$206,FAG_Daten_2022!AJ$1,FALSE)="","",VLOOKUP($A150,FAG_Daten_2022!$A$1:$FK$206,FAG_Daten_2022!AJ$1,FALSE))</f>
        <v>0</v>
      </c>
      <c r="BQ150" s="82" t="str">
        <f>IF(VLOOKUP($A150,FAG_Daten_2022!$A$1:$FK$206,FAG_Daten_2022!AK$1,FALSE)="","",VLOOKUP($A150,FAG_Daten_2022!$A$1:$FK$206,FAG_Daten_2022!AK$1,FALSE))</f>
        <v/>
      </c>
      <c r="BR150" s="82">
        <f>IF(VLOOKUP($A150,FAG_Daten_2022!$A$1:$FK$206,FAG_Daten_2022!AL$1,FALSE)="","",VLOOKUP($A150,FAG_Daten_2022!$A$1:$FK$206,FAG_Daten_2022!AL$1,FALSE))</f>
        <v>86583572</v>
      </c>
      <c r="BS150" s="82">
        <f>IF(VLOOKUP($A150,FAG_Daten_2022!$A$1:$FK$206,FAG_Daten_2022!AM$1,FALSE)="","",VLOOKUP($A150,FAG_Daten_2022!$A$1:$FK$206,FAG_Daten_2022!AM$1,FALSE))</f>
        <v>0</v>
      </c>
      <c r="BT150" s="82" t="str">
        <f>IF(VLOOKUP($A150,FAG_Daten_2022!$A$1:$FK$206,FAG_Daten_2022!AN$1,FALSE)="","",VLOOKUP($A150,FAG_Daten_2022!$A$1:$FK$206,FAG_Daten_2022!AN$1,FALSE))</f>
        <v/>
      </c>
      <c r="BU150" s="82" t="str">
        <f>IF(VLOOKUP($A150,FAG_Daten_2022!$A$1:$FK$206,FAG_Daten_2022!AO$1,FALSE)="","",VLOOKUP($A150,FAG_Daten_2022!$A$1:$FK$206,FAG_Daten_2022!AO$1,FALSE))</f>
        <v/>
      </c>
      <c r="BV150" s="82">
        <f>IF(VLOOKUP($A150,FAG_Daten_2022!$A$1:$FK$206,FAG_Daten_2022!AP$1,FALSE)="","",VLOOKUP($A150,FAG_Daten_2022!$A$1:$FK$206,FAG_Daten_2022!AP$1,FALSE))</f>
        <v>0</v>
      </c>
      <c r="BW150" s="82" t="str">
        <f>IF(VLOOKUP($A150,FAG_Daten_2022!$A$1:$FK$206,FAG_Daten_2022!AQ$1,FALSE)="","",VLOOKUP($A150,FAG_Daten_2022!$A$1:$FK$206,FAG_Daten_2022!AQ$1,FALSE))</f>
        <v/>
      </c>
      <c r="BX150" s="82" t="str">
        <f>IF(VLOOKUP($A150,FAG_Daten_2022!$A$1:$FK$206,FAG_Daten_2022!AR$1,FALSE)="","",VLOOKUP($A150,FAG_Daten_2022!$A$1:$FK$206,FAG_Daten_2022!AR$1,FALSE))</f>
        <v/>
      </c>
      <c r="BY150" s="82" t="str">
        <f>IF(VLOOKUP($A150,FAG_Daten_2022!$A$1:$FK$206,FAG_Daten_2022!AS$1,FALSE)="","",VLOOKUP($A150,FAG_Daten_2022!$A$1:$FK$206,FAG_Daten_2022!AS$1,FALSE))</f>
        <v/>
      </c>
      <c r="BZ150" s="82">
        <f t="shared" ref="BZ150" si="243">IF(BN150="","",ROUND(((BA150/100)*BN150)/(($AZ150/100)*$BM150)*$I150,0))</f>
        <v>0</v>
      </c>
      <c r="CA150" s="82">
        <f t="shared" ref="CA150" si="244">IF(BO150="","",ROUND(((BB150/100)*BO150)/(($AZ150/100)*$BM150)*$I150,0))</f>
        <v>0</v>
      </c>
      <c r="CB150" s="82">
        <f t="shared" ref="CB150" si="245">IF(BP150="","",ROUND(((BC150/100)*BP150)/(($AZ150/100)*$BM150)*$I150,0))</f>
        <v>0</v>
      </c>
      <c r="CC150" s="82" t="str">
        <f t="shared" ref="CC150" si="246">IF(BQ150="","",ROUND(((BD150/100)*BQ150)/(($AZ150/100)*$BM150)*$I150,0))</f>
        <v/>
      </c>
      <c r="CD150" s="82">
        <f t="shared" ref="CD150" si="247">IF(BR150="","",ROUND(((BE150/100)*BR150)/(($AZ150/100)*$BM150)*$I150,0))</f>
        <v>431287</v>
      </c>
      <c r="CE150" s="82">
        <f t="shared" ref="CE150" si="248">IF(BS150="","",ROUND(((BF150/100)*BS150)/(($AZ150/100)*$BM150)*$I150,0))</f>
        <v>0</v>
      </c>
      <c r="CF150" s="82" t="str">
        <f t="shared" ref="CF150" si="249">IF(BT150="","",ROUND(((BG150/100)*BT150)/(($AZ150/100)*$BM150)*$I150,0))</f>
        <v/>
      </c>
      <c r="CG150" s="82" t="str">
        <f t="shared" ref="CG150" si="250">IF(BU150="","",ROUND(((BH150/100)*BU150)/(($AZ150/100)*$BM150)*$I150,0))</f>
        <v/>
      </c>
      <c r="CH150" s="82">
        <f t="shared" ref="CH150" si="251">IF(BV150="","",ROUND(((BI150/100)*BV150)/(($AZ150/100)*$BM150)*$I150,0))</f>
        <v>0</v>
      </c>
      <c r="CI150" s="82" t="str">
        <f t="shared" ref="CI150" si="252">IF(BW150="","",ROUND(((BJ150/100)*BW150)/(($AZ150/100)*$BM150)*$I150,0))</f>
        <v/>
      </c>
      <c r="CJ150" s="82" t="str">
        <f t="shared" ref="CJ150" si="253">IF(BX150="","",ROUND(((BK150/100)*BX150)/(($AZ150/100)*$BM150)*$I150,0))</f>
        <v/>
      </c>
      <c r="CK150" s="82" t="str">
        <f t="shared" ref="CK150" si="254">IF(BY150="","",ROUND(((BL150/100)*BY150)/(($AZ150/100)*$BM150)*$I150,0))</f>
        <v/>
      </c>
      <c r="CL150" s="82">
        <f t="shared" ref="CL150" si="255">IF(BN150="","",ROUND(((BA150/100)*BN150)/(($AZ150/100)*$BM150)*$O150,0))</f>
        <v>0</v>
      </c>
      <c r="CM150" s="82">
        <f t="shared" ref="CM150" si="256">IF(BO150="","",ROUND(((BB150/100)*BO150)/(($AZ150/100)*$BM150)*$O150,0))</f>
        <v>0</v>
      </c>
      <c r="CN150" s="82">
        <f t="shared" ref="CN150" si="257">IF(BP150="","",ROUND(((BC150/100)*BP150)/(($AZ150/100)*$BM150)*$O150,0))</f>
        <v>0</v>
      </c>
      <c r="CO150" s="82" t="str">
        <f t="shared" ref="CO150" si="258">IF(BQ150="","",ROUND(((BD150/100)*BQ150)/(($AZ150/100)*$BM150)*$O150,0))</f>
        <v/>
      </c>
      <c r="CP150" s="82">
        <f>IF(BR150="","",ROUND(((BE150/100)*BR150)/(($AZ150/100)*$BM150)*$O150,0))</f>
        <v>0</v>
      </c>
      <c r="CQ150" s="82">
        <f t="shared" ref="CQ150" si="259">IF(BS150="","",ROUND(((BF150/100)*BS150)/(($AZ150/100)*$BM150)*$O150,0))</f>
        <v>0</v>
      </c>
      <c r="CR150" s="82" t="str">
        <f t="shared" ref="CR150" si="260">IF(BT150="","",ROUND(((BG150/100)*BT150)/(($AZ150/100)*$BM150)*$O150,0))</f>
        <v/>
      </c>
      <c r="CS150" s="82" t="str">
        <f t="shared" ref="CS150" si="261">IF(BU150="","",ROUND(((BH150/100)*BU150)/(($AZ150/100)*$BM150)*$O150,0))</f>
        <v/>
      </c>
      <c r="CT150" s="82">
        <f t="shared" ref="CT150" si="262">IF(BV150="","",ROUND(((BI150/100)*BV150)/(($AZ150/100)*$BM150)*$O150,0))</f>
        <v>0</v>
      </c>
      <c r="CU150" s="82" t="str">
        <f t="shared" ref="CU150" si="263">IF(BW150="","",ROUND(((BJ150/100)*BW150)/(($AZ150/100)*$BM150)*$O150,0))</f>
        <v/>
      </c>
      <c r="CV150" s="82" t="str">
        <f t="shared" ref="CV150" si="264">IF(BX150="","",ROUND(((BK150/100)*BX150)/(($AZ150/100)*$BM150)*$O150,0))</f>
        <v/>
      </c>
      <c r="CW150" s="82" t="str">
        <f t="shared" ref="CW150" si="265">IF(BY150="","",ROUND(((BL150/100)*BY150)/(($AZ150/100)*$BM150)*$O150,0))</f>
        <v/>
      </c>
      <c r="CX150" s="82">
        <f t="shared" ref="CX150" si="266">SUM(BZ150:CK150)-SUM(CL150:CW150)</f>
        <v>431287</v>
      </c>
      <c r="CY150" s="82">
        <f>VLOOKUP($A150,FAG_Daten_2022!$A$1:$FK$206,FAG_Daten_2022!I$1,FALSE)</f>
        <v>4854</v>
      </c>
      <c r="CZ150" s="82" t="str">
        <f>IF(VLOOKUP($A150,FAG_Daten_2022!$A$1:$FK$206,FAG_Daten_2022!BE$1,FALSE)="","",VLOOKUP($A150,FAG_Daten_2022!$A$1:$FK$206,FAG_Daten_2022!BE$1,FALSE))</f>
        <v/>
      </c>
      <c r="DA150" s="82" t="str">
        <f>IF(VLOOKUP($A150,FAG_Daten_2022!$A$1:$FK$206,FAG_Daten_2022!BF$1,FALSE)="","",VLOOKUP($A150,FAG_Daten_2022!$A$1:$FK$206,FAG_Daten_2022!BF$1,FALSE))</f>
        <v/>
      </c>
      <c r="DB150" s="82" t="str">
        <f>IF(VLOOKUP($A150,FAG_Daten_2022!$A$1:$FK$206,FAG_Daten_2022!BG$1,FALSE)="","",VLOOKUP($A150,FAG_Daten_2022!$A$1:$FK$206,FAG_Daten_2022!BG$1,FALSE))</f>
        <v/>
      </c>
      <c r="DC150" s="82" t="str">
        <f>IF(VLOOKUP($A150,FAG_Daten_2022!$A$1:$FK$206,FAG_Daten_2022!BH$1,FALSE)="","",VLOOKUP($A150,FAG_Daten_2022!$A$1:$FK$206,FAG_Daten_2022!BH$1,FALSE))</f>
        <v/>
      </c>
      <c r="DD150" s="82">
        <f>IF(VLOOKUP($A150,FAG_Daten_2022!$A$1:$FK$206,FAG_Daten_2022!BI$1,FALSE)="","",VLOOKUP($A150,FAG_Daten_2022!$A$1:$FK$206,FAG_Daten_2022!BI$1,FALSE))</f>
        <v>578</v>
      </c>
      <c r="DE150" s="82" t="str">
        <f>IF(VLOOKUP($A150,FAG_Daten_2022!$A$1:$FK$206,FAG_Daten_2022!BJ$1,FALSE)="","",VLOOKUP($A150,FAG_Daten_2022!$A$1:$FK$206,FAG_Daten_2022!BJ$1,FALSE))</f>
        <v/>
      </c>
      <c r="DF150" s="82" t="str">
        <f>IF(VLOOKUP($A150,FAG_Daten_2022!$A$1:$FK$206,FAG_Daten_2022!BK$1,FALSE)="","",VLOOKUP($A150,FAG_Daten_2022!$A$1:$FK$206,FAG_Daten_2022!BK$1,FALSE))</f>
        <v/>
      </c>
      <c r="DG150" s="82" t="str">
        <f>IF(VLOOKUP($A150,FAG_Daten_2022!$A$1:$FK$206,FAG_Daten_2022!BL$1,FALSE)="","",VLOOKUP($A150,FAG_Daten_2022!$A$1:$FK$206,FAG_Daten_2022!BL$1,FALSE))</f>
        <v/>
      </c>
      <c r="DH150" s="82" t="str">
        <f>IF(VLOOKUP($A150,FAG_Daten_2022!$A$1:$FK$206,FAG_Daten_2022!BM$1,FALSE)="","",VLOOKUP($A150,FAG_Daten_2022!$A$1:$FK$206,FAG_Daten_2022!BM$1,FALSE))</f>
        <v/>
      </c>
      <c r="DI150" s="82" t="str">
        <f>IF(VLOOKUP($A150,FAG_Daten_2022!$A$1:$FK$206,FAG_Daten_2022!BN$1,FALSE)="","",VLOOKUP($A150,FAG_Daten_2022!$A$1:$FK$206,FAG_Daten_2022!BN$1,FALSE))</f>
        <v/>
      </c>
      <c r="DJ150" s="82" t="str">
        <f>IF(VLOOKUP($A150,FAG_Daten_2022!$A$1:$FK$206,FAG_Daten_2022!BO$1,FALSE)="","",VLOOKUP($A150,FAG_Daten_2022!$A$1:$FK$206,FAG_Daten_2022!BO$1,FALSE))</f>
        <v/>
      </c>
      <c r="DK150" s="82" t="str">
        <f>IF(VLOOKUP($A150,FAG_Daten_2022!$A$1:$FK$206,FAG_Daten_2022!BP$1,FALSE)="","",VLOOKUP($A150,FAG_Daten_2022!$A$1:$FK$206,FAG_Daten_2022!BP$1,FALSE))</f>
        <v/>
      </c>
      <c r="DL150" s="82" t="str">
        <f>IF(VLOOKUP($A150,FAG_Daten_2022!$A$1:$FK$206,FAG_Daten_2022!BQ$1,FALSE)="","",VLOOKUP($A150,FAG_Daten_2022!$A$1:$FK$206,FAG_Daten_2022!BQ$1,FALSE))</f>
        <v/>
      </c>
      <c r="DM150" s="82" t="str">
        <f>IF(VLOOKUP($A150,FAG_Daten_2022!$A$1:$FK$206,FAG_Daten_2022!BR$1,FALSE)="","",VLOOKUP($A150,FAG_Daten_2022!$A$1:$FK$206,FAG_Daten_2022!BR$1,FALSE))</f>
        <v/>
      </c>
      <c r="DN150" s="82" t="str">
        <f t="shared" ref="DN150" si="267">IF(CZ150="","",ROUND($Z150*(CZ150/$CY150),0))</f>
        <v/>
      </c>
      <c r="DO150" s="82" t="str">
        <f t="shared" ref="DO150" si="268">IF(DA150="","",ROUND($Z150*(DA150/$CY150),0))</f>
        <v/>
      </c>
      <c r="DP150" s="82" t="str">
        <f t="shared" ref="DP150" si="269">IF(DB150="","",ROUND($Z150*(DB150/$CY150),0))</f>
        <v/>
      </c>
      <c r="DQ150" s="82" t="str">
        <f t="shared" ref="DQ150" si="270">IF(DC150="","",ROUND($Z150*(DC150/$CY150),0))</f>
        <v/>
      </c>
      <c r="DR150" s="82">
        <f t="shared" ref="DR150" si="271">IF(DD150="","",ROUND($Z150*(DD150/$CY150),0))</f>
        <v>0</v>
      </c>
      <c r="DS150" s="82" t="str">
        <f t="shared" ref="DS150" si="272">IF(DE150="","",ROUND($Z150*(DE150/$CY150),0))</f>
        <v/>
      </c>
      <c r="DT150" s="82" t="str">
        <f t="shared" ref="DT150" si="273">IF(DF150="","",ROUND($Z150*(DF150/$CY150),0))</f>
        <v/>
      </c>
      <c r="DU150" s="82" t="str">
        <f t="shared" ref="DU150" si="274">IF(DG150="","",ROUND($Z150*(DG150/$CY150),0))</f>
        <v/>
      </c>
      <c r="DV150" s="82" t="str">
        <f t="shared" ref="DV150" si="275">IF(DH150="","",ROUND($Z150*(DH150/$CY150),0))</f>
        <v/>
      </c>
      <c r="DW150" s="82" t="str">
        <f t="shared" ref="DW150" si="276">IF(DI150="","",ROUND($Z150*(DI150/$CY150),0))</f>
        <v/>
      </c>
      <c r="DX150" s="82" t="str">
        <f t="shared" ref="DX150" si="277">IF(DJ150="","",ROUND($Z150*(DJ150/$CY150),0))</f>
        <v/>
      </c>
      <c r="DY150" s="82" t="str">
        <f t="shared" ref="DY150" si="278">IF(DK150="","",ROUND($Z150*(DK150/$CY150),0))</f>
        <v/>
      </c>
      <c r="DZ150" s="82">
        <f t="shared" ref="DZ150" si="279">SUM(DN150:DY150)</f>
        <v>0</v>
      </c>
      <c r="EA150" s="82">
        <f t="shared" ref="EA150" si="280">SUM(CX150,DZ150)</f>
        <v>431287</v>
      </c>
      <c r="EB150" s="82"/>
      <c r="EC150" s="82"/>
      <c r="ED150" s="82"/>
      <c r="EE150" s="82"/>
      <c r="EF150" s="82"/>
      <c r="EG150" s="82"/>
      <c r="EH150" s="82"/>
      <c r="EI150" s="82"/>
      <c r="EJ150" s="82"/>
      <c r="EL150" s="82"/>
    </row>
    <row r="151" spans="1:143" s="3" customFormat="1" outlineLevel="1" x14ac:dyDescent="0.2">
      <c r="A151" s="3">
        <v>120</v>
      </c>
      <c r="B151" s="3" t="str">
        <f>VLOOKUP(A151,FAG_Daten_2022!A$1:$FK$206,FAG_Daten_2022!$B$1,FALSE)</f>
        <v>Wald</v>
      </c>
      <c r="C151" s="3" t="str">
        <f>VLOOKUP(A151,FAG_Daten_2022!A$1:$FK$206,FAG_Daten_2022!$C$1,FALSE)</f>
        <v>Politische Gemeinde</v>
      </c>
      <c r="D151" s="3" t="str">
        <f>VLOOKUP(A151,FAG_Daten_2022!A$1:$FK$206,FAG_Daten_2022!$D$1,FALSE)</f>
        <v>Bezirk Hinwil</v>
      </c>
      <c r="E151" s="82">
        <f>VLOOKUP(A151,FAG_Daten_2022!A$1:$FK$206,FAG_Daten_2022!$AT$1,FALSE)</f>
        <v>1791</v>
      </c>
      <c r="F151" s="82">
        <f>VLOOKUP(A151,FAG_Daten_2022!A$1:$FK$206,FAG_Daten_2022!$AV$1,FALSE)</f>
        <v>3770</v>
      </c>
      <c r="G151" s="82">
        <f>VLOOKUP(A151,FAG_Daten_2022!A$1:$FK$206,FAG_Daten_2022!$F$1,FALSE)</f>
        <v>10182</v>
      </c>
      <c r="H151" s="80">
        <f>VLOOKUP(A151,FAG_Daten_2022!A$1:$FK$206,FAG_Daten_2022!$DH$1,FALSE)</f>
        <v>122</v>
      </c>
      <c r="I151" s="82">
        <f>ROUND(IF(E151&lt;FAG_Basisdaten!$C$5*F151,(FAG_Basisdaten!$C$5*F151-E151)*G151*H151/100,0),0)</f>
        <v>22241663</v>
      </c>
      <c r="J151" s="82">
        <f>VLOOKUP(A151,FAG_Daten_2022!A$1:$FK$206,FAG_Daten_2022!$AT$1,FALSE)</f>
        <v>1791</v>
      </c>
      <c r="K151" s="82">
        <f>VLOOKUP(A151,FAG_Daten_2022!A$1:$FK$206,FAG_Daten_2022!$AV$1,FALSE)</f>
        <v>3770</v>
      </c>
      <c r="L151" s="3">
        <f>VLOOKUP(A151,FAG_Daten_2022!A$1:$FK$206,FAG_Daten_2022!$F$1,FALSE)</f>
        <v>10182</v>
      </c>
      <c r="M151" s="3">
        <f>VLOOKUP(A151,FAG_Daten_2022!A$1:$FK$206,FAG_Daten_2022!DJ$1,FALSE)</f>
        <v>99.67</v>
      </c>
      <c r="N151" s="3">
        <f>VLOOKUP(A151,FAG_Daten_2022!A$1:$FK$206,FAG_Daten_2022!$DK$1,FALSE)</f>
        <v>100.87</v>
      </c>
      <c r="O151" s="82">
        <f>ROUND(IF(J151&gt;K151*FAG_Basisdaten!$C$8,(J151-K151*FAG_Basisdaten!$C$8)*FAG_Basisdaten!$C$9*L151*(M151/N151),0),0)</f>
        <v>0</v>
      </c>
      <c r="P151" s="82">
        <f>VLOOKUP(A151,FAG_Daten_2022!A$1:$FK$206,FAG_Daten_2022!$I$1,FALSE)</f>
        <v>2044</v>
      </c>
      <c r="Q151" s="82">
        <f>VLOOKUP(A151,FAG_Daten_2022!A$1:$FK$206,FAG_Daten_2022!$F$1,FALSE)</f>
        <v>10182</v>
      </c>
      <c r="R151" s="82">
        <f>VLOOKUP(A151,FAG_Daten_2022!A$1:$FK$206,FAG_Daten_2022!$K$1,FALSE)</f>
        <v>232131</v>
      </c>
      <c r="S151" s="82">
        <f>VLOOKUP(A151,FAG_Daten_2022!A$1:$FK$206,FAG_Daten_2022!$H$1,FALSE)</f>
        <v>1130451</v>
      </c>
      <c r="T151" s="82">
        <f>VLOOKUP(A151,FAG_Daten_2022!A$1:$FK$206,FAG_Daten_2022!$F$1,FALSE)</f>
        <v>10182</v>
      </c>
      <c r="U151" s="3">
        <f>VLOOKUP(A151,FAG_Daten_2022!A$1:$FK$206,FAG_Daten_2022!$BC$1,FALSE)</f>
        <v>102.3</v>
      </c>
      <c r="V151" s="3">
        <f>VLOOKUP(A151,FAG_Daten_2022!A$1:$FK$206,FAG_Daten_2022!$BD$1,FALSE)</f>
        <v>104.2</v>
      </c>
      <c r="W151" s="118">
        <f>IF((P151/Q151)&gt;(R151/S151)*FAG_Basisdaten!$C$12,((P151/Q151)-(R151/S151)*FAG_Basisdaten!$C$12)*T151*FAG_Basisdaten!$C$13*(U151/V151),0)</f>
        <v>0</v>
      </c>
      <c r="X151" s="3">
        <f>VLOOKUP(A151,FAG_Daten_2022!A$1:$FK$206,FAG_Daten_2022!$DH$1,FALSE)</f>
        <v>122</v>
      </c>
      <c r="Y151" s="3">
        <f>VLOOKUP(A151,FAG_Daten_2022!A$1:$FK$206,FAG_Daten_2022!$DJ$1,FALSE)</f>
        <v>99.67</v>
      </c>
      <c r="Z151" s="82">
        <f>ROUND(W151-W151*MIN(MAX((Y151*FAG_Basisdaten!$C$15-X151)/(Y151*FAG_Basisdaten!$C$14),0),1),0)</f>
        <v>0</v>
      </c>
      <c r="AA151" s="79">
        <f>VLOOKUP(A151,FAG_Daten_2022!A$1:$FK$206,FAG_Daten_2022!$AW$1,FALSE)</f>
        <v>407.89</v>
      </c>
      <c r="AB151" s="83">
        <f>VLOOKUP(A151,FAG_Daten_2022!A$1:$FK$206,FAG_Daten_2022!$AZ$1,FALSE)</f>
        <v>0.26540000000000002</v>
      </c>
      <c r="AC151" s="3">
        <f>VLOOKUP(A151,FAG_Daten_2022!A$1:$FK$206,FAG_Daten_2022!$F$1,FALSE)</f>
        <v>10182</v>
      </c>
      <c r="AD151" s="3">
        <f>VLOOKUP(A151,FAG_Daten_2022!A$1:$FK$206,FAG_Daten_2022!$BC$1,FALSE)</f>
        <v>102.3</v>
      </c>
      <c r="AE151" s="3">
        <f>VLOOKUP(A151,FAG_Daten_2022!A$1:$FK$206,FAG_Daten_2022!$BD$1,FALSE)</f>
        <v>104.2</v>
      </c>
      <c r="AF151" s="80">
        <f>IF(OR(AA151&lt;FAG_Basisdaten!$C$18,AB151&gt;FAG_Basisdaten!$C$19),MAX((FAG_Basisdaten!$C$20+FAG_Basisdaten!$C$21*AA151+FAG_Basisdaten!$C$22*AB151*100)*AC151*(AD151/AE151),0),0)</f>
        <v>3900671.7265451057</v>
      </c>
      <c r="AG151" s="3">
        <f>VLOOKUP(A151,FAG_Daten_2022!A$1:$FK$206,FAG_Daten_2022!$DH$1,FALSE)</f>
        <v>122</v>
      </c>
      <c r="AH151" s="3">
        <f>VLOOKUP(A151,FAG_Daten_2022!A$1:$FK$206,FAG_Daten_2022!$DJ$1,FALSE)</f>
        <v>99.67</v>
      </c>
      <c r="AI151" s="82">
        <f>ROUND(AF151-AF151*MIN(MAX((AH151*FAG_Basisdaten!$C$24-AG151)/(AH151*FAG_Basisdaten!$C$23),0),1),0)</f>
        <v>3361949</v>
      </c>
      <c r="AJ151" s="3">
        <f>VLOOKUP(A151,FAG_Daten_2022!$A$1:$FK$206,FAG_Daten_2022!$BC$1,FALSE)</f>
        <v>102.3</v>
      </c>
      <c r="AK151" s="3">
        <f>VLOOKUP(A151,FAG_Daten_2022!$A$1:$FK$206,FAG_Daten_2022!$BD$1,FALSE)</f>
        <v>104.2</v>
      </c>
      <c r="AL151" s="82">
        <v>0</v>
      </c>
      <c r="AM151" s="82">
        <f t="shared" si="202"/>
        <v>25603612</v>
      </c>
      <c r="AN151" s="115" t="str">
        <f>IF(VLOOKUP($A151,FAG_Daten_2022!$A$1:$FK$206,FAG_Daten_2022!BS$1,FALSE)="","",VLOOKUP($A151,FAG_Daten_2022!$A$1:$FK$206,FAG_Daten_2022!BS$1,FALSE))</f>
        <v/>
      </c>
      <c r="AO151" s="115" t="str">
        <f>IF(VLOOKUP($A151,FAG_Daten_2022!$A$1:$FK$206,FAG_Daten_2022!BT$1,FALSE)="","",VLOOKUP($A151,FAG_Daten_2022!$A$1:$FK$206,FAG_Daten_2022!BT$1,FALSE))</f>
        <v/>
      </c>
      <c r="AP151" s="115" t="str">
        <f>IF(VLOOKUP($A151,FAG_Daten_2022!$A$1:$FK$206,FAG_Daten_2022!BU$1,FALSE)="","",VLOOKUP($A151,FAG_Daten_2022!$A$1:$FK$206,FAG_Daten_2022!BU$1,FALSE))</f>
        <v/>
      </c>
      <c r="AQ151" s="115" t="str">
        <f>IF(VLOOKUP($A151,FAG_Daten_2022!$A$1:$FK$206,FAG_Daten_2022!BV$1,FALSE)="","",VLOOKUP($A151,FAG_Daten_2022!$A$1:$FK$206,FAG_Daten_2022!BV$1,FALSE))</f>
        <v/>
      </c>
      <c r="AR151" s="115" t="str">
        <f>IF(VLOOKUP($A151,FAG_Daten_2022!$A$1:$FK$206,FAG_Daten_2022!BW$1,FALSE)="","",VLOOKUP($A151,FAG_Daten_2022!$A$1:$FK$206,FAG_Daten_2022!BW$1,FALSE))</f>
        <v/>
      </c>
      <c r="AS151" s="115" t="str">
        <f>IF(VLOOKUP($A151,FAG_Daten_2022!$A$1:$FK$206,FAG_Daten_2022!BX$1,FALSE)="","",VLOOKUP($A151,FAG_Daten_2022!$A$1:$FK$206,FAG_Daten_2022!BX$1,FALSE))</f>
        <v/>
      </c>
      <c r="AT151" s="115" t="str">
        <f>IF(VLOOKUP($A151,FAG_Daten_2022!$A$1:$FK$206,FAG_Daten_2022!BY$1,FALSE)="","",VLOOKUP($A151,FAG_Daten_2022!$A$1:$FK$206,FAG_Daten_2022!BY$1,FALSE))</f>
        <v/>
      </c>
      <c r="AU151" s="115" t="str">
        <f>IF(VLOOKUP($A151,FAG_Daten_2022!$A$1:$FK$206,FAG_Daten_2022!BZ$1,FALSE)="","",VLOOKUP($A151,FAG_Daten_2022!$A$1:$FK$206,FAG_Daten_2022!BZ$1,FALSE))</f>
        <v/>
      </c>
      <c r="AV151" s="115" t="str">
        <f>IF(VLOOKUP($A151,FAG_Daten_2022!$A$1:$FK$206,FAG_Daten_2022!CA$1,FALSE)="","",VLOOKUP($A151,FAG_Daten_2022!$A$1:$FK$206,FAG_Daten_2022!CA$1,FALSE))</f>
        <v/>
      </c>
      <c r="AW151" s="115" t="str">
        <f>IF(VLOOKUP($A151,FAG_Daten_2022!$A$1:$FK$206,FAG_Daten_2022!CB$1,FALSE)="","",VLOOKUP($A151,FAG_Daten_2022!$A$1:$FK$206,FAG_Daten_2022!CB$1,FALSE))</f>
        <v/>
      </c>
      <c r="AX151" s="115" t="str">
        <f>IF(VLOOKUP($A151,FAG_Daten_2022!$A$1:$FK$206,FAG_Daten_2022!CC$1,FALSE)="","",VLOOKUP($A151,FAG_Daten_2022!$A$1:$FK$206,FAG_Daten_2022!CC$1,FALSE))</f>
        <v/>
      </c>
      <c r="AY151" s="115" t="str">
        <f>IF(VLOOKUP($A151,FAG_Daten_2022!$A$1:$FK$206,FAG_Daten_2022!CD$1,FALSE)="","",VLOOKUP($A151,FAG_Daten_2022!$A$1:$FK$206,FAG_Daten_2022!CD$1,FALSE))</f>
        <v/>
      </c>
      <c r="AZ151" s="80">
        <f>VLOOKUP($A151,FAG_Daten_2022!$A$1:$FK$206,FAG_Daten_2022!$DH$1,FALSE)</f>
        <v>122</v>
      </c>
      <c r="BA151" s="80">
        <f>IF(VLOOKUP($A151,FAG_Daten_2022!$A$1:$FK$206,FAG_Daten_2022!M$1,FALSE)="","",VLOOKUP($A151,FAG_Daten_2022!$A$1:$FK$206,FAG_Daten_2022!M$1,FALSE))</f>
        <v>0</v>
      </c>
      <c r="BB151" s="80">
        <f>IF(VLOOKUP($A151,FAG_Daten_2022!$A$1:$FK$206,FAG_Daten_2022!N$1,FALSE)="","",VLOOKUP($A151,FAG_Daten_2022!$A$1:$FK$206,FAG_Daten_2022!N$1,FALSE))</f>
        <v>0</v>
      </c>
      <c r="BC151" s="80">
        <f>IF(VLOOKUP($A151,FAG_Daten_2022!$A$1:$FK$206,FAG_Daten_2022!O$1,FALSE)="","",VLOOKUP($A151,FAG_Daten_2022!$A$1:$FK$206,FAG_Daten_2022!O$1,FALSE))</f>
        <v>0</v>
      </c>
      <c r="BD151" s="80" t="str">
        <f>IF(VLOOKUP($A151,FAG_Daten_2022!$A$1:$FK$206,FAG_Daten_2022!P$1,FALSE)="","",VLOOKUP($A151,FAG_Daten_2022!$A$1:$FK$206,FAG_Daten_2022!P$1,FALSE))</f>
        <v/>
      </c>
      <c r="BE151" s="80">
        <f>IF(VLOOKUP($A151,FAG_Daten_2022!$A$1:$FK$206,FAG_Daten_2022!R$1,FALSE)="","",VLOOKUP($A151,FAG_Daten_2022!$A$1:$FK$206,FAG_Daten_2022!R$1,FALSE))</f>
        <v>0</v>
      </c>
      <c r="BF151" s="80">
        <f>IF(VLOOKUP($A151,FAG_Daten_2022!$A$1:$FK$206,FAG_Daten_2022!S$1,FALSE)="","",VLOOKUP($A151,FAG_Daten_2022!$A$1:$FK$206,FAG_Daten_2022!S$1,FALSE))</f>
        <v>0</v>
      </c>
      <c r="BG151" s="80" t="str">
        <f>IF(VLOOKUP($A151,FAG_Daten_2022!$A$1:$FK$206,FAG_Daten_2022!T$1,FALSE)="","",VLOOKUP($A151,FAG_Daten_2022!$A$1:$FK$206,FAG_Daten_2022!T$1,FALSE))</f>
        <v/>
      </c>
      <c r="BH151" s="80" t="str">
        <f>IF(VLOOKUP($A151,FAG_Daten_2022!$A$1:$FK$206,FAG_Daten_2022!U$1,FALSE)="","",VLOOKUP($A151,FAG_Daten_2022!$A$1:$FK$206,FAG_Daten_2022!U$1,FALSE))</f>
        <v/>
      </c>
      <c r="BI151" s="80">
        <f>IF(VLOOKUP($A151,FAG_Daten_2022!$A$1:$FK$206,FAG_Daten_2022!W$1,FALSE)="","",VLOOKUP($A151,FAG_Daten_2022!$A$1:$FK$206,FAG_Daten_2022!W$1,FALSE))</f>
        <v>0</v>
      </c>
      <c r="BJ151" s="80" t="str">
        <f>IF(VLOOKUP($A151,FAG_Daten_2022!$A$1:$FK$206,FAG_Daten_2022!X$1,FALSE)="","",VLOOKUP($A151,FAG_Daten_2022!$A$1:$FK$206,FAG_Daten_2022!X$1,FALSE))</f>
        <v/>
      </c>
      <c r="BK151" s="80" t="str">
        <f>IF(VLOOKUP($A151,FAG_Daten_2022!$A$1:$FK$206,FAG_Daten_2022!Y$1,FALSE)="","",VLOOKUP($A151,FAG_Daten_2022!$A$1:$FK$206,FAG_Daten_2022!Y$1,FALSE))</f>
        <v/>
      </c>
      <c r="BL151" s="80" t="str">
        <f>IF(VLOOKUP($A151,FAG_Daten_2022!$A$1:$FK$206,FAG_Daten_2022!Z$1,FALSE)="","",VLOOKUP($A151,FAG_Daten_2022!$A$1:$FK$206,FAG_Daten_2022!Z$1,FALSE))</f>
        <v/>
      </c>
      <c r="BM151" s="82">
        <f>IF(VLOOKUP($A151,FAG_Daten_2022!$A$1:$FK$206,FAG_Daten_2022!AG$1,FALSE)="","",VLOOKUP($A151,FAG_Daten_2022!$A$1:$FK$206,FAG_Daten_2022!AG$1,FALSE))</f>
        <v>18234323</v>
      </c>
      <c r="BN151" s="82">
        <f>IF(VLOOKUP($A151,FAG_Daten_2022!$A$1:$FK$206,FAG_Daten_2022!AH$1,FALSE)="","",VLOOKUP($A151,FAG_Daten_2022!$A$1:$FK$206,FAG_Daten_2022!AH$1,FALSE))</f>
        <v>0</v>
      </c>
      <c r="BO151" s="82">
        <f>IF(VLOOKUP($A151,FAG_Daten_2022!$A$1:$FK$206,FAG_Daten_2022!AI$1,FALSE)="","",VLOOKUP($A151,FAG_Daten_2022!$A$1:$FK$206,FAG_Daten_2022!AI$1,FALSE))</f>
        <v>0</v>
      </c>
      <c r="BP151" s="113">
        <f>IF(VLOOKUP($A151,FAG_Daten_2022!$A$1:$FK$206,FAG_Daten_2022!AJ$1,FALSE)="","",VLOOKUP($A151,FAG_Daten_2022!$A$1:$FK$206,FAG_Daten_2022!AJ$1,FALSE))</f>
        <v>0</v>
      </c>
      <c r="BQ151" s="82" t="str">
        <f>IF(VLOOKUP($A151,FAG_Daten_2022!$A$1:$FK$206,FAG_Daten_2022!AK$1,FALSE)="","",VLOOKUP($A151,FAG_Daten_2022!$A$1:$FK$206,FAG_Daten_2022!AK$1,FALSE))</f>
        <v/>
      </c>
      <c r="BR151" s="82">
        <f>IF(VLOOKUP($A151,FAG_Daten_2022!$A$1:$FK$206,FAG_Daten_2022!AL$1,FALSE)="","",VLOOKUP($A151,FAG_Daten_2022!$A$1:$FK$206,FAG_Daten_2022!AL$1,FALSE))</f>
        <v>0</v>
      </c>
      <c r="BS151" s="82">
        <f>IF(VLOOKUP($A151,FAG_Daten_2022!$A$1:$FK$206,FAG_Daten_2022!AM$1,FALSE)="","",VLOOKUP($A151,FAG_Daten_2022!$A$1:$FK$206,FAG_Daten_2022!AM$1,FALSE))</f>
        <v>0</v>
      </c>
      <c r="BT151" s="82" t="str">
        <f>IF(VLOOKUP($A151,FAG_Daten_2022!$A$1:$FK$206,FAG_Daten_2022!AN$1,FALSE)="","",VLOOKUP($A151,FAG_Daten_2022!$A$1:$FK$206,FAG_Daten_2022!AN$1,FALSE))</f>
        <v/>
      </c>
      <c r="BU151" s="82" t="str">
        <f>IF(VLOOKUP($A151,FAG_Daten_2022!$A$1:$FK$206,FAG_Daten_2022!AO$1,FALSE)="","",VLOOKUP($A151,FAG_Daten_2022!$A$1:$FK$206,FAG_Daten_2022!AO$1,FALSE))</f>
        <v/>
      </c>
      <c r="BV151" s="82">
        <f>IF(VLOOKUP($A151,FAG_Daten_2022!$A$1:$FK$206,FAG_Daten_2022!AP$1,FALSE)="","",VLOOKUP($A151,FAG_Daten_2022!$A$1:$FK$206,FAG_Daten_2022!AP$1,FALSE))</f>
        <v>0</v>
      </c>
      <c r="BW151" s="82" t="str">
        <f>IF(VLOOKUP($A151,FAG_Daten_2022!$A$1:$FK$206,FAG_Daten_2022!AQ$1,FALSE)="","",VLOOKUP($A151,FAG_Daten_2022!$A$1:$FK$206,FAG_Daten_2022!AQ$1,FALSE))</f>
        <v/>
      </c>
      <c r="BX151" s="82" t="str">
        <f>IF(VLOOKUP($A151,FAG_Daten_2022!$A$1:$FK$206,FAG_Daten_2022!AR$1,FALSE)="","",VLOOKUP($A151,FAG_Daten_2022!$A$1:$FK$206,FAG_Daten_2022!AR$1,FALSE))</f>
        <v/>
      </c>
      <c r="BY151" s="82" t="str">
        <f>IF(VLOOKUP($A151,FAG_Daten_2022!$A$1:$FK$206,FAG_Daten_2022!AS$1,FALSE)="","",VLOOKUP($A151,FAG_Daten_2022!$A$1:$FK$206,FAG_Daten_2022!AS$1,FALSE))</f>
        <v/>
      </c>
      <c r="BZ151" s="82">
        <f t="shared" si="203"/>
        <v>0</v>
      </c>
      <c r="CA151" s="82">
        <f t="shared" si="204"/>
        <v>0</v>
      </c>
      <c r="CB151" s="82">
        <f t="shared" si="205"/>
        <v>0</v>
      </c>
      <c r="CC151" s="82" t="str">
        <f t="shared" si="206"/>
        <v/>
      </c>
      <c r="CD151" s="82">
        <f t="shared" si="207"/>
        <v>0</v>
      </c>
      <c r="CE151" s="82">
        <f t="shared" si="208"/>
        <v>0</v>
      </c>
      <c r="CF151" s="82" t="str">
        <f t="shared" si="209"/>
        <v/>
      </c>
      <c r="CG151" s="82" t="str">
        <f t="shared" si="210"/>
        <v/>
      </c>
      <c r="CH151" s="82">
        <f t="shared" si="211"/>
        <v>0</v>
      </c>
      <c r="CI151" s="82" t="str">
        <f t="shared" si="212"/>
        <v/>
      </c>
      <c r="CJ151" s="82" t="str">
        <f t="shared" si="213"/>
        <v/>
      </c>
      <c r="CK151" s="82" t="str">
        <f t="shared" si="214"/>
        <v/>
      </c>
      <c r="CL151" s="82">
        <f t="shared" si="215"/>
        <v>0</v>
      </c>
      <c r="CM151" s="82">
        <f t="shared" si="216"/>
        <v>0</v>
      </c>
      <c r="CN151" s="82">
        <f t="shared" si="217"/>
        <v>0</v>
      </c>
      <c r="CO151" s="82" t="str">
        <f t="shared" si="218"/>
        <v/>
      </c>
      <c r="CP151" s="82">
        <f t="shared" si="219"/>
        <v>0</v>
      </c>
      <c r="CQ151" s="82">
        <f t="shared" si="220"/>
        <v>0</v>
      </c>
      <c r="CR151" s="82" t="str">
        <f t="shared" si="221"/>
        <v/>
      </c>
      <c r="CS151" s="82" t="str">
        <f t="shared" si="222"/>
        <v/>
      </c>
      <c r="CT151" s="82">
        <f t="shared" si="223"/>
        <v>0</v>
      </c>
      <c r="CU151" s="82" t="str">
        <f t="shared" si="224"/>
        <v/>
      </c>
      <c r="CV151" s="82" t="str">
        <f t="shared" si="225"/>
        <v/>
      </c>
      <c r="CW151" s="82" t="str">
        <f t="shared" si="226"/>
        <v/>
      </c>
      <c r="CX151" s="82">
        <f t="shared" si="227"/>
        <v>0</v>
      </c>
      <c r="CY151" s="82">
        <f>VLOOKUP($A151,FAG_Daten_2022!$A$1:$FK$206,FAG_Daten_2022!I$1,FALSE)</f>
        <v>2044</v>
      </c>
      <c r="CZ151" s="82" t="str">
        <f>IF(VLOOKUP($A151,FAG_Daten_2022!$A$1:$FK$206,FAG_Daten_2022!BE$1,FALSE)="","",VLOOKUP($A151,FAG_Daten_2022!$A$1:$FK$206,FAG_Daten_2022!BE$1,FALSE))</f>
        <v/>
      </c>
      <c r="DA151" s="82" t="str">
        <f>IF(VLOOKUP($A151,FAG_Daten_2022!$A$1:$FK$206,FAG_Daten_2022!BF$1,FALSE)="","",VLOOKUP($A151,FAG_Daten_2022!$A$1:$FK$206,FAG_Daten_2022!BF$1,FALSE))</f>
        <v/>
      </c>
      <c r="DB151" s="82" t="str">
        <f>IF(VLOOKUP($A151,FAG_Daten_2022!$A$1:$FK$206,FAG_Daten_2022!BG$1,FALSE)="","",VLOOKUP($A151,FAG_Daten_2022!$A$1:$FK$206,FAG_Daten_2022!BG$1,FALSE))</f>
        <v/>
      </c>
      <c r="DC151" s="82" t="str">
        <f>IF(VLOOKUP($A151,FAG_Daten_2022!$A$1:$FK$206,FAG_Daten_2022!BH$1,FALSE)="","",VLOOKUP($A151,FAG_Daten_2022!$A$1:$FK$206,FAG_Daten_2022!BH$1,FALSE))</f>
        <v/>
      </c>
      <c r="DD151" s="82" t="str">
        <f>IF(VLOOKUP($A151,FAG_Daten_2022!$A$1:$FK$206,FAG_Daten_2022!BI$1,FALSE)="","",VLOOKUP($A151,FAG_Daten_2022!$A$1:$FK$206,FAG_Daten_2022!BI$1,FALSE))</f>
        <v/>
      </c>
      <c r="DE151" s="82" t="str">
        <f>IF(VLOOKUP($A151,FAG_Daten_2022!$A$1:$FK$206,FAG_Daten_2022!BJ$1,FALSE)="","",VLOOKUP($A151,FAG_Daten_2022!$A$1:$FK$206,FAG_Daten_2022!BJ$1,FALSE))</f>
        <v/>
      </c>
      <c r="DF151" s="82" t="str">
        <f>IF(VLOOKUP($A151,FAG_Daten_2022!$A$1:$FK$206,FAG_Daten_2022!BK$1,FALSE)="","",VLOOKUP($A151,FAG_Daten_2022!$A$1:$FK$206,FAG_Daten_2022!BK$1,FALSE))</f>
        <v/>
      </c>
      <c r="DG151" s="82" t="str">
        <f>IF(VLOOKUP($A151,FAG_Daten_2022!$A$1:$FK$206,FAG_Daten_2022!BL$1,FALSE)="","",VLOOKUP($A151,FAG_Daten_2022!$A$1:$FK$206,FAG_Daten_2022!BL$1,FALSE))</f>
        <v/>
      </c>
      <c r="DH151" s="82" t="str">
        <f>IF(VLOOKUP($A151,FAG_Daten_2022!$A$1:$FK$206,FAG_Daten_2022!BM$1,FALSE)="","",VLOOKUP($A151,FAG_Daten_2022!$A$1:$FK$206,FAG_Daten_2022!BM$1,FALSE))</f>
        <v/>
      </c>
      <c r="DI151" s="82" t="str">
        <f>IF(VLOOKUP($A151,FAG_Daten_2022!$A$1:$FK$206,FAG_Daten_2022!BN$1,FALSE)="","",VLOOKUP($A151,FAG_Daten_2022!$A$1:$FK$206,FAG_Daten_2022!BN$1,FALSE))</f>
        <v/>
      </c>
      <c r="DJ151" s="82" t="str">
        <f>IF(VLOOKUP($A151,FAG_Daten_2022!$A$1:$FK$206,FAG_Daten_2022!BO$1,FALSE)="","",VLOOKUP($A151,FAG_Daten_2022!$A$1:$FK$206,FAG_Daten_2022!BO$1,FALSE))</f>
        <v/>
      </c>
      <c r="DK151" s="82" t="str">
        <f>IF(VLOOKUP($A151,FAG_Daten_2022!$A$1:$FK$206,FAG_Daten_2022!BP$1,FALSE)="","",VLOOKUP($A151,FAG_Daten_2022!$A$1:$FK$206,FAG_Daten_2022!BP$1,FALSE))</f>
        <v/>
      </c>
      <c r="DL151" s="82" t="str">
        <f>IF(VLOOKUP($A151,FAG_Daten_2022!$A$1:$FK$206,FAG_Daten_2022!BQ$1,FALSE)="","",VLOOKUP($A151,FAG_Daten_2022!$A$1:$FK$206,FAG_Daten_2022!BQ$1,FALSE))</f>
        <v/>
      </c>
      <c r="DM151" s="82" t="str">
        <f>IF(VLOOKUP($A151,FAG_Daten_2022!$A$1:$FK$206,FAG_Daten_2022!BR$1,FALSE)="","",VLOOKUP($A151,FAG_Daten_2022!$A$1:$FK$206,FAG_Daten_2022!BR$1,FALSE))</f>
        <v/>
      </c>
      <c r="DN151" s="82" t="str">
        <f t="shared" si="228"/>
        <v/>
      </c>
      <c r="DO151" s="82" t="str">
        <f t="shared" si="229"/>
        <v/>
      </c>
      <c r="DP151" s="82" t="str">
        <f t="shared" si="230"/>
        <v/>
      </c>
      <c r="DQ151" s="82" t="str">
        <f t="shared" si="231"/>
        <v/>
      </c>
      <c r="DR151" s="82" t="str">
        <f t="shared" si="232"/>
        <v/>
      </c>
      <c r="DS151" s="82" t="str">
        <f t="shared" si="233"/>
        <v/>
      </c>
      <c r="DT151" s="82" t="str">
        <f t="shared" si="234"/>
        <v/>
      </c>
      <c r="DU151" s="82" t="str">
        <f t="shared" si="235"/>
        <v/>
      </c>
      <c r="DV151" s="82" t="str">
        <f t="shared" si="236"/>
        <v/>
      </c>
      <c r="DW151" s="82" t="str">
        <f t="shared" si="237"/>
        <v/>
      </c>
      <c r="DX151" s="82" t="str">
        <f t="shared" si="238"/>
        <v/>
      </c>
      <c r="DY151" s="82" t="str">
        <f t="shared" si="239"/>
        <v/>
      </c>
      <c r="DZ151" s="82">
        <f t="shared" si="240"/>
        <v>0</v>
      </c>
      <c r="EA151" s="82">
        <f t="shared" si="241"/>
        <v>0</v>
      </c>
      <c r="EB151" s="82"/>
      <c r="EC151" s="82"/>
      <c r="ED151" s="82"/>
      <c r="EE151" s="82"/>
      <c r="EF151" s="82"/>
      <c r="EG151" s="82"/>
      <c r="EH151" s="82"/>
      <c r="EI151" s="82"/>
      <c r="EJ151" s="82"/>
      <c r="EL151" s="82"/>
    </row>
    <row r="152" spans="1:143" s="3" customFormat="1" outlineLevel="1" x14ac:dyDescent="0.2">
      <c r="A152" s="3">
        <v>69</v>
      </c>
      <c r="B152" s="3" t="str">
        <f>VLOOKUP(A152,FAG_Daten_2022!A$1:$FK$206,FAG_Daten_2022!$B$1,FALSE)</f>
        <v>Wallisellen</v>
      </c>
      <c r="C152" s="3" t="str">
        <f>VLOOKUP(A152,FAG_Daten_2022!A$1:$FK$206,FAG_Daten_2022!$C$1,FALSE)</f>
        <v>Politische Gemeinde</v>
      </c>
      <c r="D152" s="3" t="str">
        <f>VLOOKUP(A152,FAG_Daten_2022!A$1:$FK$206,FAG_Daten_2022!$D$1,FALSE)</f>
        <v>Bezirk Bülach</v>
      </c>
      <c r="E152" s="82">
        <f>VLOOKUP(A152,FAG_Daten_2022!A$1:$FK$206,FAG_Daten_2022!$AT$1,FALSE)</f>
        <v>5477</v>
      </c>
      <c r="F152" s="82">
        <f>VLOOKUP(A152,FAG_Daten_2022!A$1:$FK$206,FAG_Daten_2022!$AV$1,FALSE)</f>
        <v>3770</v>
      </c>
      <c r="G152" s="82">
        <f>VLOOKUP(A152,FAG_Daten_2022!A$1:$FK$206,FAG_Daten_2022!$F$1,FALSE)</f>
        <v>17171</v>
      </c>
      <c r="H152" s="80">
        <f>VLOOKUP(A152,FAG_Daten_2022!A$1:$FK$206,FAG_Daten_2022!$DH$1,FALSE)</f>
        <v>97</v>
      </c>
      <c r="I152" s="82">
        <f>ROUND(IF(E152&lt;FAG_Basisdaten!$C$5*F152,(FAG_Basisdaten!$C$5*F152-E152)*G152*H152/100,0),0)</f>
        <v>0</v>
      </c>
      <c r="J152" s="82">
        <f>VLOOKUP(A152,FAG_Daten_2022!A$1:$FK$206,FAG_Daten_2022!$AT$1,FALSE)</f>
        <v>5477</v>
      </c>
      <c r="K152" s="82">
        <f>VLOOKUP(A152,FAG_Daten_2022!A$1:$FK$206,FAG_Daten_2022!$AV$1,FALSE)</f>
        <v>3770</v>
      </c>
      <c r="L152" s="3">
        <f>VLOOKUP(A152,FAG_Daten_2022!A$1:$FK$206,FAG_Daten_2022!$F$1,FALSE)</f>
        <v>17171</v>
      </c>
      <c r="M152" s="3">
        <f>VLOOKUP(A152,FAG_Daten_2022!A$1:$FK$206,FAG_Daten_2022!DJ$1,FALSE)</f>
        <v>99.67</v>
      </c>
      <c r="N152" s="3">
        <f>VLOOKUP(A152,FAG_Daten_2022!A$1:$FK$206,FAG_Daten_2022!$DK$1,FALSE)</f>
        <v>100.87</v>
      </c>
      <c r="O152" s="82">
        <f>ROUND(IF(J152&gt;K152*FAG_Basisdaten!$C$8,(J152-K152*FAG_Basisdaten!$C$8)*FAG_Basisdaten!$C$9*L152*(M152/N152),0),0)</f>
        <v>15796021</v>
      </c>
      <c r="P152" s="82">
        <f>VLOOKUP(A152,FAG_Daten_2022!A$1:$FK$206,FAG_Daten_2022!$I$1,FALSE)</f>
        <v>3312</v>
      </c>
      <c r="Q152" s="82">
        <f>VLOOKUP(A152,FAG_Daten_2022!A$1:$FK$206,FAG_Daten_2022!$F$1,FALSE)</f>
        <v>17171</v>
      </c>
      <c r="R152" s="82">
        <f>VLOOKUP(A152,FAG_Daten_2022!A$1:$FK$206,FAG_Daten_2022!$K$1,FALSE)</f>
        <v>232131</v>
      </c>
      <c r="S152" s="82">
        <f>VLOOKUP(A152,FAG_Daten_2022!A$1:$FK$206,FAG_Daten_2022!$H$1,FALSE)</f>
        <v>1130451</v>
      </c>
      <c r="T152" s="82">
        <f>VLOOKUP(A152,FAG_Daten_2022!A$1:$FK$206,FAG_Daten_2022!$F$1,FALSE)</f>
        <v>17171</v>
      </c>
      <c r="U152" s="3">
        <f>VLOOKUP(A152,FAG_Daten_2022!A$1:$FK$206,FAG_Daten_2022!$BC$1,FALSE)</f>
        <v>102.3</v>
      </c>
      <c r="V152" s="3">
        <f>VLOOKUP(A152,FAG_Daten_2022!A$1:$FK$206,FAG_Daten_2022!$BD$1,FALSE)</f>
        <v>104.2</v>
      </c>
      <c r="W152" s="118">
        <f>IF((P152/Q152)&gt;(R152/S152)*FAG_Basisdaten!$C$12,((P152/Q152)-(R152/S152)*FAG_Basisdaten!$C$12)*T152*FAG_Basisdaten!$C$13*(U152/V152),0)</f>
        <v>0</v>
      </c>
      <c r="X152" s="3">
        <f>VLOOKUP(A152,FAG_Daten_2022!A$1:$FK$206,FAG_Daten_2022!$DH$1,FALSE)</f>
        <v>97</v>
      </c>
      <c r="Y152" s="3">
        <f>VLOOKUP(A152,FAG_Daten_2022!A$1:$FK$206,FAG_Daten_2022!$DJ$1,FALSE)</f>
        <v>99.67</v>
      </c>
      <c r="Z152" s="82">
        <f>ROUND(W152-W152*MIN(MAX((Y152*FAG_Basisdaten!$C$15-X152)/(Y152*FAG_Basisdaten!$C$14),0),1),0)</f>
        <v>0</v>
      </c>
      <c r="AA152" s="79">
        <f>VLOOKUP(A152,FAG_Daten_2022!A$1:$FK$206,FAG_Daten_2022!$AW$1,FALSE)</f>
        <v>2685.46</v>
      </c>
      <c r="AB152" s="83">
        <f>VLOOKUP(A152,FAG_Daten_2022!A$1:$FK$206,FAG_Daten_2022!$AZ$1,FALSE)</f>
        <v>0</v>
      </c>
      <c r="AC152" s="3">
        <f>VLOOKUP(A152,FAG_Daten_2022!A$1:$FK$206,FAG_Daten_2022!$F$1,FALSE)</f>
        <v>17171</v>
      </c>
      <c r="AD152" s="3">
        <f>VLOOKUP(A152,FAG_Daten_2022!A$1:$FK$206,FAG_Daten_2022!$BC$1,FALSE)</f>
        <v>102.3</v>
      </c>
      <c r="AE152" s="3">
        <f>VLOOKUP(A152,FAG_Daten_2022!A$1:$FK$206,FAG_Daten_2022!$BD$1,FALSE)</f>
        <v>104.2</v>
      </c>
      <c r="AF152" s="80">
        <f>IF(OR(AA152&lt;FAG_Basisdaten!$C$18,AB152&gt;FAG_Basisdaten!$C$19),MAX((FAG_Basisdaten!$C$20+FAG_Basisdaten!$C$21*AA152+FAG_Basisdaten!$C$22*AB152*100)*AC152*(AD152/AE152),0),0)</f>
        <v>0</v>
      </c>
      <c r="AG152" s="3">
        <f>VLOOKUP(A152,FAG_Daten_2022!A$1:$FK$206,FAG_Daten_2022!$DH$1,FALSE)</f>
        <v>97</v>
      </c>
      <c r="AH152" s="3">
        <f>VLOOKUP(A152,FAG_Daten_2022!A$1:$FK$206,FAG_Daten_2022!$DJ$1,FALSE)</f>
        <v>99.67</v>
      </c>
      <c r="AI152" s="82">
        <f>ROUND(AF152-AF152*MIN(MAX((AH152*FAG_Basisdaten!$C$24-AG152)/(AH152*FAG_Basisdaten!$C$23),0),1),0)</f>
        <v>0</v>
      </c>
      <c r="AJ152" s="3">
        <f>VLOOKUP(A152,FAG_Daten_2022!$A$1:$FK$206,FAG_Daten_2022!$BC$1,FALSE)</f>
        <v>102.3</v>
      </c>
      <c r="AK152" s="3">
        <f>VLOOKUP(A152,FAG_Daten_2022!$A$1:$FK$206,FAG_Daten_2022!$BD$1,FALSE)</f>
        <v>104.2</v>
      </c>
      <c r="AL152" s="82">
        <v>0</v>
      </c>
      <c r="AM152" s="82">
        <f t="shared" si="202"/>
        <v>-15796021</v>
      </c>
      <c r="AN152" s="115" t="str">
        <f>IF(VLOOKUP($A152,FAG_Daten_2022!$A$1:$FK$206,FAG_Daten_2022!BS$1,FALSE)="","",VLOOKUP($A152,FAG_Daten_2022!$A$1:$FK$206,FAG_Daten_2022!BS$1,FALSE))</f>
        <v/>
      </c>
      <c r="AO152" s="115" t="str">
        <f>IF(VLOOKUP($A152,FAG_Daten_2022!$A$1:$FK$206,FAG_Daten_2022!BT$1,FALSE)="","",VLOOKUP($A152,FAG_Daten_2022!$A$1:$FK$206,FAG_Daten_2022!BT$1,FALSE))</f>
        <v/>
      </c>
      <c r="AP152" s="115" t="str">
        <f>IF(VLOOKUP($A152,FAG_Daten_2022!$A$1:$FK$206,FAG_Daten_2022!BU$1,FALSE)="","",VLOOKUP($A152,FAG_Daten_2022!$A$1:$FK$206,FAG_Daten_2022!BU$1,FALSE))</f>
        <v/>
      </c>
      <c r="AQ152" s="115" t="str">
        <f>IF(VLOOKUP($A152,FAG_Daten_2022!$A$1:$FK$206,FAG_Daten_2022!BV$1,FALSE)="","",VLOOKUP($A152,FAG_Daten_2022!$A$1:$FK$206,FAG_Daten_2022!BV$1,FALSE))</f>
        <v/>
      </c>
      <c r="AR152" s="115" t="str">
        <f>IF(VLOOKUP($A152,FAG_Daten_2022!$A$1:$FK$206,FAG_Daten_2022!BW$1,FALSE)="","",VLOOKUP($A152,FAG_Daten_2022!$A$1:$FK$206,FAG_Daten_2022!BW$1,FALSE))</f>
        <v/>
      </c>
      <c r="AS152" s="115" t="str">
        <f>IF(VLOOKUP($A152,FAG_Daten_2022!$A$1:$FK$206,FAG_Daten_2022!BX$1,FALSE)="","",VLOOKUP($A152,FAG_Daten_2022!$A$1:$FK$206,FAG_Daten_2022!BX$1,FALSE))</f>
        <v/>
      </c>
      <c r="AT152" s="115" t="str">
        <f>IF(VLOOKUP($A152,FAG_Daten_2022!$A$1:$FK$206,FAG_Daten_2022!BY$1,FALSE)="","",VLOOKUP($A152,FAG_Daten_2022!$A$1:$FK$206,FAG_Daten_2022!BY$1,FALSE))</f>
        <v/>
      </c>
      <c r="AU152" s="115" t="str">
        <f>IF(VLOOKUP($A152,FAG_Daten_2022!$A$1:$FK$206,FAG_Daten_2022!BZ$1,FALSE)="","",VLOOKUP($A152,FAG_Daten_2022!$A$1:$FK$206,FAG_Daten_2022!BZ$1,FALSE))</f>
        <v/>
      </c>
      <c r="AV152" s="115" t="str">
        <f>IF(VLOOKUP($A152,FAG_Daten_2022!$A$1:$FK$206,FAG_Daten_2022!CA$1,FALSE)="","",VLOOKUP($A152,FAG_Daten_2022!$A$1:$FK$206,FAG_Daten_2022!CA$1,FALSE))</f>
        <v>Wallisellen</v>
      </c>
      <c r="AW152" s="115" t="str">
        <f>IF(VLOOKUP($A152,FAG_Daten_2022!$A$1:$FK$206,FAG_Daten_2022!CB$1,FALSE)="","",VLOOKUP($A152,FAG_Daten_2022!$A$1:$FK$206,FAG_Daten_2022!CB$1,FALSE))</f>
        <v/>
      </c>
      <c r="AX152" s="115" t="str">
        <f>IF(VLOOKUP($A152,FAG_Daten_2022!$A$1:$FK$206,FAG_Daten_2022!CC$1,FALSE)="","",VLOOKUP($A152,FAG_Daten_2022!$A$1:$FK$206,FAG_Daten_2022!CC$1,FALSE))</f>
        <v/>
      </c>
      <c r="AY152" s="115" t="str">
        <f>IF(VLOOKUP($A152,FAG_Daten_2022!$A$1:$FK$206,FAG_Daten_2022!CD$1,FALSE)="","",VLOOKUP($A152,FAG_Daten_2022!$A$1:$FK$206,FAG_Daten_2022!CD$1,FALSE))</f>
        <v/>
      </c>
      <c r="AZ152" s="80">
        <f>VLOOKUP($A152,FAG_Daten_2022!$A$1:$FK$206,FAG_Daten_2022!$DH$1,FALSE)</f>
        <v>97</v>
      </c>
      <c r="BA152" s="80">
        <f>IF(VLOOKUP($A152,FAG_Daten_2022!$A$1:$FK$206,FAG_Daten_2022!M$1,FALSE)="","",VLOOKUP($A152,FAG_Daten_2022!$A$1:$FK$206,FAG_Daten_2022!M$1,FALSE))</f>
        <v>0</v>
      </c>
      <c r="BB152" s="80">
        <f>IF(VLOOKUP($A152,FAG_Daten_2022!$A$1:$FK$206,FAG_Daten_2022!N$1,FALSE)="","",VLOOKUP($A152,FAG_Daten_2022!$A$1:$FK$206,FAG_Daten_2022!N$1,FALSE))</f>
        <v>0</v>
      </c>
      <c r="BC152" s="80">
        <f>IF(VLOOKUP($A152,FAG_Daten_2022!$A$1:$FK$206,FAG_Daten_2022!O$1,FALSE)="","",VLOOKUP($A152,FAG_Daten_2022!$A$1:$FK$206,FAG_Daten_2022!O$1,FALSE))</f>
        <v>0</v>
      </c>
      <c r="BD152" s="80" t="str">
        <f>IF(VLOOKUP($A152,FAG_Daten_2022!$A$1:$FK$206,FAG_Daten_2022!P$1,FALSE)="","",VLOOKUP($A152,FAG_Daten_2022!$A$1:$FK$206,FAG_Daten_2022!P$1,FALSE))</f>
        <v/>
      </c>
      <c r="BE152" s="80">
        <f>IF(VLOOKUP($A152,FAG_Daten_2022!$A$1:$FK$206,FAG_Daten_2022!R$1,FALSE)="","",VLOOKUP($A152,FAG_Daten_2022!$A$1:$FK$206,FAG_Daten_2022!R$1,FALSE))</f>
        <v>0</v>
      </c>
      <c r="BF152" s="80">
        <f>IF(VLOOKUP($A152,FAG_Daten_2022!$A$1:$FK$206,FAG_Daten_2022!S$1,FALSE)="","",VLOOKUP($A152,FAG_Daten_2022!$A$1:$FK$206,FAG_Daten_2022!S$1,FALSE))</f>
        <v>0</v>
      </c>
      <c r="BG152" s="80" t="str">
        <f>IF(VLOOKUP($A152,FAG_Daten_2022!$A$1:$FK$206,FAG_Daten_2022!T$1,FALSE)="","",VLOOKUP($A152,FAG_Daten_2022!$A$1:$FK$206,FAG_Daten_2022!T$1,FALSE))</f>
        <v/>
      </c>
      <c r="BH152" s="80" t="str">
        <f>IF(VLOOKUP($A152,FAG_Daten_2022!$A$1:$FK$206,FAG_Daten_2022!U$1,FALSE)="","",VLOOKUP($A152,FAG_Daten_2022!$A$1:$FK$206,FAG_Daten_2022!U$1,FALSE))</f>
        <v/>
      </c>
      <c r="BI152" s="80">
        <f>IF(VLOOKUP($A152,FAG_Daten_2022!$A$1:$FK$206,FAG_Daten_2022!W$1,FALSE)="","",VLOOKUP($A152,FAG_Daten_2022!$A$1:$FK$206,FAG_Daten_2022!W$1,FALSE))</f>
        <v>48</v>
      </c>
      <c r="BJ152" s="80" t="str">
        <f>IF(VLOOKUP($A152,FAG_Daten_2022!$A$1:$FK$206,FAG_Daten_2022!X$1,FALSE)="","",VLOOKUP($A152,FAG_Daten_2022!$A$1:$FK$206,FAG_Daten_2022!X$1,FALSE))</f>
        <v/>
      </c>
      <c r="BK152" s="80" t="str">
        <f>IF(VLOOKUP($A152,FAG_Daten_2022!$A$1:$FK$206,FAG_Daten_2022!Y$1,FALSE)="","",VLOOKUP($A152,FAG_Daten_2022!$A$1:$FK$206,FAG_Daten_2022!Y$1,FALSE))</f>
        <v/>
      </c>
      <c r="BL152" s="80" t="str">
        <f>IF(VLOOKUP($A152,FAG_Daten_2022!$A$1:$FK$206,FAG_Daten_2022!Z$1,FALSE)="","",VLOOKUP($A152,FAG_Daten_2022!$A$1:$FK$206,FAG_Daten_2022!Z$1,FALSE))</f>
        <v/>
      </c>
      <c r="BM152" s="82">
        <f>IF(VLOOKUP($A152,FAG_Daten_2022!$A$1:$FK$206,FAG_Daten_2022!AG$1,FALSE)="","",VLOOKUP($A152,FAG_Daten_2022!$A$1:$FK$206,FAG_Daten_2022!AG$1,FALSE))</f>
        <v>94039121</v>
      </c>
      <c r="BN152" s="82">
        <f>IF(VLOOKUP($A152,FAG_Daten_2022!$A$1:$FK$206,FAG_Daten_2022!AH$1,FALSE)="","",VLOOKUP($A152,FAG_Daten_2022!$A$1:$FK$206,FAG_Daten_2022!AH$1,FALSE))</f>
        <v>0</v>
      </c>
      <c r="BO152" s="82">
        <f>IF(VLOOKUP($A152,FAG_Daten_2022!$A$1:$FK$206,FAG_Daten_2022!AI$1,FALSE)="","",VLOOKUP($A152,FAG_Daten_2022!$A$1:$FK$206,FAG_Daten_2022!AI$1,FALSE))</f>
        <v>0</v>
      </c>
      <c r="BP152" s="113">
        <f>IF(VLOOKUP($A152,FAG_Daten_2022!$A$1:$FK$206,FAG_Daten_2022!AJ$1,FALSE)="","",VLOOKUP($A152,FAG_Daten_2022!$A$1:$FK$206,FAG_Daten_2022!AJ$1,FALSE))</f>
        <v>0</v>
      </c>
      <c r="BQ152" s="82" t="str">
        <f>IF(VLOOKUP($A152,FAG_Daten_2022!$A$1:$FK$206,FAG_Daten_2022!AK$1,FALSE)="","",VLOOKUP($A152,FAG_Daten_2022!$A$1:$FK$206,FAG_Daten_2022!AK$1,FALSE))</f>
        <v/>
      </c>
      <c r="BR152" s="82">
        <f>IF(VLOOKUP($A152,FAG_Daten_2022!$A$1:$FK$206,FAG_Daten_2022!AL$1,FALSE)="","",VLOOKUP($A152,FAG_Daten_2022!$A$1:$FK$206,FAG_Daten_2022!AL$1,FALSE))</f>
        <v>0</v>
      </c>
      <c r="BS152" s="82">
        <f>IF(VLOOKUP($A152,FAG_Daten_2022!$A$1:$FK$206,FAG_Daten_2022!AM$1,FALSE)="","",VLOOKUP($A152,FAG_Daten_2022!$A$1:$FK$206,FAG_Daten_2022!AM$1,FALSE))</f>
        <v>0</v>
      </c>
      <c r="BT152" s="82" t="str">
        <f>IF(VLOOKUP($A152,FAG_Daten_2022!$A$1:$FK$206,FAG_Daten_2022!AN$1,FALSE)="","",VLOOKUP($A152,FAG_Daten_2022!$A$1:$FK$206,FAG_Daten_2022!AN$1,FALSE))</f>
        <v/>
      </c>
      <c r="BU152" s="82" t="str">
        <f>IF(VLOOKUP($A152,FAG_Daten_2022!$A$1:$FK$206,FAG_Daten_2022!AO$1,FALSE)="","",VLOOKUP($A152,FAG_Daten_2022!$A$1:$FK$206,FAG_Daten_2022!AO$1,FALSE))</f>
        <v/>
      </c>
      <c r="BV152" s="82">
        <f>IF(VLOOKUP($A152,FAG_Daten_2022!$A$1:$FK$206,FAG_Daten_2022!AP$1,FALSE)="","",VLOOKUP($A152,FAG_Daten_2022!$A$1:$FK$206,FAG_Daten_2022!AP$1,FALSE))</f>
        <v>94039121</v>
      </c>
      <c r="BW152" s="82" t="str">
        <f>IF(VLOOKUP($A152,FAG_Daten_2022!$A$1:$FK$206,FAG_Daten_2022!AQ$1,FALSE)="","",VLOOKUP($A152,FAG_Daten_2022!$A$1:$FK$206,FAG_Daten_2022!AQ$1,FALSE))</f>
        <v/>
      </c>
      <c r="BX152" s="82" t="str">
        <f>IF(VLOOKUP($A152,FAG_Daten_2022!$A$1:$FK$206,FAG_Daten_2022!AR$1,FALSE)="","",VLOOKUP($A152,FAG_Daten_2022!$A$1:$FK$206,FAG_Daten_2022!AR$1,FALSE))</f>
        <v/>
      </c>
      <c r="BY152" s="82" t="str">
        <f>IF(VLOOKUP($A152,FAG_Daten_2022!$A$1:$FK$206,FAG_Daten_2022!AS$1,FALSE)="","",VLOOKUP($A152,FAG_Daten_2022!$A$1:$FK$206,FAG_Daten_2022!AS$1,FALSE))</f>
        <v/>
      </c>
      <c r="BZ152" s="82">
        <f t="shared" si="203"/>
        <v>0</v>
      </c>
      <c r="CA152" s="82">
        <f t="shared" si="204"/>
        <v>0</v>
      </c>
      <c r="CB152" s="82">
        <f t="shared" si="205"/>
        <v>0</v>
      </c>
      <c r="CC152" s="82" t="str">
        <f t="shared" si="206"/>
        <v/>
      </c>
      <c r="CD152" s="82">
        <f t="shared" si="207"/>
        <v>0</v>
      </c>
      <c r="CE152" s="82">
        <f t="shared" si="208"/>
        <v>0</v>
      </c>
      <c r="CF152" s="82" t="str">
        <f t="shared" si="209"/>
        <v/>
      </c>
      <c r="CG152" s="82" t="str">
        <f t="shared" si="210"/>
        <v/>
      </c>
      <c r="CH152" s="82">
        <f t="shared" si="211"/>
        <v>0</v>
      </c>
      <c r="CI152" s="82" t="str">
        <f t="shared" si="212"/>
        <v/>
      </c>
      <c r="CJ152" s="82" t="str">
        <f t="shared" si="213"/>
        <v/>
      </c>
      <c r="CK152" s="82" t="str">
        <f t="shared" si="214"/>
        <v/>
      </c>
      <c r="CL152" s="82">
        <f t="shared" si="215"/>
        <v>0</v>
      </c>
      <c r="CM152" s="82">
        <f t="shared" si="216"/>
        <v>0</v>
      </c>
      <c r="CN152" s="82">
        <f t="shared" si="217"/>
        <v>0</v>
      </c>
      <c r="CO152" s="82" t="str">
        <f t="shared" si="218"/>
        <v/>
      </c>
      <c r="CP152" s="82">
        <f t="shared" si="219"/>
        <v>0</v>
      </c>
      <c r="CQ152" s="82">
        <f t="shared" si="220"/>
        <v>0</v>
      </c>
      <c r="CR152" s="82" t="str">
        <f t="shared" si="221"/>
        <v/>
      </c>
      <c r="CS152" s="82" t="str">
        <f t="shared" si="222"/>
        <v/>
      </c>
      <c r="CT152" s="82">
        <f t="shared" si="223"/>
        <v>7816588</v>
      </c>
      <c r="CU152" s="82" t="str">
        <f t="shared" si="224"/>
        <v/>
      </c>
      <c r="CV152" s="82" t="str">
        <f t="shared" si="225"/>
        <v/>
      </c>
      <c r="CW152" s="82" t="str">
        <f t="shared" si="226"/>
        <v/>
      </c>
      <c r="CX152" s="82">
        <f t="shared" si="227"/>
        <v>-7816588</v>
      </c>
      <c r="CY152" s="82">
        <f>VLOOKUP($A152,FAG_Daten_2022!$A$1:$FK$206,FAG_Daten_2022!I$1,FALSE)</f>
        <v>3312</v>
      </c>
      <c r="CZ152" s="82" t="str">
        <f>IF(VLOOKUP($A152,FAG_Daten_2022!$A$1:$FK$206,FAG_Daten_2022!BE$1,FALSE)="","",VLOOKUP($A152,FAG_Daten_2022!$A$1:$FK$206,FAG_Daten_2022!BE$1,FALSE))</f>
        <v/>
      </c>
      <c r="DA152" s="82" t="str">
        <f>IF(VLOOKUP($A152,FAG_Daten_2022!$A$1:$FK$206,FAG_Daten_2022!BF$1,FALSE)="","",VLOOKUP($A152,FAG_Daten_2022!$A$1:$FK$206,FAG_Daten_2022!BF$1,FALSE))</f>
        <v/>
      </c>
      <c r="DB152" s="82" t="str">
        <f>IF(VLOOKUP($A152,FAG_Daten_2022!$A$1:$FK$206,FAG_Daten_2022!BG$1,FALSE)="","",VLOOKUP($A152,FAG_Daten_2022!$A$1:$FK$206,FAG_Daten_2022!BG$1,FALSE))</f>
        <v/>
      </c>
      <c r="DC152" s="82" t="str">
        <f>IF(VLOOKUP($A152,FAG_Daten_2022!$A$1:$FK$206,FAG_Daten_2022!BH$1,FALSE)="","",VLOOKUP($A152,FAG_Daten_2022!$A$1:$FK$206,FAG_Daten_2022!BH$1,FALSE))</f>
        <v/>
      </c>
      <c r="DD152" s="82" t="str">
        <f>IF(VLOOKUP($A152,FAG_Daten_2022!$A$1:$FK$206,FAG_Daten_2022!BI$1,FALSE)="","",VLOOKUP($A152,FAG_Daten_2022!$A$1:$FK$206,FAG_Daten_2022!BI$1,FALSE))</f>
        <v/>
      </c>
      <c r="DE152" s="82" t="str">
        <f>IF(VLOOKUP($A152,FAG_Daten_2022!$A$1:$FK$206,FAG_Daten_2022!BJ$1,FALSE)="","",VLOOKUP($A152,FAG_Daten_2022!$A$1:$FK$206,FAG_Daten_2022!BJ$1,FALSE))</f>
        <v/>
      </c>
      <c r="DF152" s="82" t="str">
        <f>IF(VLOOKUP($A152,FAG_Daten_2022!$A$1:$FK$206,FAG_Daten_2022!BK$1,FALSE)="","",VLOOKUP($A152,FAG_Daten_2022!$A$1:$FK$206,FAG_Daten_2022!BK$1,FALSE))</f>
        <v/>
      </c>
      <c r="DG152" s="82" t="str">
        <f>IF(VLOOKUP($A152,FAG_Daten_2022!$A$1:$FK$206,FAG_Daten_2022!BL$1,FALSE)="","",VLOOKUP($A152,FAG_Daten_2022!$A$1:$FK$206,FAG_Daten_2022!BL$1,FALSE))</f>
        <v/>
      </c>
      <c r="DH152" s="82">
        <f>IF(VLOOKUP($A152,FAG_Daten_2022!$A$1:$FK$206,FAG_Daten_2022!BM$1,FALSE)="","",VLOOKUP($A152,FAG_Daten_2022!$A$1:$FK$206,FAG_Daten_2022!BM$1,FALSE))</f>
        <v>1609</v>
      </c>
      <c r="DI152" s="82" t="str">
        <f>IF(VLOOKUP($A152,FAG_Daten_2022!$A$1:$FK$206,FAG_Daten_2022!BN$1,FALSE)="","",VLOOKUP($A152,FAG_Daten_2022!$A$1:$FK$206,FAG_Daten_2022!BN$1,FALSE))</f>
        <v/>
      </c>
      <c r="DJ152" s="82" t="str">
        <f>IF(VLOOKUP($A152,FAG_Daten_2022!$A$1:$FK$206,FAG_Daten_2022!BO$1,FALSE)="","",VLOOKUP($A152,FAG_Daten_2022!$A$1:$FK$206,FAG_Daten_2022!BO$1,FALSE))</f>
        <v/>
      </c>
      <c r="DK152" s="82" t="str">
        <f>IF(VLOOKUP($A152,FAG_Daten_2022!$A$1:$FK$206,FAG_Daten_2022!BP$1,FALSE)="","",VLOOKUP($A152,FAG_Daten_2022!$A$1:$FK$206,FAG_Daten_2022!BP$1,FALSE))</f>
        <v/>
      </c>
      <c r="DL152" s="82" t="str">
        <f>IF(VLOOKUP($A152,FAG_Daten_2022!$A$1:$FK$206,FAG_Daten_2022!BQ$1,FALSE)="","",VLOOKUP($A152,FAG_Daten_2022!$A$1:$FK$206,FAG_Daten_2022!BQ$1,FALSE))</f>
        <v/>
      </c>
      <c r="DM152" s="82" t="str">
        <f>IF(VLOOKUP($A152,FAG_Daten_2022!$A$1:$FK$206,FAG_Daten_2022!BR$1,FALSE)="","",VLOOKUP($A152,FAG_Daten_2022!$A$1:$FK$206,FAG_Daten_2022!BR$1,FALSE))</f>
        <v/>
      </c>
      <c r="DN152" s="82" t="str">
        <f t="shared" si="228"/>
        <v/>
      </c>
      <c r="DO152" s="82" t="str">
        <f t="shared" si="229"/>
        <v/>
      </c>
      <c r="DP152" s="82" t="str">
        <f t="shared" si="230"/>
        <v/>
      </c>
      <c r="DQ152" s="82" t="str">
        <f t="shared" si="231"/>
        <v/>
      </c>
      <c r="DR152" s="82" t="str">
        <f t="shared" si="232"/>
        <v/>
      </c>
      <c r="DS152" s="82" t="str">
        <f t="shared" si="233"/>
        <v/>
      </c>
      <c r="DT152" s="82" t="str">
        <f t="shared" si="234"/>
        <v/>
      </c>
      <c r="DU152" s="82" t="str">
        <f t="shared" si="235"/>
        <v/>
      </c>
      <c r="DV152" s="82">
        <f t="shared" si="236"/>
        <v>0</v>
      </c>
      <c r="DW152" s="82" t="str">
        <f t="shared" si="237"/>
        <v/>
      </c>
      <c r="DX152" s="82" t="str">
        <f t="shared" si="238"/>
        <v/>
      </c>
      <c r="DY152" s="82" t="str">
        <f t="shared" si="239"/>
        <v/>
      </c>
      <c r="DZ152" s="82">
        <f t="shared" si="240"/>
        <v>0</v>
      </c>
      <c r="EA152" s="82">
        <f t="shared" si="241"/>
        <v>-7816588</v>
      </c>
      <c r="EB152" s="82"/>
      <c r="EC152" s="82"/>
      <c r="ED152" s="82"/>
      <c r="EE152" s="82"/>
      <c r="EF152" s="82"/>
      <c r="EG152" s="82"/>
      <c r="EH152" s="82"/>
      <c r="EI152" s="82"/>
      <c r="EJ152" s="82"/>
      <c r="EK152" s="1"/>
      <c r="EL152" s="11"/>
      <c r="EM152" s="1"/>
    </row>
    <row r="153" spans="1:143" outlineLevel="1" x14ac:dyDescent="0.2">
      <c r="A153" s="3">
        <v>200</v>
      </c>
      <c r="B153" s="3" t="str">
        <f>VLOOKUP(A153,FAG_Daten_2022!A$1:$FK$206,FAG_Daten_2022!$B$1,FALSE)</f>
        <v>Wangen-Brüttisellen</v>
      </c>
      <c r="C153" s="3" t="str">
        <f>VLOOKUP(A153,FAG_Daten_2022!A$1:$FK$206,FAG_Daten_2022!$C$1,FALSE)</f>
        <v>Politische Gemeinde</v>
      </c>
      <c r="D153" s="3" t="str">
        <f>VLOOKUP(A153,FAG_Daten_2022!A$1:$FK$206,FAG_Daten_2022!$D$1,FALSE)</f>
        <v>Bezirk Uster</v>
      </c>
      <c r="E153" s="82">
        <f>VLOOKUP(A153,FAG_Daten_2022!A$1:$FK$206,FAG_Daten_2022!$AT$1,FALSE)</f>
        <v>3358</v>
      </c>
      <c r="F153" s="82">
        <f>VLOOKUP(A153,FAG_Daten_2022!A$1:$FK$206,FAG_Daten_2022!$AV$1,FALSE)</f>
        <v>3770</v>
      </c>
      <c r="G153" s="82">
        <f>VLOOKUP(A153,FAG_Daten_2022!A$1:$FK$206,FAG_Daten_2022!$F$1,FALSE)</f>
        <v>7990</v>
      </c>
      <c r="H153" s="80">
        <f>VLOOKUP(A153,FAG_Daten_2022!A$1:$FK$206,FAG_Daten_2022!$DH$1,FALSE)</f>
        <v>98</v>
      </c>
      <c r="I153" s="82">
        <f>ROUND(IF(E153&lt;FAG_Basisdaten!$C$5*F153,(FAG_Basisdaten!$C$5*F153-E153)*G153*H153/100,0),0)</f>
        <v>1750050</v>
      </c>
      <c r="J153" s="82">
        <f>VLOOKUP(A153,FAG_Daten_2022!A$1:$FK$206,FAG_Daten_2022!$AT$1,FALSE)</f>
        <v>3358</v>
      </c>
      <c r="K153" s="82">
        <f>VLOOKUP(A153,FAG_Daten_2022!A$1:$FK$206,FAG_Daten_2022!$AV$1,FALSE)</f>
        <v>3770</v>
      </c>
      <c r="L153" s="3">
        <f>VLOOKUP(A153,FAG_Daten_2022!A$1:$FK$206,FAG_Daten_2022!$F$1,FALSE)</f>
        <v>7990</v>
      </c>
      <c r="M153" s="3">
        <f>VLOOKUP(A153,FAG_Daten_2022!A$1:$FK$206,FAG_Daten_2022!DJ$1,FALSE)</f>
        <v>99.67</v>
      </c>
      <c r="N153" s="3">
        <f>VLOOKUP(A153,FAG_Daten_2022!A$1:$FK$206,FAG_Daten_2022!$DK$1,FALSE)</f>
        <v>100.87</v>
      </c>
      <c r="O153" s="82">
        <f>ROUND(IF(J153&gt;K153*FAG_Basisdaten!$C$8,(J153-K153*FAG_Basisdaten!$C$8)*FAG_Basisdaten!$C$9*L153*(M153/N153),0),0)</f>
        <v>0</v>
      </c>
      <c r="P153" s="82">
        <f>VLOOKUP(A153,FAG_Daten_2022!A$1:$FK$206,FAG_Daten_2022!$I$1,FALSE)</f>
        <v>1726</v>
      </c>
      <c r="Q153" s="82">
        <f>VLOOKUP(A153,FAG_Daten_2022!A$1:$FK$206,FAG_Daten_2022!$F$1,FALSE)</f>
        <v>7990</v>
      </c>
      <c r="R153" s="82">
        <f>VLOOKUP(A153,FAG_Daten_2022!A$1:$FK$206,FAG_Daten_2022!$K$1,FALSE)</f>
        <v>232131</v>
      </c>
      <c r="S153" s="82">
        <f>VLOOKUP(A153,FAG_Daten_2022!A$1:$FK$206,FAG_Daten_2022!$H$1,FALSE)</f>
        <v>1130451</v>
      </c>
      <c r="T153" s="82">
        <f>VLOOKUP(A153,FAG_Daten_2022!A$1:$FK$206,FAG_Daten_2022!$F$1,FALSE)</f>
        <v>7990</v>
      </c>
      <c r="U153" s="3">
        <f>VLOOKUP(A153,FAG_Daten_2022!A$1:$FK$206,FAG_Daten_2022!$BC$1,FALSE)</f>
        <v>102.3</v>
      </c>
      <c r="V153" s="3">
        <f>VLOOKUP(A153,FAG_Daten_2022!A$1:$FK$206,FAG_Daten_2022!$BD$1,FALSE)</f>
        <v>104.2</v>
      </c>
      <c r="W153" s="118">
        <f>IF((P153/Q153)&gt;(R153/S153)*FAG_Basisdaten!$C$12,((P153/Q153)-(R153/S153)*FAG_Basisdaten!$C$12)*T153*FAG_Basisdaten!$C$13*(U153/V153),0)</f>
        <v>0</v>
      </c>
      <c r="X153" s="3">
        <f>VLOOKUP(A153,FAG_Daten_2022!A$1:$FK$206,FAG_Daten_2022!$DH$1,FALSE)</f>
        <v>98</v>
      </c>
      <c r="Y153" s="3">
        <f>VLOOKUP(A153,FAG_Daten_2022!A$1:$FK$206,FAG_Daten_2022!$DJ$1,FALSE)</f>
        <v>99.67</v>
      </c>
      <c r="Z153" s="82">
        <f>ROUND(W153-W153*MIN(MAX((Y153*FAG_Basisdaten!$C$15-X153)/(Y153*FAG_Basisdaten!$C$14),0),1),0)</f>
        <v>0</v>
      </c>
      <c r="AA153" s="79">
        <f>VLOOKUP(A153,FAG_Daten_2022!A$1:$FK$206,FAG_Daten_2022!$AW$1,FALSE)</f>
        <v>1010.88</v>
      </c>
      <c r="AB153" s="83">
        <f>VLOOKUP(A153,FAG_Daten_2022!A$1:$FK$206,FAG_Daten_2022!$AZ$1,FALSE)</f>
        <v>0</v>
      </c>
      <c r="AC153" s="3">
        <f>VLOOKUP(A153,FAG_Daten_2022!A$1:$FK$206,FAG_Daten_2022!$F$1,FALSE)</f>
        <v>7990</v>
      </c>
      <c r="AD153" s="3">
        <f>VLOOKUP(A153,FAG_Daten_2022!A$1:$FK$206,FAG_Daten_2022!$BC$1,FALSE)</f>
        <v>102.3</v>
      </c>
      <c r="AE153" s="3">
        <f>VLOOKUP(A153,FAG_Daten_2022!A$1:$FK$206,FAG_Daten_2022!$BD$1,FALSE)</f>
        <v>104.2</v>
      </c>
      <c r="AF153" s="80">
        <f>IF(OR(AA153&lt;FAG_Basisdaten!$C$18,AB153&gt;FAG_Basisdaten!$C$19),MAX((FAG_Basisdaten!$C$20+FAG_Basisdaten!$C$21*AA153+FAG_Basisdaten!$C$22*AB153*100)*AC153*(AD153/AE153),0),0)</f>
        <v>0</v>
      </c>
      <c r="AG153" s="3">
        <f>VLOOKUP(A153,FAG_Daten_2022!A$1:$FK$206,FAG_Daten_2022!$DH$1,FALSE)</f>
        <v>98</v>
      </c>
      <c r="AH153" s="3">
        <f>VLOOKUP(A153,FAG_Daten_2022!A$1:$FK$206,FAG_Daten_2022!$DJ$1,FALSE)</f>
        <v>99.67</v>
      </c>
      <c r="AI153" s="82">
        <f>ROUND(AF153-AF153*MIN(MAX((AH153*FAG_Basisdaten!$C$24-AG153)/(AH153*FAG_Basisdaten!$C$23),0),1),0)</f>
        <v>0</v>
      </c>
      <c r="AJ153" s="3">
        <f>VLOOKUP(A153,FAG_Daten_2022!$A$1:$FK$206,FAG_Daten_2022!$BC$1,FALSE)</f>
        <v>102.3</v>
      </c>
      <c r="AK153" s="3">
        <f>VLOOKUP(A153,FAG_Daten_2022!$A$1:$FK$206,FAG_Daten_2022!$BD$1,FALSE)</f>
        <v>104.2</v>
      </c>
      <c r="AL153" s="82">
        <v>0</v>
      </c>
      <c r="AM153" s="82">
        <f t="shared" si="202"/>
        <v>1750050</v>
      </c>
      <c r="AN153" s="115" t="str">
        <f>IF(VLOOKUP($A153,FAG_Daten_2022!$A$1:$FK$206,FAG_Daten_2022!BS$1,FALSE)="","",VLOOKUP($A153,FAG_Daten_2022!$A$1:$FK$206,FAG_Daten_2022!BS$1,FALSE))</f>
        <v/>
      </c>
      <c r="AO153" s="115" t="str">
        <f>IF(VLOOKUP($A153,FAG_Daten_2022!$A$1:$FK$206,FAG_Daten_2022!BT$1,FALSE)="","",VLOOKUP($A153,FAG_Daten_2022!$A$1:$FK$206,FAG_Daten_2022!BT$1,FALSE))</f>
        <v/>
      </c>
      <c r="AP153" s="115" t="str">
        <f>IF(VLOOKUP($A153,FAG_Daten_2022!$A$1:$FK$206,FAG_Daten_2022!BU$1,FALSE)="","",VLOOKUP($A153,FAG_Daten_2022!$A$1:$FK$206,FAG_Daten_2022!BU$1,FALSE))</f>
        <v/>
      </c>
      <c r="AQ153" s="115" t="str">
        <f>IF(VLOOKUP($A153,FAG_Daten_2022!$A$1:$FK$206,FAG_Daten_2022!BV$1,FALSE)="","",VLOOKUP($A153,FAG_Daten_2022!$A$1:$FK$206,FAG_Daten_2022!BV$1,FALSE))</f>
        <v/>
      </c>
      <c r="AR153" s="115" t="str">
        <f>IF(VLOOKUP($A153,FAG_Daten_2022!$A$1:$FK$206,FAG_Daten_2022!BW$1,FALSE)="","",VLOOKUP($A153,FAG_Daten_2022!$A$1:$FK$206,FAG_Daten_2022!BW$1,FALSE))</f>
        <v/>
      </c>
      <c r="AS153" s="115" t="str">
        <f>IF(VLOOKUP($A153,FAG_Daten_2022!$A$1:$FK$206,FAG_Daten_2022!BX$1,FALSE)="","",VLOOKUP($A153,FAG_Daten_2022!$A$1:$FK$206,FAG_Daten_2022!BX$1,FALSE))</f>
        <v/>
      </c>
      <c r="AT153" s="115" t="str">
        <f>IF(VLOOKUP($A153,FAG_Daten_2022!$A$1:$FK$206,FAG_Daten_2022!BY$1,FALSE)="","",VLOOKUP($A153,FAG_Daten_2022!$A$1:$FK$206,FAG_Daten_2022!BY$1,FALSE))</f>
        <v/>
      </c>
      <c r="AU153" s="115" t="str">
        <f>IF(VLOOKUP($A153,FAG_Daten_2022!$A$1:$FK$206,FAG_Daten_2022!BZ$1,FALSE)="","",VLOOKUP($A153,FAG_Daten_2022!$A$1:$FK$206,FAG_Daten_2022!BZ$1,FALSE))</f>
        <v/>
      </c>
      <c r="AV153" s="115" t="str">
        <f>IF(VLOOKUP($A153,FAG_Daten_2022!$A$1:$FK$206,FAG_Daten_2022!CA$1,FALSE)="","",VLOOKUP($A153,FAG_Daten_2022!$A$1:$FK$206,FAG_Daten_2022!CA$1,FALSE))</f>
        <v/>
      </c>
      <c r="AW153" s="115" t="str">
        <f>IF(VLOOKUP($A153,FAG_Daten_2022!$A$1:$FK$206,FAG_Daten_2022!CB$1,FALSE)="","",VLOOKUP($A153,FAG_Daten_2022!$A$1:$FK$206,FAG_Daten_2022!CB$1,FALSE))</f>
        <v/>
      </c>
      <c r="AX153" s="115" t="str">
        <f>IF(VLOOKUP($A153,FAG_Daten_2022!$A$1:$FK$206,FAG_Daten_2022!CC$1,FALSE)="","",VLOOKUP($A153,FAG_Daten_2022!$A$1:$FK$206,FAG_Daten_2022!CC$1,FALSE))</f>
        <v/>
      </c>
      <c r="AY153" s="115" t="str">
        <f>IF(VLOOKUP($A153,FAG_Daten_2022!$A$1:$FK$206,FAG_Daten_2022!CD$1,FALSE)="","",VLOOKUP($A153,FAG_Daten_2022!$A$1:$FK$206,FAG_Daten_2022!CD$1,FALSE))</f>
        <v/>
      </c>
      <c r="AZ153" s="80">
        <f>VLOOKUP($A153,FAG_Daten_2022!$A$1:$FK$206,FAG_Daten_2022!$DH$1,FALSE)</f>
        <v>98</v>
      </c>
      <c r="BA153" s="80">
        <f>IF(VLOOKUP($A153,FAG_Daten_2022!$A$1:$FK$206,FAG_Daten_2022!M$1,FALSE)="","",VLOOKUP($A153,FAG_Daten_2022!$A$1:$FK$206,FAG_Daten_2022!M$1,FALSE))</f>
        <v>0</v>
      </c>
      <c r="BB153" s="80">
        <f>IF(VLOOKUP($A153,FAG_Daten_2022!$A$1:$FK$206,FAG_Daten_2022!N$1,FALSE)="","",VLOOKUP($A153,FAG_Daten_2022!$A$1:$FK$206,FAG_Daten_2022!N$1,FALSE))</f>
        <v>0</v>
      </c>
      <c r="BC153" s="80">
        <f>IF(VLOOKUP($A153,FAG_Daten_2022!$A$1:$FK$206,FAG_Daten_2022!O$1,FALSE)="","",VLOOKUP($A153,FAG_Daten_2022!$A$1:$FK$206,FAG_Daten_2022!O$1,FALSE))</f>
        <v>0</v>
      </c>
      <c r="BD153" s="80" t="str">
        <f>IF(VLOOKUP($A153,FAG_Daten_2022!$A$1:$FK$206,FAG_Daten_2022!P$1,FALSE)="","",VLOOKUP($A153,FAG_Daten_2022!$A$1:$FK$206,FAG_Daten_2022!P$1,FALSE))</f>
        <v/>
      </c>
      <c r="BE153" s="80">
        <f>IF(VLOOKUP($A153,FAG_Daten_2022!$A$1:$FK$206,FAG_Daten_2022!R$1,FALSE)="","",VLOOKUP($A153,FAG_Daten_2022!$A$1:$FK$206,FAG_Daten_2022!R$1,FALSE))</f>
        <v>0</v>
      </c>
      <c r="BF153" s="80">
        <f>IF(VLOOKUP($A153,FAG_Daten_2022!$A$1:$FK$206,FAG_Daten_2022!S$1,FALSE)="","",VLOOKUP($A153,FAG_Daten_2022!$A$1:$FK$206,FAG_Daten_2022!S$1,FALSE))</f>
        <v>0</v>
      </c>
      <c r="BG153" s="80" t="str">
        <f>IF(VLOOKUP($A153,FAG_Daten_2022!$A$1:$FK$206,FAG_Daten_2022!T$1,FALSE)="","",VLOOKUP($A153,FAG_Daten_2022!$A$1:$FK$206,FAG_Daten_2022!T$1,FALSE))</f>
        <v/>
      </c>
      <c r="BH153" s="80" t="str">
        <f>IF(VLOOKUP($A153,FAG_Daten_2022!$A$1:$FK$206,FAG_Daten_2022!U$1,FALSE)="","",VLOOKUP($A153,FAG_Daten_2022!$A$1:$FK$206,FAG_Daten_2022!U$1,FALSE))</f>
        <v/>
      </c>
      <c r="BI153" s="80">
        <f>IF(VLOOKUP($A153,FAG_Daten_2022!$A$1:$FK$206,FAG_Daten_2022!W$1,FALSE)="","",VLOOKUP($A153,FAG_Daten_2022!$A$1:$FK$206,FAG_Daten_2022!W$1,FALSE))</f>
        <v>0</v>
      </c>
      <c r="BJ153" s="80" t="str">
        <f>IF(VLOOKUP($A153,FAG_Daten_2022!$A$1:$FK$206,FAG_Daten_2022!X$1,FALSE)="","",VLOOKUP($A153,FAG_Daten_2022!$A$1:$FK$206,FAG_Daten_2022!X$1,FALSE))</f>
        <v/>
      </c>
      <c r="BK153" s="80" t="str">
        <f>IF(VLOOKUP($A153,FAG_Daten_2022!$A$1:$FK$206,FAG_Daten_2022!Y$1,FALSE)="","",VLOOKUP($A153,FAG_Daten_2022!$A$1:$FK$206,FAG_Daten_2022!Y$1,FALSE))</f>
        <v/>
      </c>
      <c r="BL153" s="80" t="str">
        <f>IF(VLOOKUP($A153,FAG_Daten_2022!$A$1:$FK$206,FAG_Daten_2022!Z$1,FALSE)="","",VLOOKUP($A153,FAG_Daten_2022!$A$1:$FK$206,FAG_Daten_2022!Z$1,FALSE))</f>
        <v/>
      </c>
      <c r="BM153" s="82">
        <f>IF(VLOOKUP($A153,FAG_Daten_2022!$A$1:$FK$206,FAG_Daten_2022!AG$1,FALSE)="","",VLOOKUP($A153,FAG_Daten_2022!$A$1:$FK$206,FAG_Daten_2022!AG$1,FALSE))</f>
        <v>26826561</v>
      </c>
      <c r="BN153" s="82">
        <f>IF(VLOOKUP($A153,FAG_Daten_2022!$A$1:$FK$206,FAG_Daten_2022!AH$1,FALSE)="","",VLOOKUP($A153,FAG_Daten_2022!$A$1:$FK$206,FAG_Daten_2022!AH$1,FALSE))</f>
        <v>0</v>
      </c>
      <c r="BO153" s="82">
        <f>IF(VLOOKUP($A153,FAG_Daten_2022!$A$1:$FK$206,FAG_Daten_2022!AI$1,FALSE)="","",VLOOKUP($A153,FAG_Daten_2022!$A$1:$FK$206,FAG_Daten_2022!AI$1,FALSE))</f>
        <v>0</v>
      </c>
      <c r="BP153" s="113">
        <f>IF(VLOOKUP($A153,FAG_Daten_2022!$A$1:$FK$206,FAG_Daten_2022!AJ$1,FALSE)="","",VLOOKUP($A153,FAG_Daten_2022!$A$1:$FK$206,FAG_Daten_2022!AJ$1,FALSE))</f>
        <v>0</v>
      </c>
      <c r="BQ153" s="82" t="str">
        <f>IF(VLOOKUP($A153,FAG_Daten_2022!$A$1:$FK$206,FAG_Daten_2022!AK$1,FALSE)="","",VLOOKUP($A153,FAG_Daten_2022!$A$1:$FK$206,FAG_Daten_2022!AK$1,FALSE))</f>
        <v/>
      </c>
      <c r="BR153" s="82">
        <f>IF(VLOOKUP($A153,FAG_Daten_2022!$A$1:$FK$206,FAG_Daten_2022!AL$1,FALSE)="","",VLOOKUP($A153,FAG_Daten_2022!$A$1:$FK$206,FAG_Daten_2022!AL$1,FALSE))</f>
        <v>0</v>
      </c>
      <c r="BS153" s="82">
        <f>IF(VLOOKUP($A153,FAG_Daten_2022!$A$1:$FK$206,FAG_Daten_2022!AM$1,FALSE)="","",VLOOKUP($A153,FAG_Daten_2022!$A$1:$FK$206,FAG_Daten_2022!AM$1,FALSE))</f>
        <v>0</v>
      </c>
      <c r="BT153" s="82" t="str">
        <f>IF(VLOOKUP($A153,FAG_Daten_2022!$A$1:$FK$206,FAG_Daten_2022!AN$1,FALSE)="","",VLOOKUP($A153,FAG_Daten_2022!$A$1:$FK$206,FAG_Daten_2022!AN$1,FALSE))</f>
        <v/>
      </c>
      <c r="BU153" s="82" t="str">
        <f>IF(VLOOKUP($A153,FAG_Daten_2022!$A$1:$FK$206,FAG_Daten_2022!AO$1,FALSE)="","",VLOOKUP($A153,FAG_Daten_2022!$A$1:$FK$206,FAG_Daten_2022!AO$1,FALSE))</f>
        <v/>
      </c>
      <c r="BV153" s="82">
        <f>IF(VLOOKUP($A153,FAG_Daten_2022!$A$1:$FK$206,FAG_Daten_2022!AP$1,FALSE)="","",VLOOKUP($A153,FAG_Daten_2022!$A$1:$FK$206,FAG_Daten_2022!AP$1,FALSE))</f>
        <v>0</v>
      </c>
      <c r="BW153" s="82" t="str">
        <f>IF(VLOOKUP($A153,FAG_Daten_2022!$A$1:$FK$206,FAG_Daten_2022!AQ$1,FALSE)="","",VLOOKUP($A153,FAG_Daten_2022!$A$1:$FK$206,FAG_Daten_2022!AQ$1,FALSE))</f>
        <v/>
      </c>
      <c r="BX153" s="82" t="str">
        <f>IF(VLOOKUP($A153,FAG_Daten_2022!$A$1:$FK$206,FAG_Daten_2022!AR$1,FALSE)="","",VLOOKUP($A153,FAG_Daten_2022!$A$1:$FK$206,FAG_Daten_2022!AR$1,FALSE))</f>
        <v/>
      </c>
      <c r="BY153" s="82" t="str">
        <f>IF(VLOOKUP($A153,FAG_Daten_2022!$A$1:$FK$206,FAG_Daten_2022!AS$1,FALSE)="","",VLOOKUP($A153,FAG_Daten_2022!$A$1:$FK$206,FAG_Daten_2022!AS$1,FALSE))</f>
        <v/>
      </c>
      <c r="BZ153" s="82">
        <f t="shared" si="203"/>
        <v>0</v>
      </c>
      <c r="CA153" s="82">
        <f t="shared" si="204"/>
        <v>0</v>
      </c>
      <c r="CB153" s="82">
        <f t="shared" si="205"/>
        <v>0</v>
      </c>
      <c r="CC153" s="82" t="str">
        <f t="shared" si="206"/>
        <v/>
      </c>
      <c r="CD153" s="82">
        <f t="shared" si="207"/>
        <v>0</v>
      </c>
      <c r="CE153" s="82">
        <f t="shared" si="208"/>
        <v>0</v>
      </c>
      <c r="CF153" s="82" t="str">
        <f t="shared" si="209"/>
        <v/>
      </c>
      <c r="CG153" s="82" t="str">
        <f t="shared" si="210"/>
        <v/>
      </c>
      <c r="CH153" s="82">
        <f t="shared" si="211"/>
        <v>0</v>
      </c>
      <c r="CI153" s="82" t="str">
        <f t="shared" si="212"/>
        <v/>
      </c>
      <c r="CJ153" s="82" t="str">
        <f t="shared" si="213"/>
        <v/>
      </c>
      <c r="CK153" s="82" t="str">
        <f t="shared" si="214"/>
        <v/>
      </c>
      <c r="CL153" s="82">
        <f t="shared" si="215"/>
        <v>0</v>
      </c>
      <c r="CM153" s="82">
        <f t="shared" si="216"/>
        <v>0</v>
      </c>
      <c r="CN153" s="82">
        <f t="shared" si="217"/>
        <v>0</v>
      </c>
      <c r="CO153" s="82" t="str">
        <f t="shared" si="218"/>
        <v/>
      </c>
      <c r="CP153" s="82">
        <f t="shared" si="219"/>
        <v>0</v>
      </c>
      <c r="CQ153" s="82">
        <f t="shared" si="220"/>
        <v>0</v>
      </c>
      <c r="CR153" s="82" t="str">
        <f t="shared" si="221"/>
        <v/>
      </c>
      <c r="CS153" s="82" t="str">
        <f t="shared" si="222"/>
        <v/>
      </c>
      <c r="CT153" s="82">
        <f t="shared" si="223"/>
        <v>0</v>
      </c>
      <c r="CU153" s="82" t="str">
        <f t="shared" si="224"/>
        <v/>
      </c>
      <c r="CV153" s="82" t="str">
        <f t="shared" si="225"/>
        <v/>
      </c>
      <c r="CW153" s="82" t="str">
        <f t="shared" si="226"/>
        <v/>
      </c>
      <c r="CX153" s="82">
        <f t="shared" si="227"/>
        <v>0</v>
      </c>
      <c r="CY153" s="82">
        <f>VLOOKUP($A153,FAG_Daten_2022!$A$1:$FK$206,FAG_Daten_2022!I$1,FALSE)</f>
        <v>1726</v>
      </c>
      <c r="CZ153" s="82" t="str">
        <f>IF(VLOOKUP($A153,FAG_Daten_2022!$A$1:$FK$206,FAG_Daten_2022!BE$1,FALSE)="","",VLOOKUP($A153,FAG_Daten_2022!$A$1:$FK$206,FAG_Daten_2022!BE$1,FALSE))</f>
        <v/>
      </c>
      <c r="DA153" s="82" t="str">
        <f>IF(VLOOKUP($A153,FAG_Daten_2022!$A$1:$FK$206,FAG_Daten_2022!BF$1,FALSE)="","",VLOOKUP($A153,FAG_Daten_2022!$A$1:$FK$206,FAG_Daten_2022!BF$1,FALSE))</f>
        <v/>
      </c>
      <c r="DB153" s="82" t="str">
        <f>IF(VLOOKUP($A153,FAG_Daten_2022!$A$1:$FK$206,FAG_Daten_2022!BG$1,FALSE)="","",VLOOKUP($A153,FAG_Daten_2022!$A$1:$FK$206,FAG_Daten_2022!BG$1,FALSE))</f>
        <v/>
      </c>
      <c r="DC153" s="82" t="str">
        <f>IF(VLOOKUP($A153,FAG_Daten_2022!$A$1:$FK$206,FAG_Daten_2022!BH$1,FALSE)="","",VLOOKUP($A153,FAG_Daten_2022!$A$1:$FK$206,FAG_Daten_2022!BH$1,FALSE))</f>
        <v/>
      </c>
      <c r="DD153" s="82" t="str">
        <f>IF(VLOOKUP($A153,FAG_Daten_2022!$A$1:$FK$206,FAG_Daten_2022!BI$1,FALSE)="","",VLOOKUP($A153,FAG_Daten_2022!$A$1:$FK$206,FAG_Daten_2022!BI$1,FALSE))</f>
        <v/>
      </c>
      <c r="DE153" s="82" t="str">
        <f>IF(VLOOKUP($A153,FAG_Daten_2022!$A$1:$FK$206,FAG_Daten_2022!BJ$1,FALSE)="","",VLOOKUP($A153,FAG_Daten_2022!$A$1:$FK$206,FAG_Daten_2022!BJ$1,FALSE))</f>
        <v/>
      </c>
      <c r="DF153" s="82" t="str">
        <f>IF(VLOOKUP($A153,FAG_Daten_2022!$A$1:$FK$206,FAG_Daten_2022!BK$1,FALSE)="","",VLOOKUP($A153,FAG_Daten_2022!$A$1:$FK$206,FAG_Daten_2022!BK$1,FALSE))</f>
        <v/>
      </c>
      <c r="DG153" s="82" t="str">
        <f>IF(VLOOKUP($A153,FAG_Daten_2022!$A$1:$FK$206,FAG_Daten_2022!BL$1,FALSE)="","",VLOOKUP($A153,FAG_Daten_2022!$A$1:$FK$206,FAG_Daten_2022!BL$1,FALSE))</f>
        <v/>
      </c>
      <c r="DH153" s="82" t="str">
        <f>IF(VLOOKUP($A153,FAG_Daten_2022!$A$1:$FK$206,FAG_Daten_2022!BM$1,FALSE)="","",VLOOKUP($A153,FAG_Daten_2022!$A$1:$FK$206,FAG_Daten_2022!BM$1,FALSE))</f>
        <v/>
      </c>
      <c r="DI153" s="82" t="str">
        <f>IF(VLOOKUP($A153,FAG_Daten_2022!$A$1:$FK$206,FAG_Daten_2022!BN$1,FALSE)="","",VLOOKUP($A153,FAG_Daten_2022!$A$1:$FK$206,FAG_Daten_2022!BN$1,FALSE))</f>
        <v/>
      </c>
      <c r="DJ153" s="82" t="str">
        <f>IF(VLOOKUP($A153,FAG_Daten_2022!$A$1:$FK$206,FAG_Daten_2022!BO$1,FALSE)="","",VLOOKUP($A153,FAG_Daten_2022!$A$1:$FK$206,FAG_Daten_2022!BO$1,FALSE))</f>
        <v/>
      </c>
      <c r="DK153" s="82" t="str">
        <f>IF(VLOOKUP($A153,FAG_Daten_2022!$A$1:$FK$206,FAG_Daten_2022!BP$1,FALSE)="","",VLOOKUP($A153,FAG_Daten_2022!$A$1:$FK$206,FAG_Daten_2022!BP$1,FALSE))</f>
        <v/>
      </c>
      <c r="DL153" s="82" t="str">
        <f>IF(VLOOKUP($A153,FAG_Daten_2022!$A$1:$FK$206,FAG_Daten_2022!BQ$1,FALSE)="","",VLOOKUP($A153,FAG_Daten_2022!$A$1:$FK$206,FAG_Daten_2022!BQ$1,FALSE))</f>
        <v/>
      </c>
      <c r="DM153" s="82" t="str">
        <f>IF(VLOOKUP($A153,FAG_Daten_2022!$A$1:$FK$206,FAG_Daten_2022!BR$1,FALSE)="","",VLOOKUP($A153,FAG_Daten_2022!$A$1:$FK$206,FAG_Daten_2022!BR$1,FALSE))</f>
        <v/>
      </c>
      <c r="DN153" s="82" t="str">
        <f t="shared" si="228"/>
        <v/>
      </c>
      <c r="DO153" s="82" t="str">
        <f t="shared" si="229"/>
        <v/>
      </c>
      <c r="DP153" s="82" t="str">
        <f t="shared" si="230"/>
        <v/>
      </c>
      <c r="DQ153" s="82" t="str">
        <f t="shared" si="231"/>
        <v/>
      </c>
      <c r="DR153" s="82" t="str">
        <f t="shared" si="232"/>
        <v/>
      </c>
      <c r="DS153" s="82" t="str">
        <f t="shared" si="233"/>
        <v/>
      </c>
      <c r="DT153" s="82" t="str">
        <f t="shared" si="234"/>
        <v/>
      </c>
      <c r="DU153" s="82" t="str">
        <f t="shared" si="235"/>
        <v/>
      </c>
      <c r="DV153" s="82" t="str">
        <f t="shared" si="236"/>
        <v/>
      </c>
      <c r="DW153" s="82" t="str">
        <f t="shared" si="237"/>
        <v/>
      </c>
      <c r="DX153" s="82" t="str">
        <f t="shared" si="238"/>
        <v/>
      </c>
      <c r="DY153" s="82" t="str">
        <f t="shared" si="239"/>
        <v/>
      </c>
      <c r="DZ153" s="82">
        <f t="shared" si="240"/>
        <v>0</v>
      </c>
      <c r="EA153" s="82">
        <f t="shared" si="241"/>
        <v>0</v>
      </c>
      <c r="EB153" s="82"/>
      <c r="EC153" s="82"/>
      <c r="ED153" s="82"/>
      <c r="EE153" s="82"/>
      <c r="EF153" s="82"/>
      <c r="EG153" s="82"/>
      <c r="EH153" s="82"/>
      <c r="EI153" s="82"/>
      <c r="EJ153" s="82"/>
      <c r="EK153" s="3"/>
      <c r="EL153" s="82"/>
      <c r="EM153" s="3"/>
    </row>
    <row r="154" spans="1:143" outlineLevel="1" x14ac:dyDescent="0.2">
      <c r="A154" s="3">
        <v>70</v>
      </c>
      <c r="B154" s="3" t="str">
        <f>VLOOKUP(A154,FAG_Daten_2022!A$1:$FK$206,FAG_Daten_2022!$B$1,FALSE)</f>
        <v>Wasterkingen</v>
      </c>
      <c r="C154" s="3" t="str">
        <f>VLOOKUP(A154,FAG_Daten_2022!A$1:$FK$206,FAG_Daten_2022!$C$1,FALSE)</f>
        <v>Politische Gemeinde</v>
      </c>
      <c r="D154" s="3" t="str">
        <f>VLOOKUP(A154,FAG_Daten_2022!A$1:$FK$206,FAG_Daten_2022!$D$1,FALSE)</f>
        <v>Bezirk Bülach</v>
      </c>
      <c r="E154" s="82">
        <f>VLOOKUP(A154,FAG_Daten_2022!A$1:$FK$206,FAG_Daten_2022!$AT$1,FALSE)</f>
        <v>2165</v>
      </c>
      <c r="F154" s="82">
        <f>VLOOKUP(A154,FAG_Daten_2022!A$1:$FK$206,FAG_Daten_2022!$AV$1,FALSE)</f>
        <v>3770</v>
      </c>
      <c r="G154" s="82">
        <f>VLOOKUP(A154,FAG_Daten_2022!A$1:$FK$206,FAG_Daten_2022!$F$1,FALSE)</f>
        <v>564</v>
      </c>
      <c r="H154" s="80">
        <f>VLOOKUP(A154,FAG_Daten_2022!A$1:$FK$206,FAG_Daten_2022!$DH$1,FALSE)</f>
        <v>116</v>
      </c>
      <c r="I154" s="82">
        <f>ROUND(IF(E154&lt;FAG_Basisdaten!$C$5*F154,(FAG_Basisdaten!$C$5*F154-E154)*G154*H154/100,0),0)</f>
        <v>926731</v>
      </c>
      <c r="J154" s="82">
        <f>VLOOKUP(A154,FAG_Daten_2022!A$1:$FK$206,FAG_Daten_2022!$AT$1,FALSE)</f>
        <v>2165</v>
      </c>
      <c r="K154" s="82">
        <f>VLOOKUP(A154,FAG_Daten_2022!A$1:$FK$206,FAG_Daten_2022!$AV$1,FALSE)</f>
        <v>3770</v>
      </c>
      <c r="L154" s="3">
        <f>VLOOKUP(A154,FAG_Daten_2022!A$1:$FK$206,FAG_Daten_2022!$F$1,FALSE)</f>
        <v>564</v>
      </c>
      <c r="M154" s="3">
        <f>VLOOKUP(A154,FAG_Daten_2022!A$1:$FK$206,FAG_Daten_2022!DJ$1,FALSE)</f>
        <v>99.67</v>
      </c>
      <c r="N154" s="3">
        <f>VLOOKUP(A154,FAG_Daten_2022!A$1:$FK$206,FAG_Daten_2022!$DK$1,FALSE)</f>
        <v>100.87</v>
      </c>
      <c r="O154" s="82">
        <f>ROUND(IF(J154&gt;K154*FAG_Basisdaten!$C$8,(J154-K154*FAG_Basisdaten!$C$8)*FAG_Basisdaten!$C$9*L154*(M154/N154),0),0)</f>
        <v>0</v>
      </c>
      <c r="P154" s="82">
        <f>VLOOKUP(A154,FAG_Daten_2022!A$1:$FK$206,FAG_Daten_2022!$I$1,FALSE)</f>
        <v>110</v>
      </c>
      <c r="Q154" s="82">
        <f>VLOOKUP(A154,FAG_Daten_2022!A$1:$FK$206,FAG_Daten_2022!$F$1,FALSE)</f>
        <v>564</v>
      </c>
      <c r="R154" s="82">
        <f>VLOOKUP(A154,FAG_Daten_2022!A$1:$FK$206,FAG_Daten_2022!$K$1,FALSE)</f>
        <v>232131</v>
      </c>
      <c r="S154" s="82">
        <f>VLOOKUP(A154,FAG_Daten_2022!A$1:$FK$206,FAG_Daten_2022!$H$1,FALSE)</f>
        <v>1130451</v>
      </c>
      <c r="T154" s="82">
        <f>VLOOKUP(A154,FAG_Daten_2022!A$1:$FK$206,FAG_Daten_2022!$F$1,FALSE)</f>
        <v>564</v>
      </c>
      <c r="U154" s="3">
        <f>VLOOKUP(A154,FAG_Daten_2022!A$1:$FK$206,FAG_Daten_2022!$BC$1,FALSE)</f>
        <v>102.3</v>
      </c>
      <c r="V154" s="3">
        <f>VLOOKUP(A154,FAG_Daten_2022!A$1:$FK$206,FAG_Daten_2022!$BD$1,FALSE)</f>
        <v>104.2</v>
      </c>
      <c r="W154" s="118">
        <f>IF((P154/Q154)&gt;(R154/S154)*FAG_Basisdaten!$C$12,((P154/Q154)-(R154/S154)*FAG_Basisdaten!$C$12)*T154*FAG_Basisdaten!$C$13*(U154/V154),0)</f>
        <v>0</v>
      </c>
      <c r="X154" s="3">
        <f>VLOOKUP(A154,FAG_Daten_2022!A$1:$FK$206,FAG_Daten_2022!$DH$1,FALSE)</f>
        <v>116</v>
      </c>
      <c r="Y154" s="3">
        <f>VLOOKUP(A154,FAG_Daten_2022!A$1:$FK$206,FAG_Daten_2022!$DJ$1,FALSE)</f>
        <v>99.67</v>
      </c>
      <c r="Z154" s="82">
        <f>ROUND(W154-W154*MIN(MAX((Y154*FAG_Basisdaten!$C$15-X154)/(Y154*FAG_Basisdaten!$C$14),0),1),0)</f>
        <v>0</v>
      </c>
      <c r="AA154" s="79">
        <f>VLOOKUP(A154,FAG_Daten_2022!A$1:$FK$206,FAG_Daten_2022!$AW$1,FALSE)</f>
        <v>142.72</v>
      </c>
      <c r="AB154" s="83">
        <f>VLOOKUP(A154,FAG_Daten_2022!A$1:$FK$206,FAG_Daten_2022!$AZ$1,FALSE)</f>
        <v>1.67E-2</v>
      </c>
      <c r="AC154" s="3">
        <f>VLOOKUP(A154,FAG_Daten_2022!A$1:$FK$206,FAG_Daten_2022!$F$1,FALSE)</f>
        <v>564</v>
      </c>
      <c r="AD154" s="3">
        <f>VLOOKUP(A154,FAG_Daten_2022!A$1:$FK$206,FAG_Daten_2022!$BC$1,FALSE)</f>
        <v>102.3</v>
      </c>
      <c r="AE154" s="3">
        <f>VLOOKUP(A154,FAG_Daten_2022!A$1:$FK$206,FAG_Daten_2022!$BD$1,FALSE)</f>
        <v>104.2</v>
      </c>
      <c r="AF154" s="80">
        <f>IF(OR(AA154&lt;FAG_Basisdaten!$C$18,AB154&gt;FAG_Basisdaten!$C$19),MAX((FAG_Basisdaten!$C$20+FAG_Basisdaten!$C$21*AA154+FAG_Basisdaten!$C$22*AB154*100)*AC154*(AD154/AE154),0),0)</f>
        <v>156330.61877159309</v>
      </c>
      <c r="AG154" s="3">
        <f>VLOOKUP(A154,FAG_Daten_2022!A$1:$FK$206,FAG_Daten_2022!$DH$1,FALSE)</f>
        <v>116</v>
      </c>
      <c r="AH154" s="3">
        <f>VLOOKUP(A154,FAG_Daten_2022!A$1:$FK$206,FAG_Daten_2022!$DJ$1,FALSE)</f>
        <v>99.67</v>
      </c>
      <c r="AI154" s="82">
        <f>ROUND(AF154-AF154*MIN(MAX((AH154*FAG_Basisdaten!$C$24-AG154)/(AH154*FAG_Basisdaten!$C$23),0),1),0)</f>
        <v>117629</v>
      </c>
      <c r="AJ154" s="3">
        <f>VLOOKUP(A154,FAG_Daten_2022!$A$1:$FK$206,FAG_Daten_2022!$BC$1,FALSE)</f>
        <v>102.3</v>
      </c>
      <c r="AK154" s="3">
        <f>VLOOKUP(A154,FAG_Daten_2022!$A$1:$FK$206,FAG_Daten_2022!$BD$1,FALSE)</f>
        <v>104.2</v>
      </c>
      <c r="AL154" s="82">
        <v>0</v>
      </c>
      <c r="AM154" s="82">
        <f t="shared" si="202"/>
        <v>1044360</v>
      </c>
      <c r="AN154" s="115" t="str">
        <f>IF(VLOOKUP($A154,FAG_Daten_2022!$A$1:$FK$206,FAG_Daten_2022!BS$1,FALSE)="","",VLOOKUP($A154,FAG_Daten_2022!$A$1:$FK$206,FAG_Daten_2022!BS$1,FALSE))</f>
        <v/>
      </c>
      <c r="AO154" s="115" t="str">
        <f>IF(VLOOKUP($A154,FAG_Daten_2022!$A$1:$FK$206,FAG_Daten_2022!BT$1,FALSE)="","",VLOOKUP($A154,FAG_Daten_2022!$A$1:$FK$206,FAG_Daten_2022!BT$1,FALSE))</f>
        <v/>
      </c>
      <c r="AP154" s="115" t="str">
        <f>IF(VLOOKUP($A154,FAG_Daten_2022!$A$1:$FK$206,FAG_Daten_2022!BU$1,FALSE)="","",VLOOKUP($A154,FAG_Daten_2022!$A$1:$FK$206,FAG_Daten_2022!BU$1,FALSE))</f>
        <v/>
      </c>
      <c r="AQ154" s="115" t="str">
        <f>IF(VLOOKUP($A154,FAG_Daten_2022!$A$1:$FK$206,FAG_Daten_2022!BV$1,FALSE)="","",VLOOKUP($A154,FAG_Daten_2022!$A$1:$FK$206,FAG_Daten_2022!BV$1,FALSE))</f>
        <v/>
      </c>
      <c r="AR154" s="115" t="str">
        <f>IF(VLOOKUP($A154,FAG_Daten_2022!$A$1:$FK$206,FAG_Daten_2022!BW$1,FALSE)="","",VLOOKUP($A154,FAG_Daten_2022!$A$1:$FK$206,FAG_Daten_2022!BW$1,FALSE))</f>
        <v/>
      </c>
      <c r="AS154" s="115" t="str">
        <f>IF(VLOOKUP($A154,FAG_Daten_2022!$A$1:$FK$206,FAG_Daten_2022!BX$1,FALSE)="","",VLOOKUP($A154,FAG_Daten_2022!$A$1:$FK$206,FAG_Daten_2022!BX$1,FALSE))</f>
        <v/>
      </c>
      <c r="AT154" s="115" t="str">
        <f>IF(VLOOKUP($A154,FAG_Daten_2022!$A$1:$FK$206,FAG_Daten_2022!BY$1,FALSE)="","",VLOOKUP($A154,FAG_Daten_2022!$A$1:$FK$206,FAG_Daten_2022!BY$1,FALSE))</f>
        <v/>
      </c>
      <c r="AU154" s="115" t="str">
        <f>IF(VLOOKUP($A154,FAG_Daten_2022!$A$1:$FK$206,FAG_Daten_2022!BZ$1,FALSE)="","",VLOOKUP($A154,FAG_Daten_2022!$A$1:$FK$206,FAG_Daten_2022!BZ$1,FALSE))</f>
        <v/>
      </c>
      <c r="AV154" s="115" t="str">
        <f>IF(VLOOKUP($A154,FAG_Daten_2022!$A$1:$FK$206,FAG_Daten_2022!CA$1,FALSE)="","",VLOOKUP($A154,FAG_Daten_2022!$A$1:$FK$206,FAG_Daten_2022!CA$1,FALSE))</f>
        <v>Unteres Rafzerfeld</v>
      </c>
      <c r="AW154" s="115" t="str">
        <f>IF(VLOOKUP($A154,FAG_Daten_2022!$A$1:$FK$206,FAG_Daten_2022!CB$1,FALSE)="","",VLOOKUP($A154,FAG_Daten_2022!$A$1:$FK$206,FAG_Daten_2022!CB$1,FALSE))</f>
        <v/>
      </c>
      <c r="AX154" s="115" t="str">
        <f>IF(VLOOKUP($A154,FAG_Daten_2022!$A$1:$FK$206,FAG_Daten_2022!CC$1,FALSE)="","",VLOOKUP($A154,FAG_Daten_2022!$A$1:$FK$206,FAG_Daten_2022!CC$1,FALSE))</f>
        <v/>
      </c>
      <c r="AY154" s="115" t="str">
        <f>IF(VLOOKUP($A154,FAG_Daten_2022!$A$1:$FK$206,FAG_Daten_2022!CD$1,FALSE)="","",VLOOKUP($A154,FAG_Daten_2022!$A$1:$FK$206,FAG_Daten_2022!CD$1,FALSE))</f>
        <v/>
      </c>
      <c r="AZ154" s="80">
        <f>VLOOKUP($A154,FAG_Daten_2022!$A$1:$FK$206,FAG_Daten_2022!$DH$1,FALSE)</f>
        <v>116</v>
      </c>
      <c r="BA154" s="80">
        <f>IF(VLOOKUP($A154,FAG_Daten_2022!$A$1:$FK$206,FAG_Daten_2022!M$1,FALSE)="","",VLOOKUP($A154,FAG_Daten_2022!$A$1:$FK$206,FAG_Daten_2022!M$1,FALSE))</f>
        <v>0</v>
      </c>
      <c r="BB154" s="80">
        <f>IF(VLOOKUP($A154,FAG_Daten_2022!$A$1:$FK$206,FAG_Daten_2022!N$1,FALSE)="","",VLOOKUP($A154,FAG_Daten_2022!$A$1:$FK$206,FAG_Daten_2022!N$1,FALSE))</f>
        <v>0</v>
      </c>
      <c r="BC154" s="80">
        <f>IF(VLOOKUP($A154,FAG_Daten_2022!$A$1:$FK$206,FAG_Daten_2022!O$1,FALSE)="","",VLOOKUP($A154,FAG_Daten_2022!$A$1:$FK$206,FAG_Daten_2022!O$1,FALSE))</f>
        <v>0</v>
      </c>
      <c r="BD154" s="80" t="str">
        <f>IF(VLOOKUP($A154,FAG_Daten_2022!$A$1:$FK$206,FAG_Daten_2022!P$1,FALSE)="","",VLOOKUP($A154,FAG_Daten_2022!$A$1:$FK$206,FAG_Daten_2022!P$1,FALSE))</f>
        <v/>
      </c>
      <c r="BE154" s="80">
        <f>IF(VLOOKUP($A154,FAG_Daten_2022!$A$1:$FK$206,FAG_Daten_2022!R$1,FALSE)="","",VLOOKUP($A154,FAG_Daten_2022!$A$1:$FK$206,FAG_Daten_2022!R$1,FALSE))</f>
        <v>0</v>
      </c>
      <c r="BF154" s="80">
        <f>IF(VLOOKUP($A154,FAG_Daten_2022!$A$1:$FK$206,FAG_Daten_2022!S$1,FALSE)="","",VLOOKUP($A154,FAG_Daten_2022!$A$1:$FK$206,FAG_Daten_2022!S$1,FALSE))</f>
        <v>0</v>
      </c>
      <c r="BG154" s="80" t="str">
        <f>IF(VLOOKUP($A154,FAG_Daten_2022!$A$1:$FK$206,FAG_Daten_2022!T$1,FALSE)="","",VLOOKUP($A154,FAG_Daten_2022!$A$1:$FK$206,FAG_Daten_2022!T$1,FALSE))</f>
        <v/>
      </c>
      <c r="BH154" s="80" t="str">
        <f>IF(VLOOKUP($A154,FAG_Daten_2022!$A$1:$FK$206,FAG_Daten_2022!U$1,FALSE)="","",VLOOKUP($A154,FAG_Daten_2022!$A$1:$FK$206,FAG_Daten_2022!U$1,FALSE))</f>
        <v/>
      </c>
      <c r="BI154" s="80">
        <f>IF(VLOOKUP($A154,FAG_Daten_2022!$A$1:$FK$206,FAG_Daten_2022!W$1,FALSE)="","",VLOOKUP($A154,FAG_Daten_2022!$A$1:$FK$206,FAG_Daten_2022!W$1,FALSE))</f>
        <v>69</v>
      </c>
      <c r="BJ154" s="80" t="str">
        <f>IF(VLOOKUP($A154,FAG_Daten_2022!$A$1:$FK$206,FAG_Daten_2022!X$1,FALSE)="","",VLOOKUP($A154,FAG_Daten_2022!$A$1:$FK$206,FAG_Daten_2022!X$1,FALSE))</f>
        <v/>
      </c>
      <c r="BK154" s="80" t="str">
        <f>IF(VLOOKUP($A154,FAG_Daten_2022!$A$1:$FK$206,FAG_Daten_2022!Y$1,FALSE)="","",VLOOKUP($A154,FAG_Daten_2022!$A$1:$FK$206,FAG_Daten_2022!Y$1,FALSE))</f>
        <v/>
      </c>
      <c r="BL154" s="80" t="str">
        <f>IF(VLOOKUP($A154,FAG_Daten_2022!$A$1:$FK$206,FAG_Daten_2022!Z$1,FALSE)="","",VLOOKUP($A154,FAG_Daten_2022!$A$1:$FK$206,FAG_Daten_2022!Z$1,FALSE))</f>
        <v/>
      </c>
      <c r="BM154" s="82">
        <f>IF(VLOOKUP($A154,FAG_Daten_2022!$A$1:$FK$206,FAG_Daten_2022!AG$1,FALSE)="","",VLOOKUP($A154,FAG_Daten_2022!$A$1:$FK$206,FAG_Daten_2022!AG$1,FALSE))</f>
        <v>1220959</v>
      </c>
      <c r="BN154" s="82">
        <f>IF(VLOOKUP($A154,FAG_Daten_2022!$A$1:$FK$206,FAG_Daten_2022!AH$1,FALSE)="","",VLOOKUP($A154,FAG_Daten_2022!$A$1:$FK$206,FAG_Daten_2022!AH$1,FALSE))</f>
        <v>0</v>
      </c>
      <c r="BO154" s="82">
        <f>IF(VLOOKUP($A154,FAG_Daten_2022!$A$1:$FK$206,FAG_Daten_2022!AI$1,FALSE)="","",VLOOKUP($A154,FAG_Daten_2022!$A$1:$FK$206,FAG_Daten_2022!AI$1,FALSE))</f>
        <v>0</v>
      </c>
      <c r="BP154" s="113">
        <f>IF(VLOOKUP($A154,FAG_Daten_2022!$A$1:$FK$206,FAG_Daten_2022!AJ$1,FALSE)="","",VLOOKUP($A154,FAG_Daten_2022!$A$1:$FK$206,FAG_Daten_2022!AJ$1,FALSE))</f>
        <v>0</v>
      </c>
      <c r="BQ154" s="82" t="str">
        <f>IF(VLOOKUP($A154,FAG_Daten_2022!$A$1:$FK$206,FAG_Daten_2022!AK$1,FALSE)="","",VLOOKUP($A154,FAG_Daten_2022!$A$1:$FK$206,FAG_Daten_2022!AK$1,FALSE))</f>
        <v/>
      </c>
      <c r="BR154" s="82">
        <f>IF(VLOOKUP($A154,FAG_Daten_2022!$A$1:$FK$206,FAG_Daten_2022!AL$1,FALSE)="","",VLOOKUP($A154,FAG_Daten_2022!$A$1:$FK$206,FAG_Daten_2022!AL$1,FALSE))</f>
        <v>0</v>
      </c>
      <c r="BS154" s="82">
        <f>IF(VLOOKUP($A154,FAG_Daten_2022!$A$1:$FK$206,FAG_Daten_2022!AM$1,FALSE)="","",VLOOKUP($A154,FAG_Daten_2022!$A$1:$FK$206,FAG_Daten_2022!AM$1,FALSE))</f>
        <v>0</v>
      </c>
      <c r="BT154" s="82" t="str">
        <f>IF(VLOOKUP($A154,FAG_Daten_2022!$A$1:$FK$206,FAG_Daten_2022!AN$1,FALSE)="","",VLOOKUP($A154,FAG_Daten_2022!$A$1:$FK$206,FAG_Daten_2022!AN$1,FALSE))</f>
        <v/>
      </c>
      <c r="BU154" s="82" t="str">
        <f>IF(VLOOKUP($A154,FAG_Daten_2022!$A$1:$FK$206,FAG_Daten_2022!AO$1,FALSE)="","",VLOOKUP($A154,FAG_Daten_2022!$A$1:$FK$206,FAG_Daten_2022!AO$1,FALSE))</f>
        <v/>
      </c>
      <c r="BV154" s="82">
        <f>IF(VLOOKUP($A154,FAG_Daten_2022!$A$1:$FK$206,FAG_Daten_2022!AP$1,FALSE)="","",VLOOKUP($A154,FAG_Daten_2022!$A$1:$FK$206,FAG_Daten_2022!AP$1,FALSE))</f>
        <v>1220959</v>
      </c>
      <c r="BW154" s="82" t="str">
        <f>IF(VLOOKUP($A154,FAG_Daten_2022!$A$1:$FK$206,FAG_Daten_2022!AQ$1,FALSE)="","",VLOOKUP($A154,FAG_Daten_2022!$A$1:$FK$206,FAG_Daten_2022!AQ$1,FALSE))</f>
        <v/>
      </c>
      <c r="BX154" s="82" t="str">
        <f>IF(VLOOKUP($A154,FAG_Daten_2022!$A$1:$FK$206,FAG_Daten_2022!AR$1,FALSE)="","",VLOOKUP($A154,FAG_Daten_2022!$A$1:$FK$206,FAG_Daten_2022!AR$1,FALSE))</f>
        <v/>
      </c>
      <c r="BY154" s="82" t="str">
        <f>IF(VLOOKUP($A154,FAG_Daten_2022!$A$1:$FK$206,FAG_Daten_2022!AS$1,FALSE)="","",VLOOKUP($A154,FAG_Daten_2022!$A$1:$FK$206,FAG_Daten_2022!AS$1,FALSE))</f>
        <v/>
      </c>
      <c r="BZ154" s="82">
        <f t="shared" si="203"/>
        <v>0</v>
      </c>
      <c r="CA154" s="82">
        <f t="shared" si="204"/>
        <v>0</v>
      </c>
      <c r="CB154" s="82">
        <f t="shared" si="205"/>
        <v>0</v>
      </c>
      <c r="CC154" s="82" t="str">
        <f t="shared" si="206"/>
        <v/>
      </c>
      <c r="CD154" s="82">
        <f t="shared" si="207"/>
        <v>0</v>
      </c>
      <c r="CE154" s="82">
        <f t="shared" si="208"/>
        <v>0</v>
      </c>
      <c r="CF154" s="82" t="str">
        <f t="shared" si="209"/>
        <v/>
      </c>
      <c r="CG154" s="82" t="str">
        <f t="shared" si="210"/>
        <v/>
      </c>
      <c r="CH154" s="82">
        <f t="shared" si="211"/>
        <v>551245</v>
      </c>
      <c r="CI154" s="82" t="str">
        <f t="shared" si="212"/>
        <v/>
      </c>
      <c r="CJ154" s="82" t="str">
        <f t="shared" si="213"/>
        <v/>
      </c>
      <c r="CK154" s="82" t="str">
        <f t="shared" si="214"/>
        <v/>
      </c>
      <c r="CL154" s="82">
        <f t="shared" si="215"/>
        <v>0</v>
      </c>
      <c r="CM154" s="82">
        <f t="shared" si="216"/>
        <v>0</v>
      </c>
      <c r="CN154" s="82">
        <f t="shared" si="217"/>
        <v>0</v>
      </c>
      <c r="CO154" s="82" t="str">
        <f t="shared" si="218"/>
        <v/>
      </c>
      <c r="CP154" s="82">
        <f t="shared" si="219"/>
        <v>0</v>
      </c>
      <c r="CQ154" s="82">
        <f t="shared" si="220"/>
        <v>0</v>
      </c>
      <c r="CR154" s="82" t="str">
        <f t="shared" si="221"/>
        <v/>
      </c>
      <c r="CS154" s="82" t="str">
        <f t="shared" si="222"/>
        <v/>
      </c>
      <c r="CT154" s="82">
        <f t="shared" si="223"/>
        <v>0</v>
      </c>
      <c r="CU154" s="82" t="str">
        <f t="shared" si="224"/>
        <v/>
      </c>
      <c r="CV154" s="82" t="str">
        <f t="shared" si="225"/>
        <v/>
      </c>
      <c r="CW154" s="82" t="str">
        <f t="shared" si="226"/>
        <v/>
      </c>
      <c r="CX154" s="82">
        <f t="shared" si="227"/>
        <v>551245</v>
      </c>
      <c r="CY154" s="82">
        <f>VLOOKUP($A154,FAG_Daten_2022!$A$1:$FK$206,FAG_Daten_2022!I$1,FALSE)</f>
        <v>110</v>
      </c>
      <c r="CZ154" s="82" t="str">
        <f>IF(VLOOKUP($A154,FAG_Daten_2022!$A$1:$FK$206,FAG_Daten_2022!BE$1,FALSE)="","",VLOOKUP($A154,FAG_Daten_2022!$A$1:$FK$206,FAG_Daten_2022!BE$1,FALSE))</f>
        <v/>
      </c>
      <c r="DA154" s="82" t="str">
        <f>IF(VLOOKUP($A154,FAG_Daten_2022!$A$1:$FK$206,FAG_Daten_2022!BF$1,FALSE)="","",VLOOKUP($A154,FAG_Daten_2022!$A$1:$FK$206,FAG_Daten_2022!BF$1,FALSE))</f>
        <v/>
      </c>
      <c r="DB154" s="82" t="str">
        <f>IF(VLOOKUP($A154,FAG_Daten_2022!$A$1:$FK$206,FAG_Daten_2022!BG$1,FALSE)="","",VLOOKUP($A154,FAG_Daten_2022!$A$1:$FK$206,FAG_Daten_2022!BG$1,FALSE))</f>
        <v/>
      </c>
      <c r="DC154" s="82" t="str">
        <f>IF(VLOOKUP($A154,FAG_Daten_2022!$A$1:$FK$206,FAG_Daten_2022!BH$1,FALSE)="","",VLOOKUP($A154,FAG_Daten_2022!$A$1:$FK$206,FAG_Daten_2022!BH$1,FALSE))</f>
        <v/>
      </c>
      <c r="DD154" s="82" t="str">
        <f>IF(VLOOKUP($A154,FAG_Daten_2022!$A$1:$FK$206,FAG_Daten_2022!BI$1,FALSE)="","",VLOOKUP($A154,FAG_Daten_2022!$A$1:$FK$206,FAG_Daten_2022!BI$1,FALSE))</f>
        <v/>
      </c>
      <c r="DE154" s="82" t="str">
        <f>IF(VLOOKUP($A154,FAG_Daten_2022!$A$1:$FK$206,FAG_Daten_2022!BJ$1,FALSE)="","",VLOOKUP($A154,FAG_Daten_2022!$A$1:$FK$206,FAG_Daten_2022!BJ$1,FALSE))</f>
        <v/>
      </c>
      <c r="DF154" s="82" t="str">
        <f>IF(VLOOKUP($A154,FAG_Daten_2022!$A$1:$FK$206,FAG_Daten_2022!BK$1,FALSE)="","",VLOOKUP($A154,FAG_Daten_2022!$A$1:$FK$206,FAG_Daten_2022!BK$1,FALSE))</f>
        <v/>
      </c>
      <c r="DG154" s="82" t="str">
        <f>IF(VLOOKUP($A154,FAG_Daten_2022!$A$1:$FK$206,FAG_Daten_2022!BL$1,FALSE)="","",VLOOKUP($A154,FAG_Daten_2022!$A$1:$FK$206,FAG_Daten_2022!BL$1,FALSE))</f>
        <v/>
      </c>
      <c r="DH154" s="82">
        <f>IF(VLOOKUP($A154,FAG_Daten_2022!$A$1:$FK$206,FAG_Daten_2022!BM$1,FALSE)="","",VLOOKUP($A154,FAG_Daten_2022!$A$1:$FK$206,FAG_Daten_2022!BM$1,FALSE))</f>
        <v>51</v>
      </c>
      <c r="DI154" s="82" t="str">
        <f>IF(VLOOKUP($A154,FAG_Daten_2022!$A$1:$FK$206,FAG_Daten_2022!BN$1,FALSE)="","",VLOOKUP($A154,FAG_Daten_2022!$A$1:$FK$206,FAG_Daten_2022!BN$1,FALSE))</f>
        <v/>
      </c>
      <c r="DJ154" s="82" t="str">
        <f>IF(VLOOKUP($A154,FAG_Daten_2022!$A$1:$FK$206,FAG_Daten_2022!BO$1,FALSE)="","",VLOOKUP($A154,FAG_Daten_2022!$A$1:$FK$206,FAG_Daten_2022!BO$1,FALSE))</f>
        <v/>
      </c>
      <c r="DK154" s="82" t="str">
        <f>IF(VLOOKUP($A154,FAG_Daten_2022!$A$1:$FK$206,FAG_Daten_2022!BP$1,FALSE)="","",VLOOKUP($A154,FAG_Daten_2022!$A$1:$FK$206,FAG_Daten_2022!BP$1,FALSE))</f>
        <v/>
      </c>
      <c r="DL154" s="82" t="str">
        <f>IF(VLOOKUP($A154,FAG_Daten_2022!$A$1:$FK$206,FAG_Daten_2022!BQ$1,FALSE)="","",VLOOKUP($A154,FAG_Daten_2022!$A$1:$FK$206,FAG_Daten_2022!BQ$1,FALSE))</f>
        <v/>
      </c>
      <c r="DM154" s="82" t="str">
        <f>IF(VLOOKUP($A154,FAG_Daten_2022!$A$1:$FK$206,FAG_Daten_2022!BR$1,FALSE)="","",VLOOKUP($A154,FAG_Daten_2022!$A$1:$FK$206,FAG_Daten_2022!BR$1,FALSE))</f>
        <v/>
      </c>
      <c r="DN154" s="82" t="str">
        <f t="shared" si="228"/>
        <v/>
      </c>
      <c r="DO154" s="82" t="str">
        <f t="shared" si="229"/>
        <v/>
      </c>
      <c r="DP154" s="82" t="str">
        <f t="shared" si="230"/>
        <v/>
      </c>
      <c r="DQ154" s="82" t="str">
        <f t="shared" si="231"/>
        <v/>
      </c>
      <c r="DR154" s="82" t="str">
        <f t="shared" si="232"/>
        <v/>
      </c>
      <c r="DS154" s="82" t="str">
        <f t="shared" si="233"/>
        <v/>
      </c>
      <c r="DT154" s="82" t="str">
        <f t="shared" si="234"/>
        <v/>
      </c>
      <c r="DU154" s="82" t="str">
        <f t="shared" si="235"/>
        <v/>
      </c>
      <c r="DV154" s="82">
        <f t="shared" si="236"/>
        <v>0</v>
      </c>
      <c r="DW154" s="82" t="str">
        <f t="shared" si="237"/>
        <v/>
      </c>
      <c r="DX154" s="82" t="str">
        <f t="shared" si="238"/>
        <v/>
      </c>
      <c r="DY154" s="82" t="str">
        <f t="shared" si="239"/>
        <v/>
      </c>
      <c r="DZ154" s="82">
        <f t="shared" si="240"/>
        <v>0</v>
      </c>
      <c r="EA154" s="82">
        <f t="shared" si="241"/>
        <v>551245</v>
      </c>
      <c r="EB154" s="82"/>
      <c r="EC154" s="82"/>
      <c r="ED154" s="82"/>
      <c r="EE154" s="82"/>
      <c r="EF154" s="82"/>
      <c r="EG154" s="82"/>
      <c r="EH154" s="82"/>
      <c r="EI154" s="82"/>
      <c r="EJ154" s="82"/>
      <c r="EL154" s="11"/>
    </row>
    <row r="155" spans="1:143" outlineLevel="1" x14ac:dyDescent="0.2">
      <c r="A155" s="152">
        <v>102</v>
      </c>
      <c r="B155" s="152" t="str">
        <f>VLOOKUP(A155,FAG_Daten_2022!A$1:$FK$206,FAG_Daten_2022!$B$1,FALSE)</f>
        <v>Weiach</v>
      </c>
      <c r="C155" s="152" t="str">
        <f>VLOOKUP(A155,FAG_Daten_2022!A$1:$FK$206,FAG_Daten_2022!$C$1,FALSE)</f>
        <v>Politische Gemeinde</v>
      </c>
      <c r="D155" s="152" t="str">
        <f>VLOOKUP(A155,FAG_Daten_2022!A$1:$FK$206,FAG_Daten_2022!$D$1,FALSE)</f>
        <v>Bezirk Dielsdorf</v>
      </c>
      <c r="E155" s="82">
        <f>VLOOKUP(A155,FAG_Daten_2022!A$1:$FK$206,FAG_Daten_2022!$AT$1,FALSE)</f>
        <v>2571</v>
      </c>
      <c r="F155" s="82">
        <f>VLOOKUP(A155,FAG_Daten_2022!A$1:$FK$206,FAG_Daten_2022!$AV$1,FALSE)</f>
        <v>3770</v>
      </c>
      <c r="G155" s="82">
        <f>VLOOKUP(A155,FAG_Daten_2022!A$1:$FK$206,FAG_Daten_2022!$F$1,FALSE)</f>
        <v>1987</v>
      </c>
      <c r="H155" s="80">
        <f>VLOOKUP(A155,FAG_Daten_2022!A$1:$FK$206,FAG_Daten_2022!$DH$1,FALSE)</f>
        <v>89</v>
      </c>
      <c r="I155" s="82">
        <f>ROUND(IF(E155&lt;FAG_Basisdaten!$C$5*F155,(FAG_Basisdaten!$C$5*F155-E155)*G155*H155/100,0),0)</f>
        <v>1786999</v>
      </c>
      <c r="J155" s="82">
        <f>VLOOKUP(A155,FAG_Daten_2022!A$1:$FK$206,FAG_Daten_2022!$AT$1,FALSE)</f>
        <v>2571</v>
      </c>
      <c r="K155" s="82">
        <f>VLOOKUP(A155,FAG_Daten_2022!A$1:$FK$206,FAG_Daten_2022!$AV$1,FALSE)</f>
        <v>3770</v>
      </c>
      <c r="L155" s="3">
        <f>VLOOKUP(A155,FAG_Daten_2022!A$1:$FK$206,FAG_Daten_2022!$F$1,FALSE)</f>
        <v>1987</v>
      </c>
      <c r="M155" s="3">
        <f>VLOOKUP(A155,FAG_Daten_2022!A$1:$FK$206,FAG_Daten_2022!DJ$1,FALSE)</f>
        <v>99.67</v>
      </c>
      <c r="N155" s="3">
        <f>VLOOKUP(A155,FAG_Daten_2022!A$1:$FK$206,FAG_Daten_2022!$DK$1,FALSE)</f>
        <v>100.87</v>
      </c>
      <c r="O155" s="82">
        <f>ROUND(IF(J155&gt;K155*FAG_Basisdaten!$C$8,(J155-K155*FAG_Basisdaten!$C$8)*FAG_Basisdaten!$C$9*L155*(M155/N155),0),0)</f>
        <v>0</v>
      </c>
      <c r="P155" s="82">
        <f>VLOOKUP(A155,FAG_Daten_2022!A$1:$FK$206,FAG_Daten_2022!$I$1,FALSE)</f>
        <v>386</v>
      </c>
      <c r="Q155" s="82">
        <f>VLOOKUP(A155,FAG_Daten_2022!A$1:$FK$206,FAG_Daten_2022!$F$1,FALSE)</f>
        <v>1987</v>
      </c>
      <c r="R155" s="82">
        <f>VLOOKUP(A155,FAG_Daten_2022!A$1:$FK$206,FAG_Daten_2022!$K$1,FALSE)</f>
        <v>232131</v>
      </c>
      <c r="S155" s="82">
        <f>VLOOKUP(A155,FAG_Daten_2022!A$1:$FK$206,FAG_Daten_2022!$H$1,FALSE)</f>
        <v>1130451</v>
      </c>
      <c r="T155" s="82">
        <f>VLOOKUP(A155,FAG_Daten_2022!A$1:$FK$206,FAG_Daten_2022!$F$1,FALSE)</f>
        <v>1987</v>
      </c>
      <c r="U155" s="3">
        <f>VLOOKUP(A155,FAG_Daten_2022!A$1:$FK$206,FAG_Daten_2022!$BC$1,FALSE)</f>
        <v>102.3</v>
      </c>
      <c r="V155" s="3">
        <f>VLOOKUP(A155,FAG_Daten_2022!A$1:$FK$206,FAG_Daten_2022!$BD$1,FALSE)</f>
        <v>104.2</v>
      </c>
      <c r="W155" s="118">
        <f>IF((P155/Q155)&gt;(R155/S155)*FAG_Basisdaten!$C$12,((P155/Q155)-(R155/S155)*FAG_Basisdaten!$C$12)*T155*FAG_Basisdaten!$C$13*(U155/V155),0)</f>
        <v>0</v>
      </c>
      <c r="X155" s="3">
        <f>VLOOKUP(A155,FAG_Daten_2022!A$1:$FK$206,FAG_Daten_2022!$DH$1,FALSE)</f>
        <v>89</v>
      </c>
      <c r="Y155" s="3">
        <f>VLOOKUP(A155,FAG_Daten_2022!A$1:$FK$206,FAG_Daten_2022!$DJ$1,FALSE)</f>
        <v>99.67</v>
      </c>
      <c r="Z155" s="82">
        <f>ROUND(W155-W155*MIN(MAX((Y155*FAG_Basisdaten!$C$15-X155)/(Y155*FAG_Basisdaten!$C$14),0),1),0)</f>
        <v>0</v>
      </c>
      <c r="AA155" s="79">
        <f>VLOOKUP(A155,FAG_Daten_2022!A$1:$FK$206,FAG_Daten_2022!$AW$1,FALSE)</f>
        <v>211.91</v>
      </c>
      <c r="AB155" s="83">
        <f>VLOOKUP(A155,FAG_Daten_2022!A$1:$FK$206,FAG_Daten_2022!$AZ$1,FALSE)</f>
        <v>8.6699999999999999E-2</v>
      </c>
      <c r="AC155" s="3">
        <f>VLOOKUP(A155,FAG_Daten_2022!A$1:$FK$206,FAG_Daten_2022!$F$1,FALSE)</f>
        <v>1987</v>
      </c>
      <c r="AD155" s="3">
        <f>VLOOKUP(A155,FAG_Daten_2022!A$1:$FK$206,FAG_Daten_2022!$BC$1,FALSE)</f>
        <v>102.3</v>
      </c>
      <c r="AE155" s="3">
        <f>VLOOKUP(A155,FAG_Daten_2022!A$1:$FK$206,FAG_Daten_2022!$BD$1,FALSE)</f>
        <v>104.2</v>
      </c>
      <c r="AF155" s="80">
        <f>IF(OR(AA155&lt;FAG_Basisdaten!$C$18,AB155&gt;FAG_Basisdaten!$C$19),MAX((FAG_Basisdaten!$C$20+FAG_Basisdaten!$C$21*AA155+FAG_Basisdaten!$C$22*AB155*100)*AC155*(AD155/AE155),0),0)</f>
        <v>0</v>
      </c>
      <c r="AG155" s="3">
        <f>VLOOKUP(A155,FAG_Daten_2022!A$1:$FK$206,FAG_Daten_2022!$DH$1,FALSE)</f>
        <v>89</v>
      </c>
      <c r="AH155" s="3">
        <f>VLOOKUP(A155,FAG_Daten_2022!A$1:$FK$206,FAG_Daten_2022!$DJ$1,FALSE)</f>
        <v>99.67</v>
      </c>
      <c r="AI155" s="82">
        <f>ROUND(AF155-AF155*MIN(MAX((AH155*FAG_Basisdaten!$C$24-AG155)/(AH155*FAG_Basisdaten!$C$23),0),1),0)</f>
        <v>0</v>
      </c>
      <c r="AJ155" s="3">
        <f>VLOOKUP(A155,FAG_Daten_2022!$A$1:$FK$206,FAG_Daten_2022!$BC$1,FALSE)</f>
        <v>102.3</v>
      </c>
      <c r="AK155" s="3">
        <f>VLOOKUP(A155,FAG_Daten_2022!$A$1:$FK$206,FAG_Daten_2022!$BD$1,FALSE)</f>
        <v>104.2</v>
      </c>
      <c r="AL155" s="82">
        <v>0</v>
      </c>
      <c r="AM155" s="82">
        <f t="shared" si="202"/>
        <v>1786999</v>
      </c>
      <c r="AN155" s="302"/>
      <c r="AO155" s="115" t="str">
        <f>IF(VLOOKUP($A155,FAG_Daten_2022!$A$1:$FK$206,FAG_Daten_2022!BT$1,FALSE)="","",VLOOKUP($A155,FAG_Daten_2022!$A$1:$FK$206,FAG_Daten_2022!BT$1,FALSE))</f>
        <v/>
      </c>
      <c r="AP155" s="115" t="str">
        <f>IF(VLOOKUP($A155,FAG_Daten_2022!$A$1:$FK$206,FAG_Daten_2022!BU$1,FALSE)="","",VLOOKUP($A155,FAG_Daten_2022!$A$1:$FK$206,FAG_Daten_2022!BU$1,FALSE))</f>
        <v/>
      </c>
      <c r="AQ155" s="115" t="str">
        <f>IF(VLOOKUP($A155,FAG_Daten_2022!$A$1:$FK$206,FAG_Daten_2022!BV$1,FALSE)="","",VLOOKUP($A155,FAG_Daten_2022!$A$1:$FK$206,FAG_Daten_2022!BV$1,FALSE))</f>
        <v/>
      </c>
      <c r="AR155" s="115" t="str">
        <f>IF(VLOOKUP($A155,FAG_Daten_2022!$A$1:$FK$206,FAG_Daten_2022!BW$1,FALSE)="","",VLOOKUP($A155,FAG_Daten_2022!$A$1:$FK$206,FAG_Daten_2022!BW$1,FALSE))</f>
        <v>Stadel</v>
      </c>
      <c r="AS155" s="115" t="str">
        <f>IF(VLOOKUP($A155,FAG_Daten_2022!$A$1:$FK$206,FAG_Daten_2022!BX$1,FALSE)="","",VLOOKUP($A155,FAG_Daten_2022!$A$1:$FK$206,FAG_Daten_2022!BX$1,FALSE))</f>
        <v/>
      </c>
      <c r="AT155" s="115" t="str">
        <f>IF(VLOOKUP($A155,FAG_Daten_2022!$A$1:$FK$206,FAG_Daten_2022!BY$1,FALSE)="","",VLOOKUP($A155,FAG_Daten_2022!$A$1:$FK$206,FAG_Daten_2022!BY$1,FALSE))</f>
        <v/>
      </c>
      <c r="AU155" s="115" t="str">
        <f>IF(VLOOKUP($A155,FAG_Daten_2022!$A$1:$FK$206,FAG_Daten_2022!BZ$1,FALSE)="","",VLOOKUP($A155,FAG_Daten_2022!$A$1:$FK$206,FAG_Daten_2022!BZ$1,FALSE))</f>
        <v/>
      </c>
      <c r="AV155" s="115" t="str">
        <f>IF(VLOOKUP($A155,FAG_Daten_2022!$A$1:$FK$206,FAG_Daten_2022!CA$1,FALSE)="","",VLOOKUP($A155,FAG_Daten_2022!$A$1:$FK$206,FAG_Daten_2022!CA$1,FALSE))</f>
        <v/>
      </c>
      <c r="AW155" s="115" t="str">
        <f>IF(VLOOKUP($A155,FAG_Daten_2022!$A$1:$FK$206,FAG_Daten_2022!CB$1,FALSE)="","",VLOOKUP($A155,FAG_Daten_2022!$A$1:$FK$206,FAG_Daten_2022!CB$1,FALSE))</f>
        <v/>
      </c>
      <c r="AX155" s="115" t="str">
        <f>IF(VLOOKUP($A155,FAG_Daten_2022!$A$1:$FK$206,FAG_Daten_2022!CC$1,FALSE)="","",VLOOKUP($A155,FAG_Daten_2022!$A$1:$FK$206,FAG_Daten_2022!CC$1,FALSE))</f>
        <v/>
      </c>
      <c r="AY155" s="115" t="str">
        <f>IF(VLOOKUP($A155,FAG_Daten_2022!$A$1:$FK$206,FAG_Daten_2022!CD$1,FALSE)="","",VLOOKUP($A155,FAG_Daten_2022!$A$1:$FK$206,FAG_Daten_2022!CD$1,FALSE))</f>
        <v/>
      </c>
      <c r="AZ155" s="80">
        <f>VLOOKUP($A155,FAG_Daten_2022!$A$1:$FK$206,FAG_Daten_2022!$DH$1,FALSE)</f>
        <v>89</v>
      </c>
      <c r="BA155" s="244"/>
      <c r="BB155" s="80">
        <f>IF(VLOOKUP($A155,FAG_Daten_2022!$A$1:$FK$206,FAG_Daten_2022!N$1,FALSE)="","",VLOOKUP($A155,FAG_Daten_2022!$A$1:$FK$206,FAG_Daten_2022!N$1,FALSE))</f>
        <v>0</v>
      </c>
      <c r="BC155" s="80">
        <f>IF(VLOOKUP($A155,FAG_Daten_2022!$A$1:$FK$206,FAG_Daten_2022!O$1,FALSE)="","",VLOOKUP($A155,FAG_Daten_2022!$A$1:$FK$206,FAG_Daten_2022!O$1,FALSE))</f>
        <v>0</v>
      </c>
      <c r="BD155" s="80" t="str">
        <f>IF(VLOOKUP($A155,FAG_Daten_2022!$A$1:$FK$206,FAG_Daten_2022!P$1,FALSE)="","",VLOOKUP($A155,FAG_Daten_2022!$A$1:$FK$206,FAG_Daten_2022!P$1,FALSE))</f>
        <v/>
      </c>
      <c r="BE155" s="80">
        <f>IF(VLOOKUP($A155,FAG_Daten_2022!$A$1:$FK$206,FAG_Daten_2022!R$1,FALSE)="","",VLOOKUP($A155,FAG_Daten_2022!$A$1:$FK$206,FAG_Daten_2022!R$1,FALSE))</f>
        <v>22</v>
      </c>
      <c r="BF155" s="80">
        <f>IF(VLOOKUP($A155,FAG_Daten_2022!$A$1:$FK$206,FAG_Daten_2022!S$1,FALSE)="","",VLOOKUP($A155,FAG_Daten_2022!$A$1:$FK$206,FAG_Daten_2022!S$1,FALSE))</f>
        <v>0</v>
      </c>
      <c r="BG155" s="80" t="str">
        <f>IF(VLOOKUP($A155,FAG_Daten_2022!$A$1:$FK$206,FAG_Daten_2022!T$1,FALSE)="","",VLOOKUP($A155,FAG_Daten_2022!$A$1:$FK$206,FAG_Daten_2022!T$1,FALSE))</f>
        <v/>
      </c>
      <c r="BH155" s="80" t="str">
        <f>IF(VLOOKUP($A155,FAG_Daten_2022!$A$1:$FK$206,FAG_Daten_2022!U$1,FALSE)="","",VLOOKUP($A155,FAG_Daten_2022!$A$1:$FK$206,FAG_Daten_2022!U$1,FALSE))</f>
        <v/>
      </c>
      <c r="BI155" s="80">
        <f>IF(VLOOKUP($A155,FAG_Daten_2022!$A$1:$FK$206,FAG_Daten_2022!W$1,FALSE)="","",VLOOKUP($A155,FAG_Daten_2022!$A$1:$FK$206,FAG_Daten_2022!W$1,FALSE))</f>
        <v>0</v>
      </c>
      <c r="BJ155" s="80" t="str">
        <f>IF(VLOOKUP($A155,FAG_Daten_2022!$A$1:$FK$206,FAG_Daten_2022!X$1,FALSE)="","",VLOOKUP($A155,FAG_Daten_2022!$A$1:$FK$206,FAG_Daten_2022!X$1,FALSE))</f>
        <v/>
      </c>
      <c r="BK155" s="80" t="str">
        <f>IF(VLOOKUP($A155,FAG_Daten_2022!$A$1:$FK$206,FAG_Daten_2022!Y$1,FALSE)="","",VLOOKUP($A155,FAG_Daten_2022!$A$1:$FK$206,FAG_Daten_2022!Y$1,FALSE))</f>
        <v/>
      </c>
      <c r="BL155" s="80" t="str">
        <f>IF(VLOOKUP($A155,FAG_Daten_2022!$A$1:$FK$206,FAG_Daten_2022!Z$1,FALSE)="","",VLOOKUP($A155,FAG_Daten_2022!$A$1:$FK$206,FAG_Daten_2022!Z$1,FALSE))</f>
        <v/>
      </c>
      <c r="BM155" s="82">
        <f>IF(VLOOKUP($A155,FAG_Daten_2022!$A$1:$FK$206,FAG_Daten_2022!AG$1,FALSE)="","",VLOOKUP($A155,FAG_Daten_2022!$A$1:$FK$206,FAG_Daten_2022!AG$1,FALSE))</f>
        <v>5107802</v>
      </c>
      <c r="BN155" s="240"/>
      <c r="BO155" s="82">
        <f>IF(VLOOKUP($A155,FAG_Daten_2022!$A$1:$FK$206,FAG_Daten_2022!AI$1,FALSE)="","",VLOOKUP($A155,FAG_Daten_2022!$A$1:$FK$206,FAG_Daten_2022!AI$1,FALSE))</f>
        <v>0</v>
      </c>
      <c r="BP155" s="113">
        <f>IF(VLOOKUP($A155,FAG_Daten_2022!$A$1:$FK$206,FAG_Daten_2022!AJ$1,FALSE)="","",VLOOKUP($A155,FAG_Daten_2022!$A$1:$FK$206,FAG_Daten_2022!AJ$1,FALSE))</f>
        <v>0</v>
      </c>
      <c r="BQ155" s="82" t="str">
        <f>IF(VLOOKUP($A155,FAG_Daten_2022!$A$1:$FK$206,FAG_Daten_2022!AK$1,FALSE)="","",VLOOKUP($A155,FAG_Daten_2022!$A$1:$FK$206,FAG_Daten_2022!AK$1,FALSE))</f>
        <v/>
      </c>
      <c r="BR155" s="82">
        <f>IF(VLOOKUP($A155,FAG_Daten_2022!$A$1:$FK$206,FAG_Daten_2022!AL$1,FALSE)="","",VLOOKUP($A155,FAG_Daten_2022!$A$1:$FK$206,FAG_Daten_2022!AL$1,FALSE))</f>
        <v>5107802</v>
      </c>
      <c r="BS155" s="82">
        <f>IF(VLOOKUP($A155,FAG_Daten_2022!$A$1:$FK$206,FAG_Daten_2022!AM$1,FALSE)="","",VLOOKUP($A155,FAG_Daten_2022!$A$1:$FK$206,FAG_Daten_2022!AM$1,FALSE))</f>
        <v>0</v>
      </c>
      <c r="BT155" s="82" t="str">
        <f>IF(VLOOKUP($A155,FAG_Daten_2022!$A$1:$FK$206,FAG_Daten_2022!AN$1,FALSE)="","",VLOOKUP($A155,FAG_Daten_2022!$A$1:$FK$206,FAG_Daten_2022!AN$1,FALSE))</f>
        <v/>
      </c>
      <c r="BU155" s="82" t="str">
        <f>IF(VLOOKUP($A155,FAG_Daten_2022!$A$1:$FK$206,FAG_Daten_2022!AO$1,FALSE)="","",VLOOKUP($A155,FAG_Daten_2022!$A$1:$FK$206,FAG_Daten_2022!AO$1,FALSE))</f>
        <v/>
      </c>
      <c r="BV155" s="82">
        <f>IF(VLOOKUP($A155,FAG_Daten_2022!$A$1:$FK$206,FAG_Daten_2022!AP$1,FALSE)="","",VLOOKUP($A155,FAG_Daten_2022!$A$1:$FK$206,FAG_Daten_2022!AP$1,FALSE))</f>
        <v>0</v>
      </c>
      <c r="BW155" s="82" t="str">
        <f>IF(VLOOKUP($A155,FAG_Daten_2022!$A$1:$FK$206,FAG_Daten_2022!AQ$1,FALSE)="","",VLOOKUP($A155,FAG_Daten_2022!$A$1:$FK$206,FAG_Daten_2022!AQ$1,FALSE))</f>
        <v/>
      </c>
      <c r="BX155" s="82" t="str">
        <f>IF(VLOOKUP($A155,FAG_Daten_2022!$A$1:$FK$206,FAG_Daten_2022!AR$1,FALSE)="","",VLOOKUP($A155,FAG_Daten_2022!$A$1:$FK$206,FAG_Daten_2022!AR$1,FALSE))</f>
        <v/>
      </c>
      <c r="BY155" s="82" t="str">
        <f>IF(VLOOKUP($A155,FAG_Daten_2022!$A$1:$FK$206,FAG_Daten_2022!AS$1,FALSE)="","",VLOOKUP($A155,FAG_Daten_2022!$A$1:$FK$206,FAG_Daten_2022!AS$1,FALSE))</f>
        <v/>
      </c>
      <c r="BZ155" s="82" t="str">
        <f t="shared" si="203"/>
        <v/>
      </c>
      <c r="CA155" s="82">
        <f t="shared" si="204"/>
        <v>0</v>
      </c>
      <c r="CB155" s="82">
        <f t="shared" si="205"/>
        <v>0</v>
      </c>
      <c r="CC155" s="82" t="str">
        <f t="shared" si="206"/>
        <v/>
      </c>
      <c r="CD155" s="82">
        <f t="shared" si="207"/>
        <v>441730</v>
      </c>
      <c r="CE155" s="82">
        <f t="shared" si="208"/>
        <v>0</v>
      </c>
      <c r="CF155" s="82" t="str">
        <f t="shared" si="209"/>
        <v/>
      </c>
      <c r="CG155" s="82" t="str">
        <f t="shared" si="210"/>
        <v/>
      </c>
      <c r="CH155" s="82">
        <f t="shared" si="211"/>
        <v>0</v>
      </c>
      <c r="CI155" s="82" t="str">
        <f t="shared" si="212"/>
        <v/>
      </c>
      <c r="CJ155" s="82" t="str">
        <f t="shared" si="213"/>
        <v/>
      </c>
      <c r="CK155" s="82" t="str">
        <f t="shared" si="214"/>
        <v/>
      </c>
      <c r="CL155" s="82" t="str">
        <f t="shared" si="215"/>
        <v/>
      </c>
      <c r="CM155" s="82">
        <f t="shared" si="216"/>
        <v>0</v>
      </c>
      <c r="CN155" s="82">
        <f t="shared" si="217"/>
        <v>0</v>
      </c>
      <c r="CO155" s="82" t="str">
        <f t="shared" si="218"/>
        <v/>
      </c>
      <c r="CP155" s="82">
        <f t="shared" si="219"/>
        <v>0</v>
      </c>
      <c r="CQ155" s="82">
        <f t="shared" si="220"/>
        <v>0</v>
      </c>
      <c r="CR155" s="82" t="str">
        <f t="shared" si="221"/>
        <v/>
      </c>
      <c r="CS155" s="82" t="str">
        <f t="shared" si="222"/>
        <v/>
      </c>
      <c r="CT155" s="82">
        <f t="shared" si="223"/>
        <v>0</v>
      </c>
      <c r="CU155" s="82" t="str">
        <f t="shared" si="224"/>
        <v/>
      </c>
      <c r="CV155" s="82" t="str">
        <f t="shared" si="225"/>
        <v/>
      </c>
      <c r="CW155" s="82" t="str">
        <f t="shared" si="226"/>
        <v/>
      </c>
      <c r="CX155" s="82">
        <f t="shared" si="227"/>
        <v>441730</v>
      </c>
      <c r="CY155" s="82">
        <f>VLOOKUP($A155,FAG_Daten_2022!$A$1:$FK$206,FAG_Daten_2022!I$1,FALSE)</f>
        <v>386</v>
      </c>
      <c r="CZ155" s="240"/>
      <c r="DA155" s="82" t="str">
        <f>IF(VLOOKUP($A155,FAG_Daten_2022!$A$1:$FK$206,FAG_Daten_2022!BF$1,FALSE)="","",VLOOKUP($A155,FAG_Daten_2022!$A$1:$FK$206,FAG_Daten_2022!BF$1,FALSE))</f>
        <v/>
      </c>
      <c r="DB155" s="82" t="str">
        <f>IF(VLOOKUP($A155,FAG_Daten_2022!$A$1:$FK$206,FAG_Daten_2022!BG$1,FALSE)="","",VLOOKUP($A155,FAG_Daten_2022!$A$1:$FK$206,FAG_Daten_2022!BG$1,FALSE))</f>
        <v/>
      </c>
      <c r="DC155" s="82" t="str">
        <f>IF(VLOOKUP($A155,FAG_Daten_2022!$A$1:$FK$206,FAG_Daten_2022!BH$1,FALSE)="","",VLOOKUP($A155,FAG_Daten_2022!$A$1:$FK$206,FAG_Daten_2022!BH$1,FALSE))</f>
        <v/>
      </c>
      <c r="DD155" s="82">
        <f>IF(VLOOKUP($A155,FAG_Daten_2022!$A$1:$FK$206,FAG_Daten_2022!BI$1,FALSE)="","",VLOOKUP($A155,FAG_Daten_2022!$A$1:$FK$206,FAG_Daten_2022!BI$1,FALSE))</f>
        <v>42</v>
      </c>
      <c r="DE155" s="82" t="str">
        <f>IF(VLOOKUP($A155,FAG_Daten_2022!$A$1:$FK$206,FAG_Daten_2022!BJ$1,FALSE)="","",VLOOKUP($A155,FAG_Daten_2022!$A$1:$FK$206,FAG_Daten_2022!BJ$1,FALSE))</f>
        <v/>
      </c>
      <c r="DF155" s="82" t="str">
        <f>IF(VLOOKUP($A155,FAG_Daten_2022!$A$1:$FK$206,FAG_Daten_2022!BK$1,FALSE)="","",VLOOKUP($A155,FAG_Daten_2022!$A$1:$FK$206,FAG_Daten_2022!BK$1,FALSE))</f>
        <v/>
      </c>
      <c r="DG155" s="82" t="str">
        <f>IF(VLOOKUP($A155,FAG_Daten_2022!$A$1:$FK$206,FAG_Daten_2022!BL$1,FALSE)="","",VLOOKUP($A155,FAG_Daten_2022!$A$1:$FK$206,FAG_Daten_2022!BL$1,FALSE))</f>
        <v/>
      </c>
      <c r="DH155" s="82" t="str">
        <f>IF(VLOOKUP($A155,FAG_Daten_2022!$A$1:$FK$206,FAG_Daten_2022!BM$1,FALSE)="","",VLOOKUP($A155,FAG_Daten_2022!$A$1:$FK$206,FAG_Daten_2022!BM$1,FALSE))</f>
        <v/>
      </c>
      <c r="DI155" s="82" t="str">
        <f>IF(VLOOKUP($A155,FAG_Daten_2022!$A$1:$FK$206,FAG_Daten_2022!BN$1,FALSE)="","",VLOOKUP($A155,FAG_Daten_2022!$A$1:$FK$206,FAG_Daten_2022!BN$1,FALSE))</f>
        <v/>
      </c>
      <c r="DJ155" s="82" t="str">
        <f>IF(VLOOKUP($A155,FAG_Daten_2022!$A$1:$FK$206,FAG_Daten_2022!BO$1,FALSE)="","",VLOOKUP($A155,FAG_Daten_2022!$A$1:$FK$206,FAG_Daten_2022!BO$1,FALSE))</f>
        <v/>
      </c>
      <c r="DK155" s="82" t="str">
        <f>IF(VLOOKUP($A155,FAG_Daten_2022!$A$1:$FK$206,FAG_Daten_2022!BP$1,FALSE)="","",VLOOKUP($A155,FAG_Daten_2022!$A$1:$FK$206,FAG_Daten_2022!BP$1,FALSE))</f>
        <v/>
      </c>
      <c r="DL155" s="82" t="str">
        <f>IF(VLOOKUP($A155,FAG_Daten_2022!$A$1:$FK$206,FAG_Daten_2022!BQ$1,FALSE)="","",VLOOKUP($A155,FAG_Daten_2022!$A$1:$FK$206,FAG_Daten_2022!BQ$1,FALSE))</f>
        <v/>
      </c>
      <c r="DM155" s="82" t="str">
        <f>IF(VLOOKUP($A155,FAG_Daten_2022!$A$1:$FK$206,FAG_Daten_2022!BR$1,FALSE)="","",VLOOKUP($A155,FAG_Daten_2022!$A$1:$FK$206,FAG_Daten_2022!BR$1,FALSE))</f>
        <v/>
      </c>
      <c r="DN155" s="82" t="str">
        <f t="shared" si="228"/>
        <v/>
      </c>
      <c r="DO155" s="82" t="str">
        <f t="shared" si="229"/>
        <v/>
      </c>
      <c r="DP155" s="82" t="str">
        <f t="shared" si="230"/>
        <v/>
      </c>
      <c r="DQ155" s="82" t="str">
        <f t="shared" si="231"/>
        <v/>
      </c>
      <c r="DR155" s="82">
        <f t="shared" si="232"/>
        <v>0</v>
      </c>
      <c r="DS155" s="82" t="str">
        <f t="shared" si="233"/>
        <v/>
      </c>
      <c r="DT155" s="82" t="str">
        <f t="shared" si="234"/>
        <v/>
      </c>
      <c r="DU155" s="82" t="str">
        <f t="shared" si="235"/>
        <v/>
      </c>
      <c r="DV155" s="82" t="str">
        <f t="shared" si="236"/>
        <v/>
      </c>
      <c r="DW155" s="82" t="str">
        <f t="shared" si="237"/>
        <v/>
      </c>
      <c r="DX155" s="82" t="str">
        <f t="shared" si="238"/>
        <v/>
      </c>
      <c r="DY155" s="82" t="str">
        <f t="shared" si="239"/>
        <v/>
      </c>
      <c r="DZ155" s="82">
        <f t="shared" si="240"/>
        <v>0</v>
      </c>
      <c r="EA155" s="82">
        <f t="shared" si="241"/>
        <v>441730</v>
      </c>
      <c r="EB155" s="82"/>
      <c r="EC155" s="82"/>
      <c r="ED155" s="82"/>
      <c r="EE155" s="82"/>
      <c r="EF155" s="82"/>
      <c r="EG155" s="82"/>
      <c r="EH155" s="82"/>
      <c r="EI155" s="82"/>
      <c r="EJ155" s="82"/>
      <c r="EK155" s="3"/>
      <c r="EL155" s="82"/>
      <c r="EM155" s="3"/>
    </row>
    <row r="156" spans="1:143" outlineLevel="1" x14ac:dyDescent="0.2">
      <c r="A156" s="1">
        <v>251</v>
      </c>
      <c r="B156" s="3" t="str">
        <f>VLOOKUP(A156,FAG_Daten_2022!A$1:$FK$206,FAG_Daten_2022!$B$1,FALSE)</f>
        <v>Weiningen</v>
      </c>
      <c r="C156" s="3" t="str">
        <f>VLOOKUP(A156,FAG_Daten_2022!A$1:$FK$206,FAG_Daten_2022!$C$1,FALSE)</f>
        <v>Politische Gemeinde</v>
      </c>
      <c r="D156" s="3" t="str">
        <f>VLOOKUP(A156,FAG_Daten_2022!A$1:$FK$206,FAG_Daten_2022!$D$1,FALSE)</f>
        <v>Bezirk Dietikon</v>
      </c>
      <c r="E156" s="82">
        <f>VLOOKUP(A156,FAG_Daten_2022!A$1:$FK$206,FAG_Daten_2022!$AT$1,FALSE)</f>
        <v>2920</v>
      </c>
      <c r="F156" s="82">
        <f>VLOOKUP(A156,FAG_Daten_2022!A$1:$FK$206,FAG_Daten_2022!$AV$1,FALSE)</f>
        <v>3770</v>
      </c>
      <c r="G156" s="82">
        <f>VLOOKUP(A156,FAG_Daten_2022!A$1:$FK$206,FAG_Daten_2022!$F$1,FALSE)</f>
        <v>4857</v>
      </c>
      <c r="H156" s="80">
        <f>VLOOKUP(A156,FAG_Daten_2022!A$1:$FK$206,FAG_Daten_2022!$DH$1,FALSE)</f>
        <v>103</v>
      </c>
      <c r="I156" s="82">
        <f>ROUND(IF(E156&lt;FAG_Basisdaten!$C$5*F156,(FAG_Basisdaten!$C$5*F156-E156)*G156*H156/100,0),0)</f>
        <v>3309293</v>
      </c>
      <c r="J156" s="82">
        <f>VLOOKUP(A156,FAG_Daten_2022!A$1:$FK$206,FAG_Daten_2022!$AT$1,FALSE)</f>
        <v>2920</v>
      </c>
      <c r="K156" s="82">
        <f>VLOOKUP(A156,FAG_Daten_2022!A$1:$FK$206,FAG_Daten_2022!$AV$1,FALSE)</f>
        <v>3770</v>
      </c>
      <c r="L156" s="3">
        <f>VLOOKUP(A156,FAG_Daten_2022!A$1:$FK$206,FAG_Daten_2022!$F$1,FALSE)</f>
        <v>4857</v>
      </c>
      <c r="M156" s="3">
        <f>VLOOKUP(A156,FAG_Daten_2022!A$1:$FK$206,FAG_Daten_2022!DJ$1,FALSE)</f>
        <v>99.67</v>
      </c>
      <c r="N156" s="3">
        <f>VLOOKUP(A156,FAG_Daten_2022!A$1:$FK$206,FAG_Daten_2022!$DK$1,FALSE)</f>
        <v>100.87</v>
      </c>
      <c r="O156" s="82">
        <f>ROUND(IF(J156&gt;K156*FAG_Basisdaten!$C$8,(J156-K156*FAG_Basisdaten!$C$8)*FAG_Basisdaten!$C$9*L156*(M156/N156),0),0)</f>
        <v>0</v>
      </c>
      <c r="P156" s="82">
        <f>VLOOKUP(A156,FAG_Daten_2022!A$1:$FK$206,FAG_Daten_2022!$I$1,FALSE)</f>
        <v>999</v>
      </c>
      <c r="Q156" s="82">
        <f>VLOOKUP(A156,FAG_Daten_2022!A$1:$FK$206,FAG_Daten_2022!$F$1,FALSE)</f>
        <v>4857</v>
      </c>
      <c r="R156" s="82">
        <f>VLOOKUP(A156,FAG_Daten_2022!A$1:$FK$206,FAG_Daten_2022!$K$1,FALSE)</f>
        <v>232131</v>
      </c>
      <c r="S156" s="82">
        <f>VLOOKUP(A156,FAG_Daten_2022!A$1:$FK$206,FAG_Daten_2022!$H$1,FALSE)</f>
        <v>1130451</v>
      </c>
      <c r="T156" s="82">
        <f>VLOOKUP(A156,FAG_Daten_2022!A$1:$FK$206,FAG_Daten_2022!$F$1,FALSE)</f>
        <v>4857</v>
      </c>
      <c r="U156" s="3">
        <f>VLOOKUP(A156,FAG_Daten_2022!A$1:$FK$206,FAG_Daten_2022!$BC$1,FALSE)</f>
        <v>102.3</v>
      </c>
      <c r="V156" s="3">
        <f>VLOOKUP(A156,FAG_Daten_2022!A$1:$FK$206,FAG_Daten_2022!$BD$1,FALSE)</f>
        <v>104.2</v>
      </c>
      <c r="W156" s="118">
        <f>IF((P156/Q156)&gt;(R156/S156)*FAG_Basisdaten!$C$12,((P156/Q156)-(R156/S156)*FAG_Basisdaten!$C$12)*T156*FAG_Basisdaten!$C$13*(U156/V156),0)</f>
        <v>0</v>
      </c>
      <c r="X156" s="3">
        <f>VLOOKUP(A156,FAG_Daten_2022!A$1:$FK$206,FAG_Daten_2022!$DH$1,FALSE)</f>
        <v>103</v>
      </c>
      <c r="Y156" s="3">
        <f>VLOOKUP(A156,FAG_Daten_2022!A$1:$FK$206,FAG_Daten_2022!$DJ$1,FALSE)</f>
        <v>99.67</v>
      </c>
      <c r="Z156" s="82">
        <f>ROUND(W156-W156*MIN(MAX((Y156*FAG_Basisdaten!$C$15-X156)/(Y156*FAG_Basisdaten!$C$14),0),1),0)</f>
        <v>0</v>
      </c>
      <c r="AA156" s="79">
        <f>VLOOKUP(A156,FAG_Daten_2022!A$1:$FK$206,FAG_Daten_2022!$AW$1,FALSE)</f>
        <v>907.61</v>
      </c>
      <c r="AB156" s="83">
        <f>VLOOKUP(A156,FAG_Daten_2022!A$1:$FK$206,FAG_Daten_2022!$AZ$1,FALSE)</f>
        <v>6.7199999999999996E-2</v>
      </c>
      <c r="AC156" s="3">
        <f>VLOOKUP(A156,FAG_Daten_2022!A$1:$FK$206,FAG_Daten_2022!$F$1,FALSE)</f>
        <v>4857</v>
      </c>
      <c r="AD156" s="3">
        <f>VLOOKUP(A156,FAG_Daten_2022!A$1:$FK$206,FAG_Daten_2022!$BC$1,FALSE)</f>
        <v>102.3</v>
      </c>
      <c r="AE156" s="3">
        <f>VLOOKUP(A156,FAG_Daten_2022!A$1:$FK$206,FAG_Daten_2022!$BD$1,FALSE)</f>
        <v>104.2</v>
      </c>
      <c r="AF156" s="80">
        <f>IF(OR(AA156&lt;FAG_Basisdaten!$C$18,AB156&gt;FAG_Basisdaten!$C$19),MAX((FAG_Basisdaten!$C$20+FAG_Basisdaten!$C$21*AA156+FAG_Basisdaten!$C$22*AB156*100)*AC156*(AD156/AE156),0),0)</f>
        <v>0</v>
      </c>
      <c r="AG156" s="3">
        <f>VLOOKUP(A156,FAG_Daten_2022!A$1:$FK$206,FAG_Daten_2022!$DH$1,FALSE)</f>
        <v>103</v>
      </c>
      <c r="AH156" s="3">
        <f>VLOOKUP(A156,FAG_Daten_2022!A$1:$FK$206,FAG_Daten_2022!$DJ$1,FALSE)</f>
        <v>99.67</v>
      </c>
      <c r="AI156" s="82">
        <f>ROUND(AF156-AF156*MIN(MAX((AH156*FAG_Basisdaten!$C$24-AG156)/(AH156*FAG_Basisdaten!$C$23),0),1),0)</f>
        <v>0</v>
      </c>
      <c r="AJ156" s="3">
        <f>VLOOKUP(A156,FAG_Daten_2022!$A$1:$FK$206,FAG_Daten_2022!$BC$1,FALSE)</f>
        <v>102.3</v>
      </c>
      <c r="AK156" s="3">
        <f>VLOOKUP(A156,FAG_Daten_2022!$A$1:$FK$206,FAG_Daten_2022!$BD$1,FALSE)</f>
        <v>104.2</v>
      </c>
      <c r="AL156" s="82">
        <v>0</v>
      </c>
      <c r="AM156" s="82">
        <f t="shared" si="202"/>
        <v>3309293</v>
      </c>
      <c r="AN156" s="115" t="str">
        <f>IF(VLOOKUP($A156,FAG_Daten_2022!$A$1:$FK$206,FAG_Daten_2022!BS$1,FALSE)="","",VLOOKUP($A156,FAG_Daten_2022!$A$1:$FK$206,FAG_Daten_2022!BS$1,FALSE))</f>
        <v/>
      </c>
      <c r="AO156" s="115" t="str">
        <f>IF(VLOOKUP($A156,FAG_Daten_2022!$A$1:$FK$206,FAG_Daten_2022!BT$1,FALSE)="","",VLOOKUP($A156,FAG_Daten_2022!$A$1:$FK$206,FAG_Daten_2022!BT$1,FALSE))</f>
        <v/>
      </c>
      <c r="AP156" s="115" t="str">
        <f>IF(VLOOKUP($A156,FAG_Daten_2022!$A$1:$FK$206,FAG_Daten_2022!BU$1,FALSE)="","",VLOOKUP($A156,FAG_Daten_2022!$A$1:$FK$206,FAG_Daten_2022!BU$1,FALSE))</f>
        <v/>
      </c>
      <c r="AQ156" s="115" t="str">
        <f>IF(VLOOKUP($A156,FAG_Daten_2022!$A$1:$FK$206,FAG_Daten_2022!BV$1,FALSE)="","",VLOOKUP($A156,FAG_Daten_2022!$A$1:$FK$206,FAG_Daten_2022!BV$1,FALSE))</f>
        <v/>
      </c>
      <c r="AR156" s="115" t="str">
        <f>IF(VLOOKUP($A156,FAG_Daten_2022!$A$1:$FK$206,FAG_Daten_2022!BW$1,FALSE)="","",VLOOKUP($A156,FAG_Daten_2022!$A$1:$FK$206,FAG_Daten_2022!BW$1,FALSE))</f>
        <v>Weiningen</v>
      </c>
      <c r="AS156" s="115" t="str">
        <f>IF(VLOOKUP($A156,FAG_Daten_2022!$A$1:$FK$206,FAG_Daten_2022!BX$1,FALSE)="","",VLOOKUP($A156,FAG_Daten_2022!$A$1:$FK$206,FAG_Daten_2022!BX$1,FALSE))</f>
        <v/>
      </c>
      <c r="AT156" s="115" t="str">
        <f>IF(VLOOKUP($A156,FAG_Daten_2022!$A$1:$FK$206,FAG_Daten_2022!BY$1,FALSE)="","",VLOOKUP($A156,FAG_Daten_2022!$A$1:$FK$206,FAG_Daten_2022!BY$1,FALSE))</f>
        <v/>
      </c>
      <c r="AU156" s="115" t="str">
        <f>IF(VLOOKUP($A156,FAG_Daten_2022!$A$1:$FK$206,FAG_Daten_2022!BZ$1,FALSE)="","",VLOOKUP($A156,FAG_Daten_2022!$A$1:$FK$206,FAG_Daten_2022!BZ$1,FALSE))</f>
        <v/>
      </c>
      <c r="AV156" s="115" t="str">
        <f>IF(VLOOKUP($A156,FAG_Daten_2022!$A$1:$FK$206,FAG_Daten_2022!CA$1,FALSE)="","",VLOOKUP($A156,FAG_Daten_2022!$A$1:$FK$206,FAG_Daten_2022!CA$1,FALSE))</f>
        <v/>
      </c>
      <c r="AW156" s="115" t="str">
        <f>IF(VLOOKUP($A156,FAG_Daten_2022!$A$1:$FK$206,FAG_Daten_2022!CB$1,FALSE)="","",VLOOKUP($A156,FAG_Daten_2022!$A$1:$FK$206,FAG_Daten_2022!CB$1,FALSE))</f>
        <v/>
      </c>
      <c r="AX156" s="115" t="str">
        <f>IF(VLOOKUP($A156,FAG_Daten_2022!$A$1:$FK$206,FAG_Daten_2022!CC$1,FALSE)="","",VLOOKUP($A156,FAG_Daten_2022!$A$1:$FK$206,FAG_Daten_2022!CC$1,FALSE))</f>
        <v/>
      </c>
      <c r="AY156" s="115" t="str">
        <f>IF(VLOOKUP($A156,FAG_Daten_2022!$A$1:$FK$206,FAG_Daten_2022!CD$1,FALSE)="","",VLOOKUP($A156,FAG_Daten_2022!$A$1:$FK$206,FAG_Daten_2022!CD$1,FALSE))</f>
        <v/>
      </c>
      <c r="AZ156" s="80">
        <f>VLOOKUP($A156,FAG_Daten_2022!$A$1:$FK$206,FAG_Daten_2022!$DH$1,FALSE)</f>
        <v>103</v>
      </c>
      <c r="BA156" s="80">
        <f>IF(VLOOKUP($A156,FAG_Daten_2022!$A$1:$FK$206,FAG_Daten_2022!M$1,FALSE)="","",VLOOKUP($A156,FAG_Daten_2022!$A$1:$FK$206,FAG_Daten_2022!M$1,FALSE))</f>
        <v>0</v>
      </c>
      <c r="BB156" s="80">
        <f>IF(VLOOKUP($A156,FAG_Daten_2022!$A$1:$FK$206,FAG_Daten_2022!N$1,FALSE)="","",VLOOKUP($A156,FAG_Daten_2022!$A$1:$FK$206,FAG_Daten_2022!N$1,FALSE))</f>
        <v>0</v>
      </c>
      <c r="BC156" s="80">
        <f>IF(VLOOKUP($A156,FAG_Daten_2022!$A$1:$FK$206,FAG_Daten_2022!O$1,FALSE)="","",VLOOKUP($A156,FAG_Daten_2022!$A$1:$FK$206,FAG_Daten_2022!O$1,FALSE))</f>
        <v>0</v>
      </c>
      <c r="BD156" s="80" t="str">
        <f>IF(VLOOKUP($A156,FAG_Daten_2022!$A$1:$FK$206,FAG_Daten_2022!P$1,FALSE)="","",VLOOKUP($A156,FAG_Daten_2022!$A$1:$FK$206,FAG_Daten_2022!P$1,FALSE))</f>
        <v/>
      </c>
      <c r="BE156" s="80">
        <f>IF(VLOOKUP($A156,FAG_Daten_2022!$A$1:$FK$206,FAG_Daten_2022!R$1,FALSE)="","",VLOOKUP($A156,FAG_Daten_2022!$A$1:$FK$206,FAG_Daten_2022!R$1,FALSE))</f>
        <v>18</v>
      </c>
      <c r="BF156" s="80">
        <f>IF(VLOOKUP($A156,FAG_Daten_2022!$A$1:$FK$206,FAG_Daten_2022!S$1,FALSE)="","",VLOOKUP($A156,FAG_Daten_2022!$A$1:$FK$206,FAG_Daten_2022!S$1,FALSE))</f>
        <v>0</v>
      </c>
      <c r="BG156" s="80" t="str">
        <f>IF(VLOOKUP($A156,FAG_Daten_2022!$A$1:$FK$206,FAG_Daten_2022!T$1,FALSE)="","",VLOOKUP($A156,FAG_Daten_2022!$A$1:$FK$206,FAG_Daten_2022!T$1,FALSE))</f>
        <v/>
      </c>
      <c r="BH156" s="80" t="str">
        <f>IF(VLOOKUP($A156,FAG_Daten_2022!$A$1:$FK$206,FAG_Daten_2022!U$1,FALSE)="","",VLOOKUP($A156,FAG_Daten_2022!$A$1:$FK$206,FAG_Daten_2022!U$1,FALSE))</f>
        <v/>
      </c>
      <c r="BI156" s="80">
        <f>IF(VLOOKUP($A156,FAG_Daten_2022!$A$1:$FK$206,FAG_Daten_2022!W$1,FALSE)="","",VLOOKUP($A156,FAG_Daten_2022!$A$1:$FK$206,FAG_Daten_2022!W$1,FALSE))</f>
        <v>0</v>
      </c>
      <c r="BJ156" s="80" t="str">
        <f>IF(VLOOKUP($A156,FAG_Daten_2022!$A$1:$FK$206,FAG_Daten_2022!X$1,FALSE)="","",VLOOKUP($A156,FAG_Daten_2022!$A$1:$FK$206,FAG_Daten_2022!X$1,FALSE))</f>
        <v/>
      </c>
      <c r="BK156" s="80" t="str">
        <f>IF(VLOOKUP($A156,FAG_Daten_2022!$A$1:$FK$206,FAG_Daten_2022!Y$1,FALSE)="","",VLOOKUP($A156,FAG_Daten_2022!$A$1:$FK$206,FAG_Daten_2022!Y$1,FALSE))</f>
        <v/>
      </c>
      <c r="BL156" s="80" t="str">
        <f>IF(VLOOKUP($A156,FAG_Daten_2022!$A$1:$FK$206,FAG_Daten_2022!Z$1,FALSE)="","",VLOOKUP($A156,FAG_Daten_2022!$A$1:$FK$206,FAG_Daten_2022!Z$1,FALSE))</f>
        <v/>
      </c>
      <c r="BM156" s="82">
        <f>IF(VLOOKUP($A156,FAG_Daten_2022!$A$1:$FK$206,FAG_Daten_2022!AG$1,FALSE)="","",VLOOKUP($A156,FAG_Daten_2022!$A$1:$FK$206,FAG_Daten_2022!AG$1,FALSE))</f>
        <v>14184269</v>
      </c>
      <c r="BN156" s="82">
        <f>IF(VLOOKUP($A156,FAG_Daten_2022!$A$1:$FK$206,FAG_Daten_2022!AH$1,FALSE)="","",VLOOKUP($A156,FAG_Daten_2022!$A$1:$FK$206,FAG_Daten_2022!AH$1,FALSE))</f>
        <v>0</v>
      </c>
      <c r="BO156" s="82">
        <f>IF(VLOOKUP($A156,FAG_Daten_2022!$A$1:$FK$206,FAG_Daten_2022!AI$1,FALSE)="","",VLOOKUP($A156,FAG_Daten_2022!$A$1:$FK$206,FAG_Daten_2022!AI$1,FALSE))</f>
        <v>0</v>
      </c>
      <c r="BP156" s="113">
        <f>IF(VLOOKUP($A156,FAG_Daten_2022!$A$1:$FK$206,FAG_Daten_2022!AJ$1,FALSE)="","",VLOOKUP($A156,FAG_Daten_2022!$A$1:$FK$206,FAG_Daten_2022!AJ$1,FALSE))</f>
        <v>0</v>
      </c>
      <c r="BQ156" s="82" t="str">
        <f>IF(VLOOKUP($A156,FAG_Daten_2022!$A$1:$FK$206,FAG_Daten_2022!AK$1,FALSE)="","",VLOOKUP($A156,FAG_Daten_2022!$A$1:$FK$206,FAG_Daten_2022!AK$1,FALSE))</f>
        <v/>
      </c>
      <c r="BR156" s="82">
        <f>IF(VLOOKUP($A156,FAG_Daten_2022!$A$1:$FK$206,FAG_Daten_2022!AL$1,FALSE)="","",VLOOKUP($A156,FAG_Daten_2022!$A$1:$FK$206,FAG_Daten_2022!AL$1,FALSE))</f>
        <v>14184269</v>
      </c>
      <c r="BS156" s="82">
        <f>IF(VLOOKUP($A156,FAG_Daten_2022!$A$1:$FK$206,FAG_Daten_2022!AM$1,FALSE)="","",VLOOKUP($A156,FAG_Daten_2022!$A$1:$FK$206,FAG_Daten_2022!AM$1,FALSE))</f>
        <v>0</v>
      </c>
      <c r="BT156" s="82" t="str">
        <f>IF(VLOOKUP($A156,FAG_Daten_2022!$A$1:$FK$206,FAG_Daten_2022!AN$1,FALSE)="","",VLOOKUP($A156,FAG_Daten_2022!$A$1:$FK$206,FAG_Daten_2022!AN$1,FALSE))</f>
        <v/>
      </c>
      <c r="BU156" s="82" t="str">
        <f>IF(VLOOKUP($A156,FAG_Daten_2022!$A$1:$FK$206,FAG_Daten_2022!AO$1,FALSE)="","",VLOOKUP($A156,FAG_Daten_2022!$A$1:$FK$206,FAG_Daten_2022!AO$1,FALSE))</f>
        <v/>
      </c>
      <c r="BV156" s="82">
        <f>IF(VLOOKUP($A156,FAG_Daten_2022!$A$1:$FK$206,FAG_Daten_2022!AP$1,FALSE)="","",VLOOKUP($A156,FAG_Daten_2022!$A$1:$FK$206,FAG_Daten_2022!AP$1,FALSE))</f>
        <v>0</v>
      </c>
      <c r="BW156" s="82" t="str">
        <f>IF(VLOOKUP($A156,FAG_Daten_2022!$A$1:$FK$206,FAG_Daten_2022!AQ$1,FALSE)="","",VLOOKUP($A156,FAG_Daten_2022!$A$1:$FK$206,FAG_Daten_2022!AQ$1,FALSE))</f>
        <v/>
      </c>
      <c r="BX156" s="82" t="str">
        <f>IF(VLOOKUP($A156,FAG_Daten_2022!$A$1:$FK$206,FAG_Daten_2022!AR$1,FALSE)="","",VLOOKUP($A156,FAG_Daten_2022!$A$1:$FK$206,FAG_Daten_2022!AR$1,FALSE))</f>
        <v/>
      </c>
      <c r="BY156" s="82" t="str">
        <f>IF(VLOOKUP($A156,FAG_Daten_2022!$A$1:$FK$206,FAG_Daten_2022!AS$1,FALSE)="","",VLOOKUP($A156,FAG_Daten_2022!$A$1:$FK$206,FAG_Daten_2022!AS$1,FALSE))</f>
        <v/>
      </c>
      <c r="BZ156" s="82">
        <f t="shared" si="203"/>
        <v>0</v>
      </c>
      <c r="CA156" s="82">
        <f t="shared" si="204"/>
        <v>0</v>
      </c>
      <c r="CB156" s="82">
        <f t="shared" si="205"/>
        <v>0</v>
      </c>
      <c r="CC156" s="82" t="str">
        <f t="shared" si="206"/>
        <v/>
      </c>
      <c r="CD156" s="82">
        <f t="shared" si="207"/>
        <v>578323</v>
      </c>
      <c r="CE156" s="82">
        <f t="shared" si="208"/>
        <v>0</v>
      </c>
      <c r="CF156" s="82" t="str">
        <f t="shared" si="209"/>
        <v/>
      </c>
      <c r="CG156" s="82" t="str">
        <f t="shared" si="210"/>
        <v/>
      </c>
      <c r="CH156" s="82">
        <f t="shared" si="211"/>
        <v>0</v>
      </c>
      <c r="CI156" s="82" t="str">
        <f t="shared" si="212"/>
        <v/>
      </c>
      <c r="CJ156" s="82" t="str">
        <f t="shared" si="213"/>
        <v/>
      </c>
      <c r="CK156" s="82" t="str">
        <f t="shared" si="214"/>
        <v/>
      </c>
      <c r="CL156" s="82">
        <f t="shared" si="215"/>
        <v>0</v>
      </c>
      <c r="CM156" s="82">
        <f t="shared" si="216"/>
        <v>0</v>
      </c>
      <c r="CN156" s="82">
        <f t="shared" si="217"/>
        <v>0</v>
      </c>
      <c r="CO156" s="82" t="str">
        <f t="shared" si="218"/>
        <v/>
      </c>
      <c r="CP156" s="82">
        <f t="shared" si="219"/>
        <v>0</v>
      </c>
      <c r="CQ156" s="82">
        <f t="shared" si="220"/>
        <v>0</v>
      </c>
      <c r="CR156" s="82" t="str">
        <f t="shared" si="221"/>
        <v/>
      </c>
      <c r="CS156" s="82" t="str">
        <f t="shared" si="222"/>
        <v/>
      </c>
      <c r="CT156" s="82">
        <f t="shared" si="223"/>
        <v>0</v>
      </c>
      <c r="CU156" s="82" t="str">
        <f t="shared" si="224"/>
        <v/>
      </c>
      <c r="CV156" s="82" t="str">
        <f t="shared" si="225"/>
        <v/>
      </c>
      <c r="CW156" s="82" t="str">
        <f t="shared" si="226"/>
        <v/>
      </c>
      <c r="CX156" s="82">
        <f t="shared" si="227"/>
        <v>578323</v>
      </c>
      <c r="CY156" s="82">
        <f>VLOOKUP($A156,FAG_Daten_2022!$A$1:$FK$206,FAG_Daten_2022!I$1,FALSE)</f>
        <v>999</v>
      </c>
      <c r="CZ156" s="82" t="str">
        <f>IF(VLOOKUP($A156,FAG_Daten_2022!$A$1:$FK$206,FAG_Daten_2022!BE$1,FALSE)="","",VLOOKUP($A156,FAG_Daten_2022!$A$1:$FK$206,FAG_Daten_2022!BE$1,FALSE))</f>
        <v/>
      </c>
      <c r="DA156" s="82" t="str">
        <f>IF(VLOOKUP($A156,FAG_Daten_2022!$A$1:$FK$206,FAG_Daten_2022!BF$1,FALSE)="","",VLOOKUP($A156,FAG_Daten_2022!$A$1:$FK$206,FAG_Daten_2022!BF$1,FALSE))</f>
        <v/>
      </c>
      <c r="DB156" s="82" t="str">
        <f>IF(VLOOKUP($A156,FAG_Daten_2022!$A$1:$FK$206,FAG_Daten_2022!BG$1,FALSE)="","",VLOOKUP($A156,FAG_Daten_2022!$A$1:$FK$206,FAG_Daten_2022!BG$1,FALSE))</f>
        <v/>
      </c>
      <c r="DC156" s="82" t="str">
        <f>IF(VLOOKUP($A156,FAG_Daten_2022!$A$1:$FK$206,FAG_Daten_2022!BH$1,FALSE)="","",VLOOKUP($A156,FAG_Daten_2022!$A$1:$FK$206,FAG_Daten_2022!BH$1,FALSE))</f>
        <v/>
      </c>
      <c r="DD156" s="82">
        <f>IF(VLOOKUP($A156,FAG_Daten_2022!$A$1:$FK$206,FAG_Daten_2022!BI$1,FALSE)="","",VLOOKUP($A156,FAG_Daten_2022!$A$1:$FK$206,FAG_Daten_2022!BI$1,FALSE))</f>
        <v>113</v>
      </c>
      <c r="DE156" s="82" t="str">
        <f>IF(VLOOKUP($A156,FAG_Daten_2022!$A$1:$FK$206,FAG_Daten_2022!BJ$1,FALSE)="","",VLOOKUP($A156,FAG_Daten_2022!$A$1:$FK$206,FAG_Daten_2022!BJ$1,FALSE))</f>
        <v/>
      </c>
      <c r="DF156" s="82" t="str">
        <f>IF(VLOOKUP($A156,FAG_Daten_2022!$A$1:$FK$206,FAG_Daten_2022!BK$1,FALSE)="","",VLOOKUP($A156,FAG_Daten_2022!$A$1:$FK$206,FAG_Daten_2022!BK$1,FALSE))</f>
        <v/>
      </c>
      <c r="DG156" s="82" t="str">
        <f>IF(VLOOKUP($A156,FAG_Daten_2022!$A$1:$FK$206,FAG_Daten_2022!BL$1,FALSE)="","",VLOOKUP($A156,FAG_Daten_2022!$A$1:$FK$206,FAG_Daten_2022!BL$1,FALSE))</f>
        <v/>
      </c>
      <c r="DH156" s="82" t="str">
        <f>IF(VLOOKUP($A156,FAG_Daten_2022!$A$1:$FK$206,FAG_Daten_2022!BM$1,FALSE)="","",VLOOKUP($A156,FAG_Daten_2022!$A$1:$FK$206,FAG_Daten_2022!BM$1,FALSE))</f>
        <v/>
      </c>
      <c r="DI156" s="82" t="str">
        <f>IF(VLOOKUP($A156,FAG_Daten_2022!$A$1:$FK$206,FAG_Daten_2022!BN$1,FALSE)="","",VLOOKUP($A156,FAG_Daten_2022!$A$1:$FK$206,FAG_Daten_2022!BN$1,FALSE))</f>
        <v/>
      </c>
      <c r="DJ156" s="82" t="str">
        <f>IF(VLOOKUP($A156,FAG_Daten_2022!$A$1:$FK$206,FAG_Daten_2022!BO$1,FALSE)="","",VLOOKUP($A156,FAG_Daten_2022!$A$1:$FK$206,FAG_Daten_2022!BO$1,FALSE))</f>
        <v/>
      </c>
      <c r="DK156" s="82" t="str">
        <f>IF(VLOOKUP($A156,FAG_Daten_2022!$A$1:$FK$206,FAG_Daten_2022!BP$1,FALSE)="","",VLOOKUP($A156,FAG_Daten_2022!$A$1:$FK$206,FAG_Daten_2022!BP$1,FALSE))</f>
        <v/>
      </c>
      <c r="DL156" s="82" t="str">
        <f>IF(VLOOKUP($A156,FAG_Daten_2022!$A$1:$FK$206,FAG_Daten_2022!BQ$1,FALSE)="","",VLOOKUP($A156,FAG_Daten_2022!$A$1:$FK$206,FAG_Daten_2022!BQ$1,FALSE))</f>
        <v/>
      </c>
      <c r="DM156" s="82" t="str">
        <f>IF(VLOOKUP($A156,FAG_Daten_2022!$A$1:$FK$206,FAG_Daten_2022!BR$1,FALSE)="","",VLOOKUP($A156,FAG_Daten_2022!$A$1:$FK$206,FAG_Daten_2022!BR$1,FALSE))</f>
        <v/>
      </c>
      <c r="DN156" s="82" t="str">
        <f t="shared" si="228"/>
        <v/>
      </c>
      <c r="DO156" s="82" t="str">
        <f t="shared" si="229"/>
        <v/>
      </c>
      <c r="DP156" s="82" t="str">
        <f t="shared" si="230"/>
        <v/>
      </c>
      <c r="DQ156" s="82" t="str">
        <f t="shared" si="231"/>
        <v/>
      </c>
      <c r="DR156" s="82">
        <f t="shared" si="232"/>
        <v>0</v>
      </c>
      <c r="DS156" s="82" t="str">
        <f t="shared" si="233"/>
        <v/>
      </c>
      <c r="DT156" s="82" t="str">
        <f t="shared" si="234"/>
        <v/>
      </c>
      <c r="DU156" s="82" t="str">
        <f t="shared" si="235"/>
        <v/>
      </c>
      <c r="DV156" s="82" t="str">
        <f t="shared" si="236"/>
        <v/>
      </c>
      <c r="DW156" s="82" t="str">
        <f t="shared" si="237"/>
        <v/>
      </c>
      <c r="DX156" s="82" t="str">
        <f t="shared" si="238"/>
        <v/>
      </c>
      <c r="DY156" s="82" t="str">
        <f t="shared" si="239"/>
        <v/>
      </c>
      <c r="DZ156" s="82">
        <f t="shared" si="240"/>
        <v>0</v>
      </c>
      <c r="EA156" s="82">
        <f t="shared" si="241"/>
        <v>578323</v>
      </c>
      <c r="EB156" s="82"/>
      <c r="EC156" s="82"/>
      <c r="ED156" s="82"/>
      <c r="EE156" s="82"/>
      <c r="EF156" s="82"/>
      <c r="EG156" s="82"/>
      <c r="EH156" s="82"/>
      <c r="EI156" s="82"/>
      <c r="EJ156" s="82"/>
      <c r="EL156" s="11"/>
    </row>
    <row r="157" spans="1:143" outlineLevel="1" x14ac:dyDescent="0.2">
      <c r="A157" s="3">
        <v>180</v>
      </c>
      <c r="B157" s="3" t="str">
        <f>VLOOKUP(A157,FAG_Daten_2022!A$1:$FK$206,FAG_Daten_2022!$B$1,FALSE)</f>
        <v>Weisslingen</v>
      </c>
      <c r="C157" s="3" t="str">
        <f>VLOOKUP(A157,FAG_Daten_2022!A$1:$FK$206,FAG_Daten_2022!$C$1,FALSE)</f>
        <v>Politische Gemeinde</v>
      </c>
      <c r="D157" s="3" t="str">
        <f>VLOOKUP(A157,FAG_Daten_2022!A$1:$FK$206,FAG_Daten_2022!$D$1,FALSE)</f>
        <v>Bezirk Pfäffikon</v>
      </c>
      <c r="E157" s="82">
        <f>VLOOKUP(A157,FAG_Daten_2022!A$1:$FK$206,FAG_Daten_2022!$AT$1,FALSE)</f>
        <v>2855</v>
      </c>
      <c r="F157" s="82">
        <f>VLOOKUP(A157,FAG_Daten_2022!A$1:$FK$206,FAG_Daten_2022!$AV$1,FALSE)</f>
        <v>3770</v>
      </c>
      <c r="G157" s="82">
        <f>VLOOKUP(A157,FAG_Daten_2022!A$1:$FK$206,FAG_Daten_2022!$F$1,FALSE)</f>
        <v>3370</v>
      </c>
      <c r="H157" s="80">
        <f>VLOOKUP(A157,FAG_Daten_2022!A$1:$FK$206,FAG_Daten_2022!$DH$1,FALSE)</f>
        <v>106</v>
      </c>
      <c r="I157" s="82">
        <f>ROUND(IF(E157&lt;FAG_Basisdaten!$C$5*F157,(FAG_Basisdaten!$C$5*F157-E157)*G157*H157/100,0),0)</f>
        <v>2595203</v>
      </c>
      <c r="J157" s="82">
        <f>VLOOKUP(A157,FAG_Daten_2022!A$1:$FK$206,FAG_Daten_2022!$AT$1,FALSE)</f>
        <v>2855</v>
      </c>
      <c r="K157" s="82">
        <f>VLOOKUP(A157,FAG_Daten_2022!A$1:$FK$206,FAG_Daten_2022!$AV$1,FALSE)</f>
        <v>3770</v>
      </c>
      <c r="L157" s="3">
        <f>VLOOKUP(A157,FAG_Daten_2022!A$1:$FK$206,FAG_Daten_2022!$F$1,FALSE)</f>
        <v>3370</v>
      </c>
      <c r="M157" s="3">
        <f>VLOOKUP(A157,FAG_Daten_2022!A$1:$FK$206,FAG_Daten_2022!DJ$1,FALSE)</f>
        <v>99.67</v>
      </c>
      <c r="N157" s="3">
        <f>VLOOKUP(A157,FAG_Daten_2022!A$1:$FK$206,FAG_Daten_2022!$DK$1,FALSE)</f>
        <v>100.87</v>
      </c>
      <c r="O157" s="82">
        <f>ROUND(IF(J157&gt;K157*FAG_Basisdaten!$C$8,(J157-K157*FAG_Basisdaten!$C$8)*FAG_Basisdaten!$C$9*L157*(M157/N157),0),0)</f>
        <v>0</v>
      </c>
      <c r="P157" s="82">
        <f>VLOOKUP(A157,FAG_Daten_2022!A$1:$FK$206,FAG_Daten_2022!$I$1,FALSE)</f>
        <v>718</v>
      </c>
      <c r="Q157" s="82">
        <f>VLOOKUP(A157,FAG_Daten_2022!A$1:$FK$206,FAG_Daten_2022!$F$1,FALSE)</f>
        <v>3370</v>
      </c>
      <c r="R157" s="82">
        <f>VLOOKUP(A157,FAG_Daten_2022!A$1:$FK$206,FAG_Daten_2022!$K$1,FALSE)</f>
        <v>232131</v>
      </c>
      <c r="S157" s="82">
        <f>VLOOKUP(A157,FAG_Daten_2022!A$1:$FK$206,FAG_Daten_2022!$H$1,FALSE)</f>
        <v>1130451</v>
      </c>
      <c r="T157" s="82">
        <f>VLOOKUP(A157,FAG_Daten_2022!A$1:$FK$206,FAG_Daten_2022!$F$1,FALSE)</f>
        <v>3370</v>
      </c>
      <c r="U157" s="3">
        <f>VLOOKUP(A157,FAG_Daten_2022!A$1:$FK$206,FAG_Daten_2022!$BC$1,FALSE)</f>
        <v>102.3</v>
      </c>
      <c r="V157" s="3">
        <f>VLOOKUP(A157,FAG_Daten_2022!A$1:$FK$206,FAG_Daten_2022!$BD$1,FALSE)</f>
        <v>104.2</v>
      </c>
      <c r="W157" s="118">
        <f>IF((P157/Q157)&gt;(R157/S157)*FAG_Basisdaten!$C$12,((P157/Q157)-(R157/S157)*FAG_Basisdaten!$C$12)*T157*FAG_Basisdaten!$C$13*(U157/V157),0)</f>
        <v>0</v>
      </c>
      <c r="X157" s="3">
        <f>VLOOKUP(A157,FAG_Daten_2022!A$1:$FK$206,FAG_Daten_2022!$DH$1,FALSE)</f>
        <v>106</v>
      </c>
      <c r="Y157" s="3">
        <f>VLOOKUP(A157,FAG_Daten_2022!A$1:$FK$206,FAG_Daten_2022!$DJ$1,FALSE)</f>
        <v>99.67</v>
      </c>
      <c r="Z157" s="82">
        <f>ROUND(W157-W157*MIN(MAX((Y157*FAG_Basisdaten!$C$15-X157)/(Y157*FAG_Basisdaten!$C$14),0),1),0)</f>
        <v>0</v>
      </c>
      <c r="AA157" s="79">
        <f>VLOOKUP(A157,FAG_Daten_2022!A$1:$FK$206,FAG_Daten_2022!$AW$1,FALSE)</f>
        <v>265.83</v>
      </c>
      <c r="AB157" s="83">
        <f>VLOOKUP(A157,FAG_Daten_2022!A$1:$FK$206,FAG_Daten_2022!$AZ$1,FALSE)</f>
        <v>3.9600000000000003E-2</v>
      </c>
      <c r="AC157" s="3">
        <f>VLOOKUP(A157,FAG_Daten_2022!A$1:$FK$206,FAG_Daten_2022!$F$1,FALSE)</f>
        <v>3370</v>
      </c>
      <c r="AD157" s="3">
        <f>VLOOKUP(A157,FAG_Daten_2022!A$1:$FK$206,FAG_Daten_2022!$BC$1,FALSE)</f>
        <v>102.3</v>
      </c>
      <c r="AE157" s="3">
        <f>VLOOKUP(A157,FAG_Daten_2022!A$1:$FK$206,FAG_Daten_2022!$BD$1,FALSE)</f>
        <v>104.2</v>
      </c>
      <c r="AF157" s="80">
        <f>IF(OR(AA157&lt;FAG_Basisdaten!$C$18,AB157&gt;FAG_Basisdaten!$C$19),MAX((FAG_Basisdaten!$C$20+FAG_Basisdaten!$C$21*AA157+FAG_Basisdaten!$C$22*AB157*100)*AC157*(AD157/AE157),0),0)</f>
        <v>0</v>
      </c>
      <c r="AG157" s="3">
        <f>VLOOKUP(A157,FAG_Daten_2022!A$1:$FK$206,FAG_Daten_2022!$DH$1,FALSE)</f>
        <v>106</v>
      </c>
      <c r="AH157" s="3">
        <f>VLOOKUP(A157,FAG_Daten_2022!A$1:$FK$206,FAG_Daten_2022!$DJ$1,FALSE)</f>
        <v>99.67</v>
      </c>
      <c r="AI157" s="82">
        <f>ROUND(AF157-AF157*MIN(MAX((AH157*FAG_Basisdaten!$C$24-AG157)/(AH157*FAG_Basisdaten!$C$23),0),1),0)</f>
        <v>0</v>
      </c>
      <c r="AJ157" s="3">
        <f>VLOOKUP(A157,FAG_Daten_2022!$A$1:$FK$206,FAG_Daten_2022!$BC$1,FALSE)</f>
        <v>102.3</v>
      </c>
      <c r="AK157" s="3">
        <f>VLOOKUP(A157,FAG_Daten_2022!$A$1:$FK$206,FAG_Daten_2022!$BD$1,FALSE)</f>
        <v>104.2</v>
      </c>
      <c r="AL157" s="82">
        <v>0</v>
      </c>
      <c r="AM157" s="82">
        <f t="shared" si="202"/>
        <v>2595203</v>
      </c>
      <c r="AN157" s="115" t="str">
        <f>IF(VLOOKUP($A157,FAG_Daten_2022!$A$1:$FK$206,FAG_Daten_2022!BS$1,FALSE)="","",VLOOKUP($A157,FAG_Daten_2022!$A$1:$FK$206,FAG_Daten_2022!BS$1,FALSE))</f>
        <v/>
      </c>
      <c r="AO157" s="115" t="str">
        <f>IF(VLOOKUP($A157,FAG_Daten_2022!$A$1:$FK$206,FAG_Daten_2022!BT$1,FALSE)="","",VLOOKUP($A157,FAG_Daten_2022!$A$1:$FK$206,FAG_Daten_2022!BT$1,FALSE))</f>
        <v/>
      </c>
      <c r="AP157" s="115" t="str">
        <f>IF(VLOOKUP($A157,FAG_Daten_2022!$A$1:$FK$206,FAG_Daten_2022!BU$1,FALSE)="","",VLOOKUP($A157,FAG_Daten_2022!$A$1:$FK$206,FAG_Daten_2022!BU$1,FALSE))</f>
        <v/>
      </c>
      <c r="AQ157" s="115" t="str">
        <f>IF(VLOOKUP($A157,FAG_Daten_2022!$A$1:$FK$206,FAG_Daten_2022!BV$1,FALSE)="","",VLOOKUP($A157,FAG_Daten_2022!$A$1:$FK$206,FAG_Daten_2022!BV$1,FALSE))</f>
        <v/>
      </c>
      <c r="AR157" s="115" t="str">
        <f>IF(VLOOKUP($A157,FAG_Daten_2022!$A$1:$FK$206,FAG_Daten_2022!BW$1,FALSE)="","",VLOOKUP($A157,FAG_Daten_2022!$A$1:$FK$206,FAG_Daten_2022!BW$1,FALSE))</f>
        <v/>
      </c>
      <c r="AS157" s="115" t="str">
        <f>IF(VLOOKUP($A157,FAG_Daten_2022!$A$1:$FK$206,FAG_Daten_2022!BX$1,FALSE)="","",VLOOKUP($A157,FAG_Daten_2022!$A$1:$FK$206,FAG_Daten_2022!BX$1,FALSE))</f>
        <v/>
      </c>
      <c r="AT157" s="115" t="str">
        <f>IF(VLOOKUP($A157,FAG_Daten_2022!$A$1:$FK$206,FAG_Daten_2022!BY$1,FALSE)="","",VLOOKUP($A157,FAG_Daten_2022!$A$1:$FK$206,FAG_Daten_2022!BY$1,FALSE))</f>
        <v/>
      </c>
      <c r="AU157" s="115" t="str">
        <f>IF(VLOOKUP($A157,FAG_Daten_2022!$A$1:$FK$206,FAG_Daten_2022!BZ$1,FALSE)="","",VLOOKUP($A157,FAG_Daten_2022!$A$1:$FK$206,FAG_Daten_2022!BZ$1,FALSE))</f>
        <v/>
      </c>
      <c r="AV157" s="115" t="str">
        <f>IF(VLOOKUP($A157,FAG_Daten_2022!$A$1:$FK$206,FAG_Daten_2022!CA$1,FALSE)="","",VLOOKUP($A157,FAG_Daten_2022!$A$1:$FK$206,FAG_Daten_2022!CA$1,FALSE))</f>
        <v/>
      </c>
      <c r="AW157" s="115" t="str">
        <f>IF(VLOOKUP($A157,FAG_Daten_2022!$A$1:$FK$206,FAG_Daten_2022!CB$1,FALSE)="","",VLOOKUP($A157,FAG_Daten_2022!$A$1:$FK$206,FAG_Daten_2022!CB$1,FALSE))</f>
        <v/>
      </c>
      <c r="AX157" s="115" t="str">
        <f>IF(VLOOKUP($A157,FAG_Daten_2022!$A$1:$FK$206,FAG_Daten_2022!CC$1,FALSE)="","",VLOOKUP($A157,FAG_Daten_2022!$A$1:$FK$206,FAG_Daten_2022!CC$1,FALSE))</f>
        <v/>
      </c>
      <c r="AY157" s="115" t="str">
        <f>IF(VLOOKUP($A157,FAG_Daten_2022!$A$1:$FK$206,FAG_Daten_2022!CD$1,FALSE)="","",VLOOKUP($A157,FAG_Daten_2022!$A$1:$FK$206,FAG_Daten_2022!CD$1,FALSE))</f>
        <v/>
      </c>
      <c r="AZ157" s="80">
        <f>VLOOKUP($A157,FAG_Daten_2022!$A$1:$FK$206,FAG_Daten_2022!$DH$1,FALSE)</f>
        <v>106</v>
      </c>
      <c r="BA157" s="80">
        <f>IF(VLOOKUP($A157,FAG_Daten_2022!$A$1:$FK$206,FAG_Daten_2022!M$1,FALSE)="","",VLOOKUP($A157,FAG_Daten_2022!$A$1:$FK$206,FAG_Daten_2022!M$1,FALSE))</f>
        <v>0</v>
      </c>
      <c r="BB157" s="80">
        <f>IF(VLOOKUP($A157,FAG_Daten_2022!$A$1:$FK$206,FAG_Daten_2022!N$1,FALSE)="","",VLOOKUP($A157,FAG_Daten_2022!$A$1:$FK$206,FAG_Daten_2022!N$1,FALSE))</f>
        <v>0</v>
      </c>
      <c r="BC157" s="80">
        <f>IF(VLOOKUP($A157,FAG_Daten_2022!$A$1:$FK$206,FAG_Daten_2022!O$1,FALSE)="","",VLOOKUP($A157,FAG_Daten_2022!$A$1:$FK$206,FAG_Daten_2022!O$1,FALSE))</f>
        <v>0</v>
      </c>
      <c r="BD157" s="80" t="str">
        <f>IF(VLOOKUP($A157,FAG_Daten_2022!$A$1:$FK$206,FAG_Daten_2022!P$1,FALSE)="","",VLOOKUP($A157,FAG_Daten_2022!$A$1:$FK$206,FAG_Daten_2022!P$1,FALSE))</f>
        <v/>
      </c>
      <c r="BE157" s="80">
        <f>IF(VLOOKUP($A157,FAG_Daten_2022!$A$1:$FK$206,FAG_Daten_2022!R$1,FALSE)="","",VLOOKUP($A157,FAG_Daten_2022!$A$1:$FK$206,FAG_Daten_2022!R$1,FALSE))</f>
        <v>0</v>
      </c>
      <c r="BF157" s="80">
        <f>IF(VLOOKUP($A157,FAG_Daten_2022!$A$1:$FK$206,FAG_Daten_2022!S$1,FALSE)="","",VLOOKUP($A157,FAG_Daten_2022!$A$1:$FK$206,FAG_Daten_2022!S$1,FALSE))</f>
        <v>0</v>
      </c>
      <c r="BG157" s="80" t="str">
        <f>IF(VLOOKUP($A157,FAG_Daten_2022!$A$1:$FK$206,FAG_Daten_2022!T$1,FALSE)="","",VLOOKUP($A157,FAG_Daten_2022!$A$1:$FK$206,FAG_Daten_2022!T$1,FALSE))</f>
        <v/>
      </c>
      <c r="BH157" s="80" t="str">
        <f>IF(VLOOKUP($A157,FAG_Daten_2022!$A$1:$FK$206,FAG_Daten_2022!U$1,FALSE)="","",VLOOKUP($A157,FAG_Daten_2022!$A$1:$FK$206,FAG_Daten_2022!U$1,FALSE))</f>
        <v/>
      </c>
      <c r="BI157" s="80">
        <f>IF(VLOOKUP($A157,FAG_Daten_2022!$A$1:$FK$206,FAG_Daten_2022!W$1,FALSE)="","",VLOOKUP($A157,FAG_Daten_2022!$A$1:$FK$206,FAG_Daten_2022!W$1,FALSE))</f>
        <v>0</v>
      </c>
      <c r="BJ157" s="80" t="str">
        <f>IF(VLOOKUP($A157,FAG_Daten_2022!$A$1:$FK$206,FAG_Daten_2022!X$1,FALSE)="","",VLOOKUP($A157,FAG_Daten_2022!$A$1:$FK$206,FAG_Daten_2022!X$1,FALSE))</f>
        <v/>
      </c>
      <c r="BK157" s="80" t="str">
        <f>IF(VLOOKUP($A157,FAG_Daten_2022!$A$1:$FK$206,FAG_Daten_2022!Y$1,FALSE)="","",VLOOKUP($A157,FAG_Daten_2022!$A$1:$FK$206,FAG_Daten_2022!Y$1,FALSE))</f>
        <v/>
      </c>
      <c r="BL157" s="80" t="str">
        <f>IF(VLOOKUP($A157,FAG_Daten_2022!$A$1:$FK$206,FAG_Daten_2022!Z$1,FALSE)="","",VLOOKUP($A157,FAG_Daten_2022!$A$1:$FK$206,FAG_Daten_2022!Z$1,FALSE))</f>
        <v/>
      </c>
      <c r="BM157" s="82">
        <f>IF(VLOOKUP($A157,FAG_Daten_2022!$A$1:$FK$206,FAG_Daten_2022!AG$1,FALSE)="","",VLOOKUP($A157,FAG_Daten_2022!$A$1:$FK$206,FAG_Daten_2022!AG$1,FALSE))</f>
        <v>9622063</v>
      </c>
      <c r="BN157" s="82">
        <f>IF(VLOOKUP($A157,FAG_Daten_2022!$A$1:$FK$206,FAG_Daten_2022!AH$1,FALSE)="","",VLOOKUP($A157,FAG_Daten_2022!$A$1:$FK$206,FAG_Daten_2022!AH$1,FALSE))</f>
        <v>0</v>
      </c>
      <c r="BO157" s="82">
        <f>IF(VLOOKUP($A157,FAG_Daten_2022!$A$1:$FK$206,FAG_Daten_2022!AI$1,FALSE)="","",VLOOKUP($A157,FAG_Daten_2022!$A$1:$FK$206,FAG_Daten_2022!AI$1,FALSE))</f>
        <v>0</v>
      </c>
      <c r="BP157" s="113">
        <f>IF(VLOOKUP($A157,FAG_Daten_2022!$A$1:$FK$206,FAG_Daten_2022!AJ$1,FALSE)="","",VLOOKUP($A157,FAG_Daten_2022!$A$1:$FK$206,FAG_Daten_2022!AJ$1,FALSE))</f>
        <v>0</v>
      </c>
      <c r="BQ157" s="82" t="str">
        <f>IF(VLOOKUP($A157,FAG_Daten_2022!$A$1:$FK$206,FAG_Daten_2022!AK$1,FALSE)="","",VLOOKUP($A157,FAG_Daten_2022!$A$1:$FK$206,FAG_Daten_2022!AK$1,FALSE))</f>
        <v/>
      </c>
      <c r="BR157" s="82">
        <f>IF(VLOOKUP($A157,FAG_Daten_2022!$A$1:$FK$206,FAG_Daten_2022!AL$1,FALSE)="","",VLOOKUP($A157,FAG_Daten_2022!$A$1:$FK$206,FAG_Daten_2022!AL$1,FALSE))</f>
        <v>0</v>
      </c>
      <c r="BS157" s="82">
        <f>IF(VLOOKUP($A157,FAG_Daten_2022!$A$1:$FK$206,FAG_Daten_2022!AM$1,FALSE)="","",VLOOKUP($A157,FAG_Daten_2022!$A$1:$FK$206,FAG_Daten_2022!AM$1,FALSE))</f>
        <v>0</v>
      </c>
      <c r="BT157" s="82" t="str">
        <f>IF(VLOOKUP($A157,FAG_Daten_2022!$A$1:$FK$206,FAG_Daten_2022!AN$1,FALSE)="","",VLOOKUP($A157,FAG_Daten_2022!$A$1:$FK$206,FAG_Daten_2022!AN$1,FALSE))</f>
        <v/>
      </c>
      <c r="BU157" s="82" t="str">
        <f>IF(VLOOKUP($A157,FAG_Daten_2022!$A$1:$FK$206,FAG_Daten_2022!AO$1,FALSE)="","",VLOOKUP($A157,FAG_Daten_2022!$A$1:$FK$206,FAG_Daten_2022!AO$1,FALSE))</f>
        <v/>
      </c>
      <c r="BV157" s="82">
        <f>IF(VLOOKUP($A157,FAG_Daten_2022!$A$1:$FK$206,FAG_Daten_2022!AP$1,FALSE)="","",VLOOKUP($A157,FAG_Daten_2022!$A$1:$FK$206,FAG_Daten_2022!AP$1,FALSE))</f>
        <v>0</v>
      </c>
      <c r="BW157" s="82" t="str">
        <f>IF(VLOOKUP($A157,FAG_Daten_2022!$A$1:$FK$206,FAG_Daten_2022!AQ$1,FALSE)="","",VLOOKUP($A157,FAG_Daten_2022!$A$1:$FK$206,FAG_Daten_2022!AQ$1,FALSE))</f>
        <v/>
      </c>
      <c r="BX157" s="82" t="str">
        <f>IF(VLOOKUP($A157,FAG_Daten_2022!$A$1:$FK$206,FAG_Daten_2022!AR$1,FALSE)="","",VLOOKUP($A157,FAG_Daten_2022!$A$1:$FK$206,FAG_Daten_2022!AR$1,FALSE))</f>
        <v/>
      </c>
      <c r="BY157" s="82" t="str">
        <f>IF(VLOOKUP($A157,FAG_Daten_2022!$A$1:$FK$206,FAG_Daten_2022!AS$1,FALSE)="","",VLOOKUP($A157,FAG_Daten_2022!$A$1:$FK$206,FAG_Daten_2022!AS$1,FALSE))</f>
        <v/>
      </c>
      <c r="BZ157" s="82">
        <f t="shared" si="203"/>
        <v>0</v>
      </c>
      <c r="CA157" s="82">
        <f t="shared" si="204"/>
        <v>0</v>
      </c>
      <c r="CB157" s="82">
        <f t="shared" si="205"/>
        <v>0</v>
      </c>
      <c r="CC157" s="82" t="str">
        <f t="shared" si="206"/>
        <v/>
      </c>
      <c r="CD157" s="82">
        <f t="shared" si="207"/>
        <v>0</v>
      </c>
      <c r="CE157" s="82">
        <f t="shared" si="208"/>
        <v>0</v>
      </c>
      <c r="CF157" s="82" t="str">
        <f t="shared" si="209"/>
        <v/>
      </c>
      <c r="CG157" s="82" t="str">
        <f t="shared" si="210"/>
        <v/>
      </c>
      <c r="CH157" s="82">
        <f t="shared" si="211"/>
        <v>0</v>
      </c>
      <c r="CI157" s="82" t="str">
        <f t="shared" si="212"/>
        <v/>
      </c>
      <c r="CJ157" s="82" t="str">
        <f t="shared" si="213"/>
        <v/>
      </c>
      <c r="CK157" s="82" t="str">
        <f t="shared" si="214"/>
        <v/>
      </c>
      <c r="CL157" s="82">
        <f t="shared" si="215"/>
        <v>0</v>
      </c>
      <c r="CM157" s="82">
        <f t="shared" si="216"/>
        <v>0</v>
      </c>
      <c r="CN157" s="82">
        <f t="shared" si="217"/>
        <v>0</v>
      </c>
      <c r="CO157" s="82" t="str">
        <f t="shared" si="218"/>
        <v/>
      </c>
      <c r="CP157" s="82">
        <f t="shared" si="219"/>
        <v>0</v>
      </c>
      <c r="CQ157" s="82">
        <f t="shared" si="220"/>
        <v>0</v>
      </c>
      <c r="CR157" s="82" t="str">
        <f t="shared" si="221"/>
        <v/>
      </c>
      <c r="CS157" s="82" t="str">
        <f t="shared" si="222"/>
        <v/>
      </c>
      <c r="CT157" s="82">
        <f t="shared" si="223"/>
        <v>0</v>
      </c>
      <c r="CU157" s="82" t="str">
        <f t="shared" si="224"/>
        <v/>
      </c>
      <c r="CV157" s="82" t="str">
        <f t="shared" si="225"/>
        <v/>
      </c>
      <c r="CW157" s="82" t="str">
        <f t="shared" si="226"/>
        <v/>
      </c>
      <c r="CX157" s="82">
        <f t="shared" si="227"/>
        <v>0</v>
      </c>
      <c r="CY157" s="82">
        <f>VLOOKUP($A157,FAG_Daten_2022!$A$1:$FK$206,FAG_Daten_2022!I$1,FALSE)</f>
        <v>718</v>
      </c>
      <c r="CZ157" s="82" t="str">
        <f>IF(VLOOKUP($A157,FAG_Daten_2022!$A$1:$FK$206,FAG_Daten_2022!BE$1,FALSE)="","",VLOOKUP($A157,FAG_Daten_2022!$A$1:$FK$206,FAG_Daten_2022!BE$1,FALSE))</f>
        <v/>
      </c>
      <c r="DA157" s="82" t="str">
        <f>IF(VLOOKUP($A157,FAG_Daten_2022!$A$1:$FK$206,FAG_Daten_2022!BF$1,FALSE)="","",VLOOKUP($A157,FAG_Daten_2022!$A$1:$FK$206,FAG_Daten_2022!BF$1,FALSE))</f>
        <v/>
      </c>
      <c r="DB157" s="82" t="str">
        <f>IF(VLOOKUP($A157,FAG_Daten_2022!$A$1:$FK$206,FAG_Daten_2022!BG$1,FALSE)="","",VLOOKUP($A157,FAG_Daten_2022!$A$1:$FK$206,FAG_Daten_2022!BG$1,FALSE))</f>
        <v/>
      </c>
      <c r="DC157" s="82" t="str">
        <f>IF(VLOOKUP($A157,FAG_Daten_2022!$A$1:$FK$206,FAG_Daten_2022!BH$1,FALSE)="","",VLOOKUP($A157,FAG_Daten_2022!$A$1:$FK$206,FAG_Daten_2022!BH$1,FALSE))</f>
        <v/>
      </c>
      <c r="DD157" s="82" t="str">
        <f>IF(VLOOKUP($A157,FAG_Daten_2022!$A$1:$FK$206,FAG_Daten_2022!BI$1,FALSE)="","",VLOOKUP($A157,FAG_Daten_2022!$A$1:$FK$206,FAG_Daten_2022!BI$1,FALSE))</f>
        <v/>
      </c>
      <c r="DE157" s="82" t="str">
        <f>IF(VLOOKUP($A157,FAG_Daten_2022!$A$1:$FK$206,FAG_Daten_2022!BJ$1,FALSE)="","",VLOOKUP($A157,FAG_Daten_2022!$A$1:$FK$206,FAG_Daten_2022!BJ$1,FALSE))</f>
        <v/>
      </c>
      <c r="DF157" s="82" t="str">
        <f>IF(VLOOKUP($A157,FAG_Daten_2022!$A$1:$FK$206,FAG_Daten_2022!BK$1,FALSE)="","",VLOOKUP($A157,FAG_Daten_2022!$A$1:$FK$206,FAG_Daten_2022!BK$1,FALSE))</f>
        <v/>
      </c>
      <c r="DG157" s="82" t="str">
        <f>IF(VLOOKUP($A157,FAG_Daten_2022!$A$1:$FK$206,FAG_Daten_2022!BL$1,FALSE)="","",VLOOKUP($A157,FAG_Daten_2022!$A$1:$FK$206,FAG_Daten_2022!BL$1,FALSE))</f>
        <v/>
      </c>
      <c r="DH157" s="82" t="str">
        <f>IF(VLOOKUP($A157,FAG_Daten_2022!$A$1:$FK$206,FAG_Daten_2022!BM$1,FALSE)="","",VLOOKUP($A157,FAG_Daten_2022!$A$1:$FK$206,FAG_Daten_2022!BM$1,FALSE))</f>
        <v/>
      </c>
      <c r="DI157" s="82" t="str">
        <f>IF(VLOOKUP($A157,FAG_Daten_2022!$A$1:$FK$206,FAG_Daten_2022!BN$1,FALSE)="","",VLOOKUP($A157,FAG_Daten_2022!$A$1:$FK$206,FAG_Daten_2022!BN$1,FALSE))</f>
        <v/>
      </c>
      <c r="DJ157" s="82" t="str">
        <f>IF(VLOOKUP($A157,FAG_Daten_2022!$A$1:$FK$206,FAG_Daten_2022!BO$1,FALSE)="","",VLOOKUP($A157,FAG_Daten_2022!$A$1:$FK$206,FAG_Daten_2022!BO$1,FALSE))</f>
        <v/>
      </c>
      <c r="DK157" s="82" t="str">
        <f>IF(VLOOKUP($A157,FAG_Daten_2022!$A$1:$FK$206,FAG_Daten_2022!BP$1,FALSE)="","",VLOOKUP($A157,FAG_Daten_2022!$A$1:$FK$206,FAG_Daten_2022!BP$1,FALSE))</f>
        <v/>
      </c>
      <c r="DL157" s="82" t="str">
        <f>IF(VLOOKUP($A157,FAG_Daten_2022!$A$1:$FK$206,FAG_Daten_2022!BQ$1,FALSE)="","",VLOOKUP($A157,FAG_Daten_2022!$A$1:$FK$206,FAG_Daten_2022!BQ$1,FALSE))</f>
        <v/>
      </c>
      <c r="DM157" s="82" t="str">
        <f>IF(VLOOKUP($A157,FAG_Daten_2022!$A$1:$FK$206,FAG_Daten_2022!BR$1,FALSE)="","",VLOOKUP($A157,FAG_Daten_2022!$A$1:$FK$206,FAG_Daten_2022!BR$1,FALSE))</f>
        <v/>
      </c>
      <c r="DN157" s="82" t="str">
        <f t="shared" si="228"/>
        <v/>
      </c>
      <c r="DO157" s="82" t="str">
        <f t="shared" si="229"/>
        <v/>
      </c>
      <c r="DP157" s="82" t="str">
        <f t="shared" si="230"/>
        <v/>
      </c>
      <c r="DQ157" s="82" t="str">
        <f t="shared" si="231"/>
        <v/>
      </c>
      <c r="DR157" s="82" t="str">
        <f t="shared" si="232"/>
        <v/>
      </c>
      <c r="DS157" s="82" t="str">
        <f t="shared" si="233"/>
        <v/>
      </c>
      <c r="DT157" s="82" t="str">
        <f t="shared" si="234"/>
        <v/>
      </c>
      <c r="DU157" s="82" t="str">
        <f t="shared" si="235"/>
        <v/>
      </c>
      <c r="DV157" s="82" t="str">
        <f t="shared" si="236"/>
        <v/>
      </c>
      <c r="DW157" s="82" t="str">
        <f t="shared" si="237"/>
        <v/>
      </c>
      <c r="DX157" s="82" t="str">
        <f t="shared" si="238"/>
        <v/>
      </c>
      <c r="DY157" s="82" t="str">
        <f t="shared" si="239"/>
        <v/>
      </c>
      <c r="DZ157" s="82">
        <f t="shared" si="240"/>
        <v>0</v>
      </c>
      <c r="EA157" s="82">
        <f t="shared" si="241"/>
        <v>0</v>
      </c>
      <c r="EB157" s="82"/>
      <c r="EC157" s="82"/>
      <c r="ED157" s="82"/>
      <c r="EE157" s="82"/>
      <c r="EF157" s="82"/>
      <c r="EG157" s="82"/>
      <c r="EH157" s="82"/>
      <c r="EI157" s="82"/>
      <c r="EJ157" s="82"/>
      <c r="EL157" s="11"/>
    </row>
    <row r="158" spans="1:143" outlineLevel="1" x14ac:dyDescent="0.2">
      <c r="A158" s="3">
        <v>14</v>
      </c>
      <c r="B158" s="3" t="str">
        <f>VLOOKUP(A158,FAG_Daten_2022!A$1:$FK$206,FAG_Daten_2022!$B$1,FALSE)</f>
        <v>Wettswil a.A.</v>
      </c>
      <c r="C158" s="3" t="str">
        <f>VLOOKUP(A158,FAG_Daten_2022!A$1:$FK$206,FAG_Daten_2022!$C$1,FALSE)</f>
        <v>Politische Gemeinde</v>
      </c>
      <c r="D158" s="3" t="str">
        <f>VLOOKUP(A158,FAG_Daten_2022!A$1:$FK$206,FAG_Daten_2022!$D$1,FALSE)</f>
        <v>Bezirk Affoltern</v>
      </c>
      <c r="E158" s="82">
        <f>VLOOKUP(A158,FAG_Daten_2022!A$1:$FK$206,FAG_Daten_2022!$AT$1,FALSE)</f>
        <v>5017</v>
      </c>
      <c r="F158" s="82">
        <f>VLOOKUP(A158,FAG_Daten_2022!A$1:$FK$206,FAG_Daten_2022!$AV$1,FALSE)</f>
        <v>3770</v>
      </c>
      <c r="G158" s="82">
        <f>VLOOKUP(A158,FAG_Daten_2022!A$1:$FK$206,FAG_Daten_2022!$F$1,FALSE)</f>
        <v>5278</v>
      </c>
      <c r="H158" s="80">
        <f>VLOOKUP(A158,FAG_Daten_2022!A$1:$FK$206,FAG_Daten_2022!$DH$1,FALSE)</f>
        <v>85</v>
      </c>
      <c r="I158" s="82">
        <f>ROUND(IF(E158&lt;FAG_Basisdaten!$C$5*F158,(FAG_Basisdaten!$C$5*F158-E158)*G158*H158/100,0),0)</f>
        <v>0</v>
      </c>
      <c r="J158" s="82">
        <f>VLOOKUP(A158,FAG_Daten_2022!A$1:$FK$206,FAG_Daten_2022!$AT$1,FALSE)</f>
        <v>5017</v>
      </c>
      <c r="K158" s="82">
        <f>VLOOKUP(A158,FAG_Daten_2022!A$1:$FK$206,FAG_Daten_2022!$AV$1,FALSE)</f>
        <v>3770</v>
      </c>
      <c r="L158" s="3">
        <f>VLOOKUP(A158,FAG_Daten_2022!A$1:$FK$206,FAG_Daten_2022!$F$1,FALSE)</f>
        <v>5278</v>
      </c>
      <c r="M158" s="3">
        <f>VLOOKUP(A158,FAG_Daten_2022!A$1:$FK$206,FAG_Daten_2022!DJ$1,FALSE)</f>
        <v>99.67</v>
      </c>
      <c r="N158" s="3">
        <f>VLOOKUP(A158,FAG_Daten_2022!A$1:$FK$206,FAG_Daten_2022!$DK$1,FALSE)</f>
        <v>100.87</v>
      </c>
      <c r="O158" s="82">
        <f>ROUND(IF(J158&gt;K158*FAG_Basisdaten!$C$8,(J158-K158*FAG_Basisdaten!$C$8)*FAG_Basisdaten!$C$9*L158*(M158/N158),0),0)</f>
        <v>3176063</v>
      </c>
      <c r="P158" s="82">
        <f>VLOOKUP(A158,FAG_Daten_2022!A$1:$FK$206,FAG_Daten_2022!$I$1,FALSE)</f>
        <v>1239</v>
      </c>
      <c r="Q158" s="82">
        <f>VLOOKUP(A158,FAG_Daten_2022!A$1:$FK$206,FAG_Daten_2022!$F$1,FALSE)</f>
        <v>5278</v>
      </c>
      <c r="R158" s="82">
        <f>VLOOKUP(A158,FAG_Daten_2022!A$1:$FK$206,FAG_Daten_2022!$K$1,FALSE)</f>
        <v>232131</v>
      </c>
      <c r="S158" s="82">
        <f>VLOOKUP(A158,FAG_Daten_2022!A$1:$FK$206,FAG_Daten_2022!$H$1,FALSE)</f>
        <v>1130451</v>
      </c>
      <c r="T158" s="82">
        <f>VLOOKUP(A158,FAG_Daten_2022!A$1:$FK$206,FAG_Daten_2022!$F$1,FALSE)</f>
        <v>5278</v>
      </c>
      <c r="U158" s="3">
        <f>VLOOKUP(A158,FAG_Daten_2022!A$1:$FK$206,FAG_Daten_2022!$BC$1,FALSE)</f>
        <v>102.3</v>
      </c>
      <c r="V158" s="3">
        <f>VLOOKUP(A158,FAG_Daten_2022!A$1:$FK$206,FAG_Daten_2022!$BD$1,FALSE)</f>
        <v>104.2</v>
      </c>
      <c r="W158" s="118">
        <f>IF((P158/Q158)&gt;(R158/S158)*FAG_Basisdaten!$C$12,((P158/Q158)-(R158/S158)*FAG_Basisdaten!$C$12)*T158*FAG_Basisdaten!$C$13*(U158/V158),0)</f>
        <v>551542.30561124382</v>
      </c>
      <c r="X158" s="3">
        <f>VLOOKUP(A158,FAG_Daten_2022!A$1:$FK$206,FAG_Daten_2022!$DH$1,FALSE)</f>
        <v>85</v>
      </c>
      <c r="Y158" s="3">
        <f>VLOOKUP(A158,FAG_Daten_2022!A$1:$FK$206,FAG_Daten_2022!$DJ$1,FALSE)</f>
        <v>99.67</v>
      </c>
      <c r="Z158" s="82">
        <f>ROUND(W158-W158*MIN(MAX((Y158*FAG_Basisdaten!$C$15-X158)/(Y158*FAG_Basisdaten!$C$14),0),1),0)</f>
        <v>103103</v>
      </c>
      <c r="AA158" s="79">
        <f>VLOOKUP(A158,FAG_Daten_2022!A$1:$FK$206,FAG_Daten_2022!$AW$1,FALSE)</f>
        <v>1440.18</v>
      </c>
      <c r="AB158" s="83">
        <f>VLOOKUP(A158,FAG_Daten_2022!A$1:$FK$206,FAG_Daten_2022!$AZ$1,FALSE)</f>
        <v>9.4999999999999998E-3</v>
      </c>
      <c r="AC158" s="3">
        <f>VLOOKUP(A158,FAG_Daten_2022!A$1:$FK$206,FAG_Daten_2022!$F$1,FALSE)</f>
        <v>5278</v>
      </c>
      <c r="AD158" s="3">
        <f>VLOOKUP(A158,FAG_Daten_2022!A$1:$FK$206,FAG_Daten_2022!$BC$1,FALSE)</f>
        <v>102.3</v>
      </c>
      <c r="AE158" s="3">
        <f>VLOOKUP(A158,FAG_Daten_2022!A$1:$FK$206,FAG_Daten_2022!$BD$1,FALSE)</f>
        <v>104.2</v>
      </c>
      <c r="AF158" s="80">
        <f>IF(OR(AA158&lt;FAG_Basisdaten!$C$18,AB158&gt;FAG_Basisdaten!$C$19),MAX((FAG_Basisdaten!$C$20+FAG_Basisdaten!$C$21*AA158+FAG_Basisdaten!$C$22*AB158*100)*AC158*(AD158/AE158),0),0)</f>
        <v>0</v>
      </c>
      <c r="AG158" s="3">
        <f>VLOOKUP(A158,FAG_Daten_2022!A$1:$FK$206,FAG_Daten_2022!$DH$1,FALSE)</f>
        <v>85</v>
      </c>
      <c r="AH158" s="3">
        <f>VLOOKUP(A158,FAG_Daten_2022!A$1:$FK$206,FAG_Daten_2022!$DJ$1,FALSE)</f>
        <v>99.67</v>
      </c>
      <c r="AI158" s="82">
        <f>ROUND(AF158-AF158*MIN(MAX((AH158*FAG_Basisdaten!$C$24-AG158)/(AH158*FAG_Basisdaten!$C$23),0),1),0)</f>
        <v>0</v>
      </c>
      <c r="AJ158" s="3">
        <f>VLOOKUP(A158,FAG_Daten_2022!$A$1:$FK$206,FAG_Daten_2022!$BC$1,FALSE)</f>
        <v>102.3</v>
      </c>
      <c r="AK158" s="3">
        <f>VLOOKUP(A158,FAG_Daten_2022!$A$1:$FK$206,FAG_Daten_2022!$BD$1,FALSE)</f>
        <v>104.2</v>
      </c>
      <c r="AL158" s="82">
        <v>0</v>
      </c>
      <c r="AM158" s="82">
        <f t="shared" si="202"/>
        <v>-3072960</v>
      </c>
      <c r="AN158" s="115" t="str">
        <f>IF(VLOOKUP($A158,FAG_Daten_2022!$A$1:$FK$206,FAG_Daten_2022!BS$1,FALSE)="","",VLOOKUP($A158,FAG_Daten_2022!$A$1:$FK$206,FAG_Daten_2022!BS$1,FALSE))</f>
        <v>Wettswil a.A.</v>
      </c>
      <c r="AO158" s="115" t="str">
        <f>IF(VLOOKUP($A158,FAG_Daten_2022!$A$1:$FK$206,FAG_Daten_2022!BT$1,FALSE)="","",VLOOKUP($A158,FAG_Daten_2022!$A$1:$FK$206,FAG_Daten_2022!BT$1,FALSE))</f>
        <v/>
      </c>
      <c r="AP158" s="115" t="str">
        <f>IF(VLOOKUP($A158,FAG_Daten_2022!$A$1:$FK$206,FAG_Daten_2022!BU$1,FALSE)="","",VLOOKUP($A158,FAG_Daten_2022!$A$1:$FK$206,FAG_Daten_2022!BU$1,FALSE))</f>
        <v/>
      </c>
      <c r="AQ158" s="115" t="str">
        <f>IF(VLOOKUP($A158,FAG_Daten_2022!$A$1:$FK$206,FAG_Daten_2022!BV$1,FALSE)="","",VLOOKUP($A158,FAG_Daten_2022!$A$1:$FK$206,FAG_Daten_2022!BV$1,FALSE))</f>
        <v/>
      </c>
      <c r="AR158" s="115" t="str">
        <f>IF(VLOOKUP($A158,FAG_Daten_2022!$A$1:$FK$206,FAG_Daten_2022!BW$1,FALSE)="","",VLOOKUP($A158,FAG_Daten_2022!$A$1:$FK$206,FAG_Daten_2022!BW$1,FALSE))</f>
        <v>Bonstetten</v>
      </c>
      <c r="AS158" s="115" t="str">
        <f>IF(VLOOKUP($A158,FAG_Daten_2022!$A$1:$FK$206,FAG_Daten_2022!BX$1,FALSE)="","",VLOOKUP($A158,FAG_Daten_2022!$A$1:$FK$206,FAG_Daten_2022!BX$1,FALSE))</f>
        <v/>
      </c>
      <c r="AT158" s="115" t="str">
        <f>IF(VLOOKUP($A158,FAG_Daten_2022!$A$1:$FK$206,FAG_Daten_2022!BY$1,FALSE)="","",VLOOKUP($A158,FAG_Daten_2022!$A$1:$FK$206,FAG_Daten_2022!BY$1,FALSE))</f>
        <v/>
      </c>
      <c r="AU158" s="115" t="str">
        <f>IF(VLOOKUP($A158,FAG_Daten_2022!$A$1:$FK$206,FAG_Daten_2022!BZ$1,FALSE)="","",VLOOKUP($A158,FAG_Daten_2022!$A$1:$FK$206,FAG_Daten_2022!BZ$1,FALSE))</f>
        <v/>
      </c>
      <c r="AV158" s="115" t="str">
        <f>IF(VLOOKUP($A158,FAG_Daten_2022!$A$1:$FK$206,FAG_Daten_2022!CA$1,FALSE)="","",VLOOKUP($A158,FAG_Daten_2022!$A$1:$FK$206,FAG_Daten_2022!CA$1,FALSE))</f>
        <v/>
      </c>
      <c r="AW158" s="115" t="str">
        <f>IF(VLOOKUP($A158,FAG_Daten_2022!$A$1:$FK$206,FAG_Daten_2022!CB$1,FALSE)="","",VLOOKUP($A158,FAG_Daten_2022!$A$1:$FK$206,FAG_Daten_2022!CB$1,FALSE))</f>
        <v/>
      </c>
      <c r="AX158" s="115" t="str">
        <f>IF(VLOOKUP($A158,FAG_Daten_2022!$A$1:$FK$206,FAG_Daten_2022!CC$1,FALSE)="","",VLOOKUP($A158,FAG_Daten_2022!$A$1:$FK$206,FAG_Daten_2022!CC$1,FALSE))</f>
        <v/>
      </c>
      <c r="AY158" s="115" t="str">
        <f>IF(VLOOKUP($A158,FAG_Daten_2022!$A$1:$FK$206,FAG_Daten_2022!CD$1,FALSE)="","",VLOOKUP($A158,FAG_Daten_2022!$A$1:$FK$206,FAG_Daten_2022!CD$1,FALSE))</f>
        <v/>
      </c>
      <c r="AZ158" s="80">
        <f>VLOOKUP($A158,FAG_Daten_2022!$A$1:$FK$206,FAG_Daten_2022!$DH$1,FALSE)</f>
        <v>85</v>
      </c>
      <c r="BA158" s="80">
        <f>IF(VLOOKUP($A158,FAG_Daten_2022!$A$1:$FK$206,FAG_Daten_2022!M$1,FALSE)="","",VLOOKUP($A158,FAG_Daten_2022!$A$1:$FK$206,FAG_Daten_2022!M$1,FALSE))</f>
        <v>46</v>
      </c>
      <c r="BB158" s="80">
        <f>IF(VLOOKUP($A158,FAG_Daten_2022!$A$1:$FK$206,FAG_Daten_2022!N$1,FALSE)="","",VLOOKUP($A158,FAG_Daten_2022!$A$1:$FK$206,FAG_Daten_2022!N$1,FALSE))</f>
        <v>0</v>
      </c>
      <c r="BC158" s="80">
        <f>IF(VLOOKUP($A158,FAG_Daten_2022!$A$1:$FK$206,FAG_Daten_2022!O$1,FALSE)="","",VLOOKUP($A158,FAG_Daten_2022!$A$1:$FK$206,FAG_Daten_2022!O$1,FALSE))</f>
        <v>0</v>
      </c>
      <c r="BD158" s="80" t="str">
        <f>IF(VLOOKUP($A158,FAG_Daten_2022!$A$1:$FK$206,FAG_Daten_2022!P$1,FALSE)="","",VLOOKUP($A158,FAG_Daten_2022!$A$1:$FK$206,FAG_Daten_2022!P$1,FALSE))</f>
        <v/>
      </c>
      <c r="BE158" s="80">
        <f>IF(VLOOKUP($A158,FAG_Daten_2022!$A$1:$FK$206,FAG_Daten_2022!R$1,FALSE)="","",VLOOKUP($A158,FAG_Daten_2022!$A$1:$FK$206,FAG_Daten_2022!R$1,FALSE))</f>
        <v>16</v>
      </c>
      <c r="BF158" s="80">
        <f>IF(VLOOKUP($A158,FAG_Daten_2022!$A$1:$FK$206,FAG_Daten_2022!S$1,FALSE)="","",VLOOKUP($A158,FAG_Daten_2022!$A$1:$FK$206,FAG_Daten_2022!S$1,FALSE))</f>
        <v>0</v>
      </c>
      <c r="BG158" s="80" t="str">
        <f>IF(VLOOKUP($A158,FAG_Daten_2022!$A$1:$FK$206,FAG_Daten_2022!T$1,FALSE)="","",VLOOKUP($A158,FAG_Daten_2022!$A$1:$FK$206,FAG_Daten_2022!T$1,FALSE))</f>
        <v/>
      </c>
      <c r="BH158" s="80" t="str">
        <f>IF(VLOOKUP($A158,FAG_Daten_2022!$A$1:$FK$206,FAG_Daten_2022!U$1,FALSE)="","",VLOOKUP($A158,FAG_Daten_2022!$A$1:$FK$206,FAG_Daten_2022!U$1,FALSE))</f>
        <v/>
      </c>
      <c r="BI158" s="80">
        <f>IF(VLOOKUP($A158,FAG_Daten_2022!$A$1:$FK$206,FAG_Daten_2022!W$1,FALSE)="","",VLOOKUP($A158,FAG_Daten_2022!$A$1:$FK$206,FAG_Daten_2022!W$1,FALSE))</f>
        <v>0</v>
      </c>
      <c r="BJ158" s="80" t="str">
        <f>IF(VLOOKUP($A158,FAG_Daten_2022!$A$1:$FK$206,FAG_Daten_2022!X$1,FALSE)="","",VLOOKUP($A158,FAG_Daten_2022!$A$1:$FK$206,FAG_Daten_2022!X$1,FALSE))</f>
        <v/>
      </c>
      <c r="BK158" s="80" t="str">
        <f>IF(VLOOKUP($A158,FAG_Daten_2022!$A$1:$FK$206,FAG_Daten_2022!Y$1,FALSE)="","",VLOOKUP($A158,FAG_Daten_2022!$A$1:$FK$206,FAG_Daten_2022!Y$1,FALSE))</f>
        <v/>
      </c>
      <c r="BL158" s="80" t="str">
        <f>IF(VLOOKUP($A158,FAG_Daten_2022!$A$1:$FK$206,FAG_Daten_2022!Z$1,FALSE)="","",VLOOKUP($A158,FAG_Daten_2022!$A$1:$FK$206,FAG_Daten_2022!Z$1,FALSE))</f>
        <v/>
      </c>
      <c r="BM158" s="82">
        <f>IF(VLOOKUP($A158,FAG_Daten_2022!$A$1:$FK$206,FAG_Daten_2022!AG$1,FALSE)="","",VLOOKUP($A158,FAG_Daten_2022!$A$1:$FK$206,FAG_Daten_2022!AG$1,FALSE))</f>
        <v>26479226</v>
      </c>
      <c r="BN158" s="82">
        <f>IF(VLOOKUP($A158,FAG_Daten_2022!$A$1:$FK$206,FAG_Daten_2022!AH$1,FALSE)="","",VLOOKUP($A158,FAG_Daten_2022!$A$1:$FK$206,FAG_Daten_2022!AH$1,FALSE))</f>
        <v>26479226</v>
      </c>
      <c r="BO158" s="82">
        <f>IF(VLOOKUP($A158,FAG_Daten_2022!$A$1:$FK$206,FAG_Daten_2022!AI$1,FALSE)="","",VLOOKUP($A158,FAG_Daten_2022!$A$1:$FK$206,FAG_Daten_2022!AI$1,FALSE))</f>
        <v>0</v>
      </c>
      <c r="BP158" s="113">
        <f>IF(VLOOKUP($A158,FAG_Daten_2022!$A$1:$FK$206,FAG_Daten_2022!AJ$1,FALSE)="","",VLOOKUP($A158,FAG_Daten_2022!$A$1:$FK$206,FAG_Daten_2022!AJ$1,FALSE))</f>
        <v>0</v>
      </c>
      <c r="BQ158" s="82" t="str">
        <f>IF(VLOOKUP($A158,FAG_Daten_2022!$A$1:$FK$206,FAG_Daten_2022!AK$1,FALSE)="","",VLOOKUP($A158,FAG_Daten_2022!$A$1:$FK$206,FAG_Daten_2022!AK$1,FALSE))</f>
        <v/>
      </c>
      <c r="BR158" s="82">
        <f>IF(VLOOKUP($A158,FAG_Daten_2022!$A$1:$FK$206,FAG_Daten_2022!AL$1,FALSE)="","",VLOOKUP($A158,FAG_Daten_2022!$A$1:$FK$206,FAG_Daten_2022!AL$1,FALSE))</f>
        <v>26479226</v>
      </c>
      <c r="BS158" s="82">
        <f>IF(VLOOKUP($A158,FAG_Daten_2022!$A$1:$FK$206,FAG_Daten_2022!AM$1,FALSE)="","",VLOOKUP($A158,FAG_Daten_2022!$A$1:$FK$206,FAG_Daten_2022!AM$1,FALSE))</f>
        <v>0</v>
      </c>
      <c r="BT158" s="82" t="str">
        <f>IF(VLOOKUP($A158,FAG_Daten_2022!$A$1:$FK$206,FAG_Daten_2022!AN$1,FALSE)="","",VLOOKUP($A158,FAG_Daten_2022!$A$1:$FK$206,FAG_Daten_2022!AN$1,FALSE))</f>
        <v/>
      </c>
      <c r="BU158" s="82" t="str">
        <f>IF(VLOOKUP($A158,FAG_Daten_2022!$A$1:$FK$206,FAG_Daten_2022!AO$1,FALSE)="","",VLOOKUP($A158,FAG_Daten_2022!$A$1:$FK$206,FAG_Daten_2022!AO$1,FALSE))</f>
        <v/>
      </c>
      <c r="BV158" s="82">
        <f>IF(VLOOKUP($A158,FAG_Daten_2022!$A$1:$FK$206,FAG_Daten_2022!AP$1,FALSE)="","",VLOOKUP($A158,FAG_Daten_2022!$A$1:$FK$206,FAG_Daten_2022!AP$1,FALSE))</f>
        <v>0</v>
      </c>
      <c r="BW158" s="82" t="str">
        <f>IF(VLOOKUP($A158,FAG_Daten_2022!$A$1:$FK$206,FAG_Daten_2022!AQ$1,FALSE)="","",VLOOKUP($A158,FAG_Daten_2022!$A$1:$FK$206,FAG_Daten_2022!AQ$1,FALSE))</f>
        <v/>
      </c>
      <c r="BX158" s="82" t="str">
        <f>IF(VLOOKUP($A158,FAG_Daten_2022!$A$1:$FK$206,FAG_Daten_2022!AR$1,FALSE)="","",VLOOKUP($A158,FAG_Daten_2022!$A$1:$FK$206,FAG_Daten_2022!AR$1,FALSE))</f>
        <v/>
      </c>
      <c r="BY158" s="82" t="str">
        <f>IF(VLOOKUP($A158,FAG_Daten_2022!$A$1:$FK$206,FAG_Daten_2022!AS$1,FALSE)="","",VLOOKUP($A158,FAG_Daten_2022!$A$1:$FK$206,FAG_Daten_2022!AS$1,FALSE))</f>
        <v/>
      </c>
      <c r="BZ158" s="82">
        <f t="shared" si="203"/>
        <v>0</v>
      </c>
      <c r="CA158" s="82">
        <f t="shared" si="204"/>
        <v>0</v>
      </c>
      <c r="CB158" s="82">
        <f t="shared" si="205"/>
        <v>0</v>
      </c>
      <c r="CC158" s="82" t="str">
        <f t="shared" si="206"/>
        <v/>
      </c>
      <c r="CD158" s="82">
        <f t="shared" si="207"/>
        <v>0</v>
      </c>
      <c r="CE158" s="82">
        <f t="shared" si="208"/>
        <v>0</v>
      </c>
      <c r="CF158" s="82" t="str">
        <f t="shared" si="209"/>
        <v/>
      </c>
      <c r="CG158" s="82" t="str">
        <f t="shared" si="210"/>
        <v/>
      </c>
      <c r="CH158" s="82">
        <f t="shared" si="211"/>
        <v>0</v>
      </c>
      <c r="CI158" s="82" t="str">
        <f t="shared" si="212"/>
        <v/>
      </c>
      <c r="CJ158" s="82" t="str">
        <f t="shared" si="213"/>
        <v/>
      </c>
      <c r="CK158" s="82" t="str">
        <f t="shared" si="214"/>
        <v/>
      </c>
      <c r="CL158" s="82">
        <f t="shared" si="215"/>
        <v>1718811</v>
      </c>
      <c r="CM158" s="82">
        <f t="shared" si="216"/>
        <v>0</v>
      </c>
      <c r="CN158" s="82">
        <f t="shared" si="217"/>
        <v>0</v>
      </c>
      <c r="CO158" s="82" t="str">
        <f t="shared" si="218"/>
        <v/>
      </c>
      <c r="CP158" s="82">
        <f t="shared" si="219"/>
        <v>597847</v>
      </c>
      <c r="CQ158" s="82">
        <f t="shared" si="220"/>
        <v>0</v>
      </c>
      <c r="CR158" s="82" t="str">
        <f t="shared" si="221"/>
        <v/>
      </c>
      <c r="CS158" s="82" t="str">
        <f t="shared" si="222"/>
        <v/>
      </c>
      <c r="CT158" s="82">
        <f t="shared" si="223"/>
        <v>0</v>
      </c>
      <c r="CU158" s="82" t="str">
        <f t="shared" si="224"/>
        <v/>
      </c>
      <c r="CV158" s="82" t="str">
        <f t="shared" si="225"/>
        <v/>
      </c>
      <c r="CW158" s="82" t="str">
        <f t="shared" si="226"/>
        <v/>
      </c>
      <c r="CX158" s="82">
        <f t="shared" si="227"/>
        <v>-2316658</v>
      </c>
      <c r="CY158" s="82">
        <f>VLOOKUP($A158,FAG_Daten_2022!$A$1:$FK$206,FAG_Daten_2022!I$1,FALSE)</f>
        <v>1239</v>
      </c>
      <c r="CZ158" s="82">
        <f>IF(VLOOKUP($A158,FAG_Daten_2022!$A$1:$FK$206,FAG_Daten_2022!BE$1,FALSE)="","",VLOOKUP($A158,FAG_Daten_2022!$A$1:$FK$206,FAG_Daten_2022!BE$1,FALSE))</f>
        <v>563</v>
      </c>
      <c r="DA158" s="82" t="str">
        <f>IF(VLOOKUP($A158,FAG_Daten_2022!$A$1:$FK$206,FAG_Daten_2022!BF$1,FALSE)="","",VLOOKUP($A158,FAG_Daten_2022!$A$1:$FK$206,FAG_Daten_2022!BF$1,FALSE))</f>
        <v/>
      </c>
      <c r="DB158" s="82" t="str">
        <f>IF(VLOOKUP($A158,FAG_Daten_2022!$A$1:$FK$206,FAG_Daten_2022!BG$1,FALSE)="","",VLOOKUP($A158,FAG_Daten_2022!$A$1:$FK$206,FAG_Daten_2022!BG$1,FALSE))</f>
        <v/>
      </c>
      <c r="DC158" s="82" t="str">
        <f>IF(VLOOKUP($A158,FAG_Daten_2022!$A$1:$FK$206,FAG_Daten_2022!BH$1,FALSE)="","",VLOOKUP($A158,FAG_Daten_2022!$A$1:$FK$206,FAG_Daten_2022!BH$1,FALSE))</f>
        <v/>
      </c>
      <c r="DD158" s="82">
        <f>IF(VLOOKUP($A158,FAG_Daten_2022!$A$1:$FK$206,FAG_Daten_2022!BI$1,FALSE)="","",VLOOKUP($A158,FAG_Daten_2022!$A$1:$FK$206,FAG_Daten_2022!BI$1,FALSE))</f>
        <v>113</v>
      </c>
      <c r="DE158" s="82" t="str">
        <f>IF(VLOOKUP($A158,FAG_Daten_2022!$A$1:$FK$206,FAG_Daten_2022!BJ$1,FALSE)="","",VLOOKUP($A158,FAG_Daten_2022!$A$1:$FK$206,FAG_Daten_2022!BJ$1,FALSE))</f>
        <v/>
      </c>
      <c r="DF158" s="82" t="str">
        <f>IF(VLOOKUP($A158,FAG_Daten_2022!$A$1:$FK$206,FAG_Daten_2022!BK$1,FALSE)="","",VLOOKUP($A158,FAG_Daten_2022!$A$1:$FK$206,FAG_Daten_2022!BK$1,FALSE))</f>
        <v/>
      </c>
      <c r="DG158" s="82" t="str">
        <f>IF(VLOOKUP($A158,FAG_Daten_2022!$A$1:$FK$206,FAG_Daten_2022!BL$1,FALSE)="","",VLOOKUP($A158,FAG_Daten_2022!$A$1:$FK$206,FAG_Daten_2022!BL$1,FALSE))</f>
        <v/>
      </c>
      <c r="DH158" s="82" t="str">
        <f>IF(VLOOKUP($A158,FAG_Daten_2022!$A$1:$FK$206,FAG_Daten_2022!BM$1,FALSE)="","",VLOOKUP($A158,FAG_Daten_2022!$A$1:$FK$206,FAG_Daten_2022!BM$1,FALSE))</f>
        <v/>
      </c>
      <c r="DI158" s="82" t="str">
        <f>IF(VLOOKUP($A158,FAG_Daten_2022!$A$1:$FK$206,FAG_Daten_2022!BN$1,FALSE)="","",VLOOKUP($A158,FAG_Daten_2022!$A$1:$FK$206,FAG_Daten_2022!BN$1,FALSE))</f>
        <v/>
      </c>
      <c r="DJ158" s="82" t="str">
        <f>IF(VLOOKUP($A158,FAG_Daten_2022!$A$1:$FK$206,FAG_Daten_2022!BO$1,FALSE)="","",VLOOKUP($A158,FAG_Daten_2022!$A$1:$FK$206,FAG_Daten_2022!BO$1,FALSE))</f>
        <v/>
      </c>
      <c r="DK158" s="82" t="str">
        <f>IF(VLOOKUP($A158,FAG_Daten_2022!$A$1:$FK$206,FAG_Daten_2022!BP$1,FALSE)="","",VLOOKUP($A158,FAG_Daten_2022!$A$1:$FK$206,FAG_Daten_2022!BP$1,FALSE))</f>
        <v/>
      </c>
      <c r="DL158" s="82" t="str">
        <f>IF(VLOOKUP($A158,FAG_Daten_2022!$A$1:$FK$206,FAG_Daten_2022!BQ$1,FALSE)="","",VLOOKUP($A158,FAG_Daten_2022!$A$1:$FK$206,FAG_Daten_2022!BQ$1,FALSE))</f>
        <v/>
      </c>
      <c r="DM158" s="82" t="str">
        <f>IF(VLOOKUP($A158,FAG_Daten_2022!$A$1:$FK$206,FAG_Daten_2022!BR$1,FALSE)="","",VLOOKUP($A158,FAG_Daten_2022!$A$1:$FK$206,FAG_Daten_2022!BR$1,FALSE))</f>
        <v/>
      </c>
      <c r="DN158" s="82">
        <f t="shared" si="228"/>
        <v>46850</v>
      </c>
      <c r="DO158" s="82" t="str">
        <f t="shared" si="229"/>
        <v/>
      </c>
      <c r="DP158" s="82" t="str">
        <f t="shared" si="230"/>
        <v/>
      </c>
      <c r="DQ158" s="82" t="str">
        <f t="shared" si="231"/>
        <v/>
      </c>
      <c r="DR158" s="82">
        <f t="shared" si="232"/>
        <v>9403</v>
      </c>
      <c r="DS158" s="82" t="str">
        <f t="shared" si="233"/>
        <v/>
      </c>
      <c r="DT158" s="82" t="str">
        <f t="shared" si="234"/>
        <v/>
      </c>
      <c r="DU158" s="82" t="str">
        <f t="shared" si="235"/>
        <v/>
      </c>
      <c r="DV158" s="82" t="str">
        <f t="shared" si="236"/>
        <v/>
      </c>
      <c r="DW158" s="82" t="str">
        <f t="shared" si="237"/>
        <v/>
      </c>
      <c r="DX158" s="82" t="str">
        <f t="shared" si="238"/>
        <v/>
      </c>
      <c r="DY158" s="82" t="str">
        <f t="shared" si="239"/>
        <v/>
      </c>
      <c r="DZ158" s="82">
        <f t="shared" si="240"/>
        <v>56253</v>
      </c>
      <c r="EA158" s="82">
        <f t="shared" si="241"/>
        <v>-2260405</v>
      </c>
      <c r="EB158" s="82"/>
      <c r="EC158" s="82"/>
      <c r="ED158" s="82"/>
      <c r="EE158" s="82"/>
      <c r="EF158" s="82"/>
      <c r="EG158" s="82"/>
      <c r="EH158" s="82"/>
      <c r="EI158" s="82"/>
      <c r="EJ158" s="82"/>
      <c r="EL158" s="11"/>
    </row>
    <row r="159" spans="1:143" s="3" customFormat="1" outlineLevel="1" x14ac:dyDescent="0.2">
      <c r="A159" s="3">
        <v>121</v>
      </c>
      <c r="B159" s="3" t="str">
        <f>VLOOKUP(A159,FAG_Daten_2022!A$1:$FK$206,FAG_Daten_2022!$B$1,FALSE)</f>
        <v>Wetzikon</v>
      </c>
      <c r="C159" s="3" t="str">
        <f>VLOOKUP(A159,FAG_Daten_2022!A$1:$FK$206,FAG_Daten_2022!$C$1,FALSE)</f>
        <v>Politische Gemeinde</v>
      </c>
      <c r="D159" s="3" t="str">
        <f>VLOOKUP(A159,FAG_Daten_2022!A$1:$FK$206,FAG_Daten_2022!$D$1,FALSE)</f>
        <v>Bezirk Hinwil</v>
      </c>
      <c r="E159" s="82">
        <f>VLOOKUP(A159,FAG_Daten_2022!A$1:$FK$206,FAG_Daten_2022!$AT$1,FALSE)</f>
        <v>2326</v>
      </c>
      <c r="F159" s="82">
        <f>VLOOKUP(A159,FAG_Daten_2022!A$1:$FK$206,FAG_Daten_2022!$AV$1,FALSE)</f>
        <v>3770</v>
      </c>
      <c r="G159" s="82">
        <f>VLOOKUP(A159,FAG_Daten_2022!A$1:$FK$206,FAG_Daten_2022!$F$1,FALSE)</f>
        <v>25038</v>
      </c>
      <c r="H159" s="80">
        <f>VLOOKUP(A159,FAG_Daten_2022!A$1:$FK$206,FAG_Daten_2022!$DH$1,FALSE)</f>
        <v>119</v>
      </c>
      <c r="I159" s="82">
        <f>ROUND(IF(E159&lt;FAG_Basisdaten!$C$5*F159,(FAG_Basisdaten!$C$5*F159-E159)*G159*H159/100,0),0)</f>
        <v>37407899</v>
      </c>
      <c r="J159" s="82">
        <f>VLOOKUP(A159,FAG_Daten_2022!A$1:$FK$206,FAG_Daten_2022!$AT$1,FALSE)</f>
        <v>2326</v>
      </c>
      <c r="K159" s="82">
        <f>VLOOKUP(A159,FAG_Daten_2022!A$1:$FK$206,FAG_Daten_2022!$AV$1,FALSE)</f>
        <v>3770</v>
      </c>
      <c r="L159" s="3">
        <f>VLOOKUP(A159,FAG_Daten_2022!A$1:$FK$206,FAG_Daten_2022!$F$1,FALSE)</f>
        <v>25038</v>
      </c>
      <c r="M159" s="3">
        <f>VLOOKUP(A159,FAG_Daten_2022!A$1:$FK$206,FAG_Daten_2022!DJ$1,FALSE)</f>
        <v>99.67</v>
      </c>
      <c r="N159" s="3">
        <f>VLOOKUP(A159,FAG_Daten_2022!A$1:$FK$206,FAG_Daten_2022!$DK$1,FALSE)</f>
        <v>100.87</v>
      </c>
      <c r="O159" s="82">
        <f>ROUND(IF(J159&gt;K159*FAG_Basisdaten!$C$8,(J159-K159*FAG_Basisdaten!$C$8)*FAG_Basisdaten!$C$9*L159*(M159/N159),0),0)</f>
        <v>0</v>
      </c>
      <c r="P159" s="82">
        <f>VLOOKUP(A159,FAG_Daten_2022!A$1:$FK$206,FAG_Daten_2022!$I$1,FALSE)</f>
        <v>4984</v>
      </c>
      <c r="Q159" s="82">
        <f>VLOOKUP(A159,FAG_Daten_2022!A$1:$FK$206,FAG_Daten_2022!$F$1,FALSE)</f>
        <v>25038</v>
      </c>
      <c r="R159" s="82">
        <f>VLOOKUP(A159,FAG_Daten_2022!A$1:$FK$206,FAG_Daten_2022!$K$1,FALSE)</f>
        <v>232131</v>
      </c>
      <c r="S159" s="82">
        <f>VLOOKUP(A159,FAG_Daten_2022!A$1:$FK$206,FAG_Daten_2022!$H$1,FALSE)</f>
        <v>1130451</v>
      </c>
      <c r="T159" s="82">
        <f>VLOOKUP(A159,FAG_Daten_2022!A$1:$FK$206,FAG_Daten_2022!$F$1,FALSE)</f>
        <v>25038</v>
      </c>
      <c r="U159" s="3">
        <f>VLOOKUP(A159,FAG_Daten_2022!A$1:$FK$206,FAG_Daten_2022!$BC$1,FALSE)</f>
        <v>102.3</v>
      </c>
      <c r="V159" s="3">
        <f>VLOOKUP(A159,FAG_Daten_2022!A$1:$FK$206,FAG_Daten_2022!$BD$1,FALSE)</f>
        <v>104.2</v>
      </c>
      <c r="W159" s="118">
        <f>IF((P159/Q159)&gt;(R159/S159)*FAG_Basisdaten!$C$12,((P159/Q159)-(R159/S159)*FAG_Basisdaten!$C$12)*T159*FAG_Basisdaten!$C$13*(U159/V159),0)</f>
        <v>0</v>
      </c>
      <c r="X159" s="3">
        <f>VLOOKUP(A159,FAG_Daten_2022!A$1:$FK$206,FAG_Daten_2022!$DH$1,FALSE)</f>
        <v>119</v>
      </c>
      <c r="Y159" s="3">
        <f>VLOOKUP(A159,FAG_Daten_2022!A$1:$FK$206,FAG_Daten_2022!$DJ$1,FALSE)</f>
        <v>99.67</v>
      </c>
      <c r="Z159" s="82">
        <f>ROUND(W159-W159*MIN(MAX((Y159*FAG_Basisdaten!$C$15-X159)/(Y159*FAG_Basisdaten!$C$14),0),1),0)</f>
        <v>0</v>
      </c>
      <c r="AA159" s="79">
        <f>VLOOKUP(A159,FAG_Daten_2022!A$1:$FK$206,FAG_Daten_2022!$AW$1,FALSE)</f>
        <v>1538.97</v>
      </c>
      <c r="AB159" s="83">
        <f>VLOOKUP(A159,FAG_Daten_2022!A$1:$FK$206,FAG_Daten_2022!$AZ$1,FALSE)</f>
        <v>5.4999999999999997E-3</v>
      </c>
      <c r="AC159" s="3">
        <f>VLOOKUP(A159,FAG_Daten_2022!A$1:$FK$206,FAG_Daten_2022!$F$1,FALSE)</f>
        <v>25038</v>
      </c>
      <c r="AD159" s="3">
        <f>VLOOKUP(A159,FAG_Daten_2022!A$1:$FK$206,FAG_Daten_2022!$BC$1,FALSE)</f>
        <v>102.3</v>
      </c>
      <c r="AE159" s="3">
        <f>VLOOKUP(A159,FAG_Daten_2022!A$1:$FK$206,FAG_Daten_2022!$BD$1,FALSE)</f>
        <v>104.2</v>
      </c>
      <c r="AF159" s="80">
        <f>IF(OR(AA159&lt;FAG_Basisdaten!$C$18,AB159&gt;FAG_Basisdaten!$C$19),MAX((FAG_Basisdaten!$C$20+FAG_Basisdaten!$C$21*AA159+FAG_Basisdaten!$C$22*AB159*100)*AC159*(AD159/AE159),0),0)</f>
        <v>0</v>
      </c>
      <c r="AG159" s="3">
        <f>VLOOKUP(A159,FAG_Daten_2022!A$1:$FK$206,FAG_Daten_2022!$DH$1,FALSE)</f>
        <v>119</v>
      </c>
      <c r="AH159" s="3">
        <f>VLOOKUP(A159,FAG_Daten_2022!A$1:$FK$206,FAG_Daten_2022!$DJ$1,FALSE)</f>
        <v>99.67</v>
      </c>
      <c r="AI159" s="82">
        <f>ROUND(AF159-AF159*MIN(MAX((AH159*FAG_Basisdaten!$C$24-AG159)/(AH159*FAG_Basisdaten!$C$23),0),1),0)</f>
        <v>0</v>
      </c>
      <c r="AJ159" s="3">
        <f>VLOOKUP(A159,FAG_Daten_2022!$A$1:$FK$206,FAG_Daten_2022!$BC$1,FALSE)</f>
        <v>102.3</v>
      </c>
      <c r="AK159" s="3">
        <f>VLOOKUP(A159,FAG_Daten_2022!$A$1:$FK$206,FAG_Daten_2022!$BD$1,FALSE)</f>
        <v>104.2</v>
      </c>
      <c r="AL159" s="82">
        <v>0</v>
      </c>
      <c r="AM159" s="82">
        <f t="shared" si="202"/>
        <v>37407899</v>
      </c>
      <c r="AN159" s="115" t="str">
        <f>IF(VLOOKUP($A159,FAG_Daten_2022!$A$1:$FK$206,FAG_Daten_2022!BS$1,FALSE)="","",VLOOKUP($A159,FAG_Daten_2022!$A$1:$FK$206,FAG_Daten_2022!BS$1,FALSE))</f>
        <v/>
      </c>
      <c r="AO159" s="115" t="str">
        <f>IF(VLOOKUP($A159,FAG_Daten_2022!$A$1:$FK$206,FAG_Daten_2022!BT$1,FALSE)="","",VLOOKUP($A159,FAG_Daten_2022!$A$1:$FK$206,FAG_Daten_2022!BT$1,FALSE))</f>
        <v/>
      </c>
      <c r="AP159" s="115" t="str">
        <f>IF(VLOOKUP($A159,FAG_Daten_2022!$A$1:$FK$206,FAG_Daten_2022!BU$1,FALSE)="","",VLOOKUP($A159,FAG_Daten_2022!$A$1:$FK$206,FAG_Daten_2022!BU$1,FALSE))</f>
        <v/>
      </c>
      <c r="AQ159" s="115" t="str">
        <f>IF(VLOOKUP($A159,FAG_Daten_2022!$A$1:$FK$206,FAG_Daten_2022!BV$1,FALSE)="","",VLOOKUP($A159,FAG_Daten_2022!$A$1:$FK$206,FAG_Daten_2022!BV$1,FALSE))</f>
        <v/>
      </c>
      <c r="AR159" s="115" t="str">
        <f>IF(VLOOKUP($A159,FAG_Daten_2022!$A$1:$FK$206,FAG_Daten_2022!BW$1,FALSE)="","",VLOOKUP($A159,FAG_Daten_2022!$A$1:$FK$206,FAG_Daten_2022!BW$1,FALSE))</f>
        <v/>
      </c>
      <c r="AS159" s="115" t="str">
        <f>IF(VLOOKUP($A159,FAG_Daten_2022!$A$1:$FK$206,FAG_Daten_2022!BX$1,FALSE)="","",VLOOKUP($A159,FAG_Daten_2022!$A$1:$FK$206,FAG_Daten_2022!BX$1,FALSE))</f>
        <v/>
      </c>
      <c r="AT159" s="115" t="str">
        <f>IF(VLOOKUP($A159,FAG_Daten_2022!$A$1:$FK$206,FAG_Daten_2022!BY$1,FALSE)="","",VLOOKUP($A159,FAG_Daten_2022!$A$1:$FK$206,FAG_Daten_2022!BY$1,FALSE))</f>
        <v/>
      </c>
      <c r="AU159" s="115" t="str">
        <f>IF(VLOOKUP($A159,FAG_Daten_2022!$A$1:$FK$206,FAG_Daten_2022!BZ$1,FALSE)="","",VLOOKUP($A159,FAG_Daten_2022!$A$1:$FK$206,FAG_Daten_2022!BZ$1,FALSE))</f>
        <v/>
      </c>
      <c r="AV159" s="115" t="str">
        <f>IF(VLOOKUP($A159,FAG_Daten_2022!$A$1:$FK$206,FAG_Daten_2022!CA$1,FALSE)="","",VLOOKUP($A159,FAG_Daten_2022!$A$1:$FK$206,FAG_Daten_2022!CA$1,FALSE))</f>
        <v/>
      </c>
      <c r="AW159" s="115" t="str">
        <f>IF(VLOOKUP($A159,FAG_Daten_2022!$A$1:$FK$206,FAG_Daten_2022!CB$1,FALSE)="","",VLOOKUP($A159,FAG_Daten_2022!$A$1:$FK$206,FAG_Daten_2022!CB$1,FALSE))</f>
        <v/>
      </c>
      <c r="AX159" s="115" t="str">
        <f>IF(VLOOKUP($A159,FAG_Daten_2022!$A$1:$FK$206,FAG_Daten_2022!CC$1,FALSE)="","",VLOOKUP($A159,FAG_Daten_2022!$A$1:$FK$206,FAG_Daten_2022!CC$1,FALSE))</f>
        <v/>
      </c>
      <c r="AY159" s="115" t="str">
        <f>IF(VLOOKUP($A159,FAG_Daten_2022!$A$1:$FK$206,FAG_Daten_2022!CD$1,FALSE)="","",VLOOKUP($A159,FAG_Daten_2022!$A$1:$FK$206,FAG_Daten_2022!CD$1,FALSE))</f>
        <v/>
      </c>
      <c r="AZ159" s="80">
        <f>VLOOKUP($A159,FAG_Daten_2022!$A$1:$FK$206,FAG_Daten_2022!$DH$1,FALSE)</f>
        <v>119</v>
      </c>
      <c r="BA159" s="80">
        <f>IF(VLOOKUP($A159,FAG_Daten_2022!$A$1:$FK$206,FAG_Daten_2022!M$1,FALSE)="","",VLOOKUP($A159,FAG_Daten_2022!$A$1:$FK$206,FAG_Daten_2022!M$1,FALSE))</f>
        <v>0</v>
      </c>
      <c r="BB159" s="80">
        <f>IF(VLOOKUP($A159,FAG_Daten_2022!$A$1:$FK$206,FAG_Daten_2022!N$1,FALSE)="","",VLOOKUP($A159,FAG_Daten_2022!$A$1:$FK$206,FAG_Daten_2022!N$1,FALSE))</f>
        <v>0</v>
      </c>
      <c r="BC159" s="80">
        <f>IF(VLOOKUP($A159,FAG_Daten_2022!$A$1:$FK$206,FAG_Daten_2022!O$1,FALSE)="","",VLOOKUP($A159,FAG_Daten_2022!$A$1:$FK$206,FAG_Daten_2022!O$1,FALSE))</f>
        <v>0</v>
      </c>
      <c r="BD159" s="80" t="str">
        <f>IF(VLOOKUP($A159,FAG_Daten_2022!$A$1:$FK$206,FAG_Daten_2022!P$1,FALSE)="","",VLOOKUP($A159,FAG_Daten_2022!$A$1:$FK$206,FAG_Daten_2022!P$1,FALSE))</f>
        <v/>
      </c>
      <c r="BE159" s="80"/>
      <c r="BF159" s="80">
        <f>IF(VLOOKUP($A159,FAG_Daten_2022!$A$1:$FK$206,FAG_Daten_2022!S$1,FALSE)="","",VLOOKUP($A159,FAG_Daten_2022!$A$1:$FK$206,FAG_Daten_2022!S$1,FALSE))</f>
        <v>0</v>
      </c>
      <c r="BG159" s="80" t="str">
        <f>IF(VLOOKUP($A159,FAG_Daten_2022!$A$1:$FK$206,FAG_Daten_2022!T$1,FALSE)="","",VLOOKUP($A159,FAG_Daten_2022!$A$1:$FK$206,FAG_Daten_2022!T$1,FALSE))</f>
        <v/>
      </c>
      <c r="BH159" s="80" t="str">
        <f>IF(VLOOKUP($A159,FAG_Daten_2022!$A$1:$FK$206,FAG_Daten_2022!U$1,FALSE)="","",VLOOKUP($A159,FAG_Daten_2022!$A$1:$FK$206,FAG_Daten_2022!U$1,FALSE))</f>
        <v/>
      </c>
      <c r="BI159" s="80">
        <f>IF(VLOOKUP($A159,FAG_Daten_2022!$A$1:$FK$206,FAG_Daten_2022!W$1,FALSE)="","",VLOOKUP($A159,FAG_Daten_2022!$A$1:$FK$206,FAG_Daten_2022!W$1,FALSE))</f>
        <v>0</v>
      </c>
      <c r="BJ159" s="80" t="str">
        <f>IF(VLOOKUP($A159,FAG_Daten_2022!$A$1:$FK$206,FAG_Daten_2022!X$1,FALSE)="","",VLOOKUP($A159,FAG_Daten_2022!$A$1:$FK$206,FAG_Daten_2022!X$1,FALSE))</f>
        <v/>
      </c>
      <c r="BK159" s="80" t="str">
        <f>IF(VLOOKUP($A159,FAG_Daten_2022!$A$1:$FK$206,FAG_Daten_2022!Y$1,FALSE)="","",VLOOKUP($A159,FAG_Daten_2022!$A$1:$FK$206,FAG_Daten_2022!Y$1,FALSE))</f>
        <v/>
      </c>
      <c r="BL159" s="80" t="str">
        <f>IF(VLOOKUP($A159,FAG_Daten_2022!$A$1:$FK$206,FAG_Daten_2022!Z$1,FALSE)="","",VLOOKUP($A159,FAG_Daten_2022!$A$1:$FK$206,FAG_Daten_2022!Z$1,FALSE))</f>
        <v/>
      </c>
      <c r="BM159" s="82">
        <f>IF(VLOOKUP($A159,FAG_Daten_2022!$A$1:$FK$206,FAG_Daten_2022!AG$1,FALSE)="","",VLOOKUP($A159,FAG_Daten_2022!$A$1:$FK$206,FAG_Daten_2022!AG$1,FALSE))</f>
        <v>58240696</v>
      </c>
      <c r="BN159" s="82">
        <f>IF(VLOOKUP($A159,FAG_Daten_2022!$A$1:$FK$206,FAG_Daten_2022!AH$1,FALSE)="","",VLOOKUP($A159,FAG_Daten_2022!$A$1:$FK$206,FAG_Daten_2022!AH$1,FALSE))</f>
        <v>0</v>
      </c>
      <c r="BO159" s="82">
        <f>IF(VLOOKUP($A159,FAG_Daten_2022!$A$1:$FK$206,FAG_Daten_2022!AI$1,FALSE)="","",VLOOKUP($A159,FAG_Daten_2022!$A$1:$FK$206,FAG_Daten_2022!AI$1,FALSE))</f>
        <v>0</v>
      </c>
      <c r="BP159" s="113">
        <f>IF(VLOOKUP($A159,FAG_Daten_2022!$A$1:$FK$206,FAG_Daten_2022!AJ$1,FALSE)="","",VLOOKUP($A159,FAG_Daten_2022!$A$1:$FK$206,FAG_Daten_2022!AJ$1,FALSE))</f>
        <v>0</v>
      </c>
      <c r="BQ159" s="82" t="str">
        <f>IF(VLOOKUP($A159,FAG_Daten_2022!$A$1:$FK$206,FAG_Daten_2022!AK$1,FALSE)="","",VLOOKUP($A159,FAG_Daten_2022!$A$1:$FK$206,FAG_Daten_2022!AK$1,FALSE))</f>
        <v/>
      </c>
      <c r="BR159" s="82"/>
      <c r="BS159" s="82">
        <f>IF(VLOOKUP($A159,FAG_Daten_2022!$A$1:$FK$206,FAG_Daten_2022!AM$1,FALSE)="","",VLOOKUP($A159,FAG_Daten_2022!$A$1:$FK$206,FAG_Daten_2022!AM$1,FALSE))</f>
        <v>0</v>
      </c>
      <c r="BT159" s="82" t="str">
        <f>IF(VLOOKUP($A159,FAG_Daten_2022!$A$1:$FK$206,FAG_Daten_2022!AN$1,FALSE)="","",VLOOKUP($A159,FAG_Daten_2022!$A$1:$FK$206,FAG_Daten_2022!AN$1,FALSE))</f>
        <v/>
      </c>
      <c r="BU159" s="82" t="str">
        <f>IF(VLOOKUP($A159,FAG_Daten_2022!$A$1:$FK$206,FAG_Daten_2022!AO$1,FALSE)="","",VLOOKUP($A159,FAG_Daten_2022!$A$1:$FK$206,FAG_Daten_2022!AO$1,FALSE))</f>
        <v/>
      </c>
      <c r="BV159" s="82">
        <f>IF(VLOOKUP($A159,FAG_Daten_2022!$A$1:$FK$206,FAG_Daten_2022!AP$1,FALSE)="","",VLOOKUP($A159,FAG_Daten_2022!$A$1:$FK$206,FAG_Daten_2022!AP$1,FALSE))</f>
        <v>0</v>
      </c>
      <c r="BW159" s="82" t="str">
        <f>IF(VLOOKUP($A159,FAG_Daten_2022!$A$1:$FK$206,FAG_Daten_2022!AQ$1,FALSE)="","",VLOOKUP($A159,FAG_Daten_2022!$A$1:$FK$206,FAG_Daten_2022!AQ$1,FALSE))</f>
        <v/>
      </c>
      <c r="BX159" s="82" t="str">
        <f>IF(VLOOKUP($A159,FAG_Daten_2022!$A$1:$FK$206,FAG_Daten_2022!AR$1,FALSE)="","",VLOOKUP($A159,FAG_Daten_2022!$A$1:$FK$206,FAG_Daten_2022!AR$1,FALSE))</f>
        <v/>
      </c>
      <c r="BY159" s="82" t="str">
        <f>IF(VLOOKUP($A159,FAG_Daten_2022!$A$1:$FK$206,FAG_Daten_2022!AS$1,FALSE)="","",VLOOKUP($A159,FAG_Daten_2022!$A$1:$FK$206,FAG_Daten_2022!AS$1,FALSE))</f>
        <v/>
      </c>
      <c r="BZ159" s="82">
        <f t="shared" si="203"/>
        <v>0</v>
      </c>
      <c r="CA159" s="82">
        <f t="shared" si="204"/>
        <v>0</v>
      </c>
      <c r="CB159" s="82">
        <f t="shared" si="205"/>
        <v>0</v>
      </c>
      <c r="CC159" s="82" t="str">
        <f t="shared" si="206"/>
        <v/>
      </c>
      <c r="CD159" s="82" t="str">
        <f t="shared" si="207"/>
        <v/>
      </c>
      <c r="CE159" s="82">
        <f t="shared" si="208"/>
        <v>0</v>
      </c>
      <c r="CF159" s="82" t="str">
        <f t="shared" si="209"/>
        <v/>
      </c>
      <c r="CG159" s="82" t="str">
        <f t="shared" si="210"/>
        <v/>
      </c>
      <c r="CH159" s="82">
        <f t="shared" si="211"/>
        <v>0</v>
      </c>
      <c r="CI159" s="82" t="str">
        <f t="shared" si="212"/>
        <v/>
      </c>
      <c r="CJ159" s="82" t="str">
        <f t="shared" si="213"/>
        <v/>
      </c>
      <c r="CK159" s="82" t="str">
        <f t="shared" si="214"/>
        <v/>
      </c>
      <c r="CL159" s="82">
        <f t="shared" si="215"/>
        <v>0</v>
      </c>
      <c r="CM159" s="82">
        <f t="shared" si="216"/>
        <v>0</v>
      </c>
      <c r="CN159" s="82">
        <f t="shared" si="217"/>
        <v>0</v>
      </c>
      <c r="CO159" s="82" t="str">
        <f t="shared" si="218"/>
        <v/>
      </c>
      <c r="CP159" s="82" t="str">
        <f t="shared" si="219"/>
        <v/>
      </c>
      <c r="CQ159" s="82">
        <f t="shared" si="220"/>
        <v>0</v>
      </c>
      <c r="CR159" s="82" t="str">
        <f t="shared" si="221"/>
        <v/>
      </c>
      <c r="CS159" s="82" t="str">
        <f t="shared" si="222"/>
        <v/>
      </c>
      <c r="CT159" s="82">
        <f t="shared" si="223"/>
        <v>0</v>
      </c>
      <c r="CU159" s="82" t="str">
        <f t="shared" si="224"/>
        <v/>
      </c>
      <c r="CV159" s="82" t="str">
        <f t="shared" si="225"/>
        <v/>
      </c>
      <c r="CW159" s="82" t="str">
        <f t="shared" si="226"/>
        <v/>
      </c>
      <c r="CX159" s="82">
        <f t="shared" si="227"/>
        <v>0</v>
      </c>
      <c r="CY159" s="82">
        <f>VLOOKUP($A159,FAG_Daten_2022!$A$1:$FK$206,FAG_Daten_2022!I$1,FALSE)</f>
        <v>4984</v>
      </c>
      <c r="CZ159" s="82" t="str">
        <f>IF(VLOOKUP($A159,FAG_Daten_2022!$A$1:$FK$206,FAG_Daten_2022!BE$1,FALSE)="","",VLOOKUP($A159,FAG_Daten_2022!$A$1:$FK$206,FAG_Daten_2022!BE$1,FALSE))</f>
        <v/>
      </c>
      <c r="DA159" s="82" t="str">
        <f>IF(VLOOKUP($A159,FAG_Daten_2022!$A$1:$FK$206,FAG_Daten_2022!BF$1,FALSE)="","",VLOOKUP($A159,FAG_Daten_2022!$A$1:$FK$206,FAG_Daten_2022!BF$1,FALSE))</f>
        <v/>
      </c>
      <c r="DB159" s="82" t="str">
        <f>IF(VLOOKUP($A159,FAG_Daten_2022!$A$1:$FK$206,FAG_Daten_2022!BG$1,FALSE)="","",VLOOKUP($A159,FAG_Daten_2022!$A$1:$FK$206,FAG_Daten_2022!BG$1,FALSE))</f>
        <v/>
      </c>
      <c r="DC159" s="82" t="str">
        <f>IF(VLOOKUP($A159,FAG_Daten_2022!$A$1:$FK$206,FAG_Daten_2022!BH$1,FALSE)="","",VLOOKUP($A159,FAG_Daten_2022!$A$1:$FK$206,FAG_Daten_2022!BH$1,FALSE))</f>
        <v/>
      </c>
      <c r="DD159" s="82"/>
      <c r="DE159" s="82" t="str">
        <f>IF(VLOOKUP($A159,FAG_Daten_2022!$A$1:$FK$206,FAG_Daten_2022!BJ$1,FALSE)="","",VLOOKUP($A159,FAG_Daten_2022!$A$1:$FK$206,FAG_Daten_2022!BJ$1,FALSE))</f>
        <v/>
      </c>
      <c r="DF159" s="82" t="str">
        <f>IF(VLOOKUP($A159,FAG_Daten_2022!$A$1:$FK$206,FAG_Daten_2022!BK$1,FALSE)="","",VLOOKUP($A159,FAG_Daten_2022!$A$1:$FK$206,FAG_Daten_2022!BK$1,FALSE))</f>
        <v/>
      </c>
      <c r="DG159" s="82" t="str">
        <f>IF(VLOOKUP($A159,FAG_Daten_2022!$A$1:$FK$206,FAG_Daten_2022!BL$1,FALSE)="","",VLOOKUP($A159,FAG_Daten_2022!$A$1:$FK$206,FAG_Daten_2022!BL$1,FALSE))</f>
        <v/>
      </c>
      <c r="DH159" s="82" t="str">
        <f>IF(VLOOKUP($A159,FAG_Daten_2022!$A$1:$FK$206,FAG_Daten_2022!BM$1,FALSE)="","",VLOOKUP($A159,FAG_Daten_2022!$A$1:$FK$206,FAG_Daten_2022!BM$1,FALSE))</f>
        <v/>
      </c>
      <c r="DI159" s="82" t="str">
        <f>IF(VLOOKUP($A159,FAG_Daten_2022!$A$1:$FK$206,FAG_Daten_2022!BN$1,FALSE)="","",VLOOKUP($A159,FAG_Daten_2022!$A$1:$FK$206,FAG_Daten_2022!BN$1,FALSE))</f>
        <v/>
      </c>
      <c r="DJ159" s="82" t="str">
        <f>IF(VLOOKUP($A159,FAG_Daten_2022!$A$1:$FK$206,FAG_Daten_2022!BO$1,FALSE)="","",VLOOKUP($A159,FAG_Daten_2022!$A$1:$FK$206,FAG_Daten_2022!BO$1,FALSE))</f>
        <v/>
      </c>
      <c r="DK159" s="82" t="str">
        <f>IF(VLOOKUP($A159,FAG_Daten_2022!$A$1:$FK$206,FAG_Daten_2022!BP$1,FALSE)="","",VLOOKUP($A159,FAG_Daten_2022!$A$1:$FK$206,FAG_Daten_2022!BP$1,FALSE))</f>
        <v/>
      </c>
      <c r="DL159" s="82" t="str">
        <f>IF(VLOOKUP($A159,FAG_Daten_2022!$A$1:$FK$206,FAG_Daten_2022!BQ$1,FALSE)="","",VLOOKUP($A159,FAG_Daten_2022!$A$1:$FK$206,FAG_Daten_2022!BQ$1,FALSE))</f>
        <v/>
      </c>
      <c r="DM159" s="82" t="str">
        <f>IF(VLOOKUP($A159,FAG_Daten_2022!$A$1:$FK$206,FAG_Daten_2022!BR$1,FALSE)="","",VLOOKUP($A159,FAG_Daten_2022!$A$1:$FK$206,FAG_Daten_2022!BR$1,FALSE))</f>
        <v/>
      </c>
      <c r="DN159" s="82" t="str">
        <f t="shared" si="228"/>
        <v/>
      </c>
      <c r="DO159" s="82" t="str">
        <f t="shared" si="229"/>
        <v/>
      </c>
      <c r="DP159" s="82" t="str">
        <f t="shared" si="230"/>
        <v/>
      </c>
      <c r="DQ159" s="82" t="str">
        <f t="shared" si="231"/>
        <v/>
      </c>
      <c r="DR159" s="82" t="str">
        <f t="shared" si="232"/>
        <v/>
      </c>
      <c r="DS159" s="82" t="str">
        <f t="shared" si="233"/>
        <v/>
      </c>
      <c r="DT159" s="82" t="str">
        <f t="shared" si="234"/>
        <v/>
      </c>
      <c r="DU159" s="82" t="str">
        <f t="shared" si="235"/>
        <v/>
      </c>
      <c r="DV159" s="82" t="str">
        <f t="shared" si="236"/>
        <v/>
      </c>
      <c r="DW159" s="82" t="str">
        <f t="shared" si="237"/>
        <v/>
      </c>
      <c r="DX159" s="82" t="str">
        <f t="shared" si="238"/>
        <v/>
      </c>
      <c r="DY159" s="82" t="str">
        <f t="shared" si="239"/>
        <v/>
      </c>
      <c r="DZ159" s="82">
        <f t="shared" si="240"/>
        <v>0</v>
      </c>
      <c r="EA159" s="82">
        <f t="shared" si="241"/>
        <v>0</v>
      </c>
      <c r="EB159" s="82"/>
      <c r="EC159" s="82"/>
      <c r="ED159" s="82"/>
      <c r="EE159" s="82"/>
      <c r="EF159" s="82"/>
      <c r="EG159" s="82"/>
      <c r="EH159" s="82"/>
      <c r="EI159" s="82"/>
      <c r="EJ159" s="82"/>
      <c r="EL159" s="82"/>
    </row>
    <row r="160" spans="1:143" s="153" customFormat="1" outlineLevel="1" x14ac:dyDescent="0.2">
      <c r="A160" s="153">
        <v>298</v>
      </c>
      <c r="B160" s="153" t="str">
        <f>VLOOKUP(A160,FAG_Daten_2022!A$1:$FK$206,FAG_Daten_2022!$B$1,FALSE)</f>
        <v>Wiesendangen</v>
      </c>
      <c r="C160" s="153" t="str">
        <f>VLOOKUP(A160,FAG_Daten_2022!A$1:$FK$206,FAG_Daten_2022!$C$1,FALSE)</f>
        <v>Politische Gemeinde</v>
      </c>
      <c r="D160" s="153" t="str">
        <f>VLOOKUP(A160,FAG_Daten_2022!A$1:$FK$206,FAG_Daten_2022!$D$1,FALSE)</f>
        <v>Bezirk Winterthur</v>
      </c>
      <c r="E160" s="127">
        <f>VLOOKUP(A160,FAG_Daten_2022!A$1:$FK$206,FAG_Daten_2022!$AT$1,FALSE)</f>
        <v>2852</v>
      </c>
      <c r="F160" s="127">
        <f>VLOOKUP(A160,FAG_Daten_2022!A$1:$FK$206,FAG_Daten_2022!$AV$1,FALSE)</f>
        <v>3770</v>
      </c>
      <c r="G160" s="127">
        <f>VLOOKUP(A160,FAG_Daten_2022!A$1:$FK$206,FAG_Daten_2022!$F$1,FALSE)</f>
        <v>6636</v>
      </c>
      <c r="H160" s="154">
        <f>VLOOKUP(A160,FAG_Daten_2022!A$1:$FK$206,FAG_Daten_2022!$DH$1,FALSE)</f>
        <v>90</v>
      </c>
      <c r="I160" s="127">
        <f>ROUND(IF(E160&lt;FAG_Basisdaten!$C$5*F160,(FAG_Basisdaten!$C$5*F160-E160)*G160*H160/100,0),0)</f>
        <v>4356866</v>
      </c>
      <c r="J160" s="127">
        <f>VLOOKUP(A160,FAG_Daten_2022!A$1:$FK$206,FAG_Daten_2022!$AT$1,FALSE)</f>
        <v>2852</v>
      </c>
      <c r="K160" s="127">
        <f>VLOOKUP(A160,FAG_Daten_2022!A$1:$FK$206,FAG_Daten_2022!$AV$1,FALSE)</f>
        <v>3770</v>
      </c>
      <c r="L160" s="153">
        <f>VLOOKUP(A160,FAG_Daten_2022!A$1:$FK$206,FAG_Daten_2022!$F$1,FALSE)</f>
        <v>6636</v>
      </c>
      <c r="M160" s="153">
        <f>VLOOKUP(A160,FAG_Daten_2022!A$1:$FK$206,FAG_Daten_2022!DJ$1,FALSE)</f>
        <v>99.67</v>
      </c>
      <c r="N160" s="153">
        <f>VLOOKUP(A160,FAG_Daten_2022!A$1:$FK$206,FAG_Daten_2022!$DK$1,FALSE)</f>
        <v>100.87</v>
      </c>
      <c r="O160" s="127">
        <f>ROUND(IF(J160&gt;K160*FAG_Basisdaten!$C$8,(J160-K160*FAG_Basisdaten!$C$8)*FAG_Basisdaten!$C$9*L160*(M160/N160),0),0)</f>
        <v>0</v>
      </c>
      <c r="P160" s="127">
        <f>VLOOKUP(A160,FAG_Daten_2022!A$1:$FK$206,FAG_Daten_2022!$I$1,FALSE)</f>
        <v>1394</v>
      </c>
      <c r="Q160" s="127">
        <f>VLOOKUP(A160,FAG_Daten_2022!A$1:$FK$206,FAG_Daten_2022!$F$1,FALSE)</f>
        <v>6636</v>
      </c>
      <c r="R160" s="127">
        <f>VLOOKUP(A160,FAG_Daten_2022!A$1:$FK$206,FAG_Daten_2022!$K$1,FALSE)</f>
        <v>232131</v>
      </c>
      <c r="S160" s="127">
        <f>VLOOKUP(A160,FAG_Daten_2022!A$1:$FK$206,FAG_Daten_2022!$H$1,FALSE)</f>
        <v>1130451</v>
      </c>
      <c r="T160" s="127">
        <f>VLOOKUP(A160,FAG_Daten_2022!A$1:$FK$206,FAG_Daten_2022!$F$1,FALSE)</f>
        <v>6636</v>
      </c>
      <c r="U160" s="153">
        <f>VLOOKUP(A160,FAG_Daten_2022!A$1:$FK$206,FAG_Daten_2022!$BC$1,FALSE)</f>
        <v>102.3</v>
      </c>
      <c r="V160" s="153">
        <f>VLOOKUP(A160,FAG_Daten_2022!A$1:$FK$206,FAG_Daten_2022!$BD$1,FALSE)</f>
        <v>104.2</v>
      </c>
      <c r="W160" s="155">
        <f>IF((P160/Q160)&gt;(R160/S160)*FAG_Basisdaten!$C$12,((P160/Q160)-(R160/S160)*FAG_Basisdaten!$C$12)*T160*FAG_Basisdaten!$C$13*(U160/V160),0)</f>
        <v>0</v>
      </c>
      <c r="X160" s="153">
        <f>VLOOKUP(A160,FAG_Daten_2022!A$1:$FK$206,FAG_Daten_2022!$DH$1,FALSE)</f>
        <v>90</v>
      </c>
      <c r="Y160" s="153">
        <f>VLOOKUP(A160,FAG_Daten_2022!A$1:$FK$206,FAG_Daten_2022!$DJ$1,FALSE)</f>
        <v>99.67</v>
      </c>
      <c r="Z160" s="127">
        <f>ROUND(W160-W160*MIN(MAX((Y160*FAG_Basisdaten!$C$15-X160)/(Y160*FAG_Basisdaten!$C$14),0),1),0)</f>
        <v>0</v>
      </c>
      <c r="AA160" s="156">
        <f>VLOOKUP(A160,FAG_Daten_2022!A$1:$FK$206,FAG_Daten_2022!$AW$1,FALSE)</f>
        <v>346.77</v>
      </c>
      <c r="AB160" s="157">
        <f>VLOOKUP(A160,FAG_Daten_2022!A$1:$FK$206,FAG_Daten_2022!$AZ$1,FALSE)</f>
        <v>2.8E-3</v>
      </c>
      <c r="AC160" s="153">
        <f>VLOOKUP(A160,FAG_Daten_2022!A$1:$FK$206,FAG_Daten_2022!$F$1,FALSE)</f>
        <v>6636</v>
      </c>
      <c r="AD160" s="153">
        <f>VLOOKUP(A160,FAG_Daten_2022!A$1:$FK$206,FAG_Daten_2022!$BC$1,FALSE)</f>
        <v>102.3</v>
      </c>
      <c r="AE160" s="153">
        <f>VLOOKUP(A160,FAG_Daten_2022!A$1:$FK$206,FAG_Daten_2022!$BD$1,FALSE)</f>
        <v>104.2</v>
      </c>
      <c r="AF160" s="154">
        <f>IF(OR(AA160&lt;FAG_Basisdaten!$C$18,AB160&gt;FAG_Basisdaten!$C$19),MAX((FAG_Basisdaten!$C$20+FAG_Basisdaten!$C$21*AA160+FAG_Basisdaten!$C$22*AB160*100)*AC160*(AD160/AE160),0),0)</f>
        <v>0</v>
      </c>
      <c r="AG160" s="153">
        <f>VLOOKUP(A160,FAG_Daten_2022!A$1:$FK$206,FAG_Daten_2022!$DH$1,FALSE)</f>
        <v>90</v>
      </c>
      <c r="AH160" s="153">
        <f>VLOOKUP(A160,FAG_Daten_2022!A$1:$FK$206,FAG_Daten_2022!$DJ$1,FALSE)</f>
        <v>99.67</v>
      </c>
      <c r="AI160" s="127">
        <f>ROUND(AF160-AF160*MIN(MAX((AH160*FAG_Basisdaten!$C$24-AG160)/(AH160*FAG_Basisdaten!$C$23),0),1),0)</f>
        <v>0</v>
      </c>
      <c r="AJ160" s="153">
        <f>VLOOKUP(A160,FAG_Daten_2022!$A$1:$FK$206,FAG_Daten_2022!$BC$1,FALSE)</f>
        <v>102.3</v>
      </c>
      <c r="AK160" s="153">
        <f>VLOOKUP(A160,FAG_Daten_2022!$A$1:$FK$206,FAG_Daten_2022!$BD$1,FALSE)</f>
        <v>104.2</v>
      </c>
      <c r="AL160" s="127">
        <v>0</v>
      </c>
      <c r="AM160" s="127">
        <f t="shared" si="202"/>
        <v>4356866</v>
      </c>
      <c r="AN160" s="158" t="str">
        <f>IF(VLOOKUP($A160,FAG_Daten_2022!$A$1:$FK$206,FAG_Daten_2022!BS$1,FALSE)="","",VLOOKUP($A160,FAG_Daten_2022!$A$1:$FK$206,FAG_Daten_2022!BS$1,FALSE))</f>
        <v/>
      </c>
      <c r="AO160" s="158" t="str">
        <f>IF(VLOOKUP($A160,FAG_Daten_2022!$A$1:$FK$206,FAG_Daten_2022!BT$1,FALSE)="","",VLOOKUP($A160,FAG_Daten_2022!$A$1:$FK$206,FAG_Daten_2022!BT$1,FALSE))</f>
        <v/>
      </c>
      <c r="AP160" s="158" t="str">
        <f>IF(VLOOKUP($A160,FAG_Daten_2022!$A$1:$FK$206,FAG_Daten_2022!BU$1,FALSE)="","",VLOOKUP($A160,FAG_Daten_2022!$A$1:$FK$206,FAG_Daten_2022!BU$1,FALSE))</f>
        <v/>
      </c>
      <c r="AQ160" s="158" t="str">
        <f>IF(VLOOKUP($A160,FAG_Daten_2022!$A$1:$FK$206,FAG_Daten_2022!BV$1,FALSE)="","",VLOOKUP($A160,FAG_Daten_2022!$A$1:$FK$206,FAG_Daten_2022!BV$1,FALSE))</f>
        <v/>
      </c>
      <c r="AR160" s="158" t="str">
        <f>IF(VLOOKUP($A160,FAG_Daten_2022!$A$1:$FK$206,FAG_Daten_2022!BW$1,FALSE)="","",VLOOKUP($A160,FAG_Daten_2022!$A$1:$FK$206,FAG_Daten_2022!BW$1,FALSE))</f>
        <v/>
      </c>
      <c r="AS160" s="158" t="str">
        <f>IF(VLOOKUP($A160,FAG_Daten_2022!$A$1:$FK$206,FAG_Daten_2022!BX$1,FALSE)="","",VLOOKUP($A160,FAG_Daten_2022!$A$1:$FK$206,FAG_Daten_2022!BX$1,FALSE))</f>
        <v/>
      </c>
      <c r="AT160" s="158" t="str">
        <f>IF(VLOOKUP($A160,FAG_Daten_2022!$A$1:$FK$206,FAG_Daten_2022!BY$1,FALSE)="","",VLOOKUP($A160,FAG_Daten_2022!$A$1:$FK$206,FAG_Daten_2022!BY$1,FALSE))</f>
        <v/>
      </c>
      <c r="AU160" s="158" t="str">
        <f>IF(VLOOKUP($A160,FAG_Daten_2022!$A$1:$FK$206,FAG_Daten_2022!BZ$1,FALSE)="","",VLOOKUP($A160,FAG_Daten_2022!$A$1:$FK$206,FAG_Daten_2022!BZ$1,FALSE))</f>
        <v/>
      </c>
      <c r="AV160" s="158" t="str">
        <f>IF(VLOOKUP($A160,FAG_Daten_2022!$A$1:$FK$206,FAG_Daten_2022!CA$1,FALSE)="","",VLOOKUP($A160,FAG_Daten_2022!$A$1:$FK$206,FAG_Daten_2022!CA$1,FALSE))</f>
        <v>Wiesendangen</v>
      </c>
      <c r="AW160" s="158" t="str">
        <f>IF(VLOOKUP($A160,FAG_Daten_2022!$A$1:$FK$206,FAG_Daten_2022!CB$1,FALSE)="","",VLOOKUP($A160,FAG_Daten_2022!$A$1:$FK$206,FAG_Daten_2022!CB$1,FALSE))</f>
        <v/>
      </c>
      <c r="AX160" s="158" t="str">
        <f>IF(VLOOKUP($A160,FAG_Daten_2022!$A$1:$FK$206,FAG_Daten_2022!CC$1,FALSE)="","",VLOOKUP($A160,FAG_Daten_2022!$A$1:$FK$206,FAG_Daten_2022!CC$1,FALSE))</f>
        <v/>
      </c>
      <c r="AY160" s="158" t="str">
        <f>IF(VLOOKUP($A160,FAG_Daten_2022!$A$1:$FK$206,FAG_Daten_2022!CD$1,FALSE)="","",VLOOKUP($A160,FAG_Daten_2022!$A$1:$FK$206,FAG_Daten_2022!CD$1,FALSE))</f>
        <v/>
      </c>
      <c r="AZ160" s="154">
        <f>VLOOKUP($A160,FAG_Daten_2022!$A$1:$FK$206,FAG_Daten_2022!$DH$1,FALSE)</f>
        <v>90</v>
      </c>
      <c r="BA160" s="154">
        <f>IF(VLOOKUP($A160,FAG_Daten_2022!$A$1:$FK$206,FAG_Daten_2022!M$1,FALSE)="","",VLOOKUP($A160,FAG_Daten_2022!$A$1:$FK$206,FAG_Daten_2022!M$1,FALSE))</f>
        <v>0</v>
      </c>
      <c r="BB160" s="154">
        <f>IF(VLOOKUP($A160,FAG_Daten_2022!$A$1:$FK$206,FAG_Daten_2022!N$1,FALSE)="","",VLOOKUP($A160,FAG_Daten_2022!$A$1:$FK$206,FAG_Daten_2022!N$1,FALSE))</f>
        <v>0</v>
      </c>
      <c r="BC160" s="154">
        <f>IF(VLOOKUP($A160,FAG_Daten_2022!$A$1:$FK$206,FAG_Daten_2022!O$1,FALSE)="","",VLOOKUP($A160,FAG_Daten_2022!$A$1:$FK$206,FAG_Daten_2022!O$1,FALSE))</f>
        <v>0</v>
      </c>
      <c r="BD160" s="154" t="str">
        <f>IF(VLOOKUP($A160,FAG_Daten_2022!$A$1:$FK$206,FAG_Daten_2022!P$1,FALSE)="","",VLOOKUP($A160,FAG_Daten_2022!$A$1:$FK$206,FAG_Daten_2022!P$1,FALSE))</f>
        <v/>
      </c>
      <c r="BE160" s="154">
        <f>IF(VLOOKUP($A160,FAG_Daten_2022!$A$1:$FK$206,FAG_Daten_2022!R$1,FALSE)="","",VLOOKUP($A160,FAG_Daten_2022!$A$1:$FK$206,FAG_Daten_2022!R$1,FALSE))</f>
        <v>0</v>
      </c>
      <c r="BF160" s="154">
        <f>IF(VLOOKUP($A160,FAG_Daten_2022!$A$1:$FK$206,FAG_Daten_2022!S$1,FALSE)="","",VLOOKUP($A160,FAG_Daten_2022!$A$1:$FK$206,FAG_Daten_2022!S$1,FALSE))</f>
        <v>0</v>
      </c>
      <c r="BG160" s="154" t="str">
        <f>IF(VLOOKUP($A160,FAG_Daten_2022!$A$1:$FK$206,FAG_Daten_2022!T$1,FALSE)="","",VLOOKUP($A160,FAG_Daten_2022!$A$1:$FK$206,FAG_Daten_2022!T$1,FALSE))</f>
        <v/>
      </c>
      <c r="BH160" s="154" t="str">
        <f>IF(VLOOKUP($A160,FAG_Daten_2022!$A$1:$FK$206,FAG_Daten_2022!U$1,FALSE)="","",VLOOKUP($A160,FAG_Daten_2022!$A$1:$FK$206,FAG_Daten_2022!U$1,FALSE))</f>
        <v/>
      </c>
      <c r="BI160" s="154">
        <f>IF(VLOOKUP($A160,FAG_Daten_2022!$A$1:$FK$206,FAG_Daten_2022!W$1,FALSE)="","",VLOOKUP($A160,FAG_Daten_2022!$A$1:$FK$206,FAG_Daten_2022!W$1,FALSE))</f>
        <v>63</v>
      </c>
      <c r="BJ160" s="154" t="str">
        <f>IF(VLOOKUP($A160,FAG_Daten_2022!$A$1:$FK$206,FAG_Daten_2022!X$1,FALSE)="","",VLOOKUP($A160,FAG_Daten_2022!$A$1:$FK$206,FAG_Daten_2022!X$1,FALSE))</f>
        <v/>
      </c>
      <c r="BK160" s="154" t="str">
        <f>IF(VLOOKUP($A160,FAG_Daten_2022!$A$1:$FK$206,FAG_Daten_2022!Y$1,FALSE)="","",VLOOKUP($A160,FAG_Daten_2022!$A$1:$FK$206,FAG_Daten_2022!Y$1,FALSE))</f>
        <v/>
      </c>
      <c r="BL160" s="154" t="str">
        <f>IF(VLOOKUP($A160,FAG_Daten_2022!$A$1:$FK$206,FAG_Daten_2022!Z$1,FALSE)="","",VLOOKUP($A160,FAG_Daten_2022!$A$1:$FK$206,FAG_Daten_2022!Z$1,FALSE))</f>
        <v/>
      </c>
      <c r="BM160" s="127">
        <f>IF(VLOOKUP($A160,FAG_Daten_2022!$A$1:$FK$206,FAG_Daten_2022!AG$1,FALSE)="","",VLOOKUP($A160,FAG_Daten_2022!$A$1:$FK$206,FAG_Daten_2022!AG$1,FALSE))</f>
        <v>18927395</v>
      </c>
      <c r="BN160" s="127">
        <f>IF(VLOOKUP($A160,FAG_Daten_2022!$A$1:$FK$206,FAG_Daten_2022!AH$1,FALSE)="","",VLOOKUP($A160,FAG_Daten_2022!$A$1:$FK$206,FAG_Daten_2022!AH$1,FALSE))</f>
        <v>0</v>
      </c>
      <c r="BO160" s="127">
        <f>IF(VLOOKUP($A160,FAG_Daten_2022!$A$1:$FK$206,FAG_Daten_2022!AI$1,FALSE)="","",VLOOKUP($A160,FAG_Daten_2022!$A$1:$FK$206,FAG_Daten_2022!AI$1,FALSE))</f>
        <v>0</v>
      </c>
      <c r="BP160" s="159">
        <f>IF(VLOOKUP($A160,FAG_Daten_2022!$A$1:$FK$206,FAG_Daten_2022!AJ$1,FALSE)="","",VLOOKUP($A160,FAG_Daten_2022!$A$1:$FK$206,FAG_Daten_2022!AJ$1,FALSE))</f>
        <v>0</v>
      </c>
      <c r="BQ160" s="127" t="str">
        <f>IF(VLOOKUP($A160,FAG_Daten_2022!$A$1:$FK$206,FAG_Daten_2022!AK$1,FALSE)="","",VLOOKUP($A160,FAG_Daten_2022!$A$1:$FK$206,FAG_Daten_2022!AK$1,FALSE))</f>
        <v/>
      </c>
      <c r="BR160" s="127">
        <f>IF(VLOOKUP($A160,FAG_Daten_2022!$A$1:$FK$206,FAG_Daten_2022!AL$1,FALSE)="","",VLOOKUP($A160,FAG_Daten_2022!$A$1:$FK$206,FAG_Daten_2022!AL$1,FALSE))</f>
        <v>0</v>
      </c>
      <c r="BS160" s="127">
        <f>IF(VLOOKUP($A160,FAG_Daten_2022!$A$1:$FK$206,FAG_Daten_2022!AM$1,FALSE)="","",VLOOKUP($A160,FAG_Daten_2022!$A$1:$FK$206,FAG_Daten_2022!AM$1,FALSE))</f>
        <v>0</v>
      </c>
      <c r="BT160" s="127" t="str">
        <f>IF(VLOOKUP($A160,FAG_Daten_2022!$A$1:$FK$206,FAG_Daten_2022!AN$1,FALSE)="","",VLOOKUP($A160,FAG_Daten_2022!$A$1:$FK$206,FAG_Daten_2022!AN$1,FALSE))</f>
        <v/>
      </c>
      <c r="BU160" s="127" t="str">
        <f>IF(VLOOKUP($A160,FAG_Daten_2022!$A$1:$FK$206,FAG_Daten_2022!AO$1,FALSE)="","",VLOOKUP($A160,FAG_Daten_2022!$A$1:$FK$206,FAG_Daten_2022!AO$1,FALSE))</f>
        <v/>
      </c>
      <c r="BV160" s="127">
        <f>IF(VLOOKUP($A160,FAG_Daten_2022!$A$1:$FK$206,FAG_Daten_2022!AP$1,FALSE)="","",VLOOKUP($A160,FAG_Daten_2022!$A$1:$FK$206,FAG_Daten_2022!AP$1,FALSE))</f>
        <v>18927395</v>
      </c>
      <c r="BW160" s="127" t="str">
        <f>IF(VLOOKUP($A160,FAG_Daten_2022!$A$1:$FK$206,FAG_Daten_2022!AQ$1,FALSE)="","",VLOOKUP($A160,FAG_Daten_2022!$A$1:$FK$206,FAG_Daten_2022!AQ$1,FALSE))</f>
        <v/>
      </c>
      <c r="BX160" s="127" t="str">
        <f>IF(VLOOKUP($A160,FAG_Daten_2022!$A$1:$FK$206,FAG_Daten_2022!AR$1,FALSE)="","",VLOOKUP($A160,FAG_Daten_2022!$A$1:$FK$206,FAG_Daten_2022!AR$1,FALSE))</f>
        <v/>
      </c>
      <c r="BY160" s="127" t="str">
        <f>IF(VLOOKUP($A160,FAG_Daten_2022!$A$1:$FK$206,FAG_Daten_2022!AS$1,FALSE)="","",VLOOKUP($A160,FAG_Daten_2022!$A$1:$FK$206,FAG_Daten_2022!AS$1,FALSE))</f>
        <v/>
      </c>
      <c r="BZ160" s="127">
        <f t="shared" si="203"/>
        <v>0</v>
      </c>
      <c r="CA160" s="127">
        <f t="shared" si="204"/>
        <v>0</v>
      </c>
      <c r="CB160" s="127">
        <f t="shared" si="205"/>
        <v>0</v>
      </c>
      <c r="CC160" s="127" t="str">
        <f t="shared" si="206"/>
        <v/>
      </c>
      <c r="CD160" s="127">
        <f t="shared" si="207"/>
        <v>0</v>
      </c>
      <c r="CE160" s="127">
        <f t="shared" si="208"/>
        <v>0</v>
      </c>
      <c r="CF160" s="127" t="str">
        <f t="shared" si="209"/>
        <v/>
      </c>
      <c r="CG160" s="127" t="str">
        <f t="shared" si="210"/>
        <v/>
      </c>
      <c r="CH160" s="127">
        <f t="shared" si="211"/>
        <v>3049806</v>
      </c>
      <c r="CI160" s="127" t="str">
        <f t="shared" si="212"/>
        <v/>
      </c>
      <c r="CJ160" s="127" t="str">
        <f t="shared" si="213"/>
        <v/>
      </c>
      <c r="CK160" s="127" t="str">
        <f t="shared" si="214"/>
        <v/>
      </c>
      <c r="CL160" s="127">
        <f t="shared" si="215"/>
        <v>0</v>
      </c>
      <c r="CM160" s="127">
        <f t="shared" si="216"/>
        <v>0</v>
      </c>
      <c r="CN160" s="127">
        <f t="shared" si="217"/>
        <v>0</v>
      </c>
      <c r="CO160" s="127" t="str">
        <f t="shared" si="218"/>
        <v/>
      </c>
      <c r="CP160" s="127">
        <f t="shared" si="219"/>
        <v>0</v>
      </c>
      <c r="CQ160" s="127">
        <f t="shared" si="220"/>
        <v>0</v>
      </c>
      <c r="CR160" s="127" t="str">
        <f t="shared" si="221"/>
        <v/>
      </c>
      <c r="CS160" s="127" t="str">
        <f t="shared" si="222"/>
        <v/>
      </c>
      <c r="CT160" s="127">
        <f t="shared" si="223"/>
        <v>0</v>
      </c>
      <c r="CU160" s="127" t="str">
        <f t="shared" si="224"/>
        <v/>
      </c>
      <c r="CV160" s="127" t="str">
        <f t="shared" si="225"/>
        <v/>
      </c>
      <c r="CW160" s="127" t="str">
        <f t="shared" si="226"/>
        <v/>
      </c>
      <c r="CX160" s="127">
        <f t="shared" si="227"/>
        <v>3049806</v>
      </c>
      <c r="CY160" s="127">
        <f>VLOOKUP($A160,FAG_Daten_2022!$A$1:$FK$206,FAG_Daten_2022!I$1,FALSE)</f>
        <v>1394</v>
      </c>
      <c r="CZ160" s="127" t="str">
        <f>IF(VLOOKUP($A160,FAG_Daten_2022!$A$1:$FK$206,FAG_Daten_2022!BE$1,FALSE)="","",VLOOKUP($A160,FAG_Daten_2022!$A$1:$FK$206,FAG_Daten_2022!BE$1,FALSE))</f>
        <v/>
      </c>
      <c r="DA160" s="127" t="str">
        <f>IF(VLOOKUP($A160,FAG_Daten_2022!$A$1:$FK$206,FAG_Daten_2022!BF$1,FALSE)="","",VLOOKUP($A160,FAG_Daten_2022!$A$1:$FK$206,FAG_Daten_2022!BF$1,FALSE))</f>
        <v/>
      </c>
      <c r="DB160" s="127" t="str">
        <f>IF(VLOOKUP($A160,FAG_Daten_2022!$A$1:$FK$206,FAG_Daten_2022!BG$1,FALSE)="","",VLOOKUP($A160,FAG_Daten_2022!$A$1:$FK$206,FAG_Daten_2022!BG$1,FALSE))</f>
        <v/>
      </c>
      <c r="DC160" s="127" t="str">
        <f>IF(VLOOKUP($A160,FAG_Daten_2022!$A$1:$FK$206,FAG_Daten_2022!BH$1,FALSE)="","",VLOOKUP($A160,FAG_Daten_2022!$A$1:$FK$206,FAG_Daten_2022!BH$1,FALSE))</f>
        <v/>
      </c>
      <c r="DD160" s="127" t="str">
        <f>IF(VLOOKUP($A160,FAG_Daten_2022!$A$1:$FK$206,FAG_Daten_2022!BI$1,FALSE)="","",VLOOKUP($A160,FAG_Daten_2022!$A$1:$FK$206,FAG_Daten_2022!BI$1,FALSE))</f>
        <v/>
      </c>
      <c r="DE160" s="127" t="str">
        <f>IF(VLOOKUP($A160,FAG_Daten_2022!$A$1:$FK$206,FAG_Daten_2022!BJ$1,FALSE)="","",VLOOKUP($A160,FAG_Daten_2022!$A$1:$FK$206,FAG_Daten_2022!BJ$1,FALSE))</f>
        <v/>
      </c>
      <c r="DF160" s="127" t="str">
        <f>IF(VLOOKUP($A160,FAG_Daten_2022!$A$1:$FK$206,FAG_Daten_2022!BK$1,FALSE)="","",VLOOKUP($A160,FAG_Daten_2022!$A$1:$FK$206,FAG_Daten_2022!BK$1,FALSE))</f>
        <v/>
      </c>
      <c r="DG160" s="127" t="str">
        <f>IF(VLOOKUP($A160,FAG_Daten_2022!$A$1:$FK$206,FAG_Daten_2022!BL$1,FALSE)="","",VLOOKUP($A160,FAG_Daten_2022!$A$1:$FK$206,FAG_Daten_2022!BL$1,FALSE))</f>
        <v/>
      </c>
      <c r="DH160" s="127">
        <f>IF(VLOOKUP($A160,FAG_Daten_2022!$A$1:$FK$206,FAG_Daten_2022!BM$1,FALSE)="","",VLOOKUP($A160,FAG_Daten_2022!$A$1:$FK$206,FAG_Daten_2022!BM$1,FALSE))</f>
        <v>739</v>
      </c>
      <c r="DI160" s="127" t="str">
        <f>IF(VLOOKUP($A160,FAG_Daten_2022!$A$1:$FK$206,FAG_Daten_2022!BN$1,FALSE)="","",VLOOKUP($A160,FAG_Daten_2022!$A$1:$FK$206,FAG_Daten_2022!BN$1,FALSE))</f>
        <v/>
      </c>
      <c r="DJ160" s="127" t="str">
        <f>IF(VLOOKUP($A160,FAG_Daten_2022!$A$1:$FK$206,FAG_Daten_2022!BO$1,FALSE)="","",VLOOKUP($A160,FAG_Daten_2022!$A$1:$FK$206,FAG_Daten_2022!BO$1,FALSE))</f>
        <v/>
      </c>
      <c r="DK160" s="127" t="str">
        <f>IF(VLOOKUP($A160,FAG_Daten_2022!$A$1:$FK$206,FAG_Daten_2022!BP$1,FALSE)="","",VLOOKUP($A160,FAG_Daten_2022!$A$1:$FK$206,FAG_Daten_2022!BP$1,FALSE))</f>
        <v/>
      </c>
      <c r="DL160" s="127" t="str">
        <f>IF(VLOOKUP($A160,FAG_Daten_2022!$A$1:$FK$206,FAG_Daten_2022!BQ$1,FALSE)="","",VLOOKUP($A160,FAG_Daten_2022!$A$1:$FK$206,FAG_Daten_2022!BQ$1,FALSE))</f>
        <v/>
      </c>
      <c r="DM160" s="127" t="str">
        <f>IF(VLOOKUP($A160,FAG_Daten_2022!$A$1:$FK$206,FAG_Daten_2022!BR$1,FALSE)="","",VLOOKUP($A160,FAG_Daten_2022!$A$1:$FK$206,FAG_Daten_2022!BR$1,FALSE))</f>
        <v/>
      </c>
      <c r="DN160" s="127" t="str">
        <f t="shared" si="228"/>
        <v/>
      </c>
      <c r="DO160" s="127" t="str">
        <f t="shared" si="229"/>
        <v/>
      </c>
      <c r="DP160" s="127" t="str">
        <f t="shared" si="230"/>
        <v/>
      </c>
      <c r="DQ160" s="127" t="str">
        <f t="shared" si="231"/>
        <v/>
      </c>
      <c r="DR160" s="127" t="str">
        <f t="shared" si="232"/>
        <v/>
      </c>
      <c r="DS160" s="127" t="str">
        <f t="shared" si="233"/>
        <v/>
      </c>
      <c r="DT160" s="127" t="str">
        <f t="shared" si="234"/>
        <v/>
      </c>
      <c r="DU160" s="127" t="str">
        <f t="shared" si="235"/>
        <v/>
      </c>
      <c r="DV160" s="127">
        <f t="shared" si="236"/>
        <v>0</v>
      </c>
      <c r="DW160" s="127" t="str">
        <f t="shared" si="237"/>
        <v/>
      </c>
      <c r="DX160" s="127" t="str">
        <f t="shared" si="238"/>
        <v/>
      </c>
      <c r="DY160" s="127" t="str">
        <f t="shared" si="239"/>
        <v/>
      </c>
      <c r="DZ160" s="127">
        <f t="shared" si="240"/>
        <v>0</v>
      </c>
      <c r="EA160" s="127">
        <f t="shared" si="241"/>
        <v>3049806</v>
      </c>
      <c r="EB160" s="127"/>
      <c r="EC160" s="82"/>
      <c r="ED160" s="82"/>
      <c r="EE160" s="82"/>
      <c r="EF160" s="82"/>
      <c r="EG160" s="82"/>
      <c r="EH160" s="82"/>
      <c r="EI160" s="82"/>
      <c r="EJ160" s="82"/>
      <c r="EL160" s="127"/>
    </row>
    <row r="161" spans="1:142" outlineLevel="1" x14ac:dyDescent="0.2">
      <c r="A161" s="3">
        <v>71</v>
      </c>
      <c r="B161" s="3" t="str">
        <f>VLOOKUP(A161,FAG_Daten_2022!A$1:$FK$206,FAG_Daten_2022!$B$1,FALSE)</f>
        <v>Wil</v>
      </c>
      <c r="C161" s="3" t="str">
        <f>VLOOKUP(A161,FAG_Daten_2022!A$1:$FK$206,FAG_Daten_2022!$C$1,FALSE)</f>
        <v>Politische Gemeinde</v>
      </c>
      <c r="D161" s="3" t="str">
        <f>VLOOKUP(A161,FAG_Daten_2022!A$1:$FK$206,FAG_Daten_2022!$D$1,FALSE)</f>
        <v>Bezirk Bülach</v>
      </c>
      <c r="E161" s="82">
        <f>VLOOKUP(A161,FAG_Daten_2022!A$1:$FK$206,FAG_Daten_2022!$AT$1,FALSE)</f>
        <v>2837</v>
      </c>
      <c r="F161" s="82">
        <f>VLOOKUP(A161,FAG_Daten_2022!A$1:$FK$206,FAG_Daten_2022!$AV$1,FALSE)</f>
        <v>3770</v>
      </c>
      <c r="G161" s="82">
        <f>VLOOKUP(A161,FAG_Daten_2022!A$1:$FK$206,FAG_Daten_2022!$F$1,FALSE)</f>
        <v>1487</v>
      </c>
      <c r="H161" s="80">
        <f>VLOOKUP(A161,FAG_Daten_2022!A$1:$FK$206,FAG_Daten_2022!$DH$1,FALSE)</f>
        <v>106</v>
      </c>
      <c r="I161" s="82">
        <f>ROUND(IF(E161&lt;FAG_Basisdaten!$C$5*F161,(FAG_Basisdaten!$C$5*F161-E161)*G161*H161/100,0),0)</f>
        <v>1173496</v>
      </c>
      <c r="J161" s="82">
        <f>VLOOKUP(A161,FAG_Daten_2022!A$1:$FK$206,FAG_Daten_2022!$AT$1,FALSE)</f>
        <v>2837</v>
      </c>
      <c r="K161" s="82">
        <f>VLOOKUP(A161,FAG_Daten_2022!A$1:$FK$206,FAG_Daten_2022!$AV$1,FALSE)</f>
        <v>3770</v>
      </c>
      <c r="L161" s="3">
        <f>VLOOKUP(A161,FAG_Daten_2022!A$1:$FK$206,FAG_Daten_2022!$F$1,FALSE)</f>
        <v>1487</v>
      </c>
      <c r="M161" s="3">
        <f>VLOOKUP(A161,FAG_Daten_2022!A$1:$FK$206,FAG_Daten_2022!DJ$1,FALSE)</f>
        <v>99.67</v>
      </c>
      <c r="N161" s="3">
        <f>VLOOKUP(A161,FAG_Daten_2022!A$1:$FK$206,FAG_Daten_2022!$DK$1,FALSE)</f>
        <v>100.87</v>
      </c>
      <c r="O161" s="82">
        <f>ROUND(IF(J161&gt;K161*FAG_Basisdaten!$C$8,(J161-K161*FAG_Basisdaten!$C$8)*FAG_Basisdaten!$C$9*L161*(M161/N161),0),0)</f>
        <v>0</v>
      </c>
      <c r="P161" s="82">
        <f>VLOOKUP(A161,FAG_Daten_2022!A$1:$FK$206,FAG_Daten_2022!$I$1,FALSE)</f>
        <v>315</v>
      </c>
      <c r="Q161" s="82">
        <f>VLOOKUP(A161,FAG_Daten_2022!A$1:$FK$206,FAG_Daten_2022!$F$1,FALSE)</f>
        <v>1487</v>
      </c>
      <c r="R161" s="82">
        <f>VLOOKUP(A161,FAG_Daten_2022!A$1:$FK$206,FAG_Daten_2022!$K$1,FALSE)</f>
        <v>232131</v>
      </c>
      <c r="S161" s="82">
        <f>VLOOKUP(A161,FAG_Daten_2022!A$1:$FK$206,FAG_Daten_2022!$H$1,FALSE)</f>
        <v>1130451</v>
      </c>
      <c r="T161" s="82">
        <f>VLOOKUP(A161,FAG_Daten_2022!A$1:$FK$206,FAG_Daten_2022!$F$1,FALSE)</f>
        <v>1487</v>
      </c>
      <c r="U161" s="3">
        <f>VLOOKUP(A161,FAG_Daten_2022!A$1:$FK$206,FAG_Daten_2022!$BC$1,FALSE)</f>
        <v>102.3</v>
      </c>
      <c r="V161" s="3">
        <f>VLOOKUP(A161,FAG_Daten_2022!A$1:$FK$206,FAG_Daten_2022!$BD$1,FALSE)</f>
        <v>104.2</v>
      </c>
      <c r="W161" s="118">
        <f>IF((P161/Q161)&gt;(R161/S161)*FAG_Basisdaten!$C$12,((P161/Q161)-(R161/S161)*FAG_Basisdaten!$C$12)*T161*FAG_Basisdaten!$C$13*(U161/V161),0)</f>
        <v>0</v>
      </c>
      <c r="X161" s="3">
        <f>VLOOKUP(A161,FAG_Daten_2022!A$1:$FK$206,FAG_Daten_2022!$DH$1,FALSE)</f>
        <v>106</v>
      </c>
      <c r="Y161" s="3">
        <f>VLOOKUP(A161,FAG_Daten_2022!A$1:$FK$206,FAG_Daten_2022!$DJ$1,FALSE)</f>
        <v>99.67</v>
      </c>
      <c r="Z161" s="82">
        <f>ROUND(W161-W161*MIN(MAX((Y161*FAG_Basisdaten!$C$15-X161)/(Y161*FAG_Basisdaten!$C$14),0),1),0)</f>
        <v>0</v>
      </c>
      <c r="AA161" s="79">
        <f>VLOOKUP(A161,FAG_Daten_2022!A$1:$FK$206,FAG_Daten_2022!$AW$1,FALSE)</f>
        <v>167.63</v>
      </c>
      <c r="AB161" s="83">
        <f>VLOOKUP(A161,FAG_Daten_2022!A$1:$FK$206,FAG_Daten_2022!$AZ$1,FALSE)</f>
        <v>1.2500000000000001E-2</v>
      </c>
      <c r="AC161" s="3">
        <f>VLOOKUP(A161,FAG_Daten_2022!A$1:$FK$206,FAG_Daten_2022!$F$1,FALSE)</f>
        <v>1487</v>
      </c>
      <c r="AD161" s="3">
        <f>VLOOKUP(A161,FAG_Daten_2022!A$1:$FK$206,FAG_Daten_2022!$BC$1,FALSE)</f>
        <v>102.3</v>
      </c>
      <c r="AE161" s="3">
        <f>VLOOKUP(A161,FAG_Daten_2022!A$1:$FK$206,FAG_Daten_2022!$BD$1,FALSE)</f>
        <v>104.2</v>
      </c>
      <c r="AF161" s="80">
        <f>IF(OR(AA161&lt;FAG_Basisdaten!$C$18,AB161&gt;FAG_Basisdaten!$C$19),MAX((FAG_Basisdaten!$C$20+FAG_Basisdaten!$C$21*AA161+FAG_Basisdaten!$C$22*AB161*100)*AC161*(AD161/AE161),0),0)</f>
        <v>0</v>
      </c>
      <c r="AG161" s="3">
        <f>VLOOKUP(A161,FAG_Daten_2022!A$1:$FK$206,FAG_Daten_2022!$DH$1,FALSE)</f>
        <v>106</v>
      </c>
      <c r="AH161" s="3">
        <f>VLOOKUP(A161,FAG_Daten_2022!A$1:$FK$206,FAG_Daten_2022!$DJ$1,FALSE)</f>
        <v>99.67</v>
      </c>
      <c r="AI161" s="82">
        <f>ROUND(AF161-AF161*MIN(MAX((AH161*FAG_Basisdaten!$C$24-AG161)/(AH161*FAG_Basisdaten!$C$23),0),1),0)</f>
        <v>0</v>
      </c>
      <c r="AJ161" s="3">
        <f>VLOOKUP(A161,FAG_Daten_2022!$A$1:$FK$206,FAG_Daten_2022!$BC$1,FALSE)</f>
        <v>102.3</v>
      </c>
      <c r="AK161" s="3">
        <f>VLOOKUP(A161,FAG_Daten_2022!$A$1:$FK$206,FAG_Daten_2022!$BD$1,FALSE)</f>
        <v>104.2</v>
      </c>
      <c r="AL161" s="82">
        <v>0</v>
      </c>
      <c r="AM161" s="82">
        <f t="shared" si="202"/>
        <v>1173496</v>
      </c>
      <c r="AN161" s="115" t="str">
        <f>IF(VLOOKUP($A161,FAG_Daten_2022!$A$1:$FK$206,FAG_Daten_2022!BS$1,FALSE)="","",VLOOKUP($A161,FAG_Daten_2022!$A$1:$FK$206,FAG_Daten_2022!BS$1,FALSE))</f>
        <v/>
      </c>
      <c r="AO161" s="115" t="str">
        <f>IF(VLOOKUP($A161,FAG_Daten_2022!$A$1:$FK$206,FAG_Daten_2022!BT$1,FALSE)="","",VLOOKUP($A161,FAG_Daten_2022!$A$1:$FK$206,FAG_Daten_2022!BT$1,FALSE))</f>
        <v/>
      </c>
      <c r="AP161" s="115" t="str">
        <f>IF(VLOOKUP($A161,FAG_Daten_2022!$A$1:$FK$206,FAG_Daten_2022!BU$1,FALSE)="","",VLOOKUP($A161,FAG_Daten_2022!$A$1:$FK$206,FAG_Daten_2022!BU$1,FALSE))</f>
        <v/>
      </c>
      <c r="AQ161" s="115" t="str">
        <f>IF(VLOOKUP($A161,FAG_Daten_2022!$A$1:$FK$206,FAG_Daten_2022!BV$1,FALSE)="","",VLOOKUP($A161,FAG_Daten_2022!$A$1:$FK$206,FAG_Daten_2022!BV$1,FALSE))</f>
        <v/>
      </c>
      <c r="AR161" s="115" t="str">
        <f>IF(VLOOKUP($A161,FAG_Daten_2022!$A$1:$FK$206,FAG_Daten_2022!BW$1,FALSE)="","",VLOOKUP($A161,FAG_Daten_2022!$A$1:$FK$206,FAG_Daten_2022!BW$1,FALSE))</f>
        <v/>
      </c>
      <c r="AS161" s="115" t="str">
        <f>IF(VLOOKUP($A161,FAG_Daten_2022!$A$1:$FK$206,FAG_Daten_2022!BX$1,FALSE)="","",VLOOKUP($A161,FAG_Daten_2022!$A$1:$FK$206,FAG_Daten_2022!BX$1,FALSE))</f>
        <v/>
      </c>
      <c r="AT161" s="115" t="str">
        <f>IF(VLOOKUP($A161,FAG_Daten_2022!$A$1:$FK$206,FAG_Daten_2022!BY$1,FALSE)="","",VLOOKUP($A161,FAG_Daten_2022!$A$1:$FK$206,FAG_Daten_2022!BY$1,FALSE))</f>
        <v/>
      </c>
      <c r="AU161" s="115" t="str">
        <f>IF(VLOOKUP($A161,FAG_Daten_2022!$A$1:$FK$206,FAG_Daten_2022!BZ$1,FALSE)="","",VLOOKUP($A161,FAG_Daten_2022!$A$1:$FK$206,FAG_Daten_2022!BZ$1,FALSE))</f>
        <v/>
      </c>
      <c r="AV161" s="115" t="str">
        <f>IF(VLOOKUP($A161,FAG_Daten_2022!$A$1:$FK$206,FAG_Daten_2022!CA$1,FALSE)="","",VLOOKUP($A161,FAG_Daten_2022!$A$1:$FK$206,FAG_Daten_2022!CA$1,FALSE))</f>
        <v>Unteres Rafzerfeld</v>
      </c>
      <c r="AW161" s="115" t="str">
        <f>IF(VLOOKUP($A161,FAG_Daten_2022!$A$1:$FK$206,FAG_Daten_2022!CB$1,FALSE)="","",VLOOKUP($A161,FAG_Daten_2022!$A$1:$FK$206,FAG_Daten_2022!CB$1,FALSE))</f>
        <v/>
      </c>
      <c r="AX161" s="115" t="str">
        <f>IF(VLOOKUP($A161,FAG_Daten_2022!$A$1:$FK$206,FAG_Daten_2022!CC$1,FALSE)="","",VLOOKUP($A161,FAG_Daten_2022!$A$1:$FK$206,FAG_Daten_2022!CC$1,FALSE))</f>
        <v/>
      </c>
      <c r="AY161" s="115" t="str">
        <f>IF(VLOOKUP($A161,FAG_Daten_2022!$A$1:$FK$206,FAG_Daten_2022!CD$1,FALSE)="","",VLOOKUP($A161,FAG_Daten_2022!$A$1:$FK$206,FAG_Daten_2022!CD$1,FALSE))</f>
        <v/>
      </c>
      <c r="AZ161" s="80">
        <f>VLOOKUP($A161,FAG_Daten_2022!$A$1:$FK$206,FAG_Daten_2022!$DH$1,FALSE)</f>
        <v>106</v>
      </c>
      <c r="BA161" s="80">
        <f>IF(VLOOKUP($A161,FAG_Daten_2022!$A$1:$FK$206,FAG_Daten_2022!M$1,FALSE)="","",VLOOKUP($A161,FAG_Daten_2022!$A$1:$FK$206,FAG_Daten_2022!M$1,FALSE))</f>
        <v>0</v>
      </c>
      <c r="BB161" s="80">
        <f>IF(VLOOKUP($A161,FAG_Daten_2022!$A$1:$FK$206,FAG_Daten_2022!N$1,FALSE)="","",VLOOKUP($A161,FAG_Daten_2022!$A$1:$FK$206,FAG_Daten_2022!N$1,FALSE))</f>
        <v>0</v>
      </c>
      <c r="BC161" s="80">
        <f>IF(VLOOKUP($A161,FAG_Daten_2022!$A$1:$FK$206,FAG_Daten_2022!O$1,FALSE)="","",VLOOKUP($A161,FAG_Daten_2022!$A$1:$FK$206,FAG_Daten_2022!O$1,FALSE))</f>
        <v>0</v>
      </c>
      <c r="BD161" s="80" t="str">
        <f>IF(VLOOKUP($A161,FAG_Daten_2022!$A$1:$FK$206,FAG_Daten_2022!P$1,FALSE)="","",VLOOKUP($A161,FAG_Daten_2022!$A$1:$FK$206,FAG_Daten_2022!P$1,FALSE))</f>
        <v/>
      </c>
      <c r="BE161" s="80">
        <f>IF(VLOOKUP($A161,FAG_Daten_2022!$A$1:$FK$206,FAG_Daten_2022!R$1,FALSE)="","",VLOOKUP($A161,FAG_Daten_2022!$A$1:$FK$206,FAG_Daten_2022!R$1,FALSE))</f>
        <v>0</v>
      </c>
      <c r="BF161" s="80">
        <f>IF(VLOOKUP($A161,FAG_Daten_2022!$A$1:$FK$206,FAG_Daten_2022!S$1,FALSE)="","",VLOOKUP($A161,FAG_Daten_2022!$A$1:$FK$206,FAG_Daten_2022!S$1,FALSE))</f>
        <v>0</v>
      </c>
      <c r="BG161" s="80" t="str">
        <f>IF(VLOOKUP($A161,FAG_Daten_2022!$A$1:$FK$206,FAG_Daten_2022!T$1,FALSE)="","",VLOOKUP($A161,FAG_Daten_2022!$A$1:$FK$206,FAG_Daten_2022!T$1,FALSE))</f>
        <v/>
      </c>
      <c r="BH161" s="80" t="str">
        <f>IF(VLOOKUP($A161,FAG_Daten_2022!$A$1:$FK$206,FAG_Daten_2022!U$1,FALSE)="","",VLOOKUP($A161,FAG_Daten_2022!$A$1:$FK$206,FAG_Daten_2022!U$1,FALSE))</f>
        <v/>
      </c>
      <c r="BI161" s="80">
        <f>IF(VLOOKUP($A161,FAG_Daten_2022!$A$1:$FK$206,FAG_Daten_2022!W$1,FALSE)="","",VLOOKUP($A161,FAG_Daten_2022!$A$1:$FK$206,FAG_Daten_2022!W$1,FALSE))</f>
        <v>69</v>
      </c>
      <c r="BJ161" s="80" t="str">
        <f>IF(VLOOKUP($A161,FAG_Daten_2022!$A$1:$FK$206,FAG_Daten_2022!X$1,FALSE)="","",VLOOKUP($A161,FAG_Daten_2022!$A$1:$FK$206,FAG_Daten_2022!X$1,FALSE))</f>
        <v/>
      </c>
      <c r="BK161" s="80" t="str">
        <f>IF(VLOOKUP($A161,FAG_Daten_2022!$A$1:$FK$206,FAG_Daten_2022!Y$1,FALSE)="","",VLOOKUP($A161,FAG_Daten_2022!$A$1:$FK$206,FAG_Daten_2022!Y$1,FALSE))</f>
        <v/>
      </c>
      <c r="BL161" s="80" t="str">
        <f>IF(VLOOKUP($A161,FAG_Daten_2022!$A$1:$FK$206,FAG_Daten_2022!Z$1,FALSE)="","",VLOOKUP($A161,FAG_Daten_2022!$A$1:$FK$206,FAG_Daten_2022!Z$1,FALSE))</f>
        <v/>
      </c>
      <c r="BM161" s="82">
        <f>IF(VLOOKUP($A161,FAG_Daten_2022!$A$1:$FK$206,FAG_Daten_2022!AG$1,FALSE)="","",VLOOKUP($A161,FAG_Daten_2022!$A$1:$FK$206,FAG_Daten_2022!AG$1,FALSE))</f>
        <v>4218101</v>
      </c>
      <c r="BN161" s="82">
        <f>IF(VLOOKUP($A161,FAG_Daten_2022!$A$1:$FK$206,FAG_Daten_2022!AH$1,FALSE)="","",VLOOKUP($A161,FAG_Daten_2022!$A$1:$FK$206,FAG_Daten_2022!AH$1,FALSE))</f>
        <v>0</v>
      </c>
      <c r="BO161" s="82">
        <f>IF(VLOOKUP($A161,FAG_Daten_2022!$A$1:$FK$206,FAG_Daten_2022!AI$1,FALSE)="","",VLOOKUP($A161,FAG_Daten_2022!$A$1:$FK$206,FAG_Daten_2022!AI$1,FALSE))</f>
        <v>0</v>
      </c>
      <c r="BP161" s="113">
        <f>IF(VLOOKUP($A161,FAG_Daten_2022!$A$1:$FK$206,FAG_Daten_2022!AJ$1,FALSE)="","",VLOOKUP($A161,FAG_Daten_2022!$A$1:$FK$206,FAG_Daten_2022!AJ$1,FALSE))</f>
        <v>0</v>
      </c>
      <c r="BQ161" s="82" t="str">
        <f>IF(VLOOKUP($A161,FAG_Daten_2022!$A$1:$FK$206,FAG_Daten_2022!AK$1,FALSE)="","",VLOOKUP($A161,FAG_Daten_2022!$A$1:$FK$206,FAG_Daten_2022!AK$1,FALSE))</f>
        <v/>
      </c>
      <c r="BR161" s="82">
        <f>IF(VLOOKUP($A161,FAG_Daten_2022!$A$1:$FK$206,FAG_Daten_2022!AL$1,FALSE)="","",VLOOKUP($A161,FAG_Daten_2022!$A$1:$FK$206,FAG_Daten_2022!AL$1,FALSE))</f>
        <v>0</v>
      </c>
      <c r="BS161" s="82">
        <f>IF(VLOOKUP($A161,FAG_Daten_2022!$A$1:$FK$206,FAG_Daten_2022!AM$1,FALSE)="","",VLOOKUP($A161,FAG_Daten_2022!$A$1:$FK$206,FAG_Daten_2022!AM$1,FALSE))</f>
        <v>0</v>
      </c>
      <c r="BT161" s="82" t="str">
        <f>IF(VLOOKUP($A161,FAG_Daten_2022!$A$1:$FK$206,FAG_Daten_2022!AN$1,FALSE)="","",VLOOKUP($A161,FAG_Daten_2022!$A$1:$FK$206,FAG_Daten_2022!AN$1,FALSE))</f>
        <v/>
      </c>
      <c r="BU161" s="82" t="str">
        <f>IF(VLOOKUP($A161,FAG_Daten_2022!$A$1:$FK$206,FAG_Daten_2022!AO$1,FALSE)="","",VLOOKUP($A161,FAG_Daten_2022!$A$1:$FK$206,FAG_Daten_2022!AO$1,FALSE))</f>
        <v/>
      </c>
      <c r="BV161" s="82">
        <f>IF(VLOOKUP($A161,FAG_Daten_2022!$A$1:$FK$206,FAG_Daten_2022!AP$1,FALSE)="","",VLOOKUP($A161,FAG_Daten_2022!$A$1:$FK$206,FAG_Daten_2022!AP$1,FALSE))</f>
        <v>4218101</v>
      </c>
      <c r="BW161" s="82" t="str">
        <f>IF(VLOOKUP($A161,FAG_Daten_2022!$A$1:$FK$206,FAG_Daten_2022!AQ$1,FALSE)="","",VLOOKUP($A161,FAG_Daten_2022!$A$1:$FK$206,FAG_Daten_2022!AQ$1,FALSE))</f>
        <v/>
      </c>
      <c r="BX161" s="82" t="str">
        <f>IF(VLOOKUP($A161,FAG_Daten_2022!$A$1:$FK$206,FAG_Daten_2022!AR$1,FALSE)="","",VLOOKUP($A161,FAG_Daten_2022!$A$1:$FK$206,FAG_Daten_2022!AR$1,FALSE))</f>
        <v/>
      </c>
      <c r="BY161" s="82" t="str">
        <f>IF(VLOOKUP($A161,FAG_Daten_2022!$A$1:$FK$206,FAG_Daten_2022!AS$1,FALSE)="","",VLOOKUP($A161,FAG_Daten_2022!$A$1:$FK$206,FAG_Daten_2022!AS$1,FALSE))</f>
        <v/>
      </c>
      <c r="BZ161" s="82">
        <f t="shared" si="203"/>
        <v>0</v>
      </c>
      <c r="CA161" s="82">
        <f t="shared" si="204"/>
        <v>0</v>
      </c>
      <c r="CB161" s="82">
        <f t="shared" si="205"/>
        <v>0</v>
      </c>
      <c r="CC161" s="82" t="str">
        <f t="shared" si="206"/>
        <v/>
      </c>
      <c r="CD161" s="82">
        <f t="shared" si="207"/>
        <v>0</v>
      </c>
      <c r="CE161" s="82">
        <f t="shared" si="208"/>
        <v>0</v>
      </c>
      <c r="CF161" s="82" t="str">
        <f t="shared" si="209"/>
        <v/>
      </c>
      <c r="CG161" s="82" t="str">
        <f t="shared" si="210"/>
        <v/>
      </c>
      <c r="CH161" s="82">
        <f t="shared" si="211"/>
        <v>763879</v>
      </c>
      <c r="CI161" s="82" t="str">
        <f t="shared" si="212"/>
        <v/>
      </c>
      <c r="CJ161" s="82" t="str">
        <f t="shared" si="213"/>
        <v/>
      </c>
      <c r="CK161" s="82" t="str">
        <f t="shared" si="214"/>
        <v/>
      </c>
      <c r="CL161" s="82">
        <f t="shared" si="215"/>
        <v>0</v>
      </c>
      <c r="CM161" s="82">
        <f t="shared" si="216"/>
        <v>0</v>
      </c>
      <c r="CN161" s="82">
        <f t="shared" si="217"/>
        <v>0</v>
      </c>
      <c r="CO161" s="82" t="str">
        <f t="shared" si="218"/>
        <v/>
      </c>
      <c r="CP161" s="82">
        <f t="shared" si="219"/>
        <v>0</v>
      </c>
      <c r="CQ161" s="82">
        <f t="shared" si="220"/>
        <v>0</v>
      </c>
      <c r="CR161" s="82" t="str">
        <f t="shared" si="221"/>
        <v/>
      </c>
      <c r="CS161" s="82" t="str">
        <f t="shared" si="222"/>
        <v/>
      </c>
      <c r="CT161" s="82">
        <f t="shared" si="223"/>
        <v>0</v>
      </c>
      <c r="CU161" s="82" t="str">
        <f t="shared" si="224"/>
        <v/>
      </c>
      <c r="CV161" s="82" t="str">
        <f t="shared" si="225"/>
        <v/>
      </c>
      <c r="CW161" s="82" t="str">
        <f t="shared" si="226"/>
        <v/>
      </c>
      <c r="CX161" s="82">
        <f t="shared" si="227"/>
        <v>763879</v>
      </c>
      <c r="CY161" s="82">
        <f>VLOOKUP($A161,FAG_Daten_2022!$A$1:$FK$206,FAG_Daten_2022!I$1,FALSE)</f>
        <v>315</v>
      </c>
      <c r="CZ161" s="82" t="str">
        <f>IF(VLOOKUP($A161,FAG_Daten_2022!$A$1:$FK$206,FAG_Daten_2022!BE$1,FALSE)="","",VLOOKUP($A161,FAG_Daten_2022!$A$1:$FK$206,FAG_Daten_2022!BE$1,FALSE))</f>
        <v/>
      </c>
      <c r="DA161" s="82" t="str">
        <f>IF(VLOOKUP($A161,FAG_Daten_2022!$A$1:$FK$206,FAG_Daten_2022!BF$1,FALSE)="","",VLOOKUP($A161,FAG_Daten_2022!$A$1:$FK$206,FAG_Daten_2022!BF$1,FALSE))</f>
        <v/>
      </c>
      <c r="DB161" s="82" t="str">
        <f>IF(VLOOKUP($A161,FAG_Daten_2022!$A$1:$FK$206,FAG_Daten_2022!BG$1,FALSE)="","",VLOOKUP($A161,FAG_Daten_2022!$A$1:$FK$206,FAG_Daten_2022!BG$1,FALSE))</f>
        <v/>
      </c>
      <c r="DC161" s="82" t="str">
        <f>IF(VLOOKUP($A161,FAG_Daten_2022!$A$1:$FK$206,FAG_Daten_2022!BH$1,FALSE)="","",VLOOKUP($A161,FAG_Daten_2022!$A$1:$FK$206,FAG_Daten_2022!BH$1,FALSE))</f>
        <v/>
      </c>
      <c r="DD161" s="82" t="str">
        <f>IF(VLOOKUP($A161,FAG_Daten_2022!$A$1:$FK$206,FAG_Daten_2022!BI$1,FALSE)="","",VLOOKUP($A161,FAG_Daten_2022!$A$1:$FK$206,FAG_Daten_2022!BI$1,FALSE))</f>
        <v/>
      </c>
      <c r="DE161" s="82" t="str">
        <f>IF(VLOOKUP($A161,FAG_Daten_2022!$A$1:$FK$206,FAG_Daten_2022!BJ$1,FALSE)="","",VLOOKUP($A161,FAG_Daten_2022!$A$1:$FK$206,FAG_Daten_2022!BJ$1,FALSE))</f>
        <v/>
      </c>
      <c r="DF161" s="82" t="str">
        <f>IF(VLOOKUP($A161,FAG_Daten_2022!$A$1:$FK$206,FAG_Daten_2022!BK$1,FALSE)="","",VLOOKUP($A161,FAG_Daten_2022!$A$1:$FK$206,FAG_Daten_2022!BK$1,FALSE))</f>
        <v/>
      </c>
      <c r="DG161" s="82" t="str">
        <f>IF(VLOOKUP($A161,FAG_Daten_2022!$A$1:$FK$206,FAG_Daten_2022!BL$1,FALSE)="","",VLOOKUP($A161,FAG_Daten_2022!$A$1:$FK$206,FAG_Daten_2022!BL$1,FALSE))</f>
        <v/>
      </c>
      <c r="DH161" s="82">
        <f>IF(VLOOKUP($A161,FAG_Daten_2022!$A$1:$FK$206,FAG_Daten_2022!BM$1,FALSE)="","",VLOOKUP($A161,FAG_Daten_2022!$A$1:$FK$206,FAG_Daten_2022!BM$1,FALSE))</f>
        <v>170</v>
      </c>
      <c r="DI161" s="82" t="str">
        <f>IF(VLOOKUP($A161,FAG_Daten_2022!$A$1:$FK$206,FAG_Daten_2022!BN$1,FALSE)="","",VLOOKUP($A161,FAG_Daten_2022!$A$1:$FK$206,FAG_Daten_2022!BN$1,FALSE))</f>
        <v/>
      </c>
      <c r="DJ161" s="82" t="str">
        <f>IF(VLOOKUP($A161,FAG_Daten_2022!$A$1:$FK$206,FAG_Daten_2022!BO$1,FALSE)="","",VLOOKUP($A161,FAG_Daten_2022!$A$1:$FK$206,FAG_Daten_2022!BO$1,FALSE))</f>
        <v/>
      </c>
      <c r="DK161" s="82" t="str">
        <f>IF(VLOOKUP($A161,FAG_Daten_2022!$A$1:$FK$206,FAG_Daten_2022!BP$1,FALSE)="","",VLOOKUP($A161,FAG_Daten_2022!$A$1:$FK$206,FAG_Daten_2022!BP$1,FALSE))</f>
        <v/>
      </c>
      <c r="DL161" s="82" t="str">
        <f>IF(VLOOKUP($A161,FAG_Daten_2022!$A$1:$FK$206,FAG_Daten_2022!BQ$1,FALSE)="","",VLOOKUP($A161,FAG_Daten_2022!$A$1:$FK$206,FAG_Daten_2022!BQ$1,FALSE))</f>
        <v/>
      </c>
      <c r="DM161" s="82" t="str">
        <f>IF(VLOOKUP($A161,FAG_Daten_2022!$A$1:$FK$206,FAG_Daten_2022!BR$1,FALSE)="","",VLOOKUP($A161,FAG_Daten_2022!$A$1:$FK$206,FAG_Daten_2022!BR$1,FALSE))</f>
        <v/>
      </c>
      <c r="DN161" s="82" t="str">
        <f t="shared" si="228"/>
        <v/>
      </c>
      <c r="DO161" s="82" t="str">
        <f t="shared" si="229"/>
        <v/>
      </c>
      <c r="DP161" s="82" t="str">
        <f t="shared" si="230"/>
        <v/>
      </c>
      <c r="DQ161" s="82" t="str">
        <f t="shared" si="231"/>
        <v/>
      </c>
      <c r="DR161" s="82" t="str">
        <f t="shared" si="232"/>
        <v/>
      </c>
      <c r="DS161" s="82" t="str">
        <f t="shared" si="233"/>
        <v/>
      </c>
      <c r="DT161" s="82" t="str">
        <f t="shared" si="234"/>
        <v/>
      </c>
      <c r="DU161" s="82" t="str">
        <f t="shared" si="235"/>
        <v/>
      </c>
      <c r="DV161" s="82">
        <f t="shared" si="236"/>
        <v>0</v>
      </c>
      <c r="DW161" s="82" t="str">
        <f t="shared" si="237"/>
        <v/>
      </c>
      <c r="DX161" s="82" t="str">
        <f t="shared" si="238"/>
        <v/>
      </c>
      <c r="DY161" s="82" t="str">
        <f t="shared" si="239"/>
        <v/>
      </c>
      <c r="DZ161" s="82">
        <f t="shared" si="240"/>
        <v>0</v>
      </c>
      <c r="EA161" s="82">
        <f t="shared" si="241"/>
        <v>763879</v>
      </c>
      <c r="EB161" s="82"/>
      <c r="EC161" s="82"/>
      <c r="ED161" s="82"/>
      <c r="EE161" s="82"/>
      <c r="EF161" s="82"/>
      <c r="EG161" s="82"/>
      <c r="EH161" s="82"/>
      <c r="EI161" s="82"/>
      <c r="EJ161" s="82"/>
      <c r="EL161" s="11"/>
    </row>
    <row r="162" spans="1:142" outlineLevel="1" x14ac:dyDescent="0.2">
      <c r="A162" s="3">
        <v>181</v>
      </c>
      <c r="B162" s="3" t="str">
        <f>VLOOKUP(A162,FAG_Daten_2022!A$1:$FK$206,FAG_Daten_2022!$B$1,FALSE)</f>
        <v>Wila</v>
      </c>
      <c r="C162" s="3" t="str">
        <f>VLOOKUP(A162,FAG_Daten_2022!A$1:$FK$206,FAG_Daten_2022!$C$1,FALSE)</f>
        <v>Politische Gemeinde</v>
      </c>
      <c r="D162" s="3" t="str">
        <f>VLOOKUP(A162,FAG_Daten_2022!A$1:$FK$206,FAG_Daten_2022!$D$1,FALSE)</f>
        <v>Bezirk Pfäffikon</v>
      </c>
      <c r="E162" s="82">
        <f>VLOOKUP(A162,FAG_Daten_2022!A$1:$FK$206,FAG_Daten_2022!$AT$1,FALSE)</f>
        <v>1961</v>
      </c>
      <c r="F162" s="82">
        <f>VLOOKUP(A162,FAG_Daten_2022!A$1:$FK$206,FAG_Daten_2022!$AV$1,FALSE)</f>
        <v>3770</v>
      </c>
      <c r="G162" s="82">
        <f>VLOOKUP(A162,FAG_Daten_2022!A$1:$FK$206,FAG_Daten_2022!$F$1,FALSE)</f>
        <v>1996</v>
      </c>
      <c r="H162" s="80">
        <f>VLOOKUP(A162,FAG_Daten_2022!A$1:$FK$206,FAG_Daten_2022!$DH$1,FALSE)</f>
        <v>130</v>
      </c>
      <c r="I162" s="82">
        <f>ROUND(IF(E162&lt;FAG_Basisdaten!$C$5*F162,(FAG_Basisdaten!$C$5*F162-E162)*G162*H162/100,0),0)</f>
        <v>4204873</v>
      </c>
      <c r="J162" s="82">
        <f>VLOOKUP(A162,FAG_Daten_2022!A$1:$FK$206,FAG_Daten_2022!$AT$1,FALSE)</f>
        <v>1961</v>
      </c>
      <c r="K162" s="82">
        <f>VLOOKUP(A162,FAG_Daten_2022!A$1:$FK$206,FAG_Daten_2022!$AV$1,FALSE)</f>
        <v>3770</v>
      </c>
      <c r="L162" s="3">
        <f>VLOOKUP(A162,FAG_Daten_2022!A$1:$FK$206,FAG_Daten_2022!$F$1,FALSE)</f>
        <v>1996</v>
      </c>
      <c r="M162" s="3">
        <f>VLOOKUP(A162,FAG_Daten_2022!A$1:$FK$206,FAG_Daten_2022!DJ$1,FALSE)</f>
        <v>99.67</v>
      </c>
      <c r="N162" s="3">
        <f>VLOOKUP(A162,FAG_Daten_2022!A$1:$FK$206,FAG_Daten_2022!$DK$1,FALSE)</f>
        <v>100.87</v>
      </c>
      <c r="O162" s="82">
        <f>ROUND(IF(J162&gt;K162*FAG_Basisdaten!$C$8,(J162-K162*FAG_Basisdaten!$C$8)*FAG_Basisdaten!$C$9*L162*(M162/N162),0),0)</f>
        <v>0</v>
      </c>
      <c r="P162" s="82">
        <f>VLOOKUP(A162,FAG_Daten_2022!A$1:$FK$206,FAG_Daten_2022!$I$1,FALSE)</f>
        <v>411</v>
      </c>
      <c r="Q162" s="82">
        <f>VLOOKUP(A162,FAG_Daten_2022!A$1:$FK$206,FAG_Daten_2022!$F$1,FALSE)</f>
        <v>1996</v>
      </c>
      <c r="R162" s="82">
        <f>VLOOKUP(A162,FAG_Daten_2022!A$1:$FK$206,FAG_Daten_2022!$K$1,FALSE)</f>
        <v>232131</v>
      </c>
      <c r="S162" s="82">
        <f>VLOOKUP(A162,FAG_Daten_2022!A$1:$FK$206,FAG_Daten_2022!$H$1,FALSE)</f>
        <v>1130451</v>
      </c>
      <c r="T162" s="82">
        <f>VLOOKUP(A162,FAG_Daten_2022!A$1:$FK$206,FAG_Daten_2022!$F$1,FALSE)</f>
        <v>1996</v>
      </c>
      <c r="U162" s="3">
        <f>VLOOKUP(A162,FAG_Daten_2022!A$1:$FK$206,FAG_Daten_2022!$BC$1,FALSE)</f>
        <v>102.3</v>
      </c>
      <c r="V162" s="3">
        <f>VLOOKUP(A162,FAG_Daten_2022!A$1:$FK$206,FAG_Daten_2022!$BD$1,FALSE)</f>
        <v>104.2</v>
      </c>
      <c r="W162" s="118">
        <f>IF((P162/Q162)&gt;(R162/S162)*FAG_Basisdaten!$C$12,((P162/Q162)-(R162/S162)*FAG_Basisdaten!$C$12)*T162*FAG_Basisdaten!$C$13*(U162/V162),0)</f>
        <v>0</v>
      </c>
      <c r="X162" s="3">
        <f>VLOOKUP(A162,FAG_Daten_2022!A$1:$FK$206,FAG_Daten_2022!$DH$1,FALSE)</f>
        <v>130</v>
      </c>
      <c r="Y162" s="3">
        <f>VLOOKUP(A162,FAG_Daten_2022!A$1:$FK$206,FAG_Daten_2022!$DJ$1,FALSE)</f>
        <v>99.67</v>
      </c>
      <c r="Z162" s="82">
        <f>ROUND(W162-W162*MIN(MAX((Y162*FAG_Basisdaten!$C$15-X162)/(Y162*FAG_Basisdaten!$C$14),0),1),0)</f>
        <v>0</v>
      </c>
      <c r="AA162" s="79">
        <f>VLOOKUP(A162,FAG_Daten_2022!A$1:$FK$206,FAG_Daten_2022!$AW$1,FALSE)</f>
        <v>220.26</v>
      </c>
      <c r="AB162" s="83">
        <f>VLOOKUP(A162,FAG_Daten_2022!A$1:$FK$206,FAG_Daten_2022!$AZ$1,FALSE)</f>
        <v>0.20660000000000001</v>
      </c>
      <c r="AC162" s="3">
        <f>VLOOKUP(A162,FAG_Daten_2022!A$1:$FK$206,FAG_Daten_2022!$F$1,FALSE)</f>
        <v>1996</v>
      </c>
      <c r="AD162" s="3">
        <f>VLOOKUP(A162,FAG_Daten_2022!A$1:$FK$206,FAG_Daten_2022!$BC$1,FALSE)</f>
        <v>102.3</v>
      </c>
      <c r="AE162" s="3">
        <f>VLOOKUP(A162,FAG_Daten_2022!A$1:$FK$206,FAG_Daten_2022!$BD$1,FALSE)</f>
        <v>104.2</v>
      </c>
      <c r="AF162" s="80">
        <f>IF(OR(AA162&lt;FAG_Basisdaten!$C$18,AB162&gt;FAG_Basisdaten!$C$19),MAX((FAG_Basisdaten!$C$20+FAG_Basisdaten!$C$21*AA162+FAG_Basisdaten!$C$22*AB162*100)*AC162*(AD162/AE162),0),0)</f>
        <v>959500.79953934741</v>
      </c>
      <c r="AG162" s="3">
        <f>VLOOKUP(A162,FAG_Daten_2022!A$1:$FK$206,FAG_Daten_2022!$DH$1,FALSE)</f>
        <v>130</v>
      </c>
      <c r="AH162" s="3">
        <f>VLOOKUP(A162,FAG_Daten_2022!A$1:$FK$206,FAG_Daten_2022!$DJ$1,FALSE)</f>
        <v>99.67</v>
      </c>
      <c r="AI162" s="82">
        <f>ROUND(AF162-AF162*MIN(MAX((AH162*FAG_Basisdaten!$C$24-AG162)/(AH162*FAG_Basisdaten!$C$23),0),1),0)</f>
        <v>959501</v>
      </c>
      <c r="AJ162" s="3">
        <f>VLOOKUP(A162,FAG_Daten_2022!$A$1:$FK$206,FAG_Daten_2022!$BC$1,FALSE)</f>
        <v>102.3</v>
      </c>
      <c r="AK162" s="3">
        <f>VLOOKUP(A162,FAG_Daten_2022!$A$1:$FK$206,FAG_Daten_2022!$BD$1,FALSE)</f>
        <v>104.2</v>
      </c>
      <c r="AL162" s="82">
        <v>0</v>
      </c>
      <c r="AM162" s="82">
        <f t="shared" si="202"/>
        <v>5164374</v>
      </c>
      <c r="AN162" s="115" t="str">
        <f>IF(VLOOKUP($A162,FAG_Daten_2022!$A$1:$FK$206,FAG_Daten_2022!BS$1,FALSE)="","",VLOOKUP($A162,FAG_Daten_2022!$A$1:$FK$206,FAG_Daten_2022!BS$1,FALSE))</f>
        <v>Wila</v>
      </c>
      <c r="AO162" s="115" t="str">
        <f>IF(VLOOKUP($A162,FAG_Daten_2022!$A$1:$FK$206,FAG_Daten_2022!BT$1,FALSE)="","",VLOOKUP($A162,FAG_Daten_2022!$A$1:$FK$206,FAG_Daten_2022!BT$1,FALSE))</f>
        <v/>
      </c>
      <c r="AP162" s="115" t="str">
        <f>IF(VLOOKUP($A162,FAG_Daten_2022!$A$1:$FK$206,FAG_Daten_2022!BU$1,FALSE)="","",VLOOKUP($A162,FAG_Daten_2022!$A$1:$FK$206,FAG_Daten_2022!BU$1,FALSE))</f>
        <v/>
      </c>
      <c r="AQ162" s="115" t="str">
        <f>IF(VLOOKUP($A162,FAG_Daten_2022!$A$1:$FK$206,FAG_Daten_2022!BV$1,FALSE)="","",VLOOKUP($A162,FAG_Daten_2022!$A$1:$FK$206,FAG_Daten_2022!BV$1,FALSE))</f>
        <v/>
      </c>
      <c r="AR162" s="115" t="str">
        <f>IF(VLOOKUP($A162,FAG_Daten_2022!$A$1:$FK$206,FAG_Daten_2022!BW$1,FALSE)="","",VLOOKUP($A162,FAG_Daten_2022!$A$1:$FK$206,FAG_Daten_2022!BW$1,FALSE))</f>
        <v>Wila</v>
      </c>
      <c r="AS162" s="115" t="str">
        <f>IF(VLOOKUP($A162,FAG_Daten_2022!$A$1:$FK$206,FAG_Daten_2022!BX$1,FALSE)="","",VLOOKUP($A162,FAG_Daten_2022!$A$1:$FK$206,FAG_Daten_2022!BX$1,FALSE))</f>
        <v/>
      </c>
      <c r="AT162" s="115" t="str">
        <f>IF(VLOOKUP($A162,FAG_Daten_2022!$A$1:$FK$206,FAG_Daten_2022!BY$1,FALSE)="","",VLOOKUP($A162,FAG_Daten_2022!$A$1:$FK$206,FAG_Daten_2022!BY$1,FALSE))</f>
        <v/>
      </c>
      <c r="AU162" s="115" t="str">
        <f>IF(VLOOKUP($A162,FAG_Daten_2022!$A$1:$FK$206,FAG_Daten_2022!BZ$1,FALSE)="","",VLOOKUP($A162,FAG_Daten_2022!$A$1:$FK$206,FAG_Daten_2022!BZ$1,FALSE))</f>
        <v/>
      </c>
      <c r="AV162" s="115" t="str">
        <f>IF(VLOOKUP($A162,FAG_Daten_2022!$A$1:$FK$206,FAG_Daten_2022!CA$1,FALSE)="","",VLOOKUP($A162,FAG_Daten_2022!$A$1:$FK$206,FAG_Daten_2022!CA$1,FALSE))</f>
        <v/>
      </c>
      <c r="AW162" s="115" t="str">
        <f>IF(VLOOKUP($A162,FAG_Daten_2022!$A$1:$FK$206,FAG_Daten_2022!CB$1,FALSE)="","",VLOOKUP($A162,FAG_Daten_2022!$A$1:$FK$206,FAG_Daten_2022!CB$1,FALSE))</f>
        <v/>
      </c>
      <c r="AX162" s="115" t="str">
        <f>IF(VLOOKUP($A162,FAG_Daten_2022!$A$1:$FK$206,FAG_Daten_2022!CC$1,FALSE)="","",VLOOKUP($A162,FAG_Daten_2022!$A$1:$FK$206,FAG_Daten_2022!CC$1,FALSE))</f>
        <v/>
      </c>
      <c r="AY162" s="115" t="str">
        <f>IF(VLOOKUP($A162,FAG_Daten_2022!$A$1:$FK$206,FAG_Daten_2022!CD$1,FALSE)="","",VLOOKUP($A162,FAG_Daten_2022!$A$1:$FK$206,FAG_Daten_2022!CD$1,FALSE))</f>
        <v/>
      </c>
      <c r="AZ162" s="80">
        <f>VLOOKUP($A162,FAG_Daten_2022!$A$1:$FK$206,FAG_Daten_2022!$DH$1,FALSE)</f>
        <v>130</v>
      </c>
      <c r="BA162" s="80">
        <f>IF(VLOOKUP($A162,FAG_Daten_2022!$A$1:$FK$206,FAG_Daten_2022!M$1,FALSE)="","",VLOOKUP($A162,FAG_Daten_2022!$A$1:$FK$206,FAG_Daten_2022!M$1,FALSE))</f>
        <v>41</v>
      </c>
      <c r="BB162" s="80">
        <f>IF(VLOOKUP($A162,FAG_Daten_2022!$A$1:$FK$206,FAG_Daten_2022!N$1,FALSE)="","",VLOOKUP($A162,FAG_Daten_2022!$A$1:$FK$206,FAG_Daten_2022!N$1,FALSE))</f>
        <v>0</v>
      </c>
      <c r="BC162" s="80">
        <f>IF(VLOOKUP($A162,FAG_Daten_2022!$A$1:$FK$206,FAG_Daten_2022!O$1,FALSE)="","",VLOOKUP($A162,FAG_Daten_2022!$A$1:$FK$206,FAG_Daten_2022!O$1,FALSE))</f>
        <v>0</v>
      </c>
      <c r="BD162" s="80" t="str">
        <f>IF(VLOOKUP($A162,FAG_Daten_2022!$A$1:$FK$206,FAG_Daten_2022!P$1,FALSE)="","",VLOOKUP($A162,FAG_Daten_2022!$A$1:$FK$206,FAG_Daten_2022!P$1,FALSE))</f>
        <v/>
      </c>
      <c r="BE162" s="80">
        <f>IF(VLOOKUP($A162,FAG_Daten_2022!$A$1:$FK$206,FAG_Daten_2022!R$1,FALSE)="","",VLOOKUP($A162,FAG_Daten_2022!$A$1:$FK$206,FAG_Daten_2022!R$1,FALSE))</f>
        <v>30</v>
      </c>
      <c r="BF162" s="80">
        <f>IF(VLOOKUP($A162,FAG_Daten_2022!$A$1:$FK$206,FAG_Daten_2022!S$1,FALSE)="","",VLOOKUP($A162,FAG_Daten_2022!$A$1:$FK$206,FAG_Daten_2022!S$1,FALSE))</f>
        <v>0</v>
      </c>
      <c r="BG162" s="80" t="str">
        <f>IF(VLOOKUP($A162,FAG_Daten_2022!$A$1:$FK$206,FAG_Daten_2022!T$1,FALSE)="","",VLOOKUP($A162,FAG_Daten_2022!$A$1:$FK$206,FAG_Daten_2022!T$1,FALSE))</f>
        <v/>
      </c>
      <c r="BH162" s="80" t="str">
        <f>IF(VLOOKUP($A162,FAG_Daten_2022!$A$1:$FK$206,FAG_Daten_2022!U$1,FALSE)="","",VLOOKUP($A162,FAG_Daten_2022!$A$1:$FK$206,FAG_Daten_2022!U$1,FALSE))</f>
        <v/>
      </c>
      <c r="BI162" s="80">
        <f>IF(VLOOKUP($A162,FAG_Daten_2022!$A$1:$FK$206,FAG_Daten_2022!W$1,FALSE)="","",VLOOKUP($A162,FAG_Daten_2022!$A$1:$FK$206,FAG_Daten_2022!W$1,FALSE))</f>
        <v>0</v>
      </c>
      <c r="BJ162" s="80" t="str">
        <f>IF(VLOOKUP($A162,FAG_Daten_2022!$A$1:$FK$206,FAG_Daten_2022!X$1,FALSE)="","",VLOOKUP($A162,FAG_Daten_2022!$A$1:$FK$206,FAG_Daten_2022!X$1,FALSE))</f>
        <v/>
      </c>
      <c r="BK162" s="80" t="str">
        <f>IF(VLOOKUP($A162,FAG_Daten_2022!$A$1:$FK$206,FAG_Daten_2022!Y$1,FALSE)="","",VLOOKUP($A162,FAG_Daten_2022!$A$1:$FK$206,FAG_Daten_2022!Y$1,FALSE))</f>
        <v/>
      </c>
      <c r="BL162" s="80" t="str">
        <f>IF(VLOOKUP($A162,FAG_Daten_2022!$A$1:$FK$206,FAG_Daten_2022!Z$1,FALSE)="","",VLOOKUP($A162,FAG_Daten_2022!$A$1:$FK$206,FAG_Daten_2022!Z$1,FALSE))</f>
        <v/>
      </c>
      <c r="BM162" s="82">
        <f>IF(VLOOKUP($A162,FAG_Daten_2022!$A$1:$FK$206,FAG_Daten_2022!AG$1,FALSE)="","",VLOOKUP($A162,FAG_Daten_2022!$A$1:$FK$206,FAG_Daten_2022!AG$1,FALSE))</f>
        <v>3914793</v>
      </c>
      <c r="BN162" s="82">
        <f>IF(VLOOKUP($A162,FAG_Daten_2022!$A$1:$FK$206,FAG_Daten_2022!AH$1,FALSE)="","",VLOOKUP($A162,FAG_Daten_2022!$A$1:$FK$206,FAG_Daten_2022!AH$1,FALSE))</f>
        <v>3914793</v>
      </c>
      <c r="BO162" s="82">
        <f>IF(VLOOKUP($A162,FAG_Daten_2022!$A$1:$FK$206,FAG_Daten_2022!AI$1,FALSE)="","",VLOOKUP($A162,FAG_Daten_2022!$A$1:$FK$206,FAG_Daten_2022!AI$1,FALSE))</f>
        <v>0</v>
      </c>
      <c r="BP162" s="113">
        <f>IF(VLOOKUP($A162,FAG_Daten_2022!$A$1:$FK$206,FAG_Daten_2022!AJ$1,FALSE)="","",VLOOKUP($A162,FAG_Daten_2022!$A$1:$FK$206,FAG_Daten_2022!AJ$1,FALSE))</f>
        <v>0</v>
      </c>
      <c r="BQ162" s="82" t="str">
        <f>IF(VLOOKUP($A162,FAG_Daten_2022!$A$1:$FK$206,FAG_Daten_2022!AK$1,FALSE)="","",VLOOKUP($A162,FAG_Daten_2022!$A$1:$FK$206,FAG_Daten_2022!AK$1,FALSE))</f>
        <v/>
      </c>
      <c r="BR162" s="82">
        <f>IF(VLOOKUP($A162,FAG_Daten_2022!$A$1:$FK$206,FAG_Daten_2022!AL$1,FALSE)="","",VLOOKUP($A162,FAG_Daten_2022!$A$1:$FK$206,FAG_Daten_2022!AL$1,FALSE))</f>
        <v>3914793</v>
      </c>
      <c r="BS162" s="82">
        <f>IF(VLOOKUP($A162,FAG_Daten_2022!$A$1:$FK$206,FAG_Daten_2022!AM$1,FALSE)="","",VLOOKUP($A162,FAG_Daten_2022!$A$1:$FK$206,FAG_Daten_2022!AM$1,FALSE))</f>
        <v>0</v>
      </c>
      <c r="BT162" s="82" t="str">
        <f>IF(VLOOKUP($A162,FAG_Daten_2022!$A$1:$FK$206,FAG_Daten_2022!AN$1,FALSE)="","",VLOOKUP($A162,FAG_Daten_2022!$A$1:$FK$206,FAG_Daten_2022!AN$1,FALSE))</f>
        <v/>
      </c>
      <c r="BU162" s="82" t="str">
        <f>IF(VLOOKUP($A162,FAG_Daten_2022!$A$1:$FK$206,FAG_Daten_2022!AO$1,FALSE)="","",VLOOKUP($A162,FAG_Daten_2022!$A$1:$FK$206,FAG_Daten_2022!AO$1,FALSE))</f>
        <v/>
      </c>
      <c r="BV162" s="82">
        <f>IF(VLOOKUP($A162,FAG_Daten_2022!$A$1:$FK$206,FAG_Daten_2022!AP$1,FALSE)="","",VLOOKUP($A162,FAG_Daten_2022!$A$1:$FK$206,FAG_Daten_2022!AP$1,FALSE))</f>
        <v>0</v>
      </c>
      <c r="BW162" s="82" t="str">
        <f>IF(VLOOKUP($A162,FAG_Daten_2022!$A$1:$FK$206,FAG_Daten_2022!AQ$1,FALSE)="","",VLOOKUP($A162,FAG_Daten_2022!$A$1:$FK$206,FAG_Daten_2022!AQ$1,FALSE))</f>
        <v/>
      </c>
      <c r="BX162" s="82" t="str">
        <f>IF(VLOOKUP($A162,FAG_Daten_2022!$A$1:$FK$206,FAG_Daten_2022!AR$1,FALSE)="","",VLOOKUP($A162,FAG_Daten_2022!$A$1:$FK$206,FAG_Daten_2022!AR$1,FALSE))</f>
        <v/>
      </c>
      <c r="BY162" s="82" t="str">
        <f>IF(VLOOKUP($A162,FAG_Daten_2022!$A$1:$FK$206,FAG_Daten_2022!AS$1,FALSE)="","",VLOOKUP($A162,FAG_Daten_2022!$A$1:$FK$206,FAG_Daten_2022!AS$1,FALSE))</f>
        <v/>
      </c>
      <c r="BZ162" s="82">
        <f t="shared" si="203"/>
        <v>1326152</v>
      </c>
      <c r="CA162" s="82">
        <f t="shared" si="204"/>
        <v>0</v>
      </c>
      <c r="CB162" s="82">
        <f t="shared" si="205"/>
        <v>0</v>
      </c>
      <c r="CC162" s="82" t="str">
        <f t="shared" si="206"/>
        <v/>
      </c>
      <c r="CD162" s="82">
        <f t="shared" si="207"/>
        <v>970355</v>
      </c>
      <c r="CE162" s="82">
        <f t="shared" si="208"/>
        <v>0</v>
      </c>
      <c r="CF162" s="82" t="str">
        <f t="shared" si="209"/>
        <v/>
      </c>
      <c r="CG162" s="82" t="str">
        <f t="shared" si="210"/>
        <v/>
      </c>
      <c r="CH162" s="82">
        <f t="shared" si="211"/>
        <v>0</v>
      </c>
      <c r="CI162" s="82" t="str">
        <f t="shared" si="212"/>
        <v/>
      </c>
      <c r="CJ162" s="82" t="str">
        <f t="shared" si="213"/>
        <v/>
      </c>
      <c r="CK162" s="82" t="str">
        <f t="shared" si="214"/>
        <v/>
      </c>
      <c r="CL162" s="82">
        <f t="shared" si="215"/>
        <v>0</v>
      </c>
      <c r="CM162" s="82">
        <f t="shared" si="216"/>
        <v>0</v>
      </c>
      <c r="CN162" s="82">
        <f t="shared" si="217"/>
        <v>0</v>
      </c>
      <c r="CO162" s="82" t="str">
        <f t="shared" si="218"/>
        <v/>
      </c>
      <c r="CP162" s="82">
        <f t="shared" si="219"/>
        <v>0</v>
      </c>
      <c r="CQ162" s="82">
        <f t="shared" si="220"/>
        <v>0</v>
      </c>
      <c r="CR162" s="82" t="str">
        <f t="shared" si="221"/>
        <v/>
      </c>
      <c r="CS162" s="82" t="str">
        <f t="shared" si="222"/>
        <v/>
      </c>
      <c r="CT162" s="82">
        <f t="shared" si="223"/>
        <v>0</v>
      </c>
      <c r="CU162" s="82" t="str">
        <f t="shared" si="224"/>
        <v/>
      </c>
      <c r="CV162" s="82" t="str">
        <f t="shared" si="225"/>
        <v/>
      </c>
      <c r="CW162" s="82" t="str">
        <f t="shared" si="226"/>
        <v/>
      </c>
      <c r="CX162" s="82">
        <f t="shared" si="227"/>
        <v>2296507</v>
      </c>
      <c r="CY162" s="82">
        <f>VLOOKUP($A162,FAG_Daten_2022!$A$1:$FK$206,FAG_Daten_2022!I$1,FALSE)</f>
        <v>411</v>
      </c>
      <c r="CZ162" s="82">
        <f>IF(VLOOKUP($A162,FAG_Daten_2022!$A$1:$FK$206,FAG_Daten_2022!BE$1,FALSE)="","",VLOOKUP($A162,FAG_Daten_2022!$A$1:$FK$206,FAG_Daten_2022!BE$1,FALSE))</f>
        <v>157</v>
      </c>
      <c r="DA162" s="82" t="str">
        <f>IF(VLOOKUP($A162,FAG_Daten_2022!$A$1:$FK$206,FAG_Daten_2022!BF$1,FALSE)="","",VLOOKUP($A162,FAG_Daten_2022!$A$1:$FK$206,FAG_Daten_2022!BF$1,FALSE))</f>
        <v/>
      </c>
      <c r="DB162" s="82" t="str">
        <f>IF(VLOOKUP($A162,FAG_Daten_2022!$A$1:$FK$206,FAG_Daten_2022!BG$1,FALSE)="","",VLOOKUP($A162,FAG_Daten_2022!$A$1:$FK$206,FAG_Daten_2022!BG$1,FALSE))</f>
        <v/>
      </c>
      <c r="DC162" s="82" t="str">
        <f>IF(VLOOKUP($A162,FAG_Daten_2022!$A$1:$FK$206,FAG_Daten_2022!BH$1,FALSE)="","",VLOOKUP($A162,FAG_Daten_2022!$A$1:$FK$206,FAG_Daten_2022!BH$1,FALSE))</f>
        <v/>
      </c>
      <c r="DD162" s="82">
        <f>IF(VLOOKUP($A162,FAG_Daten_2022!$A$1:$FK$206,FAG_Daten_2022!BI$1,FALSE)="","",VLOOKUP($A162,FAG_Daten_2022!$A$1:$FK$206,FAG_Daten_2022!BI$1,FALSE))</f>
        <v>58</v>
      </c>
      <c r="DE162" s="82" t="str">
        <f>IF(VLOOKUP($A162,FAG_Daten_2022!$A$1:$FK$206,FAG_Daten_2022!BJ$1,FALSE)="","",VLOOKUP($A162,FAG_Daten_2022!$A$1:$FK$206,FAG_Daten_2022!BJ$1,FALSE))</f>
        <v/>
      </c>
      <c r="DF162" s="82" t="str">
        <f>IF(VLOOKUP($A162,FAG_Daten_2022!$A$1:$FK$206,FAG_Daten_2022!BK$1,FALSE)="","",VLOOKUP($A162,FAG_Daten_2022!$A$1:$FK$206,FAG_Daten_2022!BK$1,FALSE))</f>
        <v/>
      </c>
      <c r="DG162" s="82" t="str">
        <f>IF(VLOOKUP($A162,FAG_Daten_2022!$A$1:$FK$206,FAG_Daten_2022!BL$1,FALSE)="","",VLOOKUP($A162,FAG_Daten_2022!$A$1:$FK$206,FAG_Daten_2022!BL$1,FALSE))</f>
        <v/>
      </c>
      <c r="DH162" s="82" t="str">
        <f>IF(VLOOKUP($A162,FAG_Daten_2022!$A$1:$FK$206,FAG_Daten_2022!BM$1,FALSE)="","",VLOOKUP($A162,FAG_Daten_2022!$A$1:$FK$206,FAG_Daten_2022!BM$1,FALSE))</f>
        <v/>
      </c>
      <c r="DI162" s="82" t="str">
        <f>IF(VLOOKUP($A162,FAG_Daten_2022!$A$1:$FK$206,FAG_Daten_2022!BN$1,FALSE)="","",VLOOKUP($A162,FAG_Daten_2022!$A$1:$FK$206,FAG_Daten_2022!BN$1,FALSE))</f>
        <v/>
      </c>
      <c r="DJ162" s="82" t="str">
        <f>IF(VLOOKUP($A162,FAG_Daten_2022!$A$1:$FK$206,FAG_Daten_2022!BO$1,FALSE)="","",VLOOKUP($A162,FAG_Daten_2022!$A$1:$FK$206,FAG_Daten_2022!BO$1,FALSE))</f>
        <v/>
      </c>
      <c r="DK162" s="82" t="str">
        <f>IF(VLOOKUP($A162,FAG_Daten_2022!$A$1:$FK$206,FAG_Daten_2022!BP$1,FALSE)="","",VLOOKUP($A162,FAG_Daten_2022!$A$1:$FK$206,FAG_Daten_2022!BP$1,FALSE))</f>
        <v/>
      </c>
      <c r="DL162" s="82" t="str">
        <f>IF(VLOOKUP($A162,FAG_Daten_2022!$A$1:$FK$206,FAG_Daten_2022!BQ$1,FALSE)="","",VLOOKUP($A162,FAG_Daten_2022!$A$1:$FK$206,FAG_Daten_2022!BQ$1,FALSE))</f>
        <v/>
      </c>
      <c r="DM162" s="82" t="str">
        <f>IF(VLOOKUP($A162,FAG_Daten_2022!$A$1:$FK$206,FAG_Daten_2022!BR$1,FALSE)="","",VLOOKUP($A162,FAG_Daten_2022!$A$1:$FK$206,FAG_Daten_2022!BR$1,FALSE))</f>
        <v/>
      </c>
      <c r="DN162" s="82">
        <f t="shared" si="228"/>
        <v>0</v>
      </c>
      <c r="DO162" s="82" t="str">
        <f t="shared" si="229"/>
        <v/>
      </c>
      <c r="DP162" s="82" t="str">
        <f t="shared" si="230"/>
        <v/>
      </c>
      <c r="DQ162" s="82" t="str">
        <f t="shared" si="231"/>
        <v/>
      </c>
      <c r="DR162" s="82">
        <f t="shared" si="232"/>
        <v>0</v>
      </c>
      <c r="DS162" s="82" t="str">
        <f t="shared" si="233"/>
        <v/>
      </c>
      <c r="DT162" s="82" t="str">
        <f t="shared" si="234"/>
        <v/>
      </c>
      <c r="DU162" s="82" t="str">
        <f t="shared" si="235"/>
        <v/>
      </c>
      <c r="DV162" s="82" t="str">
        <f t="shared" si="236"/>
        <v/>
      </c>
      <c r="DW162" s="82" t="str">
        <f t="shared" si="237"/>
        <v/>
      </c>
      <c r="DX162" s="82" t="str">
        <f t="shared" si="238"/>
        <v/>
      </c>
      <c r="DY162" s="82" t="str">
        <f t="shared" si="239"/>
        <v/>
      </c>
      <c r="DZ162" s="82">
        <f t="shared" si="240"/>
        <v>0</v>
      </c>
      <c r="EA162" s="82">
        <f t="shared" si="241"/>
        <v>2296507</v>
      </c>
      <c r="EB162" s="82"/>
      <c r="EC162" s="82"/>
      <c r="ED162" s="82"/>
      <c r="EE162" s="82"/>
      <c r="EF162" s="82"/>
      <c r="EG162" s="82"/>
      <c r="EH162" s="82"/>
      <c r="EI162" s="82"/>
      <c r="EJ162" s="82"/>
      <c r="EL162" s="11"/>
    </row>
    <row r="163" spans="1:142" s="3" customFormat="1" outlineLevel="1" x14ac:dyDescent="0.2">
      <c r="A163" s="3">
        <v>182</v>
      </c>
      <c r="B163" s="3" t="str">
        <f>VLOOKUP(A163,FAG_Daten_2022!A$1:$FK$206,FAG_Daten_2022!$B$1,FALSE)</f>
        <v>Wildberg</v>
      </c>
      <c r="C163" s="3" t="str">
        <f>VLOOKUP(A163,FAG_Daten_2022!A$1:$FK$206,FAG_Daten_2022!$C$1,FALSE)</f>
        <v>Politische Gemeinde</v>
      </c>
      <c r="D163" s="3" t="str">
        <f>VLOOKUP(A163,FAG_Daten_2022!A$1:$FK$206,FAG_Daten_2022!$D$1,FALSE)</f>
        <v>Bezirk Pfäffikon</v>
      </c>
      <c r="E163" s="82">
        <f>VLOOKUP(A163,FAG_Daten_2022!A$1:$FK$206,FAG_Daten_2022!$AT$1,FALSE)</f>
        <v>2002</v>
      </c>
      <c r="F163" s="82">
        <f>VLOOKUP(A163,FAG_Daten_2022!A$1:$FK$206,FAG_Daten_2022!$AV$1,FALSE)</f>
        <v>3770</v>
      </c>
      <c r="G163" s="82">
        <f>VLOOKUP(A163,FAG_Daten_2022!A$1:$FK$206,FAG_Daten_2022!$F$1,FALSE)</f>
        <v>1009</v>
      </c>
      <c r="H163" s="80">
        <f>VLOOKUP(A163,FAG_Daten_2022!A$1:$FK$206,FAG_Daten_2022!$DH$1,FALSE)</f>
        <v>127</v>
      </c>
      <c r="I163" s="82">
        <f>ROUND(IF(E163&lt;FAG_Basisdaten!$C$5*F163,(FAG_Basisdaten!$C$5*F163-E163)*G163*H163/100,0),0)</f>
        <v>2024019</v>
      </c>
      <c r="J163" s="82">
        <f>VLOOKUP(A163,FAG_Daten_2022!A$1:$FK$206,FAG_Daten_2022!$AT$1,FALSE)</f>
        <v>2002</v>
      </c>
      <c r="K163" s="82">
        <f>VLOOKUP(A163,FAG_Daten_2022!A$1:$FK$206,FAG_Daten_2022!$AV$1,FALSE)</f>
        <v>3770</v>
      </c>
      <c r="L163" s="3">
        <f>VLOOKUP(A163,FAG_Daten_2022!A$1:$FK$206,FAG_Daten_2022!$F$1,FALSE)</f>
        <v>1009</v>
      </c>
      <c r="M163" s="3">
        <f>VLOOKUP(A163,FAG_Daten_2022!A$1:$FK$206,FAG_Daten_2022!DJ$1,FALSE)</f>
        <v>99.67</v>
      </c>
      <c r="N163" s="3">
        <f>VLOOKUP(A163,FAG_Daten_2022!A$1:$FK$206,FAG_Daten_2022!$DK$1,FALSE)</f>
        <v>100.87</v>
      </c>
      <c r="O163" s="82">
        <f>ROUND(IF(J163&gt;K163*FAG_Basisdaten!$C$8,(J163-K163*FAG_Basisdaten!$C$8)*FAG_Basisdaten!$C$9*L163*(M163/N163),0),0)</f>
        <v>0</v>
      </c>
      <c r="P163" s="82">
        <f>VLOOKUP(A163,FAG_Daten_2022!A$1:$FK$206,FAG_Daten_2022!$I$1,FALSE)</f>
        <v>229</v>
      </c>
      <c r="Q163" s="82">
        <f>VLOOKUP(A163,FAG_Daten_2022!A$1:$FK$206,FAG_Daten_2022!$F$1,FALSE)</f>
        <v>1009</v>
      </c>
      <c r="R163" s="82">
        <f>VLOOKUP(A163,FAG_Daten_2022!A$1:$FK$206,FAG_Daten_2022!$K$1,FALSE)</f>
        <v>232131</v>
      </c>
      <c r="S163" s="82">
        <f>VLOOKUP(A163,FAG_Daten_2022!A$1:$FK$206,FAG_Daten_2022!$H$1,FALSE)</f>
        <v>1130451</v>
      </c>
      <c r="T163" s="82">
        <f>VLOOKUP(A163,FAG_Daten_2022!A$1:$FK$206,FAG_Daten_2022!$F$1,FALSE)</f>
        <v>1009</v>
      </c>
      <c r="U163" s="3">
        <f>VLOOKUP(A163,FAG_Daten_2022!A$1:$FK$206,FAG_Daten_2022!$BC$1,FALSE)</f>
        <v>102.3</v>
      </c>
      <c r="V163" s="3">
        <f>VLOOKUP(A163,FAG_Daten_2022!A$1:$FK$206,FAG_Daten_2022!$BD$1,FALSE)</f>
        <v>104.2</v>
      </c>
      <c r="W163" s="118">
        <f>IF((P163/Q163)&gt;(R163/S163)*FAG_Basisdaten!$C$12,((P163/Q163)-(R163/S163)*FAG_Basisdaten!$C$12)*T163*FAG_Basisdaten!$C$13*(U163/V163),0)</f>
        <v>12829.934379577537</v>
      </c>
      <c r="X163" s="3">
        <f>VLOOKUP(A163,FAG_Daten_2022!A$1:$FK$206,FAG_Daten_2022!$DH$1,FALSE)</f>
        <v>127</v>
      </c>
      <c r="Y163" s="3">
        <f>VLOOKUP(A163,FAG_Daten_2022!A$1:$FK$206,FAG_Daten_2022!$DJ$1,FALSE)</f>
        <v>99.67</v>
      </c>
      <c r="Z163" s="82">
        <f>ROUND(W163-W163*MIN(MAX((Y163*FAG_Basisdaten!$C$15-X163)/(Y163*FAG_Basisdaten!$C$14),0),1),0)</f>
        <v>12228</v>
      </c>
      <c r="AA163" s="79">
        <f>VLOOKUP(A163,FAG_Daten_2022!A$1:$FK$206,FAG_Daten_2022!$AW$1,FALSE)</f>
        <v>96.06</v>
      </c>
      <c r="AB163" s="83">
        <f>VLOOKUP(A163,FAG_Daten_2022!A$1:$FK$206,FAG_Daten_2022!$AZ$1,FALSE)</f>
        <v>4.2200000000000001E-2</v>
      </c>
      <c r="AC163" s="3">
        <f>VLOOKUP(A163,FAG_Daten_2022!A$1:$FK$206,FAG_Daten_2022!$F$1,FALSE)</f>
        <v>1009</v>
      </c>
      <c r="AD163" s="3">
        <f>VLOOKUP(A163,FAG_Daten_2022!A$1:$FK$206,FAG_Daten_2022!$BC$1,FALSE)</f>
        <v>102.3</v>
      </c>
      <c r="AE163" s="3">
        <f>VLOOKUP(A163,FAG_Daten_2022!A$1:$FK$206,FAG_Daten_2022!$BD$1,FALSE)</f>
        <v>104.2</v>
      </c>
      <c r="AF163" s="80">
        <f>IF(OR(AA163&lt;FAG_Basisdaten!$C$18,AB163&gt;FAG_Basisdaten!$C$19),MAX((FAG_Basisdaten!$C$20+FAG_Basisdaten!$C$21*AA163+FAG_Basisdaten!$C$22*AB163*100)*AC163*(AD163/AE163),0),0)</f>
        <v>363788.57838771591</v>
      </c>
      <c r="AG163" s="3">
        <f>VLOOKUP(A163,FAG_Daten_2022!A$1:$FK$206,FAG_Daten_2022!$DH$1,FALSE)</f>
        <v>127</v>
      </c>
      <c r="AH163" s="3">
        <f>VLOOKUP(A163,FAG_Daten_2022!A$1:$FK$206,FAG_Daten_2022!$DJ$1,FALSE)</f>
        <v>99.67</v>
      </c>
      <c r="AI163" s="82">
        <f>ROUND(AF163-AF163*MIN(MAX((AH163*FAG_Basisdaten!$C$24-AG163)/(AH163*FAG_Basisdaten!$C$23),0),1),0)</f>
        <v>346727</v>
      </c>
      <c r="AJ163" s="3">
        <f>VLOOKUP(A163,FAG_Daten_2022!$A$1:$FK$206,FAG_Daten_2022!$BC$1,FALSE)</f>
        <v>102.3</v>
      </c>
      <c r="AK163" s="3">
        <f>VLOOKUP(A163,FAG_Daten_2022!$A$1:$FK$206,FAG_Daten_2022!$BD$1,FALSE)</f>
        <v>104.2</v>
      </c>
      <c r="AL163" s="82">
        <v>0</v>
      </c>
      <c r="AM163" s="82">
        <f t="shared" si="202"/>
        <v>2382974</v>
      </c>
      <c r="AN163" s="115"/>
      <c r="AO163" s="115" t="str">
        <f>IF(VLOOKUP($A163,FAG_Daten_2022!$A$1:$FK$206,FAG_Daten_2022!BT$1,FALSE)="","",VLOOKUP($A163,FAG_Daten_2022!$A$1:$FK$206,FAG_Daten_2022!BT$1,FALSE))</f>
        <v/>
      </c>
      <c r="AP163" s="115" t="str">
        <f>IF(VLOOKUP($A163,FAG_Daten_2022!$A$1:$FK$206,FAG_Daten_2022!BU$1,FALSE)="","",VLOOKUP($A163,FAG_Daten_2022!$A$1:$FK$206,FAG_Daten_2022!BU$1,FALSE))</f>
        <v/>
      </c>
      <c r="AQ163" s="115" t="str">
        <f>IF(VLOOKUP($A163,FAG_Daten_2022!$A$1:$FK$206,FAG_Daten_2022!BV$1,FALSE)="","",VLOOKUP($A163,FAG_Daten_2022!$A$1:$FK$206,FAG_Daten_2022!BV$1,FALSE))</f>
        <v/>
      </c>
      <c r="AR163" s="115" t="str">
        <f>IF(VLOOKUP($A163,FAG_Daten_2022!$A$1:$FK$206,FAG_Daten_2022!BW$1,FALSE)="","",VLOOKUP($A163,FAG_Daten_2022!$A$1:$FK$206,FAG_Daten_2022!BW$1,FALSE))</f>
        <v>Turbenthal-Wildberg</v>
      </c>
      <c r="AS163" s="115" t="str">
        <f>IF(VLOOKUP($A163,FAG_Daten_2022!$A$1:$FK$206,FAG_Daten_2022!BX$1,FALSE)="","",VLOOKUP($A163,FAG_Daten_2022!$A$1:$FK$206,FAG_Daten_2022!BX$1,FALSE))</f>
        <v>Wila</v>
      </c>
      <c r="AT163" s="115" t="str">
        <f>IF(VLOOKUP($A163,FAG_Daten_2022!$A$1:$FK$206,FAG_Daten_2022!BY$1,FALSE)="","",VLOOKUP($A163,FAG_Daten_2022!$A$1:$FK$206,FAG_Daten_2022!BY$1,FALSE))</f>
        <v/>
      </c>
      <c r="AU163" s="115" t="str">
        <f>IF(VLOOKUP($A163,FAG_Daten_2022!$A$1:$FK$206,FAG_Daten_2022!BZ$1,FALSE)="","",VLOOKUP($A163,FAG_Daten_2022!$A$1:$FK$206,FAG_Daten_2022!BZ$1,FALSE))</f>
        <v/>
      </c>
      <c r="AV163" s="115" t="str">
        <f>IF(VLOOKUP($A163,FAG_Daten_2022!$A$1:$FK$206,FAG_Daten_2022!CA$1,FALSE)="","",VLOOKUP($A163,FAG_Daten_2022!$A$1:$FK$206,FAG_Daten_2022!CA$1,FALSE))</f>
        <v/>
      </c>
      <c r="AW163" s="115" t="str">
        <f>IF(VLOOKUP($A163,FAG_Daten_2022!$A$1:$FK$206,FAG_Daten_2022!CB$1,FALSE)="","",VLOOKUP($A163,FAG_Daten_2022!$A$1:$FK$206,FAG_Daten_2022!CB$1,FALSE))</f>
        <v/>
      </c>
      <c r="AX163" s="115" t="str">
        <f>IF(VLOOKUP($A163,FAG_Daten_2022!$A$1:$FK$206,FAG_Daten_2022!CC$1,FALSE)="","",VLOOKUP($A163,FAG_Daten_2022!$A$1:$FK$206,FAG_Daten_2022!CC$1,FALSE))</f>
        <v/>
      </c>
      <c r="AY163" s="115" t="str">
        <f>IF(VLOOKUP($A163,FAG_Daten_2022!$A$1:$FK$206,FAG_Daten_2022!CD$1,FALSE)="","",VLOOKUP($A163,FAG_Daten_2022!$A$1:$FK$206,FAG_Daten_2022!CD$1,FALSE))</f>
        <v/>
      </c>
      <c r="AZ163" s="80">
        <f>VLOOKUP($A163,FAG_Daten_2022!$A$1:$FK$206,FAG_Daten_2022!$DH$1,FALSE)</f>
        <v>127</v>
      </c>
      <c r="BA163" s="80"/>
      <c r="BB163" s="80">
        <f>IF(VLOOKUP($A163,FAG_Daten_2022!$A$1:$FK$206,FAG_Daten_2022!N$1,FALSE)="","",VLOOKUP($A163,FAG_Daten_2022!$A$1:$FK$206,FAG_Daten_2022!N$1,FALSE))</f>
        <v>0</v>
      </c>
      <c r="BC163" s="80">
        <f>IF(VLOOKUP($A163,FAG_Daten_2022!$A$1:$FK$206,FAG_Daten_2022!O$1,FALSE)="","",VLOOKUP($A163,FAG_Daten_2022!$A$1:$FK$206,FAG_Daten_2022!O$1,FALSE))</f>
        <v>0</v>
      </c>
      <c r="BD163" s="80" t="str">
        <f>IF(VLOOKUP($A163,FAG_Daten_2022!$A$1:$FK$206,FAG_Daten_2022!P$1,FALSE)="","",VLOOKUP($A163,FAG_Daten_2022!$A$1:$FK$206,FAG_Daten_2022!P$1,FALSE))</f>
        <v/>
      </c>
      <c r="BE163" s="80">
        <f>IF(VLOOKUP($A163,FAG_Daten_2022!$A$1:$FK$206,FAG_Daten_2022!R$1,FALSE)="","",VLOOKUP($A163,FAG_Daten_2022!$A$1:$FK$206,FAG_Daten_2022!R$1,FALSE))</f>
        <v>22</v>
      </c>
      <c r="BF163" s="80">
        <f>IF(VLOOKUP($A163,FAG_Daten_2022!$A$1:$FK$206,FAG_Daten_2022!S$1,FALSE)="","",VLOOKUP($A163,FAG_Daten_2022!$A$1:$FK$206,FAG_Daten_2022!S$1,FALSE))</f>
        <v>30</v>
      </c>
      <c r="BG163" s="80" t="str">
        <f>IF(VLOOKUP($A163,FAG_Daten_2022!$A$1:$FK$206,FAG_Daten_2022!T$1,FALSE)="","",VLOOKUP($A163,FAG_Daten_2022!$A$1:$FK$206,FAG_Daten_2022!T$1,FALSE))</f>
        <v/>
      </c>
      <c r="BH163" s="80" t="str">
        <f>IF(VLOOKUP($A163,FAG_Daten_2022!$A$1:$FK$206,FAG_Daten_2022!U$1,FALSE)="","",VLOOKUP($A163,FAG_Daten_2022!$A$1:$FK$206,FAG_Daten_2022!U$1,FALSE))</f>
        <v/>
      </c>
      <c r="BI163" s="80">
        <f>IF(VLOOKUP($A163,FAG_Daten_2022!$A$1:$FK$206,FAG_Daten_2022!W$1,FALSE)="","",VLOOKUP($A163,FAG_Daten_2022!$A$1:$FK$206,FAG_Daten_2022!W$1,FALSE))</f>
        <v>0</v>
      </c>
      <c r="BJ163" s="80" t="str">
        <f>IF(VLOOKUP($A163,FAG_Daten_2022!$A$1:$FK$206,FAG_Daten_2022!X$1,FALSE)="","",VLOOKUP($A163,FAG_Daten_2022!$A$1:$FK$206,FAG_Daten_2022!X$1,FALSE))</f>
        <v/>
      </c>
      <c r="BK163" s="80" t="str">
        <f>IF(VLOOKUP($A163,FAG_Daten_2022!$A$1:$FK$206,FAG_Daten_2022!Y$1,FALSE)="","",VLOOKUP($A163,FAG_Daten_2022!$A$1:$FK$206,FAG_Daten_2022!Y$1,FALSE))</f>
        <v/>
      </c>
      <c r="BL163" s="80" t="str">
        <f>IF(VLOOKUP($A163,FAG_Daten_2022!$A$1:$FK$206,FAG_Daten_2022!Z$1,FALSE)="","",VLOOKUP($A163,FAG_Daten_2022!$A$1:$FK$206,FAG_Daten_2022!Z$1,FALSE))</f>
        <v/>
      </c>
      <c r="BM163" s="82">
        <f>IF(VLOOKUP($A163,FAG_Daten_2022!$A$1:$FK$206,FAG_Daten_2022!AG$1,FALSE)="","",VLOOKUP($A163,FAG_Daten_2022!$A$1:$FK$206,FAG_Daten_2022!AG$1,FALSE))</f>
        <v>2019659</v>
      </c>
      <c r="BN163" s="82"/>
      <c r="BO163" s="82">
        <f>IF(VLOOKUP($A163,FAG_Daten_2022!$A$1:$FK$206,FAG_Daten_2022!AI$1,FALSE)="","",VLOOKUP($A163,FAG_Daten_2022!$A$1:$FK$206,FAG_Daten_2022!AI$1,FALSE))</f>
        <v>0</v>
      </c>
      <c r="BP163" s="113">
        <f>IF(VLOOKUP($A163,FAG_Daten_2022!$A$1:$FK$206,FAG_Daten_2022!AJ$1,FALSE)="","",VLOOKUP($A163,FAG_Daten_2022!$A$1:$FK$206,FAG_Daten_2022!AJ$1,FALSE))</f>
        <v>0</v>
      </c>
      <c r="BQ163" s="82" t="str">
        <f>IF(VLOOKUP($A163,FAG_Daten_2022!$A$1:$FK$206,FAG_Daten_2022!AK$1,FALSE)="","",VLOOKUP($A163,FAG_Daten_2022!$A$1:$FK$206,FAG_Daten_2022!AK$1,FALSE))</f>
        <v/>
      </c>
      <c r="BR163" s="82">
        <f>IF(VLOOKUP($A163,FAG_Daten_2022!$A$1:$FK$206,FAG_Daten_2022!AL$1,FALSE)="","",VLOOKUP($A163,FAG_Daten_2022!$A$1:$FK$206,FAG_Daten_2022!AL$1,FALSE))</f>
        <v>1624933</v>
      </c>
      <c r="BS163" s="82">
        <f>IF(VLOOKUP($A163,FAG_Daten_2022!$A$1:$FK$206,FAG_Daten_2022!AM$1,FALSE)="","",VLOOKUP($A163,FAG_Daten_2022!$A$1:$FK$206,FAG_Daten_2022!AM$1,FALSE))</f>
        <v>394726</v>
      </c>
      <c r="BT163" s="82" t="str">
        <f>IF(VLOOKUP($A163,FAG_Daten_2022!$A$1:$FK$206,FAG_Daten_2022!AN$1,FALSE)="","",VLOOKUP($A163,FAG_Daten_2022!$A$1:$FK$206,FAG_Daten_2022!AN$1,FALSE))</f>
        <v/>
      </c>
      <c r="BU163" s="82" t="str">
        <f>IF(VLOOKUP($A163,FAG_Daten_2022!$A$1:$FK$206,FAG_Daten_2022!AO$1,FALSE)="","",VLOOKUP($A163,FAG_Daten_2022!$A$1:$FK$206,FAG_Daten_2022!AO$1,FALSE))</f>
        <v/>
      </c>
      <c r="BV163" s="82">
        <f>IF(VLOOKUP($A163,FAG_Daten_2022!$A$1:$FK$206,FAG_Daten_2022!AP$1,FALSE)="","",VLOOKUP($A163,FAG_Daten_2022!$A$1:$FK$206,FAG_Daten_2022!AP$1,FALSE))</f>
        <v>0</v>
      </c>
      <c r="BW163" s="82" t="str">
        <f>IF(VLOOKUP($A163,FAG_Daten_2022!$A$1:$FK$206,FAG_Daten_2022!AQ$1,FALSE)="","",VLOOKUP($A163,FAG_Daten_2022!$A$1:$FK$206,FAG_Daten_2022!AQ$1,FALSE))</f>
        <v/>
      </c>
      <c r="BX163" s="82" t="str">
        <f>IF(VLOOKUP($A163,FAG_Daten_2022!$A$1:$FK$206,FAG_Daten_2022!AR$1,FALSE)="","",VLOOKUP($A163,FAG_Daten_2022!$A$1:$FK$206,FAG_Daten_2022!AR$1,FALSE))</f>
        <v/>
      </c>
      <c r="BY163" s="82" t="str">
        <f>IF(VLOOKUP($A163,FAG_Daten_2022!$A$1:$FK$206,FAG_Daten_2022!AS$1,FALSE)="","",VLOOKUP($A163,FAG_Daten_2022!$A$1:$FK$206,FAG_Daten_2022!AS$1,FALSE))</f>
        <v/>
      </c>
      <c r="BZ163" s="82" t="str">
        <f t="shared" si="203"/>
        <v/>
      </c>
      <c r="CA163" s="82">
        <f t="shared" si="204"/>
        <v>0</v>
      </c>
      <c r="CB163" s="82">
        <f t="shared" si="205"/>
        <v>0</v>
      </c>
      <c r="CC163" s="82" t="str">
        <f t="shared" si="206"/>
        <v/>
      </c>
      <c r="CD163" s="82">
        <f t="shared" si="207"/>
        <v>282092</v>
      </c>
      <c r="CE163" s="82">
        <f t="shared" si="208"/>
        <v>93444</v>
      </c>
      <c r="CF163" s="82" t="str">
        <f t="shared" si="209"/>
        <v/>
      </c>
      <c r="CG163" s="82" t="str">
        <f t="shared" si="210"/>
        <v/>
      </c>
      <c r="CH163" s="82">
        <f t="shared" si="211"/>
        <v>0</v>
      </c>
      <c r="CI163" s="82" t="str">
        <f t="shared" si="212"/>
        <v/>
      </c>
      <c r="CJ163" s="82" t="str">
        <f t="shared" si="213"/>
        <v/>
      </c>
      <c r="CK163" s="82" t="str">
        <f t="shared" si="214"/>
        <v/>
      </c>
      <c r="CL163" s="82" t="str">
        <f t="shared" si="215"/>
        <v/>
      </c>
      <c r="CM163" s="82">
        <f t="shared" si="216"/>
        <v>0</v>
      </c>
      <c r="CN163" s="82">
        <f t="shared" si="217"/>
        <v>0</v>
      </c>
      <c r="CO163" s="82" t="str">
        <f t="shared" si="218"/>
        <v/>
      </c>
      <c r="CP163" s="82">
        <f t="shared" si="219"/>
        <v>0</v>
      </c>
      <c r="CQ163" s="82">
        <f t="shared" si="220"/>
        <v>0</v>
      </c>
      <c r="CR163" s="82" t="str">
        <f t="shared" si="221"/>
        <v/>
      </c>
      <c r="CS163" s="82" t="str">
        <f t="shared" si="222"/>
        <v/>
      </c>
      <c r="CT163" s="82">
        <f t="shared" si="223"/>
        <v>0</v>
      </c>
      <c r="CU163" s="82" t="str">
        <f t="shared" si="224"/>
        <v/>
      </c>
      <c r="CV163" s="82" t="str">
        <f t="shared" si="225"/>
        <v/>
      </c>
      <c r="CW163" s="82" t="str">
        <f t="shared" si="226"/>
        <v/>
      </c>
      <c r="CX163" s="82">
        <f t="shared" si="227"/>
        <v>375536</v>
      </c>
      <c r="CY163" s="82">
        <f>VLOOKUP($A163,FAG_Daten_2022!$A$1:$FK$206,FAG_Daten_2022!I$1,FALSE)</f>
        <v>229</v>
      </c>
      <c r="CZ163" s="82"/>
      <c r="DA163" s="82" t="str">
        <f>IF(VLOOKUP($A163,FAG_Daten_2022!$A$1:$FK$206,FAG_Daten_2022!BF$1,FALSE)="","",VLOOKUP($A163,FAG_Daten_2022!$A$1:$FK$206,FAG_Daten_2022!BF$1,FALSE))</f>
        <v/>
      </c>
      <c r="DB163" s="82" t="str">
        <f>IF(VLOOKUP($A163,FAG_Daten_2022!$A$1:$FK$206,FAG_Daten_2022!BG$1,FALSE)="","",VLOOKUP($A163,FAG_Daten_2022!$A$1:$FK$206,FAG_Daten_2022!BG$1,FALSE))</f>
        <v/>
      </c>
      <c r="DC163" s="82" t="str">
        <f>IF(VLOOKUP($A163,FAG_Daten_2022!$A$1:$FK$206,FAG_Daten_2022!BH$1,FALSE)="","",VLOOKUP($A163,FAG_Daten_2022!$A$1:$FK$206,FAG_Daten_2022!BH$1,FALSE))</f>
        <v/>
      </c>
      <c r="DD163" s="82">
        <f>IF(VLOOKUP($A163,FAG_Daten_2022!$A$1:$FK$206,FAG_Daten_2022!BI$1,FALSE)="","",VLOOKUP($A163,FAG_Daten_2022!$A$1:$FK$206,FAG_Daten_2022!BI$1,FALSE))</f>
        <v>27</v>
      </c>
      <c r="DE163" s="82">
        <f>IF(VLOOKUP($A163,FAG_Daten_2022!$A$1:$FK$206,FAG_Daten_2022!BJ$1,FALSE)="","",VLOOKUP($A163,FAG_Daten_2022!$A$1:$FK$206,FAG_Daten_2022!BJ$1,FALSE))</f>
        <v>3</v>
      </c>
      <c r="DF163" s="82" t="str">
        <f>IF(VLOOKUP($A163,FAG_Daten_2022!$A$1:$FK$206,FAG_Daten_2022!BK$1,FALSE)="","",VLOOKUP($A163,FAG_Daten_2022!$A$1:$FK$206,FAG_Daten_2022!BK$1,FALSE))</f>
        <v/>
      </c>
      <c r="DG163" s="82" t="str">
        <f>IF(VLOOKUP($A163,FAG_Daten_2022!$A$1:$FK$206,FAG_Daten_2022!BL$1,FALSE)="","",VLOOKUP($A163,FAG_Daten_2022!$A$1:$FK$206,FAG_Daten_2022!BL$1,FALSE))</f>
        <v/>
      </c>
      <c r="DH163" s="82" t="str">
        <f>IF(VLOOKUP($A163,FAG_Daten_2022!$A$1:$FK$206,FAG_Daten_2022!BM$1,FALSE)="","",VLOOKUP($A163,FAG_Daten_2022!$A$1:$FK$206,FAG_Daten_2022!BM$1,FALSE))</f>
        <v/>
      </c>
      <c r="DI163" s="82" t="str">
        <f>IF(VLOOKUP($A163,FAG_Daten_2022!$A$1:$FK$206,FAG_Daten_2022!BN$1,FALSE)="","",VLOOKUP($A163,FAG_Daten_2022!$A$1:$FK$206,FAG_Daten_2022!BN$1,FALSE))</f>
        <v/>
      </c>
      <c r="DJ163" s="82" t="str">
        <f>IF(VLOOKUP($A163,FAG_Daten_2022!$A$1:$FK$206,FAG_Daten_2022!BO$1,FALSE)="","",VLOOKUP($A163,FAG_Daten_2022!$A$1:$FK$206,FAG_Daten_2022!BO$1,FALSE))</f>
        <v/>
      </c>
      <c r="DK163" s="82" t="str">
        <f>IF(VLOOKUP($A163,FAG_Daten_2022!$A$1:$FK$206,FAG_Daten_2022!BP$1,FALSE)="","",VLOOKUP($A163,FAG_Daten_2022!$A$1:$FK$206,FAG_Daten_2022!BP$1,FALSE))</f>
        <v/>
      </c>
      <c r="DL163" s="82" t="str">
        <f>IF(VLOOKUP($A163,FAG_Daten_2022!$A$1:$FK$206,FAG_Daten_2022!BQ$1,FALSE)="","",VLOOKUP($A163,FAG_Daten_2022!$A$1:$FK$206,FAG_Daten_2022!BQ$1,FALSE))</f>
        <v/>
      </c>
      <c r="DM163" s="82" t="str">
        <f>IF(VLOOKUP($A163,FAG_Daten_2022!$A$1:$FK$206,FAG_Daten_2022!BR$1,FALSE)="","",VLOOKUP($A163,FAG_Daten_2022!$A$1:$FK$206,FAG_Daten_2022!BR$1,FALSE))</f>
        <v/>
      </c>
      <c r="DN163" s="82" t="str">
        <f t="shared" si="228"/>
        <v/>
      </c>
      <c r="DO163" s="82" t="str">
        <f t="shared" si="229"/>
        <v/>
      </c>
      <c r="DP163" s="82" t="str">
        <f t="shared" si="230"/>
        <v/>
      </c>
      <c r="DQ163" s="82" t="str">
        <f t="shared" si="231"/>
        <v/>
      </c>
      <c r="DR163" s="82">
        <f t="shared" si="232"/>
        <v>1442</v>
      </c>
      <c r="DS163" s="82">
        <f t="shared" si="233"/>
        <v>160</v>
      </c>
      <c r="DT163" s="82" t="str">
        <f t="shared" si="234"/>
        <v/>
      </c>
      <c r="DU163" s="82" t="str">
        <f t="shared" si="235"/>
        <v/>
      </c>
      <c r="DV163" s="82" t="str">
        <f t="shared" si="236"/>
        <v/>
      </c>
      <c r="DW163" s="82" t="str">
        <f t="shared" si="237"/>
        <v/>
      </c>
      <c r="DX163" s="82" t="str">
        <f t="shared" si="238"/>
        <v/>
      </c>
      <c r="DY163" s="82" t="str">
        <f t="shared" si="239"/>
        <v/>
      </c>
      <c r="DZ163" s="82">
        <f t="shared" si="240"/>
        <v>1602</v>
      </c>
      <c r="EA163" s="82">
        <f t="shared" si="241"/>
        <v>377138</v>
      </c>
      <c r="EB163" s="82"/>
      <c r="EC163" s="82"/>
      <c r="ED163" s="82"/>
      <c r="EE163" s="82"/>
      <c r="EF163" s="82"/>
      <c r="EG163" s="82"/>
      <c r="EH163" s="82"/>
      <c r="EI163" s="82"/>
      <c r="EJ163" s="82"/>
      <c r="EL163" s="82"/>
    </row>
    <row r="164" spans="1:142" outlineLevel="1" x14ac:dyDescent="0.2">
      <c r="A164" s="152">
        <v>72</v>
      </c>
      <c r="B164" s="152" t="str">
        <f>VLOOKUP(A164,FAG_Daten_2022!A$1:$FK$206,FAG_Daten_2022!$B$1,FALSE)</f>
        <v>Winkel</v>
      </c>
      <c r="C164" s="152" t="str">
        <f>VLOOKUP(A164,FAG_Daten_2022!A$1:$FK$206,FAG_Daten_2022!$C$1,FALSE)</f>
        <v>Politische Gemeinde</v>
      </c>
      <c r="D164" s="152" t="str">
        <f>VLOOKUP(A164,FAG_Daten_2022!A$1:$FK$206,FAG_Daten_2022!$D$1,FALSE)</f>
        <v>Bezirk Bülach</v>
      </c>
      <c r="E164" s="82">
        <f>VLOOKUP(A164,FAG_Daten_2022!A$1:$FK$206,FAG_Daten_2022!$AT$1,FALSE)</f>
        <v>5597</v>
      </c>
      <c r="F164" s="82">
        <f>VLOOKUP(A164,FAG_Daten_2022!A$1:$FK$206,FAG_Daten_2022!$AV$1,FALSE)</f>
        <v>3770</v>
      </c>
      <c r="G164" s="82">
        <f>VLOOKUP(A164,FAG_Daten_2022!A$1:$FK$206,FAG_Daten_2022!$F$1,FALSE)</f>
        <v>4649</v>
      </c>
      <c r="H164" s="80">
        <f>VLOOKUP(A164,FAG_Daten_2022!A$1:$FK$206,FAG_Daten_2022!$DH$1,FALSE)</f>
        <v>76</v>
      </c>
      <c r="I164" s="82">
        <f>ROUND(IF(E164&lt;FAG_Basisdaten!$C$5*F164,(FAG_Basisdaten!$C$5*F164-E164)*G164*H164/100,0),0)</f>
        <v>0</v>
      </c>
      <c r="J164" s="82">
        <f>VLOOKUP(A164,FAG_Daten_2022!A$1:$FK$206,FAG_Daten_2022!$AT$1,FALSE)</f>
        <v>5597</v>
      </c>
      <c r="K164" s="82">
        <f>VLOOKUP(A164,FAG_Daten_2022!A$1:$FK$206,FAG_Daten_2022!$AV$1,FALSE)</f>
        <v>3770</v>
      </c>
      <c r="L164" s="3">
        <f>VLOOKUP(A164,FAG_Daten_2022!A$1:$FK$206,FAG_Daten_2022!$F$1,FALSE)</f>
        <v>4649</v>
      </c>
      <c r="M164" s="3">
        <f>VLOOKUP(A164,FAG_Daten_2022!A$1:$FK$206,FAG_Daten_2022!DJ$1,FALSE)</f>
        <v>99.67</v>
      </c>
      <c r="N164" s="3">
        <f>VLOOKUP(A164,FAG_Daten_2022!A$1:$FK$206,FAG_Daten_2022!$DK$1,FALSE)</f>
        <v>100.87</v>
      </c>
      <c r="O164" s="82">
        <f>ROUND(IF(J164&gt;K164*FAG_Basisdaten!$C$8,(J164-K164*FAG_Basisdaten!$C$8)*FAG_Basisdaten!$C$9*L164*(M164/N164),0),0)</f>
        <v>4662599</v>
      </c>
      <c r="P164" s="82">
        <f>VLOOKUP(A164,FAG_Daten_2022!A$1:$FK$206,FAG_Daten_2022!$I$1,FALSE)</f>
        <v>825</v>
      </c>
      <c r="Q164" s="82">
        <f>VLOOKUP(A164,FAG_Daten_2022!A$1:$FK$206,FAG_Daten_2022!$F$1,FALSE)</f>
        <v>4649</v>
      </c>
      <c r="R164" s="82">
        <f>VLOOKUP(A164,FAG_Daten_2022!A$1:$FK$206,FAG_Daten_2022!$K$1,FALSE)</f>
        <v>232131</v>
      </c>
      <c r="S164" s="82">
        <f>VLOOKUP(A164,FAG_Daten_2022!A$1:$FK$206,FAG_Daten_2022!$H$1,FALSE)</f>
        <v>1130451</v>
      </c>
      <c r="T164" s="82">
        <f>VLOOKUP(A164,FAG_Daten_2022!A$1:$FK$206,FAG_Daten_2022!$F$1,FALSE)</f>
        <v>4649</v>
      </c>
      <c r="U164" s="3">
        <f>VLOOKUP(A164,FAG_Daten_2022!A$1:$FK$206,FAG_Daten_2022!$BC$1,FALSE)</f>
        <v>102.3</v>
      </c>
      <c r="V164" s="3">
        <f>VLOOKUP(A164,FAG_Daten_2022!A$1:$FK$206,FAG_Daten_2022!$BD$1,FALSE)</f>
        <v>104.2</v>
      </c>
      <c r="W164" s="118">
        <f>IF((P164/Q164)&gt;(R164/S164)*FAG_Basisdaten!$C$12,((P164/Q164)-(R164/S164)*FAG_Basisdaten!$C$12)*T164*FAG_Basisdaten!$C$13*(U164/V164),0)</f>
        <v>0</v>
      </c>
      <c r="X164" s="3">
        <f>VLOOKUP(A164,FAG_Daten_2022!A$1:$FK$206,FAG_Daten_2022!$DH$1,FALSE)</f>
        <v>76</v>
      </c>
      <c r="Y164" s="3">
        <f>VLOOKUP(A164,FAG_Daten_2022!A$1:$FK$206,FAG_Daten_2022!$DJ$1,FALSE)</f>
        <v>99.67</v>
      </c>
      <c r="Z164" s="82">
        <f>ROUND(W164-W164*MIN(MAX((Y164*FAG_Basisdaten!$C$15-X164)/(Y164*FAG_Basisdaten!$C$14),0),1),0)</f>
        <v>0</v>
      </c>
      <c r="AA164" s="79">
        <f>VLOOKUP(A164,FAG_Daten_2022!A$1:$FK$206,FAG_Daten_2022!$AW$1,FALSE)</f>
        <v>574.52</v>
      </c>
      <c r="AB164" s="83">
        <f>VLOOKUP(A164,FAG_Daten_2022!A$1:$FK$206,FAG_Daten_2022!$AZ$1,FALSE)</f>
        <v>2.0999999999999999E-3</v>
      </c>
      <c r="AC164" s="3">
        <f>VLOOKUP(A164,FAG_Daten_2022!A$1:$FK$206,FAG_Daten_2022!$F$1,FALSE)</f>
        <v>4649</v>
      </c>
      <c r="AD164" s="3">
        <f>VLOOKUP(A164,FAG_Daten_2022!A$1:$FK$206,FAG_Daten_2022!$BC$1,FALSE)</f>
        <v>102.3</v>
      </c>
      <c r="AE164" s="3">
        <f>VLOOKUP(A164,FAG_Daten_2022!A$1:$FK$206,FAG_Daten_2022!$BD$1,FALSE)</f>
        <v>104.2</v>
      </c>
      <c r="AF164" s="80">
        <f>IF(OR(AA164&lt;FAG_Basisdaten!$C$18,AB164&gt;FAG_Basisdaten!$C$19),MAX((FAG_Basisdaten!$C$20+FAG_Basisdaten!$C$21*AA164+FAG_Basisdaten!$C$22*AB164*100)*AC164*(AD164/AE164),0),0)</f>
        <v>0</v>
      </c>
      <c r="AG164" s="3">
        <f>VLOOKUP(A164,FAG_Daten_2022!A$1:$FK$206,FAG_Daten_2022!$DH$1,FALSE)</f>
        <v>76</v>
      </c>
      <c r="AH164" s="3">
        <f>VLOOKUP(A164,FAG_Daten_2022!A$1:$FK$206,FAG_Daten_2022!$DJ$1,FALSE)</f>
        <v>99.67</v>
      </c>
      <c r="AI164" s="82">
        <f>ROUND(AF164-AF164*MIN(MAX((AH164*FAG_Basisdaten!$C$24-AG164)/(AH164*FAG_Basisdaten!$C$23),0),1),0)</f>
        <v>0</v>
      </c>
      <c r="AJ164" s="3">
        <f>VLOOKUP(A164,FAG_Daten_2022!$A$1:$FK$206,FAG_Daten_2022!$BC$1,FALSE)</f>
        <v>102.3</v>
      </c>
      <c r="AK164" s="3">
        <f>VLOOKUP(A164,FAG_Daten_2022!$A$1:$FK$206,FAG_Daten_2022!$BD$1,FALSE)</f>
        <v>104.2</v>
      </c>
      <c r="AL164" s="82">
        <v>0</v>
      </c>
      <c r="AM164" s="82">
        <f t="shared" si="202"/>
        <v>-4662599</v>
      </c>
      <c r="AN164" s="302"/>
      <c r="AO164" s="115" t="str">
        <f>IF(VLOOKUP($A164,FAG_Daten_2022!$A$1:$FK$206,FAG_Daten_2022!BT$1,FALSE)="","",VLOOKUP($A164,FAG_Daten_2022!$A$1:$FK$206,FAG_Daten_2022!BT$1,FALSE))</f>
        <v/>
      </c>
      <c r="AP164" s="115" t="str">
        <f>IF(VLOOKUP($A164,FAG_Daten_2022!$A$1:$FK$206,FAG_Daten_2022!BU$1,FALSE)="","",VLOOKUP($A164,FAG_Daten_2022!$A$1:$FK$206,FAG_Daten_2022!BU$1,FALSE))</f>
        <v/>
      </c>
      <c r="AQ164" s="115" t="str">
        <f>IF(VLOOKUP($A164,FAG_Daten_2022!$A$1:$FK$206,FAG_Daten_2022!BV$1,FALSE)="","",VLOOKUP($A164,FAG_Daten_2022!$A$1:$FK$206,FAG_Daten_2022!BV$1,FALSE))</f>
        <v/>
      </c>
      <c r="AR164" s="115" t="str">
        <f>IF(VLOOKUP($A164,FAG_Daten_2022!$A$1:$FK$206,FAG_Daten_2022!BW$1,FALSE)="","",VLOOKUP($A164,FAG_Daten_2022!$A$1:$FK$206,FAG_Daten_2022!BW$1,FALSE))</f>
        <v>Bülach</v>
      </c>
      <c r="AS164" s="115" t="str">
        <f>IF(VLOOKUP($A164,FAG_Daten_2022!$A$1:$FK$206,FAG_Daten_2022!BX$1,FALSE)="","",VLOOKUP($A164,FAG_Daten_2022!$A$1:$FK$206,FAG_Daten_2022!BX$1,FALSE))</f>
        <v/>
      </c>
      <c r="AT164" s="115" t="str">
        <f>IF(VLOOKUP($A164,FAG_Daten_2022!$A$1:$FK$206,FAG_Daten_2022!BY$1,FALSE)="","",VLOOKUP($A164,FAG_Daten_2022!$A$1:$FK$206,FAG_Daten_2022!BY$1,FALSE))</f>
        <v/>
      </c>
      <c r="AU164" s="115" t="str">
        <f>IF(VLOOKUP($A164,FAG_Daten_2022!$A$1:$FK$206,FAG_Daten_2022!BZ$1,FALSE)="","",VLOOKUP($A164,FAG_Daten_2022!$A$1:$FK$206,FAG_Daten_2022!BZ$1,FALSE))</f>
        <v/>
      </c>
      <c r="AV164" s="115" t="str">
        <f>IF(VLOOKUP($A164,FAG_Daten_2022!$A$1:$FK$206,FAG_Daten_2022!CA$1,FALSE)="","",VLOOKUP($A164,FAG_Daten_2022!$A$1:$FK$206,FAG_Daten_2022!CA$1,FALSE))</f>
        <v/>
      </c>
      <c r="AW164" s="115" t="str">
        <f>IF(VLOOKUP($A164,FAG_Daten_2022!$A$1:$FK$206,FAG_Daten_2022!CB$1,FALSE)="","",VLOOKUP($A164,FAG_Daten_2022!$A$1:$FK$206,FAG_Daten_2022!CB$1,FALSE))</f>
        <v/>
      </c>
      <c r="AX164" s="115" t="str">
        <f>IF(VLOOKUP($A164,FAG_Daten_2022!$A$1:$FK$206,FAG_Daten_2022!CC$1,FALSE)="","",VLOOKUP($A164,FAG_Daten_2022!$A$1:$FK$206,FAG_Daten_2022!CC$1,FALSE))</f>
        <v/>
      </c>
      <c r="AY164" s="115" t="str">
        <f>IF(VLOOKUP($A164,FAG_Daten_2022!$A$1:$FK$206,FAG_Daten_2022!CD$1,FALSE)="","",VLOOKUP($A164,FAG_Daten_2022!$A$1:$FK$206,FAG_Daten_2022!CD$1,FALSE))</f>
        <v/>
      </c>
      <c r="AZ164" s="80">
        <f>VLOOKUP($A164,FAG_Daten_2022!$A$1:$FK$206,FAG_Daten_2022!$DH$1,FALSE)</f>
        <v>76</v>
      </c>
      <c r="BA164" s="244"/>
      <c r="BB164" s="80">
        <f>IF(VLOOKUP($A164,FAG_Daten_2022!$A$1:$FK$206,FAG_Daten_2022!N$1,FALSE)="","",VLOOKUP($A164,FAG_Daten_2022!$A$1:$FK$206,FAG_Daten_2022!N$1,FALSE))</f>
        <v>0</v>
      </c>
      <c r="BC164" s="80">
        <f>IF(VLOOKUP($A164,FAG_Daten_2022!$A$1:$FK$206,FAG_Daten_2022!O$1,FALSE)="","",VLOOKUP($A164,FAG_Daten_2022!$A$1:$FK$206,FAG_Daten_2022!O$1,FALSE))</f>
        <v>0</v>
      </c>
      <c r="BD164" s="80" t="str">
        <f>IF(VLOOKUP($A164,FAG_Daten_2022!$A$1:$FK$206,FAG_Daten_2022!P$1,FALSE)="","",VLOOKUP($A164,FAG_Daten_2022!$A$1:$FK$206,FAG_Daten_2022!P$1,FALSE))</f>
        <v/>
      </c>
      <c r="BE164" s="80">
        <f>IF(VLOOKUP($A164,FAG_Daten_2022!$A$1:$FK$206,FAG_Daten_2022!R$1,FALSE)="","",VLOOKUP($A164,FAG_Daten_2022!$A$1:$FK$206,FAG_Daten_2022!R$1,FALSE))</f>
        <v>18</v>
      </c>
      <c r="BF164" s="80">
        <f>IF(VLOOKUP($A164,FAG_Daten_2022!$A$1:$FK$206,FAG_Daten_2022!S$1,FALSE)="","",VLOOKUP($A164,FAG_Daten_2022!$A$1:$FK$206,FAG_Daten_2022!S$1,FALSE))</f>
        <v>0</v>
      </c>
      <c r="BG164" s="80" t="str">
        <f>IF(VLOOKUP($A164,FAG_Daten_2022!$A$1:$FK$206,FAG_Daten_2022!T$1,FALSE)="","",VLOOKUP($A164,FAG_Daten_2022!$A$1:$FK$206,FAG_Daten_2022!T$1,FALSE))</f>
        <v/>
      </c>
      <c r="BH164" s="80" t="str">
        <f>IF(VLOOKUP($A164,FAG_Daten_2022!$A$1:$FK$206,FAG_Daten_2022!U$1,FALSE)="","",VLOOKUP($A164,FAG_Daten_2022!$A$1:$FK$206,FAG_Daten_2022!U$1,FALSE))</f>
        <v/>
      </c>
      <c r="BI164" s="80">
        <f>IF(VLOOKUP($A164,FAG_Daten_2022!$A$1:$FK$206,FAG_Daten_2022!W$1,FALSE)="","",VLOOKUP($A164,FAG_Daten_2022!$A$1:$FK$206,FAG_Daten_2022!W$1,FALSE))</f>
        <v>0</v>
      </c>
      <c r="BJ164" s="80" t="str">
        <f>IF(VLOOKUP($A164,FAG_Daten_2022!$A$1:$FK$206,FAG_Daten_2022!X$1,FALSE)="","",VLOOKUP($A164,FAG_Daten_2022!$A$1:$FK$206,FAG_Daten_2022!X$1,FALSE))</f>
        <v/>
      </c>
      <c r="BK164" s="80" t="str">
        <f>IF(VLOOKUP($A164,FAG_Daten_2022!$A$1:$FK$206,FAG_Daten_2022!Y$1,FALSE)="","",VLOOKUP($A164,FAG_Daten_2022!$A$1:$FK$206,FAG_Daten_2022!Y$1,FALSE))</f>
        <v/>
      </c>
      <c r="BL164" s="80" t="str">
        <f>IF(VLOOKUP($A164,FAG_Daten_2022!$A$1:$FK$206,FAG_Daten_2022!Z$1,FALSE)="","",VLOOKUP($A164,FAG_Daten_2022!$A$1:$FK$206,FAG_Daten_2022!Z$1,FALSE))</f>
        <v/>
      </c>
      <c r="BM164" s="82">
        <f>IF(VLOOKUP($A164,FAG_Daten_2022!$A$1:$FK$206,FAG_Daten_2022!AG$1,FALSE)="","",VLOOKUP($A164,FAG_Daten_2022!$A$1:$FK$206,FAG_Daten_2022!AG$1,FALSE))</f>
        <v>26019880</v>
      </c>
      <c r="BN164" s="240"/>
      <c r="BO164" s="82">
        <f>IF(VLOOKUP($A164,FAG_Daten_2022!$A$1:$FK$206,FAG_Daten_2022!AI$1,FALSE)="","",VLOOKUP($A164,FAG_Daten_2022!$A$1:$FK$206,FAG_Daten_2022!AI$1,FALSE))</f>
        <v>0</v>
      </c>
      <c r="BP164" s="113">
        <f>IF(VLOOKUP($A164,FAG_Daten_2022!$A$1:$FK$206,FAG_Daten_2022!AJ$1,FALSE)="","",VLOOKUP($A164,FAG_Daten_2022!$A$1:$FK$206,FAG_Daten_2022!AJ$1,FALSE))</f>
        <v>0</v>
      </c>
      <c r="BQ164" s="82" t="str">
        <f>IF(VLOOKUP($A164,FAG_Daten_2022!$A$1:$FK$206,FAG_Daten_2022!AK$1,FALSE)="","",VLOOKUP($A164,FAG_Daten_2022!$A$1:$FK$206,FAG_Daten_2022!AK$1,FALSE))</f>
        <v/>
      </c>
      <c r="BR164" s="82">
        <f>IF(VLOOKUP($A164,FAG_Daten_2022!$A$1:$FK$206,FAG_Daten_2022!AL$1,FALSE)="","",VLOOKUP($A164,FAG_Daten_2022!$A$1:$FK$206,FAG_Daten_2022!AL$1,FALSE))</f>
        <v>26019880</v>
      </c>
      <c r="BS164" s="82">
        <f>IF(VLOOKUP($A164,FAG_Daten_2022!$A$1:$FK$206,FAG_Daten_2022!AM$1,FALSE)="","",VLOOKUP($A164,FAG_Daten_2022!$A$1:$FK$206,FAG_Daten_2022!AM$1,FALSE))</f>
        <v>0</v>
      </c>
      <c r="BT164" s="82" t="str">
        <f>IF(VLOOKUP($A164,FAG_Daten_2022!$A$1:$FK$206,FAG_Daten_2022!AN$1,FALSE)="","",VLOOKUP($A164,FAG_Daten_2022!$A$1:$FK$206,FAG_Daten_2022!AN$1,FALSE))</f>
        <v/>
      </c>
      <c r="BU164" s="82" t="str">
        <f>IF(VLOOKUP($A164,FAG_Daten_2022!$A$1:$FK$206,FAG_Daten_2022!AO$1,FALSE)="","",VLOOKUP($A164,FAG_Daten_2022!$A$1:$FK$206,FAG_Daten_2022!AO$1,FALSE))</f>
        <v/>
      </c>
      <c r="BV164" s="82">
        <f>IF(VLOOKUP($A164,FAG_Daten_2022!$A$1:$FK$206,FAG_Daten_2022!AP$1,FALSE)="","",VLOOKUP($A164,FAG_Daten_2022!$A$1:$FK$206,FAG_Daten_2022!AP$1,FALSE))</f>
        <v>0</v>
      </c>
      <c r="BW164" s="82" t="str">
        <f>IF(VLOOKUP($A164,FAG_Daten_2022!$A$1:$FK$206,FAG_Daten_2022!AQ$1,FALSE)="","",VLOOKUP($A164,FAG_Daten_2022!$A$1:$FK$206,FAG_Daten_2022!AQ$1,FALSE))</f>
        <v/>
      </c>
      <c r="BX164" s="82" t="str">
        <f>IF(VLOOKUP($A164,FAG_Daten_2022!$A$1:$FK$206,FAG_Daten_2022!AR$1,FALSE)="","",VLOOKUP($A164,FAG_Daten_2022!$A$1:$FK$206,FAG_Daten_2022!AR$1,FALSE))</f>
        <v/>
      </c>
      <c r="BY164" s="82" t="str">
        <f>IF(VLOOKUP($A164,FAG_Daten_2022!$A$1:$FK$206,FAG_Daten_2022!AS$1,FALSE)="","",VLOOKUP($A164,FAG_Daten_2022!$A$1:$FK$206,FAG_Daten_2022!AS$1,FALSE))</f>
        <v/>
      </c>
      <c r="BZ164" s="82" t="str">
        <f t="shared" si="203"/>
        <v/>
      </c>
      <c r="CA164" s="82">
        <f t="shared" si="204"/>
        <v>0</v>
      </c>
      <c r="CB164" s="82">
        <f t="shared" si="205"/>
        <v>0</v>
      </c>
      <c r="CC164" s="82" t="str">
        <f t="shared" si="206"/>
        <v/>
      </c>
      <c r="CD164" s="82">
        <f t="shared" si="207"/>
        <v>0</v>
      </c>
      <c r="CE164" s="82">
        <f t="shared" si="208"/>
        <v>0</v>
      </c>
      <c r="CF164" s="82" t="str">
        <f t="shared" si="209"/>
        <v/>
      </c>
      <c r="CG164" s="82" t="str">
        <f t="shared" si="210"/>
        <v/>
      </c>
      <c r="CH164" s="82">
        <f t="shared" si="211"/>
        <v>0</v>
      </c>
      <c r="CI164" s="82" t="str">
        <f t="shared" si="212"/>
        <v/>
      </c>
      <c r="CJ164" s="82" t="str">
        <f t="shared" si="213"/>
        <v/>
      </c>
      <c r="CK164" s="82" t="str">
        <f t="shared" si="214"/>
        <v/>
      </c>
      <c r="CL164" s="82" t="str">
        <f t="shared" si="215"/>
        <v/>
      </c>
      <c r="CM164" s="82">
        <f t="shared" si="216"/>
        <v>0</v>
      </c>
      <c r="CN164" s="82">
        <f t="shared" si="217"/>
        <v>0</v>
      </c>
      <c r="CO164" s="82" t="str">
        <f t="shared" si="218"/>
        <v/>
      </c>
      <c r="CP164" s="82">
        <f t="shared" si="219"/>
        <v>1104300</v>
      </c>
      <c r="CQ164" s="82">
        <f t="shared" si="220"/>
        <v>0</v>
      </c>
      <c r="CR164" s="82" t="str">
        <f t="shared" si="221"/>
        <v/>
      </c>
      <c r="CS164" s="82" t="str">
        <f t="shared" si="222"/>
        <v/>
      </c>
      <c r="CT164" s="82">
        <f t="shared" si="223"/>
        <v>0</v>
      </c>
      <c r="CU164" s="82" t="str">
        <f t="shared" si="224"/>
        <v/>
      </c>
      <c r="CV164" s="82" t="str">
        <f t="shared" si="225"/>
        <v/>
      </c>
      <c r="CW164" s="82" t="str">
        <f t="shared" si="226"/>
        <v/>
      </c>
      <c r="CX164" s="82">
        <f t="shared" si="227"/>
        <v>-1104300</v>
      </c>
      <c r="CY164" s="82">
        <f>VLOOKUP($A164,FAG_Daten_2022!$A$1:$FK$206,FAG_Daten_2022!I$1,FALSE)</f>
        <v>825</v>
      </c>
      <c r="CZ164" s="240"/>
      <c r="DA164" s="82" t="str">
        <f>IF(VLOOKUP($A164,FAG_Daten_2022!$A$1:$FK$206,FAG_Daten_2022!BF$1,FALSE)="","",VLOOKUP($A164,FAG_Daten_2022!$A$1:$FK$206,FAG_Daten_2022!BF$1,FALSE))</f>
        <v/>
      </c>
      <c r="DB164" s="82" t="str">
        <f>IF(VLOOKUP($A164,FAG_Daten_2022!$A$1:$FK$206,FAG_Daten_2022!BG$1,FALSE)="","",VLOOKUP($A164,FAG_Daten_2022!$A$1:$FK$206,FAG_Daten_2022!BG$1,FALSE))</f>
        <v/>
      </c>
      <c r="DC164" s="82" t="str">
        <f>IF(VLOOKUP($A164,FAG_Daten_2022!$A$1:$FK$206,FAG_Daten_2022!BH$1,FALSE)="","",VLOOKUP($A164,FAG_Daten_2022!$A$1:$FK$206,FAG_Daten_2022!BH$1,FALSE))</f>
        <v/>
      </c>
      <c r="DD164" s="82">
        <f>IF(VLOOKUP($A164,FAG_Daten_2022!$A$1:$FK$206,FAG_Daten_2022!BI$1,FALSE)="","",VLOOKUP($A164,FAG_Daten_2022!$A$1:$FK$206,FAG_Daten_2022!BI$1,FALSE))</f>
        <v>68</v>
      </c>
      <c r="DE164" s="82" t="str">
        <f>IF(VLOOKUP($A164,FAG_Daten_2022!$A$1:$FK$206,FAG_Daten_2022!BJ$1,FALSE)="","",VLOOKUP($A164,FAG_Daten_2022!$A$1:$FK$206,FAG_Daten_2022!BJ$1,FALSE))</f>
        <v/>
      </c>
      <c r="DF164" s="82" t="str">
        <f>IF(VLOOKUP($A164,FAG_Daten_2022!$A$1:$FK$206,FAG_Daten_2022!BK$1,FALSE)="","",VLOOKUP($A164,FAG_Daten_2022!$A$1:$FK$206,FAG_Daten_2022!BK$1,FALSE))</f>
        <v/>
      </c>
      <c r="DG164" s="82" t="str">
        <f>IF(VLOOKUP($A164,FAG_Daten_2022!$A$1:$FK$206,FAG_Daten_2022!BL$1,FALSE)="","",VLOOKUP($A164,FAG_Daten_2022!$A$1:$FK$206,FAG_Daten_2022!BL$1,FALSE))</f>
        <v/>
      </c>
      <c r="DH164" s="82" t="str">
        <f>IF(VLOOKUP($A164,FAG_Daten_2022!$A$1:$FK$206,FAG_Daten_2022!BM$1,FALSE)="","",VLOOKUP($A164,FAG_Daten_2022!$A$1:$FK$206,FAG_Daten_2022!BM$1,FALSE))</f>
        <v/>
      </c>
      <c r="DI164" s="82" t="str">
        <f>IF(VLOOKUP($A164,FAG_Daten_2022!$A$1:$FK$206,FAG_Daten_2022!BN$1,FALSE)="","",VLOOKUP($A164,FAG_Daten_2022!$A$1:$FK$206,FAG_Daten_2022!BN$1,FALSE))</f>
        <v/>
      </c>
      <c r="DJ164" s="82" t="str">
        <f>IF(VLOOKUP($A164,FAG_Daten_2022!$A$1:$FK$206,FAG_Daten_2022!BO$1,FALSE)="","",VLOOKUP($A164,FAG_Daten_2022!$A$1:$FK$206,FAG_Daten_2022!BO$1,FALSE))</f>
        <v/>
      </c>
      <c r="DK164" s="82" t="str">
        <f>IF(VLOOKUP($A164,FAG_Daten_2022!$A$1:$FK$206,FAG_Daten_2022!BP$1,FALSE)="","",VLOOKUP($A164,FAG_Daten_2022!$A$1:$FK$206,FAG_Daten_2022!BP$1,FALSE))</f>
        <v/>
      </c>
      <c r="DL164" s="82" t="str">
        <f>IF(VLOOKUP($A164,FAG_Daten_2022!$A$1:$FK$206,FAG_Daten_2022!BQ$1,FALSE)="","",VLOOKUP($A164,FAG_Daten_2022!$A$1:$FK$206,FAG_Daten_2022!BQ$1,FALSE))</f>
        <v/>
      </c>
      <c r="DM164" s="82" t="str">
        <f>IF(VLOOKUP($A164,FAG_Daten_2022!$A$1:$FK$206,FAG_Daten_2022!BR$1,FALSE)="","",VLOOKUP($A164,FAG_Daten_2022!$A$1:$FK$206,FAG_Daten_2022!BR$1,FALSE))</f>
        <v/>
      </c>
      <c r="DN164" s="82" t="str">
        <f t="shared" si="228"/>
        <v/>
      </c>
      <c r="DO164" s="82" t="str">
        <f t="shared" si="229"/>
        <v/>
      </c>
      <c r="DP164" s="82" t="str">
        <f t="shared" si="230"/>
        <v/>
      </c>
      <c r="DQ164" s="82" t="str">
        <f t="shared" si="231"/>
        <v/>
      </c>
      <c r="DR164" s="82">
        <f t="shared" si="232"/>
        <v>0</v>
      </c>
      <c r="DS164" s="82" t="str">
        <f t="shared" si="233"/>
        <v/>
      </c>
      <c r="DT164" s="82" t="str">
        <f t="shared" si="234"/>
        <v/>
      </c>
      <c r="DU164" s="82" t="str">
        <f t="shared" si="235"/>
        <v/>
      </c>
      <c r="DV164" s="82" t="str">
        <f t="shared" si="236"/>
        <v/>
      </c>
      <c r="DW164" s="82" t="str">
        <f t="shared" si="237"/>
        <v/>
      </c>
      <c r="DX164" s="82" t="str">
        <f t="shared" si="238"/>
        <v/>
      </c>
      <c r="DY164" s="82" t="str">
        <f t="shared" si="239"/>
        <v/>
      </c>
      <c r="DZ164" s="82">
        <f t="shared" si="240"/>
        <v>0</v>
      </c>
      <c r="EA164" s="82">
        <f t="shared" si="241"/>
        <v>-1104300</v>
      </c>
      <c r="EB164" s="82"/>
      <c r="EC164" s="82"/>
      <c r="ED164" s="82"/>
      <c r="EE164" s="82"/>
      <c r="EF164" s="82"/>
      <c r="EG164" s="82"/>
      <c r="EH164" s="82"/>
      <c r="EI164" s="82"/>
      <c r="EJ164" s="82"/>
      <c r="EL164" s="11"/>
    </row>
    <row r="165" spans="1:142" outlineLevel="1" x14ac:dyDescent="0.2">
      <c r="A165" s="1">
        <v>230</v>
      </c>
      <c r="B165" s="3" t="str">
        <f>VLOOKUP(A165,FAG_Daten_2022!A$1:$FK$206,FAG_Daten_2022!$B$1,FALSE)</f>
        <v>Winterthur</v>
      </c>
      <c r="C165" s="3" t="str">
        <f>VLOOKUP(A165,FAG_Daten_2022!A$1:$FK$206,FAG_Daten_2022!$C$1,FALSE)</f>
        <v>Stadt</v>
      </c>
      <c r="D165" s="3" t="str">
        <f>VLOOKUP(A165,FAG_Daten_2022!A$1:$FK$206,FAG_Daten_2022!$D$1,FALSE)</f>
        <v>Bezirk Winterthur</v>
      </c>
      <c r="E165" s="82">
        <f>VLOOKUP(A165,FAG_Daten_2022!A$1:$FK$206,FAG_Daten_2022!$AT$1,FALSE)</f>
        <v>2647</v>
      </c>
      <c r="F165" s="82">
        <f>VLOOKUP(A165,FAG_Daten_2022!A$1:$FK$206,FAG_Daten_2022!$AV$1,FALSE)</f>
        <v>3770</v>
      </c>
      <c r="G165" s="82">
        <f>VLOOKUP(A165,FAG_Daten_2022!A$1:$FK$206,FAG_Daten_2022!$F$1,FALSE)</f>
        <v>114087</v>
      </c>
      <c r="H165" s="80">
        <f>VLOOKUP(A165,FAG_Daten_2022!A$1:$FK$206,FAG_Daten_2022!$DH$1,FALSE)</f>
        <v>122</v>
      </c>
      <c r="I165" s="82">
        <f>ROUND(IF(E165&lt;FAG_Basisdaten!$C$5*F165,(FAG_Basisdaten!$C$5*F165-E165)*G165*H165/100,0),0)</f>
        <v>130069448</v>
      </c>
      <c r="J165" s="82">
        <f>VLOOKUP(A165,FAG_Daten_2022!A$1:$FK$206,FAG_Daten_2022!$AT$1,FALSE)</f>
        <v>2647</v>
      </c>
      <c r="K165" s="82">
        <f>VLOOKUP(A165,FAG_Daten_2022!A$1:$FK$206,FAG_Daten_2022!$AV$1,FALSE)</f>
        <v>3770</v>
      </c>
      <c r="L165" s="3">
        <f>VLOOKUP(A165,FAG_Daten_2022!A$1:$FK$206,FAG_Daten_2022!$F$1,FALSE)</f>
        <v>114087</v>
      </c>
      <c r="M165" s="3">
        <f>VLOOKUP(A165,FAG_Daten_2022!A$1:$FK$206,FAG_Daten_2022!DJ$1,FALSE)</f>
        <v>99.67</v>
      </c>
      <c r="N165" s="3">
        <f>VLOOKUP(A165,FAG_Daten_2022!A$1:$FK$206,FAG_Daten_2022!$DK$1,FALSE)</f>
        <v>100.87</v>
      </c>
      <c r="O165" s="82">
        <f>ROUND(IF(J165&gt;K165*FAG_Basisdaten!$C$8,(J165-K165*FAG_Basisdaten!$C$8)*FAG_Basisdaten!$C$9*L165*(M165/N165),0),0)</f>
        <v>0</v>
      </c>
      <c r="P165" s="82">
        <f>VLOOKUP(A165,FAG_Daten_2022!A$1:$FK$206,FAG_Daten_2022!$I$1,FALSE)</f>
        <v>22771</v>
      </c>
      <c r="Q165" s="82">
        <f>VLOOKUP(A165,FAG_Daten_2022!A$1:$FK$206,FAG_Daten_2022!$F$1,FALSE)</f>
        <v>114087</v>
      </c>
      <c r="R165" s="82">
        <f>VLOOKUP(A165,FAG_Daten_2022!A$1:$FK$206,FAG_Daten_2022!$K$1,FALSE)</f>
        <v>232131</v>
      </c>
      <c r="S165" s="82">
        <f>VLOOKUP(A165,FAG_Daten_2022!A$1:$FK$206,FAG_Daten_2022!$H$1,FALSE)</f>
        <v>1130451</v>
      </c>
      <c r="T165" s="82">
        <f>VLOOKUP(A165,FAG_Daten_2022!A$1:$FK$206,FAG_Daten_2022!$F$1,FALSE)</f>
        <v>114087</v>
      </c>
      <c r="U165" s="3">
        <f>VLOOKUP(A165,FAG_Daten_2022!A$1:$FK$206,FAG_Daten_2022!$BC$1,FALSE)</f>
        <v>102.3</v>
      </c>
      <c r="V165" s="3">
        <f>VLOOKUP(A165,FAG_Daten_2022!A$1:$FK$206,FAG_Daten_2022!$BD$1,FALSE)</f>
        <v>104.2</v>
      </c>
      <c r="W165" s="118">
        <f>IF((P165/Q165)&gt;(R165/S165)*FAG_Basisdaten!$C$12,((P165/Q165)-(R165/S165)*FAG_Basisdaten!$C$12)*T165*FAG_Basisdaten!$C$13*(U165/V165),0)</f>
        <v>0</v>
      </c>
      <c r="X165" s="3">
        <f>VLOOKUP(A165,FAG_Daten_2022!A$1:$FK$206,FAG_Daten_2022!$DH$1,FALSE)</f>
        <v>122</v>
      </c>
      <c r="Y165" s="3">
        <f>VLOOKUP(A165,FAG_Daten_2022!A$1:$FK$206,FAG_Daten_2022!$DJ$1,FALSE)</f>
        <v>99.67</v>
      </c>
      <c r="Z165" s="82">
        <f>ROUND(W165-W165*MIN(MAX((Y165*FAG_Basisdaten!$C$15-X165)/(Y165*FAG_Basisdaten!$C$14),0),1),0)</f>
        <v>0</v>
      </c>
      <c r="AA165" s="79">
        <f>VLOOKUP(A165,FAG_Daten_2022!A$1:$FK$206,FAG_Daten_2022!$AW$1,FALSE)</f>
        <v>1687.62</v>
      </c>
      <c r="AB165" s="83">
        <f>VLOOKUP(A165,FAG_Daten_2022!A$1:$FK$206,FAG_Daten_2022!$AZ$1,FALSE)</f>
        <v>4.6199999999999998E-2</v>
      </c>
      <c r="AC165" s="3">
        <f>VLOOKUP(A165,FAG_Daten_2022!A$1:$FK$206,FAG_Daten_2022!$F$1,FALSE)</f>
        <v>114087</v>
      </c>
      <c r="AD165" s="3">
        <f>VLOOKUP(A165,FAG_Daten_2022!A$1:$FK$206,FAG_Daten_2022!$BC$1,FALSE)</f>
        <v>102.3</v>
      </c>
      <c r="AE165" s="3">
        <f>VLOOKUP(A165,FAG_Daten_2022!A$1:$FK$206,FAG_Daten_2022!$BD$1,FALSE)</f>
        <v>104.2</v>
      </c>
      <c r="AF165" s="80">
        <f>IF(OR(AA165&lt;FAG_Basisdaten!$C$18,AB165&gt;FAG_Basisdaten!$C$19),MAX((FAG_Basisdaten!$C$20+FAG_Basisdaten!$C$21*AA165+FAG_Basisdaten!$C$22*AB165*100)*AC165*(AD165/AE165),0),0)</f>
        <v>0</v>
      </c>
      <c r="AG165" s="3">
        <f>VLOOKUP(A165,FAG_Daten_2022!A$1:$FK$206,FAG_Daten_2022!$DH$1,FALSE)</f>
        <v>122</v>
      </c>
      <c r="AH165" s="3">
        <f>VLOOKUP(A165,FAG_Daten_2022!A$1:$FK$206,FAG_Daten_2022!$DJ$1,FALSE)</f>
        <v>99.67</v>
      </c>
      <c r="AI165" s="82">
        <f>ROUND(AF165-AF165*MIN(MAX((AH165*FAG_Basisdaten!$C$24-AG165)/(AH165*FAG_Basisdaten!$C$23),0),1),0)</f>
        <v>0</v>
      </c>
      <c r="AJ165" s="3">
        <f>VLOOKUP(A165,FAG_Daten_2022!$A$1:$FK$206,FAG_Daten_2022!$BC$1,FALSE)</f>
        <v>102.3</v>
      </c>
      <c r="AK165" s="3">
        <f>VLOOKUP(A165,FAG_Daten_2022!$A$1:$FK$206,FAG_Daten_2022!$BD$1,FALSE)</f>
        <v>104.2</v>
      </c>
      <c r="AL165" s="82">
        <f>ROUND(FAG_Basisdaten!$C$28*(FAG_Berechnungen_2022!AJ162/FAG_Berechnungen_2022!AK162),0)</f>
        <v>84431862</v>
      </c>
      <c r="AM165" s="82">
        <f t="shared" si="202"/>
        <v>214501310</v>
      </c>
      <c r="AN165" s="115" t="str">
        <f>IF(VLOOKUP($A165,FAG_Daten_2022!$A$1:$FK$206,FAG_Daten_2022!BS$1,FALSE)="","",VLOOKUP($A165,FAG_Daten_2022!$A$1:$FK$206,FAG_Daten_2022!BS$1,FALSE))</f>
        <v/>
      </c>
      <c r="AO165" s="115" t="str">
        <f>IF(VLOOKUP($A165,FAG_Daten_2022!$A$1:$FK$206,FAG_Daten_2022!BT$1,FALSE)="","",VLOOKUP($A165,FAG_Daten_2022!$A$1:$FK$206,FAG_Daten_2022!BT$1,FALSE))</f>
        <v/>
      </c>
      <c r="AP165" s="115" t="str">
        <f>IF(VLOOKUP($A165,FAG_Daten_2022!$A$1:$FK$206,FAG_Daten_2022!BU$1,FALSE)="","",VLOOKUP($A165,FAG_Daten_2022!$A$1:$FK$206,FAG_Daten_2022!BU$1,FALSE))</f>
        <v/>
      </c>
      <c r="AQ165" s="115" t="str">
        <f>IF(VLOOKUP($A165,FAG_Daten_2022!$A$1:$FK$206,FAG_Daten_2022!BV$1,FALSE)="","",VLOOKUP($A165,FAG_Daten_2022!$A$1:$FK$206,FAG_Daten_2022!BV$1,FALSE))</f>
        <v/>
      </c>
      <c r="AR165" s="115" t="str">
        <f>IF(VLOOKUP($A165,FAG_Daten_2022!$A$1:$FK$206,FAG_Daten_2022!BW$1,FALSE)="","",VLOOKUP($A165,FAG_Daten_2022!$A$1:$FK$206,FAG_Daten_2022!BW$1,FALSE))</f>
        <v/>
      </c>
      <c r="AS165" s="115" t="str">
        <f>IF(VLOOKUP($A165,FAG_Daten_2022!$A$1:$FK$206,FAG_Daten_2022!BX$1,FALSE)="","",VLOOKUP($A165,FAG_Daten_2022!$A$1:$FK$206,FAG_Daten_2022!BX$1,FALSE))</f>
        <v/>
      </c>
      <c r="AT165" s="115" t="str">
        <f>IF(VLOOKUP($A165,FAG_Daten_2022!$A$1:$FK$206,FAG_Daten_2022!BY$1,FALSE)="","",VLOOKUP($A165,FAG_Daten_2022!$A$1:$FK$206,FAG_Daten_2022!BY$1,FALSE))</f>
        <v/>
      </c>
      <c r="AU165" s="115" t="str">
        <f>IF(VLOOKUP($A165,FAG_Daten_2022!$A$1:$FK$206,FAG_Daten_2022!BZ$1,FALSE)="","",VLOOKUP($A165,FAG_Daten_2022!$A$1:$FK$206,FAG_Daten_2022!BZ$1,FALSE))</f>
        <v/>
      </c>
      <c r="AV165" s="115" t="str">
        <f>IF(VLOOKUP($A165,FAG_Daten_2022!$A$1:$FK$206,FAG_Daten_2022!CA$1,FALSE)="","",VLOOKUP($A165,FAG_Daten_2022!$A$1:$FK$206,FAG_Daten_2022!CA$1,FALSE))</f>
        <v/>
      </c>
      <c r="AW165" s="115" t="str">
        <f>IF(VLOOKUP($A165,FAG_Daten_2022!$A$1:$FK$206,FAG_Daten_2022!CB$1,FALSE)="","",VLOOKUP($A165,FAG_Daten_2022!$A$1:$FK$206,FAG_Daten_2022!CB$1,FALSE))</f>
        <v/>
      </c>
      <c r="AX165" s="115" t="str">
        <f>IF(VLOOKUP($A165,FAG_Daten_2022!$A$1:$FK$206,FAG_Daten_2022!CC$1,FALSE)="","",VLOOKUP($A165,FAG_Daten_2022!$A$1:$FK$206,FAG_Daten_2022!CC$1,FALSE))</f>
        <v/>
      </c>
      <c r="AY165" s="115" t="str">
        <f>IF(VLOOKUP($A165,FAG_Daten_2022!$A$1:$FK$206,FAG_Daten_2022!CD$1,FALSE)="","",VLOOKUP($A165,FAG_Daten_2022!$A$1:$FK$206,FAG_Daten_2022!CD$1,FALSE))</f>
        <v/>
      </c>
      <c r="AZ165" s="80">
        <f>VLOOKUP($A165,FAG_Daten_2022!$A$1:$FK$206,FAG_Daten_2022!$DH$1,FALSE)</f>
        <v>122</v>
      </c>
      <c r="BA165" s="80">
        <f>IF(VLOOKUP($A165,FAG_Daten_2022!$A$1:$FK$206,FAG_Daten_2022!M$1,FALSE)="","",VLOOKUP($A165,FAG_Daten_2022!$A$1:$FK$206,FAG_Daten_2022!M$1,FALSE))</f>
        <v>0</v>
      </c>
      <c r="BB165" s="80">
        <f>IF(VLOOKUP($A165,FAG_Daten_2022!$A$1:$FK$206,FAG_Daten_2022!N$1,FALSE)="","",VLOOKUP($A165,FAG_Daten_2022!$A$1:$FK$206,FAG_Daten_2022!N$1,FALSE))</f>
        <v>0</v>
      </c>
      <c r="BC165" s="80">
        <f>IF(VLOOKUP($A165,FAG_Daten_2022!$A$1:$FK$206,FAG_Daten_2022!O$1,FALSE)="","",VLOOKUP($A165,FAG_Daten_2022!$A$1:$FK$206,FAG_Daten_2022!O$1,FALSE))</f>
        <v>0</v>
      </c>
      <c r="BD165" s="80" t="str">
        <f>IF(VLOOKUP($A165,FAG_Daten_2022!$A$1:$FK$206,FAG_Daten_2022!P$1,FALSE)="","",VLOOKUP($A165,FAG_Daten_2022!$A$1:$FK$206,FAG_Daten_2022!P$1,FALSE))</f>
        <v/>
      </c>
      <c r="BE165" s="80">
        <f>IF(VLOOKUP($A165,FAG_Daten_2022!$A$1:$FK$206,FAG_Daten_2022!R$1,FALSE)="","",VLOOKUP($A165,FAG_Daten_2022!$A$1:$FK$206,FAG_Daten_2022!R$1,FALSE))</f>
        <v>0</v>
      </c>
      <c r="BF165" s="80">
        <f>IF(VLOOKUP($A165,FAG_Daten_2022!$A$1:$FK$206,FAG_Daten_2022!S$1,FALSE)="","",VLOOKUP($A165,FAG_Daten_2022!$A$1:$FK$206,FAG_Daten_2022!S$1,FALSE))</f>
        <v>0</v>
      </c>
      <c r="BG165" s="80" t="str">
        <f>IF(VLOOKUP($A165,FAG_Daten_2022!$A$1:$FK$206,FAG_Daten_2022!T$1,FALSE)="","",VLOOKUP($A165,FAG_Daten_2022!$A$1:$FK$206,FAG_Daten_2022!T$1,FALSE))</f>
        <v/>
      </c>
      <c r="BH165" s="80" t="str">
        <f>IF(VLOOKUP($A165,FAG_Daten_2022!$A$1:$FK$206,FAG_Daten_2022!U$1,FALSE)="","",VLOOKUP($A165,FAG_Daten_2022!$A$1:$FK$206,FAG_Daten_2022!U$1,FALSE))</f>
        <v/>
      </c>
      <c r="BI165" s="80">
        <f>IF(VLOOKUP($A165,FAG_Daten_2022!$A$1:$FK$206,FAG_Daten_2022!W$1,FALSE)="","",VLOOKUP($A165,FAG_Daten_2022!$A$1:$FK$206,FAG_Daten_2022!W$1,FALSE))</f>
        <v>0</v>
      </c>
      <c r="BJ165" s="80" t="str">
        <f>IF(VLOOKUP($A165,FAG_Daten_2022!$A$1:$FK$206,FAG_Daten_2022!X$1,FALSE)="","",VLOOKUP($A165,FAG_Daten_2022!$A$1:$FK$206,FAG_Daten_2022!X$1,FALSE))</f>
        <v/>
      </c>
      <c r="BK165" s="80" t="str">
        <f>IF(VLOOKUP($A165,FAG_Daten_2022!$A$1:$FK$206,FAG_Daten_2022!Y$1,FALSE)="","",VLOOKUP($A165,FAG_Daten_2022!$A$1:$FK$206,FAG_Daten_2022!Y$1,FALSE))</f>
        <v/>
      </c>
      <c r="BL165" s="80" t="str">
        <f>IF(VLOOKUP($A165,FAG_Daten_2022!$A$1:$FK$206,FAG_Daten_2022!Z$1,FALSE)="","",VLOOKUP($A165,FAG_Daten_2022!$A$1:$FK$206,FAG_Daten_2022!Z$1,FALSE))</f>
        <v/>
      </c>
      <c r="BM165" s="82">
        <f>IF(VLOOKUP($A165,FAG_Daten_2022!$A$1:$FK$206,FAG_Daten_2022!AG$1,FALSE)="","",VLOOKUP($A165,FAG_Daten_2022!$A$1:$FK$206,FAG_Daten_2022!AG$1,FALSE))</f>
        <v>302027800</v>
      </c>
      <c r="BN165" s="82">
        <f>IF(VLOOKUP($A165,FAG_Daten_2022!$A$1:$FK$206,FAG_Daten_2022!AH$1,FALSE)="","",VLOOKUP($A165,FAG_Daten_2022!$A$1:$FK$206,FAG_Daten_2022!AH$1,FALSE))</f>
        <v>0</v>
      </c>
      <c r="BO165" s="82">
        <f>IF(VLOOKUP($A165,FAG_Daten_2022!$A$1:$FK$206,FAG_Daten_2022!AI$1,FALSE)="","",VLOOKUP($A165,FAG_Daten_2022!$A$1:$FK$206,FAG_Daten_2022!AI$1,FALSE))</f>
        <v>0</v>
      </c>
      <c r="BP165" s="113">
        <f>IF(VLOOKUP($A165,FAG_Daten_2022!$A$1:$FK$206,FAG_Daten_2022!AJ$1,FALSE)="","",VLOOKUP($A165,FAG_Daten_2022!$A$1:$FK$206,FAG_Daten_2022!AJ$1,FALSE))</f>
        <v>0</v>
      </c>
      <c r="BQ165" s="82" t="str">
        <f>IF(VLOOKUP($A165,FAG_Daten_2022!$A$1:$FK$206,FAG_Daten_2022!AK$1,FALSE)="","",VLOOKUP($A165,FAG_Daten_2022!$A$1:$FK$206,FAG_Daten_2022!AK$1,FALSE))</f>
        <v/>
      </c>
      <c r="BR165" s="82">
        <f>IF(VLOOKUP($A165,FAG_Daten_2022!$A$1:$FK$206,FAG_Daten_2022!AL$1,FALSE)="","",VLOOKUP($A165,FAG_Daten_2022!$A$1:$FK$206,FAG_Daten_2022!AL$1,FALSE))</f>
        <v>0</v>
      </c>
      <c r="BS165" s="82">
        <f>IF(VLOOKUP($A165,FAG_Daten_2022!$A$1:$FK$206,FAG_Daten_2022!AM$1,FALSE)="","",VLOOKUP($A165,FAG_Daten_2022!$A$1:$FK$206,FAG_Daten_2022!AM$1,FALSE))</f>
        <v>0</v>
      </c>
      <c r="BT165" s="82" t="str">
        <f>IF(VLOOKUP($A165,FAG_Daten_2022!$A$1:$FK$206,FAG_Daten_2022!AN$1,FALSE)="","",VLOOKUP($A165,FAG_Daten_2022!$A$1:$FK$206,FAG_Daten_2022!AN$1,FALSE))</f>
        <v/>
      </c>
      <c r="BU165" s="82" t="str">
        <f>IF(VLOOKUP($A165,FAG_Daten_2022!$A$1:$FK$206,FAG_Daten_2022!AO$1,FALSE)="","",VLOOKUP($A165,FAG_Daten_2022!$A$1:$FK$206,FAG_Daten_2022!AO$1,FALSE))</f>
        <v/>
      </c>
      <c r="BV165" s="82">
        <f>IF(VLOOKUP($A165,FAG_Daten_2022!$A$1:$FK$206,FAG_Daten_2022!AP$1,FALSE)="","",VLOOKUP($A165,FAG_Daten_2022!$A$1:$FK$206,FAG_Daten_2022!AP$1,FALSE))</f>
        <v>0</v>
      </c>
      <c r="BW165" s="82" t="str">
        <f>IF(VLOOKUP($A165,FAG_Daten_2022!$A$1:$FK$206,FAG_Daten_2022!AQ$1,FALSE)="","",VLOOKUP($A165,FAG_Daten_2022!$A$1:$FK$206,FAG_Daten_2022!AQ$1,FALSE))</f>
        <v/>
      </c>
      <c r="BX165" s="82" t="str">
        <f>IF(VLOOKUP($A165,FAG_Daten_2022!$A$1:$FK$206,FAG_Daten_2022!AR$1,FALSE)="","",VLOOKUP($A165,FAG_Daten_2022!$A$1:$FK$206,FAG_Daten_2022!AR$1,FALSE))</f>
        <v/>
      </c>
      <c r="BY165" s="82" t="str">
        <f>IF(VLOOKUP($A165,FAG_Daten_2022!$A$1:$FK$206,FAG_Daten_2022!AS$1,FALSE)="","",VLOOKUP($A165,FAG_Daten_2022!$A$1:$FK$206,FAG_Daten_2022!AS$1,FALSE))</f>
        <v/>
      </c>
      <c r="BZ165" s="82">
        <f t="shared" si="203"/>
        <v>0</v>
      </c>
      <c r="CA165" s="82">
        <f t="shared" si="204"/>
        <v>0</v>
      </c>
      <c r="CB165" s="82">
        <f t="shared" si="205"/>
        <v>0</v>
      </c>
      <c r="CC165" s="82" t="str">
        <f t="shared" si="206"/>
        <v/>
      </c>
      <c r="CD165" s="82">
        <f t="shared" si="207"/>
        <v>0</v>
      </c>
      <c r="CE165" s="82">
        <f t="shared" si="208"/>
        <v>0</v>
      </c>
      <c r="CF165" s="82" t="str">
        <f t="shared" si="209"/>
        <v/>
      </c>
      <c r="CG165" s="82" t="str">
        <f t="shared" si="210"/>
        <v/>
      </c>
      <c r="CH165" s="82">
        <f t="shared" si="211"/>
        <v>0</v>
      </c>
      <c r="CI165" s="82" t="str">
        <f t="shared" si="212"/>
        <v/>
      </c>
      <c r="CJ165" s="82" t="str">
        <f t="shared" si="213"/>
        <v/>
      </c>
      <c r="CK165" s="82" t="str">
        <f t="shared" si="214"/>
        <v/>
      </c>
      <c r="CL165" s="82">
        <f t="shared" si="215"/>
        <v>0</v>
      </c>
      <c r="CM165" s="82">
        <f t="shared" si="216"/>
        <v>0</v>
      </c>
      <c r="CN165" s="82">
        <f t="shared" si="217"/>
        <v>0</v>
      </c>
      <c r="CO165" s="82" t="str">
        <f t="shared" si="218"/>
        <v/>
      </c>
      <c r="CP165" s="82">
        <f t="shared" si="219"/>
        <v>0</v>
      </c>
      <c r="CQ165" s="82">
        <f t="shared" si="220"/>
        <v>0</v>
      </c>
      <c r="CR165" s="82" t="str">
        <f t="shared" si="221"/>
        <v/>
      </c>
      <c r="CS165" s="82" t="str">
        <f t="shared" si="222"/>
        <v/>
      </c>
      <c r="CT165" s="82">
        <f t="shared" si="223"/>
        <v>0</v>
      </c>
      <c r="CU165" s="82" t="str">
        <f t="shared" si="224"/>
        <v/>
      </c>
      <c r="CV165" s="82" t="str">
        <f t="shared" si="225"/>
        <v/>
      </c>
      <c r="CW165" s="82" t="str">
        <f t="shared" si="226"/>
        <v/>
      </c>
      <c r="CX165" s="82">
        <f t="shared" si="227"/>
        <v>0</v>
      </c>
      <c r="CY165" s="82">
        <f>VLOOKUP($A165,FAG_Daten_2022!$A$1:$FK$206,FAG_Daten_2022!I$1,FALSE)</f>
        <v>22771</v>
      </c>
      <c r="CZ165" s="82" t="str">
        <f>IF(VLOOKUP($A165,FAG_Daten_2022!$A$1:$FK$206,FAG_Daten_2022!BE$1,FALSE)="","",VLOOKUP($A165,FAG_Daten_2022!$A$1:$FK$206,FAG_Daten_2022!BE$1,FALSE))</f>
        <v/>
      </c>
      <c r="DA165" s="82" t="str">
        <f>IF(VLOOKUP($A165,FAG_Daten_2022!$A$1:$FK$206,FAG_Daten_2022!BF$1,FALSE)="","",VLOOKUP($A165,FAG_Daten_2022!$A$1:$FK$206,FAG_Daten_2022!BF$1,FALSE))</f>
        <v/>
      </c>
      <c r="DB165" s="82" t="str">
        <f>IF(VLOOKUP($A165,FAG_Daten_2022!$A$1:$FK$206,FAG_Daten_2022!BG$1,FALSE)="","",VLOOKUP($A165,FAG_Daten_2022!$A$1:$FK$206,FAG_Daten_2022!BG$1,FALSE))</f>
        <v/>
      </c>
      <c r="DC165" s="82" t="str">
        <f>IF(VLOOKUP($A165,FAG_Daten_2022!$A$1:$FK$206,FAG_Daten_2022!BH$1,FALSE)="","",VLOOKUP($A165,FAG_Daten_2022!$A$1:$FK$206,FAG_Daten_2022!BH$1,FALSE))</f>
        <v/>
      </c>
      <c r="DD165" s="82" t="str">
        <f>IF(VLOOKUP($A165,FAG_Daten_2022!$A$1:$FK$206,FAG_Daten_2022!BI$1,FALSE)="","",VLOOKUP($A165,FAG_Daten_2022!$A$1:$FK$206,FAG_Daten_2022!BI$1,FALSE))</f>
        <v/>
      </c>
      <c r="DE165" s="82" t="str">
        <f>IF(VLOOKUP($A165,FAG_Daten_2022!$A$1:$FK$206,FAG_Daten_2022!BJ$1,FALSE)="","",VLOOKUP($A165,FAG_Daten_2022!$A$1:$FK$206,FAG_Daten_2022!BJ$1,FALSE))</f>
        <v/>
      </c>
      <c r="DF165" s="82" t="str">
        <f>IF(VLOOKUP($A165,FAG_Daten_2022!$A$1:$FK$206,FAG_Daten_2022!BK$1,FALSE)="","",VLOOKUP($A165,FAG_Daten_2022!$A$1:$FK$206,FAG_Daten_2022!BK$1,FALSE))</f>
        <v/>
      </c>
      <c r="DG165" s="82" t="str">
        <f>IF(VLOOKUP($A165,FAG_Daten_2022!$A$1:$FK$206,FAG_Daten_2022!BL$1,FALSE)="","",VLOOKUP($A165,FAG_Daten_2022!$A$1:$FK$206,FAG_Daten_2022!BL$1,FALSE))</f>
        <v/>
      </c>
      <c r="DH165" s="82" t="str">
        <f>IF(VLOOKUP($A165,FAG_Daten_2022!$A$1:$FK$206,FAG_Daten_2022!BM$1,FALSE)="","",VLOOKUP($A165,FAG_Daten_2022!$A$1:$FK$206,FAG_Daten_2022!BM$1,FALSE))</f>
        <v/>
      </c>
      <c r="DI165" s="82" t="str">
        <f>IF(VLOOKUP($A165,FAG_Daten_2022!$A$1:$FK$206,FAG_Daten_2022!BN$1,FALSE)="","",VLOOKUP($A165,FAG_Daten_2022!$A$1:$FK$206,FAG_Daten_2022!BN$1,FALSE))</f>
        <v/>
      </c>
      <c r="DJ165" s="82" t="str">
        <f>IF(VLOOKUP($A165,FAG_Daten_2022!$A$1:$FK$206,FAG_Daten_2022!BO$1,FALSE)="","",VLOOKUP($A165,FAG_Daten_2022!$A$1:$FK$206,FAG_Daten_2022!BO$1,FALSE))</f>
        <v/>
      </c>
      <c r="DK165" s="82" t="str">
        <f>IF(VLOOKUP($A165,FAG_Daten_2022!$A$1:$FK$206,FAG_Daten_2022!BP$1,FALSE)="","",VLOOKUP($A165,FAG_Daten_2022!$A$1:$FK$206,FAG_Daten_2022!BP$1,FALSE))</f>
        <v/>
      </c>
      <c r="DL165" s="82" t="str">
        <f>IF(VLOOKUP($A165,FAG_Daten_2022!$A$1:$FK$206,FAG_Daten_2022!BQ$1,FALSE)="","",VLOOKUP($A165,FAG_Daten_2022!$A$1:$FK$206,FAG_Daten_2022!BQ$1,FALSE))</f>
        <v/>
      </c>
      <c r="DM165" s="82" t="str">
        <f>IF(VLOOKUP($A165,FAG_Daten_2022!$A$1:$FK$206,FAG_Daten_2022!BR$1,FALSE)="","",VLOOKUP($A165,FAG_Daten_2022!$A$1:$FK$206,FAG_Daten_2022!BR$1,FALSE))</f>
        <v/>
      </c>
      <c r="DN165" s="82" t="str">
        <f t="shared" si="228"/>
        <v/>
      </c>
      <c r="DO165" s="82" t="str">
        <f t="shared" si="229"/>
        <v/>
      </c>
      <c r="DP165" s="82" t="str">
        <f t="shared" si="230"/>
        <v/>
      </c>
      <c r="DQ165" s="82" t="str">
        <f t="shared" si="231"/>
        <v/>
      </c>
      <c r="DR165" s="82" t="str">
        <f t="shared" si="232"/>
        <v/>
      </c>
      <c r="DS165" s="82" t="str">
        <f t="shared" si="233"/>
        <v/>
      </c>
      <c r="DT165" s="82" t="str">
        <f t="shared" si="234"/>
        <v/>
      </c>
      <c r="DU165" s="82" t="str">
        <f t="shared" si="235"/>
        <v/>
      </c>
      <c r="DV165" s="82" t="str">
        <f t="shared" si="236"/>
        <v/>
      </c>
      <c r="DW165" s="82" t="str">
        <f t="shared" si="237"/>
        <v/>
      </c>
      <c r="DX165" s="82" t="str">
        <f t="shared" si="238"/>
        <v/>
      </c>
      <c r="DY165" s="82" t="str">
        <f t="shared" si="239"/>
        <v/>
      </c>
      <c r="DZ165" s="82">
        <f t="shared" si="240"/>
        <v>0</v>
      </c>
      <c r="EA165" s="82">
        <f t="shared" si="241"/>
        <v>0</v>
      </c>
      <c r="EB165" s="82"/>
      <c r="EC165" s="82"/>
      <c r="ED165" s="82"/>
      <c r="EE165" s="82"/>
      <c r="EF165" s="82"/>
      <c r="EG165" s="82"/>
      <c r="EH165" s="82"/>
      <c r="EI165" s="82"/>
      <c r="EJ165" s="82"/>
      <c r="EL165" s="11"/>
    </row>
    <row r="166" spans="1:142" outlineLevel="1" x14ac:dyDescent="0.2">
      <c r="A166" s="1">
        <v>231</v>
      </c>
      <c r="B166" s="3" t="str">
        <f>VLOOKUP(A166,FAG_Daten_2022!A$1:$FK$206,FAG_Daten_2022!$B$1,FALSE)</f>
        <v>Zell</v>
      </c>
      <c r="C166" s="3" t="str">
        <f>VLOOKUP(A166,FAG_Daten_2022!A$1:$FK$206,FAG_Daten_2022!$C$1,FALSE)</f>
        <v>Politische Gemeinde</v>
      </c>
      <c r="D166" s="3" t="str">
        <f>VLOOKUP(A166,FAG_Daten_2022!A$1:$FK$206,FAG_Daten_2022!$D$1,FALSE)</f>
        <v>Bezirk Winterthur</v>
      </c>
      <c r="E166" s="82">
        <f>VLOOKUP(A166,FAG_Daten_2022!A$1:$FK$206,FAG_Daten_2022!$AT$1,FALSE)</f>
        <v>1839</v>
      </c>
      <c r="F166" s="82">
        <f>VLOOKUP(A166,FAG_Daten_2022!A$1:$FK$206,FAG_Daten_2022!$AV$1,FALSE)</f>
        <v>3770</v>
      </c>
      <c r="G166" s="82">
        <f>VLOOKUP(A166,FAG_Daten_2022!A$1:$FK$206,FAG_Daten_2022!$F$1,FALSE)</f>
        <v>6422</v>
      </c>
      <c r="H166" s="80">
        <f>VLOOKUP(A166,FAG_Daten_2022!A$1:$FK$206,FAG_Daten_2022!$DH$1,FALSE)</f>
        <v>118</v>
      </c>
      <c r="I166" s="82">
        <f>ROUND(IF(E166&lt;FAG_Basisdaten!$C$5*F166,(FAG_Basisdaten!$C$5*F166-E166)*G166*H166/100,0),0)</f>
        <v>13204595</v>
      </c>
      <c r="J166" s="82">
        <f>VLOOKUP(A166,FAG_Daten_2022!A$1:$FK$206,FAG_Daten_2022!$AT$1,FALSE)</f>
        <v>1839</v>
      </c>
      <c r="K166" s="82">
        <f>VLOOKUP(A166,FAG_Daten_2022!A$1:$FK$206,FAG_Daten_2022!$AV$1,FALSE)</f>
        <v>3770</v>
      </c>
      <c r="L166" s="3">
        <f>VLOOKUP(A166,FAG_Daten_2022!A$1:$FK$206,FAG_Daten_2022!$F$1,FALSE)</f>
        <v>6422</v>
      </c>
      <c r="M166" s="3">
        <f>VLOOKUP(A166,FAG_Daten_2022!A$1:$FK$206,FAG_Daten_2022!DJ$1,FALSE)</f>
        <v>99.67</v>
      </c>
      <c r="N166" s="3">
        <f>VLOOKUP(A166,FAG_Daten_2022!A$1:$FK$206,FAG_Daten_2022!$DK$1,FALSE)</f>
        <v>100.87</v>
      </c>
      <c r="O166" s="82">
        <f>ROUND(IF(J166&gt;K166*FAG_Basisdaten!$C$8,(J166-K166*FAG_Basisdaten!$C$8)*FAG_Basisdaten!$C$9*L166*(M166/N166),0),0)</f>
        <v>0</v>
      </c>
      <c r="P166" s="82">
        <f>VLOOKUP(A166,FAG_Daten_2022!A$1:$FK$206,FAG_Daten_2022!$I$1,FALSE)</f>
        <v>1380</v>
      </c>
      <c r="Q166" s="82">
        <f>VLOOKUP(A166,FAG_Daten_2022!A$1:$FK$206,FAG_Daten_2022!$F$1,FALSE)</f>
        <v>6422</v>
      </c>
      <c r="R166" s="82">
        <f>VLOOKUP(A166,FAG_Daten_2022!A$1:$FK$206,FAG_Daten_2022!$K$1,FALSE)</f>
        <v>232131</v>
      </c>
      <c r="S166" s="82">
        <f>VLOOKUP(A166,FAG_Daten_2022!A$1:$FK$206,FAG_Daten_2022!$H$1,FALSE)</f>
        <v>1130451</v>
      </c>
      <c r="T166" s="82">
        <f>VLOOKUP(A166,FAG_Daten_2022!A$1:$FK$206,FAG_Daten_2022!$F$1,FALSE)</f>
        <v>6422</v>
      </c>
      <c r="U166" s="3">
        <f>VLOOKUP(A166,FAG_Daten_2022!A$1:$FK$206,FAG_Daten_2022!$BC$1,FALSE)</f>
        <v>102.3</v>
      </c>
      <c r="V166" s="3">
        <f>VLOOKUP(A166,FAG_Daten_2022!A$1:$FK$206,FAG_Daten_2022!$BD$1,FALSE)</f>
        <v>104.2</v>
      </c>
      <c r="W166" s="118">
        <f>IF((P166/Q166)&gt;(R166/S166)*FAG_Basisdaten!$C$12,((P166/Q166)-(R166/S166)*FAG_Basisdaten!$C$12)*T166*FAG_Basisdaten!$C$13*(U166/V166),0)</f>
        <v>0</v>
      </c>
      <c r="X166" s="3">
        <f>VLOOKUP(A166,FAG_Daten_2022!A$1:$FK$206,FAG_Daten_2022!$DH$1,FALSE)</f>
        <v>118</v>
      </c>
      <c r="Y166" s="3">
        <f>VLOOKUP(A166,FAG_Daten_2022!A$1:$FK$206,FAG_Daten_2022!$DJ$1,FALSE)</f>
        <v>99.67</v>
      </c>
      <c r="Z166" s="82">
        <f>ROUND(W166-W166*MIN(MAX((Y166*FAG_Basisdaten!$C$15-X166)/(Y166*FAG_Basisdaten!$C$14),0),1),0)</f>
        <v>0</v>
      </c>
      <c r="AA166" s="79">
        <f>VLOOKUP(A166,FAG_Daten_2022!A$1:$FK$206,FAG_Daten_2022!$AW$1,FALSE)</f>
        <v>503.58</v>
      </c>
      <c r="AB166" s="83">
        <f>VLOOKUP(A166,FAG_Daten_2022!A$1:$FK$206,FAG_Daten_2022!$AZ$1,FALSE)</f>
        <v>0.1134</v>
      </c>
      <c r="AC166" s="3">
        <f>VLOOKUP(A166,FAG_Daten_2022!A$1:$FK$206,FAG_Daten_2022!$F$1,FALSE)</f>
        <v>6422</v>
      </c>
      <c r="AD166" s="3">
        <f>VLOOKUP(A166,FAG_Daten_2022!A$1:$FK$206,FAG_Daten_2022!$BC$1,FALSE)</f>
        <v>102.3</v>
      </c>
      <c r="AE166" s="3">
        <f>VLOOKUP(A166,FAG_Daten_2022!A$1:$FK$206,FAG_Daten_2022!$BD$1,FALSE)</f>
        <v>104.2</v>
      </c>
      <c r="AF166" s="80">
        <f>IF(OR(AA166&lt;FAG_Basisdaten!$C$18,AB166&gt;FAG_Basisdaten!$C$19),MAX((FAG_Basisdaten!$C$20+FAG_Basisdaten!$C$21*AA166+FAG_Basisdaten!$C$22*AB166*100)*AC166*(AD166/AE166),0),0)</f>
        <v>0</v>
      </c>
      <c r="AG166" s="3">
        <f>VLOOKUP(A166,FAG_Daten_2022!A$1:$FK$206,FAG_Daten_2022!$DH$1,FALSE)</f>
        <v>118</v>
      </c>
      <c r="AH166" s="3">
        <f>VLOOKUP(A166,FAG_Daten_2022!A$1:$FK$206,FAG_Daten_2022!$DJ$1,FALSE)</f>
        <v>99.67</v>
      </c>
      <c r="AI166" s="82">
        <f>ROUND(AF166-AF166*MIN(MAX((AH166*FAG_Basisdaten!$C$24-AG166)/(AH166*FAG_Basisdaten!$C$23),0),1),0)</f>
        <v>0</v>
      </c>
      <c r="AJ166" s="3">
        <f>VLOOKUP(A166,FAG_Daten_2022!$A$1:$FK$206,FAG_Daten_2022!$BC$1,FALSE)</f>
        <v>102.3</v>
      </c>
      <c r="AK166" s="3">
        <f>VLOOKUP(A166,FAG_Daten_2022!$A$1:$FK$206,FAG_Daten_2022!$BD$1,FALSE)</f>
        <v>104.2</v>
      </c>
      <c r="AL166" s="82">
        <v>0</v>
      </c>
      <c r="AM166" s="82">
        <f t="shared" si="202"/>
        <v>13204595</v>
      </c>
      <c r="AN166" s="115" t="str">
        <f>IF(VLOOKUP($A166,FAG_Daten_2022!$A$1:$FK$206,FAG_Daten_2022!BS$1,FALSE)="","",VLOOKUP($A166,FAG_Daten_2022!$A$1:$FK$206,FAG_Daten_2022!BS$1,FALSE))</f>
        <v/>
      </c>
      <c r="AO166" s="115" t="str">
        <f>IF(VLOOKUP($A166,FAG_Daten_2022!$A$1:$FK$206,FAG_Daten_2022!BT$1,FALSE)="","",VLOOKUP($A166,FAG_Daten_2022!$A$1:$FK$206,FAG_Daten_2022!BT$1,FALSE))</f>
        <v/>
      </c>
      <c r="AP166" s="115" t="str">
        <f>IF(VLOOKUP($A166,FAG_Daten_2022!$A$1:$FK$206,FAG_Daten_2022!BU$1,FALSE)="","",VLOOKUP($A166,FAG_Daten_2022!$A$1:$FK$206,FAG_Daten_2022!BU$1,FALSE))</f>
        <v/>
      </c>
      <c r="AQ166" s="115" t="str">
        <f>IF(VLOOKUP($A166,FAG_Daten_2022!$A$1:$FK$206,FAG_Daten_2022!BV$1,FALSE)="","",VLOOKUP($A166,FAG_Daten_2022!$A$1:$FK$206,FAG_Daten_2022!BV$1,FALSE))</f>
        <v/>
      </c>
      <c r="AR166" s="115" t="str">
        <f>IF(VLOOKUP($A166,FAG_Daten_2022!$A$1:$FK$206,FAG_Daten_2022!BW$1,FALSE)="","",VLOOKUP($A166,FAG_Daten_2022!$A$1:$FK$206,FAG_Daten_2022!BW$1,FALSE))</f>
        <v/>
      </c>
      <c r="AS166" s="115" t="str">
        <f>IF(VLOOKUP($A166,FAG_Daten_2022!$A$1:$FK$206,FAG_Daten_2022!BX$1,FALSE)="","",VLOOKUP($A166,FAG_Daten_2022!$A$1:$FK$206,FAG_Daten_2022!BX$1,FALSE))</f>
        <v/>
      </c>
      <c r="AT166" s="115" t="str">
        <f>IF(VLOOKUP($A166,FAG_Daten_2022!$A$1:$FK$206,FAG_Daten_2022!BY$1,FALSE)="","",VLOOKUP($A166,FAG_Daten_2022!$A$1:$FK$206,FAG_Daten_2022!BY$1,FALSE))</f>
        <v/>
      </c>
      <c r="AU166" s="115" t="str">
        <f>IF(VLOOKUP($A166,FAG_Daten_2022!$A$1:$FK$206,FAG_Daten_2022!BZ$1,FALSE)="","",VLOOKUP($A166,FAG_Daten_2022!$A$1:$FK$206,FAG_Daten_2022!BZ$1,FALSE))</f>
        <v/>
      </c>
      <c r="AV166" s="115" t="str">
        <f>IF(VLOOKUP($A166,FAG_Daten_2022!$A$1:$FK$206,FAG_Daten_2022!CA$1,FALSE)="","",VLOOKUP($A166,FAG_Daten_2022!$A$1:$FK$206,FAG_Daten_2022!CA$1,FALSE))</f>
        <v/>
      </c>
      <c r="AW166" s="115" t="str">
        <f>IF(VLOOKUP($A166,FAG_Daten_2022!$A$1:$FK$206,FAG_Daten_2022!CB$1,FALSE)="","",VLOOKUP($A166,FAG_Daten_2022!$A$1:$FK$206,FAG_Daten_2022!CB$1,FALSE))</f>
        <v/>
      </c>
      <c r="AX166" s="115" t="str">
        <f>IF(VLOOKUP($A166,FAG_Daten_2022!$A$1:$FK$206,FAG_Daten_2022!CC$1,FALSE)="","",VLOOKUP($A166,FAG_Daten_2022!$A$1:$FK$206,FAG_Daten_2022!CC$1,FALSE))</f>
        <v/>
      </c>
      <c r="AY166" s="115" t="str">
        <f>IF(VLOOKUP($A166,FAG_Daten_2022!$A$1:$FK$206,FAG_Daten_2022!CD$1,FALSE)="","",VLOOKUP($A166,FAG_Daten_2022!$A$1:$FK$206,FAG_Daten_2022!CD$1,FALSE))</f>
        <v/>
      </c>
      <c r="AZ166" s="80">
        <f>VLOOKUP($A166,FAG_Daten_2022!$A$1:$FK$206,FAG_Daten_2022!$DH$1,FALSE)</f>
        <v>118</v>
      </c>
      <c r="BA166" s="80">
        <f>IF(VLOOKUP($A166,FAG_Daten_2022!$A$1:$FK$206,FAG_Daten_2022!M$1,FALSE)="","",VLOOKUP($A166,FAG_Daten_2022!$A$1:$FK$206,FAG_Daten_2022!M$1,FALSE))</f>
        <v>0</v>
      </c>
      <c r="BB166" s="80">
        <f>IF(VLOOKUP($A166,FAG_Daten_2022!$A$1:$FK$206,FAG_Daten_2022!N$1,FALSE)="","",VLOOKUP($A166,FAG_Daten_2022!$A$1:$FK$206,FAG_Daten_2022!N$1,FALSE))</f>
        <v>0</v>
      </c>
      <c r="BC166" s="80">
        <f>IF(VLOOKUP($A166,FAG_Daten_2022!$A$1:$FK$206,FAG_Daten_2022!O$1,FALSE)="","",VLOOKUP($A166,FAG_Daten_2022!$A$1:$FK$206,FAG_Daten_2022!O$1,FALSE))</f>
        <v>0</v>
      </c>
      <c r="BD166" s="80" t="str">
        <f>IF(VLOOKUP($A166,FAG_Daten_2022!$A$1:$FK$206,FAG_Daten_2022!P$1,FALSE)="","",VLOOKUP($A166,FAG_Daten_2022!$A$1:$FK$206,FAG_Daten_2022!P$1,FALSE))</f>
        <v/>
      </c>
      <c r="BE166" s="80">
        <f>IF(VLOOKUP($A166,FAG_Daten_2022!$A$1:$FK$206,FAG_Daten_2022!R$1,FALSE)="","",VLOOKUP($A166,FAG_Daten_2022!$A$1:$FK$206,FAG_Daten_2022!R$1,FALSE))</f>
        <v>0</v>
      </c>
      <c r="BF166" s="80">
        <f>IF(VLOOKUP($A166,FAG_Daten_2022!$A$1:$FK$206,FAG_Daten_2022!S$1,FALSE)="","",VLOOKUP($A166,FAG_Daten_2022!$A$1:$FK$206,FAG_Daten_2022!S$1,FALSE))</f>
        <v>0</v>
      </c>
      <c r="BG166" s="80" t="str">
        <f>IF(VLOOKUP($A166,FAG_Daten_2022!$A$1:$FK$206,FAG_Daten_2022!T$1,FALSE)="","",VLOOKUP($A166,FAG_Daten_2022!$A$1:$FK$206,FAG_Daten_2022!T$1,FALSE))</f>
        <v/>
      </c>
      <c r="BH166" s="80" t="str">
        <f>IF(VLOOKUP($A166,FAG_Daten_2022!$A$1:$FK$206,FAG_Daten_2022!U$1,FALSE)="","",VLOOKUP($A166,FAG_Daten_2022!$A$1:$FK$206,FAG_Daten_2022!U$1,FALSE))</f>
        <v/>
      </c>
      <c r="BI166" s="80">
        <f>IF(VLOOKUP($A166,FAG_Daten_2022!$A$1:$FK$206,FAG_Daten_2022!W$1,FALSE)="","",VLOOKUP($A166,FAG_Daten_2022!$A$1:$FK$206,FAG_Daten_2022!W$1,FALSE))</f>
        <v>0</v>
      </c>
      <c r="BJ166" s="80" t="str">
        <f>IF(VLOOKUP($A166,FAG_Daten_2022!$A$1:$FK$206,FAG_Daten_2022!X$1,FALSE)="","",VLOOKUP($A166,FAG_Daten_2022!$A$1:$FK$206,FAG_Daten_2022!X$1,FALSE))</f>
        <v/>
      </c>
      <c r="BK166" s="80" t="str">
        <f>IF(VLOOKUP($A166,FAG_Daten_2022!$A$1:$FK$206,FAG_Daten_2022!Y$1,FALSE)="","",VLOOKUP($A166,FAG_Daten_2022!$A$1:$FK$206,FAG_Daten_2022!Y$1,FALSE))</f>
        <v/>
      </c>
      <c r="BL166" s="80" t="str">
        <f>IF(VLOOKUP($A166,FAG_Daten_2022!$A$1:$FK$206,FAG_Daten_2022!Z$1,FALSE)="","",VLOOKUP($A166,FAG_Daten_2022!$A$1:$FK$206,FAG_Daten_2022!Z$1,FALSE))</f>
        <v/>
      </c>
      <c r="BM166" s="82">
        <f>IF(VLOOKUP($A166,FAG_Daten_2022!$A$1:$FK$206,FAG_Daten_2022!AG$1,FALSE)="","",VLOOKUP($A166,FAG_Daten_2022!$A$1:$FK$206,FAG_Daten_2022!AG$1,FALSE))</f>
        <v>11811134</v>
      </c>
      <c r="BN166" s="82">
        <f>IF(VLOOKUP($A166,FAG_Daten_2022!$A$1:$FK$206,FAG_Daten_2022!AH$1,FALSE)="","",VLOOKUP($A166,FAG_Daten_2022!$A$1:$FK$206,FAG_Daten_2022!AH$1,FALSE))</f>
        <v>0</v>
      </c>
      <c r="BO166" s="82">
        <f>IF(VLOOKUP($A166,FAG_Daten_2022!$A$1:$FK$206,FAG_Daten_2022!AI$1,FALSE)="","",VLOOKUP($A166,FAG_Daten_2022!$A$1:$FK$206,FAG_Daten_2022!AI$1,FALSE))</f>
        <v>0</v>
      </c>
      <c r="BP166" s="113">
        <f>IF(VLOOKUP($A166,FAG_Daten_2022!$A$1:$FK$206,FAG_Daten_2022!AJ$1,FALSE)="","",VLOOKUP($A166,FAG_Daten_2022!$A$1:$FK$206,FAG_Daten_2022!AJ$1,FALSE))</f>
        <v>0</v>
      </c>
      <c r="BQ166" s="82" t="str">
        <f>IF(VLOOKUP($A166,FAG_Daten_2022!$A$1:$FK$206,FAG_Daten_2022!AK$1,FALSE)="","",VLOOKUP($A166,FAG_Daten_2022!$A$1:$FK$206,FAG_Daten_2022!AK$1,FALSE))</f>
        <v/>
      </c>
      <c r="BR166" s="82">
        <f>IF(VLOOKUP($A166,FAG_Daten_2022!$A$1:$FK$206,FAG_Daten_2022!AL$1,FALSE)="","",VLOOKUP($A166,FAG_Daten_2022!$A$1:$FK$206,FAG_Daten_2022!AL$1,FALSE))</f>
        <v>0</v>
      </c>
      <c r="BS166" s="82">
        <f>IF(VLOOKUP($A166,FAG_Daten_2022!$A$1:$FK$206,FAG_Daten_2022!AM$1,FALSE)="","",VLOOKUP($A166,FAG_Daten_2022!$A$1:$FK$206,FAG_Daten_2022!AM$1,FALSE))</f>
        <v>0</v>
      </c>
      <c r="BT166" s="82" t="str">
        <f>IF(VLOOKUP($A166,FAG_Daten_2022!$A$1:$FK$206,FAG_Daten_2022!AN$1,FALSE)="","",VLOOKUP($A166,FAG_Daten_2022!$A$1:$FK$206,FAG_Daten_2022!AN$1,FALSE))</f>
        <v/>
      </c>
      <c r="BU166" s="82" t="str">
        <f>IF(VLOOKUP($A166,FAG_Daten_2022!$A$1:$FK$206,FAG_Daten_2022!AO$1,FALSE)="","",VLOOKUP($A166,FAG_Daten_2022!$A$1:$FK$206,FAG_Daten_2022!AO$1,FALSE))</f>
        <v/>
      </c>
      <c r="BV166" s="82">
        <f>IF(VLOOKUP($A166,FAG_Daten_2022!$A$1:$FK$206,FAG_Daten_2022!AP$1,FALSE)="","",VLOOKUP($A166,FAG_Daten_2022!$A$1:$FK$206,FAG_Daten_2022!AP$1,FALSE))</f>
        <v>0</v>
      </c>
      <c r="BW166" s="82" t="str">
        <f>IF(VLOOKUP($A166,FAG_Daten_2022!$A$1:$FK$206,FAG_Daten_2022!AQ$1,FALSE)="","",VLOOKUP($A166,FAG_Daten_2022!$A$1:$FK$206,FAG_Daten_2022!AQ$1,FALSE))</f>
        <v/>
      </c>
      <c r="BX166" s="82" t="str">
        <f>IF(VLOOKUP($A166,FAG_Daten_2022!$A$1:$FK$206,FAG_Daten_2022!AR$1,FALSE)="","",VLOOKUP($A166,FAG_Daten_2022!$A$1:$FK$206,FAG_Daten_2022!AR$1,FALSE))</f>
        <v/>
      </c>
      <c r="BY166" s="82" t="str">
        <f>IF(VLOOKUP($A166,FAG_Daten_2022!$A$1:$FK$206,FAG_Daten_2022!AS$1,FALSE)="","",VLOOKUP($A166,FAG_Daten_2022!$A$1:$FK$206,FAG_Daten_2022!AS$1,FALSE))</f>
        <v/>
      </c>
      <c r="BZ166" s="82">
        <f t="shared" si="203"/>
        <v>0</v>
      </c>
      <c r="CA166" s="82">
        <f t="shared" si="204"/>
        <v>0</v>
      </c>
      <c r="CB166" s="82">
        <f t="shared" si="205"/>
        <v>0</v>
      </c>
      <c r="CC166" s="82" t="str">
        <f t="shared" si="206"/>
        <v/>
      </c>
      <c r="CD166" s="82">
        <f t="shared" si="207"/>
        <v>0</v>
      </c>
      <c r="CE166" s="82">
        <f t="shared" si="208"/>
        <v>0</v>
      </c>
      <c r="CF166" s="82" t="str">
        <f t="shared" si="209"/>
        <v/>
      </c>
      <c r="CG166" s="82" t="str">
        <f t="shared" si="210"/>
        <v/>
      </c>
      <c r="CH166" s="82">
        <f t="shared" si="211"/>
        <v>0</v>
      </c>
      <c r="CI166" s="82" t="str">
        <f t="shared" si="212"/>
        <v/>
      </c>
      <c r="CJ166" s="82" t="str">
        <f t="shared" si="213"/>
        <v/>
      </c>
      <c r="CK166" s="82" t="str">
        <f t="shared" si="214"/>
        <v/>
      </c>
      <c r="CL166" s="82">
        <f t="shared" si="215"/>
        <v>0</v>
      </c>
      <c r="CM166" s="82">
        <f t="shared" si="216"/>
        <v>0</v>
      </c>
      <c r="CN166" s="82">
        <f t="shared" si="217"/>
        <v>0</v>
      </c>
      <c r="CO166" s="82" t="str">
        <f t="shared" si="218"/>
        <v/>
      </c>
      <c r="CP166" s="82">
        <f t="shared" si="219"/>
        <v>0</v>
      </c>
      <c r="CQ166" s="82">
        <f t="shared" si="220"/>
        <v>0</v>
      </c>
      <c r="CR166" s="82" t="str">
        <f t="shared" si="221"/>
        <v/>
      </c>
      <c r="CS166" s="82" t="str">
        <f t="shared" si="222"/>
        <v/>
      </c>
      <c r="CT166" s="82">
        <f t="shared" si="223"/>
        <v>0</v>
      </c>
      <c r="CU166" s="82" t="str">
        <f t="shared" si="224"/>
        <v/>
      </c>
      <c r="CV166" s="82" t="str">
        <f t="shared" si="225"/>
        <v/>
      </c>
      <c r="CW166" s="82" t="str">
        <f t="shared" si="226"/>
        <v/>
      </c>
      <c r="CX166" s="82">
        <f t="shared" si="227"/>
        <v>0</v>
      </c>
      <c r="CY166" s="82">
        <f>VLOOKUP($A166,FAG_Daten_2022!$A$1:$FK$206,FAG_Daten_2022!I$1,FALSE)</f>
        <v>1380</v>
      </c>
      <c r="CZ166" s="82" t="str">
        <f>IF(VLOOKUP($A166,FAG_Daten_2022!$A$1:$FK$206,FAG_Daten_2022!BE$1,FALSE)="","",VLOOKUP($A166,FAG_Daten_2022!$A$1:$FK$206,FAG_Daten_2022!BE$1,FALSE))</f>
        <v/>
      </c>
      <c r="DA166" s="82" t="str">
        <f>IF(VLOOKUP($A166,FAG_Daten_2022!$A$1:$FK$206,FAG_Daten_2022!BF$1,FALSE)="","",VLOOKUP($A166,FAG_Daten_2022!$A$1:$FK$206,FAG_Daten_2022!BF$1,FALSE))</f>
        <v/>
      </c>
      <c r="DB166" s="82" t="str">
        <f>IF(VLOOKUP($A166,FAG_Daten_2022!$A$1:$FK$206,FAG_Daten_2022!BG$1,FALSE)="","",VLOOKUP($A166,FAG_Daten_2022!$A$1:$FK$206,FAG_Daten_2022!BG$1,FALSE))</f>
        <v/>
      </c>
      <c r="DC166" s="82" t="str">
        <f>IF(VLOOKUP($A166,FAG_Daten_2022!$A$1:$FK$206,FAG_Daten_2022!BH$1,FALSE)="","",VLOOKUP($A166,FAG_Daten_2022!$A$1:$FK$206,FAG_Daten_2022!BH$1,FALSE))</f>
        <v/>
      </c>
      <c r="DD166" s="82" t="str">
        <f>IF(VLOOKUP($A166,FAG_Daten_2022!$A$1:$FK$206,FAG_Daten_2022!BI$1,FALSE)="","",VLOOKUP($A166,FAG_Daten_2022!$A$1:$FK$206,FAG_Daten_2022!BI$1,FALSE))</f>
        <v/>
      </c>
      <c r="DE166" s="82" t="str">
        <f>IF(VLOOKUP($A166,FAG_Daten_2022!$A$1:$FK$206,FAG_Daten_2022!BJ$1,FALSE)="","",VLOOKUP($A166,FAG_Daten_2022!$A$1:$FK$206,FAG_Daten_2022!BJ$1,FALSE))</f>
        <v/>
      </c>
      <c r="DF166" s="82" t="str">
        <f>IF(VLOOKUP($A166,FAG_Daten_2022!$A$1:$FK$206,FAG_Daten_2022!BK$1,FALSE)="","",VLOOKUP($A166,FAG_Daten_2022!$A$1:$FK$206,FAG_Daten_2022!BK$1,FALSE))</f>
        <v/>
      </c>
      <c r="DG166" s="82" t="str">
        <f>IF(VLOOKUP($A166,FAG_Daten_2022!$A$1:$FK$206,FAG_Daten_2022!BL$1,FALSE)="","",VLOOKUP($A166,FAG_Daten_2022!$A$1:$FK$206,FAG_Daten_2022!BL$1,FALSE))</f>
        <v/>
      </c>
      <c r="DH166" s="82" t="str">
        <f>IF(VLOOKUP($A166,FAG_Daten_2022!$A$1:$FK$206,FAG_Daten_2022!BM$1,FALSE)="","",VLOOKUP($A166,FAG_Daten_2022!$A$1:$FK$206,FAG_Daten_2022!BM$1,FALSE))</f>
        <v/>
      </c>
      <c r="DI166" s="82" t="str">
        <f>IF(VLOOKUP($A166,FAG_Daten_2022!$A$1:$FK$206,FAG_Daten_2022!BN$1,FALSE)="","",VLOOKUP($A166,FAG_Daten_2022!$A$1:$FK$206,FAG_Daten_2022!BN$1,FALSE))</f>
        <v/>
      </c>
      <c r="DJ166" s="82" t="str">
        <f>IF(VLOOKUP($A166,FAG_Daten_2022!$A$1:$FK$206,FAG_Daten_2022!BO$1,FALSE)="","",VLOOKUP($A166,FAG_Daten_2022!$A$1:$FK$206,FAG_Daten_2022!BO$1,FALSE))</f>
        <v/>
      </c>
      <c r="DK166" s="82" t="str">
        <f>IF(VLOOKUP($A166,FAG_Daten_2022!$A$1:$FK$206,FAG_Daten_2022!BP$1,FALSE)="","",VLOOKUP($A166,FAG_Daten_2022!$A$1:$FK$206,FAG_Daten_2022!BP$1,FALSE))</f>
        <v/>
      </c>
      <c r="DL166" s="82" t="str">
        <f>IF(VLOOKUP($A166,FAG_Daten_2022!$A$1:$FK$206,FAG_Daten_2022!BQ$1,FALSE)="","",VLOOKUP($A166,FAG_Daten_2022!$A$1:$FK$206,FAG_Daten_2022!BQ$1,FALSE))</f>
        <v/>
      </c>
      <c r="DM166" s="82" t="str">
        <f>IF(VLOOKUP($A166,FAG_Daten_2022!$A$1:$FK$206,FAG_Daten_2022!BR$1,FALSE)="","",VLOOKUP($A166,FAG_Daten_2022!$A$1:$FK$206,FAG_Daten_2022!BR$1,FALSE))</f>
        <v/>
      </c>
      <c r="DN166" s="82" t="str">
        <f t="shared" si="228"/>
        <v/>
      </c>
      <c r="DO166" s="82" t="str">
        <f t="shared" si="229"/>
        <v/>
      </c>
      <c r="DP166" s="82" t="str">
        <f t="shared" si="230"/>
        <v/>
      </c>
      <c r="DQ166" s="82" t="str">
        <f t="shared" si="231"/>
        <v/>
      </c>
      <c r="DR166" s="82" t="str">
        <f t="shared" si="232"/>
        <v/>
      </c>
      <c r="DS166" s="82" t="str">
        <f t="shared" si="233"/>
        <v/>
      </c>
      <c r="DT166" s="82" t="str">
        <f t="shared" si="234"/>
        <v/>
      </c>
      <c r="DU166" s="82" t="str">
        <f t="shared" si="235"/>
        <v/>
      </c>
      <c r="DV166" s="82" t="str">
        <f t="shared" si="236"/>
        <v/>
      </c>
      <c r="DW166" s="82" t="str">
        <f t="shared" si="237"/>
        <v/>
      </c>
      <c r="DX166" s="82" t="str">
        <f t="shared" si="238"/>
        <v/>
      </c>
      <c r="DY166" s="82" t="str">
        <f t="shared" si="239"/>
        <v/>
      </c>
      <c r="DZ166" s="82">
        <f t="shared" si="240"/>
        <v>0</v>
      </c>
      <c r="EA166" s="82">
        <f t="shared" si="241"/>
        <v>0</v>
      </c>
      <c r="EB166" s="82"/>
      <c r="EC166" s="82"/>
      <c r="ED166" s="82"/>
      <c r="EE166" s="82"/>
      <c r="EF166" s="82"/>
      <c r="EG166" s="82"/>
      <c r="EH166" s="82"/>
      <c r="EI166" s="82"/>
      <c r="EJ166" s="82"/>
      <c r="EL166" s="11"/>
    </row>
    <row r="167" spans="1:142" s="3" customFormat="1" outlineLevel="1" x14ac:dyDescent="0.2">
      <c r="A167" s="3">
        <v>161</v>
      </c>
      <c r="B167" s="3" t="str">
        <f>VLOOKUP(A167,FAG_Daten_2022!A$1:$FK$206,FAG_Daten_2022!$B$1,FALSE)</f>
        <v>Zollikon</v>
      </c>
      <c r="C167" s="3" t="str">
        <f>VLOOKUP(A167,FAG_Daten_2022!A$1:$FK$206,FAG_Daten_2022!$C$1,FALSE)</f>
        <v>Politische Gemeinde</v>
      </c>
      <c r="D167" s="3" t="str">
        <f>VLOOKUP(A167,FAG_Daten_2022!A$1:$FK$206,FAG_Daten_2022!$D$1,FALSE)</f>
        <v>Bezirk Meilen</v>
      </c>
      <c r="E167" s="82">
        <f>VLOOKUP(A167,FAG_Daten_2022!A$1:$FK$206,FAG_Daten_2022!$AT$1,FALSE)</f>
        <v>11024</v>
      </c>
      <c r="F167" s="82">
        <f>VLOOKUP(A167,FAG_Daten_2022!A$1:$FK$206,FAG_Daten_2022!$AV$1,FALSE)</f>
        <v>3770</v>
      </c>
      <c r="G167" s="82">
        <f>VLOOKUP(A167,FAG_Daten_2022!A$1:$FK$206,FAG_Daten_2022!$F$1,FALSE)</f>
        <v>13293</v>
      </c>
      <c r="H167" s="80">
        <f>VLOOKUP(A167,FAG_Daten_2022!A$1:$FK$206,FAG_Daten_2022!$DH$1,FALSE)</f>
        <v>85</v>
      </c>
      <c r="I167" s="82">
        <f>ROUND(IF(E167&lt;FAG_Basisdaten!$C$5*F167,(FAG_Basisdaten!$C$5*F167-E167)*G167*H167/100,0),0)</f>
        <v>0</v>
      </c>
      <c r="J167" s="82">
        <f>VLOOKUP(A167,FAG_Daten_2022!A$1:$FK$206,FAG_Daten_2022!$AT$1,FALSE)</f>
        <v>11024</v>
      </c>
      <c r="K167" s="82">
        <f>VLOOKUP(A167,FAG_Daten_2022!A$1:$FK$206,FAG_Daten_2022!$AV$1,FALSE)</f>
        <v>3770</v>
      </c>
      <c r="L167" s="3">
        <f>VLOOKUP(A167,FAG_Daten_2022!A$1:$FK$206,FAG_Daten_2022!$F$1,FALSE)</f>
        <v>13293</v>
      </c>
      <c r="M167" s="3">
        <f>VLOOKUP(A167,FAG_Daten_2022!A$1:$FK$206,FAG_Daten_2022!DJ$1,FALSE)</f>
        <v>99.67</v>
      </c>
      <c r="N167" s="3">
        <f>VLOOKUP(A167,FAG_Daten_2022!A$1:$FK$206,FAG_Daten_2022!$DK$1,FALSE)</f>
        <v>100.87</v>
      </c>
      <c r="O167" s="82">
        <f>ROUND(IF(J167&gt;K167*FAG_Basisdaten!$C$8,(J167-K167*FAG_Basisdaten!$C$8)*FAG_Basisdaten!$C$9*L167*(M167/N167),0),0)</f>
        <v>63229902</v>
      </c>
      <c r="P167" s="82">
        <f>VLOOKUP(A167,FAG_Daten_2022!A$1:$FK$206,FAG_Daten_2022!$I$1,FALSE)</f>
        <v>2755</v>
      </c>
      <c r="Q167" s="82">
        <f>VLOOKUP(A167,FAG_Daten_2022!A$1:$FK$206,FAG_Daten_2022!$F$1,FALSE)</f>
        <v>13293</v>
      </c>
      <c r="R167" s="82">
        <f>VLOOKUP(A167,FAG_Daten_2022!A$1:$FK$206,FAG_Daten_2022!$K$1,FALSE)</f>
        <v>232131</v>
      </c>
      <c r="S167" s="82">
        <f>VLOOKUP(A167,FAG_Daten_2022!A$1:$FK$206,FAG_Daten_2022!$H$1,FALSE)</f>
        <v>1130451</v>
      </c>
      <c r="T167" s="82">
        <f>VLOOKUP(A167,FAG_Daten_2022!A$1:$FK$206,FAG_Daten_2022!$F$1,FALSE)</f>
        <v>13293</v>
      </c>
      <c r="U167" s="3">
        <f>VLOOKUP(A167,FAG_Daten_2022!A$1:$FK$206,FAG_Daten_2022!$BC$1,FALSE)</f>
        <v>102.3</v>
      </c>
      <c r="V167" s="3">
        <f>VLOOKUP(A167,FAG_Daten_2022!A$1:$FK$206,FAG_Daten_2022!$BD$1,FALSE)</f>
        <v>104.2</v>
      </c>
      <c r="W167" s="118">
        <f>IF((P167/Q167)&gt;(R167/S167)*FAG_Basisdaten!$C$12,((P167/Q167)-(R167/S167)*FAG_Basisdaten!$C$12)*T167*FAG_Basisdaten!$C$13*(U167/V167),0)</f>
        <v>0</v>
      </c>
      <c r="X167" s="3">
        <f>VLOOKUP(A167,FAG_Daten_2022!A$1:$FK$206,FAG_Daten_2022!$DH$1,FALSE)</f>
        <v>85</v>
      </c>
      <c r="Y167" s="3">
        <f>VLOOKUP(A167,FAG_Daten_2022!A$1:$FK$206,FAG_Daten_2022!$DJ$1,FALSE)</f>
        <v>99.67</v>
      </c>
      <c r="Z167" s="82">
        <f>ROUND(W167-W167*MIN(MAX((Y167*FAG_Basisdaten!$C$15-X167)/(Y167*FAG_Basisdaten!$C$14),0),1),0)</f>
        <v>0</v>
      </c>
      <c r="AA167" s="79">
        <f>VLOOKUP(A167,FAG_Daten_2022!A$1:$FK$206,FAG_Daten_2022!$AW$1,FALSE)</f>
        <v>1700.64</v>
      </c>
      <c r="AB167" s="83">
        <f>VLOOKUP(A167,FAG_Daten_2022!A$1:$FK$206,FAG_Daten_2022!$AZ$1,FALSE)</f>
        <v>2.9999999999999997E-4</v>
      </c>
      <c r="AC167" s="3">
        <f>VLOOKUP(A167,FAG_Daten_2022!A$1:$FK$206,FAG_Daten_2022!$F$1,FALSE)</f>
        <v>13293</v>
      </c>
      <c r="AD167" s="3">
        <f>VLOOKUP(A167,FAG_Daten_2022!A$1:$FK$206,FAG_Daten_2022!$BC$1,FALSE)</f>
        <v>102.3</v>
      </c>
      <c r="AE167" s="3">
        <f>VLOOKUP(A167,FAG_Daten_2022!A$1:$FK$206,FAG_Daten_2022!$BD$1,FALSE)</f>
        <v>104.2</v>
      </c>
      <c r="AF167" s="80">
        <f>IF(OR(AA167&lt;FAG_Basisdaten!$C$18,AB167&gt;FAG_Basisdaten!$C$19),MAX((FAG_Basisdaten!$C$20+FAG_Basisdaten!$C$21*AA167+FAG_Basisdaten!$C$22*AB167*100)*AC167*(AD167/AE167),0),0)</f>
        <v>0</v>
      </c>
      <c r="AG167" s="3">
        <f>VLOOKUP(A167,FAG_Daten_2022!A$1:$FK$206,FAG_Daten_2022!$DH$1,FALSE)</f>
        <v>85</v>
      </c>
      <c r="AH167" s="3">
        <f>VLOOKUP(A167,FAG_Daten_2022!A$1:$FK$206,FAG_Daten_2022!$DJ$1,FALSE)</f>
        <v>99.67</v>
      </c>
      <c r="AI167" s="82">
        <f>ROUND(AF167-AF167*MIN(MAX((AH167*FAG_Basisdaten!$C$24-AG167)/(AH167*FAG_Basisdaten!$C$23),0),1),0)</f>
        <v>0</v>
      </c>
      <c r="AJ167" s="3">
        <f>VLOOKUP(A167,FAG_Daten_2022!$A$1:$FK$206,FAG_Daten_2022!$BC$1,FALSE)</f>
        <v>102.3</v>
      </c>
      <c r="AK167" s="3">
        <f>VLOOKUP(A167,FAG_Daten_2022!$A$1:$FK$206,FAG_Daten_2022!$BD$1,FALSE)</f>
        <v>104.2</v>
      </c>
      <c r="AL167" s="82">
        <v>0</v>
      </c>
      <c r="AM167" s="82">
        <f t="shared" si="202"/>
        <v>-63229902</v>
      </c>
      <c r="AN167" s="115" t="str">
        <f>IF(VLOOKUP($A167,FAG_Daten_2022!$A$1:$FK$206,FAG_Daten_2022!BS$1,FALSE)="","",VLOOKUP($A167,FAG_Daten_2022!$A$1:$FK$206,FAG_Daten_2022!BS$1,FALSE))</f>
        <v/>
      </c>
      <c r="AO167" s="115" t="str">
        <f>IF(VLOOKUP($A167,FAG_Daten_2022!$A$1:$FK$206,FAG_Daten_2022!BT$1,FALSE)="","",VLOOKUP($A167,FAG_Daten_2022!$A$1:$FK$206,FAG_Daten_2022!BT$1,FALSE))</f>
        <v/>
      </c>
      <c r="AP167" s="115" t="str">
        <f>IF(VLOOKUP($A167,FAG_Daten_2022!$A$1:$FK$206,FAG_Daten_2022!BU$1,FALSE)="","",VLOOKUP($A167,FAG_Daten_2022!$A$1:$FK$206,FAG_Daten_2022!BU$1,FALSE))</f>
        <v/>
      </c>
      <c r="AQ167" s="115" t="str">
        <f>IF(VLOOKUP($A167,FAG_Daten_2022!$A$1:$FK$206,FAG_Daten_2022!BV$1,FALSE)="","",VLOOKUP($A167,FAG_Daten_2022!$A$1:$FK$206,FAG_Daten_2022!BV$1,FALSE))</f>
        <v/>
      </c>
      <c r="AR167" s="115" t="str">
        <f>IF(VLOOKUP($A167,FAG_Daten_2022!$A$1:$FK$206,FAG_Daten_2022!BW$1,FALSE)="","",VLOOKUP($A167,FAG_Daten_2022!$A$1:$FK$206,FAG_Daten_2022!BW$1,FALSE))</f>
        <v/>
      </c>
      <c r="AS167" s="115" t="str">
        <f>IF(VLOOKUP($A167,FAG_Daten_2022!$A$1:$FK$206,FAG_Daten_2022!BX$1,FALSE)="","",VLOOKUP($A167,FAG_Daten_2022!$A$1:$FK$206,FAG_Daten_2022!BX$1,FALSE))</f>
        <v/>
      </c>
      <c r="AT167" s="115" t="str">
        <f>IF(VLOOKUP($A167,FAG_Daten_2022!$A$1:$FK$206,FAG_Daten_2022!BY$1,FALSE)="","",VLOOKUP($A167,FAG_Daten_2022!$A$1:$FK$206,FAG_Daten_2022!BY$1,FALSE))</f>
        <v/>
      </c>
      <c r="AU167" s="115" t="str">
        <f>IF(VLOOKUP($A167,FAG_Daten_2022!$A$1:$FK$206,FAG_Daten_2022!BZ$1,FALSE)="","",VLOOKUP($A167,FAG_Daten_2022!$A$1:$FK$206,FAG_Daten_2022!BZ$1,FALSE))</f>
        <v/>
      </c>
      <c r="AV167" s="115" t="str">
        <f>IF(VLOOKUP($A167,FAG_Daten_2022!$A$1:$FK$206,FAG_Daten_2022!CA$1,FALSE)="","",VLOOKUP($A167,FAG_Daten_2022!$A$1:$FK$206,FAG_Daten_2022!CA$1,FALSE))</f>
        <v/>
      </c>
      <c r="AW167" s="115" t="str">
        <f>IF(VLOOKUP($A167,FAG_Daten_2022!$A$1:$FK$206,FAG_Daten_2022!CB$1,FALSE)="","",VLOOKUP($A167,FAG_Daten_2022!$A$1:$FK$206,FAG_Daten_2022!CB$1,FALSE))</f>
        <v/>
      </c>
      <c r="AX167" s="115" t="str">
        <f>IF(VLOOKUP($A167,FAG_Daten_2022!$A$1:$FK$206,FAG_Daten_2022!CC$1,FALSE)="","",VLOOKUP($A167,FAG_Daten_2022!$A$1:$FK$206,FAG_Daten_2022!CC$1,FALSE))</f>
        <v/>
      </c>
      <c r="AY167" s="115" t="str">
        <f>IF(VLOOKUP($A167,FAG_Daten_2022!$A$1:$FK$206,FAG_Daten_2022!CD$1,FALSE)="","",VLOOKUP($A167,FAG_Daten_2022!$A$1:$FK$206,FAG_Daten_2022!CD$1,FALSE))</f>
        <v/>
      </c>
      <c r="AZ167" s="80">
        <f>VLOOKUP($A167,FAG_Daten_2022!$A$1:$FK$206,FAG_Daten_2022!$DH$1,FALSE)</f>
        <v>85</v>
      </c>
      <c r="BA167" s="80">
        <f>IF(VLOOKUP($A167,FAG_Daten_2022!$A$1:$FK$206,FAG_Daten_2022!M$1,FALSE)="","",VLOOKUP($A167,FAG_Daten_2022!$A$1:$FK$206,FAG_Daten_2022!M$1,FALSE))</f>
        <v>0</v>
      </c>
      <c r="BB167" s="80">
        <f>IF(VLOOKUP($A167,FAG_Daten_2022!$A$1:$FK$206,FAG_Daten_2022!N$1,FALSE)="","",VLOOKUP($A167,FAG_Daten_2022!$A$1:$FK$206,FAG_Daten_2022!N$1,FALSE))</f>
        <v>0</v>
      </c>
      <c r="BC167" s="80">
        <f>IF(VLOOKUP($A167,FAG_Daten_2022!$A$1:$FK$206,FAG_Daten_2022!O$1,FALSE)="","",VLOOKUP($A167,FAG_Daten_2022!$A$1:$FK$206,FAG_Daten_2022!O$1,FALSE))</f>
        <v>0</v>
      </c>
      <c r="BD167" s="80" t="str">
        <f>IF(VLOOKUP($A167,FAG_Daten_2022!$A$1:$FK$206,FAG_Daten_2022!P$1,FALSE)="","",VLOOKUP($A167,FAG_Daten_2022!$A$1:$FK$206,FAG_Daten_2022!P$1,FALSE))</f>
        <v/>
      </c>
      <c r="BE167" s="80">
        <f>IF(VLOOKUP($A167,FAG_Daten_2022!$A$1:$FK$206,FAG_Daten_2022!R$1,FALSE)="","",VLOOKUP($A167,FAG_Daten_2022!$A$1:$FK$206,FAG_Daten_2022!R$1,FALSE))</f>
        <v>0</v>
      </c>
      <c r="BF167" s="80">
        <f>IF(VLOOKUP($A167,FAG_Daten_2022!$A$1:$FK$206,FAG_Daten_2022!S$1,FALSE)="","",VLOOKUP($A167,FAG_Daten_2022!$A$1:$FK$206,FAG_Daten_2022!S$1,FALSE))</f>
        <v>0</v>
      </c>
      <c r="BG167" s="80" t="str">
        <f>IF(VLOOKUP($A167,FAG_Daten_2022!$A$1:$FK$206,FAG_Daten_2022!T$1,FALSE)="","",VLOOKUP($A167,FAG_Daten_2022!$A$1:$FK$206,FAG_Daten_2022!T$1,FALSE))</f>
        <v/>
      </c>
      <c r="BH167" s="80" t="str">
        <f>IF(VLOOKUP($A167,FAG_Daten_2022!$A$1:$FK$206,FAG_Daten_2022!U$1,FALSE)="","",VLOOKUP($A167,FAG_Daten_2022!$A$1:$FK$206,FAG_Daten_2022!U$1,FALSE))</f>
        <v/>
      </c>
      <c r="BI167" s="80">
        <f>IF(VLOOKUP($A167,FAG_Daten_2022!$A$1:$FK$206,FAG_Daten_2022!W$1,FALSE)="","",VLOOKUP($A167,FAG_Daten_2022!$A$1:$FK$206,FAG_Daten_2022!W$1,FALSE))</f>
        <v>0</v>
      </c>
      <c r="BJ167" s="80" t="str">
        <f>IF(VLOOKUP($A167,FAG_Daten_2022!$A$1:$FK$206,FAG_Daten_2022!X$1,FALSE)="","",VLOOKUP($A167,FAG_Daten_2022!$A$1:$FK$206,FAG_Daten_2022!X$1,FALSE))</f>
        <v/>
      </c>
      <c r="BK167" s="80" t="str">
        <f>IF(VLOOKUP($A167,FAG_Daten_2022!$A$1:$FK$206,FAG_Daten_2022!Y$1,FALSE)="","",VLOOKUP($A167,FAG_Daten_2022!$A$1:$FK$206,FAG_Daten_2022!Y$1,FALSE))</f>
        <v/>
      </c>
      <c r="BL167" s="80" t="str">
        <f>IF(VLOOKUP($A167,FAG_Daten_2022!$A$1:$FK$206,FAG_Daten_2022!Z$1,FALSE)="","",VLOOKUP($A167,FAG_Daten_2022!$A$1:$FK$206,FAG_Daten_2022!Z$1,FALSE))</f>
        <v/>
      </c>
      <c r="BM167" s="82">
        <f>IF(VLOOKUP($A167,FAG_Daten_2022!$A$1:$FK$206,FAG_Daten_2022!AG$1,FALSE)="","",VLOOKUP($A167,FAG_Daten_2022!$A$1:$FK$206,FAG_Daten_2022!AG$1,FALSE))</f>
        <v>146537098</v>
      </c>
      <c r="BN167" s="82">
        <f>IF(VLOOKUP($A167,FAG_Daten_2022!$A$1:$FK$206,FAG_Daten_2022!AH$1,FALSE)="","",VLOOKUP($A167,FAG_Daten_2022!$A$1:$FK$206,FAG_Daten_2022!AH$1,FALSE))</f>
        <v>0</v>
      </c>
      <c r="BO167" s="82">
        <f>IF(VLOOKUP($A167,FAG_Daten_2022!$A$1:$FK$206,FAG_Daten_2022!AI$1,FALSE)="","",VLOOKUP($A167,FAG_Daten_2022!$A$1:$FK$206,FAG_Daten_2022!AI$1,FALSE))</f>
        <v>0</v>
      </c>
      <c r="BP167" s="113">
        <f>IF(VLOOKUP($A167,FAG_Daten_2022!$A$1:$FK$206,FAG_Daten_2022!AJ$1,FALSE)="","",VLOOKUP($A167,FAG_Daten_2022!$A$1:$FK$206,FAG_Daten_2022!AJ$1,FALSE))</f>
        <v>0</v>
      </c>
      <c r="BQ167" s="82" t="str">
        <f>IF(VLOOKUP($A167,FAG_Daten_2022!$A$1:$FK$206,FAG_Daten_2022!AK$1,FALSE)="","",VLOOKUP($A167,FAG_Daten_2022!$A$1:$FK$206,FAG_Daten_2022!AK$1,FALSE))</f>
        <v/>
      </c>
      <c r="BR167" s="82">
        <f>IF(VLOOKUP($A167,FAG_Daten_2022!$A$1:$FK$206,FAG_Daten_2022!AL$1,FALSE)="","",VLOOKUP($A167,FAG_Daten_2022!$A$1:$FK$206,FAG_Daten_2022!AL$1,FALSE))</f>
        <v>0</v>
      </c>
      <c r="BS167" s="82">
        <f>IF(VLOOKUP($A167,FAG_Daten_2022!$A$1:$FK$206,FAG_Daten_2022!AM$1,FALSE)="","",VLOOKUP($A167,FAG_Daten_2022!$A$1:$FK$206,FAG_Daten_2022!AM$1,FALSE))</f>
        <v>0</v>
      </c>
      <c r="BT167" s="82" t="str">
        <f>IF(VLOOKUP($A167,FAG_Daten_2022!$A$1:$FK$206,FAG_Daten_2022!AN$1,FALSE)="","",VLOOKUP($A167,FAG_Daten_2022!$A$1:$FK$206,FAG_Daten_2022!AN$1,FALSE))</f>
        <v/>
      </c>
      <c r="BU167" s="82" t="str">
        <f>IF(VLOOKUP($A167,FAG_Daten_2022!$A$1:$FK$206,FAG_Daten_2022!AO$1,FALSE)="","",VLOOKUP($A167,FAG_Daten_2022!$A$1:$FK$206,FAG_Daten_2022!AO$1,FALSE))</f>
        <v/>
      </c>
      <c r="BV167" s="82">
        <f>IF(VLOOKUP($A167,FAG_Daten_2022!$A$1:$FK$206,FAG_Daten_2022!AP$1,FALSE)="","",VLOOKUP($A167,FAG_Daten_2022!$A$1:$FK$206,FAG_Daten_2022!AP$1,FALSE))</f>
        <v>0</v>
      </c>
      <c r="BW167" s="82" t="str">
        <f>IF(VLOOKUP($A167,FAG_Daten_2022!$A$1:$FK$206,FAG_Daten_2022!AQ$1,FALSE)="","",VLOOKUP($A167,FAG_Daten_2022!$A$1:$FK$206,FAG_Daten_2022!AQ$1,FALSE))</f>
        <v/>
      </c>
      <c r="BX167" s="82" t="str">
        <f>IF(VLOOKUP($A167,FAG_Daten_2022!$A$1:$FK$206,FAG_Daten_2022!AR$1,FALSE)="","",VLOOKUP($A167,FAG_Daten_2022!$A$1:$FK$206,FAG_Daten_2022!AR$1,FALSE))</f>
        <v/>
      </c>
      <c r="BY167" s="82" t="str">
        <f>IF(VLOOKUP($A167,FAG_Daten_2022!$A$1:$FK$206,FAG_Daten_2022!AS$1,FALSE)="","",VLOOKUP($A167,FAG_Daten_2022!$A$1:$FK$206,FAG_Daten_2022!AS$1,FALSE))</f>
        <v/>
      </c>
      <c r="BZ167" s="82">
        <f t="shared" si="203"/>
        <v>0</v>
      </c>
      <c r="CA167" s="82">
        <f t="shared" si="204"/>
        <v>0</v>
      </c>
      <c r="CB167" s="82">
        <f t="shared" si="205"/>
        <v>0</v>
      </c>
      <c r="CC167" s="82" t="str">
        <f t="shared" si="206"/>
        <v/>
      </c>
      <c r="CD167" s="82">
        <f t="shared" si="207"/>
        <v>0</v>
      </c>
      <c r="CE167" s="82">
        <f t="shared" si="208"/>
        <v>0</v>
      </c>
      <c r="CF167" s="82" t="str">
        <f t="shared" si="209"/>
        <v/>
      </c>
      <c r="CG167" s="82" t="str">
        <f t="shared" si="210"/>
        <v/>
      </c>
      <c r="CH167" s="82">
        <f t="shared" si="211"/>
        <v>0</v>
      </c>
      <c r="CI167" s="82" t="str">
        <f t="shared" si="212"/>
        <v/>
      </c>
      <c r="CJ167" s="82" t="str">
        <f t="shared" si="213"/>
        <v/>
      </c>
      <c r="CK167" s="82" t="str">
        <f t="shared" si="214"/>
        <v/>
      </c>
      <c r="CL167" s="82">
        <f t="shared" si="215"/>
        <v>0</v>
      </c>
      <c r="CM167" s="82">
        <f t="shared" si="216"/>
        <v>0</v>
      </c>
      <c r="CN167" s="82">
        <f t="shared" si="217"/>
        <v>0</v>
      </c>
      <c r="CO167" s="82" t="str">
        <f t="shared" si="218"/>
        <v/>
      </c>
      <c r="CP167" s="82">
        <f t="shared" si="219"/>
        <v>0</v>
      </c>
      <c r="CQ167" s="82">
        <f t="shared" si="220"/>
        <v>0</v>
      </c>
      <c r="CR167" s="82" t="str">
        <f t="shared" si="221"/>
        <v/>
      </c>
      <c r="CS167" s="82" t="str">
        <f t="shared" si="222"/>
        <v/>
      </c>
      <c r="CT167" s="82">
        <f t="shared" si="223"/>
        <v>0</v>
      </c>
      <c r="CU167" s="82" t="str">
        <f t="shared" si="224"/>
        <v/>
      </c>
      <c r="CV167" s="82" t="str">
        <f t="shared" si="225"/>
        <v/>
      </c>
      <c r="CW167" s="82" t="str">
        <f t="shared" si="226"/>
        <v/>
      </c>
      <c r="CX167" s="82">
        <f t="shared" si="227"/>
        <v>0</v>
      </c>
      <c r="CY167" s="82">
        <f>VLOOKUP($A167,FAG_Daten_2022!$A$1:$FK$206,FAG_Daten_2022!I$1,FALSE)</f>
        <v>2755</v>
      </c>
      <c r="CZ167" s="82" t="str">
        <f>IF(VLOOKUP($A167,FAG_Daten_2022!$A$1:$FK$206,FAG_Daten_2022!BE$1,FALSE)="","",VLOOKUP($A167,FAG_Daten_2022!$A$1:$FK$206,FAG_Daten_2022!BE$1,FALSE))</f>
        <v/>
      </c>
      <c r="DA167" s="82" t="str">
        <f>IF(VLOOKUP($A167,FAG_Daten_2022!$A$1:$FK$206,FAG_Daten_2022!BF$1,FALSE)="","",VLOOKUP($A167,FAG_Daten_2022!$A$1:$FK$206,FAG_Daten_2022!BF$1,FALSE))</f>
        <v/>
      </c>
      <c r="DB167" s="82" t="str">
        <f>IF(VLOOKUP($A167,FAG_Daten_2022!$A$1:$FK$206,FAG_Daten_2022!BG$1,FALSE)="","",VLOOKUP($A167,FAG_Daten_2022!$A$1:$FK$206,FAG_Daten_2022!BG$1,FALSE))</f>
        <v/>
      </c>
      <c r="DC167" s="82" t="str">
        <f>IF(VLOOKUP($A167,FAG_Daten_2022!$A$1:$FK$206,FAG_Daten_2022!BH$1,FALSE)="","",VLOOKUP($A167,FAG_Daten_2022!$A$1:$FK$206,FAG_Daten_2022!BH$1,FALSE))</f>
        <v/>
      </c>
      <c r="DD167" s="82" t="str">
        <f>IF(VLOOKUP($A167,FAG_Daten_2022!$A$1:$FK$206,FAG_Daten_2022!BI$1,FALSE)="","",VLOOKUP($A167,FAG_Daten_2022!$A$1:$FK$206,FAG_Daten_2022!BI$1,FALSE))</f>
        <v/>
      </c>
      <c r="DE167" s="82" t="str">
        <f>IF(VLOOKUP($A167,FAG_Daten_2022!$A$1:$FK$206,FAG_Daten_2022!BJ$1,FALSE)="","",VLOOKUP($A167,FAG_Daten_2022!$A$1:$FK$206,FAG_Daten_2022!BJ$1,FALSE))</f>
        <v/>
      </c>
      <c r="DF167" s="82" t="str">
        <f>IF(VLOOKUP($A167,FAG_Daten_2022!$A$1:$FK$206,FAG_Daten_2022!BK$1,FALSE)="","",VLOOKUP($A167,FAG_Daten_2022!$A$1:$FK$206,FAG_Daten_2022!BK$1,FALSE))</f>
        <v/>
      </c>
      <c r="DG167" s="82" t="str">
        <f>IF(VLOOKUP($A167,FAG_Daten_2022!$A$1:$FK$206,FAG_Daten_2022!BL$1,FALSE)="","",VLOOKUP($A167,FAG_Daten_2022!$A$1:$FK$206,FAG_Daten_2022!BL$1,FALSE))</f>
        <v/>
      </c>
      <c r="DH167" s="82" t="str">
        <f>IF(VLOOKUP($A167,FAG_Daten_2022!$A$1:$FK$206,FAG_Daten_2022!BM$1,FALSE)="","",VLOOKUP($A167,FAG_Daten_2022!$A$1:$FK$206,FAG_Daten_2022!BM$1,FALSE))</f>
        <v/>
      </c>
      <c r="DI167" s="82" t="str">
        <f>IF(VLOOKUP($A167,FAG_Daten_2022!$A$1:$FK$206,FAG_Daten_2022!BN$1,FALSE)="","",VLOOKUP($A167,FAG_Daten_2022!$A$1:$FK$206,FAG_Daten_2022!BN$1,FALSE))</f>
        <v/>
      </c>
      <c r="DJ167" s="82" t="str">
        <f>IF(VLOOKUP($A167,FAG_Daten_2022!$A$1:$FK$206,FAG_Daten_2022!BO$1,FALSE)="","",VLOOKUP($A167,FAG_Daten_2022!$A$1:$FK$206,FAG_Daten_2022!BO$1,FALSE))</f>
        <v/>
      </c>
      <c r="DK167" s="82" t="str">
        <f>IF(VLOOKUP($A167,FAG_Daten_2022!$A$1:$FK$206,FAG_Daten_2022!BP$1,FALSE)="","",VLOOKUP($A167,FAG_Daten_2022!$A$1:$FK$206,FAG_Daten_2022!BP$1,FALSE))</f>
        <v/>
      </c>
      <c r="DL167" s="82" t="str">
        <f>IF(VLOOKUP($A167,FAG_Daten_2022!$A$1:$FK$206,FAG_Daten_2022!BQ$1,FALSE)="","",VLOOKUP($A167,FAG_Daten_2022!$A$1:$FK$206,FAG_Daten_2022!BQ$1,FALSE))</f>
        <v/>
      </c>
      <c r="DM167" s="82" t="str">
        <f>IF(VLOOKUP($A167,FAG_Daten_2022!$A$1:$FK$206,FAG_Daten_2022!BR$1,FALSE)="","",VLOOKUP($A167,FAG_Daten_2022!$A$1:$FK$206,FAG_Daten_2022!BR$1,FALSE))</f>
        <v/>
      </c>
      <c r="DN167" s="82" t="str">
        <f t="shared" si="228"/>
        <v/>
      </c>
      <c r="DO167" s="82" t="str">
        <f t="shared" si="229"/>
        <v/>
      </c>
      <c r="DP167" s="82" t="str">
        <f t="shared" si="230"/>
        <v/>
      </c>
      <c r="DQ167" s="82" t="str">
        <f t="shared" si="231"/>
        <v/>
      </c>
      <c r="DR167" s="82" t="str">
        <f t="shared" si="232"/>
        <v/>
      </c>
      <c r="DS167" s="82" t="str">
        <f t="shared" si="233"/>
        <v/>
      </c>
      <c r="DT167" s="82" t="str">
        <f t="shared" si="234"/>
        <v/>
      </c>
      <c r="DU167" s="82" t="str">
        <f t="shared" si="235"/>
        <v/>
      </c>
      <c r="DV167" s="82" t="str">
        <f t="shared" si="236"/>
        <v/>
      </c>
      <c r="DW167" s="82" t="str">
        <f t="shared" si="237"/>
        <v/>
      </c>
      <c r="DX167" s="82" t="str">
        <f t="shared" si="238"/>
        <v/>
      </c>
      <c r="DY167" s="82" t="str">
        <f t="shared" si="239"/>
        <v/>
      </c>
      <c r="DZ167" s="82">
        <f t="shared" si="240"/>
        <v>0</v>
      </c>
      <c r="EA167" s="82">
        <f t="shared" si="241"/>
        <v>0</v>
      </c>
      <c r="EB167" s="82"/>
      <c r="EC167" s="82"/>
      <c r="ED167" s="82"/>
      <c r="EE167" s="82"/>
      <c r="EF167" s="82"/>
      <c r="EG167" s="82"/>
      <c r="EH167" s="82"/>
      <c r="EI167" s="82"/>
      <c r="EJ167" s="82"/>
      <c r="EL167" s="82"/>
    </row>
    <row r="168" spans="1:142" s="3" customFormat="1" outlineLevel="1" x14ac:dyDescent="0.2">
      <c r="A168" s="3">
        <v>160</v>
      </c>
      <c r="B168" s="3" t="str">
        <f>VLOOKUP(A168,FAG_Daten_2022!A$1:$FK$206,FAG_Daten_2022!$B$1,FALSE)</f>
        <v>Zumikon</v>
      </c>
      <c r="C168" s="3" t="str">
        <f>VLOOKUP(A168,FAG_Daten_2022!A$1:$FK$206,FAG_Daten_2022!$C$1,FALSE)</f>
        <v>Politische Gemeinde</v>
      </c>
      <c r="D168" s="3" t="str">
        <f>VLOOKUP(A168,FAG_Daten_2022!A$1:$FK$206,FAG_Daten_2022!$D$1,FALSE)</f>
        <v>Bezirk Meilen</v>
      </c>
      <c r="E168" s="82">
        <f>VLOOKUP(A168,FAG_Daten_2022!A$1:$FK$206,FAG_Daten_2022!$AT$1,FALSE)</f>
        <v>11381</v>
      </c>
      <c r="F168" s="82">
        <f>VLOOKUP(A168,FAG_Daten_2022!A$1:$FK$206,FAG_Daten_2022!$AV$1,FALSE)</f>
        <v>3770</v>
      </c>
      <c r="G168" s="82">
        <f>VLOOKUP(A168,FAG_Daten_2022!A$1:$FK$206,FAG_Daten_2022!$F$1,FALSE)</f>
        <v>5573</v>
      </c>
      <c r="H168" s="80">
        <f>VLOOKUP(A168,FAG_Daten_2022!A$1:$FK$206,FAG_Daten_2022!$DH$1,FALSE)</f>
        <v>85</v>
      </c>
      <c r="I168" s="82">
        <f>ROUND(IF(E168&lt;FAG_Basisdaten!$C$5*F168,(FAG_Basisdaten!$C$5*F168-E168)*G168*H168/100,0),0)</f>
        <v>0</v>
      </c>
      <c r="J168" s="82">
        <f>VLOOKUP(A168,FAG_Daten_2022!A$1:$FK$206,FAG_Daten_2022!$AT$1,FALSE)</f>
        <v>11381</v>
      </c>
      <c r="K168" s="82">
        <f>VLOOKUP(A168,FAG_Daten_2022!A$1:$FK$206,FAG_Daten_2022!$AV$1,FALSE)</f>
        <v>3770</v>
      </c>
      <c r="L168" s="3">
        <f>VLOOKUP(A168,FAG_Daten_2022!A$1:$FK$206,FAG_Daten_2022!$F$1,FALSE)</f>
        <v>5573</v>
      </c>
      <c r="M168" s="3">
        <f>VLOOKUP(A168,FAG_Daten_2022!A$1:$FK$206,FAG_Daten_2022!DJ$1,FALSE)</f>
        <v>99.67</v>
      </c>
      <c r="N168" s="3">
        <f>VLOOKUP(A168,FAG_Daten_2022!A$1:$FK$206,FAG_Daten_2022!$DK$1,FALSE)</f>
        <v>100.87</v>
      </c>
      <c r="O168" s="82">
        <f>ROUND(IF(J168&gt;K168*FAG_Basisdaten!$C$8,(J168-K168*FAG_Basisdaten!$C$8)*FAG_Basisdaten!$C$9*L168*(M168/N168),0),0)</f>
        <v>27884832</v>
      </c>
      <c r="P168" s="82">
        <f>VLOOKUP(A168,FAG_Daten_2022!A$1:$FK$206,FAG_Daten_2022!$I$1,FALSE)</f>
        <v>1234</v>
      </c>
      <c r="Q168" s="82">
        <f>VLOOKUP(A168,FAG_Daten_2022!A$1:$FK$206,FAG_Daten_2022!$F$1,FALSE)</f>
        <v>5573</v>
      </c>
      <c r="R168" s="82">
        <f>VLOOKUP(A168,FAG_Daten_2022!A$1:$FK$206,FAG_Daten_2022!$K$1,FALSE)</f>
        <v>232131</v>
      </c>
      <c r="S168" s="82">
        <f>VLOOKUP(A168,FAG_Daten_2022!A$1:$FK$206,FAG_Daten_2022!$H$1,FALSE)</f>
        <v>1130451</v>
      </c>
      <c r="T168" s="82">
        <f>VLOOKUP(A168,FAG_Daten_2022!A$1:$FK$206,FAG_Daten_2022!$F$1,FALSE)</f>
        <v>5573</v>
      </c>
      <c r="U168" s="3">
        <f>VLOOKUP(A168,FAG_Daten_2022!A$1:$FK$206,FAG_Daten_2022!$BC$1,FALSE)</f>
        <v>102.3</v>
      </c>
      <c r="V168" s="3">
        <f>VLOOKUP(A168,FAG_Daten_2022!A$1:$FK$206,FAG_Daten_2022!$BD$1,FALSE)</f>
        <v>104.2</v>
      </c>
      <c r="W168" s="118">
        <f>IF((P168/Q168)&gt;(R168/S168)*FAG_Basisdaten!$C$12,((P168/Q168)-(R168/S168)*FAG_Basisdaten!$C$12)*T168*FAG_Basisdaten!$C$13*(U168/V168),0)</f>
        <v>0</v>
      </c>
      <c r="X168" s="3">
        <f>VLOOKUP(A168,FAG_Daten_2022!A$1:$FK$206,FAG_Daten_2022!$DH$1,FALSE)</f>
        <v>85</v>
      </c>
      <c r="Y168" s="3">
        <f>VLOOKUP(A168,FAG_Daten_2022!A$1:$FK$206,FAG_Daten_2022!$DJ$1,FALSE)</f>
        <v>99.67</v>
      </c>
      <c r="Z168" s="82">
        <f>ROUND(W168-W168*MIN(MAX((Y168*FAG_Basisdaten!$C$15-X168)/(Y168*FAG_Basisdaten!$C$14),0),1),0)</f>
        <v>0</v>
      </c>
      <c r="AA168" s="79">
        <f>VLOOKUP(A168,FAG_Daten_2022!A$1:$FK$206,FAG_Daten_2022!$AW$1,FALSE)</f>
        <v>1020.16</v>
      </c>
      <c r="AB168" s="83">
        <f>VLOOKUP(A168,FAG_Daten_2022!A$1:$FK$206,FAG_Daten_2022!$AZ$1,FALSE)</f>
        <v>1.8E-3</v>
      </c>
      <c r="AC168" s="3">
        <f>VLOOKUP(A168,FAG_Daten_2022!A$1:$FK$206,FAG_Daten_2022!$F$1,FALSE)</f>
        <v>5573</v>
      </c>
      <c r="AD168" s="3">
        <f>VLOOKUP(A168,FAG_Daten_2022!A$1:$FK$206,FAG_Daten_2022!$BC$1,FALSE)</f>
        <v>102.3</v>
      </c>
      <c r="AE168" s="3">
        <f>VLOOKUP(A168,FAG_Daten_2022!A$1:$FK$206,FAG_Daten_2022!$BD$1,FALSE)</f>
        <v>104.2</v>
      </c>
      <c r="AF168" s="80">
        <f>IF(OR(AA168&lt;FAG_Basisdaten!$C$18,AB168&gt;FAG_Basisdaten!$C$19),MAX((FAG_Basisdaten!$C$20+FAG_Basisdaten!$C$21*AA168+FAG_Basisdaten!$C$22*AB168*100)*AC168*(AD168/AE168),0),0)</f>
        <v>0</v>
      </c>
      <c r="AG168" s="3">
        <f>VLOOKUP(A168,FAG_Daten_2022!A$1:$FK$206,FAG_Daten_2022!$DH$1,FALSE)</f>
        <v>85</v>
      </c>
      <c r="AH168" s="3">
        <f>VLOOKUP(A168,FAG_Daten_2022!A$1:$FK$206,FAG_Daten_2022!$DJ$1,FALSE)</f>
        <v>99.67</v>
      </c>
      <c r="AI168" s="82">
        <f>ROUND(AF168-AF168*MIN(MAX((AH168*FAG_Basisdaten!$C$24-AG168)/(AH168*FAG_Basisdaten!$C$23),0),1),0)</f>
        <v>0</v>
      </c>
      <c r="AJ168" s="3">
        <f>VLOOKUP(A168,FAG_Daten_2022!$A$1:$FK$206,FAG_Daten_2022!$BC$1,FALSE)</f>
        <v>102.3</v>
      </c>
      <c r="AK168" s="3">
        <f>VLOOKUP(A168,FAG_Daten_2022!$A$1:$FK$206,FAG_Daten_2022!$BD$1,FALSE)</f>
        <v>104.2</v>
      </c>
      <c r="AL168" s="82">
        <v>0</v>
      </c>
      <c r="AM168" s="82">
        <f t="shared" si="202"/>
        <v>-27884832</v>
      </c>
      <c r="AN168" s="115" t="str">
        <f>IF(VLOOKUP($A168,FAG_Daten_2022!$A$1:$FK$206,FAG_Daten_2022!BS$1,FALSE)="","",VLOOKUP($A168,FAG_Daten_2022!$A$1:$FK$206,FAG_Daten_2022!BS$1,FALSE))</f>
        <v/>
      </c>
      <c r="AO168" s="115" t="str">
        <f>IF(VLOOKUP($A168,FAG_Daten_2022!$A$1:$FK$206,FAG_Daten_2022!BT$1,FALSE)="","",VLOOKUP($A168,FAG_Daten_2022!$A$1:$FK$206,FAG_Daten_2022!BT$1,FALSE))</f>
        <v/>
      </c>
      <c r="AP168" s="115" t="str">
        <f>IF(VLOOKUP($A168,FAG_Daten_2022!$A$1:$FK$206,FAG_Daten_2022!BU$1,FALSE)="","",VLOOKUP($A168,FAG_Daten_2022!$A$1:$FK$206,FAG_Daten_2022!BU$1,FALSE))</f>
        <v/>
      </c>
      <c r="AQ168" s="115" t="str">
        <f>IF(VLOOKUP($A168,FAG_Daten_2022!$A$1:$FK$206,FAG_Daten_2022!BV$1,FALSE)="","",VLOOKUP($A168,FAG_Daten_2022!$A$1:$FK$206,FAG_Daten_2022!BV$1,FALSE))</f>
        <v/>
      </c>
      <c r="AR168" s="115" t="str">
        <f>IF(VLOOKUP($A168,FAG_Daten_2022!$A$1:$FK$206,FAG_Daten_2022!BW$1,FALSE)="","",VLOOKUP($A168,FAG_Daten_2022!$A$1:$FK$206,FAG_Daten_2022!BW$1,FALSE))</f>
        <v/>
      </c>
      <c r="AS168" s="115" t="str">
        <f>IF(VLOOKUP($A168,FAG_Daten_2022!$A$1:$FK$206,FAG_Daten_2022!BX$1,FALSE)="","",VLOOKUP($A168,FAG_Daten_2022!$A$1:$FK$206,FAG_Daten_2022!BX$1,FALSE))</f>
        <v/>
      </c>
      <c r="AT168" s="115" t="str">
        <f>IF(VLOOKUP($A168,FAG_Daten_2022!$A$1:$FK$206,FAG_Daten_2022!BY$1,FALSE)="","",VLOOKUP($A168,FAG_Daten_2022!$A$1:$FK$206,FAG_Daten_2022!BY$1,FALSE))</f>
        <v/>
      </c>
      <c r="AU168" s="115" t="str">
        <f>IF(VLOOKUP($A168,FAG_Daten_2022!$A$1:$FK$206,FAG_Daten_2022!BZ$1,FALSE)="","",VLOOKUP($A168,FAG_Daten_2022!$A$1:$FK$206,FAG_Daten_2022!BZ$1,FALSE))</f>
        <v/>
      </c>
      <c r="AV168" s="115" t="str">
        <f>IF(VLOOKUP($A168,FAG_Daten_2022!$A$1:$FK$206,FAG_Daten_2022!CA$1,FALSE)="","",VLOOKUP($A168,FAG_Daten_2022!$A$1:$FK$206,FAG_Daten_2022!CA$1,FALSE))</f>
        <v/>
      </c>
      <c r="AW168" s="115" t="str">
        <f>IF(VLOOKUP($A168,FAG_Daten_2022!$A$1:$FK$206,FAG_Daten_2022!CB$1,FALSE)="","",VLOOKUP($A168,FAG_Daten_2022!$A$1:$FK$206,FAG_Daten_2022!CB$1,FALSE))</f>
        <v/>
      </c>
      <c r="AX168" s="115" t="str">
        <f>IF(VLOOKUP($A168,FAG_Daten_2022!$A$1:$FK$206,FAG_Daten_2022!CC$1,FALSE)="","",VLOOKUP($A168,FAG_Daten_2022!$A$1:$FK$206,FAG_Daten_2022!CC$1,FALSE))</f>
        <v/>
      </c>
      <c r="AY168" s="115" t="str">
        <f>IF(VLOOKUP($A168,FAG_Daten_2022!$A$1:$FK$206,FAG_Daten_2022!CD$1,FALSE)="","",VLOOKUP($A168,FAG_Daten_2022!$A$1:$FK$206,FAG_Daten_2022!CD$1,FALSE))</f>
        <v/>
      </c>
      <c r="AZ168" s="80">
        <f>VLOOKUP($A168,FAG_Daten_2022!$A$1:$FK$206,FAG_Daten_2022!$DH$1,FALSE)</f>
        <v>85</v>
      </c>
      <c r="BA168" s="80">
        <f>IF(VLOOKUP($A168,FAG_Daten_2022!$A$1:$FK$206,FAG_Daten_2022!M$1,FALSE)="","",VLOOKUP($A168,FAG_Daten_2022!$A$1:$FK$206,FAG_Daten_2022!M$1,FALSE))</f>
        <v>0</v>
      </c>
      <c r="BB168" s="80">
        <f>IF(VLOOKUP($A168,FAG_Daten_2022!$A$1:$FK$206,FAG_Daten_2022!N$1,FALSE)="","",VLOOKUP($A168,FAG_Daten_2022!$A$1:$FK$206,FAG_Daten_2022!N$1,FALSE))</f>
        <v>0</v>
      </c>
      <c r="BC168" s="80">
        <f>IF(VLOOKUP($A168,FAG_Daten_2022!$A$1:$FK$206,FAG_Daten_2022!O$1,FALSE)="","",VLOOKUP($A168,FAG_Daten_2022!$A$1:$FK$206,FAG_Daten_2022!O$1,FALSE))</f>
        <v>0</v>
      </c>
      <c r="BD168" s="80" t="str">
        <f>IF(VLOOKUP($A168,FAG_Daten_2022!$A$1:$FK$206,FAG_Daten_2022!P$1,FALSE)="","",VLOOKUP($A168,FAG_Daten_2022!$A$1:$FK$206,FAG_Daten_2022!P$1,FALSE))</f>
        <v/>
      </c>
      <c r="BE168" s="80">
        <f>IF(VLOOKUP($A168,FAG_Daten_2022!$A$1:$FK$206,FAG_Daten_2022!R$1,FALSE)="","",VLOOKUP($A168,FAG_Daten_2022!$A$1:$FK$206,FAG_Daten_2022!R$1,FALSE))</f>
        <v>0</v>
      </c>
      <c r="BF168" s="80">
        <f>IF(VLOOKUP($A168,FAG_Daten_2022!$A$1:$FK$206,FAG_Daten_2022!S$1,FALSE)="","",VLOOKUP($A168,FAG_Daten_2022!$A$1:$FK$206,FAG_Daten_2022!S$1,FALSE))</f>
        <v>0</v>
      </c>
      <c r="BG168" s="80" t="str">
        <f>IF(VLOOKUP($A168,FAG_Daten_2022!$A$1:$FK$206,FAG_Daten_2022!T$1,FALSE)="","",VLOOKUP($A168,FAG_Daten_2022!$A$1:$FK$206,FAG_Daten_2022!T$1,FALSE))</f>
        <v/>
      </c>
      <c r="BH168" s="80" t="str">
        <f>IF(VLOOKUP($A168,FAG_Daten_2022!$A$1:$FK$206,FAG_Daten_2022!U$1,FALSE)="","",VLOOKUP($A168,FAG_Daten_2022!$A$1:$FK$206,FAG_Daten_2022!U$1,FALSE))</f>
        <v/>
      </c>
      <c r="BI168" s="80">
        <f>IF(VLOOKUP($A168,FAG_Daten_2022!$A$1:$FK$206,FAG_Daten_2022!W$1,FALSE)="","",VLOOKUP($A168,FAG_Daten_2022!$A$1:$FK$206,FAG_Daten_2022!W$1,FALSE))</f>
        <v>0</v>
      </c>
      <c r="BJ168" s="80" t="str">
        <f>IF(VLOOKUP($A168,FAG_Daten_2022!$A$1:$FK$206,FAG_Daten_2022!X$1,FALSE)="","",VLOOKUP($A168,FAG_Daten_2022!$A$1:$FK$206,FAG_Daten_2022!X$1,FALSE))</f>
        <v/>
      </c>
      <c r="BK168" s="80" t="str">
        <f>IF(VLOOKUP($A168,FAG_Daten_2022!$A$1:$FK$206,FAG_Daten_2022!Y$1,FALSE)="","",VLOOKUP($A168,FAG_Daten_2022!$A$1:$FK$206,FAG_Daten_2022!Y$1,FALSE))</f>
        <v/>
      </c>
      <c r="BL168" s="80" t="str">
        <f>IF(VLOOKUP($A168,FAG_Daten_2022!$A$1:$FK$206,FAG_Daten_2022!Z$1,FALSE)="","",VLOOKUP($A168,FAG_Daten_2022!$A$1:$FK$206,FAG_Daten_2022!Z$1,FALSE))</f>
        <v/>
      </c>
      <c r="BM168" s="82">
        <f>IF(VLOOKUP($A168,FAG_Daten_2022!$A$1:$FK$206,FAG_Daten_2022!AG$1,FALSE)="","",VLOOKUP($A168,FAG_Daten_2022!$A$1:$FK$206,FAG_Daten_2022!AG$1,FALSE))</f>
        <v>63425968</v>
      </c>
      <c r="BN168" s="82">
        <f>IF(VLOOKUP($A168,FAG_Daten_2022!$A$1:$FK$206,FAG_Daten_2022!AH$1,FALSE)="","",VLOOKUP($A168,FAG_Daten_2022!$A$1:$FK$206,FAG_Daten_2022!AH$1,FALSE))</f>
        <v>0</v>
      </c>
      <c r="BO168" s="82">
        <f>IF(VLOOKUP($A168,FAG_Daten_2022!$A$1:$FK$206,FAG_Daten_2022!AI$1,FALSE)="","",VLOOKUP($A168,FAG_Daten_2022!$A$1:$FK$206,FAG_Daten_2022!AI$1,FALSE))</f>
        <v>0</v>
      </c>
      <c r="BP168" s="113">
        <f>IF(VLOOKUP($A168,FAG_Daten_2022!$A$1:$FK$206,FAG_Daten_2022!AJ$1,FALSE)="","",VLOOKUP($A168,FAG_Daten_2022!$A$1:$FK$206,FAG_Daten_2022!AJ$1,FALSE))</f>
        <v>0</v>
      </c>
      <c r="BQ168" s="82" t="str">
        <f>IF(VLOOKUP($A168,FAG_Daten_2022!$A$1:$FK$206,FAG_Daten_2022!AK$1,FALSE)="","",VLOOKUP($A168,FAG_Daten_2022!$A$1:$FK$206,FAG_Daten_2022!AK$1,FALSE))</f>
        <v/>
      </c>
      <c r="BR168" s="82">
        <f>IF(VLOOKUP($A168,FAG_Daten_2022!$A$1:$FK$206,FAG_Daten_2022!AL$1,FALSE)="","",VLOOKUP($A168,FAG_Daten_2022!$A$1:$FK$206,FAG_Daten_2022!AL$1,FALSE))</f>
        <v>0</v>
      </c>
      <c r="BS168" s="82">
        <f>IF(VLOOKUP($A168,FAG_Daten_2022!$A$1:$FK$206,FAG_Daten_2022!AM$1,FALSE)="","",VLOOKUP($A168,FAG_Daten_2022!$A$1:$FK$206,FAG_Daten_2022!AM$1,FALSE))</f>
        <v>0</v>
      </c>
      <c r="BT168" s="82" t="str">
        <f>IF(VLOOKUP($A168,FAG_Daten_2022!$A$1:$FK$206,FAG_Daten_2022!AN$1,FALSE)="","",VLOOKUP($A168,FAG_Daten_2022!$A$1:$FK$206,FAG_Daten_2022!AN$1,FALSE))</f>
        <v/>
      </c>
      <c r="BU168" s="82" t="str">
        <f>IF(VLOOKUP($A168,FAG_Daten_2022!$A$1:$FK$206,FAG_Daten_2022!AO$1,FALSE)="","",VLOOKUP($A168,FAG_Daten_2022!$A$1:$FK$206,FAG_Daten_2022!AO$1,FALSE))</f>
        <v/>
      </c>
      <c r="BV168" s="82">
        <f>IF(VLOOKUP($A168,FAG_Daten_2022!$A$1:$FK$206,FAG_Daten_2022!AP$1,FALSE)="","",VLOOKUP($A168,FAG_Daten_2022!$A$1:$FK$206,FAG_Daten_2022!AP$1,FALSE))</f>
        <v>0</v>
      </c>
      <c r="BW168" s="82" t="str">
        <f>IF(VLOOKUP($A168,FAG_Daten_2022!$A$1:$FK$206,FAG_Daten_2022!AQ$1,FALSE)="","",VLOOKUP($A168,FAG_Daten_2022!$A$1:$FK$206,FAG_Daten_2022!AQ$1,FALSE))</f>
        <v/>
      </c>
      <c r="BX168" s="82" t="str">
        <f>IF(VLOOKUP($A168,FAG_Daten_2022!$A$1:$FK$206,FAG_Daten_2022!AR$1,FALSE)="","",VLOOKUP($A168,FAG_Daten_2022!$A$1:$FK$206,FAG_Daten_2022!AR$1,FALSE))</f>
        <v/>
      </c>
      <c r="BY168" s="82" t="str">
        <f>IF(VLOOKUP($A168,FAG_Daten_2022!$A$1:$FK$206,FAG_Daten_2022!AS$1,FALSE)="","",VLOOKUP($A168,FAG_Daten_2022!$A$1:$FK$206,FAG_Daten_2022!AS$1,FALSE))</f>
        <v/>
      </c>
      <c r="BZ168" s="82">
        <f t="shared" si="203"/>
        <v>0</v>
      </c>
      <c r="CA168" s="82">
        <f t="shared" si="204"/>
        <v>0</v>
      </c>
      <c r="CB168" s="82">
        <f t="shared" si="205"/>
        <v>0</v>
      </c>
      <c r="CC168" s="82" t="str">
        <f t="shared" si="206"/>
        <v/>
      </c>
      <c r="CD168" s="82">
        <f t="shared" si="207"/>
        <v>0</v>
      </c>
      <c r="CE168" s="82">
        <f t="shared" si="208"/>
        <v>0</v>
      </c>
      <c r="CF168" s="82" t="str">
        <f t="shared" si="209"/>
        <v/>
      </c>
      <c r="CG168" s="82" t="str">
        <f t="shared" si="210"/>
        <v/>
      </c>
      <c r="CH168" s="82">
        <f t="shared" si="211"/>
        <v>0</v>
      </c>
      <c r="CI168" s="82" t="str">
        <f t="shared" si="212"/>
        <v/>
      </c>
      <c r="CJ168" s="82" t="str">
        <f t="shared" si="213"/>
        <v/>
      </c>
      <c r="CK168" s="82" t="str">
        <f t="shared" si="214"/>
        <v/>
      </c>
      <c r="CL168" s="82">
        <f t="shared" si="215"/>
        <v>0</v>
      </c>
      <c r="CM168" s="82">
        <f t="shared" si="216"/>
        <v>0</v>
      </c>
      <c r="CN168" s="82">
        <f t="shared" si="217"/>
        <v>0</v>
      </c>
      <c r="CO168" s="82" t="str">
        <f t="shared" si="218"/>
        <v/>
      </c>
      <c r="CP168" s="82">
        <f t="shared" si="219"/>
        <v>0</v>
      </c>
      <c r="CQ168" s="82">
        <f t="shared" si="220"/>
        <v>0</v>
      </c>
      <c r="CR168" s="82" t="str">
        <f t="shared" si="221"/>
        <v/>
      </c>
      <c r="CS168" s="82" t="str">
        <f t="shared" si="222"/>
        <v/>
      </c>
      <c r="CT168" s="82">
        <f t="shared" si="223"/>
        <v>0</v>
      </c>
      <c r="CU168" s="82" t="str">
        <f t="shared" si="224"/>
        <v/>
      </c>
      <c r="CV168" s="82" t="str">
        <f t="shared" si="225"/>
        <v/>
      </c>
      <c r="CW168" s="82" t="str">
        <f t="shared" si="226"/>
        <v/>
      </c>
      <c r="CX168" s="82">
        <f t="shared" si="227"/>
        <v>0</v>
      </c>
      <c r="CY168" s="82">
        <f>VLOOKUP($A168,FAG_Daten_2022!$A$1:$FK$206,FAG_Daten_2022!I$1,FALSE)</f>
        <v>1234</v>
      </c>
      <c r="CZ168" s="82" t="str">
        <f>IF(VLOOKUP($A168,FAG_Daten_2022!$A$1:$FK$206,FAG_Daten_2022!BE$1,FALSE)="","",VLOOKUP($A168,FAG_Daten_2022!$A$1:$FK$206,FAG_Daten_2022!BE$1,FALSE))</f>
        <v/>
      </c>
      <c r="DA168" s="82" t="str">
        <f>IF(VLOOKUP($A168,FAG_Daten_2022!$A$1:$FK$206,FAG_Daten_2022!BF$1,FALSE)="","",VLOOKUP($A168,FAG_Daten_2022!$A$1:$FK$206,FAG_Daten_2022!BF$1,FALSE))</f>
        <v/>
      </c>
      <c r="DB168" s="82" t="str">
        <f>IF(VLOOKUP($A168,FAG_Daten_2022!$A$1:$FK$206,FAG_Daten_2022!BG$1,FALSE)="","",VLOOKUP($A168,FAG_Daten_2022!$A$1:$FK$206,FAG_Daten_2022!BG$1,FALSE))</f>
        <v/>
      </c>
      <c r="DC168" s="82" t="str">
        <f>IF(VLOOKUP($A168,FAG_Daten_2022!$A$1:$FK$206,FAG_Daten_2022!BH$1,FALSE)="","",VLOOKUP($A168,FAG_Daten_2022!$A$1:$FK$206,FAG_Daten_2022!BH$1,FALSE))</f>
        <v/>
      </c>
      <c r="DD168" s="82" t="str">
        <f>IF(VLOOKUP($A168,FAG_Daten_2022!$A$1:$FK$206,FAG_Daten_2022!BI$1,FALSE)="","",VLOOKUP($A168,FAG_Daten_2022!$A$1:$FK$206,FAG_Daten_2022!BI$1,FALSE))</f>
        <v/>
      </c>
      <c r="DE168" s="82" t="str">
        <f>IF(VLOOKUP($A168,FAG_Daten_2022!$A$1:$FK$206,FAG_Daten_2022!BJ$1,FALSE)="","",VLOOKUP($A168,FAG_Daten_2022!$A$1:$FK$206,FAG_Daten_2022!BJ$1,FALSE))</f>
        <v/>
      </c>
      <c r="DF168" s="82" t="str">
        <f>IF(VLOOKUP($A168,FAG_Daten_2022!$A$1:$FK$206,FAG_Daten_2022!BK$1,FALSE)="","",VLOOKUP($A168,FAG_Daten_2022!$A$1:$FK$206,FAG_Daten_2022!BK$1,FALSE))</f>
        <v/>
      </c>
      <c r="DG168" s="82" t="str">
        <f>IF(VLOOKUP($A168,FAG_Daten_2022!$A$1:$FK$206,FAG_Daten_2022!BL$1,FALSE)="","",VLOOKUP($A168,FAG_Daten_2022!$A$1:$FK$206,FAG_Daten_2022!BL$1,FALSE))</f>
        <v/>
      </c>
      <c r="DH168" s="82" t="str">
        <f>IF(VLOOKUP($A168,FAG_Daten_2022!$A$1:$FK$206,FAG_Daten_2022!BM$1,FALSE)="","",VLOOKUP($A168,FAG_Daten_2022!$A$1:$FK$206,FAG_Daten_2022!BM$1,FALSE))</f>
        <v/>
      </c>
      <c r="DI168" s="82" t="str">
        <f>IF(VLOOKUP($A168,FAG_Daten_2022!$A$1:$FK$206,FAG_Daten_2022!BN$1,FALSE)="","",VLOOKUP($A168,FAG_Daten_2022!$A$1:$FK$206,FAG_Daten_2022!BN$1,FALSE))</f>
        <v/>
      </c>
      <c r="DJ168" s="82" t="str">
        <f>IF(VLOOKUP($A168,FAG_Daten_2022!$A$1:$FK$206,FAG_Daten_2022!BO$1,FALSE)="","",VLOOKUP($A168,FAG_Daten_2022!$A$1:$FK$206,FAG_Daten_2022!BO$1,FALSE))</f>
        <v/>
      </c>
      <c r="DK168" s="82" t="str">
        <f>IF(VLOOKUP($A168,FAG_Daten_2022!$A$1:$FK$206,FAG_Daten_2022!BP$1,FALSE)="","",VLOOKUP($A168,FAG_Daten_2022!$A$1:$FK$206,FAG_Daten_2022!BP$1,FALSE))</f>
        <v/>
      </c>
      <c r="DL168" s="82" t="str">
        <f>IF(VLOOKUP($A168,FAG_Daten_2022!$A$1:$FK$206,FAG_Daten_2022!BQ$1,FALSE)="","",VLOOKUP($A168,FAG_Daten_2022!$A$1:$FK$206,FAG_Daten_2022!BQ$1,FALSE))</f>
        <v/>
      </c>
      <c r="DM168" s="82" t="str">
        <f>IF(VLOOKUP($A168,FAG_Daten_2022!$A$1:$FK$206,FAG_Daten_2022!BR$1,FALSE)="","",VLOOKUP($A168,FAG_Daten_2022!$A$1:$FK$206,FAG_Daten_2022!BR$1,FALSE))</f>
        <v/>
      </c>
      <c r="DN168" s="82" t="str">
        <f t="shared" si="228"/>
        <v/>
      </c>
      <c r="DO168" s="82" t="str">
        <f t="shared" si="229"/>
        <v/>
      </c>
      <c r="DP168" s="82" t="str">
        <f t="shared" si="230"/>
        <v/>
      </c>
      <c r="DQ168" s="82" t="str">
        <f t="shared" si="231"/>
        <v/>
      </c>
      <c r="DR168" s="82" t="str">
        <f t="shared" si="232"/>
        <v/>
      </c>
      <c r="DS168" s="82" t="str">
        <f t="shared" si="233"/>
        <v/>
      </c>
      <c r="DT168" s="82" t="str">
        <f t="shared" si="234"/>
        <v/>
      </c>
      <c r="DU168" s="82" t="str">
        <f t="shared" si="235"/>
        <v/>
      </c>
      <c r="DV168" s="82" t="str">
        <f t="shared" si="236"/>
        <v/>
      </c>
      <c r="DW168" s="82" t="str">
        <f t="shared" si="237"/>
        <v/>
      </c>
      <c r="DX168" s="82" t="str">
        <f t="shared" si="238"/>
        <v/>
      </c>
      <c r="DY168" s="82" t="str">
        <f t="shared" si="239"/>
        <v/>
      </c>
      <c r="DZ168" s="82">
        <f t="shared" si="240"/>
        <v>0</v>
      </c>
      <c r="EA168" s="82">
        <f t="shared" si="241"/>
        <v>0</v>
      </c>
      <c r="EB168" s="82"/>
      <c r="EC168" s="82"/>
      <c r="ED168" s="82"/>
      <c r="EE168" s="82"/>
      <c r="EF168" s="82"/>
      <c r="EG168" s="82"/>
      <c r="EH168" s="82"/>
      <c r="EI168" s="82"/>
      <c r="EJ168" s="82"/>
      <c r="EL168" s="82"/>
    </row>
    <row r="169" spans="1:142" outlineLevel="1" x14ac:dyDescent="0.2">
      <c r="A169" s="1">
        <v>261</v>
      </c>
      <c r="B169" s="3" t="str">
        <f>VLOOKUP(A169,FAG_Daten_2022!A$1:$FK$206,FAG_Daten_2022!$B$1,FALSE)</f>
        <v>Zürich</v>
      </c>
      <c r="C169" s="3" t="str">
        <f>VLOOKUP(A169,FAG_Daten_2022!A$1:$FK$206,FAG_Daten_2022!$C$1,FALSE)</f>
        <v>Stadt</v>
      </c>
      <c r="D169" s="3" t="str">
        <f>VLOOKUP(A169,FAG_Daten_2022!A$1:$FK$206,FAG_Daten_2022!$D$1,FALSE)</f>
        <v>Bezirk Zürich</v>
      </c>
      <c r="E169" s="82">
        <f>VLOOKUP(A169,FAG_Daten_2022!A$1:$FK$206,FAG_Daten_2022!$AT$1,FALSE)</f>
        <v>5348</v>
      </c>
      <c r="F169" s="82">
        <f>VLOOKUP(A169,FAG_Daten_2022!A$1:$FK$206,FAG_Daten_2022!$AV$1,FALSE)</f>
        <v>3770</v>
      </c>
      <c r="G169" s="82">
        <f>VLOOKUP(A169,FAG_Daten_2022!A$1:$FK$206,FAG_Daten_2022!$F$1,FALSE)</f>
        <v>420891</v>
      </c>
      <c r="H169" s="80">
        <f>VLOOKUP(A169,FAG_Daten_2022!A$1:$FK$206,FAG_Daten_2022!$DH$1,FALSE)</f>
        <v>119</v>
      </c>
      <c r="I169" s="82">
        <f>ROUND(IF(E169&lt;FAG_Basisdaten!$C$5*F169,(FAG_Basisdaten!$C$5*F169-E169)*G169*H169/100,0),0)</f>
        <v>0</v>
      </c>
      <c r="J169" s="82">
        <f>VLOOKUP(A169,FAG_Daten_2022!A$1:$FK$206,FAG_Daten_2022!$AT$1,FALSE)</f>
        <v>5348</v>
      </c>
      <c r="K169" s="82">
        <f>VLOOKUP(A169,FAG_Daten_2022!A$1:$FK$206,FAG_Daten_2022!$AV$1,FALSE)</f>
        <v>3770</v>
      </c>
      <c r="L169" s="3">
        <f>VLOOKUP(A169,FAG_Daten_2022!A$1:$FK$206,FAG_Daten_2022!$F$1,FALSE)</f>
        <v>420891</v>
      </c>
      <c r="M169" s="3">
        <f>VLOOKUP(A169,FAG_Daten_2022!A$1:$FK$206,FAG_Daten_2022!DJ$1,FALSE)</f>
        <v>99.67</v>
      </c>
      <c r="N169" s="3">
        <f>VLOOKUP(A169,FAG_Daten_2022!A$1:$FK$206,FAG_Daten_2022!$DK$1,FALSE)</f>
        <v>100.87</v>
      </c>
      <c r="O169" s="82">
        <f>ROUND(IF(J169&gt;K169*FAG_Basisdaten!$C$8,(J169-K169*FAG_Basisdaten!$C$8)*FAG_Basisdaten!$C$9*L169*(M169/N169),0),0)</f>
        <v>349633570</v>
      </c>
      <c r="P169" s="82">
        <f>VLOOKUP(A169,FAG_Daten_2022!A$1:$FK$206,FAG_Daten_2022!$I$1,FALSE)</f>
        <v>74084</v>
      </c>
      <c r="Q169" s="82">
        <f>VLOOKUP(A169,FAG_Daten_2022!A$1:$FK$206,FAG_Daten_2022!$F$1,FALSE)</f>
        <v>420891</v>
      </c>
      <c r="R169" s="82">
        <f>VLOOKUP(A169,FAG_Daten_2022!A$1:$FK$206,FAG_Daten_2022!$K$1,FALSE)</f>
        <v>232131</v>
      </c>
      <c r="S169" s="82">
        <f>VLOOKUP(A169,FAG_Daten_2022!A$1:$FK$206,FAG_Daten_2022!$H$1,FALSE)</f>
        <v>1130451</v>
      </c>
      <c r="T169" s="82">
        <f>VLOOKUP(A169,FAG_Daten_2022!A$1:$FK$206,FAG_Daten_2022!$F$1,FALSE)</f>
        <v>420891</v>
      </c>
      <c r="U169" s="3">
        <f>VLOOKUP(A169,FAG_Daten_2022!A$1:$FK$206,FAG_Daten_2022!$BC$1,FALSE)</f>
        <v>102.3</v>
      </c>
      <c r="V169" s="3">
        <f>VLOOKUP(A169,FAG_Daten_2022!A$1:$FK$206,FAG_Daten_2022!$BD$1,FALSE)</f>
        <v>104.2</v>
      </c>
      <c r="W169" s="118">
        <f>IF((P169/Q169)&gt;(R169/S169)*FAG_Basisdaten!$C$12,((P169/Q169)-(R169/S169)*FAG_Basisdaten!$C$12)*T169*FAG_Basisdaten!$C$13*(U169/V169),0)</f>
        <v>0</v>
      </c>
      <c r="X169" s="3">
        <f>VLOOKUP(A169,FAG_Daten_2022!A$1:$FK$206,FAG_Daten_2022!$DH$1,FALSE)</f>
        <v>119</v>
      </c>
      <c r="Y169" s="3">
        <f>VLOOKUP(A169,FAG_Daten_2022!A$1:$FK$206,FAG_Daten_2022!$DJ$1,FALSE)</f>
        <v>99.67</v>
      </c>
      <c r="Z169" s="82">
        <f>ROUND(W169-W169*MIN(MAX((Y169*FAG_Basisdaten!$C$15-X169)/(Y169*FAG_Basisdaten!$C$14),0),1),0)</f>
        <v>0</v>
      </c>
      <c r="AA169" s="79">
        <f>VLOOKUP(A169,FAG_Daten_2022!A$1:$FK$206,FAG_Daten_2022!$AW$1,FALSE)</f>
        <v>4850.25</v>
      </c>
      <c r="AB169" s="83">
        <f>VLOOKUP(A169,FAG_Daten_2022!A$1:$FK$206,FAG_Daten_2022!$AZ$1,FALSE)</f>
        <v>3.2000000000000001E-2</v>
      </c>
      <c r="AC169" s="3">
        <f>VLOOKUP(A169,FAG_Daten_2022!A$1:$FK$206,FAG_Daten_2022!$F$1,FALSE)</f>
        <v>420891</v>
      </c>
      <c r="AD169" s="3">
        <f>VLOOKUP(A169,FAG_Daten_2022!A$1:$FK$206,FAG_Daten_2022!$BC$1,FALSE)</f>
        <v>102.3</v>
      </c>
      <c r="AE169" s="3">
        <f>VLOOKUP(A169,FAG_Daten_2022!A$1:$FK$206,FAG_Daten_2022!$BD$1,FALSE)</f>
        <v>104.2</v>
      </c>
      <c r="AF169" s="80">
        <f>IF(OR(AA169&lt;FAG_Basisdaten!$C$18,AB169&gt;FAG_Basisdaten!$C$19),MAX((FAG_Basisdaten!$C$20+FAG_Basisdaten!$C$21*AA169+FAG_Basisdaten!$C$22*AB169*100)*AC169*(AD169/AE169),0),0)</f>
        <v>0</v>
      </c>
      <c r="AG169" s="3">
        <f>VLOOKUP(A169,FAG_Daten_2022!A$1:$FK$206,FAG_Daten_2022!$DH$1,FALSE)</f>
        <v>119</v>
      </c>
      <c r="AH169" s="3">
        <f>VLOOKUP(A169,FAG_Daten_2022!A$1:$FK$206,FAG_Daten_2022!$DJ$1,FALSE)</f>
        <v>99.67</v>
      </c>
      <c r="AI169" s="82">
        <f>ROUND(AF169-AF169*MIN(MAX((AH169*FAG_Basisdaten!$C$24-AG169)/(AH169*FAG_Basisdaten!$C$23),0),1),0)</f>
        <v>0</v>
      </c>
      <c r="AJ169" s="3">
        <f>VLOOKUP(A169,FAG_Daten_2022!$A$1:$FK$206,FAG_Daten_2022!$BC$1,FALSE)</f>
        <v>102.3</v>
      </c>
      <c r="AK169" s="3">
        <f>VLOOKUP(A169,FAG_Daten_2022!$A$1:$FK$206,FAG_Daten_2022!$BD$1,FALSE)</f>
        <v>104.2</v>
      </c>
      <c r="AL169" s="82">
        <f>ROUND(FAG_Basisdaten!$C$27*(FAG_Berechnungen_2022!AJ166/FAG_Berechnungen_2022!AK166),0)</f>
        <v>404683877</v>
      </c>
      <c r="AM169" s="82">
        <f t="shared" si="202"/>
        <v>55050307</v>
      </c>
      <c r="AN169" s="115" t="str">
        <f>IF(VLOOKUP($A169,FAG_Daten_2022!$A$1:$FK$206,FAG_Daten_2022!BS$1,FALSE)="","",VLOOKUP($A169,FAG_Daten_2022!$A$1:$FK$206,FAG_Daten_2022!BS$1,FALSE))</f>
        <v/>
      </c>
      <c r="AO169" s="115" t="str">
        <f>IF(VLOOKUP($A169,FAG_Daten_2022!$A$1:$FK$206,FAG_Daten_2022!BT$1,FALSE)="","",VLOOKUP($A169,FAG_Daten_2022!$A$1:$FK$206,FAG_Daten_2022!BT$1,FALSE))</f>
        <v/>
      </c>
      <c r="AP169" s="115" t="str">
        <f>IF(VLOOKUP($A169,FAG_Daten_2022!$A$1:$FK$206,FAG_Daten_2022!BU$1,FALSE)="","",VLOOKUP($A169,FAG_Daten_2022!$A$1:$FK$206,FAG_Daten_2022!BU$1,FALSE))</f>
        <v/>
      </c>
      <c r="AQ169" s="115" t="str">
        <f>IF(VLOOKUP($A169,FAG_Daten_2022!$A$1:$FK$206,FAG_Daten_2022!BV$1,FALSE)="","",VLOOKUP($A169,FAG_Daten_2022!$A$1:$FK$206,FAG_Daten_2022!BV$1,FALSE))</f>
        <v/>
      </c>
      <c r="AR169" s="115" t="str">
        <f>IF(VLOOKUP($A169,FAG_Daten_2022!$A$1:$FK$206,FAG_Daten_2022!BW$1,FALSE)="","",VLOOKUP($A169,FAG_Daten_2022!$A$1:$FK$206,FAG_Daten_2022!BW$1,FALSE))</f>
        <v/>
      </c>
      <c r="AS169" s="115" t="str">
        <f>IF(VLOOKUP($A169,FAG_Daten_2022!$A$1:$FK$206,FAG_Daten_2022!BX$1,FALSE)="","",VLOOKUP($A169,FAG_Daten_2022!$A$1:$FK$206,FAG_Daten_2022!BX$1,FALSE))</f>
        <v/>
      </c>
      <c r="AT169" s="115" t="str">
        <f>IF(VLOOKUP($A169,FAG_Daten_2022!$A$1:$FK$206,FAG_Daten_2022!BY$1,FALSE)="","",VLOOKUP($A169,FAG_Daten_2022!$A$1:$FK$206,FAG_Daten_2022!BY$1,FALSE))</f>
        <v/>
      </c>
      <c r="AU169" s="115" t="str">
        <f>IF(VLOOKUP($A169,FAG_Daten_2022!$A$1:$FK$206,FAG_Daten_2022!BZ$1,FALSE)="","",VLOOKUP($A169,FAG_Daten_2022!$A$1:$FK$206,FAG_Daten_2022!BZ$1,FALSE))</f>
        <v/>
      </c>
      <c r="AV169" s="115" t="str">
        <f>IF(VLOOKUP($A169,FAG_Daten_2022!$A$1:$FK$206,FAG_Daten_2022!CA$1,FALSE)="","",VLOOKUP($A169,FAG_Daten_2022!$A$1:$FK$206,FAG_Daten_2022!CA$1,FALSE))</f>
        <v/>
      </c>
      <c r="AW169" s="115" t="str">
        <f>IF(VLOOKUP($A169,FAG_Daten_2022!$A$1:$FK$206,FAG_Daten_2022!CB$1,FALSE)="","",VLOOKUP($A169,FAG_Daten_2022!$A$1:$FK$206,FAG_Daten_2022!CB$1,FALSE))</f>
        <v/>
      </c>
      <c r="AX169" s="115" t="str">
        <f>IF(VLOOKUP($A169,FAG_Daten_2022!$A$1:$FK$206,FAG_Daten_2022!CC$1,FALSE)="","",VLOOKUP($A169,FAG_Daten_2022!$A$1:$FK$206,FAG_Daten_2022!CC$1,FALSE))</f>
        <v/>
      </c>
      <c r="AY169" s="115" t="str">
        <f>IF(VLOOKUP($A169,FAG_Daten_2022!$A$1:$FK$206,FAG_Daten_2022!CD$1,FALSE)="","",VLOOKUP($A169,FAG_Daten_2022!$A$1:$FK$206,FAG_Daten_2022!CD$1,FALSE))</f>
        <v/>
      </c>
      <c r="AZ169" s="80">
        <f>VLOOKUP($A169,FAG_Daten_2022!$A$1:$FK$206,FAG_Daten_2022!$DH$1,FALSE)</f>
        <v>119</v>
      </c>
      <c r="BA169" s="80">
        <f>IF(VLOOKUP($A169,FAG_Daten_2022!$A$1:$FK$206,FAG_Daten_2022!M$1,FALSE)="","",VLOOKUP($A169,FAG_Daten_2022!$A$1:$FK$206,FAG_Daten_2022!M$1,FALSE))</f>
        <v>0</v>
      </c>
      <c r="BB169" s="80">
        <f>IF(VLOOKUP($A169,FAG_Daten_2022!$A$1:$FK$206,FAG_Daten_2022!N$1,FALSE)="","",VLOOKUP($A169,FAG_Daten_2022!$A$1:$FK$206,FAG_Daten_2022!N$1,FALSE))</f>
        <v>0</v>
      </c>
      <c r="BC169" s="80">
        <f>IF(VLOOKUP($A169,FAG_Daten_2022!$A$1:$FK$206,FAG_Daten_2022!O$1,FALSE)="","",VLOOKUP($A169,FAG_Daten_2022!$A$1:$FK$206,FAG_Daten_2022!O$1,FALSE))</f>
        <v>0</v>
      </c>
      <c r="BD169" s="80" t="str">
        <f>IF(VLOOKUP($A169,FAG_Daten_2022!$A$1:$FK$206,FAG_Daten_2022!P$1,FALSE)="","",VLOOKUP($A169,FAG_Daten_2022!$A$1:$FK$206,FAG_Daten_2022!P$1,FALSE))</f>
        <v/>
      </c>
      <c r="BE169" s="80">
        <f>IF(VLOOKUP($A169,FAG_Daten_2022!$A$1:$FK$206,FAG_Daten_2022!R$1,FALSE)="","",VLOOKUP($A169,FAG_Daten_2022!$A$1:$FK$206,FAG_Daten_2022!R$1,FALSE))</f>
        <v>0</v>
      </c>
      <c r="BF169" s="80">
        <f>IF(VLOOKUP($A169,FAG_Daten_2022!$A$1:$FK$206,FAG_Daten_2022!S$1,FALSE)="","",VLOOKUP($A169,FAG_Daten_2022!$A$1:$FK$206,FAG_Daten_2022!S$1,FALSE))</f>
        <v>0</v>
      </c>
      <c r="BG169" s="80" t="str">
        <f>IF(VLOOKUP($A169,FAG_Daten_2022!$A$1:$FK$206,FAG_Daten_2022!T$1,FALSE)="","",VLOOKUP($A169,FAG_Daten_2022!$A$1:$FK$206,FAG_Daten_2022!T$1,FALSE))</f>
        <v/>
      </c>
      <c r="BH169" s="80" t="str">
        <f>IF(VLOOKUP($A169,FAG_Daten_2022!$A$1:$FK$206,FAG_Daten_2022!U$1,FALSE)="","",VLOOKUP($A169,FAG_Daten_2022!$A$1:$FK$206,FAG_Daten_2022!U$1,FALSE))</f>
        <v/>
      </c>
      <c r="BI169" s="80">
        <f>IF(VLOOKUP($A169,FAG_Daten_2022!$A$1:$FK$206,FAG_Daten_2022!W$1,FALSE)="","",VLOOKUP($A169,FAG_Daten_2022!$A$1:$FK$206,FAG_Daten_2022!W$1,FALSE))</f>
        <v>0</v>
      </c>
      <c r="BJ169" s="80" t="str">
        <f>IF(VLOOKUP($A169,FAG_Daten_2022!$A$1:$FK$206,FAG_Daten_2022!X$1,FALSE)="","",VLOOKUP($A169,FAG_Daten_2022!$A$1:$FK$206,FAG_Daten_2022!X$1,FALSE))</f>
        <v/>
      </c>
      <c r="BK169" s="80" t="str">
        <f>IF(VLOOKUP($A169,FAG_Daten_2022!$A$1:$FK$206,FAG_Daten_2022!Y$1,FALSE)="","",VLOOKUP($A169,FAG_Daten_2022!$A$1:$FK$206,FAG_Daten_2022!Y$1,FALSE))</f>
        <v/>
      </c>
      <c r="BL169" s="80" t="str">
        <f>IF(VLOOKUP($A169,FAG_Daten_2022!$A$1:$FK$206,FAG_Daten_2022!Z$1,FALSE)="","",VLOOKUP($A169,FAG_Daten_2022!$A$1:$FK$206,FAG_Daten_2022!Z$1,FALSE))</f>
        <v/>
      </c>
      <c r="BM169" s="82">
        <f>IF(VLOOKUP($A169,FAG_Daten_2022!$A$1:$FK$206,FAG_Daten_2022!AG$1,FALSE)="","",VLOOKUP($A169,FAG_Daten_2022!$A$1:$FK$206,FAG_Daten_2022!AG$1,FALSE))</f>
        <v>2250884130</v>
      </c>
      <c r="BN169" s="82">
        <f>IF(VLOOKUP($A169,FAG_Daten_2022!$A$1:$FK$206,FAG_Daten_2022!AH$1,FALSE)="","",VLOOKUP($A169,FAG_Daten_2022!$A$1:$FK$206,FAG_Daten_2022!AH$1,FALSE))</f>
        <v>0</v>
      </c>
      <c r="BO169" s="82">
        <f>IF(VLOOKUP($A169,FAG_Daten_2022!$A$1:$FK$206,FAG_Daten_2022!AI$1,FALSE)="","",VLOOKUP($A169,FAG_Daten_2022!$A$1:$FK$206,FAG_Daten_2022!AI$1,FALSE))</f>
        <v>0</v>
      </c>
      <c r="BP169" s="113">
        <f>IF(VLOOKUP($A169,FAG_Daten_2022!$A$1:$FK$206,FAG_Daten_2022!AJ$1,FALSE)="","",VLOOKUP($A169,FAG_Daten_2022!$A$1:$FK$206,FAG_Daten_2022!AJ$1,FALSE))</f>
        <v>0</v>
      </c>
      <c r="BQ169" s="82" t="str">
        <f>IF(VLOOKUP($A169,FAG_Daten_2022!$A$1:$FK$206,FAG_Daten_2022!AK$1,FALSE)="","",VLOOKUP($A169,FAG_Daten_2022!$A$1:$FK$206,FAG_Daten_2022!AK$1,FALSE))</f>
        <v/>
      </c>
      <c r="BR169" s="82">
        <f>IF(VLOOKUP($A169,FAG_Daten_2022!$A$1:$FK$206,FAG_Daten_2022!AL$1,FALSE)="","",VLOOKUP($A169,FAG_Daten_2022!$A$1:$FK$206,FAG_Daten_2022!AL$1,FALSE))</f>
        <v>0</v>
      </c>
      <c r="BS169" s="82">
        <f>IF(VLOOKUP($A169,FAG_Daten_2022!$A$1:$FK$206,FAG_Daten_2022!AM$1,FALSE)="","",VLOOKUP($A169,FAG_Daten_2022!$A$1:$FK$206,FAG_Daten_2022!AM$1,FALSE))</f>
        <v>0</v>
      </c>
      <c r="BT169" s="82" t="str">
        <f>IF(VLOOKUP($A169,FAG_Daten_2022!$A$1:$FK$206,FAG_Daten_2022!AN$1,FALSE)="","",VLOOKUP($A169,FAG_Daten_2022!$A$1:$FK$206,FAG_Daten_2022!AN$1,FALSE))</f>
        <v/>
      </c>
      <c r="BU169" s="82" t="str">
        <f>IF(VLOOKUP($A169,FAG_Daten_2022!$A$1:$FK$206,FAG_Daten_2022!AO$1,FALSE)="","",VLOOKUP($A169,FAG_Daten_2022!$A$1:$FK$206,FAG_Daten_2022!AO$1,FALSE))</f>
        <v/>
      </c>
      <c r="BV169" s="82">
        <f>IF(VLOOKUP($A169,FAG_Daten_2022!$A$1:$FK$206,FAG_Daten_2022!AP$1,FALSE)="","",VLOOKUP($A169,FAG_Daten_2022!$A$1:$FK$206,FAG_Daten_2022!AP$1,FALSE))</f>
        <v>0</v>
      </c>
      <c r="BW169" s="82" t="str">
        <f>IF(VLOOKUP($A169,FAG_Daten_2022!$A$1:$FK$206,FAG_Daten_2022!AQ$1,FALSE)="","",VLOOKUP($A169,FAG_Daten_2022!$A$1:$FK$206,FAG_Daten_2022!AQ$1,FALSE))</f>
        <v/>
      </c>
      <c r="BX169" s="82" t="str">
        <f>IF(VLOOKUP($A169,FAG_Daten_2022!$A$1:$FK$206,FAG_Daten_2022!AR$1,FALSE)="","",VLOOKUP($A169,FAG_Daten_2022!$A$1:$FK$206,FAG_Daten_2022!AR$1,FALSE))</f>
        <v/>
      </c>
      <c r="BY169" s="82" t="str">
        <f>IF(VLOOKUP($A169,FAG_Daten_2022!$A$1:$FK$206,FAG_Daten_2022!AS$1,FALSE)="","",VLOOKUP($A169,FAG_Daten_2022!$A$1:$FK$206,FAG_Daten_2022!AS$1,FALSE))</f>
        <v/>
      </c>
      <c r="BZ169" s="82">
        <f t="shared" si="203"/>
        <v>0</v>
      </c>
      <c r="CA169" s="82">
        <f t="shared" si="204"/>
        <v>0</v>
      </c>
      <c r="CB169" s="82">
        <f t="shared" si="205"/>
        <v>0</v>
      </c>
      <c r="CC169" s="82" t="str">
        <f t="shared" si="206"/>
        <v/>
      </c>
      <c r="CD169" s="82">
        <f t="shared" si="207"/>
        <v>0</v>
      </c>
      <c r="CE169" s="82">
        <f t="shared" si="208"/>
        <v>0</v>
      </c>
      <c r="CF169" s="82" t="str">
        <f t="shared" si="209"/>
        <v/>
      </c>
      <c r="CG169" s="82" t="str">
        <f t="shared" si="210"/>
        <v/>
      </c>
      <c r="CH169" s="82">
        <f t="shared" si="211"/>
        <v>0</v>
      </c>
      <c r="CI169" s="82" t="str">
        <f t="shared" si="212"/>
        <v/>
      </c>
      <c r="CJ169" s="82" t="str">
        <f t="shared" si="213"/>
        <v/>
      </c>
      <c r="CK169" s="82" t="str">
        <f t="shared" si="214"/>
        <v/>
      </c>
      <c r="CL169" s="82">
        <f t="shared" si="215"/>
        <v>0</v>
      </c>
      <c r="CM169" s="82">
        <f t="shared" si="216"/>
        <v>0</v>
      </c>
      <c r="CN169" s="82">
        <f t="shared" si="217"/>
        <v>0</v>
      </c>
      <c r="CO169" s="82" t="str">
        <f t="shared" si="218"/>
        <v/>
      </c>
      <c r="CP169" s="82">
        <f t="shared" si="219"/>
        <v>0</v>
      </c>
      <c r="CQ169" s="82">
        <f t="shared" si="220"/>
        <v>0</v>
      </c>
      <c r="CR169" s="82" t="str">
        <f t="shared" si="221"/>
        <v/>
      </c>
      <c r="CS169" s="82" t="str">
        <f t="shared" si="222"/>
        <v/>
      </c>
      <c r="CT169" s="82">
        <f t="shared" si="223"/>
        <v>0</v>
      </c>
      <c r="CU169" s="82" t="str">
        <f t="shared" si="224"/>
        <v/>
      </c>
      <c r="CV169" s="82" t="str">
        <f t="shared" si="225"/>
        <v/>
      </c>
      <c r="CW169" s="82" t="str">
        <f t="shared" si="226"/>
        <v/>
      </c>
      <c r="CX169" s="82">
        <f t="shared" si="227"/>
        <v>0</v>
      </c>
      <c r="CY169" s="82">
        <f>VLOOKUP($A169,FAG_Daten_2022!$A$1:$FK$206,FAG_Daten_2022!I$1,FALSE)</f>
        <v>74084</v>
      </c>
      <c r="CZ169" s="82" t="str">
        <f>IF(VLOOKUP($A169,FAG_Daten_2022!$A$1:$FK$206,FAG_Daten_2022!BE$1,FALSE)="","",VLOOKUP($A169,FAG_Daten_2022!$A$1:$FK$206,FAG_Daten_2022!BE$1,FALSE))</f>
        <v/>
      </c>
      <c r="DA169" s="82" t="str">
        <f>IF(VLOOKUP($A169,FAG_Daten_2022!$A$1:$FK$206,FAG_Daten_2022!BF$1,FALSE)="","",VLOOKUP($A169,FAG_Daten_2022!$A$1:$FK$206,FAG_Daten_2022!BF$1,FALSE))</f>
        <v/>
      </c>
      <c r="DB169" s="82" t="str">
        <f>IF(VLOOKUP($A169,FAG_Daten_2022!$A$1:$FK$206,FAG_Daten_2022!BG$1,FALSE)="","",VLOOKUP($A169,FAG_Daten_2022!$A$1:$FK$206,FAG_Daten_2022!BG$1,FALSE))</f>
        <v/>
      </c>
      <c r="DC169" s="82" t="str">
        <f>IF(VLOOKUP($A169,FAG_Daten_2022!$A$1:$FK$206,FAG_Daten_2022!BH$1,FALSE)="","",VLOOKUP($A169,FAG_Daten_2022!$A$1:$FK$206,FAG_Daten_2022!BH$1,FALSE))</f>
        <v/>
      </c>
      <c r="DD169" s="82" t="str">
        <f>IF(VLOOKUP($A169,FAG_Daten_2022!$A$1:$FK$206,FAG_Daten_2022!BI$1,FALSE)="","",VLOOKUP($A169,FAG_Daten_2022!$A$1:$FK$206,FAG_Daten_2022!BI$1,FALSE))</f>
        <v/>
      </c>
      <c r="DE169" s="82" t="str">
        <f>IF(VLOOKUP($A169,FAG_Daten_2022!$A$1:$FK$206,FAG_Daten_2022!BJ$1,FALSE)="","",VLOOKUP($A169,FAG_Daten_2022!$A$1:$FK$206,FAG_Daten_2022!BJ$1,FALSE))</f>
        <v/>
      </c>
      <c r="DF169" s="82" t="str">
        <f>IF(VLOOKUP($A169,FAG_Daten_2022!$A$1:$FK$206,FAG_Daten_2022!BK$1,FALSE)="","",VLOOKUP($A169,FAG_Daten_2022!$A$1:$FK$206,FAG_Daten_2022!BK$1,FALSE))</f>
        <v/>
      </c>
      <c r="DG169" s="82" t="str">
        <f>IF(VLOOKUP($A169,FAG_Daten_2022!$A$1:$FK$206,FAG_Daten_2022!BL$1,FALSE)="","",VLOOKUP($A169,FAG_Daten_2022!$A$1:$FK$206,FAG_Daten_2022!BL$1,FALSE))</f>
        <v/>
      </c>
      <c r="DH169" s="82" t="str">
        <f>IF(VLOOKUP($A169,FAG_Daten_2022!$A$1:$FK$206,FAG_Daten_2022!BM$1,FALSE)="","",VLOOKUP($A169,FAG_Daten_2022!$A$1:$FK$206,FAG_Daten_2022!BM$1,FALSE))</f>
        <v/>
      </c>
      <c r="DI169" s="82" t="str">
        <f>IF(VLOOKUP($A169,FAG_Daten_2022!$A$1:$FK$206,FAG_Daten_2022!BN$1,FALSE)="","",VLOOKUP($A169,FAG_Daten_2022!$A$1:$FK$206,FAG_Daten_2022!BN$1,FALSE))</f>
        <v/>
      </c>
      <c r="DJ169" s="82" t="str">
        <f>IF(VLOOKUP($A169,FAG_Daten_2022!$A$1:$FK$206,FAG_Daten_2022!BO$1,FALSE)="","",VLOOKUP($A169,FAG_Daten_2022!$A$1:$FK$206,FAG_Daten_2022!BO$1,FALSE))</f>
        <v/>
      </c>
      <c r="DK169" s="82" t="str">
        <f>IF(VLOOKUP($A169,FAG_Daten_2022!$A$1:$FK$206,FAG_Daten_2022!BP$1,FALSE)="","",VLOOKUP($A169,FAG_Daten_2022!$A$1:$FK$206,FAG_Daten_2022!BP$1,FALSE))</f>
        <v/>
      </c>
      <c r="DL169" s="82" t="str">
        <f>IF(VLOOKUP($A169,FAG_Daten_2022!$A$1:$FK$206,FAG_Daten_2022!BQ$1,FALSE)="","",VLOOKUP($A169,FAG_Daten_2022!$A$1:$FK$206,FAG_Daten_2022!BQ$1,FALSE))</f>
        <v/>
      </c>
      <c r="DM169" s="82" t="str">
        <f>IF(VLOOKUP($A169,FAG_Daten_2022!$A$1:$FK$206,FAG_Daten_2022!BR$1,FALSE)="","",VLOOKUP($A169,FAG_Daten_2022!$A$1:$FK$206,FAG_Daten_2022!BR$1,FALSE))</f>
        <v/>
      </c>
      <c r="DN169" s="82" t="str">
        <f t="shared" si="228"/>
        <v/>
      </c>
      <c r="DO169" s="82" t="str">
        <f t="shared" si="229"/>
        <v/>
      </c>
      <c r="DP169" s="82" t="str">
        <f t="shared" si="230"/>
        <v/>
      </c>
      <c r="DQ169" s="82" t="str">
        <f t="shared" si="231"/>
        <v/>
      </c>
      <c r="DR169" s="82" t="str">
        <f t="shared" si="232"/>
        <v/>
      </c>
      <c r="DS169" s="82" t="str">
        <f t="shared" si="233"/>
        <v/>
      </c>
      <c r="DT169" s="82" t="str">
        <f t="shared" si="234"/>
        <v/>
      </c>
      <c r="DU169" s="82" t="str">
        <f t="shared" si="235"/>
        <v/>
      </c>
      <c r="DV169" s="82" t="str">
        <f t="shared" si="236"/>
        <v/>
      </c>
      <c r="DW169" s="82" t="str">
        <f t="shared" si="237"/>
        <v/>
      </c>
      <c r="DX169" s="82" t="str">
        <f t="shared" si="238"/>
        <v/>
      </c>
      <c r="DY169" s="82" t="str">
        <f t="shared" si="239"/>
        <v/>
      </c>
      <c r="DZ169" s="82">
        <f t="shared" si="240"/>
        <v>0</v>
      </c>
      <c r="EA169" s="82">
        <f t="shared" si="241"/>
        <v>0</v>
      </c>
      <c r="EB169" s="82"/>
      <c r="EC169" s="82"/>
      <c r="ED169" s="82"/>
      <c r="EE169" s="82"/>
      <c r="EF169" s="82"/>
      <c r="EG169" s="82"/>
      <c r="EH169" s="82"/>
      <c r="EI169" s="82"/>
      <c r="EJ169" s="82"/>
      <c r="EL169" s="11"/>
    </row>
    <row r="170" spans="1:142" x14ac:dyDescent="0.2">
      <c r="A170" s="96"/>
      <c r="B170" s="96" t="s">
        <v>236</v>
      </c>
      <c r="C170" s="96"/>
      <c r="D170" s="96"/>
      <c r="E170" s="97"/>
      <c r="F170" s="97"/>
      <c r="G170" s="97"/>
      <c r="H170" s="97"/>
      <c r="I170" s="97">
        <f>SUM(I8:I169)</f>
        <v>795173782</v>
      </c>
      <c r="J170" s="97"/>
      <c r="K170" s="97"/>
      <c r="L170" s="97"/>
      <c r="M170" s="97"/>
      <c r="N170" s="97"/>
      <c r="O170" s="97">
        <f>SUM(O8:O169)</f>
        <v>880265500</v>
      </c>
      <c r="P170" s="97"/>
      <c r="Q170" s="97"/>
      <c r="R170" s="97"/>
      <c r="S170" s="97"/>
      <c r="T170" s="97"/>
      <c r="U170" s="97"/>
      <c r="V170" s="97"/>
      <c r="W170" s="97">
        <f>SUM(W8:W169)</f>
        <v>8096609.4420678029</v>
      </c>
      <c r="X170" s="98"/>
      <c r="Y170" s="98"/>
      <c r="Z170" s="97">
        <f>SUM(Z8:Z169)</f>
        <v>5185370</v>
      </c>
      <c r="AA170" s="97"/>
      <c r="AB170" s="97"/>
      <c r="AC170" s="97"/>
      <c r="AD170" s="97"/>
      <c r="AE170" s="97"/>
      <c r="AF170" s="97">
        <f>SUM(AF8:AF169)</f>
        <v>27074850.116228409</v>
      </c>
      <c r="AG170" s="97"/>
      <c r="AH170" s="97"/>
      <c r="AI170" s="97">
        <f>SUM(AI8:AI169)</f>
        <v>20396898</v>
      </c>
      <c r="AJ170" s="97"/>
      <c r="AK170" s="97"/>
      <c r="AL170" s="98">
        <f>SUM(AL8:AL169)</f>
        <v>489115739</v>
      </c>
      <c r="AM170" s="97">
        <f>SUM(AM8:AM169)</f>
        <v>429606289</v>
      </c>
      <c r="AN170" s="97"/>
      <c r="AO170" s="97"/>
      <c r="AP170" s="97"/>
      <c r="AQ170" s="97"/>
      <c r="AR170" s="97"/>
      <c r="AS170" s="97"/>
      <c r="AT170" s="97"/>
      <c r="AU170" s="97"/>
      <c r="AV170" s="97"/>
      <c r="AW170" s="97"/>
      <c r="AX170" s="97"/>
      <c r="AY170" s="97"/>
      <c r="AZ170" s="97"/>
      <c r="BA170" s="117"/>
      <c r="BB170" s="117"/>
      <c r="BC170" s="117"/>
      <c r="BD170" s="117"/>
      <c r="BE170" s="97"/>
      <c r="BF170" s="97"/>
      <c r="BG170" s="97"/>
      <c r="BH170" s="97"/>
      <c r="BI170" s="97"/>
      <c r="BJ170" s="97"/>
      <c r="BK170" s="97"/>
      <c r="BL170" s="97"/>
      <c r="BM170" s="97">
        <f t="shared" ref="BM170:DB170" si="281">SUM(BM8:BM169)</f>
        <v>6512196908</v>
      </c>
      <c r="BN170" s="97">
        <f t="shared" si="281"/>
        <v>267336639</v>
      </c>
      <c r="BO170" s="97">
        <f t="shared" si="281"/>
        <v>639419</v>
      </c>
      <c r="BP170" s="97">
        <f t="shared" si="281"/>
        <v>0</v>
      </c>
      <c r="BQ170" s="97">
        <f t="shared" si="281"/>
        <v>0</v>
      </c>
      <c r="BR170" s="97">
        <f t="shared" si="281"/>
        <v>1075497139</v>
      </c>
      <c r="BS170" s="97">
        <f t="shared" si="281"/>
        <v>18398371</v>
      </c>
      <c r="BT170" s="97">
        <f t="shared" si="281"/>
        <v>0</v>
      </c>
      <c r="BU170" s="97">
        <f t="shared" si="281"/>
        <v>0</v>
      </c>
      <c r="BV170" s="97">
        <f t="shared" si="281"/>
        <v>369564811</v>
      </c>
      <c r="BW170" s="97">
        <f t="shared" si="281"/>
        <v>0</v>
      </c>
      <c r="BX170" s="97">
        <f t="shared" si="281"/>
        <v>0</v>
      </c>
      <c r="BY170" s="97">
        <f t="shared" si="281"/>
        <v>0</v>
      </c>
      <c r="BZ170" s="97">
        <f t="shared" si="281"/>
        <v>31904698</v>
      </c>
      <c r="CA170" s="97">
        <f t="shared" si="281"/>
        <v>183905</v>
      </c>
      <c r="CB170" s="97">
        <f t="shared" si="281"/>
        <v>0</v>
      </c>
      <c r="CC170" s="97">
        <f t="shared" si="281"/>
        <v>0</v>
      </c>
      <c r="CD170" s="97">
        <f t="shared" si="281"/>
        <v>49027494</v>
      </c>
      <c r="CE170" s="97">
        <f t="shared" si="281"/>
        <v>1220862</v>
      </c>
      <c r="CF170" s="97">
        <f t="shared" si="281"/>
        <v>0</v>
      </c>
      <c r="CG170" s="97">
        <f t="shared" si="281"/>
        <v>0</v>
      </c>
      <c r="CH170" s="97">
        <f t="shared" si="281"/>
        <v>31871296</v>
      </c>
      <c r="CI170" s="97">
        <f t="shared" si="281"/>
        <v>0</v>
      </c>
      <c r="CJ170" s="97">
        <f t="shared" si="281"/>
        <v>0</v>
      </c>
      <c r="CK170" s="97">
        <f t="shared" si="281"/>
        <v>0</v>
      </c>
      <c r="CL170" s="97">
        <f t="shared" si="281"/>
        <v>1718811</v>
      </c>
      <c r="CM170" s="97">
        <f t="shared" si="281"/>
        <v>0</v>
      </c>
      <c r="CN170" s="97">
        <f t="shared" si="281"/>
        <v>0</v>
      </c>
      <c r="CO170" s="97">
        <f t="shared" si="281"/>
        <v>0</v>
      </c>
      <c r="CP170" s="97">
        <f t="shared" si="281"/>
        <v>3095475</v>
      </c>
      <c r="CQ170" s="97">
        <f t="shared" si="281"/>
        <v>0</v>
      </c>
      <c r="CR170" s="97">
        <f t="shared" si="281"/>
        <v>0</v>
      </c>
      <c r="CS170" s="97">
        <f t="shared" si="281"/>
        <v>0</v>
      </c>
      <c r="CT170" s="97">
        <f t="shared" si="281"/>
        <v>17068489</v>
      </c>
      <c r="CU170" s="97">
        <f t="shared" si="281"/>
        <v>0</v>
      </c>
      <c r="CV170" s="97">
        <f t="shared" si="281"/>
        <v>0</v>
      </c>
      <c r="CW170" s="97">
        <f t="shared" si="281"/>
        <v>0</v>
      </c>
      <c r="CX170" s="97">
        <f t="shared" si="281"/>
        <v>92325480</v>
      </c>
      <c r="CY170" s="97">
        <f t="shared" si="281"/>
        <v>306215</v>
      </c>
      <c r="CZ170" s="97">
        <f t="shared" si="281"/>
        <v>8021</v>
      </c>
      <c r="DA170" s="97">
        <f t="shared" si="281"/>
        <v>26</v>
      </c>
      <c r="DB170" s="97">
        <f t="shared" si="281"/>
        <v>0</v>
      </c>
      <c r="DC170" s="97">
        <f t="shared" ref="DC170:EA170" si="282">SUM(DC8:DC169)</f>
        <v>0</v>
      </c>
      <c r="DD170" s="97">
        <f t="shared" si="282"/>
        <v>8847</v>
      </c>
      <c r="DE170" s="97">
        <f t="shared" si="282"/>
        <v>120</v>
      </c>
      <c r="DF170" s="97">
        <f t="shared" si="282"/>
        <v>0</v>
      </c>
      <c r="DG170" s="97">
        <f t="shared" si="282"/>
        <v>0</v>
      </c>
      <c r="DH170" s="97">
        <f t="shared" si="282"/>
        <v>11117</v>
      </c>
      <c r="DI170" s="97">
        <f t="shared" si="282"/>
        <v>0</v>
      </c>
      <c r="DJ170" s="97">
        <f t="shared" si="282"/>
        <v>0</v>
      </c>
      <c r="DK170" s="97">
        <f t="shared" si="282"/>
        <v>0</v>
      </c>
      <c r="DL170" s="97">
        <f t="shared" si="282"/>
        <v>0</v>
      </c>
      <c r="DM170" s="97">
        <f t="shared" si="282"/>
        <v>0</v>
      </c>
      <c r="DN170" s="97">
        <f t="shared" si="282"/>
        <v>310648</v>
      </c>
      <c r="DO170" s="97">
        <f t="shared" si="282"/>
        <v>366</v>
      </c>
      <c r="DP170" s="97">
        <f t="shared" si="282"/>
        <v>0</v>
      </c>
      <c r="DQ170" s="97">
        <f t="shared" si="282"/>
        <v>0</v>
      </c>
      <c r="DR170" s="97">
        <f t="shared" si="282"/>
        <v>420173</v>
      </c>
      <c r="DS170" s="97">
        <f t="shared" si="282"/>
        <v>160</v>
      </c>
      <c r="DT170" s="97">
        <f t="shared" si="282"/>
        <v>0</v>
      </c>
      <c r="DU170" s="97">
        <f t="shared" si="282"/>
        <v>0</v>
      </c>
      <c r="DV170" s="97">
        <f t="shared" si="282"/>
        <v>521589</v>
      </c>
      <c r="DW170" s="97">
        <f t="shared" si="282"/>
        <v>0</v>
      </c>
      <c r="DX170" s="97">
        <f t="shared" si="282"/>
        <v>0</v>
      </c>
      <c r="DY170" s="97">
        <f t="shared" si="282"/>
        <v>0</v>
      </c>
      <c r="DZ170" s="97">
        <f t="shared" si="282"/>
        <v>1252936</v>
      </c>
      <c r="EA170" s="98">
        <f t="shared" si="282"/>
        <v>93578416</v>
      </c>
      <c r="EB170" s="97"/>
      <c r="EC170" s="97"/>
      <c r="ED170" s="121"/>
      <c r="EE170" s="121"/>
      <c r="EF170" s="121"/>
      <c r="EG170" s="121"/>
      <c r="EH170" s="121"/>
      <c r="EI170" s="121"/>
      <c r="EJ170" s="121"/>
    </row>
    <row r="171" spans="1:142" x14ac:dyDescent="0.2">
      <c r="I171" s="3"/>
      <c r="W171" s="3"/>
      <c r="AB171" s="3"/>
      <c r="AF171" s="3"/>
      <c r="AZ171" s="80"/>
      <c r="BA171" s="80"/>
      <c r="BB171" s="80"/>
      <c r="BC171" s="80"/>
      <c r="BD171" s="80"/>
    </row>
    <row r="172" spans="1:142" x14ac:dyDescent="0.2">
      <c r="A172" s="2" t="s">
        <v>333</v>
      </c>
      <c r="B172" s="3" t="s">
        <v>334</v>
      </c>
      <c r="C172" s="3"/>
      <c r="D172" s="3"/>
      <c r="AM172" s="11"/>
      <c r="BA172" s="80"/>
      <c r="BB172" s="80"/>
      <c r="BC172" s="80"/>
      <c r="BD172" s="80"/>
      <c r="BZ172" s="11"/>
      <c r="CC172" s="11"/>
      <c r="CG172" s="11"/>
      <c r="CI172" s="11"/>
      <c r="CK172" s="11"/>
      <c r="CW172" s="11"/>
    </row>
    <row r="173" spans="1:142" x14ac:dyDescent="0.2">
      <c r="B173" s="147" t="s">
        <v>410</v>
      </c>
      <c r="C173" s="147"/>
      <c r="D173" s="147"/>
      <c r="BA173" s="80"/>
      <c r="BB173" s="80"/>
      <c r="BC173" s="80"/>
      <c r="BD173" s="80"/>
      <c r="BZ173" s="11"/>
      <c r="CL173" s="11"/>
    </row>
    <row r="174" spans="1:142" x14ac:dyDescent="0.2">
      <c r="B174" s="148" t="s">
        <v>411</v>
      </c>
      <c r="C174" s="148"/>
      <c r="D174" s="148"/>
      <c r="BA174" s="80"/>
      <c r="BB174" s="80"/>
      <c r="BC174" s="80"/>
      <c r="BD174" s="80"/>
      <c r="BZ174" s="11"/>
    </row>
    <row r="175" spans="1:142" x14ac:dyDescent="0.2">
      <c r="B175" s="151" t="s">
        <v>412</v>
      </c>
      <c r="C175" s="152"/>
      <c r="D175" s="152"/>
      <c r="BA175" s="80"/>
      <c r="BB175" s="80"/>
      <c r="BC175" s="80"/>
      <c r="BD175" s="80"/>
      <c r="BZ175" s="11"/>
    </row>
    <row r="176" spans="1:142" x14ac:dyDescent="0.2">
      <c r="B176" s="150" t="s">
        <v>413</v>
      </c>
      <c r="C176" s="150"/>
      <c r="D176" s="150"/>
      <c r="BA176" s="80"/>
      <c r="BB176" s="80"/>
      <c r="BC176" s="80"/>
      <c r="BD176" s="80"/>
    </row>
    <row r="177" spans="2:56" x14ac:dyDescent="0.2">
      <c r="B177" s="314" t="s">
        <v>458</v>
      </c>
      <c r="C177" s="314"/>
      <c r="D177" s="314"/>
      <c r="BA177" s="80"/>
      <c r="BB177" s="80"/>
      <c r="BC177" s="80"/>
      <c r="BD177" s="80"/>
    </row>
    <row r="178" spans="2:56" x14ac:dyDescent="0.2">
      <c r="BA178" s="80"/>
      <c r="BB178" s="80"/>
      <c r="BC178" s="80"/>
      <c r="BD178" s="80"/>
    </row>
    <row r="179" spans="2:56" x14ac:dyDescent="0.2">
      <c r="I179" s="11"/>
      <c r="BA179" s="80"/>
      <c r="BB179" s="80"/>
      <c r="BC179" s="80"/>
      <c r="BD179" s="80"/>
    </row>
    <row r="180" spans="2:56" x14ac:dyDescent="0.2">
      <c r="BA180" s="80"/>
      <c r="BB180" s="80"/>
      <c r="BC180" s="80"/>
      <c r="BD180" s="80"/>
    </row>
    <row r="181" spans="2:56" x14ac:dyDescent="0.2">
      <c r="AZ181" s="5"/>
      <c r="BA181" s="80"/>
      <c r="BB181" s="80"/>
      <c r="BC181" s="80"/>
      <c r="BD181" s="80"/>
    </row>
    <row r="182" spans="2:56" x14ac:dyDescent="0.2">
      <c r="AZ182" s="5"/>
      <c r="BA182" s="80"/>
      <c r="BB182" s="80"/>
      <c r="BC182" s="80"/>
      <c r="BD182" s="80"/>
    </row>
    <row r="183" spans="2:56" x14ac:dyDescent="0.2">
      <c r="AZ183" s="5"/>
      <c r="BA183" s="80"/>
      <c r="BB183" s="80"/>
      <c r="BC183" s="80"/>
      <c r="BD183" s="80"/>
    </row>
    <row r="184" spans="2:56" x14ac:dyDescent="0.2">
      <c r="AZ184" s="5"/>
      <c r="BA184" s="80"/>
      <c r="BB184" s="80"/>
      <c r="BC184" s="80"/>
      <c r="BD184" s="80"/>
    </row>
    <row r="185" spans="2:56" x14ac:dyDescent="0.2">
      <c r="AZ185" s="5"/>
      <c r="BA185" s="80"/>
      <c r="BB185" s="80"/>
      <c r="BC185" s="80"/>
      <c r="BD185" s="80"/>
    </row>
    <row r="186" spans="2:56" x14ac:dyDescent="0.2">
      <c r="BA186" s="80"/>
      <c r="BB186" s="80"/>
      <c r="BC186" s="80"/>
      <c r="BD186" s="80"/>
    </row>
    <row r="187" spans="2:56" x14ac:dyDescent="0.2">
      <c r="BA187" s="80"/>
      <c r="BB187" s="80"/>
      <c r="BC187" s="80"/>
      <c r="BD187" s="80"/>
    </row>
    <row r="188" spans="2:56" x14ac:dyDescent="0.2">
      <c r="BA188" s="80"/>
      <c r="BB188" s="80"/>
      <c r="BC188" s="80"/>
      <c r="BD188" s="80"/>
    </row>
    <row r="189" spans="2:56" x14ac:dyDescent="0.2">
      <c r="BA189" s="80"/>
      <c r="BB189" s="80"/>
      <c r="BC189" s="80"/>
      <c r="BD189" s="80"/>
    </row>
    <row r="190" spans="2:56" x14ac:dyDescent="0.2">
      <c r="BA190" s="80"/>
      <c r="BB190" s="80"/>
      <c r="BC190" s="80"/>
      <c r="BD190" s="80"/>
    </row>
    <row r="191" spans="2:56" x14ac:dyDescent="0.2">
      <c r="BA191" s="80"/>
      <c r="BB191" s="80"/>
      <c r="BC191" s="80"/>
      <c r="BD191" s="80"/>
    </row>
    <row r="192" spans="2:56" x14ac:dyDescent="0.2">
      <c r="BA192" s="80"/>
      <c r="BB192" s="80"/>
      <c r="BC192" s="80"/>
      <c r="BD192" s="80"/>
    </row>
    <row r="193" spans="53:56" x14ac:dyDescent="0.2">
      <c r="BA193" s="80"/>
      <c r="BB193" s="80"/>
      <c r="BC193" s="80"/>
      <c r="BD193" s="80"/>
    </row>
    <row r="194" spans="53:56" x14ac:dyDescent="0.2">
      <c r="BA194" s="80"/>
      <c r="BB194" s="80"/>
      <c r="BC194" s="80"/>
      <c r="BD194" s="80"/>
    </row>
    <row r="195" spans="53:56" x14ac:dyDescent="0.2">
      <c r="BA195" s="80"/>
      <c r="BB195" s="80"/>
      <c r="BC195" s="80"/>
      <c r="BD195" s="80"/>
    </row>
    <row r="196" spans="53:56" x14ac:dyDescent="0.2">
      <c r="BA196" s="80"/>
      <c r="BB196" s="80"/>
      <c r="BC196" s="80"/>
      <c r="BD196" s="80"/>
    </row>
    <row r="197" spans="53:56" x14ac:dyDescent="0.2">
      <c r="BA197" s="80"/>
      <c r="BB197" s="80"/>
      <c r="BC197" s="80"/>
      <c r="BD197" s="80"/>
    </row>
    <row r="198" spans="53:56" x14ac:dyDescent="0.2">
      <c r="BA198" s="80"/>
      <c r="BB198" s="80"/>
      <c r="BC198" s="80"/>
      <c r="BD198" s="80"/>
    </row>
    <row r="199" spans="53:56" x14ac:dyDescent="0.2">
      <c r="BA199" s="80"/>
      <c r="BB199" s="80"/>
      <c r="BC199" s="80"/>
      <c r="BD199" s="80"/>
    </row>
    <row r="200" spans="53:56" x14ac:dyDescent="0.2">
      <c r="BA200" s="80"/>
      <c r="BB200" s="80"/>
      <c r="BC200" s="80"/>
      <c r="BD200" s="80"/>
    </row>
    <row r="201" spans="53:56" x14ac:dyDescent="0.2">
      <c r="BA201" s="80"/>
      <c r="BB201" s="80"/>
      <c r="BC201" s="80"/>
      <c r="BD201" s="80"/>
    </row>
    <row r="202" spans="53:56" x14ac:dyDescent="0.2">
      <c r="BA202" s="80"/>
      <c r="BB202" s="80"/>
      <c r="BC202" s="80"/>
      <c r="BD202" s="80"/>
    </row>
    <row r="203" spans="53:56" x14ac:dyDescent="0.2">
      <c r="BA203" s="80"/>
      <c r="BB203" s="80"/>
      <c r="BC203" s="80"/>
      <c r="BD203" s="80"/>
    </row>
    <row r="204" spans="53:56" x14ac:dyDescent="0.2">
      <c r="BA204" s="80"/>
      <c r="BB204" s="80"/>
      <c r="BC204" s="80"/>
      <c r="BD204" s="80"/>
    </row>
    <row r="205" spans="53:56" x14ac:dyDescent="0.2">
      <c r="BA205" s="80"/>
      <c r="BB205" s="80"/>
      <c r="BC205" s="80"/>
      <c r="BD205" s="80"/>
    </row>
    <row r="206" spans="53:56" x14ac:dyDescent="0.2">
      <c r="BA206" s="80"/>
      <c r="BB206" s="80"/>
      <c r="BC206" s="80"/>
      <c r="BD206" s="80"/>
    </row>
    <row r="207" spans="53:56" x14ac:dyDescent="0.2">
      <c r="BA207" s="80"/>
      <c r="BB207" s="80"/>
      <c r="BC207" s="80"/>
      <c r="BD207" s="80"/>
    </row>
    <row r="208" spans="53:56" x14ac:dyDescent="0.2">
      <c r="BA208" s="80"/>
      <c r="BB208" s="80"/>
      <c r="BC208" s="80"/>
      <c r="BD208" s="80"/>
    </row>
    <row r="209" spans="53:56" x14ac:dyDescent="0.2">
      <c r="BA209" s="80"/>
      <c r="BB209" s="80"/>
      <c r="BC209" s="80"/>
      <c r="BD209" s="80"/>
    </row>
    <row r="210" spans="53:56" x14ac:dyDescent="0.2">
      <c r="BA210" s="80"/>
      <c r="BB210" s="80"/>
      <c r="BC210" s="80"/>
      <c r="BD210" s="80"/>
    </row>
    <row r="211" spans="53:56" x14ac:dyDescent="0.2">
      <c r="BA211" s="80"/>
      <c r="BB211" s="80"/>
      <c r="BC211" s="80"/>
      <c r="BD211" s="80"/>
    </row>
    <row r="212" spans="53:56" x14ac:dyDescent="0.2">
      <c r="BA212" s="80"/>
      <c r="BB212" s="80"/>
      <c r="BC212" s="80"/>
      <c r="BD212" s="80"/>
    </row>
    <row r="213" spans="53:56" x14ac:dyDescent="0.2">
      <c r="BA213" s="80"/>
      <c r="BB213" s="80"/>
      <c r="BC213" s="80"/>
      <c r="BD213" s="80"/>
    </row>
    <row r="214" spans="53:56" x14ac:dyDescent="0.2">
      <c r="BA214" s="80"/>
      <c r="BB214" s="80"/>
      <c r="BC214" s="80"/>
      <c r="BD214" s="80"/>
    </row>
    <row r="215" spans="53:56" x14ac:dyDescent="0.2">
      <c r="BA215" s="80"/>
      <c r="BB215" s="80"/>
      <c r="BC215" s="80"/>
      <c r="BD215" s="80"/>
    </row>
    <row r="216" spans="53:56" x14ac:dyDescent="0.2">
      <c r="BA216" s="80"/>
      <c r="BB216" s="80"/>
      <c r="BC216" s="80"/>
      <c r="BD216" s="80"/>
    </row>
    <row r="217" spans="53:56" x14ac:dyDescent="0.2">
      <c r="BA217" s="80"/>
      <c r="BB217" s="80"/>
      <c r="BC217" s="80"/>
      <c r="BD217" s="80"/>
    </row>
    <row r="218" spans="53:56" x14ac:dyDescent="0.2">
      <c r="BA218" s="80"/>
      <c r="BB218" s="80"/>
      <c r="BC218" s="80"/>
      <c r="BD218" s="80"/>
    </row>
    <row r="219" spans="53:56" x14ac:dyDescent="0.2">
      <c r="BA219" s="80"/>
      <c r="BB219" s="80"/>
      <c r="BC219" s="80"/>
      <c r="BD219" s="80"/>
    </row>
    <row r="220" spans="53:56" x14ac:dyDescent="0.2">
      <c r="BA220" s="80"/>
      <c r="BB220" s="80"/>
      <c r="BC220" s="80"/>
      <c r="BD220" s="80"/>
    </row>
    <row r="221" spans="53:56" x14ac:dyDescent="0.2">
      <c r="BA221" s="80"/>
      <c r="BB221" s="80"/>
      <c r="BC221" s="80"/>
      <c r="BD221" s="80"/>
    </row>
    <row r="222" spans="53:56" x14ac:dyDescent="0.2">
      <c r="BA222" s="80"/>
      <c r="BB222" s="80"/>
      <c r="BC222" s="80"/>
      <c r="BD222" s="80"/>
    </row>
    <row r="223" spans="53:56" x14ac:dyDescent="0.2">
      <c r="BA223" s="80"/>
      <c r="BB223" s="80"/>
      <c r="BC223" s="80"/>
      <c r="BD223" s="80"/>
    </row>
    <row r="224" spans="53:56" x14ac:dyDescent="0.2">
      <c r="BA224" s="80"/>
      <c r="BB224" s="80"/>
      <c r="BC224" s="80"/>
      <c r="BD224" s="80"/>
    </row>
    <row r="225" spans="53:56" x14ac:dyDescent="0.2">
      <c r="BA225" s="80"/>
      <c r="BB225" s="80"/>
      <c r="BC225" s="80"/>
      <c r="BD225" s="80"/>
    </row>
    <row r="226" spans="53:56" x14ac:dyDescent="0.2">
      <c r="BA226" s="80"/>
      <c r="BB226" s="80"/>
      <c r="BC226" s="80"/>
      <c r="BD226" s="80"/>
    </row>
    <row r="227" spans="53:56" x14ac:dyDescent="0.2">
      <c r="BA227" s="80"/>
      <c r="BB227" s="80"/>
      <c r="BC227" s="80"/>
      <c r="BD227" s="80"/>
    </row>
    <row r="228" spans="53:56" x14ac:dyDescent="0.2">
      <c r="BA228" s="80"/>
      <c r="BB228" s="80"/>
      <c r="BC228" s="80"/>
      <c r="BD228" s="80"/>
    </row>
    <row r="229" spans="53:56" x14ac:dyDescent="0.2">
      <c r="BA229" s="80"/>
      <c r="BB229" s="80"/>
      <c r="BC229" s="80"/>
      <c r="BD229" s="80"/>
    </row>
    <row r="230" spans="53:56" x14ac:dyDescent="0.2">
      <c r="BA230" s="80"/>
      <c r="BB230" s="80"/>
      <c r="BC230" s="80"/>
      <c r="BD230" s="80"/>
    </row>
    <row r="231" spans="53:56" x14ac:dyDescent="0.2">
      <c r="BA231" s="80"/>
      <c r="BB231" s="80"/>
      <c r="BC231" s="80"/>
      <c r="BD231" s="80"/>
    </row>
    <row r="232" spans="53:56" x14ac:dyDescent="0.2">
      <c r="BA232" s="80"/>
      <c r="BB232" s="80"/>
      <c r="BC232" s="80"/>
      <c r="BD232" s="80"/>
    </row>
    <row r="233" spans="53:56" x14ac:dyDescent="0.2">
      <c r="BA233" s="80"/>
      <c r="BB233" s="80"/>
      <c r="BC233" s="80"/>
      <c r="BD233" s="80"/>
    </row>
    <row r="234" spans="53:56" x14ac:dyDescent="0.2">
      <c r="BA234" s="80"/>
      <c r="BB234" s="80"/>
      <c r="BC234" s="80"/>
      <c r="BD234" s="80"/>
    </row>
    <row r="235" spans="53:56" x14ac:dyDescent="0.2">
      <c r="BA235" s="80"/>
      <c r="BB235" s="80"/>
      <c r="BC235" s="80"/>
      <c r="BD235" s="80"/>
    </row>
    <row r="236" spans="53:56" x14ac:dyDescent="0.2">
      <c r="BA236" s="80"/>
      <c r="BB236" s="80"/>
      <c r="BC236" s="80"/>
      <c r="BD236" s="80"/>
    </row>
    <row r="237" spans="53:56" x14ac:dyDescent="0.2">
      <c r="BA237" s="80"/>
      <c r="BB237" s="80"/>
      <c r="BC237" s="80"/>
      <c r="BD237" s="80"/>
    </row>
    <row r="238" spans="53:56" x14ac:dyDescent="0.2">
      <c r="BA238" s="80"/>
      <c r="BB238" s="80"/>
      <c r="BC238" s="80"/>
      <c r="BD238" s="80"/>
    </row>
    <row r="239" spans="53:56" x14ac:dyDescent="0.2">
      <c r="BA239" s="80"/>
      <c r="BB239" s="80"/>
      <c r="BC239" s="80"/>
      <c r="BD239" s="80"/>
    </row>
    <row r="240" spans="53:56" x14ac:dyDescent="0.2">
      <c r="BA240" s="80"/>
      <c r="BB240" s="80"/>
      <c r="BC240" s="80"/>
      <c r="BD240" s="80"/>
    </row>
    <row r="241" spans="53:56" x14ac:dyDescent="0.2">
      <c r="BA241" s="80"/>
      <c r="BB241" s="80"/>
      <c r="BC241" s="80"/>
      <c r="BD241" s="80"/>
    </row>
    <row r="242" spans="53:56" x14ac:dyDescent="0.2">
      <c r="BA242" s="80"/>
      <c r="BB242" s="80"/>
      <c r="BC242" s="80"/>
      <c r="BD242" s="80"/>
    </row>
    <row r="243" spans="53:56" x14ac:dyDescent="0.2">
      <c r="BA243" s="80"/>
      <c r="BB243" s="80"/>
      <c r="BC243" s="80"/>
      <c r="BD243" s="80"/>
    </row>
    <row r="244" spans="53:56" x14ac:dyDescent="0.2">
      <c r="BA244" s="80"/>
      <c r="BB244" s="80"/>
      <c r="BC244" s="80"/>
      <c r="BD244" s="80"/>
    </row>
    <row r="245" spans="53:56" x14ac:dyDescent="0.2">
      <c r="BA245" s="80"/>
      <c r="BB245" s="80"/>
      <c r="BC245" s="80"/>
      <c r="BD245" s="80"/>
    </row>
    <row r="246" spans="53:56" x14ac:dyDescent="0.2">
      <c r="BA246" s="80"/>
      <c r="BB246" s="80"/>
      <c r="BC246" s="80"/>
      <c r="BD246" s="80"/>
    </row>
    <row r="247" spans="53:56" x14ac:dyDescent="0.2">
      <c r="BA247" s="80"/>
      <c r="BB247" s="80"/>
      <c r="BC247" s="80"/>
      <c r="BD247" s="80"/>
    </row>
    <row r="248" spans="53:56" x14ac:dyDescent="0.2">
      <c r="BA248" s="80"/>
      <c r="BB248" s="80"/>
      <c r="BC248" s="80"/>
      <c r="BD248" s="80"/>
    </row>
    <row r="249" spans="53:56" x14ac:dyDescent="0.2">
      <c r="BA249" s="80"/>
      <c r="BB249" s="80"/>
      <c r="BC249" s="80"/>
      <c r="BD249" s="80"/>
    </row>
    <row r="250" spans="53:56" x14ac:dyDescent="0.2">
      <c r="BA250" s="80"/>
      <c r="BB250" s="80"/>
      <c r="BC250" s="80"/>
      <c r="BD250" s="80"/>
    </row>
    <row r="251" spans="53:56" x14ac:dyDescent="0.2">
      <c r="BA251" s="80"/>
      <c r="BB251" s="80"/>
      <c r="BC251" s="80"/>
      <c r="BD251" s="80"/>
    </row>
    <row r="252" spans="53:56" x14ac:dyDescent="0.2">
      <c r="BA252" s="80"/>
      <c r="BB252" s="80"/>
      <c r="BC252" s="80"/>
      <c r="BD252" s="80"/>
    </row>
    <row r="253" spans="53:56" x14ac:dyDescent="0.2">
      <c r="BA253" s="80"/>
      <c r="BB253" s="80"/>
      <c r="BC253" s="80"/>
      <c r="BD253" s="80"/>
    </row>
    <row r="254" spans="53:56" x14ac:dyDescent="0.2">
      <c r="BA254" s="80"/>
      <c r="BB254" s="80"/>
      <c r="BC254" s="80"/>
      <c r="BD254" s="80"/>
    </row>
    <row r="255" spans="53:56" x14ac:dyDescent="0.2">
      <c r="BA255" s="80"/>
      <c r="BB255" s="80"/>
      <c r="BC255" s="80"/>
      <c r="BD255" s="80"/>
    </row>
    <row r="256" spans="53:56" x14ac:dyDescent="0.2">
      <c r="BA256" s="80"/>
      <c r="BB256" s="80"/>
      <c r="BC256" s="80"/>
      <c r="BD256" s="80"/>
    </row>
    <row r="257" spans="53:56" x14ac:dyDescent="0.2">
      <c r="BA257" s="80"/>
      <c r="BB257" s="80"/>
      <c r="BC257" s="80"/>
      <c r="BD257" s="80"/>
    </row>
    <row r="258" spans="53:56" x14ac:dyDescent="0.2">
      <c r="BA258" s="80"/>
      <c r="BB258" s="80"/>
      <c r="BC258" s="80"/>
      <c r="BD258" s="80"/>
    </row>
    <row r="259" spans="53:56" x14ac:dyDescent="0.2">
      <c r="BA259" s="80"/>
      <c r="BB259" s="80"/>
      <c r="BC259" s="80"/>
      <c r="BD259" s="80"/>
    </row>
    <row r="260" spans="53:56" x14ac:dyDescent="0.2">
      <c r="BA260" s="80"/>
      <c r="BB260" s="80"/>
      <c r="BC260" s="80"/>
      <c r="BD260" s="80"/>
    </row>
    <row r="261" spans="53:56" x14ac:dyDescent="0.2">
      <c r="BA261" s="80"/>
      <c r="BB261" s="80"/>
      <c r="BC261" s="80"/>
      <c r="BD261" s="80"/>
    </row>
    <row r="262" spans="53:56" x14ac:dyDescent="0.2">
      <c r="BA262" s="80"/>
      <c r="BB262" s="80"/>
      <c r="BC262" s="80"/>
      <c r="BD262" s="80"/>
    </row>
    <row r="263" spans="53:56" x14ac:dyDescent="0.2">
      <c r="BA263" s="80"/>
      <c r="BB263" s="80"/>
      <c r="BC263" s="80"/>
      <c r="BD263" s="80"/>
    </row>
    <row r="264" spans="53:56" x14ac:dyDescent="0.2">
      <c r="BA264" s="80"/>
      <c r="BB264" s="80"/>
      <c r="BC264" s="80"/>
      <c r="BD264" s="80"/>
    </row>
    <row r="265" spans="53:56" x14ac:dyDescent="0.2">
      <c r="BA265" s="80"/>
      <c r="BB265" s="80"/>
      <c r="BC265" s="80"/>
      <c r="BD265" s="80"/>
    </row>
    <row r="266" spans="53:56" x14ac:dyDescent="0.2">
      <c r="BA266" s="80"/>
      <c r="BB266" s="80"/>
      <c r="BC266" s="80"/>
      <c r="BD266" s="80"/>
    </row>
    <row r="267" spans="53:56" x14ac:dyDescent="0.2">
      <c r="BA267" s="80"/>
      <c r="BB267" s="80"/>
      <c r="BC267" s="80"/>
      <c r="BD267" s="80"/>
    </row>
    <row r="268" spans="53:56" x14ac:dyDescent="0.2">
      <c r="BA268" s="80"/>
      <c r="BB268" s="80"/>
      <c r="BC268" s="80"/>
      <c r="BD268" s="80"/>
    </row>
    <row r="269" spans="53:56" x14ac:dyDescent="0.2">
      <c r="BA269" s="80"/>
      <c r="BB269" s="80"/>
      <c r="BC269" s="80"/>
      <c r="BD269" s="80"/>
    </row>
    <row r="270" spans="53:56" x14ac:dyDescent="0.2">
      <c r="BA270" s="80"/>
      <c r="BB270" s="80"/>
      <c r="BC270" s="80"/>
      <c r="BD270" s="80"/>
    </row>
    <row r="271" spans="53:56" x14ac:dyDescent="0.2">
      <c r="BA271" s="80"/>
      <c r="BB271" s="80"/>
      <c r="BC271" s="80"/>
      <c r="BD271" s="80"/>
    </row>
    <row r="272" spans="53:56" x14ac:dyDescent="0.2">
      <c r="BA272" s="80"/>
      <c r="BB272" s="80"/>
      <c r="BC272" s="80"/>
      <c r="BD272" s="80"/>
    </row>
    <row r="273" spans="53:56" x14ac:dyDescent="0.2">
      <c r="BA273" s="80"/>
      <c r="BB273" s="80"/>
      <c r="BC273" s="80"/>
      <c r="BD273" s="80"/>
    </row>
    <row r="274" spans="53:56" x14ac:dyDescent="0.2">
      <c r="BA274" s="80"/>
      <c r="BB274" s="80"/>
      <c r="BC274" s="80"/>
      <c r="BD274" s="80"/>
    </row>
    <row r="275" spans="53:56" x14ac:dyDescent="0.2">
      <c r="BA275" s="80"/>
      <c r="BB275" s="80"/>
      <c r="BC275" s="80"/>
      <c r="BD275" s="80"/>
    </row>
    <row r="276" spans="53:56" x14ac:dyDescent="0.2">
      <c r="BA276" s="80"/>
      <c r="BB276" s="80"/>
      <c r="BC276" s="80"/>
      <c r="BD276" s="80"/>
    </row>
    <row r="277" spans="53:56" x14ac:dyDescent="0.2">
      <c r="BA277" s="80"/>
      <c r="BB277" s="80"/>
      <c r="BC277" s="80"/>
      <c r="BD277" s="80"/>
    </row>
    <row r="278" spans="53:56" x14ac:dyDescent="0.2">
      <c r="BA278" s="80"/>
      <c r="BB278" s="80"/>
      <c r="BC278" s="80"/>
      <c r="BD278" s="80"/>
    </row>
    <row r="279" spans="53:56" x14ac:dyDescent="0.2">
      <c r="BA279" s="80"/>
      <c r="BB279" s="80"/>
      <c r="BC279" s="80"/>
      <c r="BD279" s="80"/>
    </row>
    <row r="280" spans="53:56" x14ac:dyDescent="0.2">
      <c r="BA280" s="80"/>
      <c r="BB280" s="80"/>
      <c r="BC280" s="80"/>
      <c r="BD280" s="80"/>
    </row>
    <row r="281" spans="53:56" x14ac:dyDescent="0.2">
      <c r="BA281" s="80"/>
      <c r="BB281" s="80"/>
      <c r="BC281" s="80"/>
      <c r="BD281" s="80"/>
    </row>
    <row r="282" spans="53:56" x14ac:dyDescent="0.2">
      <c r="BA282" s="80"/>
      <c r="BB282" s="80"/>
      <c r="BC282" s="80"/>
      <c r="BD282" s="80"/>
    </row>
    <row r="283" spans="53:56" x14ac:dyDescent="0.2">
      <c r="BA283" s="80"/>
      <c r="BB283" s="80"/>
      <c r="BC283" s="80"/>
      <c r="BD283" s="80"/>
    </row>
    <row r="284" spans="53:56" x14ac:dyDescent="0.2">
      <c r="BA284" s="80"/>
      <c r="BB284" s="80"/>
      <c r="BC284" s="80"/>
      <c r="BD284" s="80"/>
    </row>
    <row r="285" spans="53:56" x14ac:dyDescent="0.2">
      <c r="BA285" s="80"/>
      <c r="BB285" s="80"/>
      <c r="BC285" s="80"/>
      <c r="BD285" s="80"/>
    </row>
    <row r="286" spans="53:56" x14ac:dyDescent="0.2">
      <c r="BA286" s="80"/>
      <c r="BB286" s="80"/>
      <c r="BC286" s="80"/>
      <c r="BD286" s="80"/>
    </row>
    <row r="287" spans="53:56" x14ac:dyDescent="0.2">
      <c r="BA287" s="80"/>
      <c r="BB287" s="80"/>
      <c r="BC287" s="80"/>
      <c r="BD287" s="80"/>
    </row>
    <row r="288" spans="53:56" x14ac:dyDescent="0.2">
      <c r="BA288" s="80"/>
      <c r="BB288" s="80"/>
      <c r="BC288" s="80"/>
      <c r="BD288" s="80"/>
    </row>
    <row r="289" spans="53:56" x14ac:dyDescent="0.2">
      <c r="BA289" s="80"/>
      <c r="BB289" s="80"/>
      <c r="BC289" s="80"/>
      <c r="BD289" s="80"/>
    </row>
    <row r="290" spans="53:56" x14ac:dyDescent="0.2">
      <c r="BA290" s="80"/>
      <c r="BB290" s="80"/>
      <c r="BC290" s="80"/>
      <c r="BD290" s="80"/>
    </row>
    <row r="291" spans="53:56" x14ac:dyDescent="0.2">
      <c r="BA291" s="80"/>
      <c r="BB291" s="80"/>
      <c r="BC291" s="80"/>
      <c r="BD291" s="80"/>
    </row>
    <row r="292" spans="53:56" x14ac:dyDescent="0.2">
      <c r="BA292" s="80"/>
      <c r="BB292" s="80"/>
      <c r="BC292" s="80"/>
      <c r="BD292" s="80"/>
    </row>
    <row r="293" spans="53:56" x14ac:dyDescent="0.2">
      <c r="BA293" s="80"/>
      <c r="BB293" s="80"/>
      <c r="BC293" s="80"/>
      <c r="BD293" s="80"/>
    </row>
    <row r="294" spans="53:56" x14ac:dyDescent="0.2">
      <c r="BA294" s="80"/>
      <c r="BB294" s="80"/>
      <c r="BC294" s="80"/>
      <c r="BD294" s="80"/>
    </row>
    <row r="295" spans="53:56" x14ac:dyDescent="0.2">
      <c r="BA295" s="80"/>
      <c r="BB295" s="80"/>
      <c r="BC295" s="80"/>
      <c r="BD295" s="80"/>
    </row>
    <row r="296" spans="53:56" x14ac:dyDescent="0.2">
      <c r="BA296" s="80"/>
      <c r="BB296" s="80"/>
      <c r="BC296" s="80"/>
      <c r="BD296" s="80"/>
    </row>
    <row r="297" spans="53:56" x14ac:dyDescent="0.2">
      <c r="BA297" s="80"/>
      <c r="BB297" s="80"/>
      <c r="BC297" s="80"/>
      <c r="BD297" s="80"/>
    </row>
    <row r="298" spans="53:56" x14ac:dyDescent="0.2">
      <c r="BA298" s="80"/>
      <c r="BB298" s="80"/>
      <c r="BC298" s="80"/>
      <c r="BD298" s="80"/>
    </row>
    <row r="299" spans="53:56" x14ac:dyDescent="0.2">
      <c r="BA299" s="80"/>
      <c r="BB299" s="80"/>
      <c r="BC299" s="80"/>
      <c r="BD299" s="80"/>
    </row>
    <row r="300" spans="53:56" x14ac:dyDescent="0.2">
      <c r="BA300" s="80"/>
      <c r="BB300" s="80"/>
      <c r="BC300" s="80"/>
      <c r="BD300" s="80"/>
    </row>
    <row r="301" spans="53:56" x14ac:dyDescent="0.2">
      <c r="BA301" s="80"/>
      <c r="BB301" s="80"/>
      <c r="BC301" s="80"/>
      <c r="BD301" s="80"/>
    </row>
    <row r="302" spans="53:56" x14ac:dyDescent="0.2">
      <c r="BA302" s="80"/>
      <c r="BB302" s="80"/>
      <c r="BC302" s="80"/>
      <c r="BD302" s="80"/>
    </row>
    <row r="303" spans="53:56" x14ac:dyDescent="0.2">
      <c r="BA303" s="80"/>
      <c r="BB303" s="80"/>
      <c r="BC303" s="80"/>
      <c r="BD303" s="80"/>
    </row>
  </sheetData>
  <sheetProtection algorithmName="SHA-512" hashValue="iUpHMENnMWIjvXlqcY79+d+3sQ7gu46MWnKIZIDgHNHQvncpgSlLl3toHus9z25gmaP6tXe3SunaZ7gkj1yOPQ==" saltValue="rmeG7RJ7DCIBSRhfyBmhNw==" spinCount="100000" sheet="1" selectLockedCells="1"/>
  <sortState ref="A8:EM175">
    <sortCondition ref="B8:B175"/>
  </sortState>
  <pageMargins left="0.19685039370078741" right="0.19685039370078741" top="0.39370078740157483" bottom="0.39370078740157483" header="0.31496062992125984" footer="0.31496062992125984"/>
  <pageSetup paperSize="9" scale="48" fitToHeight="0" orientation="landscape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P207"/>
  <sheetViews>
    <sheetView zoomScale="80" zoomScaleNormal="80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3" style="1" customWidth="1"/>
    <col min="5" max="5" width="12.5703125" style="1" customWidth="1"/>
    <col min="6" max="11" width="18.5703125" style="1" customWidth="1"/>
    <col min="12" max="16" width="11.42578125" style="1" customWidth="1"/>
    <col min="17" max="17" width="11.42578125" style="3" customWidth="1"/>
    <col min="18" max="21" width="13.85546875" style="1" customWidth="1"/>
    <col min="22" max="22" width="13.85546875" style="3" customWidth="1"/>
    <col min="23" max="27" width="13.85546875" style="1" customWidth="1"/>
    <col min="28" max="28" width="17.85546875" style="1" customWidth="1"/>
    <col min="29" max="31" width="17.85546875" style="3" customWidth="1"/>
    <col min="32" max="32" width="19.7109375" style="3" customWidth="1"/>
    <col min="33" max="45" width="24" style="3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7.42578125" style="1" hidden="1" customWidth="1"/>
    <col min="70" max="70" width="0.5703125" style="1" customWidth="1"/>
    <col min="71" max="78" width="13.85546875" style="1" customWidth="1"/>
    <col min="79" max="79" width="14.140625" style="1" customWidth="1"/>
    <col min="80" max="82" width="13.85546875" style="1" customWidth="1"/>
    <col min="83" max="83" width="13.7109375" style="1" bestFit="1" customWidth="1"/>
    <col min="84" max="95" width="21.85546875" style="1" customWidth="1"/>
    <col min="96" max="100" width="15.140625" style="1" customWidth="1"/>
    <col min="101" max="101" width="15.140625" style="3" customWidth="1"/>
    <col min="102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0" width="0" style="1" hidden="1" customWidth="1"/>
    <col min="251" max="16384" width="11.42578125" style="1" hidden="1"/>
  </cols>
  <sheetData>
    <row r="1" spans="1:141" s="3" customFormat="1" x14ac:dyDescent="0.2"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  <c r="BG1" s="3">
        <v>59</v>
      </c>
      <c r="BH1" s="3">
        <v>60</v>
      </c>
      <c r="BI1" s="3">
        <v>61</v>
      </c>
      <c r="BJ1" s="3">
        <v>62</v>
      </c>
      <c r="BK1" s="3">
        <v>63</v>
      </c>
      <c r="BL1" s="3">
        <v>64</v>
      </c>
      <c r="BM1" s="3">
        <v>65</v>
      </c>
      <c r="BN1" s="3">
        <v>66</v>
      </c>
      <c r="BO1" s="3">
        <v>67</v>
      </c>
      <c r="BP1" s="3">
        <v>68</v>
      </c>
      <c r="BQ1" s="3">
        <v>69</v>
      </c>
      <c r="BR1" s="3">
        <v>70</v>
      </c>
      <c r="BS1" s="3">
        <v>71</v>
      </c>
      <c r="BT1" s="3">
        <v>72</v>
      </c>
      <c r="BU1" s="3">
        <v>73</v>
      </c>
      <c r="BV1" s="3">
        <v>74</v>
      </c>
      <c r="BW1" s="3">
        <v>75</v>
      </c>
      <c r="BX1" s="3">
        <v>76</v>
      </c>
      <c r="BY1" s="3">
        <v>77</v>
      </c>
      <c r="BZ1" s="3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D1" s="3">
        <v>108</v>
      </c>
      <c r="DE1" s="3">
        <v>109</v>
      </c>
      <c r="DF1" s="3">
        <v>110</v>
      </c>
      <c r="DG1" s="3">
        <v>111</v>
      </c>
      <c r="DH1" s="3">
        <v>112</v>
      </c>
      <c r="DI1" s="3">
        <v>113</v>
      </c>
      <c r="DJ1" s="3">
        <v>114</v>
      </c>
      <c r="DK1" s="3">
        <v>115</v>
      </c>
      <c r="DL1" s="3">
        <v>116</v>
      </c>
      <c r="DM1" s="3">
        <v>117</v>
      </c>
      <c r="DN1" s="3">
        <v>118</v>
      </c>
      <c r="DO1" s="3">
        <v>119</v>
      </c>
      <c r="DP1" s="3">
        <v>120</v>
      </c>
      <c r="DQ1" s="3">
        <v>121</v>
      </c>
      <c r="DR1" s="3">
        <v>122</v>
      </c>
      <c r="DS1" s="3">
        <v>123</v>
      </c>
      <c r="DT1" s="3">
        <v>124</v>
      </c>
      <c r="DU1" s="3">
        <v>125</v>
      </c>
      <c r="DV1" s="3">
        <v>125</v>
      </c>
    </row>
    <row r="2" spans="1:141" s="3" customFormat="1" x14ac:dyDescent="0.2">
      <c r="A2" s="122" t="s">
        <v>310</v>
      </c>
      <c r="C2" s="125">
        <v>2022</v>
      </c>
      <c r="CR2" s="3" t="s">
        <v>231</v>
      </c>
      <c r="CS2" s="3" t="s">
        <v>231</v>
      </c>
      <c r="CT2" s="3" t="s">
        <v>231</v>
      </c>
      <c r="CU2" s="3" t="s">
        <v>231</v>
      </c>
      <c r="CV2" s="3" t="s">
        <v>231</v>
      </c>
      <c r="CW2" s="3" t="s">
        <v>231</v>
      </c>
      <c r="CX2" s="3" t="s">
        <v>231</v>
      </c>
      <c r="CY2" s="3" t="s">
        <v>231</v>
      </c>
      <c r="CZ2" s="3" t="s">
        <v>231</v>
      </c>
      <c r="DA2" s="3" t="s">
        <v>231</v>
      </c>
      <c r="DB2" s="3" t="s">
        <v>231</v>
      </c>
      <c r="DC2" s="3" t="s">
        <v>231</v>
      </c>
      <c r="DD2" s="3" t="s">
        <v>231</v>
      </c>
      <c r="DE2" s="3" t="s">
        <v>231</v>
      </c>
      <c r="DF2" s="3" t="s">
        <v>231</v>
      </c>
      <c r="DG2" s="3" t="s">
        <v>231</v>
      </c>
      <c r="DH2" s="3" t="s">
        <v>231</v>
      </c>
      <c r="DI2" s="3" t="s">
        <v>231</v>
      </c>
      <c r="DJ2" s="3" t="s">
        <v>231</v>
      </c>
      <c r="DK2" s="3" t="s">
        <v>231</v>
      </c>
      <c r="DL2" s="3" t="s">
        <v>231</v>
      </c>
    </row>
    <row r="3" spans="1:141" s="3" customFormat="1" x14ac:dyDescent="0.2">
      <c r="A3" s="122"/>
    </row>
    <row r="4" spans="1:141" s="3" customFormat="1" x14ac:dyDescent="0.2">
      <c r="A4" s="103"/>
      <c r="D4" s="3" t="s">
        <v>169</v>
      </c>
      <c r="AE4" s="76"/>
      <c r="AF4" s="76"/>
      <c r="AW4" s="76"/>
      <c r="AZ4" s="76"/>
      <c r="DL4" s="76"/>
    </row>
    <row r="5" spans="1:141" s="75" customFormat="1" ht="84" customHeight="1" x14ac:dyDescent="0.25">
      <c r="A5" s="124" t="s">
        <v>341</v>
      </c>
      <c r="C5" s="77"/>
      <c r="D5" s="75" t="s">
        <v>166</v>
      </c>
      <c r="E5" s="75" t="s">
        <v>258</v>
      </c>
      <c r="F5" s="75" t="s">
        <v>277</v>
      </c>
      <c r="G5" s="75" t="s">
        <v>171</v>
      </c>
      <c r="H5" s="75" t="s">
        <v>196</v>
      </c>
      <c r="I5" s="75" t="s">
        <v>278</v>
      </c>
      <c r="J5" s="75" t="s">
        <v>172</v>
      </c>
      <c r="K5" s="75" t="s">
        <v>195</v>
      </c>
      <c r="L5" s="75" t="s">
        <v>373</v>
      </c>
      <c r="M5" s="75" t="s">
        <v>374</v>
      </c>
      <c r="N5" s="75" t="s">
        <v>375</v>
      </c>
      <c r="O5" s="75" t="s">
        <v>376</v>
      </c>
      <c r="P5" s="75" t="s">
        <v>377</v>
      </c>
      <c r="Q5" s="75" t="s">
        <v>378</v>
      </c>
      <c r="R5" s="75" t="s">
        <v>379</v>
      </c>
      <c r="S5" s="75" t="s">
        <v>380</v>
      </c>
      <c r="T5" s="75" t="s">
        <v>381</v>
      </c>
      <c r="U5" s="75" t="s">
        <v>382</v>
      </c>
      <c r="V5" s="75" t="s">
        <v>383</v>
      </c>
      <c r="W5" s="75" t="s">
        <v>384</v>
      </c>
      <c r="X5" s="75" t="s">
        <v>385</v>
      </c>
      <c r="Y5" s="75" t="s">
        <v>386</v>
      </c>
      <c r="Z5" s="75" t="s">
        <v>387</v>
      </c>
      <c r="AA5" s="75" t="s">
        <v>388</v>
      </c>
      <c r="AB5" s="75" t="s">
        <v>389</v>
      </c>
      <c r="AC5" s="75" t="s">
        <v>439</v>
      </c>
      <c r="AD5" s="75" t="s">
        <v>440</v>
      </c>
      <c r="AE5" s="75" t="s">
        <v>366</v>
      </c>
      <c r="AF5" s="75" t="s">
        <v>173</v>
      </c>
      <c r="AG5" s="75" t="s">
        <v>174</v>
      </c>
      <c r="AH5" s="75" t="s">
        <v>175</v>
      </c>
      <c r="AI5" s="75" t="s">
        <v>176</v>
      </c>
      <c r="AJ5" s="75" t="s">
        <v>177</v>
      </c>
      <c r="AK5" s="75" t="s">
        <v>178</v>
      </c>
      <c r="AL5" s="75" t="s">
        <v>202</v>
      </c>
      <c r="AM5" s="75" t="s">
        <v>203</v>
      </c>
      <c r="AN5" s="75" t="s">
        <v>204</v>
      </c>
      <c r="AO5" s="75" t="s">
        <v>205</v>
      </c>
      <c r="AP5" s="75" t="s">
        <v>215</v>
      </c>
      <c r="AQ5" s="75" t="s">
        <v>216</v>
      </c>
      <c r="AR5" s="75" t="s">
        <v>217</v>
      </c>
      <c r="AS5" s="75" t="s">
        <v>218</v>
      </c>
      <c r="AT5" s="75" t="s">
        <v>179</v>
      </c>
      <c r="AU5" s="75" t="s">
        <v>180</v>
      </c>
      <c r="AV5" s="75" t="s">
        <v>367</v>
      </c>
      <c r="AW5" s="75" t="s">
        <v>279</v>
      </c>
      <c r="AX5" s="75" t="s">
        <v>277</v>
      </c>
      <c r="AY5" s="75" t="s">
        <v>309</v>
      </c>
      <c r="AZ5" s="75" t="s">
        <v>280</v>
      </c>
      <c r="BA5" s="75" t="s">
        <v>199</v>
      </c>
      <c r="BB5" s="75" t="s">
        <v>198</v>
      </c>
      <c r="BC5" s="75" t="s">
        <v>390</v>
      </c>
      <c r="BD5" s="75" t="s">
        <v>391</v>
      </c>
      <c r="BE5" s="75" t="s">
        <v>185</v>
      </c>
      <c r="BF5" s="75" t="s">
        <v>186</v>
      </c>
      <c r="BG5" s="75" t="s">
        <v>187</v>
      </c>
      <c r="BH5" s="75" t="s">
        <v>188</v>
      </c>
      <c r="BI5" s="75" t="s">
        <v>206</v>
      </c>
      <c r="BJ5" s="75" t="s">
        <v>207</v>
      </c>
      <c r="BK5" s="75" t="s">
        <v>208</v>
      </c>
      <c r="BL5" s="75" t="s">
        <v>209</v>
      </c>
      <c r="BM5" s="75" t="s">
        <v>219</v>
      </c>
      <c r="BN5" s="75" t="s">
        <v>220</v>
      </c>
      <c r="BO5" s="75" t="s">
        <v>221</v>
      </c>
      <c r="BP5" s="75" t="s">
        <v>222</v>
      </c>
      <c r="BQ5" s="75" t="s">
        <v>311</v>
      </c>
      <c r="BR5" s="75" t="s">
        <v>312</v>
      </c>
      <c r="BS5" s="75" t="s">
        <v>335</v>
      </c>
      <c r="BT5" s="75" t="s">
        <v>336</v>
      </c>
      <c r="BU5" s="75" t="s">
        <v>337</v>
      </c>
      <c r="BV5" s="75" t="s">
        <v>338</v>
      </c>
      <c r="BW5" s="75" t="s">
        <v>345</v>
      </c>
      <c r="BX5" s="75" t="s">
        <v>346</v>
      </c>
      <c r="BY5" s="75" t="s">
        <v>347</v>
      </c>
      <c r="BZ5" s="75" t="s">
        <v>348</v>
      </c>
      <c r="CA5" s="75" t="s">
        <v>223</v>
      </c>
      <c r="CB5" s="75" t="s">
        <v>224</v>
      </c>
      <c r="CC5" s="75" t="s">
        <v>225</v>
      </c>
      <c r="CD5" s="75" t="s">
        <v>226</v>
      </c>
      <c r="CE5" s="75" t="s">
        <v>190</v>
      </c>
      <c r="CF5" s="75" t="s">
        <v>191</v>
      </c>
      <c r="CG5" s="75" t="s">
        <v>194</v>
      </c>
      <c r="CH5" s="75" t="s">
        <v>193</v>
      </c>
      <c r="CI5" s="75" t="s">
        <v>192</v>
      </c>
      <c r="CJ5" s="75" t="s">
        <v>210</v>
      </c>
      <c r="CK5" s="75" t="s">
        <v>211</v>
      </c>
      <c r="CL5" s="75" t="s">
        <v>212</v>
      </c>
      <c r="CM5" s="75" t="s">
        <v>213</v>
      </c>
      <c r="CN5" s="75" t="s">
        <v>227</v>
      </c>
      <c r="CO5" s="75" t="s">
        <v>228</v>
      </c>
      <c r="CP5" s="75" t="s">
        <v>229</v>
      </c>
      <c r="CQ5" s="75" t="s">
        <v>230</v>
      </c>
      <c r="CR5" s="75" t="s">
        <v>291</v>
      </c>
      <c r="CS5" s="75" t="s">
        <v>292</v>
      </c>
      <c r="CT5" s="75" t="s">
        <v>293</v>
      </c>
      <c r="CU5" s="75" t="s">
        <v>294</v>
      </c>
      <c r="CV5" s="75" t="s">
        <v>295</v>
      </c>
      <c r="CW5" s="75" t="s">
        <v>296</v>
      </c>
      <c r="CX5" s="75" t="s">
        <v>297</v>
      </c>
      <c r="CY5" s="75" t="s">
        <v>298</v>
      </c>
      <c r="CZ5" s="75" t="s">
        <v>299</v>
      </c>
      <c r="DA5" s="75" t="s">
        <v>300</v>
      </c>
      <c r="DB5" s="75" t="s">
        <v>301</v>
      </c>
      <c r="DC5" s="75" t="s">
        <v>302</v>
      </c>
      <c r="DD5" s="75" t="s">
        <v>303</v>
      </c>
      <c r="DE5" s="75" t="s">
        <v>304</v>
      </c>
      <c r="DF5" s="75" t="s">
        <v>305</v>
      </c>
      <c r="DG5" s="75" t="s">
        <v>306</v>
      </c>
      <c r="DH5" s="75" t="s">
        <v>307</v>
      </c>
      <c r="DI5" s="75" t="s">
        <v>308</v>
      </c>
      <c r="DJ5" s="75" t="s">
        <v>368</v>
      </c>
      <c r="DK5" s="75" t="s">
        <v>369</v>
      </c>
      <c r="DL5" s="75" t="s">
        <v>189</v>
      </c>
    </row>
    <row r="6" spans="1:141" s="78" customFormat="1" x14ac:dyDescent="0.2">
      <c r="A6" s="124" t="s">
        <v>342</v>
      </c>
      <c r="D6" s="14" t="s">
        <v>170</v>
      </c>
      <c r="E6" s="14">
        <v>2020</v>
      </c>
      <c r="F6" s="137">
        <v>44196</v>
      </c>
      <c r="G6" s="137">
        <v>44196</v>
      </c>
      <c r="H6" s="137">
        <v>44196</v>
      </c>
      <c r="I6" s="137">
        <v>44196</v>
      </c>
      <c r="J6" s="137">
        <v>44196</v>
      </c>
      <c r="K6" s="137">
        <v>44196</v>
      </c>
      <c r="L6" s="14">
        <v>2020</v>
      </c>
      <c r="M6" s="14">
        <v>2020</v>
      </c>
      <c r="N6" s="14">
        <v>2020</v>
      </c>
      <c r="O6" s="14">
        <v>2020</v>
      </c>
      <c r="P6" s="14">
        <v>2020</v>
      </c>
      <c r="Q6" s="14">
        <v>2020</v>
      </c>
      <c r="R6" s="14">
        <v>2020</v>
      </c>
      <c r="S6" s="14">
        <v>2020</v>
      </c>
      <c r="T6" s="14">
        <v>2020</v>
      </c>
      <c r="U6" s="14">
        <v>2020</v>
      </c>
      <c r="V6" s="14">
        <v>2020</v>
      </c>
      <c r="W6" s="14">
        <v>2020</v>
      </c>
      <c r="X6" s="14">
        <v>2020</v>
      </c>
      <c r="Y6" s="14">
        <v>2020</v>
      </c>
      <c r="Z6" s="14">
        <v>2020</v>
      </c>
      <c r="AA6" s="14">
        <v>2020</v>
      </c>
      <c r="AB6" s="14">
        <v>2020</v>
      </c>
      <c r="AC6" s="14">
        <v>2020</v>
      </c>
      <c r="AD6" s="14">
        <v>2020</v>
      </c>
      <c r="AE6" s="14" t="s">
        <v>275</v>
      </c>
      <c r="AF6" s="14">
        <v>2020</v>
      </c>
      <c r="AG6" s="14">
        <v>2020</v>
      </c>
      <c r="AH6" s="14">
        <v>2020</v>
      </c>
      <c r="AI6" s="14">
        <v>2020</v>
      </c>
      <c r="AJ6" s="14">
        <v>2020</v>
      </c>
      <c r="AK6" s="14">
        <v>2020</v>
      </c>
      <c r="AL6" s="14">
        <v>2020</v>
      </c>
      <c r="AM6" s="14">
        <v>2020</v>
      </c>
      <c r="AN6" s="14">
        <v>2020</v>
      </c>
      <c r="AO6" s="14">
        <v>2020</v>
      </c>
      <c r="AP6" s="14">
        <v>2020</v>
      </c>
      <c r="AQ6" s="14">
        <v>2020</v>
      </c>
      <c r="AR6" s="14">
        <v>2020</v>
      </c>
      <c r="AS6" s="14">
        <v>2020</v>
      </c>
      <c r="AT6" s="14">
        <v>2020</v>
      </c>
      <c r="AU6" s="14">
        <v>2020</v>
      </c>
      <c r="AV6" s="14">
        <v>2020</v>
      </c>
      <c r="AW6" s="14">
        <v>2020</v>
      </c>
      <c r="AX6" s="137">
        <v>44196</v>
      </c>
      <c r="AY6" s="137">
        <v>44196</v>
      </c>
      <c r="AZ6" s="14">
        <v>2020</v>
      </c>
      <c r="BA6" s="137">
        <v>44196</v>
      </c>
      <c r="BB6" s="137">
        <v>44196</v>
      </c>
      <c r="BC6" s="137">
        <v>44196</v>
      </c>
      <c r="BD6" s="67" t="s">
        <v>340</v>
      </c>
      <c r="BE6" s="14">
        <v>2020</v>
      </c>
      <c r="BF6" s="14">
        <v>2020</v>
      </c>
      <c r="BG6" s="14">
        <v>2020</v>
      </c>
      <c r="BH6" s="14">
        <v>2020</v>
      </c>
      <c r="BI6" s="14">
        <v>2020</v>
      </c>
      <c r="BJ6" s="14">
        <v>2020</v>
      </c>
      <c r="BK6" s="78">
        <v>2020</v>
      </c>
      <c r="BL6" s="78">
        <v>2020</v>
      </c>
      <c r="BM6" s="14">
        <v>2020</v>
      </c>
      <c r="BN6" s="14">
        <v>2020</v>
      </c>
      <c r="BO6" s="14">
        <v>2020</v>
      </c>
      <c r="BP6" s="78">
        <v>2020</v>
      </c>
      <c r="BQ6" s="78">
        <v>2012</v>
      </c>
      <c r="BR6" s="78">
        <v>2015</v>
      </c>
      <c r="BS6" s="14">
        <v>2020</v>
      </c>
      <c r="BT6" s="14">
        <v>2020</v>
      </c>
      <c r="BU6" s="14">
        <v>2020</v>
      </c>
      <c r="BV6" s="14">
        <v>2020</v>
      </c>
      <c r="BW6" s="14">
        <v>2020</v>
      </c>
      <c r="BX6" s="14">
        <v>2020</v>
      </c>
      <c r="BY6" s="14">
        <v>2020</v>
      </c>
      <c r="BZ6" s="14">
        <v>2020</v>
      </c>
      <c r="CA6" s="14">
        <v>2020</v>
      </c>
      <c r="CB6" s="14">
        <v>2020</v>
      </c>
      <c r="CC6" s="14">
        <v>2020</v>
      </c>
      <c r="CD6" s="14">
        <v>2020</v>
      </c>
      <c r="CE6" s="14">
        <v>2020</v>
      </c>
      <c r="CF6" s="14">
        <v>2020</v>
      </c>
      <c r="CG6" s="14">
        <v>2020</v>
      </c>
      <c r="CH6" s="14">
        <v>2020</v>
      </c>
      <c r="CI6" s="14">
        <v>2020</v>
      </c>
      <c r="CJ6" s="14">
        <v>2020</v>
      </c>
      <c r="CK6" s="14">
        <v>2020</v>
      </c>
      <c r="CL6" s="14">
        <v>2020</v>
      </c>
      <c r="CM6" s="14">
        <v>2020</v>
      </c>
      <c r="CN6" s="14">
        <v>2020</v>
      </c>
      <c r="CO6" s="14">
        <v>2020</v>
      </c>
      <c r="CP6" s="14">
        <v>2020</v>
      </c>
      <c r="CQ6" s="14">
        <v>2020</v>
      </c>
      <c r="CR6" s="14">
        <v>2020</v>
      </c>
      <c r="CS6" s="14">
        <v>2020</v>
      </c>
      <c r="CT6" s="14">
        <v>2020</v>
      </c>
      <c r="CU6" s="14">
        <v>2020</v>
      </c>
      <c r="CV6" s="14">
        <v>2020</v>
      </c>
      <c r="CW6" s="14">
        <v>2020</v>
      </c>
      <c r="CX6" s="14">
        <v>2020</v>
      </c>
      <c r="CY6" s="14">
        <v>2020</v>
      </c>
      <c r="CZ6" s="14">
        <v>2020</v>
      </c>
      <c r="DA6" s="14">
        <v>2020</v>
      </c>
      <c r="DB6" s="14">
        <v>2020</v>
      </c>
      <c r="DC6" s="14">
        <v>2020</v>
      </c>
      <c r="DD6" s="14">
        <v>2020</v>
      </c>
      <c r="DE6" s="14">
        <v>2020</v>
      </c>
      <c r="DF6" s="14">
        <v>2020</v>
      </c>
      <c r="DG6" s="14">
        <v>2020</v>
      </c>
      <c r="DH6" s="14">
        <v>2020</v>
      </c>
      <c r="DI6" s="14">
        <v>2020</v>
      </c>
      <c r="DJ6" s="14">
        <v>2020</v>
      </c>
      <c r="DK6" s="78" t="s">
        <v>275</v>
      </c>
      <c r="DL6" s="14">
        <v>2020</v>
      </c>
      <c r="EK6" s="14"/>
    </row>
    <row r="7" spans="1:141" s="3" customFormat="1" x14ac:dyDescent="0.2">
      <c r="A7" s="87" t="s">
        <v>1</v>
      </c>
      <c r="B7" s="87" t="s">
        <v>0</v>
      </c>
      <c r="C7" s="87" t="s">
        <v>166</v>
      </c>
      <c r="D7" s="87" t="s">
        <v>200</v>
      </c>
      <c r="E7" s="101"/>
      <c r="F7" s="101" t="s">
        <v>181</v>
      </c>
      <c r="G7" s="101" t="s">
        <v>181</v>
      </c>
      <c r="H7" s="101" t="s">
        <v>181</v>
      </c>
      <c r="I7" s="101" t="s">
        <v>181</v>
      </c>
      <c r="J7" s="101" t="s">
        <v>181</v>
      </c>
      <c r="K7" s="101" t="s">
        <v>181</v>
      </c>
      <c r="L7" s="101" t="s">
        <v>201</v>
      </c>
      <c r="M7" s="101" t="s">
        <v>201</v>
      </c>
      <c r="N7" s="101" t="s">
        <v>201</v>
      </c>
      <c r="O7" s="101" t="s">
        <v>201</v>
      </c>
      <c r="P7" s="101" t="s">
        <v>201</v>
      </c>
      <c r="Q7" s="101" t="s">
        <v>201</v>
      </c>
      <c r="R7" s="101" t="s">
        <v>201</v>
      </c>
      <c r="S7" s="101" t="s">
        <v>201</v>
      </c>
      <c r="T7" s="101" t="s">
        <v>201</v>
      </c>
      <c r="U7" s="101" t="s">
        <v>201</v>
      </c>
      <c r="V7" s="101" t="s">
        <v>201</v>
      </c>
      <c r="W7" s="101" t="s">
        <v>201</v>
      </c>
      <c r="X7" s="101" t="s">
        <v>201</v>
      </c>
      <c r="Y7" s="101" t="s">
        <v>201</v>
      </c>
      <c r="Z7" s="101" t="s">
        <v>201</v>
      </c>
      <c r="AA7" s="101" t="s">
        <v>201</v>
      </c>
      <c r="AB7" s="101" t="s">
        <v>201</v>
      </c>
      <c r="AC7" s="101" t="s">
        <v>201</v>
      </c>
      <c r="AD7" s="101" t="s">
        <v>201</v>
      </c>
      <c r="AE7" s="101" t="s">
        <v>201</v>
      </c>
      <c r="AF7" s="101" t="s">
        <v>201</v>
      </c>
      <c r="AG7" s="101" t="s">
        <v>182</v>
      </c>
      <c r="AH7" s="101" t="s">
        <v>182</v>
      </c>
      <c r="AI7" s="101" t="s">
        <v>182</v>
      </c>
      <c r="AJ7" s="101" t="s">
        <v>182</v>
      </c>
      <c r="AK7" s="101" t="s">
        <v>182</v>
      </c>
      <c r="AL7" s="101" t="s">
        <v>182</v>
      </c>
      <c r="AM7" s="101" t="s">
        <v>182</v>
      </c>
      <c r="AN7" s="101" t="s">
        <v>182</v>
      </c>
      <c r="AO7" s="101" t="s">
        <v>182</v>
      </c>
      <c r="AP7" s="101" t="s">
        <v>182</v>
      </c>
      <c r="AQ7" s="101" t="s">
        <v>182</v>
      </c>
      <c r="AR7" s="101" t="s">
        <v>182</v>
      </c>
      <c r="AS7" s="101" t="s">
        <v>182</v>
      </c>
      <c r="AT7" s="101" t="s">
        <v>182</v>
      </c>
      <c r="AU7" s="101" t="s">
        <v>182</v>
      </c>
      <c r="AV7" s="101" t="s">
        <v>182</v>
      </c>
      <c r="AW7" s="101" t="s">
        <v>183</v>
      </c>
      <c r="AX7" s="101" t="s">
        <v>181</v>
      </c>
      <c r="AY7" s="101" t="s">
        <v>197</v>
      </c>
      <c r="AZ7" s="101"/>
      <c r="BA7" s="101" t="s">
        <v>214</v>
      </c>
      <c r="BB7" s="101" t="s">
        <v>214</v>
      </c>
      <c r="BC7" s="101"/>
      <c r="BD7" s="101"/>
      <c r="BE7" s="101" t="s">
        <v>184</v>
      </c>
      <c r="BF7" s="101" t="s">
        <v>184</v>
      </c>
      <c r="BG7" s="101" t="s">
        <v>184</v>
      </c>
      <c r="BH7" s="101" t="s">
        <v>184</v>
      </c>
      <c r="BI7" s="101" t="s">
        <v>184</v>
      </c>
      <c r="BJ7" s="101" t="s">
        <v>184</v>
      </c>
      <c r="BK7" s="101" t="s">
        <v>184</v>
      </c>
      <c r="BL7" s="101" t="s">
        <v>184</v>
      </c>
      <c r="BM7" s="101" t="s">
        <v>184</v>
      </c>
      <c r="BN7" s="101" t="s">
        <v>184</v>
      </c>
      <c r="BO7" s="101" t="s">
        <v>184</v>
      </c>
      <c r="BP7" s="101" t="s">
        <v>184</v>
      </c>
      <c r="BQ7" s="101" t="s">
        <v>184</v>
      </c>
      <c r="BR7" s="101" t="s">
        <v>184</v>
      </c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 t="s">
        <v>182</v>
      </c>
      <c r="CF7" s="101" t="s">
        <v>182</v>
      </c>
      <c r="CG7" s="101" t="s">
        <v>182</v>
      </c>
      <c r="CH7" s="101" t="s">
        <v>182</v>
      </c>
      <c r="CI7" s="101" t="s">
        <v>182</v>
      </c>
      <c r="CJ7" s="101" t="s">
        <v>182</v>
      </c>
      <c r="CK7" s="101" t="s">
        <v>182</v>
      </c>
      <c r="CL7" s="101" t="s">
        <v>182</v>
      </c>
      <c r="CM7" s="101" t="s">
        <v>182</v>
      </c>
      <c r="CN7" s="101" t="s">
        <v>182</v>
      </c>
      <c r="CO7" s="101" t="s">
        <v>182</v>
      </c>
      <c r="CP7" s="101" t="s">
        <v>182</v>
      </c>
      <c r="CQ7" s="101" t="s">
        <v>182</v>
      </c>
      <c r="CR7" s="101" t="s">
        <v>201</v>
      </c>
      <c r="CS7" s="101" t="s">
        <v>201</v>
      </c>
      <c r="CT7" s="101" t="s">
        <v>201</v>
      </c>
      <c r="CU7" s="101" t="s">
        <v>201</v>
      </c>
      <c r="CV7" s="101" t="s">
        <v>201</v>
      </c>
      <c r="CW7" s="101" t="s">
        <v>201</v>
      </c>
      <c r="CX7" s="101" t="s">
        <v>201</v>
      </c>
      <c r="CY7" s="101" t="s">
        <v>201</v>
      </c>
      <c r="CZ7" s="101" t="s">
        <v>201</v>
      </c>
      <c r="DA7" s="101" t="s">
        <v>201</v>
      </c>
      <c r="DB7" s="101" t="s">
        <v>201</v>
      </c>
      <c r="DC7" s="101" t="s">
        <v>201</v>
      </c>
      <c r="DD7" s="101" t="s">
        <v>201</v>
      </c>
      <c r="DE7" s="101" t="s">
        <v>201</v>
      </c>
      <c r="DF7" s="101" t="s">
        <v>201</v>
      </c>
      <c r="DG7" s="101" t="s">
        <v>201</v>
      </c>
      <c r="DH7" s="101" t="s">
        <v>201</v>
      </c>
      <c r="DI7" s="101" t="s">
        <v>201</v>
      </c>
      <c r="DJ7" s="101" t="s">
        <v>201</v>
      </c>
      <c r="DK7" s="101" t="s">
        <v>201</v>
      </c>
      <c r="DL7" s="101" t="s">
        <v>201</v>
      </c>
    </row>
    <row r="8" spans="1:141" s="3" customFormat="1" x14ac:dyDescent="0.2">
      <c r="A8" s="3">
        <v>1</v>
      </c>
      <c r="B8" s="3" t="s">
        <v>2</v>
      </c>
      <c r="C8" s="3" t="s">
        <v>167</v>
      </c>
      <c r="D8" s="3" t="s">
        <v>442</v>
      </c>
      <c r="E8" s="14">
        <v>2020</v>
      </c>
      <c r="F8" s="82">
        <v>2011</v>
      </c>
      <c r="G8" s="82">
        <v>1551342</v>
      </c>
      <c r="H8" s="82">
        <v>1130451</v>
      </c>
      <c r="I8" s="82">
        <v>380</v>
      </c>
      <c r="J8" s="82">
        <v>306215</v>
      </c>
      <c r="K8" s="82">
        <v>232131</v>
      </c>
      <c r="L8" s="145">
        <v>37</v>
      </c>
      <c r="M8" s="145">
        <v>41</v>
      </c>
      <c r="N8" s="145">
        <v>0</v>
      </c>
      <c r="O8" s="133">
        <v>0</v>
      </c>
      <c r="P8" s="3" t="s">
        <v>407</v>
      </c>
      <c r="Q8" s="79">
        <v>41</v>
      </c>
      <c r="R8" s="145">
        <v>17</v>
      </c>
      <c r="S8" s="145">
        <v>0</v>
      </c>
      <c r="T8" s="80" t="s">
        <v>407</v>
      </c>
      <c r="U8" s="80" t="s">
        <v>407</v>
      </c>
      <c r="V8" s="79">
        <v>17</v>
      </c>
      <c r="W8" s="145">
        <v>0</v>
      </c>
      <c r="X8" s="3" t="s">
        <v>407</v>
      </c>
      <c r="Y8" s="3" t="s">
        <v>407</v>
      </c>
      <c r="Z8" s="3" t="s">
        <v>407</v>
      </c>
      <c r="AA8" s="79">
        <v>0</v>
      </c>
      <c r="AB8" s="80">
        <v>95</v>
      </c>
      <c r="AC8" s="80">
        <v>106.36</v>
      </c>
      <c r="AD8" s="80">
        <v>99.68</v>
      </c>
      <c r="AE8" s="3">
        <v>100.88</v>
      </c>
      <c r="AF8" s="81">
        <v>130</v>
      </c>
      <c r="AG8" s="127">
        <v>8858579</v>
      </c>
      <c r="AH8" s="127">
        <v>8858579</v>
      </c>
      <c r="AI8" s="127">
        <v>0</v>
      </c>
      <c r="AJ8" s="127">
        <v>0</v>
      </c>
      <c r="AK8" s="82" t="s">
        <v>407</v>
      </c>
      <c r="AL8" s="146">
        <v>8858579</v>
      </c>
      <c r="AM8" s="146">
        <v>0</v>
      </c>
      <c r="AN8" s="82" t="s">
        <v>407</v>
      </c>
      <c r="AO8" s="82" t="s">
        <v>407</v>
      </c>
      <c r="AP8" s="127">
        <v>0</v>
      </c>
      <c r="AQ8" s="82" t="s">
        <v>407</v>
      </c>
      <c r="AR8" s="82" t="s">
        <v>407</v>
      </c>
      <c r="AS8" s="82" t="s">
        <v>407</v>
      </c>
      <c r="AT8" s="130">
        <v>4405</v>
      </c>
      <c r="AU8" s="82">
        <v>4198</v>
      </c>
      <c r="AV8" s="82">
        <v>3770</v>
      </c>
      <c r="AW8" s="80">
        <v>264.02999999999997</v>
      </c>
      <c r="AX8" s="82">
        <v>2011</v>
      </c>
      <c r="AY8" s="80">
        <v>7.6166321223930504</v>
      </c>
      <c r="AZ8" s="83">
        <v>0.13170000000000001</v>
      </c>
      <c r="BA8" s="3">
        <v>1610</v>
      </c>
      <c r="BB8" s="3">
        <v>12225</v>
      </c>
      <c r="BC8" s="123">
        <v>102.3</v>
      </c>
      <c r="BD8" s="3">
        <v>104.2</v>
      </c>
      <c r="BE8" s="86">
        <v>152</v>
      </c>
      <c r="BF8" s="86"/>
      <c r="BG8" s="86"/>
      <c r="BH8" s="86" t="s">
        <v>407</v>
      </c>
      <c r="BI8" s="92">
        <v>35</v>
      </c>
      <c r="BJ8" s="86"/>
      <c r="BK8" s="86" t="s">
        <v>407</v>
      </c>
      <c r="BL8" s="86" t="s">
        <v>407</v>
      </c>
      <c r="BM8" s="86"/>
      <c r="BN8" s="86" t="s">
        <v>407</v>
      </c>
      <c r="BO8" s="86" t="s">
        <v>407</v>
      </c>
      <c r="BP8" s="86" t="s">
        <v>407</v>
      </c>
      <c r="BQ8" s="86" t="s">
        <v>407</v>
      </c>
      <c r="BR8" s="86" t="s">
        <v>407</v>
      </c>
      <c r="BS8" s="3" t="s">
        <v>2</v>
      </c>
      <c r="BV8" s="3" t="s">
        <v>407</v>
      </c>
      <c r="BW8" s="3" t="s">
        <v>392</v>
      </c>
      <c r="BY8" s="3" t="s">
        <v>407</v>
      </c>
      <c r="BZ8" s="3" t="s">
        <v>407</v>
      </c>
      <c r="CB8" s="3" t="s">
        <v>407</v>
      </c>
      <c r="CC8" s="3" t="s">
        <v>407</v>
      </c>
      <c r="CD8" s="3" t="s">
        <v>407</v>
      </c>
      <c r="CE8" s="85">
        <v>8499713</v>
      </c>
      <c r="CF8" s="82">
        <v>8499713</v>
      </c>
      <c r="CG8" s="82">
        <v>0</v>
      </c>
      <c r="CH8" s="82">
        <v>0</v>
      </c>
      <c r="CI8" s="82" t="s">
        <v>407</v>
      </c>
      <c r="CJ8" s="82">
        <v>8499713</v>
      </c>
      <c r="CK8" s="82">
        <v>0</v>
      </c>
      <c r="CL8" s="82" t="s">
        <v>407</v>
      </c>
      <c r="CM8" s="82" t="s">
        <v>407</v>
      </c>
      <c r="CN8" s="82">
        <v>0</v>
      </c>
      <c r="CO8" s="82" t="s">
        <v>407</v>
      </c>
      <c r="CP8" s="82" t="s">
        <v>407</v>
      </c>
      <c r="CQ8" s="82" t="s">
        <v>407</v>
      </c>
      <c r="CR8" s="145">
        <v>37</v>
      </c>
      <c r="CS8" s="145">
        <v>41</v>
      </c>
      <c r="CT8" s="145">
        <v>0</v>
      </c>
      <c r="CU8" s="133">
        <v>0</v>
      </c>
      <c r="CV8" s="3" t="s">
        <v>407</v>
      </c>
      <c r="CW8" s="79">
        <v>41</v>
      </c>
      <c r="CX8" s="145">
        <v>17</v>
      </c>
      <c r="CY8" s="145">
        <v>0</v>
      </c>
      <c r="CZ8" s="80" t="s">
        <v>407</v>
      </c>
      <c r="DA8" s="80" t="s">
        <v>407</v>
      </c>
      <c r="DB8" s="79">
        <v>17</v>
      </c>
      <c r="DC8" s="145">
        <v>0</v>
      </c>
      <c r="DD8" s="3" t="s">
        <v>407</v>
      </c>
      <c r="DE8" s="3" t="s">
        <v>407</v>
      </c>
      <c r="DF8" s="3" t="s">
        <v>407</v>
      </c>
      <c r="DG8" s="79">
        <v>0</v>
      </c>
      <c r="DH8" s="80">
        <v>95</v>
      </c>
      <c r="DI8" s="80">
        <v>106.35</v>
      </c>
      <c r="DJ8" s="139">
        <v>99.67</v>
      </c>
      <c r="DK8" s="80">
        <v>100.87</v>
      </c>
      <c r="DL8" s="3">
        <v>135</v>
      </c>
    </row>
    <row r="9" spans="1:141" s="3" customFormat="1" x14ac:dyDescent="0.2">
      <c r="A9" s="3">
        <v>2</v>
      </c>
      <c r="B9" s="3" t="s">
        <v>3</v>
      </c>
      <c r="C9" s="3" t="s">
        <v>168</v>
      </c>
      <c r="D9" s="3" t="s">
        <v>442</v>
      </c>
      <c r="E9" s="14">
        <v>2020</v>
      </c>
      <c r="F9" s="82">
        <v>12246</v>
      </c>
      <c r="G9" s="82">
        <v>1551342</v>
      </c>
      <c r="H9" s="82">
        <v>1130451</v>
      </c>
      <c r="I9" s="82">
        <v>2444</v>
      </c>
      <c r="J9" s="82">
        <v>306215</v>
      </c>
      <c r="K9" s="82">
        <v>232131</v>
      </c>
      <c r="L9" s="145">
        <v>107</v>
      </c>
      <c r="M9" s="145">
        <v>0</v>
      </c>
      <c r="N9" s="145">
        <v>0</v>
      </c>
      <c r="O9" s="133">
        <v>0</v>
      </c>
      <c r="P9" s="3" t="s">
        <v>407</v>
      </c>
      <c r="Q9" s="79">
        <v>0</v>
      </c>
      <c r="R9" s="145">
        <v>17</v>
      </c>
      <c r="S9" s="145">
        <v>0</v>
      </c>
      <c r="T9" s="80" t="s">
        <v>407</v>
      </c>
      <c r="U9" s="80" t="s">
        <v>407</v>
      </c>
      <c r="V9" s="79">
        <v>17</v>
      </c>
      <c r="W9" s="145">
        <v>0</v>
      </c>
      <c r="X9" s="3" t="s">
        <v>407</v>
      </c>
      <c r="Y9" s="3" t="s">
        <v>407</v>
      </c>
      <c r="Z9" s="3" t="s">
        <v>407</v>
      </c>
      <c r="AA9" s="79">
        <v>0</v>
      </c>
      <c r="AB9" s="80">
        <v>124</v>
      </c>
      <c r="AC9" s="80">
        <v>106.36</v>
      </c>
      <c r="AD9" s="80">
        <v>99.68</v>
      </c>
      <c r="AE9" s="3">
        <v>100.88</v>
      </c>
      <c r="AF9" s="81">
        <v>130</v>
      </c>
      <c r="AG9" s="127">
        <v>31949205</v>
      </c>
      <c r="AH9" s="127">
        <v>0</v>
      </c>
      <c r="AI9" s="127">
        <v>0</v>
      </c>
      <c r="AJ9" s="127">
        <v>0</v>
      </c>
      <c r="AK9" s="82" t="s">
        <v>407</v>
      </c>
      <c r="AL9" s="146">
        <v>31949205</v>
      </c>
      <c r="AM9" s="146">
        <v>0</v>
      </c>
      <c r="AN9" s="82" t="s">
        <v>407</v>
      </c>
      <c r="AO9" s="82" t="s">
        <v>407</v>
      </c>
      <c r="AP9" s="127">
        <v>0</v>
      </c>
      <c r="AQ9" s="82" t="s">
        <v>407</v>
      </c>
      <c r="AR9" s="82" t="s">
        <v>407</v>
      </c>
      <c r="AS9" s="82" t="s">
        <v>407</v>
      </c>
      <c r="AT9" s="130">
        <v>2609</v>
      </c>
      <c r="AU9" s="82">
        <v>4198</v>
      </c>
      <c r="AV9" s="82">
        <v>3770</v>
      </c>
      <c r="AW9" s="80">
        <v>1164.25</v>
      </c>
      <c r="AX9" s="82">
        <v>12246</v>
      </c>
      <c r="AY9" s="80">
        <v>10.518351598850799</v>
      </c>
      <c r="AZ9" s="83">
        <v>4.1999999999999997E-3</v>
      </c>
      <c r="BA9" s="3">
        <v>71</v>
      </c>
      <c r="BB9" s="3">
        <v>16946</v>
      </c>
      <c r="BC9" s="123">
        <v>102.3</v>
      </c>
      <c r="BD9" s="3">
        <v>104.2</v>
      </c>
      <c r="BE9" s="86"/>
      <c r="BF9" s="86"/>
      <c r="BG9" s="86"/>
      <c r="BH9" s="86" t="s">
        <v>407</v>
      </c>
      <c r="BI9" s="92">
        <v>276</v>
      </c>
      <c r="BJ9" s="86"/>
      <c r="BK9" s="86" t="s">
        <v>407</v>
      </c>
      <c r="BL9" s="86" t="s">
        <v>407</v>
      </c>
      <c r="BM9" s="86"/>
      <c r="BN9" s="86" t="s">
        <v>407</v>
      </c>
      <c r="BO9" s="86" t="s">
        <v>407</v>
      </c>
      <c r="BP9" s="86" t="s">
        <v>407</v>
      </c>
      <c r="BQ9" s="86" t="s">
        <v>407</v>
      </c>
      <c r="BR9" s="86" t="s">
        <v>407</v>
      </c>
      <c r="BV9" s="3" t="s">
        <v>407</v>
      </c>
      <c r="BW9" s="3" t="s">
        <v>392</v>
      </c>
      <c r="BY9" s="3" t="s">
        <v>407</v>
      </c>
      <c r="BZ9" s="3" t="s">
        <v>407</v>
      </c>
      <c r="CB9" s="3" t="s">
        <v>407</v>
      </c>
      <c r="CC9" s="3" t="s">
        <v>407</v>
      </c>
      <c r="CD9" s="3" t="s">
        <v>407</v>
      </c>
      <c r="CE9" s="85">
        <v>43858440</v>
      </c>
      <c r="CF9" s="82">
        <v>0</v>
      </c>
      <c r="CG9" s="82">
        <v>0</v>
      </c>
      <c r="CH9" s="82">
        <v>0</v>
      </c>
      <c r="CI9" s="82" t="s">
        <v>407</v>
      </c>
      <c r="CJ9" s="82">
        <v>43858440</v>
      </c>
      <c r="CK9" s="82">
        <v>0</v>
      </c>
      <c r="CL9" s="82" t="s">
        <v>407</v>
      </c>
      <c r="CM9" s="82" t="s">
        <v>407</v>
      </c>
      <c r="CN9" s="82">
        <v>0</v>
      </c>
      <c r="CO9" s="82" t="s">
        <v>407</v>
      </c>
      <c r="CP9" s="82" t="s">
        <v>407</v>
      </c>
      <c r="CQ9" s="82" t="s">
        <v>407</v>
      </c>
      <c r="CR9" s="145">
        <v>107</v>
      </c>
      <c r="CS9" s="145">
        <v>0</v>
      </c>
      <c r="CT9" s="145">
        <v>0</v>
      </c>
      <c r="CU9" s="133">
        <v>0</v>
      </c>
      <c r="CV9" s="3" t="s">
        <v>407</v>
      </c>
      <c r="CW9" s="79">
        <v>0</v>
      </c>
      <c r="CX9" s="145">
        <v>17</v>
      </c>
      <c r="CY9" s="145">
        <v>0</v>
      </c>
      <c r="CZ9" s="80" t="s">
        <v>407</v>
      </c>
      <c r="DA9" s="80" t="s">
        <v>407</v>
      </c>
      <c r="DB9" s="79">
        <v>17</v>
      </c>
      <c r="DC9" s="145">
        <v>0</v>
      </c>
      <c r="DD9" s="3" t="s">
        <v>407</v>
      </c>
      <c r="DE9" s="3" t="s">
        <v>407</v>
      </c>
      <c r="DF9" s="3" t="s">
        <v>407</v>
      </c>
      <c r="DG9" s="79">
        <v>0</v>
      </c>
      <c r="DH9" s="80">
        <v>124</v>
      </c>
      <c r="DI9" s="80">
        <v>106.35</v>
      </c>
      <c r="DJ9" s="139">
        <v>99.67</v>
      </c>
      <c r="DK9" s="80">
        <v>100.87</v>
      </c>
      <c r="DL9" s="3">
        <v>135</v>
      </c>
    </row>
    <row r="10" spans="1:141" s="3" customFormat="1" x14ac:dyDescent="0.2">
      <c r="A10" s="3">
        <v>3</v>
      </c>
      <c r="B10" s="3" t="s">
        <v>4</v>
      </c>
      <c r="C10" s="3" t="s">
        <v>167</v>
      </c>
      <c r="D10" s="3" t="s">
        <v>442</v>
      </c>
      <c r="E10" s="14">
        <v>2020</v>
      </c>
      <c r="F10" s="82">
        <v>5610</v>
      </c>
      <c r="G10" s="82">
        <v>1551342</v>
      </c>
      <c r="H10" s="82">
        <v>1130451</v>
      </c>
      <c r="I10" s="82">
        <v>1351</v>
      </c>
      <c r="J10" s="82">
        <v>306215</v>
      </c>
      <c r="K10" s="82">
        <v>232131</v>
      </c>
      <c r="L10" s="145">
        <v>93</v>
      </c>
      <c r="M10" s="145">
        <v>0</v>
      </c>
      <c r="N10" s="145">
        <v>0</v>
      </c>
      <c r="O10" s="133">
        <v>0</v>
      </c>
      <c r="P10" s="3" t="s">
        <v>407</v>
      </c>
      <c r="Q10" s="79">
        <v>0</v>
      </c>
      <c r="R10" s="145">
        <v>16</v>
      </c>
      <c r="S10" s="145">
        <v>0</v>
      </c>
      <c r="T10" s="80" t="s">
        <v>407</v>
      </c>
      <c r="U10" s="80" t="s">
        <v>407</v>
      </c>
      <c r="V10" s="79">
        <v>16</v>
      </c>
      <c r="W10" s="145">
        <v>0</v>
      </c>
      <c r="X10" s="3" t="s">
        <v>407</v>
      </c>
      <c r="Y10" s="3" t="s">
        <v>407</v>
      </c>
      <c r="Z10" s="3" t="s">
        <v>407</v>
      </c>
      <c r="AA10" s="79">
        <v>0</v>
      </c>
      <c r="AB10" s="80">
        <v>109</v>
      </c>
      <c r="AC10" s="80">
        <v>106.36</v>
      </c>
      <c r="AD10" s="80">
        <v>99.68</v>
      </c>
      <c r="AE10" s="3">
        <v>100.88</v>
      </c>
      <c r="AF10" s="81">
        <v>130</v>
      </c>
      <c r="AG10" s="127">
        <v>15463022</v>
      </c>
      <c r="AH10" s="127">
        <v>0</v>
      </c>
      <c r="AI10" s="127">
        <v>0</v>
      </c>
      <c r="AJ10" s="127">
        <v>0</v>
      </c>
      <c r="AK10" s="82" t="s">
        <v>407</v>
      </c>
      <c r="AL10" s="146">
        <v>15463022</v>
      </c>
      <c r="AM10" s="146">
        <v>0</v>
      </c>
      <c r="AN10" s="82" t="s">
        <v>407</v>
      </c>
      <c r="AO10" s="82" t="s">
        <v>407</v>
      </c>
      <c r="AP10" s="127">
        <v>0</v>
      </c>
      <c r="AQ10" s="82" t="s">
        <v>407</v>
      </c>
      <c r="AR10" s="82" t="s">
        <v>407</v>
      </c>
      <c r="AS10" s="82" t="s">
        <v>407</v>
      </c>
      <c r="AT10" s="130">
        <v>2756</v>
      </c>
      <c r="AU10" s="82">
        <v>4198</v>
      </c>
      <c r="AV10" s="82">
        <v>3770</v>
      </c>
      <c r="AW10" s="80">
        <v>756.92</v>
      </c>
      <c r="AX10" s="82">
        <v>5610</v>
      </c>
      <c r="AY10" s="80">
        <v>7.4115809860472996</v>
      </c>
      <c r="AZ10" s="83">
        <v>8.6E-3</v>
      </c>
      <c r="BA10" s="3">
        <v>102</v>
      </c>
      <c r="BB10" s="3">
        <v>11893</v>
      </c>
      <c r="BC10" s="123">
        <v>102.3</v>
      </c>
      <c r="BD10" s="3">
        <v>104.2</v>
      </c>
      <c r="BE10" s="86"/>
      <c r="BF10" s="86"/>
      <c r="BG10" s="86"/>
      <c r="BH10" s="86" t="s">
        <v>407</v>
      </c>
      <c r="BI10" s="92">
        <v>158</v>
      </c>
      <c r="BJ10" s="86"/>
      <c r="BK10" s="86" t="s">
        <v>407</v>
      </c>
      <c r="BL10" s="86" t="s">
        <v>407</v>
      </c>
      <c r="BM10" s="86"/>
      <c r="BN10" s="86" t="s">
        <v>407</v>
      </c>
      <c r="BO10" s="86" t="s">
        <v>407</v>
      </c>
      <c r="BP10" s="86" t="s">
        <v>407</v>
      </c>
      <c r="BQ10" s="86" t="s">
        <v>407</v>
      </c>
      <c r="BR10" s="86" t="s">
        <v>407</v>
      </c>
      <c r="BS10" s="153"/>
      <c r="BV10" s="3" t="s">
        <v>407</v>
      </c>
      <c r="BW10" s="3" t="s">
        <v>4</v>
      </c>
      <c r="BY10" s="3" t="s">
        <v>407</v>
      </c>
      <c r="BZ10" s="3" t="s">
        <v>407</v>
      </c>
      <c r="CB10" s="3" t="s">
        <v>407</v>
      </c>
      <c r="CC10" s="3" t="s">
        <v>407</v>
      </c>
      <c r="CD10" s="3" t="s">
        <v>407</v>
      </c>
      <c r="CE10" s="85">
        <v>20094077</v>
      </c>
      <c r="CF10" s="82">
        <v>0</v>
      </c>
      <c r="CG10" s="82">
        <v>0</v>
      </c>
      <c r="CH10" s="82">
        <v>0</v>
      </c>
      <c r="CI10" s="82" t="s">
        <v>407</v>
      </c>
      <c r="CJ10" s="82">
        <v>20094077</v>
      </c>
      <c r="CK10" s="82">
        <v>0</v>
      </c>
      <c r="CL10" s="82" t="s">
        <v>407</v>
      </c>
      <c r="CM10" s="82" t="s">
        <v>407</v>
      </c>
      <c r="CN10" s="82">
        <v>0</v>
      </c>
      <c r="CO10" s="82" t="s">
        <v>407</v>
      </c>
      <c r="CP10" s="82" t="s">
        <v>407</v>
      </c>
      <c r="CQ10" s="82" t="s">
        <v>407</v>
      </c>
      <c r="CR10" s="145">
        <v>93</v>
      </c>
      <c r="CS10" s="145">
        <v>0</v>
      </c>
      <c r="CT10" s="145">
        <v>0</v>
      </c>
      <c r="CU10" s="133">
        <v>0</v>
      </c>
      <c r="CV10" s="3" t="s">
        <v>407</v>
      </c>
      <c r="CW10" s="79">
        <v>0</v>
      </c>
      <c r="CX10" s="145">
        <v>16</v>
      </c>
      <c r="CY10" s="145">
        <v>0</v>
      </c>
      <c r="CZ10" s="80" t="s">
        <v>407</v>
      </c>
      <c r="DA10" s="80" t="s">
        <v>407</v>
      </c>
      <c r="DB10" s="79">
        <v>16</v>
      </c>
      <c r="DC10" s="145">
        <v>0</v>
      </c>
      <c r="DD10" s="3" t="s">
        <v>407</v>
      </c>
      <c r="DE10" s="3" t="s">
        <v>407</v>
      </c>
      <c r="DF10" s="3" t="s">
        <v>407</v>
      </c>
      <c r="DG10" s="79">
        <v>0</v>
      </c>
      <c r="DH10" s="80">
        <v>109</v>
      </c>
      <c r="DI10" s="80">
        <v>106.35</v>
      </c>
      <c r="DJ10" s="139">
        <v>99.67</v>
      </c>
      <c r="DK10" s="80">
        <v>100.87</v>
      </c>
      <c r="DL10" s="3">
        <v>135</v>
      </c>
    </row>
    <row r="11" spans="1:141" s="3" customFormat="1" x14ac:dyDescent="0.2">
      <c r="A11" s="3">
        <v>4</v>
      </c>
      <c r="B11" s="3" t="s">
        <v>5</v>
      </c>
      <c r="C11" s="3" t="s">
        <v>167</v>
      </c>
      <c r="D11" s="3" t="s">
        <v>442</v>
      </c>
      <c r="E11" s="14">
        <v>2020</v>
      </c>
      <c r="F11" s="82">
        <v>3797</v>
      </c>
      <c r="G11" s="82">
        <v>1551342</v>
      </c>
      <c r="H11" s="82">
        <v>1130451</v>
      </c>
      <c r="I11" s="82">
        <v>835</v>
      </c>
      <c r="J11" s="82">
        <v>306215</v>
      </c>
      <c r="K11" s="82">
        <v>232131</v>
      </c>
      <c r="L11" s="145">
        <v>90</v>
      </c>
      <c r="M11" s="145">
        <v>0</v>
      </c>
      <c r="N11" s="145">
        <v>0</v>
      </c>
      <c r="O11" s="133">
        <v>0</v>
      </c>
      <c r="P11" s="3" t="s">
        <v>407</v>
      </c>
      <c r="Q11" s="79">
        <v>0</v>
      </c>
      <c r="R11" s="145">
        <v>22</v>
      </c>
      <c r="S11" s="145">
        <v>0</v>
      </c>
      <c r="T11" s="80" t="s">
        <v>407</v>
      </c>
      <c r="U11" s="80" t="s">
        <v>407</v>
      </c>
      <c r="V11" s="79">
        <v>22</v>
      </c>
      <c r="W11" s="145">
        <v>0</v>
      </c>
      <c r="X11" s="3" t="s">
        <v>407</v>
      </c>
      <c r="Y11" s="3" t="s">
        <v>407</v>
      </c>
      <c r="Z11" s="3" t="s">
        <v>407</v>
      </c>
      <c r="AA11" s="79">
        <v>0</v>
      </c>
      <c r="AB11" s="80">
        <v>112</v>
      </c>
      <c r="AC11" s="80">
        <v>106.36</v>
      </c>
      <c r="AD11" s="80">
        <v>99.68</v>
      </c>
      <c r="AE11" s="3">
        <v>100.88</v>
      </c>
      <c r="AF11" s="81">
        <v>130</v>
      </c>
      <c r="AG11" s="127">
        <v>12081250</v>
      </c>
      <c r="AH11" s="127">
        <v>0</v>
      </c>
      <c r="AI11" s="127">
        <v>0</v>
      </c>
      <c r="AJ11" s="127">
        <v>0</v>
      </c>
      <c r="AK11" s="82" t="s">
        <v>407</v>
      </c>
      <c r="AL11" s="146">
        <v>12081250</v>
      </c>
      <c r="AM11" s="146">
        <v>0</v>
      </c>
      <c r="AN11" s="82" t="s">
        <v>407</v>
      </c>
      <c r="AO11" s="82" t="s">
        <v>407</v>
      </c>
      <c r="AP11" s="127">
        <v>0</v>
      </c>
      <c r="AQ11" s="82" t="s">
        <v>407</v>
      </c>
      <c r="AR11" s="82" t="s">
        <v>407</v>
      </c>
      <c r="AS11" s="82" t="s">
        <v>407</v>
      </c>
      <c r="AT11" s="130">
        <v>3182</v>
      </c>
      <c r="AU11" s="82">
        <v>4198</v>
      </c>
      <c r="AV11" s="82">
        <v>3770</v>
      </c>
      <c r="AW11" s="80">
        <v>285.39999999999998</v>
      </c>
      <c r="AX11" s="82">
        <v>3797</v>
      </c>
      <c r="AY11" s="80">
        <v>13.303928645066501</v>
      </c>
      <c r="AZ11" s="83">
        <v>0.1245</v>
      </c>
      <c r="BA11" s="3">
        <v>2658</v>
      </c>
      <c r="BB11" s="3">
        <v>21344</v>
      </c>
      <c r="BC11" s="123">
        <v>102.3</v>
      </c>
      <c r="BD11" s="3">
        <v>104.2</v>
      </c>
      <c r="BE11" s="86"/>
      <c r="BF11" s="86"/>
      <c r="BG11" s="86"/>
      <c r="BH11" s="86" t="s">
        <v>407</v>
      </c>
      <c r="BI11" s="92">
        <v>95</v>
      </c>
      <c r="BJ11" s="86"/>
      <c r="BK11" s="86" t="s">
        <v>407</v>
      </c>
      <c r="BL11" s="86" t="s">
        <v>407</v>
      </c>
      <c r="BM11" s="86"/>
      <c r="BN11" s="86" t="s">
        <v>407</v>
      </c>
      <c r="BO11" s="86" t="s">
        <v>407</v>
      </c>
      <c r="BP11" s="86" t="s">
        <v>407</v>
      </c>
      <c r="BQ11" s="86" t="s">
        <v>407</v>
      </c>
      <c r="BR11" s="86" t="s">
        <v>407</v>
      </c>
      <c r="BV11" s="3" t="s">
        <v>407</v>
      </c>
      <c r="BW11" s="3" t="s">
        <v>5</v>
      </c>
      <c r="BY11" s="3" t="s">
        <v>407</v>
      </c>
      <c r="BZ11" s="3" t="s">
        <v>407</v>
      </c>
      <c r="CB11" s="3" t="s">
        <v>407</v>
      </c>
      <c r="CC11" s="3" t="s">
        <v>407</v>
      </c>
      <c r="CD11" s="3" t="s">
        <v>407</v>
      </c>
      <c r="CE11" s="85">
        <v>13598152</v>
      </c>
      <c r="CF11" s="82">
        <v>0</v>
      </c>
      <c r="CG11" s="82">
        <v>0</v>
      </c>
      <c r="CH11" s="82">
        <v>0</v>
      </c>
      <c r="CI11" s="82" t="s">
        <v>407</v>
      </c>
      <c r="CJ11" s="82">
        <v>13598152</v>
      </c>
      <c r="CK11" s="82">
        <v>0</v>
      </c>
      <c r="CL11" s="82" t="s">
        <v>407</v>
      </c>
      <c r="CM11" s="82" t="s">
        <v>407</v>
      </c>
      <c r="CN11" s="82">
        <v>0</v>
      </c>
      <c r="CO11" s="82" t="s">
        <v>407</v>
      </c>
      <c r="CP11" s="82" t="s">
        <v>407</v>
      </c>
      <c r="CQ11" s="82" t="s">
        <v>407</v>
      </c>
      <c r="CR11" s="145">
        <v>90</v>
      </c>
      <c r="CS11" s="145">
        <v>0</v>
      </c>
      <c r="CT11" s="145">
        <v>0</v>
      </c>
      <c r="CU11" s="133">
        <v>0</v>
      </c>
      <c r="CV11" s="3" t="s">
        <v>407</v>
      </c>
      <c r="CW11" s="79">
        <v>0</v>
      </c>
      <c r="CX11" s="145">
        <v>22</v>
      </c>
      <c r="CY11" s="145">
        <v>0</v>
      </c>
      <c r="CZ11" s="80" t="s">
        <v>407</v>
      </c>
      <c r="DA11" s="80" t="s">
        <v>407</v>
      </c>
      <c r="DB11" s="79">
        <v>22</v>
      </c>
      <c r="DC11" s="145">
        <v>0</v>
      </c>
      <c r="DD11" s="3" t="s">
        <v>407</v>
      </c>
      <c r="DE11" s="3" t="s">
        <v>407</v>
      </c>
      <c r="DF11" s="3" t="s">
        <v>407</v>
      </c>
      <c r="DG11" s="79">
        <v>0</v>
      </c>
      <c r="DH11" s="80">
        <v>112</v>
      </c>
      <c r="DI11" s="80">
        <v>106.35</v>
      </c>
      <c r="DJ11" s="139">
        <v>99.67</v>
      </c>
      <c r="DK11" s="80">
        <v>100.87</v>
      </c>
      <c r="DL11" s="3">
        <v>135</v>
      </c>
    </row>
    <row r="12" spans="1:141" s="3" customFormat="1" x14ac:dyDescent="0.2">
      <c r="A12" s="3">
        <v>5</v>
      </c>
      <c r="B12" s="3" t="s">
        <v>6</v>
      </c>
      <c r="C12" s="3" t="s">
        <v>167</v>
      </c>
      <c r="D12" s="3" t="s">
        <v>442</v>
      </c>
      <c r="E12" s="14">
        <v>2020</v>
      </c>
      <c r="F12" s="82">
        <v>3793</v>
      </c>
      <c r="G12" s="82">
        <v>1551342</v>
      </c>
      <c r="H12" s="82">
        <v>1130451</v>
      </c>
      <c r="I12" s="82">
        <v>818</v>
      </c>
      <c r="J12" s="82">
        <v>306215</v>
      </c>
      <c r="K12" s="82">
        <v>232131</v>
      </c>
      <c r="L12" s="145">
        <v>105</v>
      </c>
      <c r="M12" s="145">
        <v>0</v>
      </c>
      <c r="N12" s="145">
        <v>0</v>
      </c>
      <c r="O12" s="133">
        <v>0</v>
      </c>
      <c r="P12" s="3" t="s">
        <v>407</v>
      </c>
      <c r="Q12" s="79">
        <v>0</v>
      </c>
      <c r="R12" s="145">
        <v>0</v>
      </c>
      <c r="S12" s="145">
        <v>0</v>
      </c>
      <c r="T12" s="80" t="s">
        <v>407</v>
      </c>
      <c r="U12" s="80" t="s">
        <v>407</v>
      </c>
      <c r="V12" s="79">
        <v>0</v>
      </c>
      <c r="W12" s="145">
        <v>0</v>
      </c>
      <c r="X12" s="3" t="s">
        <v>407</v>
      </c>
      <c r="Y12" s="3" t="s">
        <v>407</v>
      </c>
      <c r="Z12" s="3" t="s">
        <v>407</v>
      </c>
      <c r="AA12" s="79">
        <v>0</v>
      </c>
      <c r="AB12" s="80">
        <v>105</v>
      </c>
      <c r="AC12" s="80">
        <v>106.36</v>
      </c>
      <c r="AD12" s="80">
        <v>99.68</v>
      </c>
      <c r="AE12" s="3">
        <v>100.88</v>
      </c>
      <c r="AF12" s="81">
        <v>130</v>
      </c>
      <c r="AG12" s="127">
        <v>13101391</v>
      </c>
      <c r="AH12" s="127">
        <v>0</v>
      </c>
      <c r="AI12" s="127">
        <v>0</v>
      </c>
      <c r="AJ12" s="127">
        <v>0</v>
      </c>
      <c r="AK12" s="82" t="s">
        <v>407</v>
      </c>
      <c r="AL12" s="146">
        <v>0</v>
      </c>
      <c r="AM12" s="146">
        <v>0</v>
      </c>
      <c r="AN12" s="82" t="s">
        <v>407</v>
      </c>
      <c r="AO12" s="82" t="s">
        <v>407</v>
      </c>
      <c r="AP12" s="127">
        <v>0</v>
      </c>
      <c r="AQ12" s="82" t="s">
        <v>407</v>
      </c>
      <c r="AR12" s="82" t="s">
        <v>407</v>
      </c>
      <c r="AS12" s="82" t="s">
        <v>407</v>
      </c>
      <c r="AT12" s="130">
        <v>3454</v>
      </c>
      <c r="AU12" s="82">
        <v>4198</v>
      </c>
      <c r="AV12" s="82">
        <v>3770</v>
      </c>
      <c r="AW12" s="80">
        <v>586.74</v>
      </c>
      <c r="AX12" s="82">
        <v>3793</v>
      </c>
      <c r="AY12" s="80">
        <v>6.4645635528673102</v>
      </c>
      <c r="AZ12" s="83">
        <v>4.8999999999999998E-3</v>
      </c>
      <c r="BA12" s="3">
        <v>51</v>
      </c>
      <c r="BB12" s="3">
        <v>10453</v>
      </c>
      <c r="BC12" s="123">
        <v>102.3</v>
      </c>
      <c r="BD12" s="3">
        <v>104.2</v>
      </c>
      <c r="BE12" s="86"/>
      <c r="BF12" s="86"/>
      <c r="BG12" s="86"/>
      <c r="BH12" s="86" t="s">
        <v>407</v>
      </c>
      <c r="BI12" s="92"/>
      <c r="BJ12" s="86"/>
      <c r="BK12" s="86" t="s">
        <v>407</v>
      </c>
      <c r="BL12" s="86" t="s">
        <v>407</v>
      </c>
      <c r="BM12" s="86"/>
      <c r="BN12" s="86" t="s">
        <v>407</v>
      </c>
      <c r="BO12" s="86" t="s">
        <v>407</v>
      </c>
      <c r="BP12" s="86" t="s">
        <v>407</v>
      </c>
      <c r="BQ12" s="86" t="s">
        <v>407</v>
      </c>
      <c r="BR12" s="86" t="s">
        <v>407</v>
      </c>
      <c r="BV12" s="3" t="s">
        <v>407</v>
      </c>
      <c r="BY12" s="3" t="s">
        <v>407</v>
      </c>
      <c r="BZ12" s="3" t="s">
        <v>407</v>
      </c>
      <c r="CB12" s="3" t="s">
        <v>407</v>
      </c>
      <c r="CC12" s="3" t="s">
        <v>407</v>
      </c>
      <c r="CD12" s="3" t="s">
        <v>407</v>
      </c>
      <c r="CE12" s="85">
        <v>13584999</v>
      </c>
      <c r="CF12" s="82">
        <v>0</v>
      </c>
      <c r="CG12" s="82">
        <v>0</v>
      </c>
      <c r="CH12" s="82">
        <v>0</v>
      </c>
      <c r="CI12" s="82" t="s">
        <v>407</v>
      </c>
      <c r="CJ12" s="82">
        <v>0</v>
      </c>
      <c r="CK12" s="82">
        <v>0</v>
      </c>
      <c r="CL12" s="82" t="s">
        <v>407</v>
      </c>
      <c r="CM12" s="82" t="s">
        <v>407</v>
      </c>
      <c r="CN12" s="82">
        <v>0</v>
      </c>
      <c r="CO12" s="82" t="s">
        <v>407</v>
      </c>
      <c r="CP12" s="82" t="s">
        <v>407</v>
      </c>
      <c r="CQ12" s="82" t="s">
        <v>407</v>
      </c>
      <c r="CR12" s="145">
        <v>105</v>
      </c>
      <c r="CS12" s="145">
        <v>0</v>
      </c>
      <c r="CT12" s="145">
        <v>0</v>
      </c>
      <c r="CU12" s="133">
        <v>0</v>
      </c>
      <c r="CV12" s="3" t="s">
        <v>407</v>
      </c>
      <c r="CW12" s="79">
        <v>0</v>
      </c>
      <c r="CX12" s="145">
        <v>0</v>
      </c>
      <c r="CY12" s="145">
        <v>0</v>
      </c>
      <c r="CZ12" s="80" t="s">
        <v>407</v>
      </c>
      <c r="DA12" s="80" t="s">
        <v>407</v>
      </c>
      <c r="DB12" s="79">
        <v>0</v>
      </c>
      <c r="DC12" s="145">
        <v>0</v>
      </c>
      <c r="DD12" s="3" t="s">
        <v>407</v>
      </c>
      <c r="DE12" s="3" t="s">
        <v>407</v>
      </c>
      <c r="DF12" s="3" t="s">
        <v>407</v>
      </c>
      <c r="DG12" s="79">
        <v>0</v>
      </c>
      <c r="DH12" s="80">
        <v>105</v>
      </c>
      <c r="DI12" s="80">
        <v>106.35</v>
      </c>
      <c r="DJ12" s="139">
        <v>99.67</v>
      </c>
      <c r="DK12" s="80">
        <v>100.87</v>
      </c>
      <c r="DL12" s="3">
        <v>135</v>
      </c>
    </row>
    <row r="13" spans="1:141" s="3" customFormat="1" x14ac:dyDescent="0.2">
      <c r="A13" s="3">
        <v>6</v>
      </c>
      <c r="B13" s="3" t="s">
        <v>7</v>
      </c>
      <c r="C13" s="3" t="s">
        <v>167</v>
      </c>
      <c r="D13" s="3" t="s">
        <v>442</v>
      </c>
      <c r="E13" s="14">
        <v>2020</v>
      </c>
      <c r="F13" s="82">
        <v>1244</v>
      </c>
      <c r="G13" s="82">
        <v>1551342</v>
      </c>
      <c r="H13" s="82">
        <v>1130451</v>
      </c>
      <c r="I13" s="82">
        <v>316</v>
      </c>
      <c r="J13" s="82">
        <v>306215</v>
      </c>
      <c r="K13" s="82">
        <v>232131</v>
      </c>
      <c r="L13" s="145">
        <v>80</v>
      </c>
      <c r="M13" s="145">
        <v>0</v>
      </c>
      <c r="N13" s="145">
        <v>0</v>
      </c>
      <c r="O13" s="133">
        <v>0</v>
      </c>
      <c r="P13" s="3" t="s">
        <v>407</v>
      </c>
      <c r="Q13" s="79">
        <v>0</v>
      </c>
      <c r="R13" s="145">
        <v>22</v>
      </c>
      <c r="S13" s="145">
        <v>0</v>
      </c>
      <c r="T13" s="80" t="s">
        <v>407</v>
      </c>
      <c r="U13" s="80" t="s">
        <v>407</v>
      </c>
      <c r="V13" s="79">
        <v>22</v>
      </c>
      <c r="W13" s="145">
        <v>0</v>
      </c>
      <c r="X13" s="3" t="s">
        <v>407</v>
      </c>
      <c r="Y13" s="3" t="s">
        <v>407</v>
      </c>
      <c r="Z13" s="3" t="s">
        <v>407</v>
      </c>
      <c r="AA13" s="79">
        <v>0</v>
      </c>
      <c r="AB13" s="80">
        <v>102</v>
      </c>
      <c r="AC13" s="80">
        <v>106.36</v>
      </c>
      <c r="AD13" s="80">
        <v>99.68</v>
      </c>
      <c r="AE13" s="3">
        <v>100.88</v>
      </c>
      <c r="AF13" s="81">
        <v>130</v>
      </c>
      <c r="AG13" s="127">
        <v>3923309</v>
      </c>
      <c r="AH13" s="127">
        <v>0</v>
      </c>
      <c r="AI13" s="127">
        <v>0</v>
      </c>
      <c r="AJ13" s="127">
        <v>0</v>
      </c>
      <c r="AK13" s="82" t="s">
        <v>407</v>
      </c>
      <c r="AL13" s="146">
        <v>3923309</v>
      </c>
      <c r="AM13" s="146">
        <v>0</v>
      </c>
      <c r="AN13" s="82" t="s">
        <v>407</v>
      </c>
      <c r="AO13" s="82" t="s">
        <v>407</v>
      </c>
      <c r="AP13" s="127">
        <v>0</v>
      </c>
      <c r="AQ13" s="82" t="s">
        <v>407</v>
      </c>
      <c r="AR13" s="82" t="s">
        <v>407</v>
      </c>
      <c r="AS13" s="82" t="s">
        <v>407</v>
      </c>
      <c r="AT13" s="130">
        <v>3154</v>
      </c>
      <c r="AU13" s="82">
        <v>4198</v>
      </c>
      <c r="AV13" s="82">
        <v>3770</v>
      </c>
      <c r="AW13" s="80">
        <v>157.56</v>
      </c>
      <c r="AX13" s="82">
        <v>1244</v>
      </c>
      <c r="AY13" s="80">
        <v>7.8955294329402701</v>
      </c>
      <c r="AZ13" s="83">
        <v>0</v>
      </c>
      <c r="BA13" s="3">
        <v>0</v>
      </c>
      <c r="BB13" s="3">
        <v>12657</v>
      </c>
      <c r="BC13" s="123">
        <v>102.3</v>
      </c>
      <c r="BD13" s="3">
        <v>104.2</v>
      </c>
      <c r="BE13" s="86"/>
      <c r="BF13" s="86"/>
      <c r="BG13" s="86"/>
      <c r="BH13" s="86" t="s">
        <v>407</v>
      </c>
      <c r="BI13" s="92">
        <v>24</v>
      </c>
      <c r="BJ13" s="86"/>
      <c r="BK13" s="86" t="s">
        <v>407</v>
      </c>
      <c r="BL13" s="86" t="s">
        <v>407</v>
      </c>
      <c r="BM13" s="86"/>
      <c r="BN13" s="86" t="s">
        <v>407</v>
      </c>
      <c r="BO13" s="86" t="s">
        <v>407</v>
      </c>
      <c r="BP13" s="86" t="s">
        <v>407</v>
      </c>
      <c r="BQ13" s="86" t="s">
        <v>407</v>
      </c>
      <c r="BR13" s="86" t="s">
        <v>407</v>
      </c>
      <c r="BV13" s="3" t="s">
        <v>407</v>
      </c>
      <c r="BW13" s="3" t="s">
        <v>5</v>
      </c>
      <c r="BY13" s="3" t="s">
        <v>407</v>
      </c>
      <c r="BZ13" s="3" t="s">
        <v>407</v>
      </c>
      <c r="CB13" s="3" t="s">
        <v>407</v>
      </c>
      <c r="CC13" s="3" t="s">
        <v>407</v>
      </c>
      <c r="CD13" s="3" t="s">
        <v>407</v>
      </c>
      <c r="CE13" s="85">
        <v>4455119</v>
      </c>
      <c r="CF13" s="82">
        <v>0</v>
      </c>
      <c r="CG13" s="82">
        <v>0</v>
      </c>
      <c r="CH13" s="82">
        <v>0</v>
      </c>
      <c r="CI13" s="82" t="s">
        <v>407</v>
      </c>
      <c r="CJ13" s="82">
        <v>4455119</v>
      </c>
      <c r="CK13" s="82">
        <v>0</v>
      </c>
      <c r="CL13" s="82" t="s">
        <v>407</v>
      </c>
      <c r="CM13" s="82" t="s">
        <v>407</v>
      </c>
      <c r="CN13" s="82">
        <v>0</v>
      </c>
      <c r="CO13" s="82" t="s">
        <v>407</v>
      </c>
      <c r="CP13" s="82" t="s">
        <v>407</v>
      </c>
      <c r="CQ13" s="82" t="s">
        <v>407</v>
      </c>
      <c r="CR13" s="145">
        <v>80</v>
      </c>
      <c r="CS13" s="145">
        <v>0</v>
      </c>
      <c r="CT13" s="145">
        <v>0</v>
      </c>
      <c r="CU13" s="133">
        <v>0</v>
      </c>
      <c r="CV13" s="3" t="s">
        <v>407</v>
      </c>
      <c r="CW13" s="79">
        <v>0</v>
      </c>
      <c r="CX13" s="145">
        <v>22</v>
      </c>
      <c r="CY13" s="145">
        <v>0</v>
      </c>
      <c r="CZ13" s="80" t="s">
        <v>407</v>
      </c>
      <c r="DA13" s="80" t="s">
        <v>407</v>
      </c>
      <c r="DB13" s="79">
        <v>22</v>
      </c>
      <c r="DC13" s="145">
        <v>0</v>
      </c>
      <c r="DD13" s="3" t="s">
        <v>407</v>
      </c>
      <c r="DE13" s="3" t="s">
        <v>407</v>
      </c>
      <c r="DF13" s="3" t="s">
        <v>407</v>
      </c>
      <c r="DG13" s="79">
        <v>0</v>
      </c>
      <c r="DH13" s="80">
        <v>102</v>
      </c>
      <c r="DI13" s="80">
        <v>106.35</v>
      </c>
      <c r="DJ13" s="139">
        <v>99.67</v>
      </c>
      <c r="DK13" s="80">
        <v>100.87</v>
      </c>
      <c r="DL13" s="3">
        <v>135</v>
      </c>
    </row>
    <row r="14" spans="1:141" s="3" customFormat="1" x14ac:dyDescent="0.2">
      <c r="A14" s="3">
        <v>7</v>
      </c>
      <c r="B14" s="3" t="s">
        <v>8</v>
      </c>
      <c r="C14" s="3" t="s">
        <v>167</v>
      </c>
      <c r="D14" s="3" t="s">
        <v>442</v>
      </c>
      <c r="E14" s="14">
        <v>2020</v>
      </c>
      <c r="F14" s="82">
        <v>2368</v>
      </c>
      <c r="G14" s="82">
        <v>1551342</v>
      </c>
      <c r="H14" s="82">
        <v>1130451</v>
      </c>
      <c r="I14" s="82">
        <v>584</v>
      </c>
      <c r="J14" s="82">
        <v>306215</v>
      </c>
      <c r="K14" s="82">
        <v>232131</v>
      </c>
      <c r="L14" s="145">
        <v>91</v>
      </c>
      <c r="M14" s="145">
        <v>0</v>
      </c>
      <c r="N14" s="145">
        <v>0</v>
      </c>
      <c r="O14" s="133">
        <v>0</v>
      </c>
      <c r="P14" s="3" t="s">
        <v>407</v>
      </c>
      <c r="Q14" s="79">
        <v>0</v>
      </c>
      <c r="R14" s="145">
        <v>21</v>
      </c>
      <c r="S14" s="145">
        <v>0</v>
      </c>
      <c r="T14" s="80" t="s">
        <v>407</v>
      </c>
      <c r="U14" s="80" t="s">
        <v>407</v>
      </c>
      <c r="V14" s="79">
        <v>21</v>
      </c>
      <c r="W14" s="145">
        <v>0</v>
      </c>
      <c r="X14" s="3" t="s">
        <v>407</v>
      </c>
      <c r="Y14" s="3" t="s">
        <v>407</v>
      </c>
      <c r="Z14" s="3" t="s">
        <v>407</v>
      </c>
      <c r="AA14" s="79">
        <v>0</v>
      </c>
      <c r="AB14" s="80">
        <v>112</v>
      </c>
      <c r="AC14" s="80">
        <v>106.36</v>
      </c>
      <c r="AD14" s="80">
        <v>99.68</v>
      </c>
      <c r="AE14" s="3">
        <v>100.88</v>
      </c>
      <c r="AF14" s="81">
        <v>130</v>
      </c>
      <c r="AG14" s="127">
        <v>6327260</v>
      </c>
      <c r="AH14" s="127">
        <v>0</v>
      </c>
      <c r="AI14" s="127">
        <v>0</v>
      </c>
      <c r="AJ14" s="127">
        <v>0</v>
      </c>
      <c r="AK14" s="82" t="s">
        <v>407</v>
      </c>
      <c r="AL14" s="146">
        <v>6327260</v>
      </c>
      <c r="AM14" s="146">
        <v>0</v>
      </c>
      <c r="AN14" s="82" t="s">
        <v>407</v>
      </c>
      <c r="AO14" s="82" t="s">
        <v>407</v>
      </c>
      <c r="AP14" s="127">
        <v>0</v>
      </c>
      <c r="AQ14" s="82" t="s">
        <v>407</v>
      </c>
      <c r="AR14" s="82" t="s">
        <v>407</v>
      </c>
      <c r="AS14" s="82" t="s">
        <v>407</v>
      </c>
      <c r="AT14" s="130">
        <v>2672</v>
      </c>
      <c r="AU14" s="82">
        <v>4198</v>
      </c>
      <c r="AV14" s="82">
        <v>3770</v>
      </c>
      <c r="AW14" s="80">
        <v>367.36</v>
      </c>
      <c r="AX14" s="82">
        <v>2368</v>
      </c>
      <c r="AY14" s="80">
        <v>6.4460751919055204</v>
      </c>
      <c r="AZ14" s="83">
        <v>0</v>
      </c>
      <c r="BA14" s="3">
        <v>0</v>
      </c>
      <c r="BB14" s="3">
        <v>10342</v>
      </c>
      <c r="BC14" s="123">
        <v>102.3</v>
      </c>
      <c r="BD14" s="3">
        <v>104.2</v>
      </c>
      <c r="BE14" s="86"/>
      <c r="BF14" s="86"/>
      <c r="BG14" s="86"/>
      <c r="BH14" s="86" t="s">
        <v>407</v>
      </c>
      <c r="BI14" s="92">
        <v>71</v>
      </c>
      <c r="BJ14" s="86"/>
      <c r="BK14" s="86" t="s">
        <v>407</v>
      </c>
      <c r="BL14" s="86" t="s">
        <v>407</v>
      </c>
      <c r="BM14" s="86"/>
      <c r="BN14" s="86" t="s">
        <v>407</v>
      </c>
      <c r="BO14" s="86" t="s">
        <v>407</v>
      </c>
      <c r="BP14" s="86" t="s">
        <v>407</v>
      </c>
      <c r="BQ14" s="86" t="s">
        <v>407</v>
      </c>
      <c r="BR14" s="86" t="s">
        <v>407</v>
      </c>
      <c r="BV14" s="3" t="s">
        <v>407</v>
      </c>
      <c r="BW14" s="3" t="s">
        <v>10</v>
      </c>
      <c r="BY14" s="3" t="s">
        <v>407</v>
      </c>
      <c r="BZ14" s="3" t="s">
        <v>407</v>
      </c>
      <c r="CB14" s="3" t="s">
        <v>407</v>
      </c>
      <c r="CC14" s="3" t="s">
        <v>407</v>
      </c>
      <c r="CD14" s="3" t="s">
        <v>407</v>
      </c>
      <c r="CE14" s="85">
        <v>8480956</v>
      </c>
      <c r="CF14" s="82">
        <v>0</v>
      </c>
      <c r="CG14" s="82">
        <v>0</v>
      </c>
      <c r="CH14" s="82">
        <v>0</v>
      </c>
      <c r="CI14" s="82" t="s">
        <v>407</v>
      </c>
      <c r="CJ14" s="82">
        <v>8480956</v>
      </c>
      <c r="CK14" s="82">
        <v>0</v>
      </c>
      <c r="CL14" s="82" t="s">
        <v>407</v>
      </c>
      <c r="CM14" s="82" t="s">
        <v>407</v>
      </c>
      <c r="CN14" s="82">
        <v>0</v>
      </c>
      <c r="CO14" s="82" t="s">
        <v>407</v>
      </c>
      <c r="CP14" s="82" t="s">
        <v>407</v>
      </c>
      <c r="CQ14" s="82" t="s">
        <v>407</v>
      </c>
      <c r="CR14" s="145">
        <v>91</v>
      </c>
      <c r="CS14" s="145">
        <v>0</v>
      </c>
      <c r="CT14" s="145">
        <v>0</v>
      </c>
      <c r="CU14" s="133">
        <v>0</v>
      </c>
      <c r="CV14" s="3" t="s">
        <v>407</v>
      </c>
      <c r="CW14" s="79">
        <v>0</v>
      </c>
      <c r="CX14" s="145">
        <v>21</v>
      </c>
      <c r="CY14" s="145">
        <v>0</v>
      </c>
      <c r="CZ14" s="80" t="s">
        <v>407</v>
      </c>
      <c r="DA14" s="80" t="s">
        <v>407</v>
      </c>
      <c r="DB14" s="79">
        <v>21</v>
      </c>
      <c r="DC14" s="145">
        <v>0</v>
      </c>
      <c r="DD14" s="3" t="s">
        <v>407</v>
      </c>
      <c r="DE14" s="3" t="s">
        <v>407</v>
      </c>
      <c r="DF14" s="3" t="s">
        <v>407</v>
      </c>
      <c r="DG14" s="79">
        <v>0</v>
      </c>
      <c r="DH14" s="80">
        <v>112</v>
      </c>
      <c r="DI14" s="80">
        <v>106.35</v>
      </c>
      <c r="DJ14" s="139">
        <v>99.67</v>
      </c>
      <c r="DK14" s="80">
        <v>100.87</v>
      </c>
      <c r="DL14" s="3">
        <v>135</v>
      </c>
    </row>
    <row r="15" spans="1:141" s="3" customFormat="1" x14ac:dyDescent="0.2">
      <c r="A15" s="3">
        <v>8</v>
      </c>
      <c r="B15" s="3" t="s">
        <v>9</v>
      </c>
      <c r="C15" s="3" t="s">
        <v>167</v>
      </c>
      <c r="D15" s="3" t="s">
        <v>442</v>
      </c>
      <c r="E15" s="14">
        <v>2020</v>
      </c>
      <c r="F15" s="82">
        <v>636</v>
      </c>
      <c r="G15" s="82">
        <v>1551342</v>
      </c>
      <c r="H15" s="82">
        <v>1130451</v>
      </c>
      <c r="I15" s="82">
        <v>139</v>
      </c>
      <c r="J15" s="82">
        <v>306215</v>
      </c>
      <c r="K15" s="82">
        <v>232131</v>
      </c>
      <c r="L15" s="145">
        <v>28</v>
      </c>
      <c r="M15" s="145">
        <v>81</v>
      </c>
      <c r="N15" s="145">
        <v>0</v>
      </c>
      <c r="O15" s="133">
        <v>0</v>
      </c>
      <c r="P15" s="3" t="s">
        <v>407</v>
      </c>
      <c r="Q15" s="79">
        <v>81</v>
      </c>
      <c r="R15" s="145">
        <v>21</v>
      </c>
      <c r="S15" s="145">
        <v>0</v>
      </c>
      <c r="T15" s="80" t="s">
        <v>407</v>
      </c>
      <c r="U15" s="80" t="s">
        <v>407</v>
      </c>
      <c r="V15" s="79">
        <v>21</v>
      </c>
      <c r="W15" s="145">
        <v>0</v>
      </c>
      <c r="X15" s="3" t="s">
        <v>407</v>
      </c>
      <c r="Y15" s="3" t="s">
        <v>407</v>
      </c>
      <c r="Z15" s="3" t="s">
        <v>407</v>
      </c>
      <c r="AA15" s="79">
        <v>0</v>
      </c>
      <c r="AB15" s="80">
        <v>130</v>
      </c>
      <c r="AC15" s="80">
        <v>106.36</v>
      </c>
      <c r="AD15" s="80">
        <v>99.68</v>
      </c>
      <c r="AE15" s="3">
        <v>100.88</v>
      </c>
      <c r="AF15" s="81">
        <v>130</v>
      </c>
      <c r="AG15" s="127">
        <v>1471030</v>
      </c>
      <c r="AH15" s="127">
        <v>1471030</v>
      </c>
      <c r="AI15" s="127">
        <v>0</v>
      </c>
      <c r="AJ15" s="127">
        <v>0</v>
      </c>
      <c r="AK15" s="82" t="s">
        <v>407</v>
      </c>
      <c r="AL15" s="146">
        <v>1471030</v>
      </c>
      <c r="AM15" s="146">
        <v>0</v>
      </c>
      <c r="AN15" s="82" t="s">
        <v>407</v>
      </c>
      <c r="AO15" s="82" t="s">
        <v>407</v>
      </c>
      <c r="AP15" s="127">
        <v>0</v>
      </c>
      <c r="AQ15" s="82" t="s">
        <v>407</v>
      </c>
      <c r="AR15" s="82" t="s">
        <v>407</v>
      </c>
      <c r="AS15" s="82" t="s">
        <v>407</v>
      </c>
      <c r="AT15" s="130">
        <v>2313</v>
      </c>
      <c r="AU15" s="82">
        <v>4198</v>
      </c>
      <c r="AV15" s="82">
        <v>3770</v>
      </c>
      <c r="AW15" s="80">
        <v>137.4</v>
      </c>
      <c r="AX15" s="82">
        <v>636</v>
      </c>
      <c r="AY15" s="80">
        <v>4.6289880697017898</v>
      </c>
      <c r="AZ15" s="83">
        <v>0</v>
      </c>
      <c r="BA15" s="3">
        <v>0</v>
      </c>
      <c r="BB15" s="3">
        <v>7506</v>
      </c>
      <c r="BC15" s="123">
        <v>102.3</v>
      </c>
      <c r="BD15" s="3">
        <v>104.2</v>
      </c>
      <c r="BE15" s="86">
        <v>71</v>
      </c>
      <c r="BF15" s="86"/>
      <c r="BG15" s="86"/>
      <c r="BH15" s="86" t="s">
        <v>407</v>
      </c>
      <c r="BI15" s="92">
        <v>12</v>
      </c>
      <c r="BJ15" s="86"/>
      <c r="BK15" s="86" t="s">
        <v>407</v>
      </c>
      <c r="BL15" s="86" t="s">
        <v>407</v>
      </c>
      <c r="BM15" s="86"/>
      <c r="BN15" s="86" t="s">
        <v>407</v>
      </c>
      <c r="BO15" s="86" t="s">
        <v>407</v>
      </c>
      <c r="BP15" s="86" t="s">
        <v>407</v>
      </c>
      <c r="BQ15" s="86" t="s">
        <v>407</v>
      </c>
      <c r="BR15" s="86" t="s">
        <v>407</v>
      </c>
      <c r="BS15" s="3" t="s">
        <v>9</v>
      </c>
      <c r="BV15" s="3" t="s">
        <v>407</v>
      </c>
      <c r="BW15" s="3" t="s">
        <v>10</v>
      </c>
      <c r="BY15" s="3" t="s">
        <v>407</v>
      </c>
      <c r="BZ15" s="3" t="s">
        <v>407</v>
      </c>
      <c r="CB15" s="3" t="s">
        <v>407</v>
      </c>
      <c r="CC15" s="3" t="s">
        <v>407</v>
      </c>
      <c r="CD15" s="3" t="s">
        <v>407</v>
      </c>
      <c r="CE15" s="85">
        <v>2277796</v>
      </c>
      <c r="CF15" s="82">
        <v>2277796</v>
      </c>
      <c r="CG15" s="82">
        <v>0</v>
      </c>
      <c r="CH15" s="82">
        <v>0</v>
      </c>
      <c r="CI15" s="82" t="s">
        <v>407</v>
      </c>
      <c r="CJ15" s="82">
        <v>2277796</v>
      </c>
      <c r="CK15" s="82">
        <v>0</v>
      </c>
      <c r="CL15" s="82" t="s">
        <v>407</v>
      </c>
      <c r="CM15" s="82" t="s">
        <v>407</v>
      </c>
      <c r="CN15" s="82">
        <v>0</v>
      </c>
      <c r="CO15" s="82" t="s">
        <v>407</v>
      </c>
      <c r="CP15" s="82" t="s">
        <v>407</v>
      </c>
      <c r="CQ15" s="82" t="s">
        <v>407</v>
      </c>
      <c r="CR15" s="145">
        <v>28</v>
      </c>
      <c r="CS15" s="145">
        <v>81</v>
      </c>
      <c r="CT15" s="145">
        <v>0</v>
      </c>
      <c r="CU15" s="133">
        <v>0</v>
      </c>
      <c r="CV15" s="3" t="s">
        <v>407</v>
      </c>
      <c r="CW15" s="79">
        <v>81</v>
      </c>
      <c r="CX15" s="145">
        <v>21</v>
      </c>
      <c r="CY15" s="145">
        <v>0</v>
      </c>
      <c r="CZ15" s="80" t="s">
        <v>407</v>
      </c>
      <c r="DA15" s="80" t="s">
        <v>407</v>
      </c>
      <c r="DB15" s="79">
        <v>21</v>
      </c>
      <c r="DC15" s="145">
        <v>0</v>
      </c>
      <c r="DD15" s="3" t="s">
        <v>407</v>
      </c>
      <c r="DE15" s="3" t="s">
        <v>407</v>
      </c>
      <c r="DF15" s="3" t="s">
        <v>407</v>
      </c>
      <c r="DG15" s="79">
        <v>0</v>
      </c>
      <c r="DH15" s="80">
        <v>130</v>
      </c>
      <c r="DI15" s="80">
        <v>106.35</v>
      </c>
      <c r="DJ15" s="139">
        <v>99.67</v>
      </c>
      <c r="DK15" s="80">
        <v>100.87</v>
      </c>
      <c r="DL15" s="3">
        <v>135</v>
      </c>
    </row>
    <row r="16" spans="1:141" s="3" customFormat="1" x14ac:dyDescent="0.2">
      <c r="A16" s="3">
        <v>9</v>
      </c>
      <c r="B16" s="3" t="s">
        <v>10</v>
      </c>
      <c r="C16" s="3" t="s">
        <v>167</v>
      </c>
      <c r="D16" s="3" t="s">
        <v>442</v>
      </c>
      <c r="E16" s="14">
        <v>2020</v>
      </c>
      <c r="F16" s="82">
        <v>5378</v>
      </c>
      <c r="G16" s="82">
        <v>1551342</v>
      </c>
      <c r="H16" s="82">
        <v>1130451</v>
      </c>
      <c r="I16" s="82">
        <v>1239</v>
      </c>
      <c r="J16" s="82">
        <v>306215</v>
      </c>
      <c r="K16" s="82">
        <v>232131</v>
      </c>
      <c r="L16" s="145">
        <v>78</v>
      </c>
      <c r="M16" s="145">
        <v>0</v>
      </c>
      <c r="N16" s="145">
        <v>0</v>
      </c>
      <c r="O16" s="133">
        <v>0</v>
      </c>
      <c r="P16" s="3" t="s">
        <v>407</v>
      </c>
      <c r="Q16" s="79">
        <v>0</v>
      </c>
      <c r="R16" s="145">
        <v>21</v>
      </c>
      <c r="S16" s="145">
        <v>0</v>
      </c>
      <c r="T16" s="80" t="s">
        <v>407</v>
      </c>
      <c r="U16" s="80" t="s">
        <v>407</v>
      </c>
      <c r="V16" s="79">
        <v>21</v>
      </c>
      <c r="W16" s="145">
        <v>0</v>
      </c>
      <c r="X16" s="3" t="s">
        <v>407</v>
      </c>
      <c r="Y16" s="3" t="s">
        <v>407</v>
      </c>
      <c r="Z16" s="3" t="s">
        <v>407</v>
      </c>
      <c r="AA16" s="79">
        <v>0</v>
      </c>
      <c r="AB16" s="80">
        <v>99</v>
      </c>
      <c r="AC16" s="80">
        <v>106.36</v>
      </c>
      <c r="AD16" s="80">
        <v>99.68</v>
      </c>
      <c r="AE16" s="3">
        <v>100.88</v>
      </c>
      <c r="AF16" s="81">
        <v>130</v>
      </c>
      <c r="AG16" s="127">
        <v>17479955</v>
      </c>
      <c r="AH16" s="127">
        <v>0</v>
      </c>
      <c r="AI16" s="127">
        <v>0</v>
      </c>
      <c r="AJ16" s="127">
        <v>0</v>
      </c>
      <c r="AK16" s="82" t="s">
        <v>407</v>
      </c>
      <c r="AL16" s="146">
        <v>17479955</v>
      </c>
      <c r="AM16" s="146">
        <v>0</v>
      </c>
      <c r="AN16" s="82" t="s">
        <v>407</v>
      </c>
      <c r="AO16" s="82" t="s">
        <v>407</v>
      </c>
      <c r="AP16" s="127">
        <v>0</v>
      </c>
      <c r="AQ16" s="82" t="s">
        <v>407</v>
      </c>
      <c r="AR16" s="82" t="s">
        <v>407</v>
      </c>
      <c r="AS16" s="82" t="s">
        <v>407</v>
      </c>
      <c r="AT16" s="130">
        <v>3250</v>
      </c>
      <c r="AU16" s="82">
        <v>4198</v>
      </c>
      <c r="AV16" s="82">
        <v>3770</v>
      </c>
      <c r="AW16" s="80">
        <v>414.21</v>
      </c>
      <c r="AX16" s="82">
        <v>5378</v>
      </c>
      <c r="AY16" s="80">
        <v>12.983726804010599</v>
      </c>
      <c r="AZ16" s="83">
        <v>2.2000000000000001E-3</v>
      </c>
      <c r="BA16" s="3">
        <v>45</v>
      </c>
      <c r="BB16" s="3">
        <v>20857</v>
      </c>
      <c r="BC16" s="123">
        <v>102.3</v>
      </c>
      <c r="BD16" s="3">
        <v>104.2</v>
      </c>
      <c r="BE16" s="86"/>
      <c r="BF16" s="86"/>
      <c r="BG16" s="86"/>
      <c r="BH16" s="86" t="s">
        <v>407</v>
      </c>
      <c r="BI16" s="92">
        <v>149</v>
      </c>
      <c r="BJ16" s="86"/>
      <c r="BK16" s="86" t="s">
        <v>407</v>
      </c>
      <c r="BL16" s="86" t="s">
        <v>407</v>
      </c>
      <c r="BM16" s="86"/>
      <c r="BN16" s="86" t="s">
        <v>407</v>
      </c>
      <c r="BO16" s="86" t="s">
        <v>407</v>
      </c>
      <c r="BP16" s="86" t="s">
        <v>407</v>
      </c>
      <c r="BQ16" s="86" t="s">
        <v>407</v>
      </c>
      <c r="BR16" s="86" t="s">
        <v>407</v>
      </c>
      <c r="BV16" s="3" t="s">
        <v>407</v>
      </c>
      <c r="BW16" s="3" t="s">
        <v>10</v>
      </c>
      <c r="BY16" s="3" t="s">
        <v>407</v>
      </c>
      <c r="BZ16" s="3" t="s">
        <v>407</v>
      </c>
      <c r="CB16" s="3" t="s">
        <v>407</v>
      </c>
      <c r="CC16" s="3" t="s">
        <v>407</v>
      </c>
      <c r="CD16" s="3" t="s">
        <v>407</v>
      </c>
      <c r="CE16" s="85">
        <v>19262762</v>
      </c>
      <c r="CF16" s="82">
        <v>0</v>
      </c>
      <c r="CG16" s="82">
        <v>0</v>
      </c>
      <c r="CH16" s="82">
        <v>0</v>
      </c>
      <c r="CI16" s="82" t="s">
        <v>407</v>
      </c>
      <c r="CJ16" s="82">
        <v>19262762</v>
      </c>
      <c r="CK16" s="82">
        <v>0</v>
      </c>
      <c r="CL16" s="82" t="s">
        <v>407</v>
      </c>
      <c r="CM16" s="82" t="s">
        <v>407</v>
      </c>
      <c r="CN16" s="82">
        <v>0</v>
      </c>
      <c r="CO16" s="82" t="s">
        <v>407</v>
      </c>
      <c r="CP16" s="82" t="s">
        <v>407</v>
      </c>
      <c r="CQ16" s="82" t="s">
        <v>407</v>
      </c>
      <c r="CR16" s="145">
        <v>78</v>
      </c>
      <c r="CS16" s="145">
        <v>0</v>
      </c>
      <c r="CT16" s="145">
        <v>0</v>
      </c>
      <c r="CU16" s="133">
        <v>0</v>
      </c>
      <c r="CV16" s="3" t="s">
        <v>407</v>
      </c>
      <c r="CW16" s="79">
        <v>0</v>
      </c>
      <c r="CX16" s="145">
        <v>21</v>
      </c>
      <c r="CY16" s="145">
        <v>0</v>
      </c>
      <c r="CZ16" s="80" t="s">
        <v>407</v>
      </c>
      <c r="DA16" s="80" t="s">
        <v>407</v>
      </c>
      <c r="DB16" s="79">
        <v>21</v>
      </c>
      <c r="DC16" s="145">
        <v>0</v>
      </c>
      <c r="DD16" s="3" t="s">
        <v>407</v>
      </c>
      <c r="DE16" s="3" t="s">
        <v>407</v>
      </c>
      <c r="DF16" s="3" t="s">
        <v>407</v>
      </c>
      <c r="DG16" s="79">
        <v>0</v>
      </c>
      <c r="DH16" s="80">
        <v>99</v>
      </c>
      <c r="DI16" s="80">
        <v>106.35</v>
      </c>
      <c r="DJ16" s="139">
        <v>99.67</v>
      </c>
      <c r="DK16" s="80">
        <v>100.87</v>
      </c>
      <c r="DL16" s="3">
        <v>135</v>
      </c>
    </row>
    <row r="17" spans="1:121" s="3" customFormat="1" x14ac:dyDescent="0.2">
      <c r="A17" s="3">
        <v>10</v>
      </c>
      <c r="B17" s="3" t="s">
        <v>11</v>
      </c>
      <c r="C17" s="3" t="s">
        <v>167</v>
      </c>
      <c r="D17" s="3" t="s">
        <v>442</v>
      </c>
      <c r="E17" s="14">
        <v>2020</v>
      </c>
      <c r="F17" s="82">
        <v>5778</v>
      </c>
      <c r="G17" s="82">
        <v>1551342</v>
      </c>
      <c r="H17" s="82">
        <v>1130451</v>
      </c>
      <c r="I17" s="82">
        <v>1365</v>
      </c>
      <c r="J17" s="82">
        <v>306215</v>
      </c>
      <c r="K17" s="82">
        <v>232131</v>
      </c>
      <c r="L17" s="145">
        <v>95</v>
      </c>
      <c r="M17" s="145">
        <v>0</v>
      </c>
      <c r="N17" s="145">
        <v>0</v>
      </c>
      <c r="O17" s="133">
        <v>0</v>
      </c>
      <c r="P17" s="3" t="s">
        <v>407</v>
      </c>
      <c r="Q17" s="79">
        <v>0</v>
      </c>
      <c r="R17" s="145">
        <v>26</v>
      </c>
      <c r="S17" s="145">
        <v>0</v>
      </c>
      <c r="T17" s="80" t="s">
        <v>407</v>
      </c>
      <c r="U17" s="80" t="s">
        <v>407</v>
      </c>
      <c r="V17" s="79">
        <v>26</v>
      </c>
      <c r="W17" s="145">
        <v>0</v>
      </c>
      <c r="X17" s="3" t="s">
        <v>407</v>
      </c>
      <c r="Y17" s="3" t="s">
        <v>407</v>
      </c>
      <c r="Z17" s="3" t="s">
        <v>407</v>
      </c>
      <c r="AA17" s="79">
        <v>0</v>
      </c>
      <c r="AB17" s="80">
        <v>121</v>
      </c>
      <c r="AC17" s="80">
        <v>106.36</v>
      </c>
      <c r="AD17" s="80">
        <v>99.68</v>
      </c>
      <c r="AE17" s="3">
        <v>100.88</v>
      </c>
      <c r="AF17" s="81">
        <v>130</v>
      </c>
      <c r="AG17" s="127">
        <v>13139430</v>
      </c>
      <c r="AH17" s="127">
        <v>0</v>
      </c>
      <c r="AI17" s="127">
        <v>0</v>
      </c>
      <c r="AJ17" s="127">
        <v>0</v>
      </c>
      <c r="AK17" s="82" t="s">
        <v>407</v>
      </c>
      <c r="AL17" s="146">
        <v>13139430</v>
      </c>
      <c r="AM17" s="146">
        <v>0</v>
      </c>
      <c r="AN17" s="82" t="s">
        <v>407</v>
      </c>
      <c r="AO17" s="82" t="s">
        <v>407</v>
      </c>
      <c r="AP17" s="127">
        <v>0</v>
      </c>
      <c r="AQ17" s="82" t="s">
        <v>407</v>
      </c>
      <c r="AR17" s="82" t="s">
        <v>407</v>
      </c>
      <c r="AS17" s="82" t="s">
        <v>407</v>
      </c>
      <c r="AT17" s="130">
        <v>2274</v>
      </c>
      <c r="AU17" s="82">
        <v>4198</v>
      </c>
      <c r="AV17" s="82">
        <v>3770</v>
      </c>
      <c r="AW17" s="80">
        <v>778.58</v>
      </c>
      <c r="AX17" s="82">
        <v>5778</v>
      </c>
      <c r="AY17" s="80">
        <v>7.42118132326938</v>
      </c>
      <c r="AZ17" s="83">
        <v>0</v>
      </c>
      <c r="BA17" s="3">
        <v>0</v>
      </c>
      <c r="BB17" s="3">
        <v>12068</v>
      </c>
      <c r="BC17" s="123">
        <v>102.3</v>
      </c>
      <c r="BD17" s="3">
        <v>104.2</v>
      </c>
      <c r="BE17" s="86"/>
      <c r="BF17" s="86"/>
      <c r="BG17" s="86"/>
      <c r="BH17" s="86" t="s">
        <v>407</v>
      </c>
      <c r="BI17" s="92">
        <v>161</v>
      </c>
      <c r="BJ17" s="86"/>
      <c r="BK17" s="86" t="s">
        <v>407</v>
      </c>
      <c r="BL17" s="86" t="s">
        <v>407</v>
      </c>
      <c r="BM17" s="86"/>
      <c r="BN17" s="86" t="s">
        <v>407</v>
      </c>
      <c r="BO17" s="86" t="s">
        <v>407</v>
      </c>
      <c r="BP17" s="86" t="s">
        <v>407</v>
      </c>
      <c r="BQ17" s="86" t="s">
        <v>407</v>
      </c>
      <c r="BR17" s="86" t="s">
        <v>407</v>
      </c>
      <c r="BV17" s="3" t="s">
        <v>407</v>
      </c>
      <c r="BW17" s="3" t="s">
        <v>393</v>
      </c>
      <c r="BY17" s="3" t="s">
        <v>407</v>
      </c>
      <c r="BZ17" s="3" t="s">
        <v>407</v>
      </c>
      <c r="CB17" s="3" t="s">
        <v>407</v>
      </c>
      <c r="CC17" s="3" t="s">
        <v>407</v>
      </c>
      <c r="CD17" s="3" t="s">
        <v>407</v>
      </c>
      <c r="CE17" s="85">
        <v>20694165</v>
      </c>
      <c r="CF17" s="82">
        <v>0</v>
      </c>
      <c r="CG17" s="82">
        <v>0</v>
      </c>
      <c r="CH17" s="82">
        <v>0</v>
      </c>
      <c r="CI17" s="82" t="s">
        <v>407</v>
      </c>
      <c r="CJ17" s="82">
        <v>20694165</v>
      </c>
      <c r="CK17" s="82">
        <v>0</v>
      </c>
      <c r="CL17" s="82" t="s">
        <v>407</v>
      </c>
      <c r="CM17" s="82" t="s">
        <v>407</v>
      </c>
      <c r="CN17" s="82">
        <v>0</v>
      </c>
      <c r="CO17" s="82" t="s">
        <v>407</v>
      </c>
      <c r="CP17" s="82" t="s">
        <v>407</v>
      </c>
      <c r="CQ17" s="82" t="s">
        <v>407</v>
      </c>
      <c r="CR17" s="145">
        <v>95</v>
      </c>
      <c r="CS17" s="145">
        <v>0</v>
      </c>
      <c r="CT17" s="145">
        <v>0</v>
      </c>
      <c r="CU17" s="133">
        <v>0</v>
      </c>
      <c r="CV17" s="3" t="s">
        <v>407</v>
      </c>
      <c r="CW17" s="79">
        <v>0</v>
      </c>
      <c r="CX17" s="145">
        <v>26</v>
      </c>
      <c r="CY17" s="145">
        <v>0</v>
      </c>
      <c r="CZ17" s="80" t="s">
        <v>407</v>
      </c>
      <c r="DA17" s="80" t="s">
        <v>407</v>
      </c>
      <c r="DB17" s="79">
        <v>26</v>
      </c>
      <c r="DC17" s="145">
        <v>0</v>
      </c>
      <c r="DD17" s="3" t="s">
        <v>407</v>
      </c>
      <c r="DE17" s="3" t="s">
        <v>407</v>
      </c>
      <c r="DF17" s="3" t="s">
        <v>407</v>
      </c>
      <c r="DG17" s="79">
        <v>0</v>
      </c>
      <c r="DH17" s="80">
        <v>121</v>
      </c>
      <c r="DI17" s="80">
        <v>106.35</v>
      </c>
      <c r="DJ17" s="139">
        <v>99.67</v>
      </c>
      <c r="DK17" s="80">
        <v>100.87</v>
      </c>
      <c r="DL17" s="3">
        <v>135</v>
      </c>
    </row>
    <row r="18" spans="1:121" s="3" customFormat="1" x14ac:dyDescent="0.2">
      <c r="A18" s="3">
        <v>11</v>
      </c>
      <c r="B18" s="3" t="s">
        <v>12</v>
      </c>
      <c r="C18" s="3" t="s">
        <v>167</v>
      </c>
      <c r="D18" s="3" t="s">
        <v>442</v>
      </c>
      <c r="E18" s="14">
        <v>2020</v>
      </c>
      <c r="F18" s="82">
        <v>2706</v>
      </c>
      <c r="G18" s="82">
        <v>1551342</v>
      </c>
      <c r="H18" s="82">
        <v>1130451</v>
      </c>
      <c r="I18" s="82">
        <v>553</v>
      </c>
      <c r="J18" s="82">
        <v>306215</v>
      </c>
      <c r="K18" s="82">
        <v>232131</v>
      </c>
      <c r="L18" s="145">
        <v>41</v>
      </c>
      <c r="M18" s="145">
        <v>50</v>
      </c>
      <c r="N18" s="145">
        <v>0</v>
      </c>
      <c r="O18" s="133">
        <v>0</v>
      </c>
      <c r="P18" s="3" t="s">
        <v>407</v>
      </c>
      <c r="Q18" s="79">
        <v>50</v>
      </c>
      <c r="R18" s="145">
        <v>26</v>
      </c>
      <c r="S18" s="145">
        <v>0</v>
      </c>
      <c r="T18" s="80" t="s">
        <v>407</v>
      </c>
      <c r="U18" s="80" t="s">
        <v>407</v>
      </c>
      <c r="V18" s="79">
        <v>26</v>
      </c>
      <c r="W18" s="145">
        <v>0</v>
      </c>
      <c r="X18" s="3" t="s">
        <v>407</v>
      </c>
      <c r="Y18" s="3" t="s">
        <v>407</v>
      </c>
      <c r="Z18" s="3" t="s">
        <v>407</v>
      </c>
      <c r="AA18" s="79">
        <v>0</v>
      </c>
      <c r="AB18" s="80">
        <v>117</v>
      </c>
      <c r="AC18" s="80">
        <v>106.36</v>
      </c>
      <c r="AD18" s="80">
        <v>99.68</v>
      </c>
      <c r="AE18" s="3">
        <v>100.88</v>
      </c>
      <c r="AF18" s="81">
        <v>130</v>
      </c>
      <c r="AG18" s="127">
        <v>7318650</v>
      </c>
      <c r="AH18" s="127">
        <v>7318650</v>
      </c>
      <c r="AI18" s="127">
        <v>0</v>
      </c>
      <c r="AJ18" s="127">
        <v>0</v>
      </c>
      <c r="AK18" s="82" t="s">
        <v>407</v>
      </c>
      <c r="AL18" s="146">
        <v>7318650</v>
      </c>
      <c r="AM18" s="146">
        <v>0</v>
      </c>
      <c r="AN18" s="82" t="s">
        <v>407</v>
      </c>
      <c r="AO18" s="82" t="s">
        <v>407</v>
      </c>
      <c r="AP18" s="127">
        <v>0</v>
      </c>
      <c r="AQ18" s="82" t="s">
        <v>407</v>
      </c>
      <c r="AR18" s="82" t="s">
        <v>407</v>
      </c>
      <c r="AS18" s="82" t="s">
        <v>407</v>
      </c>
      <c r="AT18" s="130">
        <v>2705</v>
      </c>
      <c r="AU18" s="82">
        <v>4198</v>
      </c>
      <c r="AV18" s="82">
        <v>3770</v>
      </c>
      <c r="AW18" s="80">
        <v>554.97</v>
      </c>
      <c r="AX18" s="82">
        <v>2706</v>
      </c>
      <c r="AY18" s="80">
        <v>4.87589724400262</v>
      </c>
      <c r="AZ18" s="83">
        <v>0</v>
      </c>
      <c r="BA18" s="3">
        <v>0</v>
      </c>
      <c r="BB18" s="3">
        <v>8036</v>
      </c>
      <c r="BC18" s="123">
        <v>102.3</v>
      </c>
      <c r="BD18" s="3">
        <v>104.2</v>
      </c>
      <c r="BE18" s="86">
        <v>237</v>
      </c>
      <c r="BF18" s="86"/>
      <c r="BG18" s="86"/>
      <c r="BH18" s="86" t="s">
        <v>407</v>
      </c>
      <c r="BI18" s="92">
        <v>59</v>
      </c>
      <c r="BJ18" s="86"/>
      <c r="BK18" s="86" t="s">
        <v>407</v>
      </c>
      <c r="BL18" s="86" t="s">
        <v>407</v>
      </c>
      <c r="BM18" s="86"/>
      <c r="BN18" s="86" t="s">
        <v>407</v>
      </c>
      <c r="BO18" s="86" t="s">
        <v>407</v>
      </c>
      <c r="BP18" s="86" t="s">
        <v>407</v>
      </c>
      <c r="BQ18" s="86" t="s">
        <v>407</v>
      </c>
      <c r="BR18" s="86" t="s">
        <v>407</v>
      </c>
      <c r="BS18" s="3" t="s">
        <v>12</v>
      </c>
      <c r="BV18" s="3" t="s">
        <v>407</v>
      </c>
      <c r="BW18" s="3" t="s">
        <v>393</v>
      </c>
      <c r="BY18" s="3" t="s">
        <v>407</v>
      </c>
      <c r="BZ18" s="3" t="s">
        <v>407</v>
      </c>
      <c r="CB18" s="3" t="s">
        <v>407</v>
      </c>
      <c r="CC18" s="3" t="s">
        <v>407</v>
      </c>
      <c r="CD18" s="3" t="s">
        <v>407</v>
      </c>
      <c r="CE18" s="85">
        <v>9690459</v>
      </c>
      <c r="CF18" s="82">
        <v>9690459</v>
      </c>
      <c r="CG18" s="82">
        <v>0</v>
      </c>
      <c r="CH18" s="82">
        <v>0</v>
      </c>
      <c r="CI18" s="82" t="s">
        <v>407</v>
      </c>
      <c r="CJ18" s="82">
        <v>9690459</v>
      </c>
      <c r="CK18" s="82">
        <v>0</v>
      </c>
      <c r="CL18" s="82" t="s">
        <v>407</v>
      </c>
      <c r="CM18" s="82" t="s">
        <v>407</v>
      </c>
      <c r="CN18" s="82">
        <v>0</v>
      </c>
      <c r="CO18" s="82" t="s">
        <v>407</v>
      </c>
      <c r="CP18" s="82" t="s">
        <v>407</v>
      </c>
      <c r="CQ18" s="82" t="s">
        <v>407</v>
      </c>
      <c r="CR18" s="145">
        <v>41</v>
      </c>
      <c r="CS18" s="145">
        <v>50</v>
      </c>
      <c r="CT18" s="145">
        <v>0</v>
      </c>
      <c r="CU18" s="133">
        <v>0</v>
      </c>
      <c r="CV18" s="3" t="s">
        <v>407</v>
      </c>
      <c r="CW18" s="79">
        <v>50</v>
      </c>
      <c r="CX18" s="145">
        <v>26</v>
      </c>
      <c r="CY18" s="145">
        <v>0</v>
      </c>
      <c r="CZ18" s="80" t="s">
        <v>407</v>
      </c>
      <c r="DA18" s="80" t="s">
        <v>407</v>
      </c>
      <c r="DB18" s="79">
        <v>26</v>
      </c>
      <c r="DC18" s="145">
        <v>0</v>
      </c>
      <c r="DD18" s="3" t="s">
        <v>407</v>
      </c>
      <c r="DE18" s="3" t="s">
        <v>407</v>
      </c>
      <c r="DF18" s="3" t="s">
        <v>407</v>
      </c>
      <c r="DG18" s="79">
        <v>0</v>
      </c>
      <c r="DH18" s="80">
        <v>117</v>
      </c>
      <c r="DI18" s="80">
        <v>106.35</v>
      </c>
      <c r="DJ18" s="139">
        <v>99.67</v>
      </c>
      <c r="DK18" s="80">
        <v>100.87</v>
      </c>
      <c r="DL18" s="3">
        <v>135</v>
      </c>
    </row>
    <row r="19" spans="1:121" s="3" customFormat="1" x14ac:dyDescent="0.2">
      <c r="A19" s="3">
        <v>12</v>
      </c>
      <c r="B19" s="3" t="s">
        <v>13</v>
      </c>
      <c r="C19" s="3" t="s">
        <v>167</v>
      </c>
      <c r="D19" s="3" t="s">
        <v>442</v>
      </c>
      <c r="E19" s="14">
        <v>2020</v>
      </c>
      <c r="F19" s="82">
        <v>1149</v>
      </c>
      <c r="G19" s="82">
        <v>1551342</v>
      </c>
      <c r="H19" s="82">
        <v>1130451</v>
      </c>
      <c r="I19" s="11">
        <v>308</v>
      </c>
      <c r="J19" s="82">
        <v>306215</v>
      </c>
      <c r="K19" s="82">
        <v>232131</v>
      </c>
      <c r="L19" s="131">
        <v>106</v>
      </c>
      <c r="M19" s="131">
        <v>0</v>
      </c>
      <c r="N19" s="131">
        <v>0</v>
      </c>
      <c r="O19" s="132">
        <v>0</v>
      </c>
      <c r="P19" s="3" t="s">
        <v>407</v>
      </c>
      <c r="Q19" s="79">
        <v>0</v>
      </c>
      <c r="R19" s="131">
        <v>22</v>
      </c>
      <c r="S19" s="131">
        <v>0</v>
      </c>
      <c r="T19" s="80" t="s">
        <v>407</v>
      </c>
      <c r="U19" s="80" t="s">
        <v>407</v>
      </c>
      <c r="V19" s="79">
        <v>22</v>
      </c>
      <c r="W19" s="131">
        <v>0</v>
      </c>
      <c r="X19" s="3" t="s">
        <v>407</v>
      </c>
      <c r="Y19" s="3" t="s">
        <v>407</v>
      </c>
      <c r="Z19" s="3" t="s">
        <v>407</v>
      </c>
      <c r="AA19" s="79">
        <v>0</v>
      </c>
      <c r="AB19" s="4">
        <v>128</v>
      </c>
      <c r="AC19" s="80">
        <v>106.36</v>
      </c>
      <c r="AD19" s="80">
        <v>99.68</v>
      </c>
      <c r="AE19" s="3">
        <v>100.88</v>
      </c>
      <c r="AF19" s="81">
        <v>130</v>
      </c>
      <c r="AG19" s="105">
        <v>3637671</v>
      </c>
      <c r="AH19" s="105">
        <v>0</v>
      </c>
      <c r="AI19" s="105">
        <v>0</v>
      </c>
      <c r="AJ19" s="105">
        <v>0</v>
      </c>
      <c r="AK19" s="82" t="s">
        <v>407</v>
      </c>
      <c r="AL19" s="135">
        <v>3637671</v>
      </c>
      <c r="AM19" s="135">
        <v>0</v>
      </c>
      <c r="AN19" s="82" t="s">
        <v>407</v>
      </c>
      <c r="AO19" s="82" t="s">
        <v>407</v>
      </c>
      <c r="AP19" s="105">
        <v>0</v>
      </c>
      <c r="AQ19" s="82" t="s">
        <v>407</v>
      </c>
      <c r="AR19" s="82" t="s">
        <v>407</v>
      </c>
      <c r="AS19" s="82" t="s">
        <v>407</v>
      </c>
      <c r="AT19" s="104">
        <v>3166</v>
      </c>
      <c r="AU19" s="82">
        <v>4198</v>
      </c>
      <c r="AV19" s="82">
        <v>3770</v>
      </c>
      <c r="AW19" s="80">
        <v>177.25</v>
      </c>
      <c r="AX19" s="82">
        <v>1149</v>
      </c>
      <c r="AY19" s="80">
        <v>6.4823067745875598</v>
      </c>
      <c r="AZ19" s="83">
        <v>3.0999999999999999E-3</v>
      </c>
      <c r="BA19" s="3">
        <v>32</v>
      </c>
      <c r="BB19" s="3">
        <v>10419</v>
      </c>
      <c r="BC19" s="123">
        <v>102.3</v>
      </c>
      <c r="BD19" s="3">
        <v>104.2</v>
      </c>
      <c r="BE19" s="86"/>
      <c r="BF19" s="86"/>
      <c r="BG19" s="86"/>
      <c r="BH19" s="86" t="s">
        <v>407</v>
      </c>
      <c r="BI19" s="92">
        <v>44</v>
      </c>
      <c r="BJ19" s="86"/>
      <c r="BK19" s="86" t="s">
        <v>407</v>
      </c>
      <c r="BL19" s="86" t="s">
        <v>407</v>
      </c>
      <c r="BM19" s="86"/>
      <c r="BN19" s="86" t="s">
        <v>407</v>
      </c>
      <c r="BO19" s="86" t="s">
        <v>407</v>
      </c>
      <c r="BP19" s="86" t="s">
        <v>407</v>
      </c>
      <c r="BQ19" s="86" t="s">
        <v>407</v>
      </c>
      <c r="BR19" s="86" t="s">
        <v>407</v>
      </c>
      <c r="BV19" s="3" t="s">
        <v>407</v>
      </c>
      <c r="BW19" s="3" t="s">
        <v>5</v>
      </c>
      <c r="BY19" s="3" t="s">
        <v>407</v>
      </c>
      <c r="BZ19" s="3" t="s">
        <v>407</v>
      </c>
      <c r="CB19" s="3" t="s">
        <v>407</v>
      </c>
      <c r="CC19" s="3" t="s">
        <v>407</v>
      </c>
      <c r="CD19" s="3" t="s">
        <v>407</v>
      </c>
      <c r="CE19" s="85">
        <v>4115080</v>
      </c>
      <c r="CF19" s="82">
        <v>0</v>
      </c>
      <c r="CG19" s="82">
        <v>0</v>
      </c>
      <c r="CH19" s="82">
        <v>0</v>
      </c>
      <c r="CI19" s="82" t="s">
        <v>407</v>
      </c>
      <c r="CJ19" s="82">
        <v>4115080</v>
      </c>
      <c r="CK19" s="82">
        <v>0</v>
      </c>
      <c r="CL19" s="82" t="s">
        <v>407</v>
      </c>
      <c r="CM19" s="82" t="s">
        <v>407</v>
      </c>
      <c r="CN19" s="82">
        <v>0</v>
      </c>
      <c r="CO19" s="82" t="s">
        <v>407</v>
      </c>
      <c r="CP19" s="82" t="s">
        <v>407</v>
      </c>
      <c r="CQ19" s="82" t="s">
        <v>407</v>
      </c>
      <c r="CR19" s="131">
        <v>106</v>
      </c>
      <c r="CS19" s="131">
        <v>0</v>
      </c>
      <c r="CT19" s="131">
        <v>0</v>
      </c>
      <c r="CU19" s="132">
        <v>0</v>
      </c>
      <c r="CV19" s="3" t="s">
        <v>407</v>
      </c>
      <c r="CW19" s="79">
        <v>0</v>
      </c>
      <c r="CX19" s="131">
        <v>22</v>
      </c>
      <c r="CY19" s="131">
        <v>0</v>
      </c>
      <c r="CZ19" s="80" t="s">
        <v>407</v>
      </c>
      <c r="DA19" s="80" t="s">
        <v>407</v>
      </c>
      <c r="DB19" s="79">
        <v>22</v>
      </c>
      <c r="DC19" s="131">
        <v>0</v>
      </c>
      <c r="DD19" s="3" t="s">
        <v>407</v>
      </c>
      <c r="DE19" s="3" t="s">
        <v>407</v>
      </c>
      <c r="DF19" s="3" t="s">
        <v>407</v>
      </c>
      <c r="DG19" s="79">
        <v>0</v>
      </c>
      <c r="DH19" s="4">
        <v>128</v>
      </c>
      <c r="DI19" s="80">
        <v>106.35</v>
      </c>
      <c r="DJ19" s="138">
        <v>99.67</v>
      </c>
      <c r="DK19" s="80">
        <v>100.87</v>
      </c>
      <c r="DL19" s="3">
        <v>135</v>
      </c>
      <c r="DP19" s="1"/>
      <c r="DQ19" s="1"/>
    </row>
    <row r="20" spans="1:121" s="3" customFormat="1" x14ac:dyDescent="0.2">
      <c r="A20" s="3">
        <v>13</v>
      </c>
      <c r="B20" s="3" t="s">
        <v>14</v>
      </c>
      <c r="C20" s="3" t="s">
        <v>167</v>
      </c>
      <c r="D20" s="3" t="s">
        <v>442</v>
      </c>
      <c r="E20" s="14">
        <v>2020</v>
      </c>
      <c r="F20" s="82">
        <v>3785</v>
      </c>
      <c r="G20" s="82">
        <v>1551342</v>
      </c>
      <c r="H20" s="82">
        <v>1130451</v>
      </c>
      <c r="I20" s="11">
        <v>816</v>
      </c>
      <c r="J20" s="82">
        <v>306215</v>
      </c>
      <c r="K20" s="82">
        <v>232131</v>
      </c>
      <c r="L20" s="131">
        <v>85</v>
      </c>
      <c r="M20" s="131">
        <v>0</v>
      </c>
      <c r="N20" s="131">
        <v>0</v>
      </c>
      <c r="O20" s="132">
        <v>0</v>
      </c>
      <c r="P20" s="3" t="s">
        <v>407</v>
      </c>
      <c r="Q20" s="79">
        <v>0</v>
      </c>
      <c r="R20" s="131">
        <v>16</v>
      </c>
      <c r="S20" s="131">
        <v>0</v>
      </c>
      <c r="T20" s="80" t="s">
        <v>407</v>
      </c>
      <c r="U20" s="80" t="s">
        <v>407</v>
      </c>
      <c r="V20" s="79">
        <v>16</v>
      </c>
      <c r="W20" s="131">
        <v>0</v>
      </c>
      <c r="X20" s="3" t="s">
        <v>407</v>
      </c>
      <c r="Y20" s="3" t="s">
        <v>407</v>
      </c>
      <c r="Z20" s="3" t="s">
        <v>407</v>
      </c>
      <c r="AA20" s="79">
        <v>0</v>
      </c>
      <c r="AB20" s="4">
        <v>101</v>
      </c>
      <c r="AC20" s="80">
        <v>106.36</v>
      </c>
      <c r="AD20" s="80">
        <v>99.68</v>
      </c>
      <c r="AE20" s="3">
        <v>100.88</v>
      </c>
      <c r="AF20" s="81">
        <v>130</v>
      </c>
      <c r="AG20" s="105">
        <v>13365022</v>
      </c>
      <c r="AH20" s="105">
        <v>0</v>
      </c>
      <c r="AI20" s="105">
        <v>0</v>
      </c>
      <c r="AJ20" s="105">
        <v>0</v>
      </c>
      <c r="AK20" s="82" t="s">
        <v>407</v>
      </c>
      <c r="AL20" s="135">
        <v>13365022</v>
      </c>
      <c r="AM20" s="135">
        <v>0</v>
      </c>
      <c r="AN20" s="82" t="s">
        <v>407</v>
      </c>
      <c r="AO20" s="82" t="s">
        <v>407</v>
      </c>
      <c r="AP20" s="105">
        <v>0</v>
      </c>
      <c r="AQ20" s="82" t="s">
        <v>407</v>
      </c>
      <c r="AR20" s="82" t="s">
        <v>407</v>
      </c>
      <c r="AS20" s="82" t="s">
        <v>407</v>
      </c>
      <c r="AT20" s="104">
        <v>3531</v>
      </c>
      <c r="AU20" s="82">
        <v>4198</v>
      </c>
      <c r="AV20" s="82">
        <v>3770</v>
      </c>
      <c r="AW20" s="80">
        <v>316.68</v>
      </c>
      <c r="AX20" s="82">
        <v>3785</v>
      </c>
      <c r="AY20" s="80">
        <v>11.9520558376512</v>
      </c>
      <c r="AZ20" s="83">
        <v>0.27950000000000003</v>
      </c>
      <c r="BA20" s="3">
        <v>5372</v>
      </c>
      <c r="BB20" s="3">
        <v>19219</v>
      </c>
      <c r="BC20" s="123">
        <v>102.3</v>
      </c>
      <c r="BD20" s="3">
        <v>104.2</v>
      </c>
      <c r="BE20" s="86"/>
      <c r="BF20" s="86"/>
      <c r="BG20" s="86"/>
      <c r="BH20" s="86" t="s">
        <v>407</v>
      </c>
      <c r="BI20" s="92">
        <v>77</v>
      </c>
      <c r="BJ20" s="86"/>
      <c r="BK20" s="86" t="s">
        <v>407</v>
      </c>
      <c r="BL20" s="86" t="s">
        <v>407</v>
      </c>
      <c r="BM20" s="86"/>
      <c r="BN20" s="86" t="s">
        <v>407</v>
      </c>
      <c r="BO20" s="86" t="s">
        <v>407</v>
      </c>
      <c r="BP20" s="86" t="s">
        <v>407</v>
      </c>
      <c r="BQ20" s="86" t="s">
        <v>407</v>
      </c>
      <c r="BR20" s="86" t="s">
        <v>407</v>
      </c>
      <c r="BV20" s="3" t="s">
        <v>407</v>
      </c>
      <c r="BW20" s="3" t="s">
        <v>4</v>
      </c>
      <c r="BY20" s="3" t="s">
        <v>407</v>
      </c>
      <c r="BZ20" s="3" t="s">
        <v>407</v>
      </c>
      <c r="CB20" s="3" t="s">
        <v>407</v>
      </c>
      <c r="CC20" s="3" t="s">
        <v>407</v>
      </c>
      <c r="CD20" s="3" t="s">
        <v>407</v>
      </c>
      <c r="CE20" s="85">
        <v>13556165</v>
      </c>
      <c r="CF20" s="82">
        <v>0</v>
      </c>
      <c r="CG20" s="82">
        <v>0</v>
      </c>
      <c r="CH20" s="82">
        <v>0</v>
      </c>
      <c r="CI20" s="82" t="s">
        <v>407</v>
      </c>
      <c r="CJ20" s="82">
        <v>13556165</v>
      </c>
      <c r="CK20" s="82">
        <v>0</v>
      </c>
      <c r="CL20" s="82" t="s">
        <v>407</v>
      </c>
      <c r="CM20" s="82" t="s">
        <v>407</v>
      </c>
      <c r="CN20" s="82">
        <v>0</v>
      </c>
      <c r="CO20" s="82" t="s">
        <v>407</v>
      </c>
      <c r="CP20" s="82" t="s">
        <v>407</v>
      </c>
      <c r="CQ20" s="82" t="s">
        <v>407</v>
      </c>
      <c r="CR20" s="131">
        <v>85</v>
      </c>
      <c r="CS20" s="131">
        <v>0</v>
      </c>
      <c r="CT20" s="131">
        <v>0</v>
      </c>
      <c r="CU20" s="132">
        <v>0</v>
      </c>
      <c r="CV20" s="3" t="s">
        <v>407</v>
      </c>
      <c r="CW20" s="79">
        <v>0</v>
      </c>
      <c r="CX20" s="131">
        <v>16</v>
      </c>
      <c r="CY20" s="131">
        <v>0</v>
      </c>
      <c r="CZ20" s="80" t="s">
        <v>407</v>
      </c>
      <c r="DA20" s="80" t="s">
        <v>407</v>
      </c>
      <c r="DB20" s="79">
        <v>16</v>
      </c>
      <c r="DC20" s="131">
        <v>0</v>
      </c>
      <c r="DD20" s="3" t="s">
        <v>407</v>
      </c>
      <c r="DE20" s="3" t="s">
        <v>407</v>
      </c>
      <c r="DF20" s="3" t="s">
        <v>407</v>
      </c>
      <c r="DG20" s="79">
        <v>0</v>
      </c>
      <c r="DH20" s="4">
        <v>101</v>
      </c>
      <c r="DI20" s="80">
        <v>106.35</v>
      </c>
      <c r="DJ20" s="138">
        <v>99.67</v>
      </c>
      <c r="DK20" s="80">
        <v>100.87</v>
      </c>
      <c r="DL20" s="3">
        <v>135</v>
      </c>
      <c r="DP20" s="1"/>
      <c r="DQ20" s="1"/>
    </row>
    <row r="21" spans="1:121" s="3" customFormat="1" x14ac:dyDescent="0.2">
      <c r="A21" s="3">
        <v>14</v>
      </c>
      <c r="B21" s="3" t="s">
        <v>15</v>
      </c>
      <c r="C21" s="3" t="s">
        <v>167</v>
      </c>
      <c r="D21" s="3" t="s">
        <v>442</v>
      </c>
      <c r="E21" s="14">
        <v>2020</v>
      </c>
      <c r="F21" s="82">
        <v>5278</v>
      </c>
      <c r="G21" s="82">
        <v>1551342</v>
      </c>
      <c r="H21" s="82">
        <v>1130451</v>
      </c>
      <c r="I21" s="11">
        <v>1239</v>
      </c>
      <c r="J21" s="82">
        <v>306215</v>
      </c>
      <c r="K21" s="82">
        <v>232131</v>
      </c>
      <c r="L21" s="131">
        <v>23</v>
      </c>
      <c r="M21" s="131">
        <v>46</v>
      </c>
      <c r="N21" s="131">
        <v>0</v>
      </c>
      <c r="O21" s="132">
        <v>0</v>
      </c>
      <c r="P21" s="3" t="s">
        <v>407</v>
      </c>
      <c r="Q21" s="79">
        <v>46</v>
      </c>
      <c r="R21" s="131">
        <v>16</v>
      </c>
      <c r="S21" s="131">
        <v>0</v>
      </c>
      <c r="T21" s="80" t="s">
        <v>407</v>
      </c>
      <c r="U21" s="80" t="s">
        <v>407</v>
      </c>
      <c r="V21" s="79">
        <v>16</v>
      </c>
      <c r="W21" s="131">
        <v>0</v>
      </c>
      <c r="X21" s="3" t="s">
        <v>407</v>
      </c>
      <c r="Y21" s="3" t="s">
        <v>407</v>
      </c>
      <c r="Z21" s="3" t="s">
        <v>407</v>
      </c>
      <c r="AA21" s="79">
        <v>0</v>
      </c>
      <c r="AB21" s="4">
        <v>85</v>
      </c>
      <c r="AC21" s="80">
        <v>106.36</v>
      </c>
      <c r="AD21" s="80">
        <v>99.68</v>
      </c>
      <c r="AE21" s="3">
        <v>100.88</v>
      </c>
      <c r="AF21" s="81">
        <v>130</v>
      </c>
      <c r="AG21" s="105">
        <v>26479226</v>
      </c>
      <c r="AH21" s="105">
        <v>26479226</v>
      </c>
      <c r="AI21" s="105">
        <v>0</v>
      </c>
      <c r="AJ21" s="105">
        <v>0</v>
      </c>
      <c r="AK21" s="82" t="s">
        <v>407</v>
      </c>
      <c r="AL21" s="135">
        <v>26479226</v>
      </c>
      <c r="AM21" s="135">
        <v>0</v>
      </c>
      <c r="AN21" s="82" t="s">
        <v>407</v>
      </c>
      <c r="AO21" s="82" t="s">
        <v>407</v>
      </c>
      <c r="AP21" s="105">
        <v>0</v>
      </c>
      <c r="AQ21" s="82" t="s">
        <v>407</v>
      </c>
      <c r="AR21" s="82" t="s">
        <v>407</v>
      </c>
      <c r="AS21" s="82" t="s">
        <v>407</v>
      </c>
      <c r="AT21" s="104">
        <v>5017</v>
      </c>
      <c r="AU21" s="82">
        <v>4198</v>
      </c>
      <c r="AV21" s="82">
        <v>3770</v>
      </c>
      <c r="AW21" s="80">
        <v>1440.18</v>
      </c>
      <c r="AX21" s="82">
        <v>5278</v>
      </c>
      <c r="AY21" s="80">
        <v>3.6648190171523098</v>
      </c>
      <c r="AZ21" s="83">
        <v>9.4999999999999998E-3</v>
      </c>
      <c r="BA21" s="3">
        <v>57</v>
      </c>
      <c r="BB21" s="3">
        <v>6029</v>
      </c>
      <c r="BC21" s="123">
        <v>102.3</v>
      </c>
      <c r="BD21" s="3">
        <v>104.2</v>
      </c>
      <c r="BE21" s="86">
        <v>563</v>
      </c>
      <c r="BF21" s="86"/>
      <c r="BG21" s="86"/>
      <c r="BH21" s="86" t="s">
        <v>407</v>
      </c>
      <c r="BI21" s="92">
        <v>113</v>
      </c>
      <c r="BJ21" s="86"/>
      <c r="BK21" s="86" t="s">
        <v>407</v>
      </c>
      <c r="BL21" s="86" t="s">
        <v>407</v>
      </c>
      <c r="BM21" s="86"/>
      <c r="BN21" s="86" t="s">
        <v>407</v>
      </c>
      <c r="BO21" s="86" t="s">
        <v>407</v>
      </c>
      <c r="BP21" s="86" t="s">
        <v>407</v>
      </c>
      <c r="BQ21" s="86" t="s">
        <v>407</v>
      </c>
      <c r="BR21" s="86" t="s">
        <v>407</v>
      </c>
      <c r="BS21" s="3" t="s">
        <v>15</v>
      </c>
      <c r="BV21" s="3" t="s">
        <v>407</v>
      </c>
      <c r="BW21" s="3" t="s">
        <v>4</v>
      </c>
      <c r="BY21" s="3" t="s">
        <v>407</v>
      </c>
      <c r="BZ21" s="3" t="s">
        <v>407</v>
      </c>
      <c r="CB21" s="3" t="s">
        <v>407</v>
      </c>
      <c r="CC21" s="3" t="s">
        <v>407</v>
      </c>
      <c r="CD21" s="3" t="s">
        <v>407</v>
      </c>
      <c r="CE21" s="85">
        <v>23303163</v>
      </c>
      <c r="CF21" s="82">
        <v>23303163</v>
      </c>
      <c r="CG21" s="82">
        <v>0</v>
      </c>
      <c r="CH21" s="82">
        <v>0</v>
      </c>
      <c r="CI21" s="82" t="s">
        <v>407</v>
      </c>
      <c r="CJ21" s="82">
        <v>23303163</v>
      </c>
      <c r="CK21" s="82">
        <v>0</v>
      </c>
      <c r="CL21" s="82" t="s">
        <v>407</v>
      </c>
      <c r="CM21" s="82" t="s">
        <v>407</v>
      </c>
      <c r="CN21" s="82">
        <v>0</v>
      </c>
      <c r="CO21" s="82" t="s">
        <v>407</v>
      </c>
      <c r="CP21" s="82" t="s">
        <v>407</v>
      </c>
      <c r="CQ21" s="82" t="s">
        <v>407</v>
      </c>
      <c r="CR21" s="131">
        <v>23</v>
      </c>
      <c r="CS21" s="131">
        <v>46</v>
      </c>
      <c r="CT21" s="131">
        <v>0</v>
      </c>
      <c r="CU21" s="132">
        <v>0</v>
      </c>
      <c r="CV21" s="3" t="s">
        <v>407</v>
      </c>
      <c r="CW21" s="79">
        <v>46</v>
      </c>
      <c r="CX21" s="131">
        <v>16</v>
      </c>
      <c r="CY21" s="131">
        <v>0</v>
      </c>
      <c r="CZ21" s="80" t="s">
        <v>407</v>
      </c>
      <c r="DA21" s="80" t="s">
        <v>407</v>
      </c>
      <c r="DB21" s="79">
        <v>16</v>
      </c>
      <c r="DC21" s="131">
        <v>0</v>
      </c>
      <c r="DD21" s="3" t="s">
        <v>407</v>
      </c>
      <c r="DE21" s="3" t="s">
        <v>407</v>
      </c>
      <c r="DF21" s="3" t="s">
        <v>407</v>
      </c>
      <c r="DG21" s="79">
        <v>0</v>
      </c>
      <c r="DH21" s="4">
        <v>85</v>
      </c>
      <c r="DI21" s="80">
        <v>106.35</v>
      </c>
      <c r="DJ21" s="138">
        <v>99.67</v>
      </c>
      <c r="DK21" s="80">
        <v>100.87</v>
      </c>
      <c r="DL21" s="3">
        <v>135</v>
      </c>
      <c r="DP21" s="1"/>
      <c r="DQ21" s="1"/>
    </row>
    <row r="22" spans="1:121" s="3" customFormat="1" x14ac:dyDescent="0.2">
      <c r="A22" s="3">
        <v>21</v>
      </c>
      <c r="B22" s="3" t="s">
        <v>16</v>
      </c>
      <c r="C22" s="3" t="s">
        <v>167</v>
      </c>
      <c r="D22" s="3" t="s">
        <v>443</v>
      </c>
      <c r="E22" s="14">
        <v>2020</v>
      </c>
      <c r="F22" s="82">
        <v>689</v>
      </c>
      <c r="G22" s="82">
        <v>1551342</v>
      </c>
      <c r="H22" s="82">
        <v>1130451</v>
      </c>
      <c r="I22" s="11">
        <v>156</v>
      </c>
      <c r="J22" s="82">
        <v>306215</v>
      </c>
      <c r="K22" s="82">
        <v>232131</v>
      </c>
      <c r="L22" s="131">
        <v>52</v>
      </c>
      <c r="M22" s="131">
        <v>52</v>
      </c>
      <c r="N22" s="131">
        <v>45</v>
      </c>
      <c r="O22" s="132">
        <v>0</v>
      </c>
      <c r="P22" s="3" t="s">
        <v>407</v>
      </c>
      <c r="Q22" s="79">
        <v>50.6228041329192</v>
      </c>
      <c r="R22" s="131">
        <v>20</v>
      </c>
      <c r="S22" s="131">
        <v>0</v>
      </c>
      <c r="T22" s="80" t="s">
        <v>407</v>
      </c>
      <c r="U22" s="80" t="s">
        <v>407</v>
      </c>
      <c r="V22" s="79">
        <v>20</v>
      </c>
      <c r="W22" s="131">
        <v>0</v>
      </c>
      <c r="X22" s="3" t="s">
        <v>407</v>
      </c>
      <c r="Y22" s="3" t="s">
        <v>407</v>
      </c>
      <c r="Z22" s="3" t="s">
        <v>407</v>
      </c>
      <c r="AA22" s="79">
        <v>0</v>
      </c>
      <c r="AB22" s="4">
        <v>122.62</v>
      </c>
      <c r="AC22" s="80">
        <v>106.36</v>
      </c>
      <c r="AD22" s="80">
        <v>99.68</v>
      </c>
      <c r="AE22" s="3">
        <v>100.88</v>
      </c>
      <c r="AF22" s="81">
        <v>130</v>
      </c>
      <c r="AG22" s="105">
        <v>1724205</v>
      </c>
      <c r="AH22" s="105">
        <v>1384981</v>
      </c>
      <c r="AI22" s="105">
        <v>339224</v>
      </c>
      <c r="AJ22" s="105">
        <v>0</v>
      </c>
      <c r="AK22" s="82" t="s">
        <v>407</v>
      </c>
      <c r="AL22" s="105">
        <v>1724205</v>
      </c>
      <c r="AM22" s="105">
        <v>0</v>
      </c>
      <c r="AN22" s="82" t="s">
        <v>407</v>
      </c>
      <c r="AO22" s="82" t="s">
        <v>407</v>
      </c>
      <c r="AP22" s="105">
        <v>0</v>
      </c>
      <c r="AQ22" s="82" t="s">
        <v>407</v>
      </c>
      <c r="AR22" s="82" t="s">
        <v>407</v>
      </c>
      <c r="AS22" s="82" t="s">
        <v>407</v>
      </c>
      <c r="AT22" s="104">
        <v>2502</v>
      </c>
      <c r="AU22" s="82">
        <v>4198</v>
      </c>
      <c r="AV22" s="82">
        <v>3770</v>
      </c>
      <c r="AW22" s="80">
        <v>106.53</v>
      </c>
      <c r="AX22" s="82">
        <v>689</v>
      </c>
      <c r="AY22" s="80">
        <v>6.4674382041523604</v>
      </c>
      <c r="AZ22" s="83">
        <v>2.8E-3</v>
      </c>
      <c r="BA22" s="3">
        <v>29</v>
      </c>
      <c r="BB22" s="3">
        <v>10513</v>
      </c>
      <c r="BC22" s="123">
        <v>102.3</v>
      </c>
      <c r="BD22" s="3">
        <v>104.2</v>
      </c>
      <c r="BE22" s="86">
        <v>54</v>
      </c>
      <c r="BF22" s="86">
        <v>15</v>
      </c>
      <c r="BG22" s="86"/>
      <c r="BH22" s="86" t="s">
        <v>407</v>
      </c>
      <c r="BI22" s="92">
        <v>19</v>
      </c>
      <c r="BJ22" s="86"/>
      <c r="BK22" s="86" t="s">
        <v>407</v>
      </c>
      <c r="BL22" s="86" t="s">
        <v>407</v>
      </c>
      <c r="BM22" s="86"/>
      <c r="BN22" s="86" t="s">
        <v>407</v>
      </c>
      <c r="BO22" s="86" t="s">
        <v>407</v>
      </c>
      <c r="BP22" s="86" t="s">
        <v>407</v>
      </c>
      <c r="BQ22" s="86" t="s">
        <v>407</v>
      </c>
      <c r="BR22" s="86" t="s">
        <v>407</v>
      </c>
      <c r="BS22" s="3" t="s">
        <v>16</v>
      </c>
      <c r="BT22" s="3" t="s">
        <v>17</v>
      </c>
      <c r="BV22" s="3" t="s">
        <v>407</v>
      </c>
      <c r="BW22" s="3" t="s">
        <v>17</v>
      </c>
      <c r="BY22" s="3" t="s">
        <v>407</v>
      </c>
      <c r="BZ22" s="3" t="s">
        <v>407</v>
      </c>
      <c r="CB22" s="3" t="s">
        <v>407</v>
      </c>
      <c r="CC22" s="3" t="s">
        <v>407</v>
      </c>
      <c r="CD22" s="3" t="s">
        <v>407</v>
      </c>
      <c r="CE22" s="85">
        <v>2467981</v>
      </c>
      <c r="CF22" s="82">
        <v>1982425</v>
      </c>
      <c r="CG22" s="82">
        <v>485555</v>
      </c>
      <c r="CH22" s="82">
        <v>0</v>
      </c>
      <c r="CI22" s="82" t="s">
        <v>407</v>
      </c>
      <c r="CJ22" s="82">
        <v>2467981</v>
      </c>
      <c r="CK22" s="82">
        <v>0</v>
      </c>
      <c r="CL22" s="82" t="s">
        <v>407</v>
      </c>
      <c r="CM22" s="82" t="s">
        <v>407</v>
      </c>
      <c r="CN22" s="82">
        <v>0</v>
      </c>
      <c r="CO22" s="82" t="s">
        <v>407</v>
      </c>
      <c r="CP22" s="82" t="s">
        <v>407</v>
      </c>
      <c r="CQ22" s="82" t="s">
        <v>407</v>
      </c>
      <c r="CR22" s="131">
        <v>52</v>
      </c>
      <c r="CS22" s="131">
        <v>52</v>
      </c>
      <c r="CT22" s="131">
        <v>45</v>
      </c>
      <c r="CU22" s="132">
        <v>0</v>
      </c>
      <c r="CV22" s="3" t="s">
        <v>407</v>
      </c>
      <c r="CW22" s="79">
        <v>50.6228041329192</v>
      </c>
      <c r="CX22" s="131">
        <v>20</v>
      </c>
      <c r="CY22" s="131">
        <v>0</v>
      </c>
      <c r="CZ22" s="80" t="s">
        <v>407</v>
      </c>
      <c r="DA22" s="80" t="s">
        <v>407</v>
      </c>
      <c r="DB22" s="79">
        <v>20</v>
      </c>
      <c r="DC22" s="131">
        <v>0</v>
      </c>
      <c r="DD22" s="3" t="s">
        <v>407</v>
      </c>
      <c r="DE22" s="3" t="s">
        <v>407</v>
      </c>
      <c r="DF22" s="3" t="s">
        <v>407</v>
      </c>
      <c r="DG22" s="79">
        <v>0</v>
      </c>
      <c r="DH22" s="4">
        <v>122.62</v>
      </c>
      <c r="DI22" s="80">
        <v>106.35</v>
      </c>
      <c r="DJ22" s="138">
        <v>99.67</v>
      </c>
      <c r="DK22" s="80">
        <v>100.87</v>
      </c>
      <c r="DL22" s="3">
        <v>135</v>
      </c>
      <c r="DP22" s="1"/>
      <c r="DQ22" s="1"/>
    </row>
    <row r="23" spans="1:121" s="3" customFormat="1" x14ac:dyDescent="0.2">
      <c r="A23" s="3">
        <v>22</v>
      </c>
      <c r="B23" s="3" t="s">
        <v>18</v>
      </c>
      <c r="C23" s="3" t="s">
        <v>167</v>
      </c>
      <c r="D23" s="3" t="s">
        <v>443</v>
      </c>
      <c r="E23" s="14">
        <v>2020</v>
      </c>
      <c r="F23" s="82">
        <v>851</v>
      </c>
      <c r="G23" s="82">
        <v>1551342</v>
      </c>
      <c r="H23" s="82">
        <v>1130451</v>
      </c>
      <c r="I23" s="11">
        <v>176</v>
      </c>
      <c r="J23" s="82">
        <v>306215</v>
      </c>
      <c r="K23" s="82">
        <v>232131</v>
      </c>
      <c r="L23" s="131">
        <v>46</v>
      </c>
      <c r="M23" s="131">
        <v>50</v>
      </c>
      <c r="N23" s="131">
        <v>0</v>
      </c>
      <c r="O23" s="132">
        <v>0</v>
      </c>
      <c r="P23" s="3" t="s">
        <v>407</v>
      </c>
      <c r="Q23" s="79">
        <v>50</v>
      </c>
      <c r="R23" s="131">
        <v>18</v>
      </c>
      <c r="S23" s="131">
        <v>0</v>
      </c>
      <c r="T23" s="80" t="s">
        <v>407</v>
      </c>
      <c r="U23" s="80" t="s">
        <v>407</v>
      </c>
      <c r="V23" s="79">
        <v>18</v>
      </c>
      <c r="W23" s="131">
        <v>0</v>
      </c>
      <c r="X23" s="3" t="s">
        <v>407</v>
      </c>
      <c r="Y23" s="3" t="s">
        <v>407</v>
      </c>
      <c r="Z23" s="3" t="s">
        <v>407</v>
      </c>
      <c r="AA23" s="79">
        <v>0</v>
      </c>
      <c r="AB23" s="4">
        <v>114</v>
      </c>
      <c r="AC23" s="80">
        <v>106.36</v>
      </c>
      <c r="AD23" s="80">
        <v>99.68</v>
      </c>
      <c r="AE23" s="3">
        <v>100.88</v>
      </c>
      <c r="AF23" s="81">
        <v>130</v>
      </c>
      <c r="AG23" s="105">
        <v>2458284</v>
      </c>
      <c r="AH23" s="105">
        <v>2458284</v>
      </c>
      <c r="AI23" s="105">
        <v>0</v>
      </c>
      <c r="AJ23" s="105">
        <v>0</v>
      </c>
      <c r="AK23" s="82" t="s">
        <v>407</v>
      </c>
      <c r="AL23" s="135">
        <v>2458284</v>
      </c>
      <c r="AM23" s="135">
        <v>0</v>
      </c>
      <c r="AN23" s="82" t="s">
        <v>407</v>
      </c>
      <c r="AO23" s="82" t="s">
        <v>407</v>
      </c>
      <c r="AP23" s="105">
        <v>0</v>
      </c>
      <c r="AQ23" s="82" t="s">
        <v>407</v>
      </c>
      <c r="AR23" s="82" t="s">
        <v>407</v>
      </c>
      <c r="AS23" s="82" t="s">
        <v>407</v>
      </c>
      <c r="AT23" s="104">
        <v>2889</v>
      </c>
      <c r="AU23" s="82">
        <v>4198</v>
      </c>
      <c r="AV23" s="82">
        <v>3770</v>
      </c>
      <c r="AW23" s="80">
        <v>150.59</v>
      </c>
      <c r="AX23" s="82">
        <v>851</v>
      </c>
      <c r="AY23" s="80">
        <v>5.6510862710746004</v>
      </c>
      <c r="AZ23" s="83">
        <v>0</v>
      </c>
      <c r="BA23" s="3">
        <v>0</v>
      </c>
      <c r="BB23" s="3">
        <v>9053</v>
      </c>
      <c r="BC23" s="123">
        <v>102.3</v>
      </c>
      <c r="BD23" s="3">
        <v>104.2</v>
      </c>
      <c r="BE23" s="86">
        <v>72</v>
      </c>
      <c r="BF23" s="86"/>
      <c r="BG23" s="86"/>
      <c r="BH23" s="86" t="s">
        <v>407</v>
      </c>
      <c r="BI23" s="92">
        <v>20</v>
      </c>
      <c r="BJ23" s="86"/>
      <c r="BK23" s="86" t="s">
        <v>407</v>
      </c>
      <c r="BL23" s="86" t="s">
        <v>407</v>
      </c>
      <c r="BM23" s="86"/>
      <c r="BN23" s="86" t="s">
        <v>407</v>
      </c>
      <c r="BO23" s="86" t="s">
        <v>407</v>
      </c>
      <c r="BP23" s="86" t="s">
        <v>407</v>
      </c>
      <c r="BQ23" s="86" t="s">
        <v>407</v>
      </c>
      <c r="BR23" s="86" t="s">
        <v>407</v>
      </c>
      <c r="BS23" s="3" t="s">
        <v>18</v>
      </c>
      <c r="BV23" s="3" t="s">
        <v>407</v>
      </c>
      <c r="BW23" s="3" t="s">
        <v>30</v>
      </c>
      <c r="BY23" s="3" t="s">
        <v>407</v>
      </c>
      <c r="BZ23" s="3" t="s">
        <v>407</v>
      </c>
      <c r="CB23" s="3" t="s">
        <v>407</v>
      </c>
      <c r="CC23" s="3" t="s">
        <v>407</v>
      </c>
      <c r="CD23" s="3" t="s">
        <v>407</v>
      </c>
      <c r="CE23" s="85">
        <v>3047602</v>
      </c>
      <c r="CF23" s="82">
        <v>3047602</v>
      </c>
      <c r="CG23" s="82">
        <v>0</v>
      </c>
      <c r="CH23" s="82">
        <v>0</v>
      </c>
      <c r="CI23" s="82" t="s">
        <v>407</v>
      </c>
      <c r="CJ23" s="82">
        <v>3047602</v>
      </c>
      <c r="CK23" s="82">
        <v>0</v>
      </c>
      <c r="CL23" s="82" t="s">
        <v>407</v>
      </c>
      <c r="CM23" s="82" t="s">
        <v>407</v>
      </c>
      <c r="CN23" s="82">
        <v>0</v>
      </c>
      <c r="CO23" s="82" t="s">
        <v>407</v>
      </c>
      <c r="CP23" s="82" t="s">
        <v>407</v>
      </c>
      <c r="CQ23" s="82" t="s">
        <v>407</v>
      </c>
      <c r="CR23" s="131">
        <v>46</v>
      </c>
      <c r="CS23" s="131">
        <v>50</v>
      </c>
      <c r="CT23" s="131">
        <v>0</v>
      </c>
      <c r="CU23" s="132">
        <v>0</v>
      </c>
      <c r="CV23" s="3" t="s">
        <v>407</v>
      </c>
      <c r="CW23" s="79">
        <v>50</v>
      </c>
      <c r="CX23" s="131">
        <v>18</v>
      </c>
      <c r="CY23" s="131">
        <v>0</v>
      </c>
      <c r="CZ23" s="80" t="s">
        <v>407</v>
      </c>
      <c r="DA23" s="80" t="s">
        <v>407</v>
      </c>
      <c r="DB23" s="79">
        <v>18</v>
      </c>
      <c r="DC23" s="131">
        <v>0</v>
      </c>
      <c r="DD23" s="3" t="s">
        <v>407</v>
      </c>
      <c r="DE23" s="3" t="s">
        <v>407</v>
      </c>
      <c r="DF23" s="3" t="s">
        <v>407</v>
      </c>
      <c r="DG23" s="79">
        <v>0</v>
      </c>
      <c r="DH23" s="4">
        <v>114</v>
      </c>
      <c r="DI23" s="80">
        <v>106.35</v>
      </c>
      <c r="DJ23" s="138">
        <v>99.67</v>
      </c>
      <c r="DK23" s="80">
        <v>100.87</v>
      </c>
      <c r="DL23" s="3">
        <v>135</v>
      </c>
      <c r="DP23" s="1"/>
      <c r="DQ23" s="1"/>
    </row>
    <row r="24" spans="1:121" s="3" customFormat="1" x14ac:dyDescent="0.2">
      <c r="A24" s="3">
        <v>23</v>
      </c>
      <c r="B24" s="3" t="s">
        <v>19</v>
      </c>
      <c r="C24" s="3" t="s">
        <v>167</v>
      </c>
      <c r="D24" s="3" t="s">
        <v>443</v>
      </c>
      <c r="E24" s="14">
        <v>2020</v>
      </c>
      <c r="F24" s="82">
        <v>595</v>
      </c>
      <c r="G24" s="82">
        <v>1551342</v>
      </c>
      <c r="H24" s="82">
        <v>1130451</v>
      </c>
      <c r="I24" s="11">
        <v>84</v>
      </c>
      <c r="J24" s="82">
        <v>306215</v>
      </c>
      <c r="K24" s="82">
        <v>232131</v>
      </c>
      <c r="L24" s="131">
        <v>33</v>
      </c>
      <c r="M24" s="131">
        <v>0</v>
      </c>
      <c r="N24" s="131">
        <v>0</v>
      </c>
      <c r="O24" s="132">
        <v>0</v>
      </c>
      <c r="P24" s="3" t="s">
        <v>407</v>
      </c>
      <c r="Q24" s="79">
        <v>0</v>
      </c>
      <c r="R24" s="131">
        <v>0</v>
      </c>
      <c r="S24" s="131">
        <v>0</v>
      </c>
      <c r="T24" s="80" t="s">
        <v>407</v>
      </c>
      <c r="U24" s="80" t="s">
        <v>407</v>
      </c>
      <c r="V24" s="79">
        <v>0</v>
      </c>
      <c r="W24" s="131">
        <v>65</v>
      </c>
      <c r="X24" s="3" t="s">
        <v>407</v>
      </c>
      <c r="Y24" s="3" t="s">
        <v>407</v>
      </c>
      <c r="Z24" s="3" t="s">
        <v>407</v>
      </c>
      <c r="AA24" s="79">
        <v>65</v>
      </c>
      <c r="AB24" s="4">
        <v>98</v>
      </c>
      <c r="AC24" s="80">
        <v>106.36</v>
      </c>
      <c r="AD24" s="80">
        <v>99.68</v>
      </c>
      <c r="AE24" s="3">
        <v>100.88</v>
      </c>
      <c r="AF24" s="81">
        <v>130</v>
      </c>
      <c r="AG24" s="105">
        <v>4507111</v>
      </c>
      <c r="AH24" s="105">
        <v>0</v>
      </c>
      <c r="AI24" s="105">
        <v>0</v>
      </c>
      <c r="AJ24" s="105">
        <v>0</v>
      </c>
      <c r="AK24" s="82" t="s">
        <v>407</v>
      </c>
      <c r="AL24" s="135">
        <v>0</v>
      </c>
      <c r="AM24" s="135">
        <v>0</v>
      </c>
      <c r="AN24" s="82" t="s">
        <v>407</v>
      </c>
      <c r="AO24" s="82" t="s">
        <v>407</v>
      </c>
      <c r="AP24" s="105">
        <v>4507111</v>
      </c>
      <c r="AQ24" s="82" t="s">
        <v>407</v>
      </c>
      <c r="AR24" s="82" t="s">
        <v>407</v>
      </c>
      <c r="AS24" s="82" t="s">
        <v>407</v>
      </c>
      <c r="AT24" s="104">
        <v>7575</v>
      </c>
      <c r="AU24" s="82">
        <v>4198</v>
      </c>
      <c r="AV24" s="82">
        <v>3770</v>
      </c>
      <c r="AW24" s="80">
        <v>86.23</v>
      </c>
      <c r="AX24" s="82">
        <v>595</v>
      </c>
      <c r="AY24" s="80">
        <v>6.9000441301202402</v>
      </c>
      <c r="AZ24" s="83">
        <v>0.13700000000000001</v>
      </c>
      <c r="BA24" s="3">
        <v>1537</v>
      </c>
      <c r="BB24" s="3">
        <v>11219</v>
      </c>
      <c r="BC24" s="123">
        <v>102.3</v>
      </c>
      <c r="BD24" s="3">
        <v>104.2</v>
      </c>
      <c r="BE24" s="86"/>
      <c r="BF24" s="86"/>
      <c r="BG24" s="86"/>
      <c r="BH24" s="86" t="s">
        <v>407</v>
      </c>
      <c r="BI24" s="92"/>
      <c r="BJ24" s="86"/>
      <c r="BK24" s="86" t="s">
        <v>407</v>
      </c>
      <c r="BL24" s="86" t="s">
        <v>407</v>
      </c>
      <c r="BM24" s="86">
        <v>48</v>
      </c>
      <c r="BN24" s="86" t="s">
        <v>407</v>
      </c>
      <c r="BO24" s="86" t="s">
        <v>407</v>
      </c>
      <c r="BP24" s="86" t="s">
        <v>407</v>
      </c>
      <c r="BQ24" s="86" t="s">
        <v>407</v>
      </c>
      <c r="BR24" s="86" t="s">
        <v>407</v>
      </c>
      <c r="BV24" s="3" t="s">
        <v>407</v>
      </c>
      <c r="BY24" s="3" t="s">
        <v>407</v>
      </c>
      <c r="BZ24" s="3" t="s">
        <v>407</v>
      </c>
      <c r="CA24" s="3" t="s">
        <v>313</v>
      </c>
      <c r="CB24" s="3" t="s">
        <v>407</v>
      </c>
      <c r="CC24" s="3" t="s">
        <v>407</v>
      </c>
      <c r="CD24" s="3" t="s">
        <v>407</v>
      </c>
      <c r="CE24" s="85">
        <v>3096334</v>
      </c>
      <c r="CF24" s="82">
        <v>0</v>
      </c>
      <c r="CG24" s="82">
        <v>0</v>
      </c>
      <c r="CH24" s="82">
        <v>0</v>
      </c>
      <c r="CI24" s="82" t="s">
        <v>407</v>
      </c>
      <c r="CJ24" s="82">
        <v>0</v>
      </c>
      <c r="CK24" s="82">
        <v>0</v>
      </c>
      <c r="CL24" s="82" t="s">
        <v>407</v>
      </c>
      <c r="CM24" s="82" t="s">
        <v>407</v>
      </c>
      <c r="CN24" s="82">
        <v>3096334</v>
      </c>
      <c r="CO24" s="82" t="s">
        <v>407</v>
      </c>
      <c r="CP24" s="82" t="s">
        <v>407</v>
      </c>
      <c r="CQ24" s="82" t="s">
        <v>407</v>
      </c>
      <c r="CR24" s="131">
        <v>33</v>
      </c>
      <c r="CS24" s="131">
        <v>0</v>
      </c>
      <c r="CT24" s="131">
        <v>0</v>
      </c>
      <c r="CU24" s="132">
        <v>0</v>
      </c>
      <c r="CV24" s="3" t="s">
        <v>407</v>
      </c>
      <c r="CW24" s="79">
        <v>0</v>
      </c>
      <c r="CX24" s="131">
        <v>0</v>
      </c>
      <c r="CY24" s="131">
        <v>0</v>
      </c>
      <c r="CZ24" s="80" t="s">
        <v>407</v>
      </c>
      <c r="DA24" s="80" t="s">
        <v>407</v>
      </c>
      <c r="DB24" s="79">
        <v>0</v>
      </c>
      <c r="DC24" s="131">
        <v>65</v>
      </c>
      <c r="DD24" s="3" t="s">
        <v>407</v>
      </c>
      <c r="DE24" s="3" t="s">
        <v>407</v>
      </c>
      <c r="DF24" s="3" t="s">
        <v>407</v>
      </c>
      <c r="DG24" s="79">
        <v>65</v>
      </c>
      <c r="DH24" s="4">
        <v>98</v>
      </c>
      <c r="DI24" s="80">
        <v>106.35</v>
      </c>
      <c r="DJ24" s="138">
        <v>99.67</v>
      </c>
      <c r="DK24" s="80">
        <v>100.87</v>
      </c>
      <c r="DL24" s="3">
        <v>135</v>
      </c>
      <c r="DP24" s="1"/>
      <c r="DQ24" s="1"/>
    </row>
    <row r="25" spans="1:121" s="3" customFormat="1" x14ac:dyDescent="0.2">
      <c r="A25" s="3">
        <v>24</v>
      </c>
      <c r="B25" s="3" t="s">
        <v>20</v>
      </c>
      <c r="C25" s="3" t="s">
        <v>167</v>
      </c>
      <c r="D25" s="3" t="s">
        <v>443</v>
      </c>
      <c r="E25" s="14">
        <v>2020</v>
      </c>
      <c r="F25" s="82">
        <v>1022</v>
      </c>
      <c r="G25" s="82">
        <v>1551342</v>
      </c>
      <c r="H25" s="82">
        <v>1130451</v>
      </c>
      <c r="I25" s="11">
        <v>255</v>
      </c>
      <c r="J25" s="82">
        <v>306215</v>
      </c>
      <c r="K25" s="82">
        <v>232131</v>
      </c>
      <c r="L25" s="131">
        <v>41</v>
      </c>
      <c r="M25" s="131">
        <v>0</v>
      </c>
      <c r="N25" s="131">
        <v>0</v>
      </c>
      <c r="O25" s="132">
        <v>0</v>
      </c>
      <c r="P25" s="3" t="s">
        <v>407</v>
      </c>
      <c r="Q25" s="79">
        <v>0</v>
      </c>
      <c r="R25" s="131">
        <v>0</v>
      </c>
      <c r="S25" s="131">
        <v>0</v>
      </c>
      <c r="T25" s="80" t="s">
        <v>407</v>
      </c>
      <c r="U25" s="80" t="s">
        <v>407</v>
      </c>
      <c r="V25" s="79">
        <v>0</v>
      </c>
      <c r="W25" s="131">
        <v>65</v>
      </c>
      <c r="X25" s="3" t="s">
        <v>407</v>
      </c>
      <c r="Y25" s="3" t="s">
        <v>407</v>
      </c>
      <c r="Z25" s="3" t="s">
        <v>407</v>
      </c>
      <c r="AA25" s="79">
        <v>65</v>
      </c>
      <c r="AB25" s="4">
        <v>106</v>
      </c>
      <c r="AC25" s="80">
        <v>106.36</v>
      </c>
      <c r="AD25" s="80">
        <v>99.68</v>
      </c>
      <c r="AE25" s="3">
        <v>100.88</v>
      </c>
      <c r="AF25" s="81">
        <v>130</v>
      </c>
      <c r="AG25" s="105">
        <v>2526771</v>
      </c>
      <c r="AH25" s="105">
        <v>0</v>
      </c>
      <c r="AI25" s="105">
        <v>0</v>
      </c>
      <c r="AJ25" s="105">
        <v>0</v>
      </c>
      <c r="AK25" s="82" t="s">
        <v>407</v>
      </c>
      <c r="AL25" s="135">
        <v>0</v>
      </c>
      <c r="AM25" s="135">
        <v>0</v>
      </c>
      <c r="AN25" s="82" t="s">
        <v>407</v>
      </c>
      <c r="AO25" s="82" t="s">
        <v>407</v>
      </c>
      <c r="AP25" s="105">
        <v>2526771</v>
      </c>
      <c r="AQ25" s="82" t="s">
        <v>407</v>
      </c>
      <c r="AR25" s="82" t="s">
        <v>407</v>
      </c>
      <c r="AS25" s="82" t="s">
        <v>407</v>
      </c>
      <c r="AT25" s="104">
        <v>2472</v>
      </c>
      <c r="AU25" s="82">
        <v>4198</v>
      </c>
      <c r="AV25" s="82">
        <v>3770</v>
      </c>
      <c r="AW25" s="80">
        <v>100.25</v>
      </c>
      <c r="AX25" s="82">
        <v>1022</v>
      </c>
      <c r="AY25" s="80">
        <v>10.1948028019691</v>
      </c>
      <c r="AZ25" s="83">
        <v>2.8899999999999999E-2</v>
      </c>
      <c r="BA25" s="3">
        <v>472</v>
      </c>
      <c r="BB25" s="3">
        <v>16337</v>
      </c>
      <c r="BC25" s="123">
        <v>102.3</v>
      </c>
      <c r="BD25" s="3">
        <v>104.2</v>
      </c>
      <c r="BE25" s="86"/>
      <c r="BF25" s="86"/>
      <c r="BG25" s="86"/>
      <c r="BH25" s="86" t="s">
        <v>407</v>
      </c>
      <c r="BI25" s="92"/>
      <c r="BJ25" s="86"/>
      <c r="BK25" s="86" t="s">
        <v>407</v>
      </c>
      <c r="BL25" s="86" t="s">
        <v>407</v>
      </c>
      <c r="BM25" s="86">
        <v>145</v>
      </c>
      <c r="BN25" s="86" t="s">
        <v>407</v>
      </c>
      <c r="BO25" s="86" t="s">
        <v>407</v>
      </c>
      <c r="BP25" s="86" t="s">
        <v>407</v>
      </c>
      <c r="BQ25" s="86" t="s">
        <v>407</v>
      </c>
      <c r="BR25" s="86" t="s">
        <v>407</v>
      </c>
      <c r="BV25" s="3" t="s">
        <v>407</v>
      </c>
      <c r="BY25" s="3" t="s">
        <v>407</v>
      </c>
      <c r="BZ25" s="3" t="s">
        <v>407</v>
      </c>
      <c r="CA25" s="3" t="s">
        <v>313</v>
      </c>
      <c r="CB25" s="3" t="s">
        <v>407</v>
      </c>
      <c r="CC25" s="3" t="s">
        <v>407</v>
      </c>
      <c r="CD25" s="3" t="s">
        <v>407</v>
      </c>
      <c r="CE25" s="85">
        <v>3660680</v>
      </c>
      <c r="CF25" s="82">
        <v>0</v>
      </c>
      <c r="CG25" s="82">
        <v>0</v>
      </c>
      <c r="CH25" s="82">
        <v>0</v>
      </c>
      <c r="CI25" s="82" t="s">
        <v>407</v>
      </c>
      <c r="CJ25" s="82">
        <v>0</v>
      </c>
      <c r="CK25" s="82">
        <v>0</v>
      </c>
      <c r="CL25" s="82" t="s">
        <v>407</v>
      </c>
      <c r="CM25" s="82" t="s">
        <v>407</v>
      </c>
      <c r="CN25" s="82">
        <v>3660680</v>
      </c>
      <c r="CO25" s="82" t="s">
        <v>407</v>
      </c>
      <c r="CP25" s="82" t="s">
        <v>407</v>
      </c>
      <c r="CQ25" s="82" t="s">
        <v>407</v>
      </c>
      <c r="CR25" s="131">
        <v>41</v>
      </c>
      <c r="CS25" s="131">
        <v>0</v>
      </c>
      <c r="CT25" s="131">
        <v>0</v>
      </c>
      <c r="CU25" s="132">
        <v>0</v>
      </c>
      <c r="CV25" s="3" t="s">
        <v>407</v>
      </c>
      <c r="CW25" s="79">
        <v>0</v>
      </c>
      <c r="CX25" s="131">
        <v>0</v>
      </c>
      <c r="CY25" s="131">
        <v>0</v>
      </c>
      <c r="CZ25" s="80" t="s">
        <v>407</v>
      </c>
      <c r="DA25" s="80" t="s">
        <v>407</v>
      </c>
      <c r="DB25" s="79">
        <v>0</v>
      </c>
      <c r="DC25" s="131">
        <v>65</v>
      </c>
      <c r="DD25" s="3" t="s">
        <v>407</v>
      </c>
      <c r="DE25" s="3" t="s">
        <v>407</v>
      </c>
      <c r="DF25" s="3" t="s">
        <v>407</v>
      </c>
      <c r="DG25" s="79">
        <v>65</v>
      </c>
      <c r="DH25" s="4">
        <v>106</v>
      </c>
      <c r="DI25" s="80">
        <v>106.35</v>
      </c>
      <c r="DJ25" s="138">
        <v>99.67</v>
      </c>
      <c r="DK25" s="80">
        <v>100.87</v>
      </c>
      <c r="DL25" s="3">
        <v>135</v>
      </c>
      <c r="DP25" s="1"/>
      <c r="DQ25" s="1"/>
    </row>
    <row r="26" spans="1:121" s="3" customFormat="1" x14ac:dyDescent="0.2">
      <c r="A26" s="3">
        <v>25</v>
      </c>
      <c r="B26" s="3" t="s">
        <v>21</v>
      </c>
      <c r="C26" s="3" t="s">
        <v>167</v>
      </c>
      <c r="D26" s="3" t="s">
        <v>443</v>
      </c>
      <c r="E26" s="14">
        <v>2020</v>
      </c>
      <c r="F26" s="82">
        <v>1912</v>
      </c>
      <c r="G26" s="82">
        <v>1551342</v>
      </c>
      <c r="H26" s="82">
        <v>1130451</v>
      </c>
      <c r="I26" s="11">
        <v>396</v>
      </c>
      <c r="J26" s="82">
        <v>306215</v>
      </c>
      <c r="K26" s="82">
        <v>232131</v>
      </c>
      <c r="L26" s="131">
        <v>39</v>
      </c>
      <c r="M26" s="131">
        <v>47</v>
      </c>
      <c r="N26" s="131">
        <v>0</v>
      </c>
      <c r="O26" s="132">
        <v>0</v>
      </c>
      <c r="P26" s="3" t="s">
        <v>407</v>
      </c>
      <c r="Q26" s="79">
        <v>47</v>
      </c>
      <c r="R26" s="131">
        <v>23</v>
      </c>
      <c r="S26" s="131">
        <v>0</v>
      </c>
      <c r="T26" s="80" t="s">
        <v>407</v>
      </c>
      <c r="U26" s="80" t="s">
        <v>407</v>
      </c>
      <c r="V26" s="79">
        <v>23</v>
      </c>
      <c r="W26" s="131">
        <v>0</v>
      </c>
      <c r="X26" s="3" t="s">
        <v>407</v>
      </c>
      <c r="Y26" s="3" t="s">
        <v>407</v>
      </c>
      <c r="Z26" s="3" t="s">
        <v>407</v>
      </c>
      <c r="AA26" s="79">
        <v>0</v>
      </c>
      <c r="AB26" s="4">
        <v>109</v>
      </c>
      <c r="AC26" s="80">
        <v>106.36</v>
      </c>
      <c r="AD26" s="80">
        <v>99.68</v>
      </c>
      <c r="AE26" s="3">
        <v>100.88</v>
      </c>
      <c r="AF26" s="81">
        <v>130</v>
      </c>
      <c r="AG26" s="105">
        <v>4785179</v>
      </c>
      <c r="AH26" s="105">
        <v>4785179</v>
      </c>
      <c r="AI26" s="105">
        <v>0</v>
      </c>
      <c r="AJ26" s="105">
        <v>0</v>
      </c>
      <c r="AK26" s="82" t="s">
        <v>407</v>
      </c>
      <c r="AL26" s="135">
        <v>4785179</v>
      </c>
      <c r="AM26" s="135">
        <v>0</v>
      </c>
      <c r="AN26" s="82" t="s">
        <v>407</v>
      </c>
      <c r="AO26" s="82" t="s">
        <v>407</v>
      </c>
      <c r="AP26" s="105">
        <v>0</v>
      </c>
      <c r="AQ26" s="82" t="s">
        <v>407</v>
      </c>
      <c r="AR26" s="82" t="s">
        <v>407</v>
      </c>
      <c r="AS26" s="82" t="s">
        <v>407</v>
      </c>
      <c r="AT26" s="104">
        <v>2503</v>
      </c>
      <c r="AU26" s="82">
        <v>4198</v>
      </c>
      <c r="AV26" s="82">
        <v>3770</v>
      </c>
      <c r="AW26" s="80">
        <v>758.66</v>
      </c>
      <c r="AX26" s="82">
        <v>1912</v>
      </c>
      <c r="AY26" s="80">
        <v>2.5202368823259498</v>
      </c>
      <c r="AZ26" s="83">
        <v>2.8E-3</v>
      </c>
      <c r="BA26" s="3">
        <v>12</v>
      </c>
      <c r="BB26" s="3">
        <v>4331</v>
      </c>
      <c r="BC26" s="123">
        <v>102.3</v>
      </c>
      <c r="BD26" s="3">
        <v>104.2</v>
      </c>
      <c r="BE26" s="86">
        <v>156</v>
      </c>
      <c r="BF26" s="86"/>
      <c r="BG26" s="86"/>
      <c r="BH26" s="86" t="s">
        <v>407</v>
      </c>
      <c r="BI26" s="92">
        <v>59</v>
      </c>
      <c r="BJ26" s="86"/>
      <c r="BK26" s="86" t="s">
        <v>407</v>
      </c>
      <c r="BL26" s="86" t="s">
        <v>407</v>
      </c>
      <c r="BM26" s="86"/>
      <c r="BN26" s="86" t="s">
        <v>407</v>
      </c>
      <c r="BO26" s="86" t="s">
        <v>407</v>
      </c>
      <c r="BP26" s="86" t="s">
        <v>407</v>
      </c>
      <c r="BQ26" s="86" t="s">
        <v>407</v>
      </c>
      <c r="BR26" s="86" t="s">
        <v>407</v>
      </c>
      <c r="BS26" s="3" t="s">
        <v>21</v>
      </c>
      <c r="BV26" s="3" t="s">
        <v>407</v>
      </c>
      <c r="BW26" s="3" t="s">
        <v>314</v>
      </c>
      <c r="BY26" s="3" t="s">
        <v>407</v>
      </c>
      <c r="BZ26" s="3" t="s">
        <v>407</v>
      </c>
      <c r="CB26" s="3" t="s">
        <v>407</v>
      </c>
      <c r="CC26" s="3" t="s">
        <v>407</v>
      </c>
      <c r="CD26" s="3" t="s">
        <v>407</v>
      </c>
      <c r="CE26" s="85">
        <v>6847271</v>
      </c>
      <c r="CF26" s="82">
        <v>6847271</v>
      </c>
      <c r="CG26" s="82">
        <v>0</v>
      </c>
      <c r="CH26" s="82">
        <v>0</v>
      </c>
      <c r="CI26" s="82" t="s">
        <v>407</v>
      </c>
      <c r="CJ26" s="82">
        <v>6847271</v>
      </c>
      <c r="CK26" s="82">
        <v>0</v>
      </c>
      <c r="CL26" s="82" t="s">
        <v>407</v>
      </c>
      <c r="CM26" s="82" t="s">
        <v>407</v>
      </c>
      <c r="CN26" s="82">
        <v>0</v>
      </c>
      <c r="CO26" s="82" t="s">
        <v>407</v>
      </c>
      <c r="CP26" s="82" t="s">
        <v>407</v>
      </c>
      <c r="CQ26" s="82" t="s">
        <v>407</v>
      </c>
      <c r="CR26" s="131">
        <v>39</v>
      </c>
      <c r="CS26" s="131">
        <v>47</v>
      </c>
      <c r="CT26" s="131">
        <v>0</v>
      </c>
      <c r="CU26" s="132">
        <v>0</v>
      </c>
      <c r="CV26" s="3" t="s">
        <v>407</v>
      </c>
      <c r="CW26" s="79">
        <v>47</v>
      </c>
      <c r="CX26" s="131">
        <v>23</v>
      </c>
      <c r="CY26" s="131">
        <v>0</v>
      </c>
      <c r="CZ26" s="80" t="s">
        <v>407</v>
      </c>
      <c r="DA26" s="80" t="s">
        <v>407</v>
      </c>
      <c r="DB26" s="79">
        <v>23</v>
      </c>
      <c r="DC26" s="131">
        <v>0</v>
      </c>
      <c r="DD26" s="3" t="s">
        <v>407</v>
      </c>
      <c r="DE26" s="3" t="s">
        <v>407</v>
      </c>
      <c r="DF26" s="3" t="s">
        <v>407</v>
      </c>
      <c r="DG26" s="79">
        <v>0</v>
      </c>
      <c r="DH26" s="4">
        <v>109</v>
      </c>
      <c r="DI26" s="80">
        <v>106.35</v>
      </c>
      <c r="DJ26" s="138">
        <v>99.67</v>
      </c>
      <c r="DK26" s="80">
        <v>100.87</v>
      </c>
      <c r="DL26" s="3">
        <v>135</v>
      </c>
      <c r="DP26" s="1"/>
      <c r="DQ26" s="1"/>
    </row>
    <row r="27" spans="1:121" s="3" customFormat="1" x14ac:dyDescent="0.2">
      <c r="A27" s="3">
        <v>26</v>
      </c>
      <c r="B27" s="3" t="s">
        <v>22</v>
      </c>
      <c r="C27" s="3" t="s">
        <v>167</v>
      </c>
      <c r="D27" s="3" t="s">
        <v>443</v>
      </c>
      <c r="E27" s="14">
        <v>2020</v>
      </c>
      <c r="F27" s="82">
        <v>665</v>
      </c>
      <c r="G27" s="82">
        <v>1551342</v>
      </c>
      <c r="H27" s="82">
        <v>1130451</v>
      </c>
      <c r="I27" s="11">
        <v>139</v>
      </c>
      <c r="J27" s="82">
        <v>306215</v>
      </c>
      <c r="K27" s="82">
        <v>232131</v>
      </c>
      <c r="L27" s="131">
        <v>44</v>
      </c>
      <c r="M27" s="131">
        <v>0</v>
      </c>
      <c r="N27" s="131">
        <v>0</v>
      </c>
      <c r="O27" s="132">
        <v>0</v>
      </c>
      <c r="P27" s="3" t="s">
        <v>407</v>
      </c>
      <c r="Q27" s="79">
        <v>0</v>
      </c>
      <c r="R27" s="131">
        <v>0</v>
      </c>
      <c r="S27" s="131">
        <v>0</v>
      </c>
      <c r="T27" s="80" t="s">
        <v>407</v>
      </c>
      <c r="U27" s="80" t="s">
        <v>407</v>
      </c>
      <c r="V27" s="79">
        <v>0</v>
      </c>
      <c r="W27" s="131">
        <v>65</v>
      </c>
      <c r="X27" s="3" t="s">
        <v>407</v>
      </c>
      <c r="Y27" s="3" t="s">
        <v>407</v>
      </c>
      <c r="Z27" s="3" t="s">
        <v>407</v>
      </c>
      <c r="AA27" s="79">
        <v>65</v>
      </c>
      <c r="AB27" s="4">
        <v>109</v>
      </c>
      <c r="AC27" s="80">
        <v>106.36</v>
      </c>
      <c r="AD27" s="80">
        <v>99.68</v>
      </c>
      <c r="AE27" s="3">
        <v>100.88</v>
      </c>
      <c r="AF27" s="81">
        <v>130</v>
      </c>
      <c r="AG27" s="105">
        <v>1553355</v>
      </c>
      <c r="AH27" s="105">
        <v>0</v>
      </c>
      <c r="AI27" s="105">
        <v>0</v>
      </c>
      <c r="AJ27" s="105">
        <v>0</v>
      </c>
      <c r="AK27" s="82" t="s">
        <v>407</v>
      </c>
      <c r="AL27" s="135">
        <v>0</v>
      </c>
      <c r="AM27" s="135">
        <v>0</v>
      </c>
      <c r="AN27" s="82" t="s">
        <v>407</v>
      </c>
      <c r="AO27" s="82" t="s">
        <v>407</v>
      </c>
      <c r="AP27" s="105">
        <v>1553355</v>
      </c>
      <c r="AQ27" s="82" t="s">
        <v>407</v>
      </c>
      <c r="AR27" s="82" t="s">
        <v>407</v>
      </c>
      <c r="AS27" s="82" t="s">
        <v>407</v>
      </c>
      <c r="AT27" s="104">
        <v>2336</v>
      </c>
      <c r="AU27" s="82">
        <v>4198</v>
      </c>
      <c r="AV27" s="82">
        <v>3770</v>
      </c>
      <c r="AW27" s="80">
        <v>119.92</v>
      </c>
      <c r="AX27" s="82">
        <v>665</v>
      </c>
      <c r="AY27" s="80">
        <v>5.5451930216849199</v>
      </c>
      <c r="AZ27" s="83">
        <v>7.7000000000000002E-3</v>
      </c>
      <c r="BA27" s="3">
        <v>68</v>
      </c>
      <c r="BB27" s="3">
        <v>8887</v>
      </c>
      <c r="BC27" s="123">
        <v>102.3</v>
      </c>
      <c r="BD27" s="3">
        <v>104.2</v>
      </c>
      <c r="BE27" s="86"/>
      <c r="BF27" s="86"/>
      <c r="BG27" s="86"/>
      <c r="BH27" s="86" t="s">
        <v>407</v>
      </c>
      <c r="BI27" s="92"/>
      <c r="BJ27" s="86"/>
      <c r="BK27" s="86" t="s">
        <v>407</v>
      </c>
      <c r="BL27" s="86" t="s">
        <v>407</v>
      </c>
      <c r="BM27" s="86">
        <v>67</v>
      </c>
      <c r="BN27" s="86" t="s">
        <v>407</v>
      </c>
      <c r="BO27" s="86" t="s">
        <v>407</v>
      </c>
      <c r="BP27" s="86" t="s">
        <v>407</v>
      </c>
      <c r="BQ27" s="86" t="s">
        <v>407</v>
      </c>
      <c r="BR27" s="86" t="s">
        <v>407</v>
      </c>
      <c r="BV27" s="3" t="s">
        <v>407</v>
      </c>
      <c r="BY27" s="3" t="s">
        <v>407</v>
      </c>
      <c r="BZ27" s="3" t="s">
        <v>407</v>
      </c>
      <c r="CA27" s="3" t="s">
        <v>313</v>
      </c>
      <c r="CB27" s="3" t="s">
        <v>407</v>
      </c>
      <c r="CC27" s="3" t="s">
        <v>407</v>
      </c>
      <c r="CD27" s="3" t="s">
        <v>407</v>
      </c>
      <c r="CE27" s="85">
        <v>2381613</v>
      </c>
      <c r="CF27" s="82">
        <v>0</v>
      </c>
      <c r="CG27" s="82">
        <v>0</v>
      </c>
      <c r="CH27" s="82">
        <v>0</v>
      </c>
      <c r="CI27" s="82" t="s">
        <v>407</v>
      </c>
      <c r="CJ27" s="82">
        <v>0</v>
      </c>
      <c r="CK27" s="82">
        <v>0</v>
      </c>
      <c r="CL27" s="82" t="s">
        <v>407</v>
      </c>
      <c r="CM27" s="82" t="s">
        <v>407</v>
      </c>
      <c r="CN27" s="82">
        <v>2381613</v>
      </c>
      <c r="CO27" s="82" t="s">
        <v>407</v>
      </c>
      <c r="CP27" s="82" t="s">
        <v>407</v>
      </c>
      <c r="CQ27" s="82" t="s">
        <v>407</v>
      </c>
      <c r="CR27" s="131">
        <v>44</v>
      </c>
      <c r="CS27" s="131">
        <v>0</v>
      </c>
      <c r="CT27" s="131">
        <v>0</v>
      </c>
      <c r="CU27" s="132">
        <v>0</v>
      </c>
      <c r="CV27" s="3" t="s">
        <v>407</v>
      </c>
      <c r="CW27" s="79">
        <v>0</v>
      </c>
      <c r="CX27" s="131">
        <v>0</v>
      </c>
      <c r="CY27" s="131">
        <v>0</v>
      </c>
      <c r="CZ27" s="80" t="s">
        <v>407</v>
      </c>
      <c r="DA27" s="80" t="s">
        <v>407</v>
      </c>
      <c r="DB27" s="79">
        <v>0</v>
      </c>
      <c r="DC27" s="131">
        <v>65</v>
      </c>
      <c r="DD27" s="3" t="s">
        <v>407</v>
      </c>
      <c r="DE27" s="3" t="s">
        <v>407</v>
      </c>
      <c r="DF27" s="3" t="s">
        <v>407</v>
      </c>
      <c r="DG27" s="79">
        <v>65</v>
      </c>
      <c r="DH27" s="4">
        <v>109</v>
      </c>
      <c r="DI27" s="80">
        <v>106.35</v>
      </c>
      <c r="DJ27" s="138">
        <v>99.67</v>
      </c>
      <c r="DK27" s="80">
        <v>100.87</v>
      </c>
      <c r="DL27" s="3">
        <v>135</v>
      </c>
      <c r="DP27" s="1"/>
      <c r="DQ27" s="1"/>
    </row>
    <row r="28" spans="1:121" s="3" customFormat="1" x14ac:dyDescent="0.2">
      <c r="A28" s="3">
        <v>27</v>
      </c>
      <c r="B28" s="3" t="s">
        <v>23</v>
      </c>
      <c r="C28" s="3" t="s">
        <v>167</v>
      </c>
      <c r="D28" s="3" t="s">
        <v>443</v>
      </c>
      <c r="E28" s="14">
        <v>2020</v>
      </c>
      <c r="F28" s="82">
        <v>3700</v>
      </c>
      <c r="G28" s="82">
        <v>1551342</v>
      </c>
      <c r="H28" s="82">
        <v>1130451</v>
      </c>
      <c r="I28" s="11">
        <v>746</v>
      </c>
      <c r="J28" s="82">
        <v>306215</v>
      </c>
      <c r="K28" s="82">
        <v>232131</v>
      </c>
      <c r="L28" s="131">
        <v>114</v>
      </c>
      <c r="M28" s="131">
        <v>0</v>
      </c>
      <c r="N28" s="131">
        <v>0</v>
      </c>
      <c r="O28" s="132">
        <v>0</v>
      </c>
      <c r="P28" s="3" t="s">
        <v>407</v>
      </c>
      <c r="Q28" s="79">
        <v>0</v>
      </c>
      <c r="R28" s="131">
        <v>0</v>
      </c>
      <c r="S28" s="131">
        <v>0</v>
      </c>
      <c r="T28" s="80" t="s">
        <v>407</v>
      </c>
      <c r="U28" s="80" t="s">
        <v>407</v>
      </c>
      <c r="V28" s="79">
        <v>0</v>
      </c>
      <c r="W28" s="131">
        <v>0</v>
      </c>
      <c r="X28" s="3" t="s">
        <v>407</v>
      </c>
      <c r="Y28" s="3" t="s">
        <v>407</v>
      </c>
      <c r="Z28" s="3" t="s">
        <v>407</v>
      </c>
      <c r="AA28" s="79">
        <v>0</v>
      </c>
      <c r="AB28" s="4">
        <v>114</v>
      </c>
      <c r="AC28" s="80">
        <v>106.36</v>
      </c>
      <c r="AD28" s="80">
        <v>99.68</v>
      </c>
      <c r="AE28" s="3">
        <v>100.88</v>
      </c>
      <c r="AF28" s="81">
        <v>130</v>
      </c>
      <c r="AG28" s="105">
        <v>11733715</v>
      </c>
      <c r="AH28" s="105">
        <v>0</v>
      </c>
      <c r="AI28" s="105">
        <v>0</v>
      </c>
      <c r="AJ28" s="105">
        <v>0</v>
      </c>
      <c r="AK28" s="82" t="s">
        <v>407</v>
      </c>
      <c r="AL28" s="135">
        <v>0</v>
      </c>
      <c r="AM28" s="135">
        <v>0</v>
      </c>
      <c r="AN28" s="82" t="s">
        <v>407</v>
      </c>
      <c r="AO28" s="82" t="s">
        <v>407</v>
      </c>
      <c r="AP28" s="105">
        <v>0</v>
      </c>
      <c r="AQ28" s="82" t="s">
        <v>407</v>
      </c>
      <c r="AR28" s="82" t="s">
        <v>407</v>
      </c>
      <c r="AS28" s="82" t="s">
        <v>407</v>
      </c>
      <c r="AT28" s="104">
        <v>3171</v>
      </c>
      <c r="AU28" s="82">
        <v>4198</v>
      </c>
      <c r="AV28" s="82">
        <v>3770</v>
      </c>
      <c r="AW28" s="80">
        <v>1517.14</v>
      </c>
      <c r="AX28" s="82">
        <v>3700</v>
      </c>
      <c r="AY28" s="80">
        <v>2.43879136921114</v>
      </c>
      <c r="AZ28" s="83">
        <v>0.13189999999999999</v>
      </c>
      <c r="BA28" s="3">
        <v>524</v>
      </c>
      <c r="BB28" s="3">
        <v>3973</v>
      </c>
      <c r="BC28" s="123">
        <v>102.3</v>
      </c>
      <c r="BD28" s="3">
        <v>104.2</v>
      </c>
      <c r="BE28" s="86"/>
      <c r="BF28" s="86"/>
      <c r="BG28" s="86"/>
      <c r="BH28" s="86" t="s">
        <v>407</v>
      </c>
      <c r="BI28" s="92"/>
      <c r="BJ28" s="86"/>
      <c r="BK28" s="86" t="s">
        <v>407</v>
      </c>
      <c r="BL28" s="86" t="s">
        <v>407</v>
      </c>
      <c r="BM28" s="86"/>
      <c r="BN28" s="86" t="s">
        <v>407</v>
      </c>
      <c r="BO28" s="86" t="s">
        <v>407</v>
      </c>
      <c r="BP28" s="86" t="s">
        <v>407</v>
      </c>
      <c r="BQ28" s="86" t="s">
        <v>407</v>
      </c>
      <c r="BR28" s="86" t="s">
        <v>407</v>
      </c>
      <c r="BV28" s="3" t="s">
        <v>407</v>
      </c>
      <c r="BY28" s="3" t="s">
        <v>407</v>
      </c>
      <c r="BZ28" s="3" t="s">
        <v>407</v>
      </c>
      <c r="CB28" s="3" t="s">
        <v>407</v>
      </c>
      <c r="CC28" s="3" t="s">
        <v>407</v>
      </c>
      <c r="CD28" s="3" t="s">
        <v>407</v>
      </c>
      <c r="CE28" s="85">
        <v>13252565</v>
      </c>
      <c r="CF28" s="82">
        <v>0</v>
      </c>
      <c r="CG28" s="82">
        <v>0</v>
      </c>
      <c r="CH28" s="82">
        <v>0</v>
      </c>
      <c r="CI28" s="82" t="s">
        <v>407</v>
      </c>
      <c r="CJ28" s="82">
        <v>0</v>
      </c>
      <c r="CK28" s="82">
        <v>0</v>
      </c>
      <c r="CL28" s="82" t="s">
        <v>407</v>
      </c>
      <c r="CM28" s="82" t="s">
        <v>407</v>
      </c>
      <c r="CN28" s="82">
        <v>0</v>
      </c>
      <c r="CO28" s="82" t="s">
        <v>407</v>
      </c>
      <c r="CP28" s="82" t="s">
        <v>407</v>
      </c>
      <c r="CQ28" s="82" t="s">
        <v>407</v>
      </c>
      <c r="CR28" s="131">
        <v>114</v>
      </c>
      <c r="CS28" s="131">
        <v>0</v>
      </c>
      <c r="CT28" s="131">
        <v>0</v>
      </c>
      <c r="CU28" s="132">
        <v>0</v>
      </c>
      <c r="CV28" s="3" t="s">
        <v>407</v>
      </c>
      <c r="CW28" s="79">
        <v>0</v>
      </c>
      <c r="CX28" s="131">
        <v>0</v>
      </c>
      <c r="CY28" s="131">
        <v>0</v>
      </c>
      <c r="CZ28" s="80" t="s">
        <v>407</v>
      </c>
      <c r="DA28" s="80" t="s">
        <v>407</v>
      </c>
      <c r="DB28" s="79">
        <v>0</v>
      </c>
      <c r="DC28" s="131">
        <v>0</v>
      </c>
      <c r="DD28" s="3" t="s">
        <v>407</v>
      </c>
      <c r="DE28" s="3" t="s">
        <v>407</v>
      </c>
      <c r="DF28" s="3" t="s">
        <v>407</v>
      </c>
      <c r="DG28" s="79">
        <v>0</v>
      </c>
      <c r="DH28" s="4">
        <v>114</v>
      </c>
      <c r="DI28" s="80">
        <v>106.35</v>
      </c>
      <c r="DJ28" s="138">
        <v>99.67</v>
      </c>
      <c r="DK28" s="80">
        <v>100.87</v>
      </c>
      <c r="DL28" s="3">
        <v>135</v>
      </c>
      <c r="DP28" s="1"/>
      <c r="DQ28" s="1"/>
    </row>
    <row r="29" spans="1:121" s="3" customFormat="1" x14ac:dyDescent="0.2">
      <c r="A29" s="3">
        <v>28</v>
      </c>
      <c r="B29" s="3" t="s">
        <v>24</v>
      </c>
      <c r="C29" s="3" t="s">
        <v>167</v>
      </c>
      <c r="D29" s="3" t="s">
        <v>443</v>
      </c>
      <c r="E29" s="14">
        <v>2020</v>
      </c>
      <c r="F29" s="82">
        <v>1427</v>
      </c>
      <c r="G29" s="82">
        <v>1551342</v>
      </c>
      <c r="H29" s="82">
        <v>1130451</v>
      </c>
      <c r="I29" s="11">
        <v>295</v>
      </c>
      <c r="J29" s="82">
        <v>306215</v>
      </c>
      <c r="K29" s="82">
        <v>232131</v>
      </c>
      <c r="L29" s="131">
        <v>42</v>
      </c>
      <c r="M29" s="131">
        <v>0</v>
      </c>
      <c r="N29" s="131">
        <v>0</v>
      </c>
      <c r="O29" s="132">
        <v>0</v>
      </c>
      <c r="P29" s="3" t="s">
        <v>407</v>
      </c>
      <c r="Q29" s="79">
        <v>0</v>
      </c>
      <c r="R29" s="131">
        <v>0</v>
      </c>
      <c r="S29" s="131">
        <v>0</v>
      </c>
      <c r="T29" s="80" t="s">
        <v>407</v>
      </c>
      <c r="U29" s="80" t="s">
        <v>407</v>
      </c>
      <c r="V29" s="79">
        <v>0</v>
      </c>
      <c r="W29" s="131">
        <v>65</v>
      </c>
      <c r="X29" s="3" t="s">
        <v>407</v>
      </c>
      <c r="Y29" s="3" t="s">
        <v>407</v>
      </c>
      <c r="Z29" s="3" t="s">
        <v>407</v>
      </c>
      <c r="AA29" s="79">
        <v>65</v>
      </c>
      <c r="AB29" s="4">
        <v>107</v>
      </c>
      <c r="AC29" s="80">
        <v>106.36</v>
      </c>
      <c r="AD29" s="80">
        <v>99.68</v>
      </c>
      <c r="AE29" s="3">
        <v>100.88</v>
      </c>
      <c r="AF29" s="81">
        <v>130</v>
      </c>
      <c r="AG29" s="105">
        <v>3281849</v>
      </c>
      <c r="AH29" s="105">
        <v>0</v>
      </c>
      <c r="AI29" s="105">
        <v>0</v>
      </c>
      <c r="AJ29" s="105">
        <v>0</v>
      </c>
      <c r="AK29" s="82" t="s">
        <v>407</v>
      </c>
      <c r="AL29" s="135">
        <v>0</v>
      </c>
      <c r="AM29" s="135">
        <v>0</v>
      </c>
      <c r="AN29" s="82" t="s">
        <v>407</v>
      </c>
      <c r="AO29" s="82" t="s">
        <v>407</v>
      </c>
      <c r="AP29" s="105">
        <v>3281849</v>
      </c>
      <c r="AQ29" s="82" t="s">
        <v>407</v>
      </c>
      <c r="AR29" s="82" t="s">
        <v>407</v>
      </c>
      <c r="AS29" s="82" t="s">
        <v>407</v>
      </c>
      <c r="AT29" s="104">
        <v>2300</v>
      </c>
      <c r="AU29" s="82">
        <v>4198</v>
      </c>
      <c r="AV29" s="82">
        <v>3770</v>
      </c>
      <c r="AW29" s="80">
        <v>149.55000000000001</v>
      </c>
      <c r="AX29" s="82">
        <v>1427</v>
      </c>
      <c r="AY29" s="80">
        <v>9.5418978431815695</v>
      </c>
      <c r="AZ29" s="83">
        <v>1.9599999999999999E-2</v>
      </c>
      <c r="BA29" s="3">
        <v>319</v>
      </c>
      <c r="BB29" s="3">
        <v>16270</v>
      </c>
      <c r="BC29" s="123">
        <v>102.3</v>
      </c>
      <c r="BD29" s="3">
        <v>104.2</v>
      </c>
      <c r="BE29" s="86"/>
      <c r="BF29" s="86"/>
      <c r="BG29" s="86"/>
      <c r="BH29" s="86" t="s">
        <v>407</v>
      </c>
      <c r="BI29" s="92"/>
      <c r="BJ29" s="86"/>
      <c r="BK29" s="86" t="s">
        <v>407</v>
      </c>
      <c r="BL29" s="86" t="s">
        <v>407</v>
      </c>
      <c r="BM29" s="86">
        <v>151</v>
      </c>
      <c r="BN29" s="86" t="s">
        <v>407</v>
      </c>
      <c r="BO29" s="86" t="s">
        <v>407</v>
      </c>
      <c r="BP29" s="86" t="s">
        <v>407</v>
      </c>
      <c r="BQ29" s="86" t="s">
        <v>407</v>
      </c>
      <c r="BR29" s="86" t="s">
        <v>407</v>
      </c>
      <c r="BV29" s="3" t="s">
        <v>407</v>
      </c>
      <c r="BY29" s="3" t="s">
        <v>407</v>
      </c>
      <c r="BZ29" s="3" t="s">
        <v>407</v>
      </c>
      <c r="CA29" s="3" t="s">
        <v>313</v>
      </c>
      <c r="CB29" s="3" t="s">
        <v>407</v>
      </c>
      <c r="CC29" s="3" t="s">
        <v>407</v>
      </c>
      <c r="CD29" s="3" t="s">
        <v>407</v>
      </c>
      <c r="CE29" s="85">
        <v>5110550</v>
      </c>
      <c r="CF29" s="82">
        <v>0</v>
      </c>
      <c r="CG29" s="82">
        <v>0</v>
      </c>
      <c r="CH29" s="82">
        <v>0</v>
      </c>
      <c r="CI29" s="82" t="s">
        <v>407</v>
      </c>
      <c r="CJ29" s="82">
        <v>0</v>
      </c>
      <c r="CK29" s="82">
        <v>0</v>
      </c>
      <c r="CL29" s="82" t="s">
        <v>407</v>
      </c>
      <c r="CM29" s="82" t="s">
        <v>407</v>
      </c>
      <c r="CN29" s="82">
        <v>5110550</v>
      </c>
      <c r="CO29" s="82" t="s">
        <v>407</v>
      </c>
      <c r="CP29" s="82" t="s">
        <v>407</v>
      </c>
      <c r="CQ29" s="82" t="s">
        <v>407</v>
      </c>
      <c r="CR29" s="131">
        <v>42</v>
      </c>
      <c r="CS29" s="131">
        <v>0</v>
      </c>
      <c r="CT29" s="131">
        <v>0</v>
      </c>
      <c r="CU29" s="132">
        <v>0</v>
      </c>
      <c r="CV29" s="3" t="s">
        <v>407</v>
      </c>
      <c r="CW29" s="79">
        <v>0</v>
      </c>
      <c r="CX29" s="131">
        <v>0</v>
      </c>
      <c r="CY29" s="131">
        <v>0</v>
      </c>
      <c r="CZ29" s="80" t="s">
        <v>407</v>
      </c>
      <c r="DA29" s="80" t="s">
        <v>407</v>
      </c>
      <c r="DB29" s="79">
        <v>0</v>
      </c>
      <c r="DC29" s="131">
        <v>65</v>
      </c>
      <c r="DD29" s="3" t="s">
        <v>407</v>
      </c>
      <c r="DE29" s="3" t="s">
        <v>407</v>
      </c>
      <c r="DF29" s="3" t="s">
        <v>407</v>
      </c>
      <c r="DG29" s="79">
        <v>65</v>
      </c>
      <c r="DH29" s="4">
        <v>107</v>
      </c>
      <c r="DI29" s="80">
        <v>106.35</v>
      </c>
      <c r="DJ29" s="138">
        <v>99.67</v>
      </c>
      <c r="DK29" s="80">
        <v>100.87</v>
      </c>
      <c r="DL29" s="3">
        <v>135</v>
      </c>
      <c r="DP29" s="1"/>
      <c r="DQ29" s="1"/>
    </row>
    <row r="30" spans="1:121" s="3" customFormat="1" x14ac:dyDescent="0.2">
      <c r="A30" s="3">
        <v>29</v>
      </c>
      <c r="B30" s="3" t="s">
        <v>25</v>
      </c>
      <c r="C30" s="3" t="s">
        <v>167</v>
      </c>
      <c r="D30" s="3" t="s">
        <v>443</v>
      </c>
      <c r="E30" s="14">
        <v>2020</v>
      </c>
      <c r="F30" s="82">
        <v>1556</v>
      </c>
      <c r="G30" s="82">
        <v>1551342</v>
      </c>
      <c r="H30" s="82">
        <v>1130451</v>
      </c>
      <c r="I30" s="11">
        <v>317</v>
      </c>
      <c r="J30" s="82">
        <v>306215</v>
      </c>
      <c r="K30" s="82">
        <v>232131</v>
      </c>
      <c r="L30" s="131">
        <v>43</v>
      </c>
      <c r="M30" s="131">
        <v>46</v>
      </c>
      <c r="N30" s="131">
        <v>0</v>
      </c>
      <c r="O30" s="132">
        <v>0</v>
      </c>
      <c r="P30" s="3" t="s">
        <v>407</v>
      </c>
      <c r="Q30" s="79">
        <v>46</v>
      </c>
      <c r="R30" s="131">
        <v>23</v>
      </c>
      <c r="S30" s="131">
        <v>0</v>
      </c>
      <c r="T30" s="80" t="s">
        <v>407</v>
      </c>
      <c r="U30" s="80" t="s">
        <v>407</v>
      </c>
      <c r="V30" s="79">
        <v>23</v>
      </c>
      <c r="W30" s="131">
        <v>0</v>
      </c>
      <c r="X30" s="3" t="s">
        <v>407</v>
      </c>
      <c r="Y30" s="3" t="s">
        <v>407</v>
      </c>
      <c r="Z30" s="3" t="s">
        <v>407</v>
      </c>
      <c r="AA30" s="79">
        <v>0</v>
      </c>
      <c r="AB30" s="4">
        <v>112</v>
      </c>
      <c r="AC30" s="80">
        <v>106.36</v>
      </c>
      <c r="AD30" s="80">
        <v>99.68</v>
      </c>
      <c r="AE30" s="3">
        <v>100.88</v>
      </c>
      <c r="AF30" s="81">
        <v>130</v>
      </c>
      <c r="AG30" s="105">
        <v>4519870</v>
      </c>
      <c r="AH30" s="105">
        <v>4519870</v>
      </c>
      <c r="AI30" s="105">
        <v>0</v>
      </c>
      <c r="AJ30" s="105">
        <v>0</v>
      </c>
      <c r="AK30" s="82" t="s">
        <v>407</v>
      </c>
      <c r="AL30" s="135">
        <v>4519870</v>
      </c>
      <c r="AM30" s="135">
        <v>0</v>
      </c>
      <c r="AN30" s="82" t="s">
        <v>407</v>
      </c>
      <c r="AO30" s="82" t="s">
        <v>407</v>
      </c>
      <c r="AP30" s="105">
        <v>0</v>
      </c>
      <c r="AQ30" s="82" t="s">
        <v>407</v>
      </c>
      <c r="AR30" s="82" t="s">
        <v>407</v>
      </c>
      <c r="AS30" s="82" t="s">
        <v>407</v>
      </c>
      <c r="AT30" s="104">
        <v>2905</v>
      </c>
      <c r="AU30" s="82">
        <v>4198</v>
      </c>
      <c r="AV30" s="82">
        <v>3770</v>
      </c>
      <c r="AW30" s="80">
        <v>673.72</v>
      </c>
      <c r="AX30" s="82">
        <v>1556</v>
      </c>
      <c r="AY30" s="80">
        <v>2.30956738531445</v>
      </c>
      <c r="AZ30" s="83">
        <v>7.9899999999999999E-2</v>
      </c>
      <c r="BA30" s="3">
        <v>308</v>
      </c>
      <c r="BB30" s="3">
        <v>3855</v>
      </c>
      <c r="BC30" s="123">
        <v>102.3</v>
      </c>
      <c r="BD30" s="3">
        <v>104.2</v>
      </c>
      <c r="BE30" s="86">
        <v>111</v>
      </c>
      <c r="BF30" s="86"/>
      <c r="BG30" s="86"/>
      <c r="BH30" s="86" t="s">
        <v>407</v>
      </c>
      <c r="BI30" s="92">
        <v>46</v>
      </c>
      <c r="BJ30" s="86"/>
      <c r="BK30" s="86" t="s">
        <v>407</v>
      </c>
      <c r="BL30" s="86" t="s">
        <v>407</v>
      </c>
      <c r="BM30" s="86"/>
      <c r="BN30" s="86" t="s">
        <v>407</v>
      </c>
      <c r="BO30" s="86" t="s">
        <v>407</v>
      </c>
      <c r="BP30" s="86" t="s">
        <v>407</v>
      </c>
      <c r="BQ30" s="86" t="s">
        <v>407</v>
      </c>
      <c r="BR30" s="86" t="s">
        <v>407</v>
      </c>
      <c r="BS30" s="3" t="s">
        <v>25</v>
      </c>
      <c r="BV30" s="3" t="s">
        <v>407</v>
      </c>
      <c r="BW30" s="3" t="s">
        <v>314</v>
      </c>
      <c r="BY30" s="3" t="s">
        <v>407</v>
      </c>
      <c r="BZ30" s="3" t="s">
        <v>407</v>
      </c>
      <c r="CB30" s="3" t="s">
        <v>407</v>
      </c>
      <c r="CC30" s="3" t="s">
        <v>407</v>
      </c>
      <c r="CD30" s="3" t="s">
        <v>407</v>
      </c>
      <c r="CE30" s="85">
        <v>5572504</v>
      </c>
      <c r="CF30" s="82">
        <v>5572504</v>
      </c>
      <c r="CG30" s="82">
        <v>0</v>
      </c>
      <c r="CH30" s="82">
        <v>0</v>
      </c>
      <c r="CI30" s="82" t="s">
        <v>407</v>
      </c>
      <c r="CJ30" s="82">
        <v>5572504</v>
      </c>
      <c r="CK30" s="82">
        <v>0</v>
      </c>
      <c r="CL30" s="82" t="s">
        <v>407</v>
      </c>
      <c r="CM30" s="82" t="s">
        <v>407</v>
      </c>
      <c r="CN30" s="82">
        <v>0</v>
      </c>
      <c r="CO30" s="82" t="s">
        <v>407</v>
      </c>
      <c r="CP30" s="82" t="s">
        <v>407</v>
      </c>
      <c r="CQ30" s="82" t="s">
        <v>407</v>
      </c>
      <c r="CR30" s="131">
        <v>43</v>
      </c>
      <c r="CS30" s="131">
        <v>46</v>
      </c>
      <c r="CT30" s="131">
        <v>0</v>
      </c>
      <c r="CU30" s="132">
        <v>0</v>
      </c>
      <c r="CV30" s="3" t="s">
        <v>407</v>
      </c>
      <c r="CW30" s="79">
        <v>46</v>
      </c>
      <c r="CX30" s="131">
        <v>23</v>
      </c>
      <c r="CY30" s="131">
        <v>0</v>
      </c>
      <c r="CZ30" s="80" t="s">
        <v>407</v>
      </c>
      <c r="DA30" s="80" t="s">
        <v>407</v>
      </c>
      <c r="DB30" s="79">
        <v>23</v>
      </c>
      <c r="DC30" s="131">
        <v>0</v>
      </c>
      <c r="DD30" s="3" t="s">
        <v>407</v>
      </c>
      <c r="DE30" s="3" t="s">
        <v>407</v>
      </c>
      <c r="DF30" s="3" t="s">
        <v>407</v>
      </c>
      <c r="DG30" s="79">
        <v>0</v>
      </c>
      <c r="DH30" s="4">
        <v>112</v>
      </c>
      <c r="DI30" s="80">
        <v>106.35</v>
      </c>
      <c r="DJ30" s="138">
        <v>99.67</v>
      </c>
      <c r="DK30" s="80">
        <v>100.87</v>
      </c>
      <c r="DL30" s="3">
        <v>135</v>
      </c>
      <c r="DP30" s="1"/>
      <c r="DQ30" s="1"/>
    </row>
    <row r="31" spans="1:121" s="3" customFormat="1" x14ac:dyDescent="0.2">
      <c r="A31" s="3">
        <v>30</v>
      </c>
      <c r="B31" s="3" t="s">
        <v>17</v>
      </c>
      <c r="C31" s="3" t="s">
        <v>167</v>
      </c>
      <c r="D31" s="3" t="s">
        <v>443</v>
      </c>
      <c r="E31" s="14">
        <v>2020</v>
      </c>
      <c r="F31" s="82">
        <v>2227</v>
      </c>
      <c r="G31" s="82">
        <v>1551342</v>
      </c>
      <c r="H31" s="82">
        <v>1130451</v>
      </c>
      <c r="I31" s="11">
        <v>514</v>
      </c>
      <c r="J31" s="82">
        <v>306215</v>
      </c>
      <c r="K31" s="82">
        <v>232131</v>
      </c>
      <c r="L31" s="131">
        <v>47</v>
      </c>
      <c r="M31" s="131">
        <v>45</v>
      </c>
      <c r="N31" s="131">
        <v>0</v>
      </c>
      <c r="O31" s="132">
        <v>0</v>
      </c>
      <c r="P31" s="3" t="s">
        <v>407</v>
      </c>
      <c r="Q31" s="79">
        <v>45</v>
      </c>
      <c r="R31" s="131">
        <v>20</v>
      </c>
      <c r="S31" s="131">
        <v>0</v>
      </c>
      <c r="T31" s="80" t="s">
        <v>407</v>
      </c>
      <c r="U31" s="80" t="s">
        <v>407</v>
      </c>
      <c r="V31" s="79">
        <v>20</v>
      </c>
      <c r="W31" s="131">
        <v>0</v>
      </c>
      <c r="X31" s="3" t="s">
        <v>407</v>
      </c>
      <c r="Y31" s="3" t="s">
        <v>407</v>
      </c>
      <c r="Z31" s="3" t="s">
        <v>407</v>
      </c>
      <c r="AA31" s="79">
        <v>0</v>
      </c>
      <c r="AB31" s="4">
        <v>112</v>
      </c>
      <c r="AC31" s="80">
        <v>106.36</v>
      </c>
      <c r="AD31" s="80">
        <v>99.68</v>
      </c>
      <c r="AE31" s="3">
        <v>100.88</v>
      </c>
      <c r="AF31" s="81">
        <v>130</v>
      </c>
      <c r="AG31" s="105">
        <v>8082899</v>
      </c>
      <c r="AH31" s="105">
        <v>8082899</v>
      </c>
      <c r="AI31" s="105">
        <v>0</v>
      </c>
      <c r="AJ31" s="105">
        <v>0</v>
      </c>
      <c r="AK31" s="82" t="s">
        <v>407</v>
      </c>
      <c r="AL31" s="135">
        <v>8082899</v>
      </c>
      <c r="AM31" s="135">
        <v>0</v>
      </c>
      <c r="AN31" s="82" t="s">
        <v>407</v>
      </c>
      <c r="AO31" s="82" t="s">
        <v>407</v>
      </c>
      <c r="AP31" s="105">
        <v>0</v>
      </c>
      <c r="AQ31" s="82" t="s">
        <v>407</v>
      </c>
      <c r="AR31" s="82" t="s">
        <v>407</v>
      </c>
      <c r="AS31" s="82" t="s">
        <v>407</v>
      </c>
      <c r="AT31" s="104">
        <v>3630</v>
      </c>
      <c r="AU31" s="82">
        <v>4198</v>
      </c>
      <c r="AV31" s="82">
        <v>3770</v>
      </c>
      <c r="AW31" s="80">
        <v>341.64</v>
      </c>
      <c r="AX31" s="82">
        <v>2227</v>
      </c>
      <c r="AY31" s="80">
        <v>6.5184762897588504</v>
      </c>
      <c r="AZ31" s="83">
        <v>3.7100000000000001E-2</v>
      </c>
      <c r="BA31" s="3">
        <v>400</v>
      </c>
      <c r="BB31" s="3">
        <v>10776</v>
      </c>
      <c r="BC31" s="123">
        <v>102.3</v>
      </c>
      <c r="BD31" s="3">
        <v>104.2</v>
      </c>
      <c r="BE31" s="86">
        <v>244</v>
      </c>
      <c r="BF31" s="86"/>
      <c r="BG31" s="86"/>
      <c r="BH31" s="86" t="s">
        <v>407</v>
      </c>
      <c r="BI31" s="92">
        <v>65</v>
      </c>
      <c r="BJ31" s="86"/>
      <c r="BK31" s="86" t="s">
        <v>407</v>
      </c>
      <c r="BL31" s="86" t="s">
        <v>407</v>
      </c>
      <c r="BM31" s="86"/>
      <c r="BN31" s="86" t="s">
        <v>407</v>
      </c>
      <c r="BO31" s="86" t="s">
        <v>407</v>
      </c>
      <c r="BP31" s="86" t="s">
        <v>407</v>
      </c>
      <c r="BQ31" s="86" t="s">
        <v>407</v>
      </c>
      <c r="BR31" s="86" t="s">
        <v>407</v>
      </c>
      <c r="BS31" s="3" t="s">
        <v>17</v>
      </c>
      <c r="BV31" s="3" t="s">
        <v>407</v>
      </c>
      <c r="BW31" s="3" t="s">
        <v>17</v>
      </c>
      <c r="BY31" s="3" t="s">
        <v>407</v>
      </c>
      <c r="BZ31" s="3" t="s">
        <v>407</v>
      </c>
      <c r="CB31" s="3" t="s">
        <v>407</v>
      </c>
      <c r="CC31" s="3" t="s">
        <v>407</v>
      </c>
      <c r="CD31" s="3" t="s">
        <v>407</v>
      </c>
      <c r="CE31" s="85">
        <v>8082899</v>
      </c>
      <c r="CF31" s="82">
        <v>8082899</v>
      </c>
      <c r="CG31" s="82">
        <v>0</v>
      </c>
      <c r="CH31" s="82">
        <v>0</v>
      </c>
      <c r="CI31" s="82" t="s">
        <v>407</v>
      </c>
      <c r="CJ31" s="82">
        <v>8082899</v>
      </c>
      <c r="CK31" s="82">
        <v>0</v>
      </c>
      <c r="CL31" s="82" t="s">
        <v>407</v>
      </c>
      <c r="CM31" s="82" t="s">
        <v>407</v>
      </c>
      <c r="CN31" s="82">
        <v>0</v>
      </c>
      <c r="CO31" s="82" t="s">
        <v>407</v>
      </c>
      <c r="CP31" s="82" t="s">
        <v>407</v>
      </c>
      <c r="CQ31" s="82" t="s">
        <v>407</v>
      </c>
      <c r="CR31" s="131">
        <v>47</v>
      </c>
      <c r="CS31" s="131">
        <v>45</v>
      </c>
      <c r="CT31" s="131">
        <v>0</v>
      </c>
      <c r="CU31" s="132">
        <v>0</v>
      </c>
      <c r="CV31" s="3" t="s">
        <v>407</v>
      </c>
      <c r="CW31" s="79">
        <v>45</v>
      </c>
      <c r="CX31" s="131">
        <v>20</v>
      </c>
      <c r="CY31" s="131">
        <v>0</v>
      </c>
      <c r="CZ31" s="80" t="s">
        <v>407</v>
      </c>
      <c r="DA31" s="80" t="s">
        <v>407</v>
      </c>
      <c r="DB31" s="79">
        <v>20</v>
      </c>
      <c r="DC31" s="131">
        <v>0</v>
      </c>
      <c r="DD31" s="3" t="s">
        <v>407</v>
      </c>
      <c r="DE31" s="3" t="s">
        <v>407</v>
      </c>
      <c r="DF31" s="3" t="s">
        <v>407</v>
      </c>
      <c r="DG31" s="79">
        <v>0</v>
      </c>
      <c r="DH31" s="4">
        <v>112</v>
      </c>
      <c r="DI31" s="80">
        <v>106.35</v>
      </c>
      <c r="DJ31" s="138">
        <v>99.67</v>
      </c>
      <c r="DK31" s="80">
        <v>100.87</v>
      </c>
      <c r="DL31" s="3">
        <v>135</v>
      </c>
      <c r="DP31" s="1"/>
      <c r="DQ31" s="1"/>
    </row>
    <row r="32" spans="1:121" s="3" customFormat="1" x14ac:dyDescent="0.2">
      <c r="A32" s="3">
        <v>31</v>
      </c>
      <c r="B32" s="3" t="s">
        <v>26</v>
      </c>
      <c r="C32" s="3" t="s">
        <v>167</v>
      </c>
      <c r="D32" s="3" t="s">
        <v>443</v>
      </c>
      <c r="E32" s="14">
        <v>2020</v>
      </c>
      <c r="F32" s="82">
        <v>2294</v>
      </c>
      <c r="G32" s="82">
        <v>1551342</v>
      </c>
      <c r="H32" s="82">
        <v>1130451</v>
      </c>
      <c r="I32" s="11">
        <v>502</v>
      </c>
      <c r="J32" s="82">
        <v>306215</v>
      </c>
      <c r="K32" s="82">
        <v>232131</v>
      </c>
      <c r="L32" s="131">
        <v>80</v>
      </c>
      <c r="M32" s="131">
        <v>0</v>
      </c>
      <c r="N32" s="131">
        <v>0</v>
      </c>
      <c r="O32" s="132">
        <v>0</v>
      </c>
      <c r="P32" s="3" t="s">
        <v>407</v>
      </c>
      <c r="Q32" s="79">
        <v>0</v>
      </c>
      <c r="R32" s="131">
        <v>20</v>
      </c>
      <c r="S32" s="131">
        <v>0</v>
      </c>
      <c r="T32" s="80" t="s">
        <v>407</v>
      </c>
      <c r="U32" s="80" t="s">
        <v>407</v>
      </c>
      <c r="V32" s="79">
        <v>20</v>
      </c>
      <c r="W32" s="131">
        <v>0</v>
      </c>
      <c r="X32" s="3" t="s">
        <v>407</v>
      </c>
      <c r="Y32" s="3" t="s">
        <v>407</v>
      </c>
      <c r="Z32" s="3" t="s">
        <v>407</v>
      </c>
      <c r="AA32" s="79">
        <v>0</v>
      </c>
      <c r="AB32" s="4">
        <v>100</v>
      </c>
      <c r="AC32" s="80">
        <v>106.36</v>
      </c>
      <c r="AD32" s="80">
        <v>99.68</v>
      </c>
      <c r="AE32" s="3">
        <v>100.88</v>
      </c>
      <c r="AF32" s="81">
        <v>130</v>
      </c>
      <c r="AG32" s="105">
        <v>5874328</v>
      </c>
      <c r="AH32" s="105">
        <v>0</v>
      </c>
      <c r="AI32" s="105">
        <v>0</v>
      </c>
      <c r="AJ32" s="105">
        <v>0</v>
      </c>
      <c r="AK32" s="82" t="s">
        <v>407</v>
      </c>
      <c r="AL32" s="135">
        <v>5874328</v>
      </c>
      <c r="AM32" s="135">
        <v>0</v>
      </c>
      <c r="AN32" s="82" t="s">
        <v>407</v>
      </c>
      <c r="AO32" s="82" t="s">
        <v>407</v>
      </c>
      <c r="AP32" s="105">
        <v>0</v>
      </c>
      <c r="AQ32" s="82" t="s">
        <v>407</v>
      </c>
      <c r="AR32" s="82" t="s">
        <v>407</v>
      </c>
      <c r="AS32" s="82" t="s">
        <v>407</v>
      </c>
      <c r="AT32" s="104">
        <v>2561</v>
      </c>
      <c r="AU32" s="82">
        <v>4198</v>
      </c>
      <c r="AV32" s="82">
        <v>3770</v>
      </c>
      <c r="AW32" s="80">
        <v>757.01</v>
      </c>
      <c r="AX32" s="82">
        <v>2294</v>
      </c>
      <c r="AY32" s="80">
        <v>3.03033225646569</v>
      </c>
      <c r="AZ32" s="83">
        <v>0</v>
      </c>
      <c r="BA32" s="3">
        <v>0</v>
      </c>
      <c r="BB32" s="3">
        <v>4855</v>
      </c>
      <c r="BC32" s="123">
        <v>102.3</v>
      </c>
      <c r="BD32" s="3">
        <v>104.2</v>
      </c>
      <c r="BE32" s="86"/>
      <c r="BF32" s="86"/>
      <c r="BG32" s="86"/>
      <c r="BH32" s="86" t="s">
        <v>407</v>
      </c>
      <c r="BI32" s="92">
        <v>58</v>
      </c>
      <c r="BJ32" s="86"/>
      <c r="BK32" s="86" t="s">
        <v>407</v>
      </c>
      <c r="BL32" s="86" t="s">
        <v>407</v>
      </c>
      <c r="BM32" s="86"/>
      <c r="BN32" s="86" t="s">
        <v>407</v>
      </c>
      <c r="BO32" s="86" t="s">
        <v>407</v>
      </c>
      <c r="BP32" s="86" t="s">
        <v>407</v>
      </c>
      <c r="BQ32" s="86" t="s">
        <v>407</v>
      </c>
      <c r="BR32" s="86" t="s">
        <v>407</v>
      </c>
      <c r="BV32" s="3" t="s">
        <v>407</v>
      </c>
      <c r="BW32" s="3" t="s">
        <v>17</v>
      </c>
      <c r="BY32" s="3" t="s">
        <v>407</v>
      </c>
      <c r="BZ32" s="3" t="s">
        <v>407</v>
      </c>
      <c r="CB32" s="3" t="s">
        <v>407</v>
      </c>
      <c r="CC32" s="3" t="s">
        <v>407</v>
      </c>
      <c r="CD32" s="3" t="s">
        <v>407</v>
      </c>
      <c r="CE32" s="85">
        <v>8215355</v>
      </c>
      <c r="CF32" s="82">
        <v>0</v>
      </c>
      <c r="CG32" s="82">
        <v>0</v>
      </c>
      <c r="CH32" s="82">
        <v>0</v>
      </c>
      <c r="CI32" s="82" t="s">
        <v>407</v>
      </c>
      <c r="CJ32" s="82">
        <v>8215355</v>
      </c>
      <c r="CK32" s="82">
        <v>0</v>
      </c>
      <c r="CL32" s="82" t="s">
        <v>407</v>
      </c>
      <c r="CM32" s="82" t="s">
        <v>407</v>
      </c>
      <c r="CN32" s="82">
        <v>0</v>
      </c>
      <c r="CO32" s="82" t="s">
        <v>407</v>
      </c>
      <c r="CP32" s="82" t="s">
        <v>407</v>
      </c>
      <c r="CQ32" s="82" t="s">
        <v>407</v>
      </c>
      <c r="CR32" s="131">
        <v>80</v>
      </c>
      <c r="CS32" s="131">
        <v>0</v>
      </c>
      <c r="CT32" s="131">
        <v>0</v>
      </c>
      <c r="CU32" s="132">
        <v>0</v>
      </c>
      <c r="CV32" s="3" t="s">
        <v>407</v>
      </c>
      <c r="CW32" s="79">
        <v>0</v>
      </c>
      <c r="CX32" s="131">
        <v>20</v>
      </c>
      <c r="CY32" s="131">
        <v>0</v>
      </c>
      <c r="CZ32" s="80" t="s">
        <v>407</v>
      </c>
      <c r="DA32" s="80" t="s">
        <v>407</v>
      </c>
      <c r="DB32" s="79">
        <v>20</v>
      </c>
      <c r="DC32" s="131">
        <v>0</v>
      </c>
      <c r="DD32" s="3" t="s">
        <v>407</v>
      </c>
      <c r="DE32" s="3" t="s">
        <v>407</v>
      </c>
      <c r="DF32" s="3" t="s">
        <v>407</v>
      </c>
      <c r="DG32" s="79">
        <v>0</v>
      </c>
      <c r="DH32" s="4">
        <v>100</v>
      </c>
      <c r="DI32" s="80">
        <v>106.35</v>
      </c>
      <c r="DJ32" s="138">
        <v>99.67</v>
      </c>
      <c r="DK32" s="80">
        <v>100.87</v>
      </c>
      <c r="DL32" s="3">
        <v>135</v>
      </c>
      <c r="DP32" s="1"/>
      <c r="DQ32" s="1"/>
    </row>
    <row r="33" spans="1:121" s="3" customFormat="1" x14ac:dyDescent="0.2">
      <c r="A33" s="3">
        <v>32</v>
      </c>
      <c r="B33" s="3" t="s">
        <v>27</v>
      </c>
      <c r="C33" s="3" t="s">
        <v>167</v>
      </c>
      <c r="D33" s="3" t="s">
        <v>443</v>
      </c>
      <c r="E33" s="14">
        <v>2020</v>
      </c>
      <c r="F33" s="82">
        <v>484</v>
      </c>
      <c r="G33" s="82">
        <v>1551342</v>
      </c>
      <c r="H33" s="82">
        <v>1130451</v>
      </c>
      <c r="I33" s="11">
        <v>110</v>
      </c>
      <c r="J33" s="82">
        <v>306215</v>
      </c>
      <c r="K33" s="82">
        <v>232131</v>
      </c>
      <c r="L33" s="131">
        <v>50</v>
      </c>
      <c r="M33" s="131">
        <v>53</v>
      </c>
      <c r="N33" s="131">
        <v>0</v>
      </c>
      <c r="O33" s="132">
        <v>0</v>
      </c>
      <c r="P33" s="3" t="s">
        <v>407</v>
      </c>
      <c r="Q33" s="79">
        <v>53</v>
      </c>
      <c r="R33" s="131">
        <v>20</v>
      </c>
      <c r="S33" s="131">
        <v>0</v>
      </c>
      <c r="T33" s="80" t="s">
        <v>407</v>
      </c>
      <c r="U33" s="80" t="s">
        <v>407</v>
      </c>
      <c r="V33" s="79">
        <v>20</v>
      </c>
      <c r="W33" s="131">
        <v>0</v>
      </c>
      <c r="X33" s="3" t="s">
        <v>407</v>
      </c>
      <c r="Y33" s="3" t="s">
        <v>407</v>
      </c>
      <c r="Z33" s="3" t="s">
        <v>407</v>
      </c>
      <c r="AA33" s="79">
        <v>0</v>
      </c>
      <c r="AB33" s="4">
        <v>123</v>
      </c>
      <c r="AC33" s="80">
        <v>106.36</v>
      </c>
      <c r="AD33" s="80">
        <v>99.68</v>
      </c>
      <c r="AE33" s="3">
        <v>100.88</v>
      </c>
      <c r="AF33" s="81">
        <v>130</v>
      </c>
      <c r="AG33" s="105">
        <v>1360531</v>
      </c>
      <c r="AH33" s="105">
        <v>1360531</v>
      </c>
      <c r="AI33" s="105">
        <v>0</v>
      </c>
      <c r="AJ33" s="105">
        <v>0</v>
      </c>
      <c r="AK33" s="82" t="s">
        <v>407</v>
      </c>
      <c r="AL33" s="135">
        <v>1360531</v>
      </c>
      <c r="AM33" s="135">
        <v>0</v>
      </c>
      <c r="AN33" s="82" t="s">
        <v>407</v>
      </c>
      <c r="AO33" s="82" t="s">
        <v>407</v>
      </c>
      <c r="AP33" s="105">
        <v>0</v>
      </c>
      <c r="AQ33" s="82" t="s">
        <v>407</v>
      </c>
      <c r="AR33" s="82" t="s">
        <v>407</v>
      </c>
      <c r="AS33" s="82" t="s">
        <v>407</v>
      </c>
      <c r="AT33" s="104">
        <v>2811</v>
      </c>
      <c r="AU33" s="82">
        <v>4198</v>
      </c>
      <c r="AV33" s="82">
        <v>3770</v>
      </c>
      <c r="AW33" s="80">
        <v>131.79</v>
      </c>
      <c r="AX33" s="82">
        <v>484</v>
      </c>
      <c r="AY33" s="80">
        <v>3.6723899909787199</v>
      </c>
      <c r="AZ33" s="83">
        <v>0</v>
      </c>
      <c r="BA33" s="3">
        <v>0</v>
      </c>
      <c r="BB33" s="3">
        <v>5887</v>
      </c>
      <c r="BC33" s="123">
        <v>102.3</v>
      </c>
      <c r="BD33" s="3">
        <v>104.2</v>
      </c>
      <c r="BE33" s="86">
        <v>60</v>
      </c>
      <c r="BF33" s="86"/>
      <c r="BG33" s="86"/>
      <c r="BH33" s="86" t="s">
        <v>407</v>
      </c>
      <c r="BI33" s="92">
        <v>10</v>
      </c>
      <c r="BJ33" s="86"/>
      <c r="BK33" s="86" t="s">
        <v>407</v>
      </c>
      <c r="BL33" s="86" t="s">
        <v>407</v>
      </c>
      <c r="BM33" s="86"/>
      <c r="BN33" s="86" t="s">
        <v>407</v>
      </c>
      <c r="BO33" s="86" t="s">
        <v>407</v>
      </c>
      <c r="BP33" s="86" t="s">
        <v>407</v>
      </c>
      <c r="BQ33" s="86" t="s">
        <v>407</v>
      </c>
      <c r="BR33" s="86" t="s">
        <v>407</v>
      </c>
      <c r="BS33" s="3" t="s">
        <v>27</v>
      </c>
      <c r="BV33" s="3" t="s">
        <v>407</v>
      </c>
      <c r="BW33" s="3" t="s">
        <v>17</v>
      </c>
      <c r="BY33" s="3" t="s">
        <v>407</v>
      </c>
      <c r="BZ33" s="3" t="s">
        <v>407</v>
      </c>
      <c r="CB33" s="3" t="s">
        <v>407</v>
      </c>
      <c r="CC33" s="3" t="s">
        <v>407</v>
      </c>
      <c r="CD33" s="3" t="s">
        <v>407</v>
      </c>
      <c r="CE33" s="85">
        <v>1733453</v>
      </c>
      <c r="CF33" s="82">
        <v>1733453</v>
      </c>
      <c r="CG33" s="82">
        <v>0</v>
      </c>
      <c r="CH33" s="82">
        <v>0</v>
      </c>
      <c r="CI33" s="82" t="s">
        <v>407</v>
      </c>
      <c r="CJ33" s="82">
        <v>1733453</v>
      </c>
      <c r="CK33" s="82">
        <v>0</v>
      </c>
      <c r="CL33" s="82" t="s">
        <v>407</v>
      </c>
      <c r="CM33" s="82" t="s">
        <v>407</v>
      </c>
      <c r="CN33" s="82">
        <v>0</v>
      </c>
      <c r="CO33" s="82" t="s">
        <v>407</v>
      </c>
      <c r="CP33" s="82" t="s">
        <v>407</v>
      </c>
      <c r="CQ33" s="82" t="s">
        <v>407</v>
      </c>
      <c r="CR33" s="131">
        <v>50</v>
      </c>
      <c r="CS33" s="131">
        <v>53</v>
      </c>
      <c r="CT33" s="131">
        <v>0</v>
      </c>
      <c r="CU33" s="132">
        <v>0</v>
      </c>
      <c r="CV33" s="3" t="s">
        <v>407</v>
      </c>
      <c r="CW33" s="79">
        <v>53</v>
      </c>
      <c r="CX33" s="131">
        <v>20</v>
      </c>
      <c r="CY33" s="131">
        <v>0</v>
      </c>
      <c r="CZ33" s="80" t="s">
        <v>407</v>
      </c>
      <c r="DA33" s="80" t="s">
        <v>407</v>
      </c>
      <c r="DB33" s="79">
        <v>20</v>
      </c>
      <c r="DC33" s="131">
        <v>0</v>
      </c>
      <c r="DD33" s="3" t="s">
        <v>407</v>
      </c>
      <c r="DE33" s="3" t="s">
        <v>407</v>
      </c>
      <c r="DF33" s="3" t="s">
        <v>407</v>
      </c>
      <c r="DG33" s="79">
        <v>0</v>
      </c>
      <c r="DH33" s="4">
        <v>123</v>
      </c>
      <c r="DI33" s="80">
        <v>106.35</v>
      </c>
      <c r="DJ33" s="138">
        <v>99.67</v>
      </c>
      <c r="DK33" s="80">
        <v>100.87</v>
      </c>
      <c r="DL33" s="3">
        <v>135</v>
      </c>
      <c r="DP33" s="1"/>
      <c r="DQ33" s="1"/>
    </row>
    <row r="34" spans="1:121" s="3" customFormat="1" x14ac:dyDescent="0.2">
      <c r="A34" s="3">
        <v>33</v>
      </c>
      <c r="B34" s="3" t="s">
        <v>28</v>
      </c>
      <c r="C34" s="3" t="s">
        <v>167</v>
      </c>
      <c r="D34" s="3" t="s">
        <v>443</v>
      </c>
      <c r="E34" s="14">
        <v>2020</v>
      </c>
      <c r="F34" s="82">
        <v>2105</v>
      </c>
      <c r="G34" s="82">
        <v>1551342</v>
      </c>
      <c r="H34" s="82">
        <v>1130451</v>
      </c>
      <c r="I34" s="11">
        <v>447</v>
      </c>
      <c r="J34" s="82">
        <v>306215</v>
      </c>
      <c r="K34" s="82">
        <v>232131</v>
      </c>
      <c r="L34" s="131">
        <v>45</v>
      </c>
      <c r="M34" s="131">
        <v>45</v>
      </c>
      <c r="N34" s="131">
        <v>0</v>
      </c>
      <c r="O34" s="132">
        <v>0</v>
      </c>
      <c r="P34" s="3" t="s">
        <v>407</v>
      </c>
      <c r="Q34" s="79">
        <v>45</v>
      </c>
      <c r="R34" s="131">
        <v>20</v>
      </c>
      <c r="S34" s="131">
        <v>0</v>
      </c>
      <c r="T34" s="80" t="s">
        <v>407</v>
      </c>
      <c r="U34" s="80" t="s">
        <v>407</v>
      </c>
      <c r="V34" s="79">
        <v>20</v>
      </c>
      <c r="W34" s="131">
        <v>0</v>
      </c>
      <c r="X34" s="3" t="s">
        <v>407</v>
      </c>
      <c r="Y34" s="3" t="s">
        <v>407</v>
      </c>
      <c r="Z34" s="3" t="s">
        <v>407</v>
      </c>
      <c r="AA34" s="79">
        <v>0</v>
      </c>
      <c r="AB34" s="4">
        <v>110</v>
      </c>
      <c r="AC34" s="80">
        <v>106.36</v>
      </c>
      <c r="AD34" s="80">
        <v>99.68</v>
      </c>
      <c r="AE34" s="3">
        <v>100.88</v>
      </c>
      <c r="AF34" s="81">
        <v>130</v>
      </c>
      <c r="AG34" s="105">
        <v>5844697</v>
      </c>
      <c r="AH34" s="105">
        <v>5844697</v>
      </c>
      <c r="AI34" s="105">
        <v>0</v>
      </c>
      <c r="AJ34" s="105">
        <v>0</v>
      </c>
      <c r="AK34" s="82" t="s">
        <v>407</v>
      </c>
      <c r="AL34" s="135">
        <v>5844697</v>
      </c>
      <c r="AM34" s="135">
        <v>0</v>
      </c>
      <c r="AN34" s="82" t="s">
        <v>407</v>
      </c>
      <c r="AO34" s="82" t="s">
        <v>407</v>
      </c>
      <c r="AP34" s="105">
        <v>0</v>
      </c>
      <c r="AQ34" s="82" t="s">
        <v>407</v>
      </c>
      <c r="AR34" s="82" t="s">
        <v>407</v>
      </c>
      <c r="AS34" s="82" t="s">
        <v>407</v>
      </c>
      <c r="AT34" s="104">
        <v>2777</v>
      </c>
      <c r="AU34" s="82">
        <v>4198</v>
      </c>
      <c r="AV34" s="82">
        <v>3770</v>
      </c>
      <c r="AW34" s="80">
        <v>209.39</v>
      </c>
      <c r="AX34" s="82">
        <v>2105</v>
      </c>
      <c r="AY34" s="80">
        <v>10.053174155175901</v>
      </c>
      <c r="AZ34" s="83">
        <v>1.29E-2</v>
      </c>
      <c r="BA34" s="3">
        <v>213</v>
      </c>
      <c r="BB34" s="3">
        <v>16470</v>
      </c>
      <c r="BC34" s="123">
        <v>102.3</v>
      </c>
      <c r="BD34" s="3">
        <v>104.2</v>
      </c>
      <c r="BE34" s="86">
        <v>192</v>
      </c>
      <c r="BF34" s="86"/>
      <c r="BG34" s="86"/>
      <c r="BH34" s="86" t="s">
        <v>407</v>
      </c>
      <c r="BI34" s="92">
        <v>63</v>
      </c>
      <c r="BJ34" s="86"/>
      <c r="BK34" s="86" t="s">
        <v>407</v>
      </c>
      <c r="BL34" s="86" t="s">
        <v>407</v>
      </c>
      <c r="BM34" s="86"/>
      <c r="BN34" s="86" t="s">
        <v>407</v>
      </c>
      <c r="BO34" s="86" t="s">
        <v>407</v>
      </c>
      <c r="BP34" s="86" t="s">
        <v>407</v>
      </c>
      <c r="BQ34" s="86" t="s">
        <v>407</v>
      </c>
      <c r="BR34" s="86" t="s">
        <v>407</v>
      </c>
      <c r="BS34" s="3" t="s">
        <v>17</v>
      </c>
      <c r="BV34" s="3" t="s">
        <v>407</v>
      </c>
      <c r="BW34" s="3" t="s">
        <v>17</v>
      </c>
      <c r="BY34" s="3" t="s">
        <v>407</v>
      </c>
      <c r="BZ34" s="3" t="s">
        <v>407</v>
      </c>
      <c r="CB34" s="3" t="s">
        <v>407</v>
      </c>
      <c r="CC34" s="3" t="s">
        <v>407</v>
      </c>
      <c r="CD34" s="3" t="s">
        <v>407</v>
      </c>
      <c r="CE34" s="85">
        <v>7538170</v>
      </c>
      <c r="CF34" s="82">
        <v>7538170</v>
      </c>
      <c r="CG34" s="82">
        <v>0</v>
      </c>
      <c r="CH34" s="82">
        <v>0</v>
      </c>
      <c r="CI34" s="82" t="s">
        <v>407</v>
      </c>
      <c r="CJ34" s="82">
        <v>7538170</v>
      </c>
      <c r="CK34" s="82">
        <v>0</v>
      </c>
      <c r="CL34" s="82" t="s">
        <v>407</v>
      </c>
      <c r="CM34" s="82" t="s">
        <v>407</v>
      </c>
      <c r="CN34" s="82">
        <v>0</v>
      </c>
      <c r="CO34" s="82" t="s">
        <v>407</v>
      </c>
      <c r="CP34" s="82" t="s">
        <v>407</v>
      </c>
      <c r="CQ34" s="82" t="s">
        <v>407</v>
      </c>
      <c r="CR34" s="131">
        <v>45</v>
      </c>
      <c r="CS34" s="131">
        <v>45</v>
      </c>
      <c r="CT34" s="131">
        <v>0</v>
      </c>
      <c r="CU34" s="132">
        <v>0</v>
      </c>
      <c r="CV34" s="3" t="s">
        <v>407</v>
      </c>
      <c r="CW34" s="79">
        <v>45</v>
      </c>
      <c r="CX34" s="131">
        <v>20</v>
      </c>
      <c r="CY34" s="131">
        <v>0</v>
      </c>
      <c r="CZ34" s="80" t="s">
        <v>407</v>
      </c>
      <c r="DA34" s="80" t="s">
        <v>407</v>
      </c>
      <c r="DB34" s="79">
        <v>20</v>
      </c>
      <c r="DC34" s="131">
        <v>0</v>
      </c>
      <c r="DD34" s="3" t="s">
        <v>407</v>
      </c>
      <c r="DE34" s="3" t="s">
        <v>407</v>
      </c>
      <c r="DF34" s="3" t="s">
        <v>407</v>
      </c>
      <c r="DG34" s="79">
        <v>0</v>
      </c>
      <c r="DH34" s="4">
        <v>110</v>
      </c>
      <c r="DI34" s="80">
        <v>106.35</v>
      </c>
      <c r="DJ34" s="138">
        <v>99.67</v>
      </c>
      <c r="DK34" s="80">
        <v>100.87</v>
      </c>
      <c r="DL34" s="3">
        <v>135</v>
      </c>
      <c r="DP34" s="1"/>
      <c r="DQ34" s="1"/>
    </row>
    <row r="35" spans="1:121" s="3" customFormat="1" x14ac:dyDescent="0.2">
      <c r="A35" s="3">
        <v>34</v>
      </c>
      <c r="B35" s="3" t="s">
        <v>29</v>
      </c>
      <c r="C35" s="3" t="s">
        <v>167</v>
      </c>
      <c r="D35" s="3" t="s">
        <v>443</v>
      </c>
      <c r="E35" s="14">
        <v>2020</v>
      </c>
      <c r="F35" s="82">
        <v>1780</v>
      </c>
      <c r="G35" s="82">
        <v>1551342</v>
      </c>
      <c r="H35" s="82">
        <v>1130451</v>
      </c>
      <c r="I35" s="11">
        <v>327</v>
      </c>
      <c r="J35" s="82">
        <v>306215</v>
      </c>
      <c r="K35" s="82">
        <v>232131</v>
      </c>
      <c r="L35" s="131">
        <v>42</v>
      </c>
      <c r="M35" s="131">
        <v>37</v>
      </c>
      <c r="N35" s="131">
        <v>0</v>
      </c>
      <c r="O35" s="132">
        <v>0</v>
      </c>
      <c r="P35" s="3" t="s">
        <v>407</v>
      </c>
      <c r="Q35" s="79">
        <v>37</v>
      </c>
      <c r="R35" s="131">
        <v>23</v>
      </c>
      <c r="S35" s="131">
        <v>0</v>
      </c>
      <c r="T35" s="80" t="s">
        <v>407</v>
      </c>
      <c r="U35" s="80" t="s">
        <v>407</v>
      </c>
      <c r="V35" s="79">
        <v>23</v>
      </c>
      <c r="W35" s="131">
        <v>0</v>
      </c>
      <c r="X35" s="3" t="s">
        <v>407</v>
      </c>
      <c r="Y35" s="3" t="s">
        <v>407</v>
      </c>
      <c r="Z35" s="3" t="s">
        <v>407</v>
      </c>
      <c r="AA35" s="79">
        <v>0</v>
      </c>
      <c r="AB35" s="4">
        <v>102</v>
      </c>
      <c r="AC35" s="80">
        <v>106.36</v>
      </c>
      <c r="AD35" s="80">
        <v>99.68</v>
      </c>
      <c r="AE35" s="3">
        <v>100.88</v>
      </c>
      <c r="AF35" s="81">
        <v>130</v>
      </c>
      <c r="AG35" s="105">
        <v>5885161</v>
      </c>
      <c r="AH35" s="105">
        <v>5885161</v>
      </c>
      <c r="AI35" s="105">
        <v>0</v>
      </c>
      <c r="AJ35" s="105">
        <v>0</v>
      </c>
      <c r="AK35" s="82" t="s">
        <v>407</v>
      </c>
      <c r="AL35" s="135">
        <v>5885161</v>
      </c>
      <c r="AM35" s="135">
        <v>0</v>
      </c>
      <c r="AN35" s="82" t="s">
        <v>407</v>
      </c>
      <c r="AO35" s="82" t="s">
        <v>407</v>
      </c>
      <c r="AP35" s="105">
        <v>0</v>
      </c>
      <c r="AQ35" s="82" t="s">
        <v>407</v>
      </c>
      <c r="AR35" s="82" t="s">
        <v>407</v>
      </c>
      <c r="AS35" s="82" t="s">
        <v>407</v>
      </c>
      <c r="AT35" s="104">
        <v>3306</v>
      </c>
      <c r="AU35" s="82">
        <v>4198</v>
      </c>
      <c r="AV35" s="82">
        <v>3770</v>
      </c>
      <c r="AW35" s="80">
        <v>294.06</v>
      </c>
      <c r="AX35" s="82">
        <v>1780</v>
      </c>
      <c r="AY35" s="80">
        <v>6.0532516558289498</v>
      </c>
      <c r="AZ35" s="83">
        <v>3.9100000000000003E-2</v>
      </c>
      <c r="BA35" s="3">
        <v>393</v>
      </c>
      <c r="BB35" s="3">
        <v>10053</v>
      </c>
      <c r="BC35" s="123">
        <v>102.3</v>
      </c>
      <c r="BD35" s="3">
        <v>104.2</v>
      </c>
      <c r="BE35" s="86">
        <v>131</v>
      </c>
      <c r="BF35" s="86"/>
      <c r="BG35" s="86"/>
      <c r="BH35" s="86" t="s">
        <v>407</v>
      </c>
      <c r="BI35" s="92">
        <v>44</v>
      </c>
      <c r="BJ35" s="86"/>
      <c r="BK35" s="86" t="s">
        <v>407</v>
      </c>
      <c r="BL35" s="86" t="s">
        <v>407</v>
      </c>
      <c r="BM35" s="86"/>
      <c r="BN35" s="86" t="s">
        <v>407</v>
      </c>
      <c r="BO35" s="86" t="s">
        <v>407</v>
      </c>
      <c r="BP35" s="86" t="s">
        <v>407</v>
      </c>
      <c r="BQ35" s="86" t="s">
        <v>407</v>
      </c>
      <c r="BR35" s="86" t="s">
        <v>407</v>
      </c>
      <c r="BS35" s="3" t="s">
        <v>29</v>
      </c>
      <c r="BV35" s="3" t="s">
        <v>407</v>
      </c>
      <c r="BW35" s="3" t="s">
        <v>314</v>
      </c>
      <c r="BY35" s="3" t="s">
        <v>407</v>
      </c>
      <c r="BZ35" s="3" t="s">
        <v>407</v>
      </c>
      <c r="CB35" s="3" t="s">
        <v>407</v>
      </c>
      <c r="CC35" s="3" t="s">
        <v>407</v>
      </c>
      <c r="CD35" s="3" t="s">
        <v>407</v>
      </c>
      <c r="CE35" s="85">
        <v>6375551</v>
      </c>
      <c r="CF35" s="82">
        <v>6375551</v>
      </c>
      <c r="CG35" s="82">
        <v>0</v>
      </c>
      <c r="CH35" s="82">
        <v>0</v>
      </c>
      <c r="CI35" s="82" t="s">
        <v>407</v>
      </c>
      <c r="CJ35" s="82">
        <v>6375551</v>
      </c>
      <c r="CK35" s="82">
        <v>0</v>
      </c>
      <c r="CL35" s="82" t="s">
        <v>407</v>
      </c>
      <c r="CM35" s="82" t="s">
        <v>407</v>
      </c>
      <c r="CN35" s="82">
        <v>0</v>
      </c>
      <c r="CO35" s="82" t="s">
        <v>407</v>
      </c>
      <c r="CP35" s="82" t="s">
        <v>407</v>
      </c>
      <c r="CQ35" s="82" t="s">
        <v>407</v>
      </c>
      <c r="CR35" s="131">
        <v>42</v>
      </c>
      <c r="CS35" s="131">
        <v>37</v>
      </c>
      <c r="CT35" s="131">
        <v>0</v>
      </c>
      <c r="CU35" s="132">
        <v>0</v>
      </c>
      <c r="CV35" s="3" t="s">
        <v>407</v>
      </c>
      <c r="CW35" s="79">
        <v>37</v>
      </c>
      <c r="CX35" s="131">
        <v>23</v>
      </c>
      <c r="CY35" s="131">
        <v>0</v>
      </c>
      <c r="CZ35" s="80" t="s">
        <v>407</v>
      </c>
      <c r="DA35" s="80" t="s">
        <v>407</v>
      </c>
      <c r="DB35" s="79">
        <v>23</v>
      </c>
      <c r="DC35" s="131">
        <v>0</v>
      </c>
      <c r="DD35" s="3" t="s">
        <v>407</v>
      </c>
      <c r="DE35" s="3" t="s">
        <v>407</v>
      </c>
      <c r="DF35" s="3" t="s">
        <v>407</v>
      </c>
      <c r="DG35" s="79">
        <v>0</v>
      </c>
      <c r="DH35" s="4">
        <v>102</v>
      </c>
      <c r="DI35" s="80">
        <v>106.35</v>
      </c>
      <c r="DJ35" s="138">
        <v>99.67</v>
      </c>
      <c r="DK35" s="80">
        <v>100.87</v>
      </c>
      <c r="DL35" s="3">
        <v>135</v>
      </c>
      <c r="DP35" s="1"/>
      <c r="DQ35" s="1"/>
    </row>
    <row r="36" spans="1:121" s="3" customFormat="1" x14ac:dyDescent="0.2">
      <c r="A36" s="3">
        <v>35</v>
      </c>
      <c r="B36" s="3" t="s">
        <v>30</v>
      </c>
      <c r="C36" s="3" t="s">
        <v>167</v>
      </c>
      <c r="D36" s="3" t="s">
        <v>443</v>
      </c>
      <c r="E36" s="14">
        <v>2020</v>
      </c>
      <c r="F36" s="82">
        <v>1929</v>
      </c>
      <c r="G36" s="82">
        <v>1551342</v>
      </c>
      <c r="H36" s="82">
        <v>1130451</v>
      </c>
      <c r="I36" s="11">
        <v>393</v>
      </c>
      <c r="J36" s="82">
        <v>306215</v>
      </c>
      <c r="K36" s="82">
        <v>232131</v>
      </c>
      <c r="L36" s="131">
        <v>45</v>
      </c>
      <c r="M36" s="131">
        <v>46</v>
      </c>
      <c r="N36" s="131">
        <v>0</v>
      </c>
      <c r="O36" s="132">
        <v>0</v>
      </c>
      <c r="P36" s="3" t="s">
        <v>407</v>
      </c>
      <c r="Q36" s="79">
        <v>46</v>
      </c>
      <c r="R36" s="131">
        <v>18</v>
      </c>
      <c r="S36" s="131">
        <v>0</v>
      </c>
      <c r="T36" s="80" t="s">
        <v>407</v>
      </c>
      <c r="U36" s="80" t="s">
        <v>407</v>
      </c>
      <c r="V36" s="79">
        <v>18</v>
      </c>
      <c r="W36" s="131">
        <v>0</v>
      </c>
      <c r="X36" s="3" t="s">
        <v>407</v>
      </c>
      <c r="Y36" s="3" t="s">
        <v>407</v>
      </c>
      <c r="Z36" s="3" t="s">
        <v>407</v>
      </c>
      <c r="AA36" s="79">
        <v>0</v>
      </c>
      <c r="AB36" s="4">
        <v>109</v>
      </c>
      <c r="AC36" s="80">
        <v>106.36</v>
      </c>
      <c r="AD36" s="80">
        <v>99.68</v>
      </c>
      <c r="AE36" s="3">
        <v>100.88</v>
      </c>
      <c r="AF36" s="81">
        <v>130</v>
      </c>
      <c r="AG36" s="105">
        <v>5767167</v>
      </c>
      <c r="AH36" s="105">
        <v>5767167</v>
      </c>
      <c r="AI36" s="105">
        <v>0</v>
      </c>
      <c r="AJ36" s="105">
        <v>0</v>
      </c>
      <c r="AK36" s="82" t="s">
        <v>407</v>
      </c>
      <c r="AL36" s="135">
        <v>5767167</v>
      </c>
      <c r="AM36" s="135">
        <v>0</v>
      </c>
      <c r="AN36" s="82" t="s">
        <v>407</v>
      </c>
      <c r="AO36" s="82" t="s">
        <v>407</v>
      </c>
      <c r="AP36" s="105">
        <v>0</v>
      </c>
      <c r="AQ36" s="82" t="s">
        <v>407</v>
      </c>
      <c r="AR36" s="82" t="s">
        <v>407</v>
      </c>
      <c r="AS36" s="82" t="s">
        <v>407</v>
      </c>
      <c r="AT36" s="104">
        <v>2990</v>
      </c>
      <c r="AU36" s="82">
        <v>4198</v>
      </c>
      <c r="AV36" s="82">
        <v>3770</v>
      </c>
      <c r="AW36" s="80">
        <v>139.1</v>
      </c>
      <c r="AX36" s="82">
        <v>1929</v>
      </c>
      <c r="AY36" s="80">
        <v>13.867329678860401</v>
      </c>
      <c r="AZ36" s="83">
        <v>3.5999999999999999E-3</v>
      </c>
      <c r="BA36" s="3">
        <v>82</v>
      </c>
      <c r="BB36" s="3">
        <v>22598</v>
      </c>
      <c r="BC36" s="123">
        <v>102.3</v>
      </c>
      <c r="BD36" s="3">
        <v>104.2</v>
      </c>
      <c r="BE36" s="86">
        <v>168</v>
      </c>
      <c r="BF36" s="86"/>
      <c r="BG36" s="86"/>
      <c r="BH36" s="86" t="s">
        <v>407</v>
      </c>
      <c r="BI36" s="92">
        <v>50</v>
      </c>
      <c r="BJ36" s="86"/>
      <c r="BK36" s="86" t="s">
        <v>407</v>
      </c>
      <c r="BL36" s="86" t="s">
        <v>407</v>
      </c>
      <c r="BM36" s="86"/>
      <c r="BN36" s="86" t="s">
        <v>407</v>
      </c>
      <c r="BO36" s="86" t="s">
        <v>407</v>
      </c>
      <c r="BP36" s="86" t="s">
        <v>407</v>
      </c>
      <c r="BQ36" s="86" t="s">
        <v>407</v>
      </c>
      <c r="BR36" s="86" t="s">
        <v>407</v>
      </c>
      <c r="BS36" s="3" t="s">
        <v>30</v>
      </c>
      <c r="BV36" s="3" t="s">
        <v>407</v>
      </c>
      <c r="BW36" s="3" t="s">
        <v>30</v>
      </c>
      <c r="BY36" s="3" t="s">
        <v>407</v>
      </c>
      <c r="BZ36" s="3" t="s">
        <v>407</v>
      </c>
      <c r="CB36" s="3" t="s">
        <v>407</v>
      </c>
      <c r="CC36" s="3" t="s">
        <v>407</v>
      </c>
      <c r="CD36" s="3" t="s">
        <v>407</v>
      </c>
      <c r="CE36" s="85">
        <v>6908171</v>
      </c>
      <c r="CF36" s="82">
        <v>6908171</v>
      </c>
      <c r="CG36" s="82">
        <v>0</v>
      </c>
      <c r="CH36" s="82">
        <v>0</v>
      </c>
      <c r="CI36" s="82" t="s">
        <v>407</v>
      </c>
      <c r="CJ36" s="82">
        <v>6908171</v>
      </c>
      <c r="CK36" s="82">
        <v>0</v>
      </c>
      <c r="CL36" s="82" t="s">
        <v>407</v>
      </c>
      <c r="CM36" s="82" t="s">
        <v>407</v>
      </c>
      <c r="CN36" s="82">
        <v>0</v>
      </c>
      <c r="CO36" s="82" t="s">
        <v>407</v>
      </c>
      <c r="CP36" s="82" t="s">
        <v>407</v>
      </c>
      <c r="CQ36" s="82" t="s">
        <v>407</v>
      </c>
      <c r="CR36" s="131">
        <v>45</v>
      </c>
      <c r="CS36" s="131">
        <v>46</v>
      </c>
      <c r="CT36" s="131">
        <v>0</v>
      </c>
      <c r="CU36" s="132">
        <v>0</v>
      </c>
      <c r="CV36" s="3" t="s">
        <v>407</v>
      </c>
      <c r="CW36" s="79">
        <v>46</v>
      </c>
      <c r="CX36" s="131">
        <v>18</v>
      </c>
      <c r="CY36" s="131">
        <v>0</v>
      </c>
      <c r="CZ36" s="80" t="s">
        <v>407</v>
      </c>
      <c r="DA36" s="80" t="s">
        <v>407</v>
      </c>
      <c r="DB36" s="79">
        <v>18</v>
      </c>
      <c r="DC36" s="131">
        <v>0</v>
      </c>
      <c r="DD36" s="3" t="s">
        <v>407</v>
      </c>
      <c r="DE36" s="3" t="s">
        <v>407</v>
      </c>
      <c r="DF36" s="3" t="s">
        <v>407</v>
      </c>
      <c r="DG36" s="79">
        <v>0</v>
      </c>
      <c r="DH36" s="4">
        <v>109</v>
      </c>
      <c r="DI36" s="80">
        <v>106.35</v>
      </c>
      <c r="DJ36" s="138">
        <v>99.67</v>
      </c>
      <c r="DK36" s="80">
        <v>100.87</v>
      </c>
      <c r="DL36" s="3">
        <v>135</v>
      </c>
      <c r="DP36" s="1"/>
      <c r="DQ36" s="1"/>
    </row>
    <row r="37" spans="1:121" s="3" customFormat="1" x14ac:dyDescent="0.2">
      <c r="A37" s="3">
        <v>37</v>
      </c>
      <c r="B37" s="3" t="s">
        <v>31</v>
      </c>
      <c r="C37" s="3" t="s">
        <v>167</v>
      </c>
      <c r="D37" s="3" t="s">
        <v>443</v>
      </c>
      <c r="E37" s="14">
        <v>2020</v>
      </c>
      <c r="F37" s="82">
        <v>1726</v>
      </c>
      <c r="G37" s="82">
        <v>1551342</v>
      </c>
      <c r="H37" s="82">
        <v>1130451</v>
      </c>
      <c r="I37" s="82">
        <v>360</v>
      </c>
      <c r="J37" s="82">
        <v>306215</v>
      </c>
      <c r="K37" s="82">
        <v>232131</v>
      </c>
      <c r="L37" s="145">
        <v>39</v>
      </c>
      <c r="M37" s="145">
        <v>36</v>
      </c>
      <c r="N37" s="145">
        <v>0</v>
      </c>
      <c r="O37" s="133">
        <v>0</v>
      </c>
      <c r="P37" s="3" t="s">
        <v>407</v>
      </c>
      <c r="Q37" s="79">
        <v>36</v>
      </c>
      <c r="R37" s="145">
        <v>24</v>
      </c>
      <c r="S37" s="145">
        <v>0</v>
      </c>
      <c r="T37" s="80" t="s">
        <v>407</v>
      </c>
      <c r="U37" s="80" t="s">
        <v>407</v>
      </c>
      <c r="V37" s="79">
        <v>24</v>
      </c>
      <c r="W37" s="145">
        <v>0</v>
      </c>
      <c r="X37" s="3" t="s">
        <v>407</v>
      </c>
      <c r="Y37" s="3" t="s">
        <v>407</v>
      </c>
      <c r="Z37" s="3" t="s">
        <v>407</v>
      </c>
      <c r="AA37" s="79">
        <v>0</v>
      </c>
      <c r="AB37" s="80">
        <v>99</v>
      </c>
      <c r="AC37" s="80">
        <v>106.36</v>
      </c>
      <c r="AD37" s="80">
        <v>99.68</v>
      </c>
      <c r="AE37" s="3">
        <v>100.88</v>
      </c>
      <c r="AF37" s="81">
        <v>130</v>
      </c>
      <c r="AG37" s="127">
        <v>3711571</v>
      </c>
      <c r="AH37" s="127">
        <v>3711571</v>
      </c>
      <c r="AI37" s="127">
        <v>0</v>
      </c>
      <c r="AJ37" s="127">
        <v>0</v>
      </c>
      <c r="AK37" s="82" t="s">
        <v>407</v>
      </c>
      <c r="AL37" s="146">
        <v>3711571</v>
      </c>
      <c r="AM37" s="146">
        <v>0</v>
      </c>
      <c r="AN37" s="82" t="s">
        <v>407</v>
      </c>
      <c r="AO37" s="82" t="s">
        <v>407</v>
      </c>
      <c r="AP37" s="127">
        <v>0</v>
      </c>
      <c r="AQ37" s="82" t="s">
        <v>407</v>
      </c>
      <c r="AR37" s="82" t="s">
        <v>407</v>
      </c>
      <c r="AS37" s="82" t="s">
        <v>407</v>
      </c>
      <c r="AT37" s="130">
        <v>2150</v>
      </c>
      <c r="AU37" s="82">
        <v>4198</v>
      </c>
      <c r="AV37" s="82">
        <v>3770</v>
      </c>
      <c r="AW37" s="80">
        <v>135.81</v>
      </c>
      <c r="AX37" s="82">
        <v>1726</v>
      </c>
      <c r="AY37" s="80">
        <v>12.708985508174701</v>
      </c>
      <c r="AZ37" s="83">
        <v>3.5999999999999999E-3</v>
      </c>
      <c r="BA37" s="3">
        <v>75</v>
      </c>
      <c r="BB37" s="3">
        <v>20955</v>
      </c>
      <c r="BC37" s="123">
        <v>102.3</v>
      </c>
      <c r="BD37" s="3">
        <v>104.2</v>
      </c>
      <c r="BE37" s="86">
        <v>140</v>
      </c>
      <c r="BF37" s="86"/>
      <c r="BG37" s="86"/>
      <c r="BH37" s="86" t="s">
        <v>407</v>
      </c>
      <c r="BI37" s="92">
        <v>45</v>
      </c>
      <c r="BJ37" s="86"/>
      <c r="BK37" s="86" t="s">
        <v>407</v>
      </c>
      <c r="BL37" s="86" t="s">
        <v>407</v>
      </c>
      <c r="BM37" s="86"/>
      <c r="BN37" s="86" t="s">
        <v>407</v>
      </c>
      <c r="BO37" s="86" t="s">
        <v>407</v>
      </c>
      <c r="BP37" s="86" t="s">
        <v>407</v>
      </c>
      <c r="BQ37" s="86" t="s">
        <v>407</v>
      </c>
      <c r="BR37" s="86" t="s">
        <v>407</v>
      </c>
      <c r="BS37" s="3" t="s">
        <v>31</v>
      </c>
      <c r="BV37" s="3" t="s">
        <v>407</v>
      </c>
      <c r="BW37" s="3" t="s">
        <v>444</v>
      </c>
      <c r="BY37" s="3" t="s">
        <v>407</v>
      </c>
      <c r="BZ37" s="3" t="s">
        <v>407</v>
      </c>
      <c r="CB37" s="3" t="s">
        <v>407</v>
      </c>
      <c r="CC37" s="3" t="s">
        <v>407</v>
      </c>
      <c r="CD37" s="3" t="s">
        <v>407</v>
      </c>
      <c r="CE37" s="85">
        <v>6182340</v>
      </c>
      <c r="CF37" s="82">
        <v>6182340</v>
      </c>
      <c r="CG37" s="82">
        <v>0</v>
      </c>
      <c r="CH37" s="82">
        <v>0</v>
      </c>
      <c r="CI37" s="82" t="s">
        <v>407</v>
      </c>
      <c r="CJ37" s="82">
        <v>6182340</v>
      </c>
      <c r="CK37" s="82">
        <v>0</v>
      </c>
      <c r="CL37" s="82" t="s">
        <v>407</v>
      </c>
      <c r="CM37" s="82" t="s">
        <v>407</v>
      </c>
      <c r="CN37" s="82">
        <v>0</v>
      </c>
      <c r="CO37" s="82" t="s">
        <v>407</v>
      </c>
      <c r="CP37" s="82" t="s">
        <v>407</v>
      </c>
      <c r="CQ37" s="82" t="s">
        <v>407</v>
      </c>
      <c r="CR37" s="145">
        <v>39</v>
      </c>
      <c r="CS37" s="145">
        <v>36</v>
      </c>
      <c r="CT37" s="145">
        <v>0</v>
      </c>
      <c r="CU37" s="133">
        <v>0</v>
      </c>
      <c r="CV37" s="3" t="s">
        <v>407</v>
      </c>
      <c r="CW37" s="79">
        <v>36</v>
      </c>
      <c r="CX37" s="145">
        <v>24</v>
      </c>
      <c r="CY37" s="145">
        <v>0</v>
      </c>
      <c r="CZ37" s="80" t="s">
        <v>407</v>
      </c>
      <c r="DA37" s="80" t="s">
        <v>407</v>
      </c>
      <c r="DB37" s="79">
        <v>24</v>
      </c>
      <c r="DC37" s="145">
        <v>0</v>
      </c>
      <c r="DD37" s="3" t="s">
        <v>407</v>
      </c>
      <c r="DE37" s="3" t="s">
        <v>407</v>
      </c>
      <c r="DF37" s="3" t="s">
        <v>407</v>
      </c>
      <c r="DG37" s="79">
        <v>0</v>
      </c>
      <c r="DH37" s="80">
        <v>99</v>
      </c>
      <c r="DI37" s="80">
        <v>106.35</v>
      </c>
      <c r="DJ37" s="139">
        <v>99.67</v>
      </c>
      <c r="DK37" s="80">
        <v>100.87</v>
      </c>
      <c r="DL37" s="3">
        <v>135</v>
      </c>
    </row>
    <row r="38" spans="1:121" s="3" customFormat="1" x14ac:dyDescent="0.2">
      <c r="A38" s="3">
        <v>38</v>
      </c>
      <c r="B38" s="3" t="s">
        <v>32</v>
      </c>
      <c r="C38" s="3" t="s">
        <v>167</v>
      </c>
      <c r="D38" s="3" t="s">
        <v>443</v>
      </c>
      <c r="E38" s="14">
        <v>2020</v>
      </c>
      <c r="F38" s="82">
        <v>1291</v>
      </c>
      <c r="G38" s="82">
        <v>1551342</v>
      </c>
      <c r="H38" s="82">
        <v>1130451</v>
      </c>
      <c r="I38" s="11">
        <v>239</v>
      </c>
      <c r="J38" s="82">
        <v>306215</v>
      </c>
      <c r="K38" s="82">
        <v>232131</v>
      </c>
      <c r="L38" s="131">
        <v>104</v>
      </c>
      <c r="M38" s="131">
        <v>0</v>
      </c>
      <c r="N38" s="131">
        <v>0</v>
      </c>
      <c r="O38" s="132">
        <v>0</v>
      </c>
      <c r="P38" s="3" t="s">
        <v>407</v>
      </c>
      <c r="Q38" s="79">
        <v>0</v>
      </c>
      <c r="R38" s="131">
        <v>18</v>
      </c>
      <c r="S38" s="131">
        <v>0</v>
      </c>
      <c r="T38" s="80" t="s">
        <v>407</v>
      </c>
      <c r="U38" s="80" t="s">
        <v>407</v>
      </c>
      <c r="V38" s="79">
        <v>18</v>
      </c>
      <c r="W38" s="131">
        <v>0</v>
      </c>
      <c r="X38" s="3" t="s">
        <v>407</v>
      </c>
      <c r="Y38" s="3" t="s">
        <v>407</v>
      </c>
      <c r="Z38" s="3" t="s">
        <v>407</v>
      </c>
      <c r="AA38" s="79">
        <v>0</v>
      </c>
      <c r="AB38" s="4">
        <v>122</v>
      </c>
      <c r="AC38" s="80">
        <v>106.36</v>
      </c>
      <c r="AD38" s="80">
        <v>99.68</v>
      </c>
      <c r="AE38" s="3">
        <v>100.88</v>
      </c>
      <c r="AF38" s="81">
        <v>130</v>
      </c>
      <c r="AG38" s="105">
        <v>2891234</v>
      </c>
      <c r="AH38" s="105">
        <v>0</v>
      </c>
      <c r="AI38" s="105">
        <v>0</v>
      </c>
      <c r="AJ38" s="105">
        <v>0</v>
      </c>
      <c r="AK38" s="82" t="s">
        <v>407</v>
      </c>
      <c r="AL38" s="135">
        <v>2891234</v>
      </c>
      <c r="AM38" s="135">
        <v>0</v>
      </c>
      <c r="AN38" s="82" t="s">
        <v>407</v>
      </c>
      <c r="AO38" s="82" t="s">
        <v>407</v>
      </c>
      <c r="AP38" s="105">
        <v>0</v>
      </c>
      <c r="AQ38" s="82" t="s">
        <v>407</v>
      </c>
      <c r="AR38" s="82" t="s">
        <v>407</v>
      </c>
      <c r="AS38" s="82" t="s">
        <v>407</v>
      </c>
      <c r="AT38" s="104">
        <v>2240</v>
      </c>
      <c r="AU38" s="82">
        <v>4198</v>
      </c>
      <c r="AV38" s="82">
        <v>3770</v>
      </c>
      <c r="AW38" s="80">
        <v>155.6</v>
      </c>
      <c r="AX38" s="82">
        <v>1291</v>
      </c>
      <c r="AY38" s="80">
        <v>8.2967274573949403</v>
      </c>
      <c r="AZ38" s="83">
        <v>8.0000000000000002E-3</v>
      </c>
      <c r="BA38" s="3">
        <v>114</v>
      </c>
      <c r="BB38" s="3">
        <v>14303</v>
      </c>
      <c r="BC38" s="123">
        <v>102.3</v>
      </c>
      <c r="BD38" s="3">
        <v>104.2</v>
      </c>
      <c r="BE38" s="86"/>
      <c r="BF38" s="86"/>
      <c r="BG38" s="86"/>
      <c r="BH38" s="86" t="s">
        <v>407</v>
      </c>
      <c r="BI38" s="92">
        <v>33</v>
      </c>
      <c r="BJ38" s="86"/>
      <c r="BK38" s="86" t="s">
        <v>407</v>
      </c>
      <c r="BL38" s="86" t="s">
        <v>407</v>
      </c>
      <c r="BM38" s="86"/>
      <c r="BN38" s="86" t="s">
        <v>407</v>
      </c>
      <c r="BO38" s="86" t="s">
        <v>407</v>
      </c>
      <c r="BP38" s="86" t="s">
        <v>407</v>
      </c>
      <c r="BQ38" s="86" t="s">
        <v>407</v>
      </c>
      <c r="BR38" s="86" t="s">
        <v>407</v>
      </c>
      <c r="BV38" s="3" t="s">
        <v>407</v>
      </c>
      <c r="BW38" s="3" t="s">
        <v>30</v>
      </c>
      <c r="BY38" s="3" t="s">
        <v>407</v>
      </c>
      <c r="BZ38" s="3" t="s">
        <v>407</v>
      </c>
      <c r="CB38" s="3" t="s">
        <v>407</v>
      </c>
      <c r="CC38" s="3" t="s">
        <v>407</v>
      </c>
      <c r="CD38" s="3" t="s">
        <v>407</v>
      </c>
      <c r="CE38" s="85">
        <v>4623110</v>
      </c>
      <c r="CF38" s="82">
        <v>0</v>
      </c>
      <c r="CG38" s="82">
        <v>0</v>
      </c>
      <c r="CH38" s="82">
        <v>0</v>
      </c>
      <c r="CI38" s="82" t="s">
        <v>407</v>
      </c>
      <c r="CJ38" s="82">
        <v>4623110</v>
      </c>
      <c r="CK38" s="82">
        <v>0</v>
      </c>
      <c r="CL38" s="82" t="s">
        <v>407</v>
      </c>
      <c r="CM38" s="82" t="s">
        <v>407</v>
      </c>
      <c r="CN38" s="82">
        <v>0</v>
      </c>
      <c r="CO38" s="82" t="s">
        <v>407</v>
      </c>
      <c r="CP38" s="82" t="s">
        <v>407</v>
      </c>
      <c r="CQ38" s="82" t="s">
        <v>407</v>
      </c>
      <c r="CR38" s="131">
        <v>104</v>
      </c>
      <c r="CS38" s="131">
        <v>0</v>
      </c>
      <c r="CT38" s="131">
        <v>0</v>
      </c>
      <c r="CU38" s="132">
        <v>0</v>
      </c>
      <c r="CV38" s="3" t="s">
        <v>407</v>
      </c>
      <c r="CW38" s="79">
        <v>0</v>
      </c>
      <c r="CX38" s="131">
        <v>18</v>
      </c>
      <c r="CY38" s="131">
        <v>0</v>
      </c>
      <c r="CZ38" s="80" t="s">
        <v>407</v>
      </c>
      <c r="DA38" s="80" t="s">
        <v>407</v>
      </c>
      <c r="DB38" s="79">
        <v>18</v>
      </c>
      <c r="DC38" s="131">
        <v>0</v>
      </c>
      <c r="DD38" s="3" t="s">
        <v>407</v>
      </c>
      <c r="DE38" s="3" t="s">
        <v>407</v>
      </c>
      <c r="DF38" s="3" t="s">
        <v>407</v>
      </c>
      <c r="DG38" s="79">
        <v>0</v>
      </c>
      <c r="DH38" s="4">
        <v>122</v>
      </c>
      <c r="DI38" s="80">
        <v>106.35</v>
      </c>
      <c r="DJ38" s="138">
        <v>99.67</v>
      </c>
      <c r="DK38" s="80">
        <v>100.87</v>
      </c>
      <c r="DL38" s="3">
        <v>135</v>
      </c>
      <c r="DP38" s="1"/>
      <c r="DQ38" s="1"/>
    </row>
    <row r="39" spans="1:121" s="3" customFormat="1" x14ac:dyDescent="0.2">
      <c r="A39" s="3">
        <v>39</v>
      </c>
      <c r="B39" s="3" t="s">
        <v>33</v>
      </c>
      <c r="C39" s="3" t="s">
        <v>167</v>
      </c>
      <c r="D39" s="3" t="s">
        <v>443</v>
      </c>
      <c r="E39" s="14">
        <v>2020</v>
      </c>
      <c r="F39" s="82">
        <v>953</v>
      </c>
      <c r="G39" s="82">
        <v>1551342</v>
      </c>
      <c r="H39" s="82">
        <v>1130451</v>
      </c>
      <c r="I39" s="11">
        <v>219</v>
      </c>
      <c r="J39" s="82">
        <v>306215</v>
      </c>
      <c r="K39" s="82">
        <v>232131</v>
      </c>
      <c r="L39" s="131">
        <v>82</v>
      </c>
      <c r="M39" s="131">
        <v>0</v>
      </c>
      <c r="N39" s="131">
        <v>0</v>
      </c>
      <c r="O39" s="132">
        <v>0</v>
      </c>
      <c r="P39" s="3" t="s">
        <v>407</v>
      </c>
      <c r="Q39" s="79">
        <v>0</v>
      </c>
      <c r="R39" s="131">
        <v>20</v>
      </c>
      <c r="S39" s="131">
        <v>0</v>
      </c>
      <c r="T39" s="80" t="s">
        <v>407</v>
      </c>
      <c r="U39" s="80" t="s">
        <v>407</v>
      </c>
      <c r="V39" s="79">
        <v>20</v>
      </c>
      <c r="W39" s="131">
        <v>0</v>
      </c>
      <c r="X39" s="3" t="s">
        <v>407</v>
      </c>
      <c r="Y39" s="3" t="s">
        <v>407</v>
      </c>
      <c r="Z39" s="3" t="s">
        <v>407</v>
      </c>
      <c r="AA39" s="79">
        <v>0</v>
      </c>
      <c r="AB39" s="4">
        <v>102</v>
      </c>
      <c r="AC39" s="80">
        <v>106.36</v>
      </c>
      <c r="AD39" s="80">
        <v>99.68</v>
      </c>
      <c r="AE39" s="3">
        <v>100.88</v>
      </c>
      <c r="AF39" s="81">
        <v>130</v>
      </c>
      <c r="AG39" s="105">
        <v>2527675</v>
      </c>
      <c r="AH39" s="105">
        <v>0</v>
      </c>
      <c r="AI39" s="105">
        <v>0</v>
      </c>
      <c r="AJ39" s="105">
        <v>0</v>
      </c>
      <c r="AK39" s="82" t="s">
        <v>407</v>
      </c>
      <c r="AL39" s="135">
        <v>2527675</v>
      </c>
      <c r="AM39" s="135">
        <v>0</v>
      </c>
      <c r="AN39" s="82" t="s">
        <v>407</v>
      </c>
      <c r="AO39" s="82" t="s">
        <v>407</v>
      </c>
      <c r="AP39" s="105">
        <v>0</v>
      </c>
      <c r="AQ39" s="82" t="s">
        <v>407</v>
      </c>
      <c r="AR39" s="82" t="s">
        <v>407</v>
      </c>
      <c r="AS39" s="82" t="s">
        <v>407</v>
      </c>
      <c r="AT39" s="104">
        <v>2652</v>
      </c>
      <c r="AU39" s="82">
        <v>4198</v>
      </c>
      <c r="AV39" s="82">
        <v>3770</v>
      </c>
      <c r="AW39" s="80">
        <v>151.82</v>
      </c>
      <c r="AX39" s="82">
        <v>953</v>
      </c>
      <c r="AY39" s="80">
        <v>6.2770234721704004</v>
      </c>
      <c r="AZ39" s="83">
        <v>6.9999999999999999E-4</v>
      </c>
      <c r="BA39" s="3">
        <v>7</v>
      </c>
      <c r="BB39" s="3">
        <v>10320</v>
      </c>
      <c r="BC39" s="123">
        <v>102.3</v>
      </c>
      <c r="BD39" s="3">
        <v>104.2</v>
      </c>
      <c r="BE39" s="86"/>
      <c r="BF39" s="86"/>
      <c r="BG39" s="86"/>
      <c r="BH39" s="86" t="s">
        <v>407</v>
      </c>
      <c r="BI39" s="92">
        <v>37</v>
      </c>
      <c r="BJ39" s="86"/>
      <c r="BK39" s="86" t="s">
        <v>407</v>
      </c>
      <c r="BL39" s="86" t="s">
        <v>407</v>
      </c>
      <c r="BM39" s="86"/>
      <c r="BN39" s="86" t="s">
        <v>407</v>
      </c>
      <c r="BO39" s="86" t="s">
        <v>407</v>
      </c>
      <c r="BP39" s="86" t="s">
        <v>407</v>
      </c>
      <c r="BQ39" s="86" t="s">
        <v>407</v>
      </c>
      <c r="BR39" s="86" t="s">
        <v>407</v>
      </c>
      <c r="BV39" s="3" t="s">
        <v>407</v>
      </c>
      <c r="BW39" s="3" t="s">
        <v>17</v>
      </c>
      <c r="BY39" s="3" t="s">
        <v>407</v>
      </c>
      <c r="BZ39" s="3" t="s">
        <v>407</v>
      </c>
      <c r="CB39" s="3" t="s">
        <v>407</v>
      </c>
      <c r="CC39" s="3" t="s">
        <v>407</v>
      </c>
      <c r="CD39" s="3" t="s">
        <v>407</v>
      </c>
      <c r="CE39" s="85">
        <v>3413489</v>
      </c>
      <c r="CF39" s="82">
        <v>0</v>
      </c>
      <c r="CG39" s="82">
        <v>0</v>
      </c>
      <c r="CH39" s="82">
        <v>0</v>
      </c>
      <c r="CI39" s="82" t="s">
        <v>407</v>
      </c>
      <c r="CJ39" s="82">
        <v>3413489</v>
      </c>
      <c r="CK39" s="82">
        <v>0</v>
      </c>
      <c r="CL39" s="82" t="s">
        <v>407</v>
      </c>
      <c r="CM39" s="82" t="s">
        <v>407</v>
      </c>
      <c r="CN39" s="82">
        <v>0</v>
      </c>
      <c r="CO39" s="82" t="s">
        <v>407</v>
      </c>
      <c r="CP39" s="82" t="s">
        <v>407</v>
      </c>
      <c r="CQ39" s="82" t="s">
        <v>407</v>
      </c>
      <c r="CR39" s="131">
        <v>82</v>
      </c>
      <c r="CS39" s="131">
        <v>0</v>
      </c>
      <c r="CT39" s="131">
        <v>0</v>
      </c>
      <c r="CU39" s="132">
        <v>0</v>
      </c>
      <c r="CV39" s="3" t="s">
        <v>407</v>
      </c>
      <c r="CW39" s="79">
        <v>0</v>
      </c>
      <c r="CX39" s="131">
        <v>20</v>
      </c>
      <c r="CY39" s="131">
        <v>0</v>
      </c>
      <c r="CZ39" s="80" t="s">
        <v>407</v>
      </c>
      <c r="DA39" s="80" t="s">
        <v>407</v>
      </c>
      <c r="DB39" s="79">
        <v>20</v>
      </c>
      <c r="DC39" s="131">
        <v>0</v>
      </c>
      <c r="DD39" s="3" t="s">
        <v>407</v>
      </c>
      <c r="DE39" s="3" t="s">
        <v>407</v>
      </c>
      <c r="DF39" s="3" t="s">
        <v>407</v>
      </c>
      <c r="DG39" s="79">
        <v>0</v>
      </c>
      <c r="DH39" s="4">
        <v>102</v>
      </c>
      <c r="DI39" s="80">
        <v>106.35</v>
      </c>
      <c r="DJ39" s="138">
        <v>99.67</v>
      </c>
      <c r="DK39" s="80">
        <v>100.87</v>
      </c>
      <c r="DL39" s="3">
        <v>135</v>
      </c>
      <c r="DP39" s="1"/>
      <c r="DQ39" s="1"/>
    </row>
    <row r="40" spans="1:121" s="3" customFormat="1" x14ac:dyDescent="0.2">
      <c r="A40" s="3">
        <v>40</v>
      </c>
      <c r="B40" s="3" t="s">
        <v>34</v>
      </c>
      <c r="C40" s="3" t="s">
        <v>167</v>
      </c>
      <c r="D40" s="3" t="s">
        <v>443</v>
      </c>
      <c r="E40" s="14">
        <v>2020</v>
      </c>
      <c r="F40" s="82">
        <v>1055</v>
      </c>
      <c r="G40" s="82">
        <v>1551342</v>
      </c>
      <c r="H40" s="82">
        <v>1130451</v>
      </c>
      <c r="I40" s="11">
        <v>202</v>
      </c>
      <c r="J40" s="82">
        <v>306215</v>
      </c>
      <c r="K40" s="82">
        <v>232131</v>
      </c>
      <c r="L40" s="131">
        <v>48</v>
      </c>
      <c r="M40" s="131">
        <v>48</v>
      </c>
      <c r="N40" s="131">
        <v>0</v>
      </c>
      <c r="O40" s="132">
        <v>0</v>
      </c>
      <c r="P40" s="3" t="s">
        <v>407</v>
      </c>
      <c r="Q40" s="79">
        <v>48</v>
      </c>
      <c r="R40" s="131">
        <v>18</v>
      </c>
      <c r="S40" s="131">
        <v>0</v>
      </c>
      <c r="T40" s="80" t="s">
        <v>407</v>
      </c>
      <c r="U40" s="80" t="s">
        <v>407</v>
      </c>
      <c r="V40" s="79">
        <v>18</v>
      </c>
      <c r="W40" s="131">
        <v>0</v>
      </c>
      <c r="X40" s="3" t="s">
        <v>407</v>
      </c>
      <c r="Y40" s="3" t="s">
        <v>407</v>
      </c>
      <c r="Z40" s="3" t="s">
        <v>407</v>
      </c>
      <c r="AA40" s="79">
        <v>0</v>
      </c>
      <c r="AB40" s="4">
        <v>114</v>
      </c>
      <c r="AC40" s="80">
        <v>106.36</v>
      </c>
      <c r="AD40" s="80">
        <v>99.68</v>
      </c>
      <c r="AE40" s="3">
        <v>100.88</v>
      </c>
      <c r="AF40" s="81">
        <v>130</v>
      </c>
      <c r="AG40" s="105">
        <v>2183565</v>
      </c>
      <c r="AH40" s="105">
        <v>2183565</v>
      </c>
      <c r="AI40" s="105">
        <v>0</v>
      </c>
      <c r="AJ40" s="105">
        <v>0</v>
      </c>
      <c r="AK40" s="82" t="s">
        <v>407</v>
      </c>
      <c r="AL40" s="135">
        <v>2183565</v>
      </c>
      <c r="AM40" s="135">
        <v>0</v>
      </c>
      <c r="AN40" s="82" t="s">
        <v>407</v>
      </c>
      <c r="AO40" s="82" t="s">
        <v>407</v>
      </c>
      <c r="AP40" s="105">
        <v>0</v>
      </c>
      <c r="AQ40" s="82" t="s">
        <v>407</v>
      </c>
      <c r="AR40" s="82" t="s">
        <v>407</v>
      </c>
      <c r="AS40" s="82" t="s">
        <v>407</v>
      </c>
      <c r="AT40" s="104">
        <v>2070</v>
      </c>
      <c r="AU40" s="82">
        <v>4198</v>
      </c>
      <c r="AV40" s="82">
        <v>3770</v>
      </c>
      <c r="AW40" s="80">
        <v>110.48</v>
      </c>
      <c r="AX40" s="82">
        <v>1055</v>
      </c>
      <c r="AY40" s="80">
        <v>9.5492706144528405</v>
      </c>
      <c r="AZ40" s="83">
        <v>2.2000000000000001E-3</v>
      </c>
      <c r="BA40" s="3">
        <v>33</v>
      </c>
      <c r="BB40" s="3">
        <v>15287</v>
      </c>
      <c r="BC40" s="123">
        <v>102.3</v>
      </c>
      <c r="BD40" s="3">
        <v>104.2</v>
      </c>
      <c r="BE40" s="86">
        <v>75</v>
      </c>
      <c r="BF40" s="86"/>
      <c r="BG40" s="86"/>
      <c r="BH40" s="86" t="s">
        <v>407</v>
      </c>
      <c r="BI40" s="92">
        <v>28</v>
      </c>
      <c r="BJ40" s="86"/>
      <c r="BK40" s="86" t="s">
        <v>407</v>
      </c>
      <c r="BL40" s="86" t="s">
        <v>407</v>
      </c>
      <c r="BM40" s="86"/>
      <c r="BN40" s="86" t="s">
        <v>407</v>
      </c>
      <c r="BO40" s="86" t="s">
        <v>407</v>
      </c>
      <c r="BP40" s="86" t="s">
        <v>407</v>
      </c>
      <c r="BQ40" s="86" t="s">
        <v>407</v>
      </c>
      <c r="BR40" s="86" t="s">
        <v>407</v>
      </c>
      <c r="BS40" s="3" t="s">
        <v>34</v>
      </c>
      <c r="BV40" s="3" t="s">
        <v>407</v>
      </c>
      <c r="BW40" s="3" t="s">
        <v>30</v>
      </c>
      <c r="BY40" s="3" t="s">
        <v>407</v>
      </c>
      <c r="BZ40" s="3" t="s">
        <v>407</v>
      </c>
      <c r="CB40" s="3" t="s">
        <v>407</v>
      </c>
      <c r="CC40" s="3" t="s">
        <v>407</v>
      </c>
      <c r="CD40" s="3" t="s">
        <v>407</v>
      </c>
      <c r="CE40" s="85">
        <v>3778197</v>
      </c>
      <c r="CF40" s="82">
        <v>3778197</v>
      </c>
      <c r="CG40" s="82">
        <v>0</v>
      </c>
      <c r="CH40" s="82">
        <v>0</v>
      </c>
      <c r="CI40" s="82" t="s">
        <v>407</v>
      </c>
      <c r="CJ40" s="82">
        <v>3778197</v>
      </c>
      <c r="CK40" s="82">
        <v>0</v>
      </c>
      <c r="CL40" s="82" t="s">
        <v>407</v>
      </c>
      <c r="CM40" s="82" t="s">
        <v>407</v>
      </c>
      <c r="CN40" s="82">
        <v>0</v>
      </c>
      <c r="CO40" s="82" t="s">
        <v>407</v>
      </c>
      <c r="CP40" s="82" t="s">
        <v>407</v>
      </c>
      <c r="CQ40" s="82" t="s">
        <v>407</v>
      </c>
      <c r="CR40" s="131">
        <v>48</v>
      </c>
      <c r="CS40" s="131">
        <v>48</v>
      </c>
      <c r="CT40" s="131">
        <v>0</v>
      </c>
      <c r="CU40" s="132">
        <v>0</v>
      </c>
      <c r="CV40" s="3" t="s">
        <v>407</v>
      </c>
      <c r="CW40" s="79">
        <v>48</v>
      </c>
      <c r="CX40" s="131">
        <v>18</v>
      </c>
      <c r="CY40" s="131">
        <v>0</v>
      </c>
      <c r="CZ40" s="80" t="s">
        <v>407</v>
      </c>
      <c r="DA40" s="80" t="s">
        <v>407</v>
      </c>
      <c r="DB40" s="79">
        <v>18</v>
      </c>
      <c r="DC40" s="131">
        <v>0</v>
      </c>
      <c r="DD40" s="3" t="s">
        <v>407</v>
      </c>
      <c r="DE40" s="3" t="s">
        <v>407</v>
      </c>
      <c r="DF40" s="3" t="s">
        <v>407</v>
      </c>
      <c r="DG40" s="79">
        <v>0</v>
      </c>
      <c r="DH40" s="4">
        <v>114</v>
      </c>
      <c r="DI40" s="80">
        <v>106.35</v>
      </c>
      <c r="DJ40" s="138">
        <v>99.67</v>
      </c>
      <c r="DK40" s="80">
        <v>100.87</v>
      </c>
      <c r="DL40" s="3">
        <v>135</v>
      </c>
      <c r="DP40" s="1"/>
      <c r="DQ40" s="1"/>
    </row>
    <row r="41" spans="1:121" s="3" customFormat="1" x14ac:dyDescent="0.2">
      <c r="A41" s="3">
        <v>41</v>
      </c>
      <c r="B41" s="3" t="s">
        <v>35</v>
      </c>
      <c r="C41" s="3" t="s">
        <v>167</v>
      </c>
      <c r="D41" s="3" t="s">
        <v>443</v>
      </c>
      <c r="E41" s="14">
        <v>2020</v>
      </c>
      <c r="F41" s="82">
        <v>450</v>
      </c>
      <c r="G41" s="82">
        <v>1551342</v>
      </c>
      <c r="H41" s="82">
        <v>1130451</v>
      </c>
      <c r="I41" s="11">
        <v>95</v>
      </c>
      <c r="J41" s="82">
        <v>306215</v>
      </c>
      <c r="K41" s="82">
        <v>232131</v>
      </c>
      <c r="L41" s="131">
        <v>46</v>
      </c>
      <c r="M41" s="131">
        <v>50</v>
      </c>
      <c r="N41" s="131">
        <v>0</v>
      </c>
      <c r="O41" s="132">
        <v>0</v>
      </c>
      <c r="P41" s="3" t="s">
        <v>407</v>
      </c>
      <c r="Q41" s="79">
        <v>50</v>
      </c>
      <c r="R41" s="131">
        <v>24</v>
      </c>
      <c r="S41" s="131">
        <v>0</v>
      </c>
      <c r="T41" s="80" t="s">
        <v>407</v>
      </c>
      <c r="U41" s="80" t="s">
        <v>407</v>
      </c>
      <c r="V41" s="79">
        <v>24</v>
      </c>
      <c r="W41" s="131">
        <v>0</v>
      </c>
      <c r="X41" s="3" t="s">
        <v>407</v>
      </c>
      <c r="Y41" s="3" t="s">
        <v>407</v>
      </c>
      <c r="Z41" s="3" t="s">
        <v>407</v>
      </c>
      <c r="AA41" s="79">
        <v>0</v>
      </c>
      <c r="AB41" s="4">
        <v>120</v>
      </c>
      <c r="AC41" s="80">
        <v>106.36</v>
      </c>
      <c r="AD41" s="80">
        <v>99.68</v>
      </c>
      <c r="AE41" s="3">
        <v>100.88</v>
      </c>
      <c r="AF41" s="81">
        <v>130</v>
      </c>
      <c r="AG41" s="105">
        <v>917967</v>
      </c>
      <c r="AH41" s="105">
        <v>917967</v>
      </c>
      <c r="AI41" s="105">
        <v>0</v>
      </c>
      <c r="AJ41" s="105">
        <v>0</v>
      </c>
      <c r="AK41" s="82" t="s">
        <v>407</v>
      </c>
      <c r="AL41" s="135">
        <v>917967</v>
      </c>
      <c r="AM41" s="135">
        <v>0</v>
      </c>
      <c r="AN41" s="82" t="s">
        <v>407</v>
      </c>
      <c r="AO41" s="82" t="s">
        <v>407</v>
      </c>
      <c r="AP41" s="105">
        <v>0</v>
      </c>
      <c r="AQ41" s="82" t="s">
        <v>407</v>
      </c>
      <c r="AR41" s="82" t="s">
        <v>407</v>
      </c>
      <c r="AS41" s="82" t="s">
        <v>407</v>
      </c>
      <c r="AT41" s="104">
        <v>2040</v>
      </c>
      <c r="AU41" s="82">
        <v>4198</v>
      </c>
      <c r="AV41" s="82">
        <v>3770</v>
      </c>
      <c r="AW41" s="80">
        <v>102.06</v>
      </c>
      <c r="AX41" s="82">
        <v>450</v>
      </c>
      <c r="AY41" s="80">
        <v>4.4091692050527298</v>
      </c>
      <c r="AZ41" s="83">
        <v>0</v>
      </c>
      <c r="BA41" s="3">
        <v>0</v>
      </c>
      <c r="BB41" s="3">
        <v>7046</v>
      </c>
      <c r="BC41" s="123">
        <v>102.3</v>
      </c>
      <c r="BD41" s="3">
        <v>104.2</v>
      </c>
      <c r="BE41" s="86">
        <v>34</v>
      </c>
      <c r="BF41" s="86"/>
      <c r="BG41" s="86"/>
      <c r="BH41" s="86" t="s">
        <v>407</v>
      </c>
      <c r="BI41" s="92">
        <v>13</v>
      </c>
      <c r="BJ41" s="86"/>
      <c r="BK41" s="86" t="s">
        <v>407</v>
      </c>
      <c r="BL41" s="86" t="s">
        <v>407</v>
      </c>
      <c r="BM41" s="86"/>
      <c r="BN41" s="86" t="s">
        <v>407</v>
      </c>
      <c r="BO41" s="86" t="s">
        <v>407</v>
      </c>
      <c r="BP41" s="86" t="s">
        <v>407</v>
      </c>
      <c r="BQ41" s="86" t="s">
        <v>407</v>
      </c>
      <c r="BR41" s="86" t="s">
        <v>407</v>
      </c>
      <c r="BS41" s="3" t="s">
        <v>35</v>
      </c>
      <c r="BV41" s="3" t="s">
        <v>407</v>
      </c>
      <c r="BW41" s="3" t="s">
        <v>444</v>
      </c>
      <c r="BY41" s="3" t="s">
        <v>407</v>
      </c>
      <c r="BZ41" s="3" t="s">
        <v>407</v>
      </c>
      <c r="CB41" s="3" t="s">
        <v>407</v>
      </c>
      <c r="CC41" s="3" t="s">
        <v>407</v>
      </c>
      <c r="CD41" s="3" t="s">
        <v>407</v>
      </c>
      <c r="CE41" s="85">
        <v>1611642</v>
      </c>
      <c r="CF41" s="82">
        <v>1611642</v>
      </c>
      <c r="CG41" s="82">
        <v>0</v>
      </c>
      <c r="CH41" s="82">
        <v>0</v>
      </c>
      <c r="CI41" s="82" t="s">
        <v>407</v>
      </c>
      <c r="CJ41" s="82">
        <v>1611642</v>
      </c>
      <c r="CK41" s="82">
        <v>0</v>
      </c>
      <c r="CL41" s="82" t="s">
        <v>407</v>
      </c>
      <c r="CM41" s="82" t="s">
        <v>407</v>
      </c>
      <c r="CN41" s="82">
        <v>0</v>
      </c>
      <c r="CO41" s="82" t="s">
        <v>407</v>
      </c>
      <c r="CP41" s="82" t="s">
        <v>407</v>
      </c>
      <c r="CQ41" s="82" t="s">
        <v>407</v>
      </c>
      <c r="CR41" s="131">
        <v>46</v>
      </c>
      <c r="CS41" s="131">
        <v>50</v>
      </c>
      <c r="CT41" s="131">
        <v>0</v>
      </c>
      <c r="CU41" s="132">
        <v>0</v>
      </c>
      <c r="CV41" s="3" t="s">
        <v>407</v>
      </c>
      <c r="CW41" s="79">
        <v>50</v>
      </c>
      <c r="CX41" s="131">
        <v>24</v>
      </c>
      <c r="CY41" s="131">
        <v>0</v>
      </c>
      <c r="CZ41" s="80" t="s">
        <v>407</v>
      </c>
      <c r="DA41" s="80" t="s">
        <v>407</v>
      </c>
      <c r="DB41" s="79">
        <v>24</v>
      </c>
      <c r="DC41" s="131">
        <v>0</v>
      </c>
      <c r="DD41" s="3" t="s">
        <v>407</v>
      </c>
      <c r="DE41" s="3" t="s">
        <v>407</v>
      </c>
      <c r="DF41" s="3" t="s">
        <v>407</v>
      </c>
      <c r="DG41" s="79">
        <v>0</v>
      </c>
      <c r="DH41" s="4">
        <v>120</v>
      </c>
      <c r="DI41" s="80">
        <v>106.35</v>
      </c>
      <c r="DJ41" s="138">
        <v>99.67</v>
      </c>
      <c r="DK41" s="80">
        <v>100.87</v>
      </c>
      <c r="DL41" s="3">
        <v>135</v>
      </c>
      <c r="DP41" s="1"/>
      <c r="DQ41" s="1"/>
    </row>
    <row r="42" spans="1:121" s="3" customFormat="1" x14ac:dyDescent="0.2">
      <c r="A42" s="3">
        <v>43</v>
      </c>
      <c r="B42" s="3" t="s">
        <v>36</v>
      </c>
      <c r="C42" s="3" t="s">
        <v>167</v>
      </c>
      <c r="D42" s="3" t="s">
        <v>443</v>
      </c>
      <c r="E42" s="14">
        <v>2020</v>
      </c>
      <c r="F42" s="82">
        <v>383</v>
      </c>
      <c r="G42" s="82">
        <v>1551342</v>
      </c>
      <c r="H42" s="82">
        <v>1130451</v>
      </c>
      <c r="I42" s="11">
        <v>107</v>
      </c>
      <c r="J42" s="82">
        <v>306215</v>
      </c>
      <c r="K42" s="82">
        <v>232131</v>
      </c>
      <c r="L42" s="131">
        <v>46</v>
      </c>
      <c r="M42" s="131">
        <v>0</v>
      </c>
      <c r="N42" s="131">
        <v>0</v>
      </c>
      <c r="O42" s="132">
        <v>0</v>
      </c>
      <c r="P42" s="3" t="s">
        <v>407</v>
      </c>
      <c r="Q42" s="79">
        <v>0</v>
      </c>
      <c r="R42" s="131">
        <v>0</v>
      </c>
      <c r="S42" s="131">
        <v>0</v>
      </c>
      <c r="T42" s="80" t="s">
        <v>407</v>
      </c>
      <c r="U42" s="80" t="s">
        <v>407</v>
      </c>
      <c r="V42" s="79">
        <v>0</v>
      </c>
      <c r="W42" s="131">
        <v>65</v>
      </c>
      <c r="X42" s="3" t="s">
        <v>407</v>
      </c>
      <c r="Y42" s="3" t="s">
        <v>407</v>
      </c>
      <c r="Z42" s="3" t="s">
        <v>407</v>
      </c>
      <c r="AA42" s="79">
        <v>65</v>
      </c>
      <c r="AB42" s="4">
        <v>111</v>
      </c>
      <c r="AC42" s="80">
        <v>106.36</v>
      </c>
      <c r="AD42" s="80">
        <v>99.68</v>
      </c>
      <c r="AE42" s="3">
        <v>100.88</v>
      </c>
      <c r="AF42" s="81">
        <v>130</v>
      </c>
      <c r="AG42" s="105">
        <v>1044595</v>
      </c>
      <c r="AH42" s="105">
        <v>0</v>
      </c>
      <c r="AI42" s="105">
        <v>0</v>
      </c>
      <c r="AJ42" s="105">
        <v>0</v>
      </c>
      <c r="AK42" s="82" t="s">
        <v>407</v>
      </c>
      <c r="AL42" s="135">
        <v>0</v>
      </c>
      <c r="AM42" s="135">
        <v>0</v>
      </c>
      <c r="AN42" s="82" t="s">
        <v>407</v>
      </c>
      <c r="AO42" s="82" t="s">
        <v>407</v>
      </c>
      <c r="AP42" s="105">
        <v>1044595</v>
      </c>
      <c r="AQ42" s="82" t="s">
        <v>407</v>
      </c>
      <c r="AR42" s="82" t="s">
        <v>407</v>
      </c>
      <c r="AS42" s="82" t="s">
        <v>407</v>
      </c>
      <c r="AT42" s="104">
        <v>2727</v>
      </c>
      <c r="AU42" s="82">
        <v>4198</v>
      </c>
      <c r="AV42" s="82">
        <v>3770</v>
      </c>
      <c r="AW42" s="80">
        <v>119.8</v>
      </c>
      <c r="AX42" s="82">
        <v>383</v>
      </c>
      <c r="AY42" s="80">
        <v>3.1968702589402098</v>
      </c>
      <c r="AZ42" s="83">
        <v>3.2399999999999998E-2</v>
      </c>
      <c r="BA42" s="3">
        <v>166</v>
      </c>
      <c r="BB42" s="3">
        <v>5125</v>
      </c>
      <c r="BC42" s="123">
        <v>102.3</v>
      </c>
      <c r="BD42" s="3">
        <v>104.2</v>
      </c>
      <c r="BE42" s="86"/>
      <c r="BF42" s="86"/>
      <c r="BG42" s="86"/>
      <c r="BH42" s="86" t="s">
        <v>407</v>
      </c>
      <c r="BI42" s="92"/>
      <c r="BJ42" s="86"/>
      <c r="BK42" s="86" t="s">
        <v>407</v>
      </c>
      <c r="BL42" s="86" t="s">
        <v>407</v>
      </c>
      <c r="BM42" s="86">
        <v>53</v>
      </c>
      <c r="BN42" s="86" t="s">
        <v>407</v>
      </c>
      <c r="BO42" s="86" t="s">
        <v>407</v>
      </c>
      <c r="BP42" s="86" t="s">
        <v>407</v>
      </c>
      <c r="BQ42" s="86" t="s">
        <v>407</v>
      </c>
      <c r="BR42" s="86" t="s">
        <v>407</v>
      </c>
      <c r="BV42" s="3" t="s">
        <v>407</v>
      </c>
      <c r="BY42" s="3" t="s">
        <v>407</v>
      </c>
      <c r="BZ42" s="3" t="s">
        <v>407</v>
      </c>
      <c r="CA42" s="3" t="s">
        <v>313</v>
      </c>
      <c r="CB42" s="3" t="s">
        <v>407</v>
      </c>
      <c r="CC42" s="3" t="s">
        <v>407</v>
      </c>
      <c r="CD42" s="3" t="s">
        <v>407</v>
      </c>
      <c r="CE42" s="85">
        <v>1371869</v>
      </c>
      <c r="CF42" s="82">
        <v>0</v>
      </c>
      <c r="CG42" s="82">
        <v>0</v>
      </c>
      <c r="CH42" s="82">
        <v>0</v>
      </c>
      <c r="CI42" s="82" t="s">
        <v>407</v>
      </c>
      <c r="CJ42" s="82">
        <v>0</v>
      </c>
      <c r="CK42" s="82">
        <v>0</v>
      </c>
      <c r="CL42" s="82" t="s">
        <v>407</v>
      </c>
      <c r="CM42" s="82" t="s">
        <v>407</v>
      </c>
      <c r="CN42" s="82">
        <v>1371869</v>
      </c>
      <c r="CO42" s="82" t="s">
        <v>407</v>
      </c>
      <c r="CP42" s="82" t="s">
        <v>407</v>
      </c>
      <c r="CQ42" s="82" t="s">
        <v>407</v>
      </c>
      <c r="CR42" s="131">
        <v>46</v>
      </c>
      <c r="CS42" s="131">
        <v>0</v>
      </c>
      <c r="CT42" s="131">
        <v>0</v>
      </c>
      <c r="CU42" s="132">
        <v>0</v>
      </c>
      <c r="CV42" s="3" t="s">
        <v>407</v>
      </c>
      <c r="CW42" s="79">
        <v>0</v>
      </c>
      <c r="CX42" s="131">
        <v>0</v>
      </c>
      <c r="CY42" s="131">
        <v>0</v>
      </c>
      <c r="CZ42" s="80" t="s">
        <v>407</v>
      </c>
      <c r="DA42" s="80" t="s">
        <v>407</v>
      </c>
      <c r="DB42" s="79">
        <v>0</v>
      </c>
      <c r="DC42" s="131">
        <v>65</v>
      </c>
      <c r="DD42" s="3" t="s">
        <v>407</v>
      </c>
      <c r="DE42" s="3" t="s">
        <v>407</v>
      </c>
      <c r="DF42" s="3" t="s">
        <v>407</v>
      </c>
      <c r="DG42" s="79">
        <v>65</v>
      </c>
      <c r="DH42" s="4">
        <v>111</v>
      </c>
      <c r="DI42" s="80">
        <v>106.35</v>
      </c>
      <c r="DJ42" s="138">
        <v>99.67</v>
      </c>
      <c r="DK42" s="80">
        <v>100.87</v>
      </c>
      <c r="DL42" s="3">
        <v>135</v>
      </c>
      <c r="DP42" s="1"/>
      <c r="DQ42" s="1"/>
    </row>
    <row r="43" spans="1:121" s="152" customFormat="1" x14ac:dyDescent="0.2">
      <c r="A43" s="152">
        <v>51</v>
      </c>
      <c r="B43" s="152" t="s">
        <v>37</v>
      </c>
      <c r="C43" s="152" t="s">
        <v>167</v>
      </c>
      <c r="D43" s="152" t="s">
        <v>445</v>
      </c>
      <c r="E43" s="239">
        <v>2020</v>
      </c>
      <c r="F43" s="240">
        <v>4203</v>
      </c>
      <c r="G43" s="240">
        <v>1551342</v>
      </c>
      <c r="H43" s="240">
        <v>1130451</v>
      </c>
      <c r="I43" s="240">
        <v>881</v>
      </c>
      <c r="J43" s="240">
        <v>306215</v>
      </c>
      <c r="K43" s="240">
        <v>232131</v>
      </c>
      <c r="L43" s="241">
        <v>44</v>
      </c>
      <c r="M43" s="241">
        <v>44</v>
      </c>
      <c r="N43" s="241">
        <v>0</v>
      </c>
      <c r="O43" s="242">
        <v>0</v>
      </c>
      <c r="P43" s="152" t="s">
        <v>407</v>
      </c>
      <c r="Q43" s="243">
        <v>44</v>
      </c>
      <c r="R43" s="241">
        <v>18</v>
      </c>
      <c r="S43" s="241">
        <v>0</v>
      </c>
      <c r="T43" s="244" t="s">
        <v>407</v>
      </c>
      <c r="U43" s="244" t="s">
        <v>407</v>
      </c>
      <c r="V43" s="243">
        <v>18</v>
      </c>
      <c r="W43" s="241">
        <v>0</v>
      </c>
      <c r="X43" s="152" t="s">
        <v>407</v>
      </c>
      <c r="Y43" s="152" t="s">
        <v>407</v>
      </c>
      <c r="Z43" s="152" t="s">
        <v>407</v>
      </c>
      <c r="AA43" s="243">
        <v>0</v>
      </c>
      <c r="AB43" s="244">
        <v>106</v>
      </c>
      <c r="AC43" s="244">
        <v>106.36</v>
      </c>
      <c r="AD43" s="244">
        <v>99.68</v>
      </c>
      <c r="AE43" s="152">
        <v>100.88</v>
      </c>
      <c r="AF43" s="245">
        <v>130</v>
      </c>
      <c r="AG43" s="246">
        <v>11569263</v>
      </c>
      <c r="AH43" s="246">
        <v>11569263</v>
      </c>
      <c r="AI43" s="246">
        <v>0</v>
      </c>
      <c r="AJ43" s="246">
        <v>0</v>
      </c>
      <c r="AK43" s="240" t="s">
        <v>407</v>
      </c>
      <c r="AL43" s="247">
        <v>11569263</v>
      </c>
      <c r="AM43" s="247">
        <v>0</v>
      </c>
      <c r="AN43" s="240" t="s">
        <v>407</v>
      </c>
      <c r="AO43" s="240" t="s">
        <v>407</v>
      </c>
      <c r="AP43" s="246">
        <v>0</v>
      </c>
      <c r="AQ43" s="240" t="s">
        <v>407</v>
      </c>
      <c r="AR43" s="240" t="s">
        <v>407</v>
      </c>
      <c r="AS43" s="240" t="s">
        <v>407</v>
      </c>
      <c r="AT43" s="248">
        <v>2753</v>
      </c>
      <c r="AU43" s="240">
        <v>4198</v>
      </c>
      <c r="AV43" s="240">
        <v>3770</v>
      </c>
      <c r="AW43" s="244">
        <v>975.98</v>
      </c>
      <c r="AX43" s="240">
        <v>4203</v>
      </c>
      <c r="AY43" s="244">
        <v>4.3064347650059602</v>
      </c>
      <c r="AZ43" s="249">
        <v>4.4999999999999997E-3</v>
      </c>
      <c r="BA43" s="152">
        <v>31</v>
      </c>
      <c r="BB43" s="152">
        <v>6904</v>
      </c>
      <c r="BC43" s="250">
        <v>102.3</v>
      </c>
      <c r="BD43" s="152">
        <v>104.2</v>
      </c>
      <c r="BE43" s="251">
        <v>368</v>
      </c>
      <c r="BF43" s="251"/>
      <c r="BG43" s="251"/>
      <c r="BH43" s="251" t="s">
        <v>407</v>
      </c>
      <c r="BI43" s="252">
        <v>128</v>
      </c>
      <c r="BJ43" s="251"/>
      <c r="BK43" s="251" t="s">
        <v>407</v>
      </c>
      <c r="BL43" s="251" t="s">
        <v>407</v>
      </c>
      <c r="BM43" s="251"/>
      <c r="BN43" s="251" t="s">
        <v>407</v>
      </c>
      <c r="BO43" s="251" t="s">
        <v>407</v>
      </c>
      <c r="BP43" s="251" t="s">
        <v>407</v>
      </c>
      <c r="BQ43" s="251" t="s">
        <v>407</v>
      </c>
      <c r="BR43" s="251" t="s">
        <v>407</v>
      </c>
      <c r="BS43" s="152" t="s">
        <v>37</v>
      </c>
      <c r="BV43" s="152" t="s">
        <v>407</v>
      </c>
      <c r="BW43" s="152" t="s">
        <v>39</v>
      </c>
      <c r="BY43" s="152" t="s">
        <v>407</v>
      </c>
      <c r="BZ43" s="152" t="s">
        <v>407</v>
      </c>
      <c r="CB43" s="152" t="s">
        <v>407</v>
      </c>
      <c r="CC43" s="152" t="s">
        <v>407</v>
      </c>
      <c r="CD43" s="152" t="s">
        <v>407</v>
      </c>
      <c r="CE43" s="253">
        <v>15051449</v>
      </c>
      <c r="CF43" s="240">
        <v>15051449</v>
      </c>
      <c r="CG43" s="240">
        <v>0</v>
      </c>
      <c r="CH43" s="240">
        <v>0</v>
      </c>
      <c r="CI43" s="240" t="s">
        <v>407</v>
      </c>
      <c r="CJ43" s="240">
        <v>15051449</v>
      </c>
      <c r="CK43" s="240">
        <v>0</v>
      </c>
      <c r="CL43" s="240" t="s">
        <v>407</v>
      </c>
      <c r="CM43" s="240" t="s">
        <v>407</v>
      </c>
      <c r="CN43" s="240">
        <v>0</v>
      </c>
      <c r="CO43" s="240" t="s">
        <v>407</v>
      </c>
      <c r="CP43" s="240" t="s">
        <v>407</v>
      </c>
      <c r="CQ43" s="240" t="s">
        <v>407</v>
      </c>
      <c r="CR43" s="241">
        <v>44</v>
      </c>
      <c r="CS43" s="241">
        <v>44</v>
      </c>
      <c r="CT43" s="241">
        <v>0</v>
      </c>
      <c r="CU43" s="242">
        <v>0</v>
      </c>
      <c r="CV43" s="152" t="s">
        <v>407</v>
      </c>
      <c r="CW43" s="243">
        <v>44</v>
      </c>
      <c r="CX43" s="241">
        <v>18</v>
      </c>
      <c r="CY43" s="241">
        <v>0</v>
      </c>
      <c r="CZ43" s="244" t="s">
        <v>407</v>
      </c>
      <c r="DA43" s="244" t="s">
        <v>407</v>
      </c>
      <c r="DB43" s="243">
        <v>18</v>
      </c>
      <c r="DC43" s="241">
        <v>0</v>
      </c>
      <c r="DD43" s="152" t="s">
        <v>407</v>
      </c>
      <c r="DE43" s="152" t="s">
        <v>407</v>
      </c>
      <c r="DF43" s="152" t="s">
        <v>407</v>
      </c>
      <c r="DG43" s="243">
        <v>0</v>
      </c>
      <c r="DH43" s="244">
        <v>106</v>
      </c>
      <c r="DI43" s="244">
        <v>106.35</v>
      </c>
      <c r="DJ43" s="254">
        <v>99.67</v>
      </c>
      <c r="DK43" s="244">
        <v>100.87</v>
      </c>
      <c r="DL43" s="152">
        <v>135</v>
      </c>
    </row>
    <row r="44" spans="1:121" s="3" customFormat="1" x14ac:dyDescent="0.2">
      <c r="A44" s="3">
        <v>52</v>
      </c>
      <c r="B44" s="3" t="s">
        <v>38</v>
      </c>
      <c r="C44" s="3" t="s">
        <v>167</v>
      </c>
      <c r="D44" s="3" t="s">
        <v>445</v>
      </c>
      <c r="E44" s="14">
        <v>2020</v>
      </c>
      <c r="F44" s="82">
        <v>11931</v>
      </c>
      <c r="G44" s="82">
        <v>1551342</v>
      </c>
      <c r="H44" s="82">
        <v>1130451</v>
      </c>
      <c r="I44" s="11">
        <v>2496</v>
      </c>
      <c r="J44" s="82">
        <v>306215</v>
      </c>
      <c r="K44" s="82">
        <v>232131</v>
      </c>
      <c r="L44" s="131">
        <v>109</v>
      </c>
      <c r="M44" s="131">
        <v>0</v>
      </c>
      <c r="N44" s="131">
        <v>0</v>
      </c>
      <c r="O44" s="132">
        <v>0</v>
      </c>
      <c r="P44" s="3" t="s">
        <v>407</v>
      </c>
      <c r="Q44" s="79">
        <v>0</v>
      </c>
      <c r="R44" s="131">
        <v>0</v>
      </c>
      <c r="S44" s="131">
        <v>0</v>
      </c>
      <c r="T44" s="80" t="s">
        <v>407</v>
      </c>
      <c r="U44" s="80" t="s">
        <v>407</v>
      </c>
      <c r="V44" s="79">
        <v>0</v>
      </c>
      <c r="W44" s="131">
        <v>0</v>
      </c>
      <c r="X44" s="3" t="s">
        <v>407</v>
      </c>
      <c r="Y44" s="3" t="s">
        <v>407</v>
      </c>
      <c r="Z44" s="3" t="s">
        <v>407</v>
      </c>
      <c r="AA44" s="79">
        <v>0</v>
      </c>
      <c r="AB44" s="4">
        <v>109</v>
      </c>
      <c r="AC44" s="80">
        <v>106.36</v>
      </c>
      <c r="AD44" s="80">
        <v>99.68</v>
      </c>
      <c r="AE44" s="3">
        <v>100.88</v>
      </c>
      <c r="AF44" s="81">
        <v>130</v>
      </c>
      <c r="AG44" s="105">
        <v>32044373</v>
      </c>
      <c r="AH44" s="105">
        <v>0</v>
      </c>
      <c r="AI44" s="105">
        <v>0</v>
      </c>
      <c r="AJ44" s="105">
        <v>0</v>
      </c>
      <c r="AK44" s="82" t="s">
        <v>407</v>
      </c>
      <c r="AL44" s="135">
        <v>0</v>
      </c>
      <c r="AM44" s="135">
        <v>0</v>
      </c>
      <c r="AN44" s="82" t="s">
        <v>407</v>
      </c>
      <c r="AO44" s="82" t="s">
        <v>407</v>
      </c>
      <c r="AP44" s="105">
        <v>0</v>
      </c>
      <c r="AQ44" s="82" t="s">
        <v>407</v>
      </c>
      <c r="AR44" s="82" t="s">
        <v>407</v>
      </c>
      <c r="AS44" s="82" t="s">
        <v>407</v>
      </c>
      <c r="AT44" s="104">
        <v>2686</v>
      </c>
      <c r="AU44" s="82">
        <v>4198</v>
      </c>
      <c r="AV44" s="82">
        <v>3770</v>
      </c>
      <c r="AW44" s="80">
        <v>1325.51</v>
      </c>
      <c r="AX44" s="82">
        <v>11931</v>
      </c>
      <c r="AY44" s="80">
        <v>9.0010408713182901</v>
      </c>
      <c r="AZ44" s="83">
        <v>1E-3</v>
      </c>
      <c r="BA44" s="3">
        <v>15</v>
      </c>
      <c r="BB44" s="3">
        <v>14442</v>
      </c>
      <c r="BC44" s="123">
        <v>102.3</v>
      </c>
      <c r="BD44" s="3">
        <v>104.2</v>
      </c>
      <c r="BE44" s="86"/>
      <c r="BF44" s="86"/>
      <c r="BG44" s="86"/>
      <c r="BH44" s="86" t="s">
        <v>407</v>
      </c>
      <c r="BI44" s="92"/>
      <c r="BJ44" s="86"/>
      <c r="BK44" s="86" t="s">
        <v>407</v>
      </c>
      <c r="BL44" s="86" t="s">
        <v>407</v>
      </c>
      <c r="BM44" s="86"/>
      <c r="BN44" s="86" t="s">
        <v>407</v>
      </c>
      <c r="BO44" s="86" t="s">
        <v>407</v>
      </c>
      <c r="BP44" s="86" t="s">
        <v>407</v>
      </c>
      <c r="BQ44" s="86" t="s">
        <v>407</v>
      </c>
      <c r="BR44" s="86" t="s">
        <v>407</v>
      </c>
      <c r="BV44" s="3" t="s">
        <v>407</v>
      </c>
      <c r="BY44" s="3" t="s">
        <v>407</v>
      </c>
      <c r="BZ44" s="3" t="s">
        <v>407</v>
      </c>
      <c r="CB44" s="3" t="s">
        <v>407</v>
      </c>
      <c r="CC44" s="3" t="s">
        <v>407</v>
      </c>
      <c r="CD44" s="3" t="s">
        <v>407</v>
      </c>
      <c r="CE44" s="85">
        <v>42728583</v>
      </c>
      <c r="CF44" s="82">
        <v>0</v>
      </c>
      <c r="CG44" s="82">
        <v>0</v>
      </c>
      <c r="CH44" s="82">
        <v>0</v>
      </c>
      <c r="CI44" s="82" t="s">
        <v>407</v>
      </c>
      <c r="CJ44" s="82">
        <v>0</v>
      </c>
      <c r="CK44" s="82">
        <v>0</v>
      </c>
      <c r="CL44" s="82" t="s">
        <v>407</v>
      </c>
      <c r="CM44" s="82" t="s">
        <v>407</v>
      </c>
      <c r="CN44" s="82">
        <v>0</v>
      </c>
      <c r="CO44" s="82" t="s">
        <v>407</v>
      </c>
      <c r="CP44" s="82" t="s">
        <v>407</v>
      </c>
      <c r="CQ44" s="82" t="s">
        <v>407</v>
      </c>
      <c r="CR44" s="131">
        <v>109</v>
      </c>
      <c r="CS44" s="131">
        <v>0</v>
      </c>
      <c r="CT44" s="131">
        <v>0</v>
      </c>
      <c r="CU44" s="132">
        <v>0</v>
      </c>
      <c r="CV44" s="3" t="s">
        <v>407</v>
      </c>
      <c r="CW44" s="79">
        <v>0</v>
      </c>
      <c r="CX44" s="131">
        <v>0</v>
      </c>
      <c r="CY44" s="131">
        <v>0</v>
      </c>
      <c r="CZ44" s="80" t="s">
        <v>407</v>
      </c>
      <c r="DA44" s="80" t="s">
        <v>407</v>
      </c>
      <c r="DB44" s="79">
        <v>0</v>
      </c>
      <c r="DC44" s="131">
        <v>0</v>
      </c>
      <c r="DD44" s="3" t="s">
        <v>407</v>
      </c>
      <c r="DE44" s="3" t="s">
        <v>407</v>
      </c>
      <c r="DF44" s="3" t="s">
        <v>407</v>
      </c>
      <c r="DG44" s="79">
        <v>0</v>
      </c>
      <c r="DH44" s="4">
        <v>109</v>
      </c>
      <c r="DI44" s="80">
        <v>106.35</v>
      </c>
      <c r="DJ44" s="138">
        <v>99.67</v>
      </c>
      <c r="DK44" s="80">
        <v>100.87</v>
      </c>
      <c r="DL44" s="3">
        <v>135</v>
      </c>
      <c r="DP44" s="1"/>
      <c r="DQ44" s="1"/>
    </row>
    <row r="45" spans="1:121" s="3" customFormat="1" x14ac:dyDescent="0.2">
      <c r="A45" s="3">
        <v>53</v>
      </c>
      <c r="B45" s="3" t="s">
        <v>39</v>
      </c>
      <c r="C45" s="3" t="s">
        <v>168</v>
      </c>
      <c r="D45" s="3" t="s">
        <v>445</v>
      </c>
      <c r="E45" s="14">
        <v>2020</v>
      </c>
      <c r="F45" s="82">
        <v>21973</v>
      </c>
      <c r="G45" s="82">
        <v>1551342</v>
      </c>
      <c r="H45" s="82">
        <v>1130451</v>
      </c>
      <c r="I45" s="82">
        <v>4539</v>
      </c>
      <c r="J45" s="82">
        <v>306215</v>
      </c>
      <c r="K45" s="82">
        <v>232131</v>
      </c>
      <c r="L45" s="145">
        <v>92</v>
      </c>
      <c r="M45" s="145">
        <v>0</v>
      </c>
      <c r="N45" s="145">
        <v>0</v>
      </c>
      <c r="O45" s="133">
        <v>0</v>
      </c>
      <c r="P45" s="3" t="s">
        <v>407</v>
      </c>
      <c r="Q45" s="79">
        <v>0</v>
      </c>
      <c r="R45" s="145">
        <v>18</v>
      </c>
      <c r="S45" s="145">
        <v>0</v>
      </c>
      <c r="T45" s="80" t="s">
        <v>407</v>
      </c>
      <c r="U45" s="80" t="s">
        <v>407</v>
      </c>
      <c r="V45" s="79">
        <v>18</v>
      </c>
      <c r="W45" s="145">
        <v>0</v>
      </c>
      <c r="X45" s="3" t="s">
        <v>407</v>
      </c>
      <c r="Y45" s="3" t="s">
        <v>407</v>
      </c>
      <c r="Z45" s="3" t="s">
        <v>407</v>
      </c>
      <c r="AA45" s="79">
        <v>0</v>
      </c>
      <c r="AB45" s="80">
        <v>110</v>
      </c>
      <c r="AC45" s="80">
        <v>106.36</v>
      </c>
      <c r="AD45" s="80">
        <v>99.68</v>
      </c>
      <c r="AE45" s="3">
        <v>100.88</v>
      </c>
      <c r="AF45" s="81">
        <v>130</v>
      </c>
      <c r="AG45" s="127">
        <v>56400480</v>
      </c>
      <c r="AH45" s="127">
        <v>0</v>
      </c>
      <c r="AI45" s="127">
        <v>0</v>
      </c>
      <c r="AJ45" s="127">
        <v>0</v>
      </c>
      <c r="AK45" s="82" t="s">
        <v>407</v>
      </c>
      <c r="AL45" s="146">
        <v>56400480</v>
      </c>
      <c r="AM45" s="146">
        <v>0</v>
      </c>
      <c r="AN45" s="82" t="s">
        <v>407</v>
      </c>
      <c r="AO45" s="82" t="s">
        <v>407</v>
      </c>
      <c r="AP45" s="127">
        <v>0</v>
      </c>
      <c r="AQ45" s="82" t="s">
        <v>407</v>
      </c>
      <c r="AR45" s="82" t="s">
        <v>407</v>
      </c>
      <c r="AS45" s="82" t="s">
        <v>407</v>
      </c>
      <c r="AT45" s="130">
        <v>2567</v>
      </c>
      <c r="AU45" s="82">
        <v>4198</v>
      </c>
      <c r="AV45" s="82">
        <v>3770</v>
      </c>
      <c r="AW45" s="80">
        <v>1368.42</v>
      </c>
      <c r="AX45" s="82">
        <v>21973</v>
      </c>
      <c r="AY45" s="80">
        <v>16.057171177452201</v>
      </c>
      <c r="AZ45" s="83">
        <v>8.2000000000000007E-3</v>
      </c>
      <c r="BA45" s="3">
        <v>210</v>
      </c>
      <c r="BB45" s="3">
        <v>25744</v>
      </c>
      <c r="BC45" s="123">
        <v>102.3</v>
      </c>
      <c r="BD45" s="3">
        <v>104.2</v>
      </c>
      <c r="BE45" s="86"/>
      <c r="BF45" s="86"/>
      <c r="BG45" s="86"/>
      <c r="BH45" s="86" t="s">
        <v>407</v>
      </c>
      <c r="BI45" s="92">
        <v>525</v>
      </c>
      <c r="BJ45" s="86"/>
      <c r="BK45" s="86" t="s">
        <v>407</v>
      </c>
      <c r="BL45" s="86" t="s">
        <v>407</v>
      </c>
      <c r="BM45" s="86"/>
      <c r="BN45" s="86" t="s">
        <v>407</v>
      </c>
      <c r="BO45" s="86" t="s">
        <v>407</v>
      </c>
      <c r="BP45" s="86" t="s">
        <v>407</v>
      </c>
      <c r="BQ45" s="86" t="s">
        <v>407</v>
      </c>
      <c r="BR45" s="86" t="s">
        <v>407</v>
      </c>
      <c r="BV45" s="3" t="s">
        <v>407</v>
      </c>
      <c r="BW45" s="3" t="s">
        <v>39</v>
      </c>
      <c r="BY45" s="3" t="s">
        <v>407</v>
      </c>
      <c r="BZ45" s="3" t="s">
        <v>407</v>
      </c>
      <c r="CB45" s="3" t="s">
        <v>407</v>
      </c>
      <c r="CC45" s="3" t="s">
        <v>407</v>
      </c>
      <c r="CD45" s="3" t="s">
        <v>407</v>
      </c>
      <c r="CE45" s="85">
        <v>78692088</v>
      </c>
      <c r="CF45" s="82">
        <v>0</v>
      </c>
      <c r="CG45" s="82">
        <v>0</v>
      </c>
      <c r="CH45" s="82">
        <v>0</v>
      </c>
      <c r="CI45" s="82" t="s">
        <v>407</v>
      </c>
      <c r="CJ45" s="82">
        <v>78692088</v>
      </c>
      <c r="CK45" s="82">
        <v>0</v>
      </c>
      <c r="CL45" s="82" t="s">
        <v>407</v>
      </c>
      <c r="CM45" s="82" t="s">
        <v>407</v>
      </c>
      <c r="CN45" s="82">
        <v>0</v>
      </c>
      <c r="CO45" s="82" t="s">
        <v>407</v>
      </c>
      <c r="CP45" s="82" t="s">
        <v>407</v>
      </c>
      <c r="CQ45" s="82" t="s">
        <v>407</v>
      </c>
      <c r="CR45" s="145">
        <v>92</v>
      </c>
      <c r="CS45" s="145">
        <v>0</v>
      </c>
      <c r="CT45" s="145">
        <v>0</v>
      </c>
      <c r="CU45" s="133">
        <v>0</v>
      </c>
      <c r="CV45" s="3" t="s">
        <v>407</v>
      </c>
      <c r="CW45" s="79">
        <v>0</v>
      </c>
      <c r="CX45" s="145">
        <v>18</v>
      </c>
      <c r="CY45" s="145">
        <v>0</v>
      </c>
      <c r="CZ45" s="80" t="s">
        <v>407</v>
      </c>
      <c r="DA45" s="80" t="s">
        <v>407</v>
      </c>
      <c r="DB45" s="79">
        <v>18</v>
      </c>
      <c r="DC45" s="145">
        <v>0</v>
      </c>
      <c r="DD45" s="3" t="s">
        <v>407</v>
      </c>
      <c r="DE45" s="3" t="s">
        <v>407</v>
      </c>
      <c r="DF45" s="3" t="s">
        <v>407</v>
      </c>
      <c r="DG45" s="79">
        <v>0</v>
      </c>
      <c r="DH45" s="80">
        <v>110</v>
      </c>
      <c r="DI45" s="80">
        <v>106.35</v>
      </c>
      <c r="DJ45" s="139">
        <v>99.67</v>
      </c>
      <c r="DK45" s="80">
        <v>100.87</v>
      </c>
      <c r="DL45" s="3">
        <v>135</v>
      </c>
    </row>
    <row r="46" spans="1:121" s="3" customFormat="1" x14ac:dyDescent="0.2">
      <c r="A46" s="3">
        <v>54</v>
      </c>
      <c r="B46" s="3" t="s">
        <v>40</v>
      </c>
      <c r="C46" s="3" t="s">
        <v>167</v>
      </c>
      <c r="D46" s="3" t="s">
        <v>445</v>
      </c>
      <c r="E46" s="14">
        <v>2020</v>
      </c>
      <c r="F46" s="82">
        <v>7867</v>
      </c>
      <c r="G46" s="82">
        <v>1551342</v>
      </c>
      <c r="H46" s="82">
        <v>1130451</v>
      </c>
      <c r="I46" s="11">
        <v>1577</v>
      </c>
      <c r="J46" s="82">
        <v>306215</v>
      </c>
      <c r="K46" s="82">
        <v>232131</v>
      </c>
      <c r="L46" s="131">
        <v>37</v>
      </c>
      <c r="M46" s="131">
        <v>0</v>
      </c>
      <c r="N46" s="131">
        <v>0</v>
      </c>
      <c r="O46" s="132">
        <v>0</v>
      </c>
      <c r="P46" s="3" t="s">
        <v>407</v>
      </c>
      <c r="Q46" s="79">
        <v>0</v>
      </c>
      <c r="R46" s="131">
        <v>0</v>
      </c>
      <c r="S46" s="131">
        <v>0</v>
      </c>
      <c r="T46" s="80" t="s">
        <v>407</v>
      </c>
      <c r="U46" s="80" t="s">
        <v>407</v>
      </c>
      <c r="V46" s="79">
        <v>0</v>
      </c>
      <c r="W46" s="131">
        <v>55</v>
      </c>
      <c r="X46" s="3" t="s">
        <v>407</v>
      </c>
      <c r="Y46" s="3" t="s">
        <v>407</v>
      </c>
      <c r="Z46" s="3" t="s">
        <v>407</v>
      </c>
      <c r="AA46" s="79">
        <v>55</v>
      </c>
      <c r="AB46" s="4">
        <v>92</v>
      </c>
      <c r="AC46" s="80">
        <v>106.36</v>
      </c>
      <c r="AD46" s="80">
        <v>99.68</v>
      </c>
      <c r="AE46" s="3">
        <v>100.88</v>
      </c>
      <c r="AF46" s="81">
        <v>130</v>
      </c>
      <c r="AG46" s="105">
        <v>27232961</v>
      </c>
      <c r="AH46" s="105">
        <v>0</v>
      </c>
      <c r="AI46" s="105">
        <v>0</v>
      </c>
      <c r="AJ46" s="105">
        <v>0</v>
      </c>
      <c r="AK46" s="82" t="s">
        <v>407</v>
      </c>
      <c r="AL46" s="135">
        <v>0</v>
      </c>
      <c r="AM46" s="135">
        <v>0</v>
      </c>
      <c r="AN46" s="82" t="s">
        <v>407</v>
      </c>
      <c r="AO46" s="82" t="s">
        <v>407</v>
      </c>
      <c r="AP46" s="105">
        <v>27232961</v>
      </c>
      <c r="AQ46" s="82" t="s">
        <v>407</v>
      </c>
      <c r="AR46" s="82" t="s">
        <v>407</v>
      </c>
      <c r="AS46" s="82" t="s">
        <v>407</v>
      </c>
      <c r="AT46" s="104">
        <v>3462</v>
      </c>
      <c r="AU46" s="82">
        <v>4198</v>
      </c>
      <c r="AV46" s="82">
        <v>3770</v>
      </c>
      <c r="AW46" s="80">
        <v>1856.54</v>
      </c>
      <c r="AX46" s="82">
        <v>7867</v>
      </c>
      <c r="AY46" s="80">
        <v>4.2374520276907202</v>
      </c>
      <c r="AZ46" s="83">
        <v>0</v>
      </c>
      <c r="BA46" s="3">
        <v>0</v>
      </c>
      <c r="BB46" s="3">
        <v>6789</v>
      </c>
      <c r="BC46" s="123">
        <v>102.3</v>
      </c>
      <c r="BD46" s="3">
        <v>104.2</v>
      </c>
      <c r="BE46" s="86"/>
      <c r="BF46" s="86"/>
      <c r="BG46" s="86"/>
      <c r="BH46" s="86" t="s">
        <v>407</v>
      </c>
      <c r="BI46" s="92"/>
      <c r="BJ46" s="86"/>
      <c r="BK46" s="86" t="s">
        <v>407</v>
      </c>
      <c r="BL46" s="86" t="s">
        <v>407</v>
      </c>
      <c r="BM46" s="86">
        <v>852</v>
      </c>
      <c r="BN46" s="86" t="s">
        <v>407</v>
      </c>
      <c r="BO46" s="86" t="s">
        <v>407</v>
      </c>
      <c r="BP46" s="86" t="s">
        <v>407</v>
      </c>
      <c r="BQ46" s="86" t="s">
        <v>407</v>
      </c>
      <c r="BR46" s="86" t="s">
        <v>407</v>
      </c>
      <c r="BV46" s="3" t="s">
        <v>407</v>
      </c>
      <c r="BY46" s="3" t="s">
        <v>407</v>
      </c>
      <c r="BZ46" s="3" t="s">
        <v>407</v>
      </c>
      <c r="CA46" s="3" t="s">
        <v>40</v>
      </c>
      <c r="CB46" s="3" t="s">
        <v>407</v>
      </c>
      <c r="CC46" s="3" t="s">
        <v>407</v>
      </c>
      <c r="CD46" s="3" t="s">
        <v>407</v>
      </c>
      <c r="CE46" s="85">
        <v>28173068</v>
      </c>
      <c r="CF46" s="82">
        <v>0</v>
      </c>
      <c r="CG46" s="82">
        <v>0</v>
      </c>
      <c r="CH46" s="82">
        <v>0</v>
      </c>
      <c r="CI46" s="82" t="s">
        <v>407</v>
      </c>
      <c r="CJ46" s="82">
        <v>0</v>
      </c>
      <c r="CK46" s="82">
        <v>0</v>
      </c>
      <c r="CL46" s="82" t="s">
        <v>407</v>
      </c>
      <c r="CM46" s="82" t="s">
        <v>407</v>
      </c>
      <c r="CN46" s="82">
        <v>28173068</v>
      </c>
      <c r="CO46" s="82" t="s">
        <v>407</v>
      </c>
      <c r="CP46" s="82" t="s">
        <v>407</v>
      </c>
      <c r="CQ46" s="82" t="s">
        <v>407</v>
      </c>
      <c r="CR46" s="131">
        <v>37</v>
      </c>
      <c r="CS46" s="131">
        <v>0</v>
      </c>
      <c r="CT46" s="131">
        <v>0</v>
      </c>
      <c r="CU46" s="132">
        <v>0</v>
      </c>
      <c r="CV46" s="3" t="s">
        <v>407</v>
      </c>
      <c r="CW46" s="79">
        <v>0</v>
      </c>
      <c r="CX46" s="131">
        <v>0</v>
      </c>
      <c r="CY46" s="131">
        <v>0</v>
      </c>
      <c r="CZ46" s="80" t="s">
        <v>407</v>
      </c>
      <c r="DA46" s="80" t="s">
        <v>407</v>
      </c>
      <c r="DB46" s="79">
        <v>0</v>
      </c>
      <c r="DC46" s="131">
        <v>55</v>
      </c>
      <c r="DD46" s="3" t="s">
        <v>407</v>
      </c>
      <c r="DE46" s="3" t="s">
        <v>407</v>
      </c>
      <c r="DF46" s="3" t="s">
        <v>407</v>
      </c>
      <c r="DG46" s="79">
        <v>55</v>
      </c>
      <c r="DH46" s="4">
        <v>92</v>
      </c>
      <c r="DI46" s="80">
        <v>106.35</v>
      </c>
      <c r="DJ46" s="138">
        <v>99.67</v>
      </c>
      <c r="DK46" s="80">
        <v>100.87</v>
      </c>
      <c r="DL46" s="3">
        <v>135</v>
      </c>
      <c r="DP46" s="1"/>
      <c r="DQ46" s="1"/>
    </row>
    <row r="47" spans="1:121" s="3" customFormat="1" x14ac:dyDescent="0.2">
      <c r="A47" s="3">
        <v>55</v>
      </c>
      <c r="B47" s="3" t="s">
        <v>41</v>
      </c>
      <c r="C47" s="3" t="s">
        <v>167</v>
      </c>
      <c r="D47" s="3" t="s">
        <v>445</v>
      </c>
      <c r="E47" s="14">
        <v>2020</v>
      </c>
      <c r="F47" s="82">
        <v>5499</v>
      </c>
      <c r="G47" s="82">
        <v>1551342</v>
      </c>
      <c r="H47" s="82">
        <v>1130451</v>
      </c>
      <c r="I47" s="11">
        <v>1226</v>
      </c>
      <c r="J47" s="82">
        <v>306215</v>
      </c>
      <c r="K47" s="82">
        <v>232131</v>
      </c>
      <c r="L47" s="131">
        <v>37</v>
      </c>
      <c r="M47" s="131">
        <v>0</v>
      </c>
      <c r="N47" s="131">
        <v>0</v>
      </c>
      <c r="O47" s="132">
        <v>0</v>
      </c>
      <c r="P47" s="3" t="s">
        <v>407</v>
      </c>
      <c r="Q47" s="79">
        <v>0</v>
      </c>
      <c r="R47" s="131">
        <v>0</v>
      </c>
      <c r="S47" s="131">
        <v>0</v>
      </c>
      <c r="T47" s="80" t="s">
        <v>407</v>
      </c>
      <c r="U47" s="80" t="s">
        <v>407</v>
      </c>
      <c r="V47" s="79">
        <v>0</v>
      </c>
      <c r="W47" s="131">
        <v>76</v>
      </c>
      <c r="X47" s="3" t="s">
        <v>407</v>
      </c>
      <c r="Y47" s="3" t="s">
        <v>407</v>
      </c>
      <c r="Z47" s="3" t="s">
        <v>407</v>
      </c>
      <c r="AA47" s="79">
        <v>76</v>
      </c>
      <c r="AB47" s="4">
        <v>113</v>
      </c>
      <c r="AC47" s="80">
        <v>106.36</v>
      </c>
      <c r="AD47" s="80">
        <v>99.68</v>
      </c>
      <c r="AE47" s="3">
        <v>100.88</v>
      </c>
      <c r="AF47" s="81">
        <v>130</v>
      </c>
      <c r="AG47" s="105">
        <v>14236283</v>
      </c>
      <c r="AH47" s="105">
        <v>0</v>
      </c>
      <c r="AI47" s="105">
        <v>0</v>
      </c>
      <c r="AJ47" s="105">
        <v>0</v>
      </c>
      <c r="AK47" s="82" t="s">
        <v>407</v>
      </c>
      <c r="AL47" s="135">
        <v>0</v>
      </c>
      <c r="AM47" s="135">
        <v>0</v>
      </c>
      <c r="AN47" s="82" t="s">
        <v>407</v>
      </c>
      <c r="AO47" s="82" t="s">
        <v>407</v>
      </c>
      <c r="AP47" s="105">
        <v>14236283</v>
      </c>
      <c r="AQ47" s="82" t="s">
        <v>407</v>
      </c>
      <c r="AR47" s="82" t="s">
        <v>407</v>
      </c>
      <c r="AS47" s="82" t="s">
        <v>407</v>
      </c>
      <c r="AT47" s="104">
        <v>2589</v>
      </c>
      <c r="AU47" s="82">
        <v>4198</v>
      </c>
      <c r="AV47" s="82">
        <v>3770</v>
      </c>
      <c r="AW47" s="80">
        <v>652.94000000000005</v>
      </c>
      <c r="AX47" s="82">
        <v>5499</v>
      </c>
      <c r="AY47" s="80">
        <v>8.4218928366005503</v>
      </c>
      <c r="AZ47" s="83">
        <v>0.1648</v>
      </c>
      <c r="BA47" s="3">
        <v>2389</v>
      </c>
      <c r="BB47" s="3">
        <v>14498</v>
      </c>
      <c r="BC47" s="123">
        <v>102.3</v>
      </c>
      <c r="BD47" s="3">
        <v>104.2</v>
      </c>
      <c r="BE47" s="86"/>
      <c r="BF47" s="86"/>
      <c r="BG47" s="86"/>
      <c r="BH47" s="86" t="s">
        <v>407</v>
      </c>
      <c r="BI47" s="92"/>
      <c r="BJ47" s="86"/>
      <c r="BK47" s="86" t="s">
        <v>407</v>
      </c>
      <c r="BL47" s="86" t="s">
        <v>407</v>
      </c>
      <c r="BM47" s="86">
        <v>681</v>
      </c>
      <c r="BN47" s="86" t="s">
        <v>407</v>
      </c>
      <c r="BO47" s="86" t="s">
        <v>407</v>
      </c>
      <c r="BP47" s="86" t="s">
        <v>407</v>
      </c>
      <c r="BQ47" s="86" t="s">
        <v>407</v>
      </c>
      <c r="BR47" s="86" t="s">
        <v>407</v>
      </c>
      <c r="BV47" s="3" t="s">
        <v>407</v>
      </c>
      <c r="BY47" s="3" t="s">
        <v>407</v>
      </c>
      <c r="BZ47" s="3" t="s">
        <v>407</v>
      </c>
      <c r="CA47" s="3" t="s">
        <v>41</v>
      </c>
      <c r="CB47" s="3" t="s">
        <v>407</v>
      </c>
      <c r="CC47" s="3" t="s">
        <v>407</v>
      </c>
      <c r="CD47" s="3" t="s">
        <v>407</v>
      </c>
      <c r="CE47" s="85">
        <v>19694041</v>
      </c>
      <c r="CF47" s="82">
        <v>0</v>
      </c>
      <c r="CG47" s="82">
        <v>0</v>
      </c>
      <c r="CH47" s="82">
        <v>0</v>
      </c>
      <c r="CI47" s="82" t="s">
        <v>407</v>
      </c>
      <c r="CJ47" s="82">
        <v>0</v>
      </c>
      <c r="CK47" s="82">
        <v>0</v>
      </c>
      <c r="CL47" s="82" t="s">
        <v>407</v>
      </c>
      <c r="CM47" s="82" t="s">
        <v>407</v>
      </c>
      <c r="CN47" s="82">
        <v>19694041</v>
      </c>
      <c r="CO47" s="82" t="s">
        <v>407</v>
      </c>
      <c r="CP47" s="82" t="s">
        <v>407</v>
      </c>
      <c r="CQ47" s="82" t="s">
        <v>407</v>
      </c>
      <c r="CR47" s="131">
        <v>37</v>
      </c>
      <c r="CS47" s="131">
        <v>0</v>
      </c>
      <c r="CT47" s="131">
        <v>0</v>
      </c>
      <c r="CU47" s="132">
        <v>0</v>
      </c>
      <c r="CV47" s="3" t="s">
        <v>407</v>
      </c>
      <c r="CW47" s="79">
        <v>0</v>
      </c>
      <c r="CX47" s="131">
        <v>0</v>
      </c>
      <c r="CY47" s="131">
        <v>0</v>
      </c>
      <c r="CZ47" s="80" t="s">
        <v>407</v>
      </c>
      <c r="DA47" s="80" t="s">
        <v>407</v>
      </c>
      <c r="DB47" s="79">
        <v>0</v>
      </c>
      <c r="DC47" s="131">
        <v>76</v>
      </c>
      <c r="DD47" s="3" t="s">
        <v>407</v>
      </c>
      <c r="DE47" s="3" t="s">
        <v>407</v>
      </c>
      <c r="DF47" s="3" t="s">
        <v>407</v>
      </c>
      <c r="DG47" s="79">
        <v>76</v>
      </c>
      <c r="DH47" s="4">
        <v>113</v>
      </c>
      <c r="DI47" s="80">
        <v>106.35</v>
      </c>
      <c r="DJ47" s="138">
        <v>99.67</v>
      </c>
      <c r="DK47" s="80">
        <v>100.87</v>
      </c>
      <c r="DL47" s="3">
        <v>135</v>
      </c>
      <c r="DP47" s="1"/>
      <c r="DQ47" s="1"/>
    </row>
    <row r="48" spans="1:121" s="3" customFormat="1" x14ac:dyDescent="0.2">
      <c r="A48" s="3">
        <v>56</v>
      </c>
      <c r="B48" s="3" t="s">
        <v>42</v>
      </c>
      <c r="C48" s="3" t="s">
        <v>167</v>
      </c>
      <c r="D48" s="3" t="s">
        <v>445</v>
      </c>
      <c r="E48" s="14">
        <v>2020</v>
      </c>
      <c r="F48" s="82">
        <v>9600</v>
      </c>
      <c r="G48" s="82">
        <v>1551342</v>
      </c>
      <c r="H48" s="82">
        <v>1130451</v>
      </c>
      <c r="I48" s="11">
        <v>2097</v>
      </c>
      <c r="J48" s="82">
        <v>306215</v>
      </c>
      <c r="K48" s="82">
        <v>232131</v>
      </c>
      <c r="L48" s="131">
        <v>98</v>
      </c>
      <c r="M48" s="131">
        <v>0</v>
      </c>
      <c r="N48" s="131">
        <v>0</v>
      </c>
      <c r="O48" s="132">
        <v>0</v>
      </c>
      <c r="P48" s="3" t="s">
        <v>407</v>
      </c>
      <c r="Q48" s="79">
        <v>0</v>
      </c>
      <c r="R48" s="131">
        <v>20</v>
      </c>
      <c r="S48" s="131">
        <v>0</v>
      </c>
      <c r="T48" s="80" t="s">
        <v>407</v>
      </c>
      <c r="U48" s="80" t="s">
        <v>407</v>
      </c>
      <c r="V48" s="79">
        <v>20</v>
      </c>
      <c r="W48" s="131">
        <v>0</v>
      </c>
      <c r="X48" s="3" t="s">
        <v>407</v>
      </c>
      <c r="Y48" s="3" t="s">
        <v>407</v>
      </c>
      <c r="Z48" s="3" t="s">
        <v>407</v>
      </c>
      <c r="AA48" s="79">
        <v>0</v>
      </c>
      <c r="AB48" s="4">
        <v>118</v>
      </c>
      <c r="AC48" s="80">
        <v>106.36</v>
      </c>
      <c r="AD48" s="80">
        <v>99.68</v>
      </c>
      <c r="AE48" s="3">
        <v>100.88</v>
      </c>
      <c r="AF48" s="81">
        <v>130</v>
      </c>
      <c r="AG48" s="105">
        <v>22765086</v>
      </c>
      <c r="AH48" s="105">
        <v>0</v>
      </c>
      <c r="AI48" s="105">
        <v>0</v>
      </c>
      <c r="AJ48" s="105">
        <v>0</v>
      </c>
      <c r="AK48" s="82" t="s">
        <v>407</v>
      </c>
      <c r="AL48" s="135">
        <v>22765086</v>
      </c>
      <c r="AM48" s="135">
        <v>0</v>
      </c>
      <c r="AN48" s="82" t="s">
        <v>407</v>
      </c>
      <c r="AO48" s="82" t="s">
        <v>407</v>
      </c>
      <c r="AP48" s="105">
        <v>0</v>
      </c>
      <c r="AQ48" s="82" t="s">
        <v>407</v>
      </c>
      <c r="AR48" s="82" t="s">
        <v>407</v>
      </c>
      <c r="AS48" s="82" t="s">
        <v>407</v>
      </c>
      <c r="AT48" s="104">
        <v>2371</v>
      </c>
      <c r="AU48" s="82">
        <v>4198</v>
      </c>
      <c r="AV48" s="82">
        <v>3770</v>
      </c>
      <c r="AW48" s="80">
        <v>763.4</v>
      </c>
      <c r="AX48" s="82">
        <v>9600</v>
      </c>
      <c r="AY48" s="80">
        <v>12.5753942863834</v>
      </c>
      <c r="AZ48" s="83">
        <v>4.1000000000000002E-2</v>
      </c>
      <c r="BA48" s="3">
        <v>833</v>
      </c>
      <c r="BB48" s="3">
        <v>20293</v>
      </c>
      <c r="BC48" s="123">
        <v>102.3</v>
      </c>
      <c r="BD48" s="3">
        <v>104.2</v>
      </c>
      <c r="BE48" s="86"/>
      <c r="BF48" s="86"/>
      <c r="BG48" s="86"/>
      <c r="BH48" s="86" t="s">
        <v>407</v>
      </c>
      <c r="BI48" s="92">
        <v>298</v>
      </c>
      <c r="BJ48" s="86"/>
      <c r="BK48" s="86" t="s">
        <v>407</v>
      </c>
      <c r="BL48" s="86" t="s">
        <v>407</v>
      </c>
      <c r="BM48" s="86"/>
      <c r="BN48" s="86" t="s">
        <v>407</v>
      </c>
      <c r="BO48" s="86" t="s">
        <v>407</v>
      </c>
      <c r="BP48" s="86" t="s">
        <v>407</v>
      </c>
      <c r="BQ48" s="86" t="s">
        <v>407</v>
      </c>
      <c r="BR48" s="86" t="s">
        <v>407</v>
      </c>
      <c r="BV48" s="3" t="s">
        <v>407</v>
      </c>
      <c r="BW48" s="3" t="s">
        <v>42</v>
      </c>
      <c r="BY48" s="3" t="s">
        <v>407</v>
      </c>
      <c r="BZ48" s="3" t="s">
        <v>407</v>
      </c>
      <c r="CB48" s="3" t="s">
        <v>407</v>
      </c>
      <c r="CC48" s="3" t="s">
        <v>407</v>
      </c>
      <c r="CD48" s="3" t="s">
        <v>407</v>
      </c>
      <c r="CE48" s="85">
        <v>34385886</v>
      </c>
      <c r="CF48" s="82">
        <v>0</v>
      </c>
      <c r="CG48" s="82">
        <v>0</v>
      </c>
      <c r="CH48" s="82">
        <v>0</v>
      </c>
      <c r="CI48" s="82" t="s">
        <v>407</v>
      </c>
      <c r="CJ48" s="82">
        <v>34385886</v>
      </c>
      <c r="CK48" s="82">
        <v>0</v>
      </c>
      <c r="CL48" s="82" t="s">
        <v>407</v>
      </c>
      <c r="CM48" s="82" t="s">
        <v>407</v>
      </c>
      <c r="CN48" s="82">
        <v>0</v>
      </c>
      <c r="CO48" s="82" t="s">
        <v>407</v>
      </c>
      <c r="CP48" s="82" t="s">
        <v>407</v>
      </c>
      <c r="CQ48" s="82" t="s">
        <v>407</v>
      </c>
      <c r="CR48" s="131">
        <v>98</v>
      </c>
      <c r="CS48" s="131">
        <v>0</v>
      </c>
      <c r="CT48" s="131">
        <v>0</v>
      </c>
      <c r="CU48" s="132">
        <v>0</v>
      </c>
      <c r="CV48" s="3" t="s">
        <v>407</v>
      </c>
      <c r="CW48" s="79">
        <v>0</v>
      </c>
      <c r="CX48" s="131">
        <v>20</v>
      </c>
      <c r="CY48" s="131">
        <v>0</v>
      </c>
      <c r="CZ48" s="80" t="s">
        <v>407</v>
      </c>
      <c r="DA48" s="80" t="s">
        <v>407</v>
      </c>
      <c r="DB48" s="79">
        <v>20</v>
      </c>
      <c r="DC48" s="131">
        <v>0</v>
      </c>
      <c r="DD48" s="3" t="s">
        <v>407</v>
      </c>
      <c r="DE48" s="3" t="s">
        <v>407</v>
      </c>
      <c r="DF48" s="3" t="s">
        <v>407</v>
      </c>
      <c r="DG48" s="79">
        <v>0</v>
      </c>
      <c r="DH48" s="4">
        <v>118</v>
      </c>
      <c r="DI48" s="80">
        <v>106.35</v>
      </c>
      <c r="DJ48" s="138">
        <v>99.67</v>
      </c>
      <c r="DK48" s="80">
        <v>100.87</v>
      </c>
      <c r="DL48" s="3">
        <v>135</v>
      </c>
      <c r="DP48" s="1"/>
      <c r="DQ48" s="1"/>
    </row>
    <row r="49" spans="1:121" s="3" customFormat="1" x14ac:dyDescent="0.2">
      <c r="A49" s="3">
        <v>57</v>
      </c>
      <c r="B49" s="3" t="s">
        <v>43</v>
      </c>
      <c r="C49" s="3" t="s">
        <v>167</v>
      </c>
      <c r="D49" s="3" t="s">
        <v>445</v>
      </c>
      <c r="E49" s="14">
        <v>2020</v>
      </c>
      <c r="F49" s="82">
        <v>2398</v>
      </c>
      <c r="G49" s="82">
        <v>1551342</v>
      </c>
      <c r="H49" s="82">
        <v>1130451</v>
      </c>
      <c r="I49" s="11">
        <v>473</v>
      </c>
      <c r="J49" s="82">
        <v>306215</v>
      </c>
      <c r="K49" s="82">
        <v>232131</v>
      </c>
      <c r="L49" s="131">
        <v>34</v>
      </c>
      <c r="M49" s="131">
        <v>0</v>
      </c>
      <c r="N49" s="131">
        <v>0</v>
      </c>
      <c r="O49" s="132">
        <v>0</v>
      </c>
      <c r="P49" s="3" t="s">
        <v>407</v>
      </c>
      <c r="Q49" s="79">
        <v>0</v>
      </c>
      <c r="R49" s="131">
        <v>0</v>
      </c>
      <c r="S49" s="131">
        <v>0</v>
      </c>
      <c r="T49" s="80" t="s">
        <v>407</v>
      </c>
      <c r="U49" s="80" t="s">
        <v>407</v>
      </c>
      <c r="V49" s="79">
        <v>0</v>
      </c>
      <c r="W49" s="131">
        <v>65</v>
      </c>
      <c r="X49" s="3" t="s">
        <v>407</v>
      </c>
      <c r="Y49" s="3" t="s">
        <v>407</v>
      </c>
      <c r="Z49" s="3" t="s">
        <v>407</v>
      </c>
      <c r="AA49" s="79">
        <v>65</v>
      </c>
      <c r="AB49" s="4">
        <v>99</v>
      </c>
      <c r="AC49" s="80">
        <v>106.36</v>
      </c>
      <c r="AD49" s="80">
        <v>99.68</v>
      </c>
      <c r="AE49" s="3">
        <v>100.88</v>
      </c>
      <c r="AF49" s="81">
        <v>130</v>
      </c>
      <c r="AG49" s="105">
        <v>6207827</v>
      </c>
      <c r="AH49" s="105">
        <v>0</v>
      </c>
      <c r="AI49" s="105">
        <v>0</v>
      </c>
      <c r="AJ49" s="105">
        <v>0</v>
      </c>
      <c r="AK49" s="82" t="s">
        <v>407</v>
      </c>
      <c r="AL49" s="135">
        <v>0</v>
      </c>
      <c r="AM49" s="135">
        <v>0</v>
      </c>
      <c r="AN49" s="82" t="s">
        <v>407</v>
      </c>
      <c r="AO49" s="82" t="s">
        <v>407</v>
      </c>
      <c r="AP49" s="105">
        <v>6207827</v>
      </c>
      <c r="AQ49" s="82" t="s">
        <v>407</v>
      </c>
      <c r="AR49" s="82" t="s">
        <v>407</v>
      </c>
      <c r="AS49" s="82" t="s">
        <v>407</v>
      </c>
      <c r="AT49" s="104">
        <v>2589</v>
      </c>
      <c r="AU49" s="82">
        <v>4198</v>
      </c>
      <c r="AV49" s="82">
        <v>3770</v>
      </c>
      <c r="AW49" s="80">
        <v>292.92</v>
      </c>
      <c r="AX49" s="82">
        <v>2398</v>
      </c>
      <c r="AY49" s="80">
        <v>8.1866063451888795</v>
      </c>
      <c r="AZ49" s="83">
        <v>0.19539999999999999</v>
      </c>
      <c r="BA49" s="3">
        <v>2626</v>
      </c>
      <c r="BB49" s="3">
        <v>13440</v>
      </c>
      <c r="BC49" s="123">
        <v>102.3</v>
      </c>
      <c r="BD49" s="3">
        <v>104.2</v>
      </c>
      <c r="BE49" s="86"/>
      <c r="BF49" s="86"/>
      <c r="BG49" s="86"/>
      <c r="BH49" s="86" t="s">
        <v>407</v>
      </c>
      <c r="BI49" s="92"/>
      <c r="BJ49" s="86"/>
      <c r="BK49" s="86" t="s">
        <v>407</v>
      </c>
      <c r="BL49" s="86" t="s">
        <v>407</v>
      </c>
      <c r="BM49" s="86">
        <v>268</v>
      </c>
      <c r="BN49" s="86" t="s">
        <v>407</v>
      </c>
      <c r="BO49" s="86" t="s">
        <v>407</v>
      </c>
      <c r="BP49" s="86" t="s">
        <v>407</v>
      </c>
      <c r="BQ49" s="86" t="s">
        <v>407</v>
      </c>
      <c r="BR49" s="86" t="s">
        <v>407</v>
      </c>
      <c r="BV49" s="3" t="s">
        <v>407</v>
      </c>
      <c r="BY49" s="3" t="s">
        <v>407</v>
      </c>
      <c r="BZ49" s="3" t="s">
        <v>407</v>
      </c>
      <c r="CA49" s="3" t="s">
        <v>394</v>
      </c>
      <c r="CB49" s="3" t="s">
        <v>407</v>
      </c>
      <c r="CC49" s="3" t="s">
        <v>407</v>
      </c>
      <c r="CD49" s="3" t="s">
        <v>407</v>
      </c>
      <c r="CE49" s="85">
        <v>8587842</v>
      </c>
      <c r="CF49" s="82">
        <v>0</v>
      </c>
      <c r="CG49" s="82">
        <v>0</v>
      </c>
      <c r="CH49" s="82">
        <v>0</v>
      </c>
      <c r="CI49" s="82" t="s">
        <v>407</v>
      </c>
      <c r="CJ49" s="82">
        <v>0</v>
      </c>
      <c r="CK49" s="82">
        <v>0</v>
      </c>
      <c r="CL49" s="82" t="s">
        <v>407</v>
      </c>
      <c r="CM49" s="82" t="s">
        <v>407</v>
      </c>
      <c r="CN49" s="82">
        <v>8587842</v>
      </c>
      <c r="CO49" s="82" t="s">
        <v>407</v>
      </c>
      <c r="CP49" s="82" t="s">
        <v>407</v>
      </c>
      <c r="CQ49" s="82" t="s">
        <v>407</v>
      </c>
      <c r="CR49" s="131">
        <v>34</v>
      </c>
      <c r="CS49" s="131">
        <v>0</v>
      </c>
      <c r="CT49" s="131">
        <v>0</v>
      </c>
      <c r="CU49" s="132">
        <v>0</v>
      </c>
      <c r="CV49" s="3" t="s">
        <v>407</v>
      </c>
      <c r="CW49" s="79">
        <v>0</v>
      </c>
      <c r="CX49" s="131">
        <v>0</v>
      </c>
      <c r="CY49" s="131">
        <v>0</v>
      </c>
      <c r="CZ49" s="80" t="s">
        <v>407</v>
      </c>
      <c r="DA49" s="80" t="s">
        <v>407</v>
      </c>
      <c r="DB49" s="79">
        <v>0</v>
      </c>
      <c r="DC49" s="131">
        <v>65</v>
      </c>
      <c r="DD49" s="3" t="s">
        <v>407</v>
      </c>
      <c r="DE49" s="3" t="s">
        <v>407</v>
      </c>
      <c r="DF49" s="3" t="s">
        <v>407</v>
      </c>
      <c r="DG49" s="79">
        <v>65</v>
      </c>
      <c r="DH49" s="4">
        <v>99</v>
      </c>
      <c r="DI49" s="80">
        <v>106.35</v>
      </c>
      <c r="DJ49" s="138">
        <v>99.67</v>
      </c>
      <c r="DK49" s="80">
        <v>100.87</v>
      </c>
      <c r="DL49" s="3">
        <v>135</v>
      </c>
      <c r="DP49" s="1"/>
      <c r="DQ49" s="1"/>
    </row>
    <row r="50" spans="1:121" s="3" customFormat="1" x14ac:dyDescent="0.2">
      <c r="A50" s="3">
        <v>58</v>
      </c>
      <c r="B50" s="3" t="s">
        <v>44</v>
      </c>
      <c r="C50" s="3" t="s">
        <v>167</v>
      </c>
      <c r="D50" s="3" t="s">
        <v>445</v>
      </c>
      <c r="E50" s="14">
        <v>2020</v>
      </c>
      <c r="F50" s="82">
        <v>5273</v>
      </c>
      <c r="G50" s="82">
        <v>1551342</v>
      </c>
      <c r="H50" s="82">
        <v>1130451</v>
      </c>
      <c r="I50" s="11">
        <v>1162</v>
      </c>
      <c r="J50" s="82">
        <v>306215</v>
      </c>
      <c r="K50" s="82">
        <v>232131</v>
      </c>
      <c r="L50" s="131">
        <v>115</v>
      </c>
      <c r="M50" s="131">
        <v>0</v>
      </c>
      <c r="N50" s="131">
        <v>0</v>
      </c>
      <c r="O50" s="132">
        <v>0</v>
      </c>
      <c r="P50" s="3" t="s">
        <v>407</v>
      </c>
      <c r="Q50" s="79">
        <v>0</v>
      </c>
      <c r="R50" s="131">
        <v>0</v>
      </c>
      <c r="S50" s="131">
        <v>0</v>
      </c>
      <c r="T50" s="80" t="s">
        <v>407</v>
      </c>
      <c r="U50" s="80" t="s">
        <v>407</v>
      </c>
      <c r="V50" s="79">
        <v>0</v>
      </c>
      <c r="W50" s="131">
        <v>0</v>
      </c>
      <c r="X50" s="3" t="s">
        <v>407</v>
      </c>
      <c r="Y50" s="3" t="s">
        <v>407</v>
      </c>
      <c r="Z50" s="3" t="s">
        <v>407</v>
      </c>
      <c r="AA50" s="79">
        <v>0</v>
      </c>
      <c r="AB50" s="4">
        <v>115</v>
      </c>
      <c r="AC50" s="80">
        <v>106.36</v>
      </c>
      <c r="AD50" s="80">
        <v>99.68</v>
      </c>
      <c r="AE50" s="3">
        <v>100.88</v>
      </c>
      <c r="AF50" s="81">
        <v>130</v>
      </c>
      <c r="AG50" s="105">
        <v>11324630</v>
      </c>
      <c r="AH50" s="105">
        <v>0</v>
      </c>
      <c r="AI50" s="105">
        <v>0</v>
      </c>
      <c r="AJ50" s="105">
        <v>0</v>
      </c>
      <c r="AK50" s="82" t="s">
        <v>407</v>
      </c>
      <c r="AL50" s="135">
        <v>0</v>
      </c>
      <c r="AM50" s="135">
        <v>0</v>
      </c>
      <c r="AN50" s="82" t="s">
        <v>407</v>
      </c>
      <c r="AO50" s="82" t="s">
        <v>407</v>
      </c>
      <c r="AP50" s="105">
        <v>0</v>
      </c>
      <c r="AQ50" s="82" t="s">
        <v>407</v>
      </c>
      <c r="AR50" s="82" t="s">
        <v>407</v>
      </c>
      <c r="AS50" s="82" t="s">
        <v>407</v>
      </c>
      <c r="AT50" s="104">
        <v>2148</v>
      </c>
      <c r="AU50" s="82">
        <v>4198</v>
      </c>
      <c r="AV50" s="82">
        <v>3770</v>
      </c>
      <c r="AW50" s="80">
        <v>442.32</v>
      </c>
      <c r="AX50" s="82">
        <v>5273</v>
      </c>
      <c r="AY50" s="80">
        <v>11.921205887197701</v>
      </c>
      <c r="AZ50" s="83">
        <v>3.8100000000000002E-2</v>
      </c>
      <c r="BA50" s="3">
        <v>749</v>
      </c>
      <c r="BB50" s="3">
        <v>19664</v>
      </c>
      <c r="BC50" s="123">
        <v>102.3</v>
      </c>
      <c r="BD50" s="3">
        <v>104.2</v>
      </c>
      <c r="BE50" s="86"/>
      <c r="BF50" s="86"/>
      <c r="BG50" s="86"/>
      <c r="BH50" s="86" t="s">
        <v>407</v>
      </c>
      <c r="BI50" s="92"/>
      <c r="BJ50" s="86"/>
      <c r="BK50" s="86" t="s">
        <v>407</v>
      </c>
      <c r="BL50" s="86" t="s">
        <v>407</v>
      </c>
      <c r="BM50" s="86"/>
      <c r="BN50" s="86" t="s">
        <v>407</v>
      </c>
      <c r="BO50" s="86" t="s">
        <v>407</v>
      </c>
      <c r="BP50" s="86" t="s">
        <v>407</v>
      </c>
      <c r="BQ50" s="86" t="s">
        <v>407</v>
      </c>
      <c r="BR50" s="86" t="s">
        <v>407</v>
      </c>
      <c r="BV50" s="3" t="s">
        <v>407</v>
      </c>
      <c r="BY50" s="3" t="s">
        <v>407</v>
      </c>
      <c r="BZ50" s="3" t="s">
        <v>407</v>
      </c>
      <c r="CB50" s="3" t="s">
        <v>407</v>
      </c>
      <c r="CC50" s="3" t="s">
        <v>407</v>
      </c>
      <c r="CD50" s="3" t="s">
        <v>407</v>
      </c>
      <c r="CE50" s="85">
        <v>18883475</v>
      </c>
      <c r="CF50" s="82">
        <v>0</v>
      </c>
      <c r="CG50" s="82">
        <v>0</v>
      </c>
      <c r="CH50" s="82">
        <v>0</v>
      </c>
      <c r="CI50" s="82" t="s">
        <v>407</v>
      </c>
      <c r="CJ50" s="82">
        <v>0</v>
      </c>
      <c r="CK50" s="82">
        <v>0</v>
      </c>
      <c r="CL50" s="82" t="s">
        <v>407</v>
      </c>
      <c r="CM50" s="82" t="s">
        <v>407</v>
      </c>
      <c r="CN50" s="82">
        <v>0</v>
      </c>
      <c r="CO50" s="82" t="s">
        <v>407</v>
      </c>
      <c r="CP50" s="82" t="s">
        <v>407</v>
      </c>
      <c r="CQ50" s="82" t="s">
        <v>407</v>
      </c>
      <c r="CR50" s="131">
        <v>115</v>
      </c>
      <c r="CS50" s="131">
        <v>0</v>
      </c>
      <c r="CT50" s="131">
        <v>0</v>
      </c>
      <c r="CU50" s="132">
        <v>0</v>
      </c>
      <c r="CV50" s="3" t="s">
        <v>407</v>
      </c>
      <c r="CW50" s="79">
        <v>0</v>
      </c>
      <c r="CX50" s="131">
        <v>0</v>
      </c>
      <c r="CY50" s="131">
        <v>0</v>
      </c>
      <c r="CZ50" s="80" t="s">
        <v>407</v>
      </c>
      <c r="DA50" s="80" t="s">
        <v>407</v>
      </c>
      <c r="DB50" s="79">
        <v>0</v>
      </c>
      <c r="DC50" s="131">
        <v>0</v>
      </c>
      <c r="DD50" s="3" t="s">
        <v>407</v>
      </c>
      <c r="DE50" s="3" t="s">
        <v>407</v>
      </c>
      <c r="DF50" s="3" t="s">
        <v>407</v>
      </c>
      <c r="DG50" s="79">
        <v>0</v>
      </c>
      <c r="DH50" s="4">
        <v>115</v>
      </c>
      <c r="DI50" s="80">
        <v>106.35</v>
      </c>
      <c r="DJ50" s="138">
        <v>99.67</v>
      </c>
      <c r="DK50" s="80">
        <v>100.87</v>
      </c>
      <c r="DL50" s="3">
        <v>135</v>
      </c>
      <c r="DP50" s="1"/>
      <c r="DQ50" s="1"/>
    </row>
    <row r="51" spans="1:121" s="3" customFormat="1" x14ac:dyDescent="0.2">
      <c r="A51" s="3">
        <v>59</v>
      </c>
      <c r="B51" s="3" t="s">
        <v>45</v>
      </c>
      <c r="C51" s="3" t="s">
        <v>167</v>
      </c>
      <c r="D51" s="3" t="s">
        <v>445</v>
      </c>
      <c r="E51" s="14">
        <v>2020</v>
      </c>
      <c r="F51" s="82">
        <v>2019</v>
      </c>
      <c r="G51" s="82">
        <v>1551342</v>
      </c>
      <c r="H51" s="82">
        <v>1130451</v>
      </c>
      <c r="I51" s="11">
        <v>456</v>
      </c>
      <c r="J51" s="82">
        <v>306215</v>
      </c>
      <c r="K51" s="82">
        <v>232131</v>
      </c>
      <c r="L51" s="131">
        <v>44</v>
      </c>
      <c r="M51" s="131">
        <v>54</v>
      </c>
      <c r="N51" s="131">
        <v>0</v>
      </c>
      <c r="O51" s="132">
        <v>0</v>
      </c>
      <c r="P51" s="3" t="s">
        <v>407</v>
      </c>
      <c r="Q51" s="79">
        <v>54</v>
      </c>
      <c r="R51" s="131">
        <v>18</v>
      </c>
      <c r="S51" s="131">
        <v>0</v>
      </c>
      <c r="T51" s="80" t="s">
        <v>407</v>
      </c>
      <c r="U51" s="80" t="s">
        <v>407</v>
      </c>
      <c r="V51" s="79">
        <v>18</v>
      </c>
      <c r="W51" s="131">
        <v>0</v>
      </c>
      <c r="X51" s="3" t="s">
        <v>407</v>
      </c>
      <c r="Y51" s="3" t="s">
        <v>407</v>
      </c>
      <c r="Z51" s="3" t="s">
        <v>407</v>
      </c>
      <c r="AA51" s="79">
        <v>0</v>
      </c>
      <c r="AB51" s="4">
        <v>116</v>
      </c>
      <c r="AC51" s="80">
        <v>106.36</v>
      </c>
      <c r="AD51" s="80">
        <v>99.68</v>
      </c>
      <c r="AE51" s="3">
        <v>100.88</v>
      </c>
      <c r="AF51" s="81">
        <v>130</v>
      </c>
      <c r="AG51" s="105">
        <v>4803355</v>
      </c>
      <c r="AH51" s="105">
        <v>4803355</v>
      </c>
      <c r="AI51" s="105">
        <v>0</v>
      </c>
      <c r="AJ51" s="105">
        <v>0</v>
      </c>
      <c r="AK51" s="82" t="s">
        <v>407</v>
      </c>
      <c r="AL51" s="135">
        <v>4803355</v>
      </c>
      <c r="AM51" s="135">
        <v>0</v>
      </c>
      <c r="AN51" s="82" t="s">
        <v>407</v>
      </c>
      <c r="AO51" s="82" t="s">
        <v>407</v>
      </c>
      <c r="AP51" s="105">
        <v>0</v>
      </c>
      <c r="AQ51" s="82" t="s">
        <v>407</v>
      </c>
      <c r="AR51" s="82" t="s">
        <v>407</v>
      </c>
      <c r="AS51" s="82" t="s">
        <v>407</v>
      </c>
      <c r="AT51" s="104">
        <v>2379</v>
      </c>
      <c r="AU51" s="82">
        <v>4198</v>
      </c>
      <c r="AV51" s="82">
        <v>3770</v>
      </c>
      <c r="AW51" s="80">
        <v>331.28</v>
      </c>
      <c r="AX51" s="82">
        <v>2019</v>
      </c>
      <c r="AY51" s="80">
        <v>6.0944948827697303</v>
      </c>
      <c r="AZ51" s="83">
        <v>2.5000000000000001E-3</v>
      </c>
      <c r="BA51" s="3">
        <v>25</v>
      </c>
      <c r="BB51" s="3">
        <v>9876</v>
      </c>
      <c r="BC51" s="123">
        <v>102.3</v>
      </c>
      <c r="BD51" s="3">
        <v>104.2</v>
      </c>
      <c r="BE51" s="86">
        <v>190</v>
      </c>
      <c r="BF51" s="86"/>
      <c r="BG51" s="86"/>
      <c r="BH51" s="86" t="s">
        <v>407</v>
      </c>
      <c r="BI51" s="92">
        <v>60</v>
      </c>
      <c r="BJ51" s="86"/>
      <c r="BK51" s="86" t="s">
        <v>407</v>
      </c>
      <c r="BL51" s="86" t="s">
        <v>407</v>
      </c>
      <c r="BM51" s="86"/>
      <c r="BN51" s="86" t="s">
        <v>407</v>
      </c>
      <c r="BO51" s="86" t="s">
        <v>407</v>
      </c>
      <c r="BP51" s="86" t="s">
        <v>407</v>
      </c>
      <c r="BQ51" s="86" t="s">
        <v>407</v>
      </c>
      <c r="BR51" s="86" t="s">
        <v>407</v>
      </c>
      <c r="BS51" s="3" t="s">
        <v>45</v>
      </c>
      <c r="BV51" s="3" t="s">
        <v>407</v>
      </c>
      <c r="BW51" s="3" t="s">
        <v>39</v>
      </c>
      <c r="BY51" s="3" t="s">
        <v>407</v>
      </c>
      <c r="BZ51" s="3" t="s">
        <v>407</v>
      </c>
      <c r="CB51" s="3" t="s">
        <v>407</v>
      </c>
      <c r="CC51" s="3" t="s">
        <v>407</v>
      </c>
      <c r="CD51" s="3" t="s">
        <v>407</v>
      </c>
      <c r="CE51" s="85">
        <v>7231202</v>
      </c>
      <c r="CF51" s="82">
        <v>7231202</v>
      </c>
      <c r="CG51" s="82">
        <v>0</v>
      </c>
      <c r="CH51" s="82">
        <v>0</v>
      </c>
      <c r="CI51" s="82" t="s">
        <v>407</v>
      </c>
      <c r="CJ51" s="82">
        <v>7231202</v>
      </c>
      <c r="CK51" s="82">
        <v>0</v>
      </c>
      <c r="CL51" s="82" t="s">
        <v>407</v>
      </c>
      <c r="CM51" s="82" t="s">
        <v>407</v>
      </c>
      <c r="CN51" s="82">
        <v>0</v>
      </c>
      <c r="CO51" s="82" t="s">
        <v>407</v>
      </c>
      <c r="CP51" s="82" t="s">
        <v>407</v>
      </c>
      <c r="CQ51" s="82" t="s">
        <v>407</v>
      </c>
      <c r="CR51" s="131">
        <v>44</v>
      </c>
      <c r="CS51" s="131">
        <v>54</v>
      </c>
      <c r="CT51" s="131">
        <v>0</v>
      </c>
      <c r="CU51" s="132">
        <v>0</v>
      </c>
      <c r="CV51" s="3" t="s">
        <v>407</v>
      </c>
      <c r="CW51" s="79">
        <v>54</v>
      </c>
      <c r="CX51" s="131">
        <v>18</v>
      </c>
      <c r="CY51" s="131">
        <v>0</v>
      </c>
      <c r="CZ51" s="80" t="s">
        <v>407</v>
      </c>
      <c r="DA51" s="80" t="s">
        <v>407</v>
      </c>
      <c r="DB51" s="79">
        <v>18</v>
      </c>
      <c r="DC51" s="131">
        <v>0</v>
      </c>
      <c r="DD51" s="3" t="s">
        <v>407</v>
      </c>
      <c r="DE51" s="3" t="s">
        <v>407</v>
      </c>
      <c r="DF51" s="3" t="s">
        <v>407</v>
      </c>
      <c r="DG51" s="79">
        <v>0</v>
      </c>
      <c r="DH51" s="4">
        <v>116</v>
      </c>
      <c r="DI51" s="80">
        <v>106.35</v>
      </c>
      <c r="DJ51" s="138">
        <v>99.67</v>
      </c>
      <c r="DK51" s="80">
        <v>100.87</v>
      </c>
      <c r="DL51" s="3">
        <v>135</v>
      </c>
      <c r="DP51" s="1"/>
      <c r="DQ51" s="1"/>
    </row>
    <row r="52" spans="1:121" s="3" customFormat="1" x14ac:dyDescent="0.2">
      <c r="A52" s="3">
        <v>60</v>
      </c>
      <c r="B52" s="3" t="s">
        <v>46</v>
      </c>
      <c r="C52" s="3" t="s">
        <v>167</v>
      </c>
      <c r="D52" s="3" t="s">
        <v>445</v>
      </c>
      <c r="E52" s="14">
        <v>2020</v>
      </c>
      <c r="F52" s="82">
        <v>2957</v>
      </c>
      <c r="G52" s="82">
        <v>1551342</v>
      </c>
      <c r="H52" s="82">
        <v>1130451</v>
      </c>
      <c r="I52" s="11">
        <v>596</v>
      </c>
      <c r="J52" s="82">
        <v>306215</v>
      </c>
      <c r="K52" s="82">
        <v>232131</v>
      </c>
      <c r="L52" s="131">
        <v>49</v>
      </c>
      <c r="M52" s="131">
        <v>50</v>
      </c>
      <c r="N52" s="131">
        <v>0</v>
      </c>
      <c r="O52" s="132">
        <v>0</v>
      </c>
      <c r="P52" s="3" t="s">
        <v>407</v>
      </c>
      <c r="Q52" s="79">
        <v>50</v>
      </c>
      <c r="R52" s="131">
        <v>18</v>
      </c>
      <c r="S52" s="131">
        <v>0</v>
      </c>
      <c r="T52" s="80" t="s">
        <v>407</v>
      </c>
      <c r="U52" s="80" t="s">
        <v>407</v>
      </c>
      <c r="V52" s="79">
        <v>18</v>
      </c>
      <c r="W52" s="131">
        <v>0</v>
      </c>
      <c r="X52" s="3" t="s">
        <v>407</v>
      </c>
      <c r="Y52" s="3" t="s">
        <v>407</v>
      </c>
      <c r="Z52" s="3" t="s">
        <v>407</v>
      </c>
      <c r="AA52" s="79">
        <v>0</v>
      </c>
      <c r="AB52" s="4">
        <v>117</v>
      </c>
      <c r="AC52" s="80">
        <v>106.36</v>
      </c>
      <c r="AD52" s="80">
        <v>99.68</v>
      </c>
      <c r="AE52" s="3">
        <v>100.88</v>
      </c>
      <c r="AF52" s="81">
        <v>130</v>
      </c>
      <c r="AG52" s="105">
        <v>6015206</v>
      </c>
      <c r="AH52" s="105">
        <v>6015206</v>
      </c>
      <c r="AI52" s="105">
        <v>0</v>
      </c>
      <c r="AJ52" s="105">
        <v>0</v>
      </c>
      <c r="AK52" s="82" t="s">
        <v>407</v>
      </c>
      <c r="AL52" s="135">
        <v>6015206</v>
      </c>
      <c r="AM52" s="135">
        <v>0</v>
      </c>
      <c r="AN52" s="82" t="s">
        <v>407</v>
      </c>
      <c r="AO52" s="82" t="s">
        <v>407</v>
      </c>
      <c r="AP52" s="105">
        <v>0</v>
      </c>
      <c r="AQ52" s="82" t="s">
        <v>407</v>
      </c>
      <c r="AR52" s="82" t="s">
        <v>407</v>
      </c>
      <c r="AS52" s="82" t="s">
        <v>407</v>
      </c>
      <c r="AT52" s="104">
        <v>2034</v>
      </c>
      <c r="AU52" s="82">
        <v>4198</v>
      </c>
      <c r="AV52" s="82">
        <v>3770</v>
      </c>
      <c r="AW52" s="80">
        <v>625.57000000000005</v>
      </c>
      <c r="AX52" s="82">
        <v>2957</v>
      </c>
      <c r="AY52" s="80">
        <v>4.7269085071455104</v>
      </c>
      <c r="AZ52" s="83">
        <v>0</v>
      </c>
      <c r="BA52" s="3">
        <v>0</v>
      </c>
      <c r="BB52" s="3">
        <v>7654</v>
      </c>
      <c r="BC52" s="123">
        <v>102.3</v>
      </c>
      <c r="BD52" s="3">
        <v>104.2</v>
      </c>
      <c r="BE52" s="86">
        <v>223</v>
      </c>
      <c r="BF52" s="86"/>
      <c r="BG52" s="86"/>
      <c r="BH52" s="86" t="s">
        <v>407</v>
      </c>
      <c r="BI52" s="92">
        <v>70</v>
      </c>
      <c r="BJ52" s="86"/>
      <c r="BK52" s="86" t="s">
        <v>407</v>
      </c>
      <c r="BL52" s="86" t="s">
        <v>407</v>
      </c>
      <c r="BM52" s="86"/>
      <c r="BN52" s="86" t="s">
        <v>407</v>
      </c>
      <c r="BO52" s="86" t="s">
        <v>407</v>
      </c>
      <c r="BP52" s="86" t="s">
        <v>407</v>
      </c>
      <c r="BQ52" s="86" t="s">
        <v>407</v>
      </c>
      <c r="BR52" s="86" t="s">
        <v>407</v>
      </c>
      <c r="BS52" s="3" t="s">
        <v>46</v>
      </c>
      <c r="BV52" s="3" t="s">
        <v>407</v>
      </c>
      <c r="BW52" s="3" t="s">
        <v>39</v>
      </c>
      <c r="BY52" s="3" t="s">
        <v>407</v>
      </c>
      <c r="BZ52" s="3" t="s">
        <v>407</v>
      </c>
      <c r="CB52" s="3" t="s">
        <v>407</v>
      </c>
      <c r="CC52" s="3" t="s">
        <v>407</v>
      </c>
      <c r="CD52" s="3" t="s">
        <v>407</v>
      </c>
      <c r="CE52" s="85">
        <v>10591163</v>
      </c>
      <c r="CF52" s="82">
        <v>10591163</v>
      </c>
      <c r="CG52" s="82">
        <v>0</v>
      </c>
      <c r="CH52" s="82">
        <v>0</v>
      </c>
      <c r="CI52" s="82" t="s">
        <v>407</v>
      </c>
      <c r="CJ52" s="82">
        <v>10591163</v>
      </c>
      <c r="CK52" s="82">
        <v>0</v>
      </c>
      <c r="CL52" s="82" t="s">
        <v>407</v>
      </c>
      <c r="CM52" s="82" t="s">
        <v>407</v>
      </c>
      <c r="CN52" s="82">
        <v>0</v>
      </c>
      <c r="CO52" s="82" t="s">
        <v>407</v>
      </c>
      <c r="CP52" s="82" t="s">
        <v>407</v>
      </c>
      <c r="CQ52" s="82" t="s">
        <v>407</v>
      </c>
      <c r="CR52" s="131">
        <v>49</v>
      </c>
      <c r="CS52" s="131">
        <v>50</v>
      </c>
      <c r="CT52" s="131">
        <v>0</v>
      </c>
      <c r="CU52" s="132">
        <v>0</v>
      </c>
      <c r="CV52" s="3" t="s">
        <v>407</v>
      </c>
      <c r="CW52" s="79">
        <v>50</v>
      </c>
      <c r="CX52" s="131">
        <v>18</v>
      </c>
      <c r="CY52" s="131">
        <v>0</v>
      </c>
      <c r="CZ52" s="80" t="s">
        <v>407</v>
      </c>
      <c r="DA52" s="80" t="s">
        <v>407</v>
      </c>
      <c r="DB52" s="79">
        <v>18</v>
      </c>
      <c r="DC52" s="131">
        <v>0</v>
      </c>
      <c r="DD52" s="3" t="s">
        <v>407</v>
      </c>
      <c r="DE52" s="3" t="s">
        <v>407</v>
      </c>
      <c r="DF52" s="3" t="s">
        <v>407</v>
      </c>
      <c r="DG52" s="79">
        <v>0</v>
      </c>
      <c r="DH52" s="4">
        <v>117</v>
      </c>
      <c r="DI52" s="80">
        <v>106.35</v>
      </c>
      <c r="DJ52" s="138">
        <v>99.67</v>
      </c>
      <c r="DK52" s="80">
        <v>100.87</v>
      </c>
      <c r="DL52" s="3">
        <v>135</v>
      </c>
      <c r="DP52" s="1"/>
      <c r="DQ52" s="1"/>
    </row>
    <row r="53" spans="1:121" s="3" customFormat="1" x14ac:dyDescent="0.2">
      <c r="A53" s="3">
        <v>61</v>
      </c>
      <c r="B53" s="3" t="s">
        <v>47</v>
      </c>
      <c r="C53" s="3" t="s">
        <v>167</v>
      </c>
      <c r="D53" s="3" t="s">
        <v>445</v>
      </c>
      <c r="E53" s="14">
        <v>2020</v>
      </c>
      <c r="F53" s="82">
        <v>1066</v>
      </c>
      <c r="G53" s="82">
        <v>1551342</v>
      </c>
      <c r="H53" s="82">
        <v>1130451</v>
      </c>
      <c r="I53" s="11">
        <v>226</v>
      </c>
      <c r="J53" s="82">
        <v>306215</v>
      </c>
      <c r="K53" s="82">
        <v>232131</v>
      </c>
      <c r="L53" s="131">
        <v>35</v>
      </c>
      <c r="M53" s="131">
        <v>0</v>
      </c>
      <c r="N53" s="131">
        <v>0</v>
      </c>
      <c r="O53" s="132">
        <v>0</v>
      </c>
      <c r="P53" s="3" t="s">
        <v>407</v>
      </c>
      <c r="Q53" s="79">
        <v>0</v>
      </c>
      <c r="R53" s="131">
        <v>0</v>
      </c>
      <c r="S53" s="131">
        <v>0</v>
      </c>
      <c r="T53" s="80" t="s">
        <v>407</v>
      </c>
      <c r="U53" s="80" t="s">
        <v>407</v>
      </c>
      <c r="V53" s="79">
        <v>0</v>
      </c>
      <c r="W53" s="131">
        <v>69</v>
      </c>
      <c r="X53" s="3" t="s">
        <v>407</v>
      </c>
      <c r="Y53" s="3" t="s">
        <v>407</v>
      </c>
      <c r="Z53" s="3" t="s">
        <v>407</v>
      </c>
      <c r="AA53" s="79">
        <v>69</v>
      </c>
      <c r="AB53" s="4">
        <v>104</v>
      </c>
      <c r="AC53" s="80">
        <v>106.36</v>
      </c>
      <c r="AD53" s="80">
        <v>99.68</v>
      </c>
      <c r="AE53" s="3">
        <v>100.88</v>
      </c>
      <c r="AF53" s="81">
        <v>130</v>
      </c>
      <c r="AG53" s="105">
        <v>3728732</v>
      </c>
      <c r="AH53" s="105">
        <v>0</v>
      </c>
      <c r="AI53" s="105">
        <v>0</v>
      </c>
      <c r="AJ53" s="105">
        <v>0</v>
      </c>
      <c r="AK53" s="82" t="s">
        <v>407</v>
      </c>
      <c r="AL53" s="135">
        <v>0</v>
      </c>
      <c r="AM53" s="135">
        <v>0</v>
      </c>
      <c r="AN53" s="82" t="s">
        <v>407</v>
      </c>
      <c r="AO53" s="82" t="s">
        <v>407</v>
      </c>
      <c r="AP53" s="105">
        <v>3728732</v>
      </c>
      <c r="AQ53" s="82" t="s">
        <v>407</v>
      </c>
      <c r="AR53" s="82" t="s">
        <v>407</v>
      </c>
      <c r="AS53" s="82" t="s">
        <v>407</v>
      </c>
      <c r="AT53" s="104">
        <v>3498</v>
      </c>
      <c r="AU53" s="82">
        <v>4198</v>
      </c>
      <c r="AV53" s="82">
        <v>3770</v>
      </c>
      <c r="AW53" s="80">
        <v>220.76</v>
      </c>
      <c r="AX53" s="82">
        <v>1066</v>
      </c>
      <c r="AY53" s="80">
        <v>4.8287684198404701</v>
      </c>
      <c r="AZ53" s="83">
        <v>8.8000000000000005E-3</v>
      </c>
      <c r="BA53" s="3">
        <v>69</v>
      </c>
      <c r="BB53" s="3">
        <v>7858</v>
      </c>
      <c r="BC53" s="123">
        <v>102.3</v>
      </c>
      <c r="BD53" s="3">
        <v>104.2</v>
      </c>
      <c r="BE53" s="86"/>
      <c r="BF53" s="86"/>
      <c r="BG53" s="86"/>
      <c r="BH53" s="86" t="s">
        <v>407</v>
      </c>
      <c r="BI53" s="92"/>
      <c r="BJ53" s="86"/>
      <c r="BK53" s="86" t="s">
        <v>407</v>
      </c>
      <c r="BL53" s="86" t="s">
        <v>407</v>
      </c>
      <c r="BM53" s="86">
        <v>121</v>
      </c>
      <c r="BN53" s="86" t="s">
        <v>407</v>
      </c>
      <c r="BO53" s="86" t="s">
        <v>407</v>
      </c>
      <c r="BP53" s="86" t="s">
        <v>407</v>
      </c>
      <c r="BQ53" s="86" t="s">
        <v>407</v>
      </c>
      <c r="BR53" s="86" t="s">
        <v>407</v>
      </c>
      <c r="BV53" s="3" t="s">
        <v>407</v>
      </c>
      <c r="BY53" s="3" t="s">
        <v>407</v>
      </c>
      <c r="BZ53" s="3" t="s">
        <v>407</v>
      </c>
      <c r="CA53" s="3" t="s">
        <v>315</v>
      </c>
      <c r="CB53" s="3" t="s">
        <v>407</v>
      </c>
      <c r="CC53" s="3" t="s">
        <v>407</v>
      </c>
      <c r="CD53" s="3" t="s">
        <v>407</v>
      </c>
      <c r="CE53" s="85">
        <v>3817743</v>
      </c>
      <c r="CF53" s="82">
        <v>0</v>
      </c>
      <c r="CG53" s="82">
        <v>0</v>
      </c>
      <c r="CH53" s="82">
        <v>0</v>
      </c>
      <c r="CI53" s="82" t="s">
        <v>407</v>
      </c>
      <c r="CJ53" s="82">
        <v>0</v>
      </c>
      <c r="CK53" s="82">
        <v>0</v>
      </c>
      <c r="CL53" s="82" t="s">
        <v>407</v>
      </c>
      <c r="CM53" s="82" t="s">
        <v>407</v>
      </c>
      <c r="CN53" s="82">
        <v>3817743</v>
      </c>
      <c r="CO53" s="82" t="s">
        <v>407</v>
      </c>
      <c r="CP53" s="82" t="s">
        <v>407</v>
      </c>
      <c r="CQ53" s="82" t="s">
        <v>407</v>
      </c>
      <c r="CR53" s="131">
        <v>35</v>
      </c>
      <c r="CS53" s="131">
        <v>0</v>
      </c>
      <c r="CT53" s="131">
        <v>0</v>
      </c>
      <c r="CU53" s="132">
        <v>0</v>
      </c>
      <c r="CV53" s="3" t="s">
        <v>407</v>
      </c>
      <c r="CW53" s="79">
        <v>0</v>
      </c>
      <c r="CX53" s="131">
        <v>0</v>
      </c>
      <c r="CY53" s="131">
        <v>0</v>
      </c>
      <c r="CZ53" s="80" t="s">
        <v>407</v>
      </c>
      <c r="DA53" s="80" t="s">
        <v>407</v>
      </c>
      <c r="DB53" s="79">
        <v>0</v>
      </c>
      <c r="DC53" s="131">
        <v>69</v>
      </c>
      <c r="DD53" s="3" t="s">
        <v>407</v>
      </c>
      <c r="DE53" s="3" t="s">
        <v>407</v>
      </c>
      <c r="DF53" s="3" t="s">
        <v>407</v>
      </c>
      <c r="DG53" s="79">
        <v>69</v>
      </c>
      <c r="DH53" s="4">
        <v>104</v>
      </c>
      <c r="DI53" s="80">
        <v>106.35</v>
      </c>
      <c r="DJ53" s="138">
        <v>99.67</v>
      </c>
      <c r="DK53" s="80">
        <v>100.87</v>
      </c>
      <c r="DL53" s="3">
        <v>135</v>
      </c>
      <c r="DP53" s="1"/>
      <c r="DQ53" s="1"/>
    </row>
    <row r="54" spans="1:121" s="3" customFormat="1" x14ac:dyDescent="0.2">
      <c r="A54" s="3">
        <v>62</v>
      </c>
      <c r="B54" s="3" t="s">
        <v>48</v>
      </c>
      <c r="C54" s="3" t="s">
        <v>168</v>
      </c>
      <c r="D54" s="3" t="s">
        <v>445</v>
      </c>
      <c r="E54" s="14">
        <v>2020</v>
      </c>
      <c r="F54" s="82">
        <v>20365</v>
      </c>
      <c r="G54" s="82">
        <v>1551342</v>
      </c>
      <c r="H54" s="82">
        <v>1130451</v>
      </c>
      <c r="I54" s="11">
        <v>3717</v>
      </c>
      <c r="J54" s="82">
        <v>306215</v>
      </c>
      <c r="K54" s="82">
        <v>232131</v>
      </c>
      <c r="L54" s="131">
        <v>103</v>
      </c>
      <c r="M54" s="131">
        <v>0</v>
      </c>
      <c r="N54" s="131">
        <v>0</v>
      </c>
      <c r="O54" s="132">
        <v>0</v>
      </c>
      <c r="P54" s="3" t="s">
        <v>407</v>
      </c>
      <c r="Q54" s="79">
        <v>0</v>
      </c>
      <c r="R54" s="131">
        <v>0</v>
      </c>
      <c r="S54" s="131">
        <v>0</v>
      </c>
      <c r="T54" s="80" t="s">
        <v>407</v>
      </c>
      <c r="U54" s="80" t="s">
        <v>407</v>
      </c>
      <c r="V54" s="79">
        <v>0</v>
      </c>
      <c r="W54" s="131">
        <v>0</v>
      </c>
      <c r="X54" s="3" t="s">
        <v>407</v>
      </c>
      <c r="Y54" s="3" t="s">
        <v>407</v>
      </c>
      <c r="Z54" s="3" t="s">
        <v>407</v>
      </c>
      <c r="AA54" s="79">
        <v>0</v>
      </c>
      <c r="AB54" s="4">
        <v>103</v>
      </c>
      <c r="AC54" s="80">
        <v>106.36</v>
      </c>
      <c r="AD54" s="80">
        <v>99.68</v>
      </c>
      <c r="AE54" s="3">
        <v>100.88</v>
      </c>
      <c r="AF54" s="81">
        <v>130</v>
      </c>
      <c r="AG54" s="105">
        <v>56286090</v>
      </c>
      <c r="AH54" s="105">
        <v>0</v>
      </c>
      <c r="AI54" s="105">
        <v>0</v>
      </c>
      <c r="AJ54" s="105">
        <v>0</v>
      </c>
      <c r="AK54" s="82" t="s">
        <v>407</v>
      </c>
      <c r="AL54" s="135">
        <v>0</v>
      </c>
      <c r="AM54" s="135">
        <v>0</v>
      </c>
      <c r="AN54" s="82" t="s">
        <v>407</v>
      </c>
      <c r="AO54" s="82" t="s">
        <v>407</v>
      </c>
      <c r="AP54" s="105">
        <v>0</v>
      </c>
      <c r="AQ54" s="82" t="s">
        <v>407</v>
      </c>
      <c r="AR54" s="82" t="s">
        <v>407</v>
      </c>
      <c r="AS54" s="82" t="s">
        <v>407</v>
      </c>
      <c r="AT54" s="104">
        <v>2764</v>
      </c>
      <c r="AU54" s="82">
        <v>4198</v>
      </c>
      <c r="AV54" s="82">
        <v>3770</v>
      </c>
      <c r="AW54" s="80">
        <v>1061.3900000000001</v>
      </c>
      <c r="AX54" s="82">
        <v>20365</v>
      </c>
      <c r="AY54" s="80">
        <v>19.187122416221801</v>
      </c>
      <c r="AZ54" s="83">
        <v>3.5000000000000001E-3</v>
      </c>
      <c r="BA54" s="3">
        <v>107</v>
      </c>
      <c r="BB54" s="3">
        <v>30857</v>
      </c>
      <c r="BC54" s="123">
        <v>102.3</v>
      </c>
      <c r="BD54" s="3">
        <v>104.2</v>
      </c>
      <c r="BE54" s="86"/>
      <c r="BF54" s="86"/>
      <c r="BG54" s="86"/>
      <c r="BH54" s="86" t="s">
        <v>407</v>
      </c>
      <c r="BI54" s="92"/>
      <c r="BJ54" s="86"/>
      <c r="BK54" s="86" t="s">
        <v>407</v>
      </c>
      <c r="BL54" s="86" t="s">
        <v>407</v>
      </c>
      <c r="BM54" s="86"/>
      <c r="BN54" s="86" t="s">
        <v>407</v>
      </c>
      <c r="BO54" s="86" t="s">
        <v>407</v>
      </c>
      <c r="BP54" s="86" t="s">
        <v>407</v>
      </c>
      <c r="BQ54" s="86" t="s">
        <v>407</v>
      </c>
      <c r="BR54" s="86" t="s">
        <v>407</v>
      </c>
      <c r="BV54" s="3" t="s">
        <v>407</v>
      </c>
      <c r="BY54" s="3" t="s">
        <v>407</v>
      </c>
      <c r="BZ54" s="3" t="s">
        <v>407</v>
      </c>
      <c r="CB54" s="3" t="s">
        <v>407</v>
      </c>
      <c r="CC54" s="3" t="s">
        <v>407</v>
      </c>
      <c r="CD54" s="3" t="s">
        <v>407</v>
      </c>
      <c r="CE54" s="85">
        <v>72934477</v>
      </c>
      <c r="CF54" s="82">
        <v>0</v>
      </c>
      <c r="CG54" s="82">
        <v>0</v>
      </c>
      <c r="CH54" s="82">
        <v>0</v>
      </c>
      <c r="CI54" s="82" t="s">
        <v>407</v>
      </c>
      <c r="CJ54" s="82">
        <v>0</v>
      </c>
      <c r="CK54" s="82">
        <v>0</v>
      </c>
      <c r="CL54" s="82" t="s">
        <v>407</v>
      </c>
      <c r="CM54" s="82" t="s">
        <v>407</v>
      </c>
      <c r="CN54" s="82">
        <v>0</v>
      </c>
      <c r="CO54" s="82" t="s">
        <v>407</v>
      </c>
      <c r="CP54" s="82" t="s">
        <v>407</v>
      </c>
      <c r="CQ54" s="82" t="s">
        <v>407</v>
      </c>
      <c r="CR54" s="131">
        <v>103</v>
      </c>
      <c r="CS54" s="131">
        <v>0</v>
      </c>
      <c r="CT54" s="131">
        <v>0</v>
      </c>
      <c r="CU54" s="132">
        <v>0</v>
      </c>
      <c r="CV54" s="3" t="s">
        <v>407</v>
      </c>
      <c r="CW54" s="79">
        <v>0</v>
      </c>
      <c r="CX54" s="131">
        <v>0</v>
      </c>
      <c r="CY54" s="131">
        <v>0</v>
      </c>
      <c r="CZ54" s="80" t="s">
        <v>407</v>
      </c>
      <c r="DA54" s="80" t="s">
        <v>407</v>
      </c>
      <c r="DB54" s="79">
        <v>0</v>
      </c>
      <c r="DC54" s="131">
        <v>0</v>
      </c>
      <c r="DD54" s="3" t="s">
        <v>407</v>
      </c>
      <c r="DE54" s="3" t="s">
        <v>407</v>
      </c>
      <c r="DF54" s="3" t="s">
        <v>407</v>
      </c>
      <c r="DG54" s="79">
        <v>0</v>
      </c>
      <c r="DH54" s="4">
        <v>103</v>
      </c>
      <c r="DI54" s="80">
        <v>106.35</v>
      </c>
      <c r="DJ54" s="138">
        <v>99.67</v>
      </c>
      <c r="DK54" s="80">
        <v>100.87</v>
      </c>
      <c r="DL54" s="3">
        <v>135</v>
      </c>
      <c r="DP54" s="1"/>
      <c r="DQ54" s="1"/>
    </row>
    <row r="55" spans="1:121" s="3" customFormat="1" x14ac:dyDescent="0.2">
      <c r="A55" s="3">
        <v>63</v>
      </c>
      <c r="B55" s="3" t="s">
        <v>49</v>
      </c>
      <c r="C55" s="3" t="s">
        <v>167</v>
      </c>
      <c r="D55" s="3" t="s">
        <v>445</v>
      </c>
      <c r="E55" s="14">
        <v>2020</v>
      </c>
      <c r="F55" s="82">
        <v>2561</v>
      </c>
      <c r="G55" s="82">
        <v>1551342</v>
      </c>
      <c r="H55" s="82">
        <v>1130451</v>
      </c>
      <c r="I55" s="11">
        <v>604</v>
      </c>
      <c r="J55" s="82">
        <v>306215</v>
      </c>
      <c r="K55" s="82">
        <v>232131</v>
      </c>
      <c r="L55" s="131">
        <v>69</v>
      </c>
      <c r="M55" s="131">
        <v>0</v>
      </c>
      <c r="N55" s="131">
        <v>0</v>
      </c>
      <c r="O55" s="132">
        <v>0</v>
      </c>
      <c r="P55" s="3" t="s">
        <v>407</v>
      </c>
      <c r="Q55" s="79">
        <v>0</v>
      </c>
      <c r="R55" s="131">
        <v>20</v>
      </c>
      <c r="S55" s="131">
        <v>0</v>
      </c>
      <c r="T55" s="80" t="s">
        <v>407</v>
      </c>
      <c r="U55" s="80" t="s">
        <v>407</v>
      </c>
      <c r="V55" s="79">
        <v>20</v>
      </c>
      <c r="W55" s="131">
        <v>0</v>
      </c>
      <c r="X55" s="3" t="s">
        <v>407</v>
      </c>
      <c r="Y55" s="3" t="s">
        <v>407</v>
      </c>
      <c r="Z55" s="3" t="s">
        <v>407</v>
      </c>
      <c r="AA55" s="79">
        <v>0</v>
      </c>
      <c r="AB55" s="4">
        <v>89</v>
      </c>
      <c r="AC55" s="80">
        <v>106.36</v>
      </c>
      <c r="AD55" s="80">
        <v>99.68</v>
      </c>
      <c r="AE55" s="3">
        <v>100.88</v>
      </c>
      <c r="AF55" s="81">
        <v>130</v>
      </c>
      <c r="AG55" s="105">
        <v>7883375</v>
      </c>
      <c r="AH55" s="105">
        <v>0</v>
      </c>
      <c r="AI55" s="105">
        <v>0</v>
      </c>
      <c r="AJ55" s="105">
        <v>0</v>
      </c>
      <c r="AK55" s="82" t="s">
        <v>407</v>
      </c>
      <c r="AL55" s="135">
        <v>7883375</v>
      </c>
      <c r="AM55" s="135">
        <v>0</v>
      </c>
      <c r="AN55" s="82" t="s">
        <v>407</v>
      </c>
      <c r="AO55" s="82" t="s">
        <v>407</v>
      </c>
      <c r="AP55" s="105">
        <v>0</v>
      </c>
      <c r="AQ55" s="82" t="s">
        <v>407</v>
      </c>
      <c r="AR55" s="82" t="s">
        <v>407</v>
      </c>
      <c r="AS55" s="82" t="s">
        <v>407</v>
      </c>
      <c r="AT55" s="104">
        <v>3078</v>
      </c>
      <c r="AU55" s="82">
        <v>4198</v>
      </c>
      <c r="AV55" s="82">
        <v>3770</v>
      </c>
      <c r="AW55" s="80">
        <v>496.37</v>
      </c>
      <c r="AX55" s="82">
        <v>2561</v>
      </c>
      <c r="AY55" s="80">
        <v>5.15945179187589</v>
      </c>
      <c r="AZ55" s="83">
        <v>2.46E-2</v>
      </c>
      <c r="BA55" s="3">
        <v>204</v>
      </c>
      <c r="BB55" s="3">
        <v>8289</v>
      </c>
      <c r="BC55" s="123">
        <v>102.3</v>
      </c>
      <c r="BD55" s="3">
        <v>104.2</v>
      </c>
      <c r="BE55" s="86"/>
      <c r="BF55" s="86"/>
      <c r="BG55" s="86"/>
      <c r="BH55" s="86" t="s">
        <v>407</v>
      </c>
      <c r="BI55" s="92">
        <v>70</v>
      </c>
      <c r="BJ55" s="86"/>
      <c r="BK55" s="86" t="s">
        <v>407</v>
      </c>
      <c r="BL55" s="86" t="s">
        <v>407</v>
      </c>
      <c r="BM55" s="86"/>
      <c r="BN55" s="86" t="s">
        <v>407</v>
      </c>
      <c r="BO55" s="86" t="s">
        <v>407</v>
      </c>
      <c r="BP55" s="86" t="s">
        <v>407</v>
      </c>
      <c r="BQ55" s="86" t="s">
        <v>407</v>
      </c>
      <c r="BR55" s="86" t="s">
        <v>407</v>
      </c>
      <c r="BV55" s="3" t="s">
        <v>407</v>
      </c>
      <c r="BW55" s="3" t="s">
        <v>42</v>
      </c>
      <c r="BY55" s="3" t="s">
        <v>407</v>
      </c>
      <c r="BZ55" s="3" t="s">
        <v>407</v>
      </c>
      <c r="CB55" s="3" t="s">
        <v>407</v>
      </c>
      <c r="CC55" s="3" t="s">
        <v>407</v>
      </c>
      <c r="CD55" s="3" t="s">
        <v>407</v>
      </c>
      <c r="CE55" s="85">
        <v>9172839</v>
      </c>
      <c r="CF55" s="82">
        <v>0</v>
      </c>
      <c r="CG55" s="82">
        <v>0</v>
      </c>
      <c r="CH55" s="82">
        <v>0</v>
      </c>
      <c r="CI55" s="82" t="s">
        <v>407</v>
      </c>
      <c r="CJ55" s="82">
        <v>9172839</v>
      </c>
      <c r="CK55" s="82">
        <v>0</v>
      </c>
      <c r="CL55" s="82" t="s">
        <v>407</v>
      </c>
      <c r="CM55" s="82" t="s">
        <v>407</v>
      </c>
      <c r="CN55" s="82">
        <v>0</v>
      </c>
      <c r="CO55" s="82" t="s">
        <v>407</v>
      </c>
      <c r="CP55" s="82" t="s">
        <v>407</v>
      </c>
      <c r="CQ55" s="82" t="s">
        <v>407</v>
      </c>
      <c r="CR55" s="131">
        <v>69</v>
      </c>
      <c r="CS55" s="131">
        <v>0</v>
      </c>
      <c r="CT55" s="131">
        <v>0</v>
      </c>
      <c r="CU55" s="132">
        <v>0</v>
      </c>
      <c r="CV55" s="3" t="s">
        <v>407</v>
      </c>
      <c r="CW55" s="79">
        <v>0</v>
      </c>
      <c r="CX55" s="131">
        <v>20</v>
      </c>
      <c r="CY55" s="131">
        <v>0</v>
      </c>
      <c r="CZ55" s="80" t="s">
        <v>407</v>
      </c>
      <c r="DA55" s="80" t="s">
        <v>407</v>
      </c>
      <c r="DB55" s="79">
        <v>20</v>
      </c>
      <c r="DC55" s="131">
        <v>0</v>
      </c>
      <c r="DD55" s="3" t="s">
        <v>407</v>
      </c>
      <c r="DE55" s="3" t="s">
        <v>407</v>
      </c>
      <c r="DF55" s="3" t="s">
        <v>407</v>
      </c>
      <c r="DG55" s="79">
        <v>0</v>
      </c>
      <c r="DH55" s="4">
        <v>89</v>
      </c>
      <c r="DI55" s="80">
        <v>106.35</v>
      </c>
      <c r="DJ55" s="138">
        <v>99.67</v>
      </c>
      <c r="DK55" s="80">
        <v>100.87</v>
      </c>
      <c r="DL55" s="3">
        <v>135</v>
      </c>
      <c r="DP55" s="1"/>
      <c r="DQ55" s="1"/>
    </row>
    <row r="56" spans="1:121" s="3" customFormat="1" x14ac:dyDescent="0.2">
      <c r="A56" s="3">
        <v>64</v>
      </c>
      <c r="B56" s="3" t="s">
        <v>50</v>
      </c>
      <c r="C56" s="3" t="s">
        <v>167</v>
      </c>
      <c r="D56" s="3" t="s">
        <v>445</v>
      </c>
      <c r="E56" s="14">
        <v>2020</v>
      </c>
      <c r="F56" s="82">
        <v>5616</v>
      </c>
      <c r="G56" s="82">
        <v>1551342</v>
      </c>
      <c r="H56" s="82">
        <v>1130451</v>
      </c>
      <c r="I56" s="11">
        <v>1055</v>
      </c>
      <c r="J56" s="82">
        <v>306215</v>
      </c>
      <c r="K56" s="82">
        <v>232131</v>
      </c>
      <c r="L56" s="131">
        <v>90</v>
      </c>
      <c r="M56" s="131">
        <v>0</v>
      </c>
      <c r="N56" s="131">
        <v>0</v>
      </c>
      <c r="O56" s="132">
        <v>0</v>
      </c>
      <c r="P56" s="3" t="s">
        <v>407</v>
      </c>
      <c r="Q56" s="79">
        <v>0</v>
      </c>
      <c r="R56" s="131">
        <v>0</v>
      </c>
      <c r="S56" s="131">
        <v>0</v>
      </c>
      <c r="T56" s="80" t="s">
        <v>407</v>
      </c>
      <c r="U56" s="80" t="s">
        <v>407</v>
      </c>
      <c r="V56" s="79">
        <v>0</v>
      </c>
      <c r="W56" s="131">
        <v>0</v>
      </c>
      <c r="X56" s="3" t="s">
        <v>407</v>
      </c>
      <c r="Y56" s="3" t="s">
        <v>407</v>
      </c>
      <c r="Z56" s="3" t="s">
        <v>407</v>
      </c>
      <c r="AA56" s="79">
        <v>0</v>
      </c>
      <c r="AB56" s="4">
        <v>90</v>
      </c>
      <c r="AC56" s="80">
        <v>106.36</v>
      </c>
      <c r="AD56" s="80">
        <v>99.68</v>
      </c>
      <c r="AE56" s="3">
        <v>100.88</v>
      </c>
      <c r="AF56" s="81">
        <v>130</v>
      </c>
      <c r="AG56" s="105">
        <v>21333501</v>
      </c>
      <c r="AH56" s="105">
        <v>0</v>
      </c>
      <c r="AI56" s="105">
        <v>0</v>
      </c>
      <c r="AJ56" s="105">
        <v>0</v>
      </c>
      <c r="AK56" s="82" t="s">
        <v>407</v>
      </c>
      <c r="AL56" s="135">
        <v>0</v>
      </c>
      <c r="AM56" s="135">
        <v>0</v>
      </c>
      <c r="AN56" s="82" t="s">
        <v>407</v>
      </c>
      <c r="AO56" s="82" t="s">
        <v>407</v>
      </c>
      <c r="AP56" s="105">
        <v>0</v>
      </c>
      <c r="AQ56" s="82" t="s">
        <v>407</v>
      </c>
      <c r="AR56" s="82" t="s">
        <v>407</v>
      </c>
      <c r="AS56" s="82" t="s">
        <v>407</v>
      </c>
      <c r="AT56" s="104">
        <v>3799</v>
      </c>
      <c r="AU56" s="82">
        <v>4198</v>
      </c>
      <c r="AV56" s="82">
        <v>3770</v>
      </c>
      <c r="AW56" s="80">
        <v>561.66</v>
      </c>
      <c r="AX56" s="82">
        <v>5616</v>
      </c>
      <c r="AY56" s="80">
        <v>9.9988443177057302</v>
      </c>
      <c r="AZ56" s="83">
        <v>8.9999999999999998E-4</v>
      </c>
      <c r="BA56" s="3">
        <v>15</v>
      </c>
      <c r="BB56" s="3">
        <v>16077</v>
      </c>
      <c r="BC56" s="123">
        <v>102.3</v>
      </c>
      <c r="BD56" s="3">
        <v>104.2</v>
      </c>
      <c r="BE56" s="86"/>
      <c r="BF56" s="86"/>
      <c r="BG56" s="86"/>
      <c r="BH56" s="86" t="s">
        <v>407</v>
      </c>
      <c r="BI56" s="92"/>
      <c r="BJ56" s="86"/>
      <c r="BK56" s="86" t="s">
        <v>407</v>
      </c>
      <c r="BL56" s="86" t="s">
        <v>407</v>
      </c>
      <c r="BM56" s="86"/>
      <c r="BN56" s="86" t="s">
        <v>407</v>
      </c>
      <c r="BO56" s="86" t="s">
        <v>407</v>
      </c>
      <c r="BP56" s="86" t="s">
        <v>407</v>
      </c>
      <c r="BQ56" s="86" t="s">
        <v>407</v>
      </c>
      <c r="BR56" s="86" t="s">
        <v>407</v>
      </c>
      <c r="BV56" s="3" t="s">
        <v>407</v>
      </c>
      <c r="BY56" s="3" t="s">
        <v>407</v>
      </c>
      <c r="BZ56" s="3" t="s">
        <v>407</v>
      </c>
      <c r="CB56" s="3" t="s">
        <v>407</v>
      </c>
      <c r="CC56" s="3" t="s">
        <v>407</v>
      </c>
      <c r="CD56" s="3" t="s">
        <v>407</v>
      </c>
      <c r="CE56" s="85">
        <v>21333501</v>
      </c>
      <c r="CF56" s="82">
        <v>0</v>
      </c>
      <c r="CG56" s="82">
        <v>0</v>
      </c>
      <c r="CH56" s="82">
        <v>0</v>
      </c>
      <c r="CI56" s="82" t="s">
        <v>407</v>
      </c>
      <c r="CJ56" s="82">
        <v>0</v>
      </c>
      <c r="CK56" s="82">
        <v>0</v>
      </c>
      <c r="CL56" s="82" t="s">
        <v>407</v>
      </c>
      <c r="CM56" s="82" t="s">
        <v>407</v>
      </c>
      <c r="CN56" s="82">
        <v>0</v>
      </c>
      <c r="CO56" s="82" t="s">
        <v>407</v>
      </c>
      <c r="CP56" s="82" t="s">
        <v>407</v>
      </c>
      <c r="CQ56" s="82" t="s">
        <v>407</v>
      </c>
      <c r="CR56" s="131">
        <v>90</v>
      </c>
      <c r="CS56" s="131">
        <v>0</v>
      </c>
      <c r="CT56" s="131">
        <v>0</v>
      </c>
      <c r="CU56" s="132">
        <v>0</v>
      </c>
      <c r="CV56" s="3" t="s">
        <v>407</v>
      </c>
      <c r="CW56" s="79">
        <v>0</v>
      </c>
      <c r="CX56" s="131">
        <v>0</v>
      </c>
      <c r="CY56" s="131">
        <v>0</v>
      </c>
      <c r="CZ56" s="80" t="s">
        <v>407</v>
      </c>
      <c r="DA56" s="80" t="s">
        <v>407</v>
      </c>
      <c r="DB56" s="79">
        <v>0</v>
      </c>
      <c r="DC56" s="131">
        <v>0</v>
      </c>
      <c r="DD56" s="3" t="s">
        <v>407</v>
      </c>
      <c r="DE56" s="3" t="s">
        <v>407</v>
      </c>
      <c r="DF56" s="3" t="s">
        <v>407</v>
      </c>
      <c r="DG56" s="79">
        <v>0</v>
      </c>
      <c r="DH56" s="4">
        <v>90</v>
      </c>
      <c r="DI56" s="80">
        <v>106.35</v>
      </c>
      <c r="DJ56" s="138">
        <v>99.67</v>
      </c>
      <c r="DK56" s="80">
        <v>100.87</v>
      </c>
      <c r="DL56" s="3">
        <v>135</v>
      </c>
      <c r="DP56" s="1"/>
      <c r="DQ56" s="1"/>
    </row>
    <row r="57" spans="1:121" s="3" customFormat="1" x14ac:dyDescent="0.2">
      <c r="A57" s="3">
        <v>65</v>
      </c>
      <c r="B57" s="3" t="s">
        <v>51</v>
      </c>
      <c r="C57" s="3" t="s">
        <v>167</v>
      </c>
      <c r="D57" s="3" t="s">
        <v>445</v>
      </c>
      <c r="E57" s="14">
        <v>2020</v>
      </c>
      <c r="F57" s="82">
        <v>1097</v>
      </c>
      <c r="G57" s="82">
        <v>1551342</v>
      </c>
      <c r="H57" s="82">
        <v>1130451</v>
      </c>
      <c r="I57" s="11">
        <v>198</v>
      </c>
      <c r="J57" s="82">
        <v>306215</v>
      </c>
      <c r="K57" s="82">
        <v>232131</v>
      </c>
      <c r="L57" s="131">
        <v>48</v>
      </c>
      <c r="M57" s="131">
        <v>49</v>
      </c>
      <c r="N57" s="131">
        <v>0</v>
      </c>
      <c r="O57" s="132">
        <v>0</v>
      </c>
      <c r="P57" s="3" t="s">
        <v>407</v>
      </c>
      <c r="Q57" s="79">
        <v>49</v>
      </c>
      <c r="R57" s="131">
        <v>20</v>
      </c>
      <c r="S57" s="131">
        <v>0</v>
      </c>
      <c r="T57" s="80" t="s">
        <v>407</v>
      </c>
      <c r="U57" s="80" t="s">
        <v>407</v>
      </c>
      <c r="V57" s="79">
        <v>20</v>
      </c>
      <c r="W57" s="131">
        <v>0</v>
      </c>
      <c r="X57" s="3" t="s">
        <v>407</v>
      </c>
      <c r="Y57" s="3" t="s">
        <v>407</v>
      </c>
      <c r="Z57" s="3" t="s">
        <v>407</v>
      </c>
      <c r="AA57" s="79">
        <v>0</v>
      </c>
      <c r="AB57" s="4">
        <v>117</v>
      </c>
      <c r="AC57" s="80">
        <v>106.36</v>
      </c>
      <c r="AD57" s="80">
        <v>99.68</v>
      </c>
      <c r="AE57" s="3">
        <v>100.88</v>
      </c>
      <c r="AF57" s="81">
        <v>130</v>
      </c>
      <c r="AG57" s="105">
        <v>2896281</v>
      </c>
      <c r="AH57" s="105">
        <v>2896281</v>
      </c>
      <c r="AI57" s="105">
        <v>0</v>
      </c>
      <c r="AJ57" s="105">
        <v>0</v>
      </c>
      <c r="AK57" s="82" t="s">
        <v>407</v>
      </c>
      <c r="AL57" s="135">
        <v>2896281</v>
      </c>
      <c r="AM57" s="135">
        <v>0</v>
      </c>
      <c r="AN57" s="82" t="s">
        <v>407</v>
      </c>
      <c r="AO57" s="82" t="s">
        <v>407</v>
      </c>
      <c r="AP57" s="105">
        <v>0</v>
      </c>
      <c r="AQ57" s="82" t="s">
        <v>407</v>
      </c>
      <c r="AR57" s="82" t="s">
        <v>407</v>
      </c>
      <c r="AS57" s="82" t="s">
        <v>407</v>
      </c>
      <c r="AT57" s="104">
        <v>2640</v>
      </c>
      <c r="AU57" s="82">
        <v>4198</v>
      </c>
      <c r="AV57" s="82">
        <v>3770</v>
      </c>
      <c r="AW57" s="80">
        <v>107.35</v>
      </c>
      <c r="AX57" s="82">
        <v>1097</v>
      </c>
      <c r="AY57" s="80">
        <v>10.2186950517277</v>
      </c>
      <c r="AZ57" s="83">
        <v>2.7699999999999999E-2</v>
      </c>
      <c r="BA57" s="3">
        <v>455</v>
      </c>
      <c r="BB57" s="3">
        <v>16411</v>
      </c>
      <c r="BC57" s="123">
        <v>102.3</v>
      </c>
      <c r="BD57" s="3">
        <v>104.2</v>
      </c>
      <c r="BE57" s="86">
        <v>77</v>
      </c>
      <c r="BF57" s="86"/>
      <c r="BG57" s="86"/>
      <c r="BH57" s="86" t="s">
        <v>407</v>
      </c>
      <c r="BI57" s="92">
        <v>23</v>
      </c>
      <c r="BJ57" s="86"/>
      <c r="BK57" s="86" t="s">
        <v>407</v>
      </c>
      <c r="BL57" s="86" t="s">
        <v>407</v>
      </c>
      <c r="BM57" s="86"/>
      <c r="BN57" s="86" t="s">
        <v>407</v>
      </c>
      <c r="BO57" s="86" t="s">
        <v>407</v>
      </c>
      <c r="BP57" s="86" t="s">
        <v>407</v>
      </c>
      <c r="BQ57" s="86" t="s">
        <v>407</v>
      </c>
      <c r="BR57" s="86" t="s">
        <v>407</v>
      </c>
      <c r="BS57" s="3" t="s">
        <v>51</v>
      </c>
      <c r="BV57" s="3" t="s">
        <v>407</v>
      </c>
      <c r="BW57" s="3" t="s">
        <v>42</v>
      </c>
      <c r="BY57" s="3" t="s">
        <v>407</v>
      </c>
      <c r="BZ57" s="3" t="s">
        <v>407</v>
      </c>
      <c r="CB57" s="3" t="s">
        <v>407</v>
      </c>
      <c r="CC57" s="3" t="s">
        <v>407</v>
      </c>
      <c r="CD57" s="3" t="s">
        <v>407</v>
      </c>
      <c r="CE57" s="85">
        <v>3929107</v>
      </c>
      <c r="CF57" s="82">
        <v>3929107</v>
      </c>
      <c r="CG57" s="82">
        <v>0</v>
      </c>
      <c r="CH57" s="82">
        <v>0</v>
      </c>
      <c r="CI57" s="82" t="s">
        <v>407</v>
      </c>
      <c r="CJ57" s="82">
        <v>3929107</v>
      </c>
      <c r="CK57" s="82">
        <v>0</v>
      </c>
      <c r="CL57" s="82" t="s">
        <v>407</v>
      </c>
      <c r="CM57" s="82" t="s">
        <v>407</v>
      </c>
      <c r="CN57" s="82">
        <v>0</v>
      </c>
      <c r="CO57" s="82" t="s">
        <v>407</v>
      </c>
      <c r="CP57" s="82" t="s">
        <v>407</v>
      </c>
      <c r="CQ57" s="82" t="s">
        <v>407</v>
      </c>
      <c r="CR57" s="131">
        <v>48</v>
      </c>
      <c r="CS57" s="131">
        <v>49</v>
      </c>
      <c r="CT57" s="131">
        <v>0</v>
      </c>
      <c r="CU57" s="132">
        <v>0</v>
      </c>
      <c r="CV57" s="3" t="s">
        <v>407</v>
      </c>
      <c r="CW57" s="79">
        <v>49</v>
      </c>
      <c r="CX57" s="131">
        <v>20</v>
      </c>
      <c r="CY57" s="131">
        <v>0</v>
      </c>
      <c r="CZ57" s="80" t="s">
        <v>407</v>
      </c>
      <c r="DA57" s="80" t="s">
        <v>407</v>
      </c>
      <c r="DB57" s="79">
        <v>20</v>
      </c>
      <c r="DC57" s="131">
        <v>0</v>
      </c>
      <c r="DD57" s="3" t="s">
        <v>407</v>
      </c>
      <c r="DE57" s="3" t="s">
        <v>407</v>
      </c>
      <c r="DF57" s="3" t="s">
        <v>407</v>
      </c>
      <c r="DG57" s="79">
        <v>0</v>
      </c>
      <c r="DH57" s="4">
        <v>117</v>
      </c>
      <c r="DI57" s="80">
        <v>106.35</v>
      </c>
      <c r="DJ57" s="138">
        <v>99.67</v>
      </c>
      <c r="DK57" s="80">
        <v>100.87</v>
      </c>
      <c r="DL57" s="3">
        <v>135</v>
      </c>
      <c r="DP57" s="1"/>
      <c r="DQ57" s="1"/>
    </row>
    <row r="58" spans="1:121" s="3" customFormat="1" x14ac:dyDescent="0.2">
      <c r="A58" s="3">
        <v>66</v>
      </c>
      <c r="B58" s="3" t="s">
        <v>52</v>
      </c>
      <c r="C58" s="3" t="s">
        <v>168</v>
      </c>
      <c r="D58" s="3" t="s">
        <v>445</v>
      </c>
      <c r="E58" s="14">
        <v>2020</v>
      </c>
      <c r="F58" s="82">
        <v>20905</v>
      </c>
      <c r="G58" s="82">
        <v>1551342</v>
      </c>
      <c r="H58" s="82">
        <v>1130451</v>
      </c>
      <c r="I58" s="11">
        <v>4307</v>
      </c>
      <c r="J58" s="82">
        <v>306215</v>
      </c>
      <c r="K58" s="82">
        <v>232131</v>
      </c>
      <c r="L58" s="131">
        <v>94</v>
      </c>
      <c r="M58" s="131">
        <v>0</v>
      </c>
      <c r="N58" s="131">
        <v>0</v>
      </c>
      <c r="O58" s="132">
        <v>0</v>
      </c>
      <c r="P58" s="3" t="s">
        <v>407</v>
      </c>
      <c r="Q58" s="79">
        <v>0</v>
      </c>
      <c r="R58" s="131">
        <v>0</v>
      </c>
      <c r="S58" s="131">
        <v>0</v>
      </c>
      <c r="T58" s="80" t="s">
        <v>407</v>
      </c>
      <c r="U58" s="80" t="s">
        <v>407</v>
      </c>
      <c r="V58" s="79">
        <v>0</v>
      </c>
      <c r="W58" s="131">
        <v>0</v>
      </c>
      <c r="X58" s="3" t="s">
        <v>407</v>
      </c>
      <c r="Y58" s="3" t="s">
        <v>407</v>
      </c>
      <c r="Z58" s="3" t="s">
        <v>407</v>
      </c>
      <c r="AA58" s="79">
        <v>0</v>
      </c>
      <c r="AB58" s="4">
        <v>94</v>
      </c>
      <c r="AC58" s="80">
        <v>106.36</v>
      </c>
      <c r="AD58" s="80">
        <v>99.68</v>
      </c>
      <c r="AE58" s="3">
        <v>100.88</v>
      </c>
      <c r="AF58" s="81">
        <v>130</v>
      </c>
      <c r="AG58" s="105">
        <v>118599444</v>
      </c>
      <c r="AH58" s="105">
        <v>0</v>
      </c>
      <c r="AI58" s="105">
        <v>0</v>
      </c>
      <c r="AJ58" s="105">
        <v>0</v>
      </c>
      <c r="AK58" s="82" t="s">
        <v>407</v>
      </c>
      <c r="AL58" s="135">
        <v>0</v>
      </c>
      <c r="AM58" s="135">
        <v>0</v>
      </c>
      <c r="AN58" s="82" t="s">
        <v>407</v>
      </c>
      <c r="AO58" s="82" t="s">
        <v>407</v>
      </c>
      <c r="AP58" s="105">
        <v>0</v>
      </c>
      <c r="AQ58" s="82" t="s">
        <v>407</v>
      </c>
      <c r="AR58" s="82" t="s">
        <v>407</v>
      </c>
      <c r="AS58" s="82" t="s">
        <v>407</v>
      </c>
      <c r="AT58" s="104">
        <v>5673</v>
      </c>
      <c r="AU58" s="82">
        <v>4198</v>
      </c>
      <c r="AV58" s="82">
        <v>3770</v>
      </c>
      <c r="AW58" s="80">
        <v>3791.8</v>
      </c>
      <c r="AX58" s="82">
        <v>20905</v>
      </c>
      <c r="AY58" s="80">
        <v>5.51320897136819</v>
      </c>
      <c r="AZ58" s="83">
        <v>0</v>
      </c>
      <c r="BA58" s="3">
        <v>0</v>
      </c>
      <c r="BB58" s="3">
        <v>8930</v>
      </c>
      <c r="BC58" s="123">
        <v>102.3</v>
      </c>
      <c r="BD58" s="3">
        <v>104.2</v>
      </c>
      <c r="BE58" s="86"/>
      <c r="BF58" s="86"/>
      <c r="BG58" s="86"/>
      <c r="BH58" s="86" t="s">
        <v>407</v>
      </c>
      <c r="BI58" s="92"/>
      <c r="BJ58" s="86"/>
      <c r="BK58" s="86" t="s">
        <v>407</v>
      </c>
      <c r="BL58" s="86" t="s">
        <v>407</v>
      </c>
      <c r="BM58" s="86"/>
      <c r="BN58" s="86" t="s">
        <v>407</v>
      </c>
      <c r="BO58" s="86" t="s">
        <v>407</v>
      </c>
      <c r="BP58" s="86" t="s">
        <v>407</v>
      </c>
      <c r="BQ58" s="86" t="s">
        <v>407</v>
      </c>
      <c r="BR58" s="86" t="s">
        <v>407</v>
      </c>
      <c r="BV58" s="3" t="s">
        <v>407</v>
      </c>
      <c r="BY58" s="3" t="s">
        <v>407</v>
      </c>
      <c r="BZ58" s="3" t="s">
        <v>407</v>
      </c>
      <c r="CB58" s="3" t="s">
        <v>407</v>
      </c>
      <c r="CC58" s="3" t="s">
        <v>407</v>
      </c>
      <c r="CD58" s="3" t="s">
        <v>407</v>
      </c>
      <c r="CE58" s="85">
        <v>96534380</v>
      </c>
      <c r="CF58" s="82">
        <v>0</v>
      </c>
      <c r="CG58" s="82">
        <v>0</v>
      </c>
      <c r="CH58" s="82">
        <v>0</v>
      </c>
      <c r="CI58" s="82" t="s">
        <v>407</v>
      </c>
      <c r="CJ58" s="82">
        <v>0</v>
      </c>
      <c r="CK58" s="82">
        <v>0</v>
      </c>
      <c r="CL58" s="82" t="s">
        <v>407</v>
      </c>
      <c r="CM58" s="82" t="s">
        <v>407</v>
      </c>
      <c r="CN58" s="82">
        <v>0</v>
      </c>
      <c r="CO58" s="82" t="s">
        <v>407</v>
      </c>
      <c r="CP58" s="82" t="s">
        <v>407</v>
      </c>
      <c r="CQ58" s="82" t="s">
        <v>407</v>
      </c>
      <c r="CR58" s="131">
        <v>94</v>
      </c>
      <c r="CS58" s="131">
        <v>0</v>
      </c>
      <c r="CT58" s="131">
        <v>0</v>
      </c>
      <c r="CU58" s="132">
        <v>0</v>
      </c>
      <c r="CV58" s="3" t="s">
        <v>407</v>
      </c>
      <c r="CW58" s="79">
        <v>0</v>
      </c>
      <c r="CX58" s="131">
        <v>0</v>
      </c>
      <c r="CY58" s="131">
        <v>0</v>
      </c>
      <c r="CZ58" s="80" t="s">
        <v>407</v>
      </c>
      <c r="DA58" s="80" t="s">
        <v>407</v>
      </c>
      <c r="DB58" s="79">
        <v>0</v>
      </c>
      <c r="DC58" s="131">
        <v>0</v>
      </c>
      <c r="DD58" s="3" t="s">
        <v>407</v>
      </c>
      <c r="DE58" s="3" t="s">
        <v>407</v>
      </c>
      <c r="DF58" s="3" t="s">
        <v>407</v>
      </c>
      <c r="DG58" s="79">
        <v>0</v>
      </c>
      <c r="DH58" s="4">
        <v>94</v>
      </c>
      <c r="DI58" s="80">
        <v>106.35</v>
      </c>
      <c r="DJ58" s="138">
        <v>99.67</v>
      </c>
      <c r="DK58" s="80">
        <v>100.87</v>
      </c>
      <c r="DL58" s="3">
        <v>135</v>
      </c>
      <c r="DP58" s="1"/>
      <c r="DQ58" s="1"/>
    </row>
    <row r="59" spans="1:121" s="3" customFormat="1" x14ac:dyDescent="0.2">
      <c r="A59" s="3">
        <v>67</v>
      </c>
      <c r="B59" s="3" t="s">
        <v>53</v>
      </c>
      <c r="C59" s="3" t="s">
        <v>167</v>
      </c>
      <c r="D59" s="3" t="s">
        <v>445</v>
      </c>
      <c r="E59" s="14">
        <v>2020</v>
      </c>
      <c r="F59" s="82">
        <v>4624</v>
      </c>
      <c r="G59" s="82">
        <v>1551342</v>
      </c>
      <c r="H59" s="82">
        <v>1130451</v>
      </c>
      <c r="I59" s="11">
        <v>967</v>
      </c>
      <c r="J59" s="82">
        <v>306215</v>
      </c>
      <c r="K59" s="82">
        <v>232131</v>
      </c>
      <c r="L59" s="131">
        <v>113</v>
      </c>
      <c r="M59" s="131">
        <v>0</v>
      </c>
      <c r="N59" s="131">
        <v>0</v>
      </c>
      <c r="O59" s="132">
        <v>0</v>
      </c>
      <c r="P59" s="3" t="s">
        <v>407</v>
      </c>
      <c r="Q59" s="79">
        <v>0</v>
      </c>
      <c r="R59" s="131">
        <v>0</v>
      </c>
      <c r="S59" s="131">
        <v>0</v>
      </c>
      <c r="T59" s="80" t="s">
        <v>407</v>
      </c>
      <c r="U59" s="80" t="s">
        <v>407</v>
      </c>
      <c r="V59" s="79">
        <v>0</v>
      </c>
      <c r="W59" s="131">
        <v>0</v>
      </c>
      <c r="X59" s="3" t="s">
        <v>407</v>
      </c>
      <c r="Y59" s="3" t="s">
        <v>407</v>
      </c>
      <c r="Z59" s="3" t="s">
        <v>407</v>
      </c>
      <c r="AA59" s="79">
        <v>0</v>
      </c>
      <c r="AB59" s="4">
        <v>113</v>
      </c>
      <c r="AC59" s="80">
        <v>106.36</v>
      </c>
      <c r="AD59" s="80">
        <v>99.68</v>
      </c>
      <c r="AE59" s="3">
        <v>100.88</v>
      </c>
      <c r="AF59" s="81">
        <v>130</v>
      </c>
      <c r="AG59" s="105">
        <v>11526508</v>
      </c>
      <c r="AH59" s="105">
        <v>0</v>
      </c>
      <c r="AI59" s="105">
        <v>0</v>
      </c>
      <c r="AJ59" s="105">
        <v>0</v>
      </c>
      <c r="AK59" s="82" t="s">
        <v>407</v>
      </c>
      <c r="AL59" s="135">
        <v>0</v>
      </c>
      <c r="AM59" s="135">
        <v>0</v>
      </c>
      <c r="AN59" s="82" t="s">
        <v>407</v>
      </c>
      <c r="AO59" s="82" t="s">
        <v>407</v>
      </c>
      <c r="AP59" s="105">
        <v>0</v>
      </c>
      <c r="AQ59" s="82" t="s">
        <v>407</v>
      </c>
      <c r="AR59" s="82" t="s">
        <v>407</v>
      </c>
      <c r="AS59" s="82" t="s">
        <v>407</v>
      </c>
      <c r="AT59" s="104">
        <v>2493</v>
      </c>
      <c r="AU59" s="82">
        <v>4198</v>
      </c>
      <c r="AV59" s="82">
        <v>3770</v>
      </c>
      <c r="AW59" s="80">
        <v>433.16</v>
      </c>
      <c r="AX59" s="82">
        <v>4624</v>
      </c>
      <c r="AY59" s="80">
        <v>10.6750381746253</v>
      </c>
      <c r="AZ59" s="83">
        <v>4.1999999999999997E-3</v>
      </c>
      <c r="BA59" s="3">
        <v>71</v>
      </c>
      <c r="BB59" s="3">
        <v>17102</v>
      </c>
      <c r="BC59" s="123">
        <v>102.3</v>
      </c>
      <c r="BD59" s="3">
        <v>104.2</v>
      </c>
      <c r="BE59" s="86"/>
      <c r="BF59" s="86"/>
      <c r="BG59" s="86"/>
      <c r="BH59" s="86" t="s">
        <v>407</v>
      </c>
      <c r="BI59" s="92"/>
      <c r="BJ59" s="86"/>
      <c r="BK59" s="86" t="s">
        <v>407</v>
      </c>
      <c r="BL59" s="86" t="s">
        <v>407</v>
      </c>
      <c r="BM59" s="86"/>
      <c r="BN59" s="86" t="s">
        <v>407</v>
      </c>
      <c r="BO59" s="86" t="s">
        <v>407</v>
      </c>
      <c r="BP59" s="86" t="s">
        <v>407</v>
      </c>
      <c r="BQ59" s="86" t="s">
        <v>407</v>
      </c>
      <c r="BR59" s="86" t="s">
        <v>407</v>
      </c>
      <c r="BV59" s="3" t="s">
        <v>407</v>
      </c>
      <c r="BY59" s="3" t="s">
        <v>407</v>
      </c>
      <c r="BZ59" s="3" t="s">
        <v>407</v>
      </c>
      <c r="CB59" s="3" t="s">
        <v>407</v>
      </c>
      <c r="CC59" s="3" t="s">
        <v>407</v>
      </c>
      <c r="CD59" s="3" t="s">
        <v>407</v>
      </c>
      <c r="CE59" s="85">
        <v>16559732</v>
      </c>
      <c r="CF59" s="82">
        <v>0</v>
      </c>
      <c r="CG59" s="82">
        <v>0</v>
      </c>
      <c r="CH59" s="82">
        <v>0</v>
      </c>
      <c r="CI59" s="82" t="s">
        <v>407</v>
      </c>
      <c r="CJ59" s="82">
        <v>0</v>
      </c>
      <c r="CK59" s="82">
        <v>0</v>
      </c>
      <c r="CL59" s="82" t="s">
        <v>407</v>
      </c>
      <c r="CM59" s="82" t="s">
        <v>407</v>
      </c>
      <c r="CN59" s="82">
        <v>0</v>
      </c>
      <c r="CO59" s="82" t="s">
        <v>407</v>
      </c>
      <c r="CP59" s="82" t="s">
        <v>407</v>
      </c>
      <c r="CQ59" s="82" t="s">
        <v>407</v>
      </c>
      <c r="CR59" s="131">
        <v>113</v>
      </c>
      <c r="CS59" s="131">
        <v>0</v>
      </c>
      <c r="CT59" s="131">
        <v>0</v>
      </c>
      <c r="CU59" s="132">
        <v>0</v>
      </c>
      <c r="CV59" s="3" t="s">
        <v>407</v>
      </c>
      <c r="CW59" s="79">
        <v>0</v>
      </c>
      <c r="CX59" s="131">
        <v>0</v>
      </c>
      <c r="CY59" s="131">
        <v>0</v>
      </c>
      <c r="CZ59" s="80" t="s">
        <v>407</v>
      </c>
      <c r="DA59" s="80" t="s">
        <v>407</v>
      </c>
      <c r="DB59" s="79">
        <v>0</v>
      </c>
      <c r="DC59" s="131">
        <v>0</v>
      </c>
      <c r="DD59" s="3" t="s">
        <v>407</v>
      </c>
      <c r="DE59" s="3" t="s">
        <v>407</v>
      </c>
      <c r="DF59" s="3" t="s">
        <v>407</v>
      </c>
      <c r="DG59" s="79">
        <v>0</v>
      </c>
      <c r="DH59" s="4">
        <v>113</v>
      </c>
      <c r="DI59" s="80">
        <v>106.35</v>
      </c>
      <c r="DJ59" s="138">
        <v>99.67</v>
      </c>
      <c r="DK59" s="80">
        <v>100.87</v>
      </c>
      <c r="DL59" s="3">
        <v>135</v>
      </c>
      <c r="DP59" s="1"/>
      <c r="DQ59" s="1"/>
    </row>
    <row r="60" spans="1:121" s="3" customFormat="1" x14ac:dyDescent="0.2">
      <c r="A60" s="3">
        <v>68</v>
      </c>
      <c r="B60" s="3" t="s">
        <v>54</v>
      </c>
      <c r="C60" s="3" t="s">
        <v>167</v>
      </c>
      <c r="D60" s="3" t="s">
        <v>445</v>
      </c>
      <c r="E60" s="14">
        <v>2020</v>
      </c>
      <c r="F60" s="82">
        <v>2883</v>
      </c>
      <c r="G60" s="82">
        <v>1551342</v>
      </c>
      <c r="H60" s="82">
        <v>1130451</v>
      </c>
      <c r="I60" s="11">
        <v>687</v>
      </c>
      <c r="J60" s="82">
        <v>306215</v>
      </c>
      <c r="K60" s="82">
        <v>232131</v>
      </c>
      <c r="L60" s="131">
        <v>38</v>
      </c>
      <c r="M60" s="131">
        <v>0</v>
      </c>
      <c r="N60" s="131">
        <v>0</v>
      </c>
      <c r="O60" s="132">
        <v>0</v>
      </c>
      <c r="P60" s="3" t="s">
        <v>407</v>
      </c>
      <c r="Q60" s="79">
        <v>0</v>
      </c>
      <c r="R60" s="131">
        <v>0</v>
      </c>
      <c r="S60" s="131">
        <v>0</v>
      </c>
      <c r="T60" s="80" t="s">
        <v>407</v>
      </c>
      <c r="U60" s="80" t="s">
        <v>407</v>
      </c>
      <c r="V60" s="79">
        <v>0</v>
      </c>
      <c r="W60" s="131">
        <v>65</v>
      </c>
      <c r="X60" s="3" t="s">
        <v>407</v>
      </c>
      <c r="Y60" s="3" t="s">
        <v>407</v>
      </c>
      <c r="Z60" s="3" t="s">
        <v>407</v>
      </c>
      <c r="AA60" s="79">
        <v>65</v>
      </c>
      <c r="AB60" s="4">
        <v>103</v>
      </c>
      <c r="AC60" s="80">
        <v>106.36</v>
      </c>
      <c r="AD60" s="80">
        <v>99.68</v>
      </c>
      <c r="AE60" s="3">
        <v>100.88</v>
      </c>
      <c r="AF60" s="81">
        <v>130</v>
      </c>
      <c r="AG60" s="105">
        <v>5343920</v>
      </c>
      <c r="AH60" s="105">
        <v>0</v>
      </c>
      <c r="AI60" s="105">
        <v>0</v>
      </c>
      <c r="AJ60" s="105">
        <v>0</v>
      </c>
      <c r="AK60" s="82" t="s">
        <v>407</v>
      </c>
      <c r="AL60" s="135">
        <v>0</v>
      </c>
      <c r="AM60" s="135">
        <v>0</v>
      </c>
      <c r="AN60" s="82" t="s">
        <v>407</v>
      </c>
      <c r="AO60" s="82" t="s">
        <v>407</v>
      </c>
      <c r="AP60" s="105">
        <v>5343920</v>
      </c>
      <c r="AQ60" s="82" t="s">
        <v>407</v>
      </c>
      <c r="AR60" s="82" t="s">
        <v>407</v>
      </c>
      <c r="AS60" s="82" t="s">
        <v>407</v>
      </c>
      <c r="AT60" s="104">
        <v>1854</v>
      </c>
      <c r="AU60" s="82">
        <v>4198</v>
      </c>
      <c r="AV60" s="82">
        <v>3770</v>
      </c>
      <c r="AW60" s="80">
        <v>667.98</v>
      </c>
      <c r="AX60" s="82">
        <v>2883</v>
      </c>
      <c r="AY60" s="80">
        <v>4.31600430061936</v>
      </c>
      <c r="AZ60" s="83">
        <v>7.0499999999999993E-2</v>
      </c>
      <c r="BA60" s="3">
        <v>501</v>
      </c>
      <c r="BB60" s="3">
        <v>7105</v>
      </c>
      <c r="BC60" s="123">
        <v>102.3</v>
      </c>
      <c r="BD60" s="3">
        <v>104.2</v>
      </c>
      <c r="BE60" s="86"/>
      <c r="BF60" s="86"/>
      <c r="BG60" s="86"/>
      <c r="BH60" s="86" t="s">
        <v>407</v>
      </c>
      <c r="BI60" s="92"/>
      <c r="BJ60" s="86"/>
      <c r="BK60" s="86" t="s">
        <v>407</v>
      </c>
      <c r="BL60" s="86" t="s">
        <v>407</v>
      </c>
      <c r="BM60" s="86">
        <v>402</v>
      </c>
      <c r="BN60" s="86" t="s">
        <v>407</v>
      </c>
      <c r="BO60" s="86" t="s">
        <v>407</v>
      </c>
      <c r="BP60" s="86" t="s">
        <v>407</v>
      </c>
      <c r="BQ60" s="86" t="s">
        <v>407</v>
      </c>
      <c r="BR60" s="86" t="s">
        <v>407</v>
      </c>
      <c r="BV60" s="3" t="s">
        <v>407</v>
      </c>
      <c r="BY60" s="3" t="s">
        <v>407</v>
      </c>
      <c r="BZ60" s="3" t="s">
        <v>407</v>
      </c>
      <c r="CA60" s="3" t="s">
        <v>394</v>
      </c>
      <c r="CB60" s="3" t="s">
        <v>407</v>
      </c>
      <c r="CC60" s="3" t="s">
        <v>407</v>
      </c>
      <c r="CD60" s="3" t="s">
        <v>407</v>
      </c>
      <c r="CE60" s="85">
        <v>10324303</v>
      </c>
      <c r="CF60" s="82">
        <v>0</v>
      </c>
      <c r="CG60" s="82">
        <v>0</v>
      </c>
      <c r="CH60" s="82">
        <v>0</v>
      </c>
      <c r="CI60" s="82" t="s">
        <v>407</v>
      </c>
      <c r="CJ60" s="82">
        <v>0</v>
      </c>
      <c r="CK60" s="82">
        <v>0</v>
      </c>
      <c r="CL60" s="82" t="s">
        <v>407</v>
      </c>
      <c r="CM60" s="82" t="s">
        <v>407</v>
      </c>
      <c r="CN60" s="82">
        <v>10324303</v>
      </c>
      <c r="CO60" s="82" t="s">
        <v>407</v>
      </c>
      <c r="CP60" s="82" t="s">
        <v>407</v>
      </c>
      <c r="CQ60" s="82" t="s">
        <v>407</v>
      </c>
      <c r="CR60" s="131">
        <v>38</v>
      </c>
      <c r="CS60" s="131">
        <v>0</v>
      </c>
      <c r="CT60" s="131">
        <v>0</v>
      </c>
      <c r="CU60" s="132">
        <v>0</v>
      </c>
      <c r="CV60" s="3" t="s">
        <v>407</v>
      </c>
      <c r="CW60" s="79">
        <v>0</v>
      </c>
      <c r="CX60" s="131">
        <v>0</v>
      </c>
      <c r="CY60" s="131">
        <v>0</v>
      </c>
      <c r="CZ60" s="80" t="s">
        <v>407</v>
      </c>
      <c r="DA60" s="80" t="s">
        <v>407</v>
      </c>
      <c r="DB60" s="79">
        <v>0</v>
      </c>
      <c r="DC60" s="131">
        <v>65</v>
      </c>
      <c r="DD60" s="3" t="s">
        <v>407</v>
      </c>
      <c r="DE60" s="3" t="s">
        <v>407</v>
      </c>
      <c r="DF60" s="3" t="s">
        <v>407</v>
      </c>
      <c r="DG60" s="79">
        <v>65</v>
      </c>
      <c r="DH60" s="4">
        <v>103</v>
      </c>
      <c r="DI60" s="80">
        <v>106.35</v>
      </c>
      <c r="DJ60" s="138">
        <v>99.67</v>
      </c>
      <c r="DK60" s="80">
        <v>100.87</v>
      </c>
      <c r="DL60" s="3">
        <v>135</v>
      </c>
      <c r="DP60" s="1"/>
      <c r="DQ60" s="1"/>
    </row>
    <row r="61" spans="1:121" s="3" customFormat="1" x14ac:dyDescent="0.2">
      <c r="A61" s="3">
        <v>69</v>
      </c>
      <c r="B61" s="3" t="s">
        <v>55</v>
      </c>
      <c r="C61" s="3" t="s">
        <v>167</v>
      </c>
      <c r="D61" s="3" t="s">
        <v>445</v>
      </c>
      <c r="E61" s="14">
        <v>2020</v>
      </c>
      <c r="F61" s="82">
        <v>17171</v>
      </c>
      <c r="G61" s="82">
        <v>1551342</v>
      </c>
      <c r="H61" s="82">
        <v>1130451</v>
      </c>
      <c r="I61" s="11">
        <v>3312</v>
      </c>
      <c r="J61" s="82">
        <v>306215</v>
      </c>
      <c r="K61" s="82">
        <v>232131</v>
      </c>
      <c r="L61" s="131">
        <v>49</v>
      </c>
      <c r="M61" s="131">
        <v>0</v>
      </c>
      <c r="N61" s="131">
        <v>0</v>
      </c>
      <c r="O61" s="132">
        <v>0</v>
      </c>
      <c r="P61" s="3" t="s">
        <v>407</v>
      </c>
      <c r="Q61" s="79">
        <v>0</v>
      </c>
      <c r="R61" s="131">
        <v>0</v>
      </c>
      <c r="S61" s="131">
        <v>0</v>
      </c>
      <c r="T61" s="80" t="s">
        <v>407</v>
      </c>
      <c r="U61" s="80" t="s">
        <v>407</v>
      </c>
      <c r="V61" s="79">
        <v>0</v>
      </c>
      <c r="W61" s="131">
        <v>48</v>
      </c>
      <c r="X61" s="3" t="s">
        <v>407</v>
      </c>
      <c r="Y61" s="3" t="s">
        <v>407</v>
      </c>
      <c r="Z61" s="3" t="s">
        <v>407</v>
      </c>
      <c r="AA61" s="79">
        <v>48</v>
      </c>
      <c r="AB61" s="4">
        <v>97</v>
      </c>
      <c r="AC61" s="80">
        <v>106.36</v>
      </c>
      <c r="AD61" s="80">
        <v>99.68</v>
      </c>
      <c r="AE61" s="3">
        <v>100.88</v>
      </c>
      <c r="AF61" s="81">
        <v>130</v>
      </c>
      <c r="AG61" s="105">
        <v>94039121</v>
      </c>
      <c r="AH61" s="105">
        <v>0</v>
      </c>
      <c r="AI61" s="105">
        <v>0</v>
      </c>
      <c r="AJ61" s="105">
        <v>0</v>
      </c>
      <c r="AK61" s="82" t="s">
        <v>407</v>
      </c>
      <c r="AL61" s="135">
        <v>0</v>
      </c>
      <c r="AM61" s="135">
        <v>0</v>
      </c>
      <c r="AN61" s="82" t="s">
        <v>407</v>
      </c>
      <c r="AO61" s="82" t="s">
        <v>407</v>
      </c>
      <c r="AP61" s="105">
        <v>94039121</v>
      </c>
      <c r="AQ61" s="82" t="s">
        <v>407</v>
      </c>
      <c r="AR61" s="82" t="s">
        <v>407</v>
      </c>
      <c r="AS61" s="82" t="s">
        <v>407</v>
      </c>
      <c r="AT61" s="104">
        <v>5477</v>
      </c>
      <c r="AU61" s="82">
        <v>4198</v>
      </c>
      <c r="AV61" s="82">
        <v>3770</v>
      </c>
      <c r="AW61" s="80">
        <v>2685.46</v>
      </c>
      <c r="AX61" s="82">
        <v>17171</v>
      </c>
      <c r="AY61" s="80">
        <v>6.3940586378797502</v>
      </c>
      <c r="AZ61" s="83">
        <v>0</v>
      </c>
      <c r="BA61" s="3">
        <v>0</v>
      </c>
      <c r="BB61" s="3">
        <v>10277</v>
      </c>
      <c r="BC61" s="123">
        <v>102.3</v>
      </c>
      <c r="BD61" s="3">
        <v>104.2</v>
      </c>
      <c r="BE61" s="86"/>
      <c r="BF61" s="86"/>
      <c r="BG61" s="86"/>
      <c r="BH61" s="86" t="s">
        <v>407</v>
      </c>
      <c r="BI61" s="92"/>
      <c r="BJ61" s="86"/>
      <c r="BK61" s="86" t="s">
        <v>407</v>
      </c>
      <c r="BL61" s="86" t="s">
        <v>407</v>
      </c>
      <c r="BM61" s="86">
        <v>1609</v>
      </c>
      <c r="BN61" s="86" t="s">
        <v>407</v>
      </c>
      <c r="BO61" s="86" t="s">
        <v>407</v>
      </c>
      <c r="BP61" s="86" t="s">
        <v>407</v>
      </c>
      <c r="BQ61" s="86" t="s">
        <v>407</v>
      </c>
      <c r="BR61" s="86" t="s">
        <v>407</v>
      </c>
      <c r="BV61" s="3" t="s">
        <v>407</v>
      </c>
      <c r="BY61" s="3" t="s">
        <v>407</v>
      </c>
      <c r="BZ61" s="3" t="s">
        <v>407</v>
      </c>
      <c r="CA61" s="3" t="s">
        <v>55</v>
      </c>
      <c r="CB61" s="3" t="s">
        <v>407</v>
      </c>
      <c r="CC61" s="3" t="s">
        <v>407</v>
      </c>
      <c r="CD61" s="3" t="s">
        <v>407</v>
      </c>
      <c r="CE61" s="85">
        <v>78243100</v>
      </c>
      <c r="CF61" s="82">
        <v>0</v>
      </c>
      <c r="CG61" s="82">
        <v>0</v>
      </c>
      <c r="CH61" s="82">
        <v>0</v>
      </c>
      <c r="CI61" s="82" t="s">
        <v>407</v>
      </c>
      <c r="CJ61" s="82">
        <v>0</v>
      </c>
      <c r="CK61" s="82">
        <v>0</v>
      </c>
      <c r="CL61" s="82" t="s">
        <v>407</v>
      </c>
      <c r="CM61" s="82" t="s">
        <v>407</v>
      </c>
      <c r="CN61" s="82">
        <v>78243100</v>
      </c>
      <c r="CO61" s="82" t="s">
        <v>407</v>
      </c>
      <c r="CP61" s="82" t="s">
        <v>407</v>
      </c>
      <c r="CQ61" s="82" t="s">
        <v>407</v>
      </c>
      <c r="CR61" s="131">
        <v>49</v>
      </c>
      <c r="CS61" s="131">
        <v>0</v>
      </c>
      <c r="CT61" s="131">
        <v>0</v>
      </c>
      <c r="CU61" s="132">
        <v>0</v>
      </c>
      <c r="CV61" s="3" t="s">
        <v>407</v>
      </c>
      <c r="CW61" s="79">
        <v>0</v>
      </c>
      <c r="CX61" s="131">
        <v>0</v>
      </c>
      <c r="CY61" s="131">
        <v>0</v>
      </c>
      <c r="CZ61" s="80" t="s">
        <v>407</v>
      </c>
      <c r="DA61" s="80" t="s">
        <v>407</v>
      </c>
      <c r="DB61" s="79">
        <v>0</v>
      </c>
      <c r="DC61" s="131">
        <v>48</v>
      </c>
      <c r="DD61" s="3" t="s">
        <v>407</v>
      </c>
      <c r="DE61" s="3" t="s">
        <v>407</v>
      </c>
      <c r="DF61" s="3" t="s">
        <v>407</v>
      </c>
      <c r="DG61" s="79">
        <v>48</v>
      </c>
      <c r="DH61" s="4">
        <v>97</v>
      </c>
      <c r="DI61" s="80">
        <v>106.35</v>
      </c>
      <c r="DJ61" s="138">
        <v>99.67</v>
      </c>
      <c r="DK61" s="80">
        <v>100.87</v>
      </c>
      <c r="DL61" s="3">
        <v>135</v>
      </c>
      <c r="DP61" s="1"/>
      <c r="DQ61" s="1"/>
    </row>
    <row r="62" spans="1:121" s="3" customFormat="1" x14ac:dyDescent="0.2">
      <c r="A62" s="3">
        <v>70</v>
      </c>
      <c r="B62" s="3" t="s">
        <v>56</v>
      </c>
      <c r="C62" s="3" t="s">
        <v>167</v>
      </c>
      <c r="D62" s="3" t="s">
        <v>445</v>
      </c>
      <c r="E62" s="14">
        <v>2020</v>
      </c>
      <c r="F62" s="82">
        <v>564</v>
      </c>
      <c r="G62" s="82">
        <v>1551342</v>
      </c>
      <c r="H62" s="82">
        <v>1130451</v>
      </c>
      <c r="I62" s="11">
        <v>110</v>
      </c>
      <c r="J62" s="82">
        <v>306215</v>
      </c>
      <c r="K62" s="82">
        <v>232131</v>
      </c>
      <c r="L62" s="131">
        <v>47</v>
      </c>
      <c r="M62" s="131">
        <v>0</v>
      </c>
      <c r="N62" s="131">
        <v>0</v>
      </c>
      <c r="O62" s="132">
        <v>0</v>
      </c>
      <c r="P62" s="3" t="s">
        <v>407</v>
      </c>
      <c r="Q62" s="79">
        <v>0</v>
      </c>
      <c r="R62" s="131">
        <v>0</v>
      </c>
      <c r="S62" s="131">
        <v>0</v>
      </c>
      <c r="T62" s="80" t="s">
        <v>407</v>
      </c>
      <c r="U62" s="80" t="s">
        <v>407</v>
      </c>
      <c r="V62" s="79">
        <v>0</v>
      </c>
      <c r="W62" s="131">
        <v>69</v>
      </c>
      <c r="X62" s="3" t="s">
        <v>407</v>
      </c>
      <c r="Y62" s="3" t="s">
        <v>407</v>
      </c>
      <c r="Z62" s="3" t="s">
        <v>407</v>
      </c>
      <c r="AA62" s="79">
        <v>69</v>
      </c>
      <c r="AB62" s="4">
        <v>116</v>
      </c>
      <c r="AC62" s="80">
        <v>106.36</v>
      </c>
      <c r="AD62" s="80">
        <v>99.68</v>
      </c>
      <c r="AE62" s="3">
        <v>100.88</v>
      </c>
      <c r="AF62" s="81">
        <v>130</v>
      </c>
      <c r="AG62" s="105">
        <v>1220959</v>
      </c>
      <c r="AH62" s="105">
        <v>0</v>
      </c>
      <c r="AI62" s="105">
        <v>0</v>
      </c>
      <c r="AJ62" s="105">
        <v>0</v>
      </c>
      <c r="AK62" s="82" t="s">
        <v>407</v>
      </c>
      <c r="AL62" s="135">
        <v>0</v>
      </c>
      <c r="AM62" s="135">
        <v>0</v>
      </c>
      <c r="AN62" s="82" t="s">
        <v>407</v>
      </c>
      <c r="AO62" s="82" t="s">
        <v>407</v>
      </c>
      <c r="AP62" s="105">
        <v>1220959</v>
      </c>
      <c r="AQ62" s="82" t="s">
        <v>407</v>
      </c>
      <c r="AR62" s="82" t="s">
        <v>407</v>
      </c>
      <c r="AS62" s="82" t="s">
        <v>407</v>
      </c>
      <c r="AT62" s="104">
        <v>2165</v>
      </c>
      <c r="AU62" s="82">
        <v>4198</v>
      </c>
      <c r="AV62" s="82">
        <v>3770</v>
      </c>
      <c r="AW62" s="80">
        <v>142.72</v>
      </c>
      <c r="AX62" s="82">
        <v>564</v>
      </c>
      <c r="AY62" s="80">
        <v>3.9519010042454101</v>
      </c>
      <c r="AZ62" s="83">
        <v>1.67E-2</v>
      </c>
      <c r="BA62" s="3">
        <v>106</v>
      </c>
      <c r="BB62" s="3">
        <v>6334</v>
      </c>
      <c r="BC62" s="123">
        <v>102.3</v>
      </c>
      <c r="BD62" s="3">
        <v>104.2</v>
      </c>
      <c r="BE62" s="86"/>
      <c r="BF62" s="86"/>
      <c r="BG62" s="86"/>
      <c r="BH62" s="86" t="s">
        <v>407</v>
      </c>
      <c r="BI62" s="92"/>
      <c r="BJ62" s="86"/>
      <c r="BK62" s="86" t="s">
        <v>407</v>
      </c>
      <c r="BL62" s="86" t="s">
        <v>407</v>
      </c>
      <c r="BM62" s="86">
        <v>51</v>
      </c>
      <c r="BN62" s="86" t="s">
        <v>407</v>
      </c>
      <c r="BO62" s="86" t="s">
        <v>407</v>
      </c>
      <c r="BP62" s="86" t="s">
        <v>407</v>
      </c>
      <c r="BQ62" s="86" t="s">
        <v>407</v>
      </c>
      <c r="BR62" s="86" t="s">
        <v>407</v>
      </c>
      <c r="BV62" s="3" t="s">
        <v>407</v>
      </c>
      <c r="BY62" s="3" t="s">
        <v>407</v>
      </c>
      <c r="BZ62" s="3" t="s">
        <v>407</v>
      </c>
      <c r="CA62" s="3" t="s">
        <v>315</v>
      </c>
      <c r="CB62" s="3" t="s">
        <v>407</v>
      </c>
      <c r="CC62" s="3" t="s">
        <v>407</v>
      </c>
      <c r="CD62" s="3" t="s">
        <v>407</v>
      </c>
      <c r="CE62" s="85">
        <v>2019865</v>
      </c>
      <c r="CF62" s="82">
        <v>0</v>
      </c>
      <c r="CG62" s="82">
        <v>0</v>
      </c>
      <c r="CH62" s="82">
        <v>0</v>
      </c>
      <c r="CI62" s="82" t="s">
        <v>407</v>
      </c>
      <c r="CJ62" s="82">
        <v>0</v>
      </c>
      <c r="CK62" s="82">
        <v>0</v>
      </c>
      <c r="CL62" s="82" t="s">
        <v>407</v>
      </c>
      <c r="CM62" s="82" t="s">
        <v>407</v>
      </c>
      <c r="CN62" s="82">
        <v>2019865</v>
      </c>
      <c r="CO62" s="82" t="s">
        <v>407</v>
      </c>
      <c r="CP62" s="82" t="s">
        <v>407</v>
      </c>
      <c r="CQ62" s="82" t="s">
        <v>407</v>
      </c>
      <c r="CR62" s="131">
        <v>47</v>
      </c>
      <c r="CS62" s="131">
        <v>0</v>
      </c>
      <c r="CT62" s="131">
        <v>0</v>
      </c>
      <c r="CU62" s="132">
        <v>0</v>
      </c>
      <c r="CV62" s="3" t="s">
        <v>407</v>
      </c>
      <c r="CW62" s="79">
        <v>0</v>
      </c>
      <c r="CX62" s="131">
        <v>0</v>
      </c>
      <c r="CY62" s="131">
        <v>0</v>
      </c>
      <c r="CZ62" s="80" t="s">
        <v>407</v>
      </c>
      <c r="DA62" s="80" t="s">
        <v>407</v>
      </c>
      <c r="DB62" s="79">
        <v>0</v>
      </c>
      <c r="DC62" s="131">
        <v>69</v>
      </c>
      <c r="DD62" s="3" t="s">
        <v>407</v>
      </c>
      <c r="DE62" s="3" t="s">
        <v>407</v>
      </c>
      <c r="DF62" s="3" t="s">
        <v>407</v>
      </c>
      <c r="DG62" s="79">
        <v>69</v>
      </c>
      <c r="DH62" s="4">
        <v>116</v>
      </c>
      <c r="DI62" s="80">
        <v>106.35</v>
      </c>
      <c r="DJ62" s="138">
        <v>99.67</v>
      </c>
      <c r="DK62" s="80">
        <v>100.87</v>
      </c>
      <c r="DL62" s="3">
        <v>135</v>
      </c>
      <c r="DP62" s="1"/>
      <c r="DQ62" s="1"/>
    </row>
    <row r="63" spans="1:121" s="3" customFormat="1" x14ac:dyDescent="0.2">
      <c r="A63" s="3">
        <v>71</v>
      </c>
      <c r="B63" s="3" t="s">
        <v>57</v>
      </c>
      <c r="C63" s="3" t="s">
        <v>167</v>
      </c>
      <c r="D63" s="3" t="s">
        <v>445</v>
      </c>
      <c r="E63" s="14">
        <v>2020</v>
      </c>
      <c r="F63" s="82">
        <v>1487</v>
      </c>
      <c r="G63" s="82">
        <v>1551342</v>
      </c>
      <c r="H63" s="82">
        <v>1130451</v>
      </c>
      <c r="I63" s="11">
        <v>315</v>
      </c>
      <c r="J63" s="82">
        <v>306215</v>
      </c>
      <c r="K63" s="82">
        <v>232131</v>
      </c>
      <c r="L63" s="131">
        <v>37</v>
      </c>
      <c r="M63" s="131">
        <v>0</v>
      </c>
      <c r="N63" s="131">
        <v>0</v>
      </c>
      <c r="O63" s="132">
        <v>0</v>
      </c>
      <c r="P63" s="3" t="s">
        <v>407</v>
      </c>
      <c r="Q63" s="79">
        <v>0</v>
      </c>
      <c r="R63" s="131">
        <v>0</v>
      </c>
      <c r="S63" s="131">
        <v>0</v>
      </c>
      <c r="T63" s="80" t="s">
        <v>407</v>
      </c>
      <c r="U63" s="80" t="s">
        <v>407</v>
      </c>
      <c r="V63" s="79">
        <v>0</v>
      </c>
      <c r="W63" s="131">
        <v>69</v>
      </c>
      <c r="X63" s="3" t="s">
        <v>407</v>
      </c>
      <c r="Y63" s="3" t="s">
        <v>407</v>
      </c>
      <c r="Z63" s="3" t="s">
        <v>407</v>
      </c>
      <c r="AA63" s="79">
        <v>69</v>
      </c>
      <c r="AB63" s="4">
        <v>106</v>
      </c>
      <c r="AC63" s="80">
        <v>106.36</v>
      </c>
      <c r="AD63" s="80">
        <v>99.68</v>
      </c>
      <c r="AE63" s="3">
        <v>100.88</v>
      </c>
      <c r="AF63" s="81">
        <v>130</v>
      </c>
      <c r="AG63" s="105">
        <v>4218101</v>
      </c>
      <c r="AH63" s="105">
        <v>0</v>
      </c>
      <c r="AI63" s="105">
        <v>0</v>
      </c>
      <c r="AJ63" s="105">
        <v>0</v>
      </c>
      <c r="AK63" s="82" t="s">
        <v>407</v>
      </c>
      <c r="AL63" s="135">
        <v>0</v>
      </c>
      <c r="AM63" s="135">
        <v>0</v>
      </c>
      <c r="AN63" s="82" t="s">
        <v>407</v>
      </c>
      <c r="AO63" s="82" t="s">
        <v>407</v>
      </c>
      <c r="AP63" s="105">
        <v>4218101</v>
      </c>
      <c r="AQ63" s="82" t="s">
        <v>407</v>
      </c>
      <c r="AR63" s="82" t="s">
        <v>407</v>
      </c>
      <c r="AS63" s="82" t="s">
        <v>407</v>
      </c>
      <c r="AT63" s="104">
        <v>2837</v>
      </c>
      <c r="AU63" s="82">
        <v>4198</v>
      </c>
      <c r="AV63" s="82">
        <v>3770</v>
      </c>
      <c r="AW63" s="80">
        <v>167.63</v>
      </c>
      <c r="AX63" s="82">
        <v>1487</v>
      </c>
      <c r="AY63" s="80">
        <v>8.8707714226257295</v>
      </c>
      <c r="AZ63" s="83">
        <v>1.2500000000000001E-2</v>
      </c>
      <c r="BA63" s="3">
        <v>179</v>
      </c>
      <c r="BB63" s="3">
        <v>14289</v>
      </c>
      <c r="BC63" s="123">
        <v>102.3</v>
      </c>
      <c r="BD63" s="3">
        <v>104.2</v>
      </c>
      <c r="BE63" s="86"/>
      <c r="BF63" s="86"/>
      <c r="BG63" s="86"/>
      <c r="BH63" s="86" t="s">
        <v>407</v>
      </c>
      <c r="BI63" s="92"/>
      <c r="BJ63" s="86"/>
      <c r="BK63" s="86" t="s">
        <v>407</v>
      </c>
      <c r="BL63" s="86" t="s">
        <v>407</v>
      </c>
      <c r="BM63" s="86">
        <v>170</v>
      </c>
      <c r="BN63" s="86" t="s">
        <v>407</v>
      </c>
      <c r="BO63" s="86" t="s">
        <v>407</v>
      </c>
      <c r="BP63" s="86" t="s">
        <v>407</v>
      </c>
      <c r="BQ63" s="86" t="s">
        <v>407</v>
      </c>
      <c r="BR63" s="86" t="s">
        <v>407</v>
      </c>
      <c r="BV63" s="3" t="s">
        <v>407</v>
      </c>
      <c r="BY63" s="3" t="s">
        <v>407</v>
      </c>
      <c r="BZ63" s="3" t="s">
        <v>407</v>
      </c>
      <c r="CA63" s="3" t="s">
        <v>315</v>
      </c>
      <c r="CB63" s="3" t="s">
        <v>407</v>
      </c>
      <c r="CC63" s="3" t="s">
        <v>407</v>
      </c>
      <c r="CD63" s="3" t="s">
        <v>407</v>
      </c>
      <c r="CE63" s="85">
        <v>5325173</v>
      </c>
      <c r="CF63" s="82">
        <v>0</v>
      </c>
      <c r="CG63" s="82">
        <v>0</v>
      </c>
      <c r="CH63" s="82">
        <v>0</v>
      </c>
      <c r="CI63" s="82" t="s">
        <v>407</v>
      </c>
      <c r="CJ63" s="82">
        <v>0</v>
      </c>
      <c r="CK63" s="82">
        <v>0</v>
      </c>
      <c r="CL63" s="82" t="s">
        <v>407</v>
      </c>
      <c r="CM63" s="82" t="s">
        <v>407</v>
      </c>
      <c r="CN63" s="82">
        <v>5325173</v>
      </c>
      <c r="CO63" s="82" t="s">
        <v>407</v>
      </c>
      <c r="CP63" s="82" t="s">
        <v>407</v>
      </c>
      <c r="CQ63" s="82" t="s">
        <v>407</v>
      </c>
      <c r="CR63" s="131">
        <v>37</v>
      </c>
      <c r="CS63" s="131">
        <v>0</v>
      </c>
      <c r="CT63" s="131">
        <v>0</v>
      </c>
      <c r="CU63" s="132">
        <v>0</v>
      </c>
      <c r="CV63" s="3" t="s">
        <v>407</v>
      </c>
      <c r="CW63" s="79">
        <v>0</v>
      </c>
      <c r="CX63" s="131">
        <v>0</v>
      </c>
      <c r="CY63" s="131">
        <v>0</v>
      </c>
      <c r="CZ63" s="80" t="s">
        <v>407</v>
      </c>
      <c r="DA63" s="80" t="s">
        <v>407</v>
      </c>
      <c r="DB63" s="79">
        <v>0</v>
      </c>
      <c r="DC63" s="131">
        <v>69</v>
      </c>
      <c r="DD63" s="3" t="s">
        <v>407</v>
      </c>
      <c r="DE63" s="3" t="s">
        <v>407</v>
      </c>
      <c r="DF63" s="3" t="s">
        <v>407</v>
      </c>
      <c r="DG63" s="79">
        <v>69</v>
      </c>
      <c r="DH63" s="4">
        <v>106</v>
      </c>
      <c r="DI63" s="80">
        <v>106.35</v>
      </c>
      <c r="DJ63" s="138">
        <v>99.67</v>
      </c>
      <c r="DK63" s="80">
        <v>100.87</v>
      </c>
      <c r="DL63" s="3">
        <v>135</v>
      </c>
      <c r="DP63" s="1"/>
      <c r="DQ63" s="1"/>
    </row>
    <row r="64" spans="1:121" s="152" customFormat="1" x14ac:dyDescent="0.2">
      <c r="A64" s="152">
        <v>72</v>
      </c>
      <c r="B64" s="152" t="s">
        <v>58</v>
      </c>
      <c r="C64" s="152" t="s">
        <v>167</v>
      </c>
      <c r="D64" s="152" t="s">
        <v>445</v>
      </c>
      <c r="E64" s="239">
        <v>2020</v>
      </c>
      <c r="F64" s="240">
        <v>4649</v>
      </c>
      <c r="G64" s="240">
        <v>1551342</v>
      </c>
      <c r="H64" s="240">
        <v>1130451</v>
      </c>
      <c r="I64" s="240">
        <v>825</v>
      </c>
      <c r="J64" s="240">
        <v>306215</v>
      </c>
      <c r="K64" s="240">
        <v>232131</v>
      </c>
      <c r="L64" s="241">
        <v>27</v>
      </c>
      <c r="M64" s="241">
        <v>31</v>
      </c>
      <c r="N64" s="241">
        <v>0</v>
      </c>
      <c r="O64" s="242">
        <v>0</v>
      </c>
      <c r="P64" s="152" t="s">
        <v>407</v>
      </c>
      <c r="Q64" s="243">
        <v>31</v>
      </c>
      <c r="R64" s="241">
        <v>18</v>
      </c>
      <c r="S64" s="241">
        <v>0</v>
      </c>
      <c r="T64" s="244" t="s">
        <v>407</v>
      </c>
      <c r="U64" s="244" t="s">
        <v>407</v>
      </c>
      <c r="V64" s="243">
        <v>18</v>
      </c>
      <c r="W64" s="241">
        <v>0</v>
      </c>
      <c r="X64" s="152" t="s">
        <v>407</v>
      </c>
      <c r="Y64" s="152" t="s">
        <v>407</v>
      </c>
      <c r="Z64" s="152" t="s">
        <v>407</v>
      </c>
      <c r="AA64" s="243">
        <v>0</v>
      </c>
      <c r="AB64" s="244">
        <v>76</v>
      </c>
      <c r="AC64" s="244">
        <v>106.36</v>
      </c>
      <c r="AD64" s="244">
        <v>99.68</v>
      </c>
      <c r="AE64" s="152">
        <v>100.88</v>
      </c>
      <c r="AF64" s="245">
        <v>130</v>
      </c>
      <c r="AG64" s="246">
        <v>26019880</v>
      </c>
      <c r="AH64" s="246">
        <v>26019880</v>
      </c>
      <c r="AI64" s="246">
        <v>0</v>
      </c>
      <c r="AJ64" s="246">
        <v>0</v>
      </c>
      <c r="AK64" s="240" t="s">
        <v>407</v>
      </c>
      <c r="AL64" s="247">
        <v>26019880</v>
      </c>
      <c r="AM64" s="247">
        <v>0</v>
      </c>
      <c r="AN64" s="240" t="s">
        <v>407</v>
      </c>
      <c r="AO64" s="240" t="s">
        <v>407</v>
      </c>
      <c r="AP64" s="246">
        <v>0</v>
      </c>
      <c r="AQ64" s="240" t="s">
        <v>407</v>
      </c>
      <c r="AR64" s="240" t="s">
        <v>407</v>
      </c>
      <c r="AS64" s="240" t="s">
        <v>407</v>
      </c>
      <c r="AT64" s="248">
        <v>5597</v>
      </c>
      <c r="AU64" s="240">
        <v>4198</v>
      </c>
      <c r="AV64" s="240">
        <v>3770</v>
      </c>
      <c r="AW64" s="244">
        <v>574.52</v>
      </c>
      <c r="AX64" s="240">
        <v>4649</v>
      </c>
      <c r="AY64" s="244">
        <v>8.0919659667139499</v>
      </c>
      <c r="AZ64" s="249">
        <v>2.0999999999999999E-3</v>
      </c>
      <c r="BA64" s="152">
        <v>27</v>
      </c>
      <c r="BB64" s="152">
        <v>12981</v>
      </c>
      <c r="BC64" s="250">
        <v>102.3</v>
      </c>
      <c r="BD64" s="152">
        <v>104.2</v>
      </c>
      <c r="BE64" s="251">
        <v>341</v>
      </c>
      <c r="BF64" s="251"/>
      <c r="BG64" s="251"/>
      <c r="BH64" s="251" t="s">
        <v>407</v>
      </c>
      <c r="BI64" s="252">
        <v>68</v>
      </c>
      <c r="BJ64" s="251"/>
      <c r="BK64" s="251" t="s">
        <v>407</v>
      </c>
      <c r="BL64" s="251" t="s">
        <v>407</v>
      </c>
      <c r="BM64" s="251"/>
      <c r="BN64" s="251" t="s">
        <v>407</v>
      </c>
      <c r="BO64" s="251" t="s">
        <v>407</v>
      </c>
      <c r="BP64" s="251" t="s">
        <v>407</v>
      </c>
      <c r="BQ64" s="251" t="s">
        <v>407</v>
      </c>
      <c r="BR64" s="251" t="s">
        <v>407</v>
      </c>
      <c r="BS64" s="152" t="s">
        <v>58</v>
      </c>
      <c r="BV64" s="152" t="s">
        <v>407</v>
      </c>
      <c r="BW64" s="152" t="s">
        <v>39</v>
      </c>
      <c r="BY64" s="152" t="s">
        <v>407</v>
      </c>
      <c r="BZ64" s="152" t="s">
        <v>407</v>
      </c>
      <c r="CB64" s="152" t="s">
        <v>407</v>
      </c>
      <c r="CC64" s="152" t="s">
        <v>407</v>
      </c>
      <c r="CD64" s="152" t="s">
        <v>407</v>
      </c>
      <c r="CE64" s="253">
        <v>21357281</v>
      </c>
      <c r="CF64" s="240">
        <v>21357281</v>
      </c>
      <c r="CG64" s="240">
        <v>0</v>
      </c>
      <c r="CH64" s="240">
        <v>0</v>
      </c>
      <c r="CI64" s="240" t="s">
        <v>407</v>
      </c>
      <c r="CJ64" s="240">
        <v>21357281</v>
      </c>
      <c r="CK64" s="240">
        <v>0</v>
      </c>
      <c r="CL64" s="240" t="s">
        <v>407</v>
      </c>
      <c r="CM64" s="240" t="s">
        <v>407</v>
      </c>
      <c r="CN64" s="240">
        <v>0</v>
      </c>
      <c r="CO64" s="240" t="s">
        <v>407</v>
      </c>
      <c r="CP64" s="240" t="s">
        <v>407</v>
      </c>
      <c r="CQ64" s="240" t="s">
        <v>407</v>
      </c>
      <c r="CR64" s="241">
        <v>27</v>
      </c>
      <c r="CS64" s="241">
        <v>31</v>
      </c>
      <c r="CT64" s="241">
        <v>0</v>
      </c>
      <c r="CU64" s="242">
        <v>0</v>
      </c>
      <c r="CV64" s="152" t="s">
        <v>407</v>
      </c>
      <c r="CW64" s="243">
        <v>31</v>
      </c>
      <c r="CX64" s="241">
        <v>18</v>
      </c>
      <c r="CY64" s="241">
        <v>0</v>
      </c>
      <c r="CZ64" s="244" t="s">
        <v>407</v>
      </c>
      <c r="DA64" s="244" t="s">
        <v>407</v>
      </c>
      <c r="DB64" s="243">
        <v>18</v>
      </c>
      <c r="DC64" s="241">
        <v>0</v>
      </c>
      <c r="DD64" s="152" t="s">
        <v>407</v>
      </c>
      <c r="DE64" s="152" t="s">
        <v>407</v>
      </c>
      <c r="DF64" s="152" t="s">
        <v>407</v>
      </c>
      <c r="DG64" s="243">
        <v>0</v>
      </c>
      <c r="DH64" s="244">
        <v>76</v>
      </c>
      <c r="DI64" s="244">
        <v>106.35</v>
      </c>
      <c r="DJ64" s="254">
        <v>99.67</v>
      </c>
      <c r="DK64" s="244">
        <v>100.87</v>
      </c>
      <c r="DL64" s="152">
        <v>135</v>
      </c>
    </row>
    <row r="65" spans="1:121" s="3" customFormat="1" x14ac:dyDescent="0.2">
      <c r="A65" s="3">
        <v>81</v>
      </c>
      <c r="B65" s="3" t="s">
        <v>59</v>
      </c>
      <c r="C65" s="3" t="s">
        <v>167</v>
      </c>
      <c r="D65" s="3" t="s">
        <v>446</v>
      </c>
      <c r="E65" s="14">
        <v>2020</v>
      </c>
      <c r="F65" s="82">
        <v>615</v>
      </c>
      <c r="G65" s="82">
        <v>1551342</v>
      </c>
      <c r="H65" s="82">
        <v>1130451</v>
      </c>
      <c r="I65" s="11">
        <v>111</v>
      </c>
      <c r="J65" s="82">
        <v>306215</v>
      </c>
      <c r="K65" s="82">
        <v>232131</v>
      </c>
      <c r="L65" s="131">
        <v>44</v>
      </c>
      <c r="M65" s="131">
        <v>61</v>
      </c>
      <c r="N65" s="131">
        <v>0</v>
      </c>
      <c r="O65" s="132">
        <v>0</v>
      </c>
      <c r="P65" s="3" t="s">
        <v>407</v>
      </c>
      <c r="Q65" s="79">
        <v>61</v>
      </c>
      <c r="R65" s="131">
        <v>22</v>
      </c>
      <c r="S65" s="131">
        <v>0</v>
      </c>
      <c r="T65" s="80" t="s">
        <v>407</v>
      </c>
      <c r="U65" s="80" t="s">
        <v>407</v>
      </c>
      <c r="V65" s="79">
        <v>22</v>
      </c>
      <c r="W65" s="131">
        <v>0</v>
      </c>
      <c r="X65" s="3" t="s">
        <v>407</v>
      </c>
      <c r="Y65" s="3" t="s">
        <v>407</v>
      </c>
      <c r="Z65" s="3" t="s">
        <v>407</v>
      </c>
      <c r="AA65" s="79">
        <v>0</v>
      </c>
      <c r="AB65" s="4">
        <v>127</v>
      </c>
      <c r="AC65" s="80">
        <v>106.36</v>
      </c>
      <c r="AD65" s="80">
        <v>99.68</v>
      </c>
      <c r="AE65" s="3">
        <v>100.88</v>
      </c>
      <c r="AF65" s="81">
        <v>130</v>
      </c>
      <c r="AG65" s="105">
        <v>1449108</v>
      </c>
      <c r="AH65" s="105">
        <v>1449108</v>
      </c>
      <c r="AI65" s="105">
        <v>0</v>
      </c>
      <c r="AJ65" s="105">
        <v>0</v>
      </c>
      <c r="AK65" s="82" t="s">
        <v>407</v>
      </c>
      <c r="AL65" s="135">
        <v>1449108</v>
      </c>
      <c r="AM65" s="135">
        <v>0</v>
      </c>
      <c r="AN65" s="82" t="s">
        <v>407</v>
      </c>
      <c r="AO65" s="82" t="s">
        <v>407</v>
      </c>
      <c r="AP65" s="105">
        <v>0</v>
      </c>
      <c r="AQ65" s="82" t="s">
        <v>407</v>
      </c>
      <c r="AR65" s="82" t="s">
        <v>407</v>
      </c>
      <c r="AS65" s="82" t="s">
        <v>407</v>
      </c>
      <c r="AT65" s="104">
        <v>2356</v>
      </c>
      <c r="AU65" s="82">
        <v>4198</v>
      </c>
      <c r="AV65" s="82">
        <v>3770</v>
      </c>
      <c r="AW65" s="80">
        <v>67.540000000000006</v>
      </c>
      <c r="AX65" s="82">
        <v>615</v>
      </c>
      <c r="AY65" s="80">
        <v>9.1057693235165402</v>
      </c>
      <c r="AZ65" s="83">
        <v>6.4100000000000004E-2</v>
      </c>
      <c r="BA65" s="3">
        <v>937</v>
      </c>
      <c r="BB65" s="3">
        <v>14615</v>
      </c>
      <c r="BC65" s="123">
        <v>102.3</v>
      </c>
      <c r="BD65" s="3">
        <v>104.2</v>
      </c>
      <c r="BE65" s="86">
        <v>54</v>
      </c>
      <c r="BF65" s="86"/>
      <c r="BG65" s="86"/>
      <c r="BH65" s="86" t="s">
        <v>407</v>
      </c>
      <c r="BI65" s="92">
        <v>12</v>
      </c>
      <c r="BJ65" s="86"/>
      <c r="BK65" s="86" t="s">
        <v>407</v>
      </c>
      <c r="BL65" s="86" t="s">
        <v>407</v>
      </c>
      <c r="BM65" s="86"/>
      <c r="BN65" s="86" t="s">
        <v>407</v>
      </c>
      <c r="BO65" s="86" t="s">
        <v>407</v>
      </c>
      <c r="BP65" s="86" t="s">
        <v>407</v>
      </c>
      <c r="BQ65" s="86" t="s">
        <v>407</v>
      </c>
      <c r="BR65" s="86" t="s">
        <v>407</v>
      </c>
      <c r="BS65" s="3" t="s">
        <v>59</v>
      </c>
      <c r="BV65" s="3" t="s">
        <v>407</v>
      </c>
      <c r="BW65" s="3" t="s">
        <v>78</v>
      </c>
      <c r="BY65" s="3" t="s">
        <v>407</v>
      </c>
      <c r="BZ65" s="3" t="s">
        <v>407</v>
      </c>
      <c r="CB65" s="3" t="s">
        <v>407</v>
      </c>
      <c r="CC65" s="3" t="s">
        <v>407</v>
      </c>
      <c r="CD65" s="3" t="s">
        <v>407</v>
      </c>
      <c r="CE65" s="85">
        <v>2202791</v>
      </c>
      <c r="CF65" s="82">
        <v>2202791</v>
      </c>
      <c r="CG65" s="82">
        <v>0</v>
      </c>
      <c r="CH65" s="82">
        <v>0</v>
      </c>
      <c r="CI65" s="82" t="s">
        <v>407</v>
      </c>
      <c r="CJ65" s="82">
        <v>2202791</v>
      </c>
      <c r="CK65" s="82">
        <v>0</v>
      </c>
      <c r="CL65" s="82" t="s">
        <v>407</v>
      </c>
      <c r="CM65" s="82" t="s">
        <v>407</v>
      </c>
      <c r="CN65" s="82">
        <v>0</v>
      </c>
      <c r="CO65" s="82" t="s">
        <v>407</v>
      </c>
      <c r="CP65" s="82" t="s">
        <v>407</v>
      </c>
      <c r="CQ65" s="82" t="s">
        <v>407</v>
      </c>
      <c r="CR65" s="131">
        <v>44</v>
      </c>
      <c r="CS65" s="131">
        <v>61</v>
      </c>
      <c r="CT65" s="131">
        <v>0</v>
      </c>
      <c r="CU65" s="132">
        <v>0</v>
      </c>
      <c r="CV65" s="3" t="s">
        <v>407</v>
      </c>
      <c r="CW65" s="79">
        <v>61</v>
      </c>
      <c r="CX65" s="131">
        <v>22</v>
      </c>
      <c r="CY65" s="131">
        <v>0</v>
      </c>
      <c r="CZ65" s="80" t="s">
        <v>407</v>
      </c>
      <c r="DA65" s="80" t="s">
        <v>407</v>
      </c>
      <c r="DB65" s="79">
        <v>22</v>
      </c>
      <c r="DC65" s="131">
        <v>0</v>
      </c>
      <c r="DD65" s="3" t="s">
        <v>407</v>
      </c>
      <c r="DE65" s="3" t="s">
        <v>407</v>
      </c>
      <c r="DF65" s="3" t="s">
        <v>407</v>
      </c>
      <c r="DG65" s="79">
        <v>0</v>
      </c>
      <c r="DH65" s="4">
        <v>127</v>
      </c>
      <c r="DI65" s="80">
        <v>106.35</v>
      </c>
      <c r="DJ65" s="138">
        <v>99.67</v>
      </c>
      <c r="DK65" s="80">
        <v>100.87</v>
      </c>
      <c r="DL65" s="3">
        <v>135</v>
      </c>
      <c r="DP65" s="1"/>
      <c r="DQ65" s="1"/>
    </row>
    <row r="66" spans="1:121" s="3" customFormat="1" x14ac:dyDescent="0.2">
      <c r="A66" s="3">
        <v>82</v>
      </c>
      <c r="B66" s="3" t="s">
        <v>60</v>
      </c>
      <c r="C66" s="3" t="s">
        <v>167</v>
      </c>
      <c r="D66" s="3" t="s">
        <v>446</v>
      </c>
      <c r="E66" s="14">
        <v>2020</v>
      </c>
      <c r="F66" s="82">
        <v>1465</v>
      </c>
      <c r="G66" s="82">
        <v>1551342</v>
      </c>
      <c r="H66" s="82">
        <v>1130451</v>
      </c>
      <c r="I66" s="11">
        <v>331</v>
      </c>
      <c r="J66" s="82">
        <v>306215</v>
      </c>
      <c r="K66" s="82">
        <v>232131</v>
      </c>
      <c r="L66" s="131">
        <v>25</v>
      </c>
      <c r="M66" s="131">
        <v>44</v>
      </c>
      <c r="N66" s="131">
        <v>0</v>
      </c>
      <c r="O66" s="132">
        <v>0</v>
      </c>
      <c r="P66" s="3" t="s">
        <v>407</v>
      </c>
      <c r="Q66" s="79">
        <v>44</v>
      </c>
      <c r="R66" s="131">
        <v>22</v>
      </c>
      <c r="S66" s="131">
        <v>0</v>
      </c>
      <c r="T66" s="80" t="s">
        <v>407</v>
      </c>
      <c r="U66" s="80" t="s">
        <v>407</v>
      </c>
      <c r="V66" s="79">
        <v>22</v>
      </c>
      <c r="W66" s="131">
        <v>0</v>
      </c>
      <c r="X66" s="3" t="s">
        <v>407</v>
      </c>
      <c r="Y66" s="3" t="s">
        <v>407</v>
      </c>
      <c r="Z66" s="3" t="s">
        <v>407</v>
      </c>
      <c r="AA66" s="79">
        <v>0</v>
      </c>
      <c r="AB66" s="4">
        <v>91</v>
      </c>
      <c r="AC66" s="80">
        <v>106.36</v>
      </c>
      <c r="AD66" s="80">
        <v>99.68</v>
      </c>
      <c r="AE66" s="3">
        <v>100.88</v>
      </c>
      <c r="AF66" s="81">
        <v>130</v>
      </c>
      <c r="AG66" s="105">
        <v>5985181</v>
      </c>
      <c r="AH66" s="105">
        <v>5985181</v>
      </c>
      <c r="AI66" s="105">
        <v>0</v>
      </c>
      <c r="AJ66" s="105">
        <v>0</v>
      </c>
      <c r="AK66" s="82" t="s">
        <v>407</v>
      </c>
      <c r="AL66" s="135">
        <v>5985181</v>
      </c>
      <c r="AM66" s="135">
        <v>0</v>
      </c>
      <c r="AN66" s="82" t="s">
        <v>407</v>
      </c>
      <c r="AO66" s="82" t="s">
        <v>407</v>
      </c>
      <c r="AP66" s="105">
        <v>0</v>
      </c>
      <c r="AQ66" s="82" t="s">
        <v>407</v>
      </c>
      <c r="AR66" s="82" t="s">
        <v>407</v>
      </c>
      <c r="AS66" s="82" t="s">
        <v>407</v>
      </c>
      <c r="AT66" s="104">
        <v>4085</v>
      </c>
      <c r="AU66" s="82">
        <v>4198</v>
      </c>
      <c r="AV66" s="82">
        <v>3770</v>
      </c>
      <c r="AW66" s="80">
        <v>370.22</v>
      </c>
      <c r="AX66" s="82">
        <v>1465</v>
      </c>
      <c r="AY66" s="80">
        <v>3.9571420324870399</v>
      </c>
      <c r="AZ66" s="83">
        <v>0.1638</v>
      </c>
      <c r="BA66" s="3">
        <v>1040</v>
      </c>
      <c r="BB66" s="3">
        <v>6350</v>
      </c>
      <c r="BC66" s="123">
        <v>102.3</v>
      </c>
      <c r="BD66" s="3">
        <v>104.2</v>
      </c>
      <c r="BE66" s="86">
        <v>133</v>
      </c>
      <c r="BF66" s="86"/>
      <c r="BG66" s="86"/>
      <c r="BH66" s="86" t="s">
        <v>407</v>
      </c>
      <c r="BI66" s="92">
        <v>40</v>
      </c>
      <c r="BJ66" s="86"/>
      <c r="BK66" s="86" t="s">
        <v>407</v>
      </c>
      <c r="BL66" s="86" t="s">
        <v>407</v>
      </c>
      <c r="BM66" s="86"/>
      <c r="BN66" s="86" t="s">
        <v>407</v>
      </c>
      <c r="BO66" s="86" t="s">
        <v>407</v>
      </c>
      <c r="BP66" s="86" t="s">
        <v>407</v>
      </c>
      <c r="BQ66" s="86" t="s">
        <v>407</v>
      </c>
      <c r="BR66" s="86" t="s">
        <v>407</v>
      </c>
      <c r="BS66" s="3" t="s">
        <v>60</v>
      </c>
      <c r="BV66" s="3" t="s">
        <v>407</v>
      </c>
      <c r="BW66" s="3" t="s">
        <v>408</v>
      </c>
      <c r="BY66" s="3" t="s">
        <v>407</v>
      </c>
      <c r="BZ66" s="3" t="s">
        <v>407</v>
      </c>
      <c r="CB66" s="3" t="s">
        <v>407</v>
      </c>
      <c r="CC66" s="3" t="s">
        <v>407</v>
      </c>
      <c r="CD66" s="3" t="s">
        <v>407</v>
      </c>
      <c r="CE66" s="85">
        <v>5985181</v>
      </c>
      <c r="CF66" s="82">
        <v>5985181</v>
      </c>
      <c r="CG66" s="82">
        <v>0</v>
      </c>
      <c r="CH66" s="82">
        <v>0</v>
      </c>
      <c r="CI66" s="82" t="s">
        <v>407</v>
      </c>
      <c r="CJ66" s="82">
        <v>5985181</v>
      </c>
      <c r="CK66" s="82">
        <v>0</v>
      </c>
      <c r="CL66" s="82" t="s">
        <v>407</v>
      </c>
      <c r="CM66" s="82" t="s">
        <v>407</v>
      </c>
      <c r="CN66" s="82">
        <v>0</v>
      </c>
      <c r="CO66" s="82" t="s">
        <v>407</v>
      </c>
      <c r="CP66" s="82" t="s">
        <v>407</v>
      </c>
      <c r="CQ66" s="82" t="s">
        <v>407</v>
      </c>
      <c r="CR66" s="131">
        <v>25</v>
      </c>
      <c r="CS66" s="131">
        <v>44</v>
      </c>
      <c r="CT66" s="131">
        <v>0</v>
      </c>
      <c r="CU66" s="132">
        <v>0</v>
      </c>
      <c r="CV66" s="3" t="s">
        <v>407</v>
      </c>
      <c r="CW66" s="79">
        <v>44</v>
      </c>
      <c r="CX66" s="131">
        <v>22</v>
      </c>
      <c r="CY66" s="131">
        <v>0</v>
      </c>
      <c r="CZ66" s="80" t="s">
        <v>407</v>
      </c>
      <c r="DA66" s="80" t="s">
        <v>407</v>
      </c>
      <c r="DB66" s="79">
        <v>22</v>
      </c>
      <c r="DC66" s="131">
        <v>0</v>
      </c>
      <c r="DD66" s="3" t="s">
        <v>407</v>
      </c>
      <c r="DE66" s="3" t="s">
        <v>407</v>
      </c>
      <c r="DF66" s="3" t="s">
        <v>407</v>
      </c>
      <c r="DG66" s="79">
        <v>0</v>
      </c>
      <c r="DH66" s="4">
        <v>91</v>
      </c>
      <c r="DI66" s="80">
        <v>106.35</v>
      </c>
      <c r="DJ66" s="138">
        <v>99.67</v>
      </c>
      <c r="DK66" s="80">
        <v>100.87</v>
      </c>
      <c r="DL66" s="3">
        <v>135</v>
      </c>
      <c r="DP66" s="1"/>
      <c r="DQ66" s="1"/>
    </row>
    <row r="67" spans="1:121" s="3" customFormat="1" x14ac:dyDescent="0.2">
      <c r="A67" s="3">
        <v>83</v>
      </c>
      <c r="B67" s="3" t="s">
        <v>61</v>
      </c>
      <c r="C67" s="3" t="s">
        <v>167</v>
      </c>
      <c r="D67" s="3" t="s">
        <v>446</v>
      </c>
      <c r="E67" s="14">
        <v>2020</v>
      </c>
      <c r="F67" s="82">
        <v>6554</v>
      </c>
      <c r="G67" s="82">
        <v>1551342</v>
      </c>
      <c r="H67" s="82">
        <v>1130451</v>
      </c>
      <c r="I67" s="11">
        <v>1372</v>
      </c>
      <c r="J67" s="82">
        <v>306215</v>
      </c>
      <c r="K67" s="82">
        <v>232131</v>
      </c>
      <c r="L67" s="131">
        <v>88</v>
      </c>
      <c r="M67" s="131">
        <v>0</v>
      </c>
      <c r="N67" s="131">
        <v>0</v>
      </c>
      <c r="O67" s="132">
        <v>0</v>
      </c>
      <c r="P67" s="3" t="s">
        <v>407</v>
      </c>
      <c r="Q67" s="79">
        <v>0</v>
      </c>
      <c r="R67" s="131">
        <v>22</v>
      </c>
      <c r="S67" s="131">
        <v>0</v>
      </c>
      <c r="T67" s="80" t="s">
        <v>407</v>
      </c>
      <c r="U67" s="80" t="s">
        <v>407</v>
      </c>
      <c r="V67" s="79">
        <v>22</v>
      </c>
      <c r="W67" s="131">
        <v>0</v>
      </c>
      <c r="X67" s="3" t="s">
        <v>407</v>
      </c>
      <c r="Y67" s="3" t="s">
        <v>407</v>
      </c>
      <c r="Z67" s="3" t="s">
        <v>407</v>
      </c>
      <c r="AA67" s="79">
        <v>0</v>
      </c>
      <c r="AB67" s="4">
        <v>110</v>
      </c>
      <c r="AC67" s="80">
        <v>106.36</v>
      </c>
      <c r="AD67" s="80">
        <v>99.68</v>
      </c>
      <c r="AE67" s="3">
        <v>100.88</v>
      </c>
      <c r="AF67" s="81">
        <v>130</v>
      </c>
      <c r="AG67" s="105">
        <v>15435312</v>
      </c>
      <c r="AH67" s="105">
        <v>0</v>
      </c>
      <c r="AI67" s="105">
        <v>0</v>
      </c>
      <c r="AJ67" s="105">
        <v>0</v>
      </c>
      <c r="AK67" s="82" t="s">
        <v>407</v>
      </c>
      <c r="AL67" s="135">
        <v>15435312</v>
      </c>
      <c r="AM67" s="135">
        <v>0</v>
      </c>
      <c r="AN67" s="82" t="s">
        <v>407</v>
      </c>
      <c r="AO67" s="82" t="s">
        <v>407</v>
      </c>
      <c r="AP67" s="105">
        <v>0</v>
      </c>
      <c r="AQ67" s="82" t="s">
        <v>407</v>
      </c>
      <c r="AR67" s="82" t="s">
        <v>407</v>
      </c>
      <c r="AS67" s="82" t="s">
        <v>407</v>
      </c>
      <c r="AT67" s="104">
        <v>2355</v>
      </c>
      <c r="AU67" s="82">
        <v>4198</v>
      </c>
      <c r="AV67" s="82">
        <v>3770</v>
      </c>
      <c r="AW67" s="80">
        <v>1127.2</v>
      </c>
      <c r="AX67" s="82">
        <v>6554</v>
      </c>
      <c r="AY67" s="80">
        <v>5.8143848767551196</v>
      </c>
      <c r="AZ67" s="83">
        <v>0</v>
      </c>
      <c r="BA67" s="3">
        <v>0</v>
      </c>
      <c r="BB67" s="3">
        <v>9339</v>
      </c>
      <c r="BC67" s="123">
        <v>102.3</v>
      </c>
      <c r="BD67" s="3">
        <v>104.2</v>
      </c>
      <c r="BE67" s="86"/>
      <c r="BF67" s="86"/>
      <c r="BG67" s="86"/>
      <c r="BH67" s="86" t="s">
        <v>407</v>
      </c>
      <c r="BI67" s="92">
        <v>190</v>
      </c>
      <c r="BJ67" s="86"/>
      <c r="BK67" s="86" t="s">
        <v>407</v>
      </c>
      <c r="BL67" s="86" t="s">
        <v>407</v>
      </c>
      <c r="BM67" s="86"/>
      <c r="BN67" s="86" t="s">
        <v>407</v>
      </c>
      <c r="BO67" s="86" t="s">
        <v>407</v>
      </c>
      <c r="BP67" s="86" t="s">
        <v>407</v>
      </c>
      <c r="BQ67" s="86" t="s">
        <v>407</v>
      </c>
      <c r="BR67" s="86" t="s">
        <v>407</v>
      </c>
      <c r="BV67" s="3" t="s">
        <v>407</v>
      </c>
      <c r="BW67" s="3" t="s">
        <v>395</v>
      </c>
      <c r="BY67" s="3" t="s">
        <v>407</v>
      </c>
      <c r="BZ67" s="3" t="s">
        <v>407</v>
      </c>
      <c r="CB67" s="3" t="s">
        <v>407</v>
      </c>
      <c r="CC67" s="3" t="s">
        <v>407</v>
      </c>
      <c r="CD67" s="3" t="s">
        <v>407</v>
      </c>
      <c r="CE67" s="85">
        <v>23473793</v>
      </c>
      <c r="CF67" s="82">
        <v>0</v>
      </c>
      <c r="CG67" s="82">
        <v>0</v>
      </c>
      <c r="CH67" s="82">
        <v>0</v>
      </c>
      <c r="CI67" s="82" t="s">
        <v>407</v>
      </c>
      <c r="CJ67" s="82">
        <v>23473793</v>
      </c>
      <c r="CK67" s="82">
        <v>0</v>
      </c>
      <c r="CL67" s="82" t="s">
        <v>407</v>
      </c>
      <c r="CM67" s="82" t="s">
        <v>407</v>
      </c>
      <c r="CN67" s="82">
        <v>0</v>
      </c>
      <c r="CO67" s="82" t="s">
        <v>407</v>
      </c>
      <c r="CP67" s="82" t="s">
        <v>407</v>
      </c>
      <c r="CQ67" s="82" t="s">
        <v>407</v>
      </c>
      <c r="CR67" s="131">
        <v>88</v>
      </c>
      <c r="CS67" s="131">
        <v>0</v>
      </c>
      <c r="CT67" s="131">
        <v>0</v>
      </c>
      <c r="CU67" s="132">
        <v>0</v>
      </c>
      <c r="CV67" s="3" t="s">
        <v>407</v>
      </c>
      <c r="CW67" s="79">
        <v>0</v>
      </c>
      <c r="CX67" s="131">
        <v>22</v>
      </c>
      <c r="CY67" s="131">
        <v>0</v>
      </c>
      <c r="CZ67" s="80" t="s">
        <v>407</v>
      </c>
      <c r="DA67" s="80" t="s">
        <v>407</v>
      </c>
      <c r="DB67" s="79">
        <v>22</v>
      </c>
      <c r="DC67" s="131">
        <v>0</v>
      </c>
      <c r="DD67" s="3" t="s">
        <v>407</v>
      </c>
      <c r="DE67" s="3" t="s">
        <v>407</v>
      </c>
      <c r="DF67" s="3" t="s">
        <v>407</v>
      </c>
      <c r="DG67" s="79">
        <v>0</v>
      </c>
      <c r="DH67" s="4">
        <v>110</v>
      </c>
      <c r="DI67" s="80">
        <v>106.35</v>
      </c>
      <c r="DJ67" s="138">
        <v>99.67</v>
      </c>
      <c r="DK67" s="80">
        <v>100.87</v>
      </c>
      <c r="DL67" s="3">
        <v>135</v>
      </c>
      <c r="DP67" s="1"/>
      <c r="DQ67" s="1"/>
    </row>
    <row r="68" spans="1:121" s="3" customFormat="1" x14ac:dyDescent="0.2">
      <c r="A68" s="3">
        <v>84</v>
      </c>
      <c r="B68" s="3" t="s">
        <v>62</v>
      </c>
      <c r="C68" s="3" t="s">
        <v>167</v>
      </c>
      <c r="D68" s="3" t="s">
        <v>446</v>
      </c>
      <c r="E68" s="14">
        <v>2020</v>
      </c>
      <c r="F68" s="82">
        <v>4269</v>
      </c>
      <c r="G68" s="82">
        <v>1551342</v>
      </c>
      <c r="H68" s="82">
        <v>1130451</v>
      </c>
      <c r="I68" s="11">
        <v>913</v>
      </c>
      <c r="J68" s="82">
        <v>306215</v>
      </c>
      <c r="K68" s="82">
        <v>232131</v>
      </c>
      <c r="L68" s="131">
        <v>86</v>
      </c>
      <c r="M68" s="131">
        <v>0</v>
      </c>
      <c r="N68" s="131">
        <v>0</v>
      </c>
      <c r="O68" s="132">
        <v>0</v>
      </c>
      <c r="P68" s="3" t="s">
        <v>407</v>
      </c>
      <c r="Q68" s="79">
        <v>0</v>
      </c>
      <c r="R68" s="131">
        <v>22</v>
      </c>
      <c r="S68" s="131">
        <v>0</v>
      </c>
      <c r="T68" s="80" t="s">
        <v>407</v>
      </c>
      <c r="U68" s="80" t="s">
        <v>407</v>
      </c>
      <c r="V68" s="79">
        <v>22</v>
      </c>
      <c r="W68" s="131">
        <v>0</v>
      </c>
      <c r="X68" s="3" t="s">
        <v>407</v>
      </c>
      <c r="Y68" s="3" t="s">
        <v>407</v>
      </c>
      <c r="Z68" s="3" t="s">
        <v>407</v>
      </c>
      <c r="AA68" s="79">
        <v>0</v>
      </c>
      <c r="AB68" s="4">
        <v>108</v>
      </c>
      <c r="AC68" s="80">
        <v>106.36</v>
      </c>
      <c r="AD68" s="80">
        <v>99.68</v>
      </c>
      <c r="AE68" s="3">
        <v>100.88</v>
      </c>
      <c r="AF68" s="81">
        <v>130</v>
      </c>
      <c r="AG68" s="105">
        <v>11449149</v>
      </c>
      <c r="AH68" s="105">
        <v>0</v>
      </c>
      <c r="AI68" s="105">
        <v>0</v>
      </c>
      <c r="AJ68" s="105">
        <v>0</v>
      </c>
      <c r="AK68" s="82" t="s">
        <v>407</v>
      </c>
      <c r="AL68" s="135">
        <v>11449149</v>
      </c>
      <c r="AM68" s="135">
        <v>0</v>
      </c>
      <c r="AN68" s="82" t="s">
        <v>407</v>
      </c>
      <c r="AO68" s="82" t="s">
        <v>407</v>
      </c>
      <c r="AP68" s="105">
        <v>0</v>
      </c>
      <c r="AQ68" s="82" t="s">
        <v>407</v>
      </c>
      <c r="AR68" s="82" t="s">
        <v>407</v>
      </c>
      <c r="AS68" s="82" t="s">
        <v>407</v>
      </c>
      <c r="AT68" s="104">
        <v>2682</v>
      </c>
      <c r="AU68" s="82">
        <v>4198</v>
      </c>
      <c r="AV68" s="82">
        <v>3770</v>
      </c>
      <c r="AW68" s="80">
        <v>949.21</v>
      </c>
      <c r="AX68" s="82">
        <v>4269</v>
      </c>
      <c r="AY68" s="80">
        <v>4.4974469033029196</v>
      </c>
      <c r="AZ68" s="83">
        <v>1.9E-3</v>
      </c>
      <c r="BA68" s="3">
        <v>14</v>
      </c>
      <c r="BB68" s="3">
        <v>7219</v>
      </c>
      <c r="BC68" s="123">
        <v>102.3</v>
      </c>
      <c r="BD68" s="3">
        <v>104.2</v>
      </c>
      <c r="BE68" s="86"/>
      <c r="BF68" s="86"/>
      <c r="BG68" s="86"/>
      <c r="BH68" s="86" t="s">
        <v>407</v>
      </c>
      <c r="BI68" s="92">
        <v>119</v>
      </c>
      <c r="BJ68" s="86"/>
      <c r="BK68" s="86" t="s">
        <v>407</v>
      </c>
      <c r="BL68" s="86" t="s">
        <v>407</v>
      </c>
      <c r="BM68" s="86"/>
      <c r="BN68" s="86" t="s">
        <v>407</v>
      </c>
      <c r="BO68" s="86" t="s">
        <v>407</v>
      </c>
      <c r="BP68" s="86" t="s">
        <v>407</v>
      </c>
      <c r="BQ68" s="86" t="s">
        <v>407</v>
      </c>
      <c r="BR68" s="86" t="s">
        <v>407</v>
      </c>
      <c r="BV68" s="3" t="s">
        <v>407</v>
      </c>
      <c r="BW68" s="3" t="s">
        <v>395</v>
      </c>
      <c r="BY68" s="3" t="s">
        <v>407</v>
      </c>
      <c r="BZ68" s="3" t="s">
        <v>407</v>
      </c>
      <c r="CB68" s="3" t="s">
        <v>407</v>
      </c>
      <c r="CC68" s="3" t="s">
        <v>407</v>
      </c>
      <c r="CD68" s="3" t="s">
        <v>407</v>
      </c>
      <c r="CE68" s="85">
        <v>15289115</v>
      </c>
      <c r="CF68" s="82">
        <v>0</v>
      </c>
      <c r="CG68" s="82">
        <v>0</v>
      </c>
      <c r="CH68" s="82">
        <v>0</v>
      </c>
      <c r="CI68" s="82" t="s">
        <v>407</v>
      </c>
      <c r="CJ68" s="82">
        <v>15289115</v>
      </c>
      <c r="CK68" s="82">
        <v>0</v>
      </c>
      <c r="CL68" s="82" t="s">
        <v>407</v>
      </c>
      <c r="CM68" s="82" t="s">
        <v>407</v>
      </c>
      <c r="CN68" s="82">
        <v>0</v>
      </c>
      <c r="CO68" s="82" t="s">
        <v>407</v>
      </c>
      <c r="CP68" s="82" t="s">
        <v>407</v>
      </c>
      <c r="CQ68" s="82" t="s">
        <v>407</v>
      </c>
      <c r="CR68" s="131">
        <v>86</v>
      </c>
      <c r="CS68" s="131">
        <v>0</v>
      </c>
      <c r="CT68" s="131">
        <v>0</v>
      </c>
      <c r="CU68" s="132">
        <v>0</v>
      </c>
      <c r="CV68" s="3" t="s">
        <v>407</v>
      </c>
      <c r="CW68" s="79">
        <v>0</v>
      </c>
      <c r="CX68" s="131">
        <v>22</v>
      </c>
      <c r="CY68" s="131">
        <v>0</v>
      </c>
      <c r="CZ68" s="80" t="s">
        <v>407</v>
      </c>
      <c r="DA68" s="80" t="s">
        <v>407</v>
      </c>
      <c r="DB68" s="79">
        <v>22</v>
      </c>
      <c r="DC68" s="131">
        <v>0</v>
      </c>
      <c r="DD68" s="3" t="s">
        <v>407</v>
      </c>
      <c r="DE68" s="3" t="s">
        <v>407</v>
      </c>
      <c r="DF68" s="3" t="s">
        <v>407</v>
      </c>
      <c r="DG68" s="79">
        <v>0</v>
      </c>
      <c r="DH68" s="4">
        <v>108</v>
      </c>
      <c r="DI68" s="80">
        <v>106.35</v>
      </c>
      <c r="DJ68" s="138">
        <v>99.67</v>
      </c>
      <c r="DK68" s="80">
        <v>100.87</v>
      </c>
      <c r="DL68" s="3">
        <v>135</v>
      </c>
      <c r="DP68" s="1"/>
      <c r="DQ68" s="1"/>
    </row>
    <row r="69" spans="1:121" s="3" customFormat="1" x14ac:dyDescent="0.2">
      <c r="A69" s="3">
        <v>85</v>
      </c>
      <c r="B69" s="3" t="s">
        <v>63</v>
      </c>
      <c r="C69" s="3" t="s">
        <v>167</v>
      </c>
      <c r="D69" s="3" t="s">
        <v>446</v>
      </c>
      <c r="E69" s="14">
        <v>2020</v>
      </c>
      <c r="F69" s="82">
        <v>1847</v>
      </c>
      <c r="G69" s="82">
        <v>1551342</v>
      </c>
      <c r="H69" s="82">
        <v>1130451</v>
      </c>
      <c r="I69" s="11">
        <v>388</v>
      </c>
      <c r="J69" s="82">
        <v>306215</v>
      </c>
      <c r="K69" s="82">
        <v>232131</v>
      </c>
      <c r="L69" s="131">
        <v>39</v>
      </c>
      <c r="M69" s="131">
        <v>59</v>
      </c>
      <c r="N69" s="131">
        <v>0</v>
      </c>
      <c r="O69" s="132">
        <v>0</v>
      </c>
      <c r="P69" s="3" t="s">
        <v>407</v>
      </c>
      <c r="Q69" s="79">
        <v>59</v>
      </c>
      <c r="R69" s="131">
        <v>22</v>
      </c>
      <c r="S69" s="131">
        <v>0</v>
      </c>
      <c r="T69" s="80" t="s">
        <v>407</v>
      </c>
      <c r="U69" s="80" t="s">
        <v>407</v>
      </c>
      <c r="V69" s="79">
        <v>22</v>
      </c>
      <c r="W69" s="131">
        <v>0</v>
      </c>
      <c r="X69" s="3" t="s">
        <v>407</v>
      </c>
      <c r="Y69" s="3" t="s">
        <v>407</v>
      </c>
      <c r="Z69" s="3" t="s">
        <v>407</v>
      </c>
      <c r="AA69" s="79">
        <v>0</v>
      </c>
      <c r="AB69" s="4">
        <v>120</v>
      </c>
      <c r="AC69" s="80">
        <v>106.36</v>
      </c>
      <c r="AD69" s="80">
        <v>99.68</v>
      </c>
      <c r="AE69" s="3">
        <v>100.88</v>
      </c>
      <c r="AF69" s="81">
        <v>130</v>
      </c>
      <c r="AG69" s="105">
        <v>4682209</v>
      </c>
      <c r="AH69" s="105">
        <v>4682209</v>
      </c>
      <c r="AI69" s="105">
        <v>0</v>
      </c>
      <c r="AJ69" s="105">
        <v>0</v>
      </c>
      <c r="AK69" s="82" t="s">
        <v>407</v>
      </c>
      <c r="AL69" s="135">
        <v>4682209</v>
      </c>
      <c r="AM69" s="135">
        <v>0</v>
      </c>
      <c r="AN69" s="82" t="s">
        <v>407</v>
      </c>
      <c r="AO69" s="82" t="s">
        <v>407</v>
      </c>
      <c r="AP69" s="105">
        <v>0</v>
      </c>
      <c r="AQ69" s="82" t="s">
        <v>407</v>
      </c>
      <c r="AR69" s="82" t="s">
        <v>407</v>
      </c>
      <c r="AS69" s="82" t="s">
        <v>407</v>
      </c>
      <c r="AT69" s="104">
        <v>2535</v>
      </c>
      <c r="AU69" s="82">
        <v>4198</v>
      </c>
      <c r="AV69" s="82">
        <v>3770</v>
      </c>
      <c r="AW69" s="80">
        <v>649.6</v>
      </c>
      <c r="AX69" s="82">
        <v>1847</v>
      </c>
      <c r="AY69" s="80">
        <v>2.84328136948014</v>
      </c>
      <c r="AZ69" s="83">
        <v>1.3299999999999999E-2</v>
      </c>
      <c r="BA69" s="3">
        <v>61</v>
      </c>
      <c r="BB69" s="3">
        <v>4590</v>
      </c>
      <c r="BC69" s="123">
        <v>102.3</v>
      </c>
      <c r="BD69" s="3">
        <v>104.2</v>
      </c>
      <c r="BE69" s="86">
        <v>163</v>
      </c>
      <c r="BF69" s="86"/>
      <c r="BG69" s="86"/>
      <c r="BH69" s="86" t="s">
        <v>407</v>
      </c>
      <c r="BI69" s="92">
        <v>57</v>
      </c>
      <c r="BJ69" s="86"/>
      <c r="BK69" s="86" t="s">
        <v>407</v>
      </c>
      <c r="BL69" s="86" t="s">
        <v>407</v>
      </c>
      <c r="BM69" s="86"/>
      <c r="BN69" s="86" t="s">
        <v>407</v>
      </c>
      <c r="BO69" s="86" t="s">
        <v>407</v>
      </c>
      <c r="BP69" s="86" t="s">
        <v>407</v>
      </c>
      <c r="BQ69" s="86" t="s">
        <v>407</v>
      </c>
      <c r="BR69" s="86" t="s">
        <v>407</v>
      </c>
      <c r="BS69" s="3" t="s">
        <v>396</v>
      </c>
      <c r="BV69" s="3" t="s">
        <v>407</v>
      </c>
      <c r="BW69" s="3" t="s">
        <v>408</v>
      </c>
      <c r="BY69" s="3" t="s">
        <v>407</v>
      </c>
      <c r="BZ69" s="3" t="s">
        <v>407</v>
      </c>
      <c r="CB69" s="3" t="s">
        <v>407</v>
      </c>
      <c r="CC69" s="3" t="s">
        <v>407</v>
      </c>
      <c r="CD69" s="3" t="s">
        <v>407</v>
      </c>
      <c r="CE69" s="85">
        <v>6615095</v>
      </c>
      <c r="CF69" s="82">
        <v>6615095</v>
      </c>
      <c r="CG69" s="82">
        <v>0</v>
      </c>
      <c r="CH69" s="82">
        <v>0</v>
      </c>
      <c r="CI69" s="82" t="s">
        <v>407</v>
      </c>
      <c r="CJ69" s="82">
        <v>6615095</v>
      </c>
      <c r="CK69" s="82">
        <v>0</v>
      </c>
      <c r="CL69" s="82" t="s">
        <v>407</v>
      </c>
      <c r="CM69" s="82" t="s">
        <v>407</v>
      </c>
      <c r="CN69" s="82">
        <v>0</v>
      </c>
      <c r="CO69" s="82" t="s">
        <v>407</v>
      </c>
      <c r="CP69" s="82" t="s">
        <v>407</v>
      </c>
      <c r="CQ69" s="82" t="s">
        <v>407</v>
      </c>
      <c r="CR69" s="131">
        <v>39</v>
      </c>
      <c r="CS69" s="131">
        <v>59</v>
      </c>
      <c r="CT69" s="131">
        <v>0</v>
      </c>
      <c r="CU69" s="132">
        <v>0</v>
      </c>
      <c r="CV69" s="3" t="s">
        <v>407</v>
      </c>
      <c r="CW69" s="79">
        <v>59</v>
      </c>
      <c r="CX69" s="131">
        <v>22</v>
      </c>
      <c r="CY69" s="131">
        <v>0</v>
      </c>
      <c r="CZ69" s="80" t="s">
        <v>407</v>
      </c>
      <c r="DA69" s="80" t="s">
        <v>407</v>
      </c>
      <c r="DB69" s="79">
        <v>22</v>
      </c>
      <c r="DC69" s="131">
        <v>0</v>
      </c>
      <c r="DD69" s="3" t="s">
        <v>407</v>
      </c>
      <c r="DE69" s="3" t="s">
        <v>407</v>
      </c>
      <c r="DF69" s="3" t="s">
        <v>407</v>
      </c>
      <c r="DG69" s="79">
        <v>0</v>
      </c>
      <c r="DH69" s="4">
        <v>120</v>
      </c>
      <c r="DI69" s="80">
        <v>106.35</v>
      </c>
      <c r="DJ69" s="138">
        <v>99.67</v>
      </c>
      <c r="DK69" s="80">
        <v>100.87</v>
      </c>
      <c r="DL69" s="3">
        <v>135</v>
      </c>
      <c r="DP69" s="1"/>
      <c r="DQ69" s="1"/>
    </row>
    <row r="70" spans="1:121" s="3" customFormat="1" x14ac:dyDescent="0.2">
      <c r="A70" s="3">
        <v>86</v>
      </c>
      <c r="B70" s="3" t="s">
        <v>64</v>
      </c>
      <c r="C70" s="3" t="s">
        <v>167</v>
      </c>
      <c r="D70" s="3" t="s">
        <v>446</v>
      </c>
      <c r="E70" s="14">
        <v>2020</v>
      </c>
      <c r="F70" s="82">
        <v>5966</v>
      </c>
      <c r="G70" s="82">
        <v>1551342</v>
      </c>
      <c r="H70" s="82">
        <v>1130451</v>
      </c>
      <c r="I70" s="82">
        <v>1209</v>
      </c>
      <c r="J70" s="82">
        <v>306215</v>
      </c>
      <c r="K70" s="82">
        <v>232131</v>
      </c>
      <c r="L70" s="145">
        <v>46</v>
      </c>
      <c r="M70" s="145">
        <v>38</v>
      </c>
      <c r="N70" s="145">
        <v>0</v>
      </c>
      <c r="O70" s="133">
        <v>0</v>
      </c>
      <c r="P70" s="3" t="s">
        <v>407</v>
      </c>
      <c r="Q70" s="79">
        <v>38</v>
      </c>
      <c r="R70" s="145">
        <v>21</v>
      </c>
      <c r="S70" s="145">
        <v>0</v>
      </c>
      <c r="T70" s="80" t="s">
        <v>407</v>
      </c>
      <c r="U70" s="80" t="s">
        <v>407</v>
      </c>
      <c r="V70" s="79">
        <v>21</v>
      </c>
      <c r="W70" s="145">
        <v>0</v>
      </c>
      <c r="X70" s="3" t="s">
        <v>407</v>
      </c>
      <c r="Y70" s="3" t="s">
        <v>407</v>
      </c>
      <c r="Z70" s="3" t="s">
        <v>407</v>
      </c>
      <c r="AA70" s="79">
        <v>0</v>
      </c>
      <c r="AB70" s="80">
        <v>105</v>
      </c>
      <c r="AC70" s="80">
        <v>106.36</v>
      </c>
      <c r="AD70" s="80">
        <v>99.68</v>
      </c>
      <c r="AE70" s="3">
        <v>100.88</v>
      </c>
      <c r="AF70" s="81">
        <v>130</v>
      </c>
      <c r="AG70" s="127">
        <v>16146355</v>
      </c>
      <c r="AH70" s="127">
        <v>16146355</v>
      </c>
      <c r="AI70" s="127">
        <v>0</v>
      </c>
      <c r="AJ70" s="127">
        <v>0</v>
      </c>
      <c r="AK70" s="82" t="s">
        <v>407</v>
      </c>
      <c r="AL70" s="146">
        <v>16146355</v>
      </c>
      <c r="AM70" s="146">
        <v>0</v>
      </c>
      <c r="AN70" s="82" t="s">
        <v>407</v>
      </c>
      <c r="AO70" s="82" t="s">
        <v>407</v>
      </c>
      <c r="AP70" s="127">
        <v>0</v>
      </c>
      <c r="AQ70" s="82" t="s">
        <v>407</v>
      </c>
      <c r="AR70" s="82" t="s">
        <v>407</v>
      </c>
      <c r="AS70" s="82" t="s">
        <v>407</v>
      </c>
      <c r="AT70" s="130">
        <v>2706</v>
      </c>
      <c r="AU70" s="82">
        <v>4198</v>
      </c>
      <c r="AV70" s="82">
        <v>3770</v>
      </c>
      <c r="AW70" s="80">
        <v>1020.7</v>
      </c>
      <c r="AX70" s="82">
        <v>5966</v>
      </c>
      <c r="AY70" s="80">
        <v>5.8449993994141698</v>
      </c>
      <c r="AZ70" s="83">
        <v>0</v>
      </c>
      <c r="BA70" s="3">
        <v>0</v>
      </c>
      <c r="BB70" s="3">
        <v>9397</v>
      </c>
      <c r="BC70" s="123">
        <v>102.3</v>
      </c>
      <c r="BD70" s="3">
        <v>104.2</v>
      </c>
      <c r="BE70" s="86">
        <v>479</v>
      </c>
      <c r="BF70" s="86"/>
      <c r="BG70" s="86"/>
      <c r="BH70" s="86" t="s">
        <v>407</v>
      </c>
      <c r="BI70" s="92">
        <v>161</v>
      </c>
      <c r="BJ70" s="86"/>
      <c r="BK70" s="86" t="s">
        <v>407</v>
      </c>
      <c r="BL70" s="86" t="s">
        <v>407</v>
      </c>
      <c r="BM70" s="86"/>
      <c r="BN70" s="86" t="s">
        <v>407</v>
      </c>
      <c r="BO70" s="86" t="s">
        <v>407</v>
      </c>
      <c r="BP70" s="86" t="s">
        <v>407</v>
      </c>
      <c r="BQ70" s="86" t="s">
        <v>407</v>
      </c>
      <c r="BR70" s="86" t="s">
        <v>407</v>
      </c>
      <c r="BS70" s="3" t="s">
        <v>64</v>
      </c>
      <c r="BV70" s="3" t="s">
        <v>407</v>
      </c>
      <c r="BW70" s="3" t="s">
        <v>64</v>
      </c>
      <c r="BY70" s="3" t="s">
        <v>407</v>
      </c>
      <c r="BZ70" s="3" t="s">
        <v>407</v>
      </c>
      <c r="CB70" s="3" t="s">
        <v>407</v>
      </c>
      <c r="CC70" s="3" t="s">
        <v>407</v>
      </c>
      <c r="CD70" s="3" t="s">
        <v>407</v>
      </c>
      <c r="CE70" s="85">
        <v>21369588</v>
      </c>
      <c r="CF70" s="82">
        <v>21369588</v>
      </c>
      <c r="CG70" s="82">
        <v>0</v>
      </c>
      <c r="CH70" s="82">
        <v>0</v>
      </c>
      <c r="CI70" s="82" t="s">
        <v>407</v>
      </c>
      <c r="CJ70" s="82">
        <v>21369588</v>
      </c>
      <c r="CK70" s="82">
        <v>0</v>
      </c>
      <c r="CL70" s="82" t="s">
        <v>407</v>
      </c>
      <c r="CM70" s="82" t="s">
        <v>407</v>
      </c>
      <c r="CN70" s="82">
        <v>0</v>
      </c>
      <c r="CO70" s="82" t="s">
        <v>407</v>
      </c>
      <c r="CP70" s="82" t="s">
        <v>407</v>
      </c>
      <c r="CQ70" s="82" t="s">
        <v>407</v>
      </c>
      <c r="CR70" s="145">
        <v>46</v>
      </c>
      <c r="CS70" s="145">
        <v>38</v>
      </c>
      <c r="CT70" s="145">
        <v>0</v>
      </c>
      <c r="CU70" s="133">
        <v>0</v>
      </c>
      <c r="CV70" s="3" t="s">
        <v>407</v>
      </c>
      <c r="CW70" s="79">
        <v>38</v>
      </c>
      <c r="CX70" s="145">
        <v>21</v>
      </c>
      <c r="CY70" s="145">
        <v>0</v>
      </c>
      <c r="CZ70" s="80" t="s">
        <v>407</v>
      </c>
      <c r="DA70" s="80" t="s">
        <v>407</v>
      </c>
      <c r="DB70" s="79">
        <v>21</v>
      </c>
      <c r="DC70" s="145">
        <v>0</v>
      </c>
      <c r="DD70" s="3" t="s">
        <v>407</v>
      </c>
      <c r="DE70" s="3" t="s">
        <v>407</v>
      </c>
      <c r="DF70" s="3" t="s">
        <v>407</v>
      </c>
      <c r="DG70" s="79">
        <v>0</v>
      </c>
      <c r="DH70" s="80">
        <v>105</v>
      </c>
      <c r="DI70" s="80">
        <v>106.35</v>
      </c>
      <c r="DJ70" s="139">
        <v>99.67</v>
      </c>
      <c r="DK70" s="80">
        <v>100.87</v>
      </c>
      <c r="DL70" s="3">
        <v>135</v>
      </c>
    </row>
    <row r="71" spans="1:121" s="3" customFormat="1" x14ac:dyDescent="0.2">
      <c r="A71" s="3">
        <v>87</v>
      </c>
      <c r="B71" s="3" t="s">
        <v>65</v>
      </c>
      <c r="C71" s="3" t="s">
        <v>167</v>
      </c>
      <c r="D71" s="3" t="s">
        <v>446</v>
      </c>
      <c r="E71" s="14">
        <v>2020</v>
      </c>
      <c r="F71" s="82">
        <v>947</v>
      </c>
      <c r="G71" s="82">
        <v>1551342</v>
      </c>
      <c r="H71" s="82">
        <v>1130451</v>
      </c>
      <c r="I71" s="11">
        <v>257</v>
      </c>
      <c r="J71" s="82">
        <v>306215</v>
      </c>
      <c r="K71" s="82">
        <v>232131</v>
      </c>
      <c r="L71" s="131">
        <v>38</v>
      </c>
      <c r="M71" s="131">
        <v>59</v>
      </c>
      <c r="N71" s="131">
        <v>0</v>
      </c>
      <c r="O71" s="132">
        <v>0</v>
      </c>
      <c r="P71" s="3" t="s">
        <v>407</v>
      </c>
      <c r="Q71" s="79">
        <v>59</v>
      </c>
      <c r="R71" s="131">
        <v>22</v>
      </c>
      <c r="S71" s="131">
        <v>0</v>
      </c>
      <c r="T71" s="80" t="s">
        <v>407</v>
      </c>
      <c r="U71" s="80" t="s">
        <v>407</v>
      </c>
      <c r="V71" s="79">
        <v>22</v>
      </c>
      <c r="W71" s="131">
        <v>0</v>
      </c>
      <c r="X71" s="3" t="s">
        <v>407</v>
      </c>
      <c r="Y71" s="3" t="s">
        <v>407</v>
      </c>
      <c r="Z71" s="3" t="s">
        <v>407</v>
      </c>
      <c r="AA71" s="79">
        <v>0</v>
      </c>
      <c r="AB71" s="4">
        <v>119</v>
      </c>
      <c r="AC71" s="80">
        <v>106.36</v>
      </c>
      <c r="AD71" s="80">
        <v>99.68</v>
      </c>
      <c r="AE71" s="3">
        <v>100.88</v>
      </c>
      <c r="AF71" s="81">
        <v>130</v>
      </c>
      <c r="AG71" s="105">
        <v>2719048</v>
      </c>
      <c r="AH71" s="105">
        <v>2719048</v>
      </c>
      <c r="AI71" s="105">
        <v>0</v>
      </c>
      <c r="AJ71" s="105">
        <v>0</v>
      </c>
      <c r="AK71" s="82" t="s">
        <v>407</v>
      </c>
      <c r="AL71" s="135">
        <v>2719048</v>
      </c>
      <c r="AM71" s="135">
        <v>0</v>
      </c>
      <c r="AN71" s="82" t="s">
        <v>407</v>
      </c>
      <c r="AO71" s="82" t="s">
        <v>407</v>
      </c>
      <c r="AP71" s="105">
        <v>0</v>
      </c>
      <c r="AQ71" s="82" t="s">
        <v>407</v>
      </c>
      <c r="AR71" s="82" t="s">
        <v>407</v>
      </c>
      <c r="AS71" s="82" t="s">
        <v>407</v>
      </c>
      <c r="AT71" s="104">
        <v>2871</v>
      </c>
      <c r="AU71" s="82">
        <v>4198</v>
      </c>
      <c r="AV71" s="82">
        <v>3770</v>
      </c>
      <c r="AW71" s="80">
        <v>596.62</v>
      </c>
      <c r="AX71" s="82">
        <v>947</v>
      </c>
      <c r="AY71" s="80">
        <v>1.5872807901658601</v>
      </c>
      <c r="AZ71" s="83">
        <v>1.5800000000000002E-2</v>
      </c>
      <c r="BA71" s="3">
        <v>40</v>
      </c>
      <c r="BB71" s="3">
        <v>2539</v>
      </c>
      <c r="BC71" s="123">
        <v>102.3</v>
      </c>
      <c r="BD71" s="3">
        <v>104.2</v>
      </c>
      <c r="BE71" s="86">
        <v>136</v>
      </c>
      <c r="BF71" s="86"/>
      <c r="BG71" s="86"/>
      <c r="BH71" s="86" t="s">
        <v>407</v>
      </c>
      <c r="BI71" s="92">
        <v>23</v>
      </c>
      <c r="BJ71" s="86"/>
      <c r="BK71" s="86" t="s">
        <v>407</v>
      </c>
      <c r="BL71" s="86" t="s">
        <v>407</v>
      </c>
      <c r="BM71" s="86"/>
      <c r="BN71" s="86" t="s">
        <v>407</v>
      </c>
      <c r="BO71" s="86" t="s">
        <v>407</v>
      </c>
      <c r="BP71" s="86" t="s">
        <v>407</v>
      </c>
      <c r="BQ71" s="86" t="s">
        <v>407</v>
      </c>
      <c r="BR71" s="86" t="s">
        <v>407</v>
      </c>
      <c r="BS71" s="3" t="s">
        <v>396</v>
      </c>
      <c r="BV71" s="3" t="s">
        <v>407</v>
      </c>
      <c r="BW71" s="3" t="s">
        <v>408</v>
      </c>
      <c r="BY71" s="3" t="s">
        <v>407</v>
      </c>
      <c r="BZ71" s="3" t="s">
        <v>407</v>
      </c>
      <c r="CB71" s="3" t="s">
        <v>407</v>
      </c>
      <c r="CC71" s="3" t="s">
        <v>407</v>
      </c>
      <c r="CD71" s="3" t="s">
        <v>407</v>
      </c>
      <c r="CE71" s="85">
        <v>3391892</v>
      </c>
      <c r="CF71" s="82">
        <v>3391892</v>
      </c>
      <c r="CG71" s="82">
        <v>0</v>
      </c>
      <c r="CH71" s="82">
        <v>0</v>
      </c>
      <c r="CI71" s="82" t="s">
        <v>407</v>
      </c>
      <c r="CJ71" s="82">
        <v>3391892</v>
      </c>
      <c r="CK71" s="82">
        <v>0</v>
      </c>
      <c r="CL71" s="82" t="s">
        <v>407</v>
      </c>
      <c r="CM71" s="82" t="s">
        <v>407</v>
      </c>
      <c r="CN71" s="82">
        <v>0</v>
      </c>
      <c r="CO71" s="82" t="s">
        <v>407</v>
      </c>
      <c r="CP71" s="82" t="s">
        <v>407</v>
      </c>
      <c r="CQ71" s="82" t="s">
        <v>407</v>
      </c>
      <c r="CR71" s="131">
        <v>38</v>
      </c>
      <c r="CS71" s="131">
        <v>59</v>
      </c>
      <c r="CT71" s="131">
        <v>0</v>
      </c>
      <c r="CU71" s="132">
        <v>0</v>
      </c>
      <c r="CV71" s="3" t="s">
        <v>407</v>
      </c>
      <c r="CW71" s="79">
        <v>59</v>
      </c>
      <c r="CX71" s="131">
        <v>22</v>
      </c>
      <c r="CY71" s="131">
        <v>0</v>
      </c>
      <c r="CZ71" s="80" t="s">
        <v>407</v>
      </c>
      <c r="DA71" s="80" t="s">
        <v>407</v>
      </c>
      <c r="DB71" s="79">
        <v>22</v>
      </c>
      <c r="DC71" s="131">
        <v>0</v>
      </c>
      <c r="DD71" s="3" t="s">
        <v>407</v>
      </c>
      <c r="DE71" s="3" t="s">
        <v>407</v>
      </c>
      <c r="DF71" s="3" t="s">
        <v>407</v>
      </c>
      <c r="DG71" s="79">
        <v>0</v>
      </c>
      <c r="DH71" s="4">
        <v>119</v>
      </c>
      <c r="DI71" s="80">
        <v>106.35</v>
      </c>
      <c r="DJ71" s="138">
        <v>99.67</v>
      </c>
      <c r="DK71" s="80">
        <v>100.87</v>
      </c>
      <c r="DL71" s="3">
        <v>135</v>
      </c>
      <c r="DP71" s="1"/>
      <c r="DQ71" s="1"/>
    </row>
    <row r="72" spans="1:121" s="152" customFormat="1" x14ac:dyDescent="0.2">
      <c r="A72" s="152">
        <v>88</v>
      </c>
      <c r="B72" s="152" t="s">
        <v>66</v>
      </c>
      <c r="C72" s="152" t="s">
        <v>167</v>
      </c>
      <c r="D72" s="152" t="s">
        <v>446</v>
      </c>
      <c r="E72" s="239">
        <v>2020</v>
      </c>
      <c r="F72" s="240">
        <v>3225</v>
      </c>
      <c r="G72" s="240">
        <v>1551342</v>
      </c>
      <c r="H72" s="240">
        <v>1130451</v>
      </c>
      <c r="I72" s="240">
        <v>514</v>
      </c>
      <c r="J72" s="240">
        <v>306215</v>
      </c>
      <c r="K72" s="240">
        <v>232131</v>
      </c>
      <c r="L72" s="241">
        <v>21</v>
      </c>
      <c r="M72" s="241">
        <v>33</v>
      </c>
      <c r="N72" s="241">
        <v>0</v>
      </c>
      <c r="O72" s="242">
        <v>0</v>
      </c>
      <c r="P72" s="152" t="s">
        <v>407</v>
      </c>
      <c r="Q72" s="243">
        <v>33</v>
      </c>
      <c r="R72" s="241">
        <v>22</v>
      </c>
      <c r="S72" s="241">
        <v>0</v>
      </c>
      <c r="T72" s="244" t="s">
        <v>407</v>
      </c>
      <c r="U72" s="244" t="s">
        <v>407</v>
      </c>
      <c r="V72" s="243">
        <v>22</v>
      </c>
      <c r="W72" s="241">
        <v>0</v>
      </c>
      <c r="X72" s="152" t="s">
        <v>407</v>
      </c>
      <c r="Y72" s="152" t="s">
        <v>407</v>
      </c>
      <c r="Z72" s="152" t="s">
        <v>407</v>
      </c>
      <c r="AA72" s="243">
        <v>0</v>
      </c>
      <c r="AB72" s="244">
        <v>76</v>
      </c>
      <c r="AC72" s="244">
        <v>106.36</v>
      </c>
      <c r="AD72" s="244">
        <v>99.68</v>
      </c>
      <c r="AE72" s="152">
        <v>100.88</v>
      </c>
      <c r="AF72" s="245">
        <v>130</v>
      </c>
      <c r="AG72" s="246">
        <v>19063101</v>
      </c>
      <c r="AH72" s="246">
        <v>19063101</v>
      </c>
      <c r="AI72" s="246">
        <v>0</v>
      </c>
      <c r="AJ72" s="246">
        <v>0</v>
      </c>
      <c r="AK72" s="240" t="s">
        <v>407</v>
      </c>
      <c r="AL72" s="247">
        <v>19063101</v>
      </c>
      <c r="AM72" s="247">
        <v>0</v>
      </c>
      <c r="AN72" s="240" t="s">
        <v>407</v>
      </c>
      <c r="AO72" s="240" t="s">
        <v>407</v>
      </c>
      <c r="AP72" s="246">
        <v>0</v>
      </c>
      <c r="AQ72" s="240" t="s">
        <v>407</v>
      </c>
      <c r="AR72" s="240" t="s">
        <v>407</v>
      </c>
      <c r="AS72" s="240" t="s">
        <v>407</v>
      </c>
      <c r="AT72" s="248">
        <v>5911</v>
      </c>
      <c r="AU72" s="240">
        <v>4198</v>
      </c>
      <c r="AV72" s="240">
        <v>3770</v>
      </c>
      <c r="AW72" s="244">
        <v>538.71</v>
      </c>
      <c r="AX72" s="240">
        <v>3225</v>
      </c>
      <c r="AY72" s="244">
        <v>5.9865450247338998</v>
      </c>
      <c r="AZ72" s="249">
        <v>2.3999999999999998E-3</v>
      </c>
      <c r="BA72" s="152">
        <v>23</v>
      </c>
      <c r="BB72" s="152">
        <v>9674</v>
      </c>
      <c r="BC72" s="250">
        <v>102.3</v>
      </c>
      <c r="BD72" s="152">
        <v>104.2</v>
      </c>
      <c r="BE72" s="251">
        <v>220</v>
      </c>
      <c r="BF72" s="251"/>
      <c r="BG72" s="251"/>
      <c r="BH72" s="251" t="s">
        <v>407</v>
      </c>
      <c r="BI72" s="252">
        <v>55</v>
      </c>
      <c r="BJ72" s="251"/>
      <c r="BK72" s="251" t="s">
        <v>407</v>
      </c>
      <c r="BL72" s="251" t="s">
        <v>407</v>
      </c>
      <c r="BM72" s="251"/>
      <c r="BN72" s="251" t="s">
        <v>407</v>
      </c>
      <c r="BO72" s="251" t="s">
        <v>407</v>
      </c>
      <c r="BP72" s="251" t="s">
        <v>407</v>
      </c>
      <c r="BQ72" s="251" t="s">
        <v>407</v>
      </c>
      <c r="BR72" s="251" t="s">
        <v>407</v>
      </c>
      <c r="BS72" s="152" t="s">
        <v>66</v>
      </c>
      <c r="BV72" s="152" t="s">
        <v>407</v>
      </c>
      <c r="BW72" s="152" t="s">
        <v>78</v>
      </c>
      <c r="BY72" s="152" t="s">
        <v>407</v>
      </c>
      <c r="BZ72" s="152" t="s">
        <v>407</v>
      </c>
      <c r="CB72" s="152" t="s">
        <v>407</v>
      </c>
      <c r="CC72" s="152" t="s">
        <v>407</v>
      </c>
      <c r="CD72" s="152" t="s">
        <v>407</v>
      </c>
      <c r="CE72" s="253">
        <v>15128246</v>
      </c>
      <c r="CF72" s="240">
        <v>15128246</v>
      </c>
      <c r="CG72" s="240">
        <v>0</v>
      </c>
      <c r="CH72" s="240">
        <v>0</v>
      </c>
      <c r="CI72" s="240" t="s">
        <v>407</v>
      </c>
      <c r="CJ72" s="240">
        <v>15128246</v>
      </c>
      <c r="CK72" s="240">
        <v>0</v>
      </c>
      <c r="CL72" s="240" t="s">
        <v>407</v>
      </c>
      <c r="CM72" s="240" t="s">
        <v>407</v>
      </c>
      <c r="CN72" s="240">
        <v>0</v>
      </c>
      <c r="CO72" s="240" t="s">
        <v>407</v>
      </c>
      <c r="CP72" s="240" t="s">
        <v>407</v>
      </c>
      <c r="CQ72" s="240" t="s">
        <v>407</v>
      </c>
      <c r="CR72" s="241">
        <v>21</v>
      </c>
      <c r="CS72" s="241">
        <v>33</v>
      </c>
      <c r="CT72" s="241">
        <v>0</v>
      </c>
      <c r="CU72" s="242">
        <v>0</v>
      </c>
      <c r="CV72" s="152" t="s">
        <v>407</v>
      </c>
      <c r="CW72" s="243">
        <v>33</v>
      </c>
      <c r="CX72" s="241">
        <v>22</v>
      </c>
      <c r="CY72" s="241">
        <v>0</v>
      </c>
      <c r="CZ72" s="244" t="s">
        <v>407</v>
      </c>
      <c r="DA72" s="244" t="s">
        <v>407</v>
      </c>
      <c r="DB72" s="243">
        <v>22</v>
      </c>
      <c r="DC72" s="241">
        <v>0</v>
      </c>
      <c r="DD72" s="152" t="s">
        <v>407</v>
      </c>
      <c r="DE72" s="152" t="s">
        <v>407</v>
      </c>
      <c r="DF72" s="152" t="s">
        <v>407</v>
      </c>
      <c r="DG72" s="243">
        <v>0</v>
      </c>
      <c r="DH72" s="244">
        <v>76</v>
      </c>
      <c r="DI72" s="244">
        <v>106.35</v>
      </c>
      <c r="DJ72" s="254">
        <v>99.67</v>
      </c>
      <c r="DK72" s="244">
        <v>100.87</v>
      </c>
      <c r="DL72" s="152">
        <v>135</v>
      </c>
    </row>
    <row r="73" spans="1:121" s="3" customFormat="1" x14ac:dyDescent="0.2">
      <c r="A73" s="3">
        <v>89</v>
      </c>
      <c r="B73" s="3" t="s">
        <v>67</v>
      </c>
      <c r="C73" s="3" t="s">
        <v>167</v>
      </c>
      <c r="D73" s="3" t="s">
        <v>446</v>
      </c>
      <c r="E73" s="14">
        <v>2020</v>
      </c>
      <c r="F73" s="82">
        <v>4937</v>
      </c>
      <c r="G73" s="82">
        <v>1551342</v>
      </c>
      <c r="H73" s="82">
        <v>1130451</v>
      </c>
      <c r="I73" s="11">
        <v>1009</v>
      </c>
      <c r="J73" s="82">
        <v>306215</v>
      </c>
      <c r="K73" s="82">
        <v>232131</v>
      </c>
      <c r="L73" s="131">
        <v>38</v>
      </c>
      <c r="M73" s="131">
        <v>44</v>
      </c>
      <c r="N73" s="131">
        <v>0</v>
      </c>
      <c r="O73" s="132">
        <v>0</v>
      </c>
      <c r="P73" s="3" t="s">
        <v>407</v>
      </c>
      <c r="Q73" s="79">
        <v>44</v>
      </c>
      <c r="R73" s="131">
        <v>25</v>
      </c>
      <c r="S73" s="131">
        <v>0</v>
      </c>
      <c r="T73" s="80" t="s">
        <v>407</v>
      </c>
      <c r="U73" s="80" t="s">
        <v>407</v>
      </c>
      <c r="V73" s="79">
        <v>25</v>
      </c>
      <c r="W73" s="131">
        <v>0</v>
      </c>
      <c r="X73" s="3" t="s">
        <v>407</v>
      </c>
      <c r="Y73" s="3" t="s">
        <v>407</v>
      </c>
      <c r="Z73" s="3" t="s">
        <v>407</v>
      </c>
      <c r="AA73" s="79">
        <v>0</v>
      </c>
      <c r="AB73" s="4">
        <v>107</v>
      </c>
      <c r="AC73" s="80">
        <v>106.36</v>
      </c>
      <c r="AD73" s="80">
        <v>99.68</v>
      </c>
      <c r="AE73" s="3">
        <v>100.88</v>
      </c>
      <c r="AF73" s="81">
        <v>130</v>
      </c>
      <c r="AG73" s="105">
        <v>11765506</v>
      </c>
      <c r="AH73" s="105">
        <v>11765506</v>
      </c>
      <c r="AI73" s="105">
        <v>0</v>
      </c>
      <c r="AJ73" s="105">
        <v>0</v>
      </c>
      <c r="AK73" s="82" t="s">
        <v>407</v>
      </c>
      <c r="AL73" s="135">
        <v>11765506</v>
      </c>
      <c r="AM73" s="135">
        <v>0</v>
      </c>
      <c r="AN73" s="82" t="s">
        <v>407</v>
      </c>
      <c r="AO73" s="82" t="s">
        <v>407</v>
      </c>
      <c r="AP73" s="105">
        <v>0</v>
      </c>
      <c r="AQ73" s="82" t="s">
        <v>407</v>
      </c>
      <c r="AR73" s="82" t="s">
        <v>407</v>
      </c>
      <c r="AS73" s="82" t="s">
        <v>407</v>
      </c>
      <c r="AT73" s="104">
        <v>2383</v>
      </c>
      <c r="AU73" s="82">
        <v>4198</v>
      </c>
      <c r="AV73" s="82">
        <v>3770</v>
      </c>
      <c r="AW73" s="80">
        <v>1386.65</v>
      </c>
      <c r="AX73" s="82">
        <v>4937</v>
      </c>
      <c r="AY73" s="80">
        <v>3.5603751245741502</v>
      </c>
      <c r="AZ73" s="83">
        <v>0</v>
      </c>
      <c r="BA73" s="3">
        <v>0</v>
      </c>
      <c r="BB73" s="3">
        <v>5769</v>
      </c>
      <c r="BC73" s="123">
        <v>102.3</v>
      </c>
      <c r="BD73" s="3">
        <v>104.2</v>
      </c>
      <c r="BE73" s="86">
        <v>408</v>
      </c>
      <c r="BF73" s="86"/>
      <c r="BG73" s="86"/>
      <c r="BH73" s="86" t="s">
        <v>407</v>
      </c>
      <c r="BI73" s="92">
        <v>135</v>
      </c>
      <c r="BJ73" s="86"/>
      <c r="BK73" s="86" t="s">
        <v>407</v>
      </c>
      <c r="BL73" s="86" t="s">
        <v>407</v>
      </c>
      <c r="BM73" s="86"/>
      <c r="BN73" s="86" t="s">
        <v>407</v>
      </c>
      <c r="BO73" s="86" t="s">
        <v>407</v>
      </c>
      <c r="BP73" s="86" t="s">
        <v>407</v>
      </c>
      <c r="BQ73" s="86" t="s">
        <v>407</v>
      </c>
      <c r="BR73" s="86" t="s">
        <v>407</v>
      </c>
      <c r="BS73" s="3" t="s">
        <v>67</v>
      </c>
      <c r="BV73" s="3" t="s">
        <v>407</v>
      </c>
      <c r="BW73" s="3" t="s">
        <v>397</v>
      </c>
      <c r="BY73" s="3" t="s">
        <v>407</v>
      </c>
      <c r="BZ73" s="3" t="s">
        <v>407</v>
      </c>
      <c r="CB73" s="3" t="s">
        <v>407</v>
      </c>
      <c r="CC73" s="3" t="s">
        <v>407</v>
      </c>
      <c r="CD73" s="3" t="s">
        <v>407</v>
      </c>
      <c r="CE73" s="85">
        <v>17682500</v>
      </c>
      <c r="CF73" s="82">
        <v>17682500</v>
      </c>
      <c r="CG73" s="82">
        <v>0</v>
      </c>
      <c r="CH73" s="82">
        <v>0</v>
      </c>
      <c r="CI73" s="82" t="s">
        <v>407</v>
      </c>
      <c r="CJ73" s="82">
        <v>17682500</v>
      </c>
      <c r="CK73" s="82">
        <v>0</v>
      </c>
      <c r="CL73" s="82" t="s">
        <v>407</v>
      </c>
      <c r="CM73" s="82" t="s">
        <v>407</v>
      </c>
      <c r="CN73" s="82">
        <v>0</v>
      </c>
      <c r="CO73" s="82" t="s">
        <v>407</v>
      </c>
      <c r="CP73" s="82" t="s">
        <v>407</v>
      </c>
      <c r="CQ73" s="82" t="s">
        <v>407</v>
      </c>
      <c r="CR73" s="131">
        <v>38</v>
      </c>
      <c r="CS73" s="131">
        <v>44</v>
      </c>
      <c r="CT73" s="131">
        <v>0</v>
      </c>
      <c r="CU73" s="132">
        <v>0</v>
      </c>
      <c r="CV73" s="3" t="s">
        <v>407</v>
      </c>
      <c r="CW73" s="79">
        <v>44</v>
      </c>
      <c r="CX73" s="131">
        <v>25</v>
      </c>
      <c r="CY73" s="131">
        <v>0</v>
      </c>
      <c r="CZ73" s="80" t="s">
        <v>407</v>
      </c>
      <c r="DA73" s="80" t="s">
        <v>407</v>
      </c>
      <c r="DB73" s="79">
        <v>25</v>
      </c>
      <c r="DC73" s="131">
        <v>0</v>
      </c>
      <c r="DD73" s="3" t="s">
        <v>407</v>
      </c>
      <c r="DE73" s="3" t="s">
        <v>407</v>
      </c>
      <c r="DF73" s="3" t="s">
        <v>407</v>
      </c>
      <c r="DG73" s="79">
        <v>0</v>
      </c>
      <c r="DH73" s="4">
        <v>107</v>
      </c>
      <c r="DI73" s="80">
        <v>106.35</v>
      </c>
      <c r="DJ73" s="138">
        <v>99.67</v>
      </c>
      <c r="DK73" s="80">
        <v>100.87</v>
      </c>
      <c r="DL73" s="3">
        <v>135</v>
      </c>
      <c r="DP73" s="1"/>
      <c r="DQ73" s="1"/>
    </row>
    <row r="74" spans="1:121" s="3" customFormat="1" x14ac:dyDescent="0.2">
      <c r="A74" s="3">
        <v>90</v>
      </c>
      <c r="B74" s="3" t="s">
        <v>68</v>
      </c>
      <c r="C74" s="3" t="s">
        <v>167</v>
      </c>
      <c r="D74" s="3" t="s">
        <v>446</v>
      </c>
      <c r="E74" s="14">
        <v>2020</v>
      </c>
      <c r="F74" s="82">
        <v>9446</v>
      </c>
      <c r="G74" s="82">
        <v>1551342</v>
      </c>
      <c r="H74" s="82">
        <v>1130451</v>
      </c>
      <c r="I74" s="11">
        <v>2058</v>
      </c>
      <c r="J74" s="82">
        <v>306215</v>
      </c>
      <c r="K74" s="82">
        <v>232131</v>
      </c>
      <c r="L74" s="131">
        <v>91</v>
      </c>
      <c r="M74" s="131">
        <v>0</v>
      </c>
      <c r="N74" s="131">
        <v>0</v>
      </c>
      <c r="O74" s="132">
        <v>0</v>
      </c>
      <c r="P74" s="3" t="s">
        <v>407</v>
      </c>
      <c r="Q74" s="79">
        <v>0</v>
      </c>
      <c r="R74" s="131">
        <v>25</v>
      </c>
      <c r="S74" s="131">
        <v>0</v>
      </c>
      <c r="T74" s="80" t="s">
        <v>407</v>
      </c>
      <c r="U74" s="80" t="s">
        <v>407</v>
      </c>
      <c r="V74" s="79">
        <v>25</v>
      </c>
      <c r="W74" s="131">
        <v>0</v>
      </c>
      <c r="X74" s="3" t="s">
        <v>407</v>
      </c>
      <c r="Y74" s="3" t="s">
        <v>407</v>
      </c>
      <c r="Z74" s="3" t="s">
        <v>407</v>
      </c>
      <c r="AA74" s="79">
        <v>0</v>
      </c>
      <c r="AB74" s="4">
        <v>116</v>
      </c>
      <c r="AC74" s="80">
        <v>106.36</v>
      </c>
      <c r="AD74" s="80">
        <v>99.68</v>
      </c>
      <c r="AE74" s="3">
        <v>100.88</v>
      </c>
      <c r="AF74" s="81">
        <v>130</v>
      </c>
      <c r="AG74" s="105">
        <v>21261214</v>
      </c>
      <c r="AH74" s="105">
        <v>0</v>
      </c>
      <c r="AI74" s="105">
        <v>0</v>
      </c>
      <c r="AJ74" s="105">
        <v>0</v>
      </c>
      <c r="AK74" s="82" t="s">
        <v>407</v>
      </c>
      <c r="AL74" s="135">
        <v>21261214</v>
      </c>
      <c r="AM74" s="135">
        <v>0</v>
      </c>
      <c r="AN74" s="82" t="s">
        <v>407</v>
      </c>
      <c r="AO74" s="82" t="s">
        <v>407</v>
      </c>
      <c r="AP74" s="105">
        <v>0</v>
      </c>
      <c r="AQ74" s="82" t="s">
        <v>407</v>
      </c>
      <c r="AR74" s="82" t="s">
        <v>407</v>
      </c>
      <c r="AS74" s="82" t="s">
        <v>407</v>
      </c>
      <c r="AT74" s="104">
        <v>2251</v>
      </c>
      <c r="AU74" s="82">
        <v>4198</v>
      </c>
      <c r="AV74" s="82">
        <v>3770</v>
      </c>
      <c r="AW74" s="80">
        <v>840.14</v>
      </c>
      <c r="AX74" s="82">
        <v>9446</v>
      </c>
      <c r="AY74" s="80">
        <v>11.2433172519232</v>
      </c>
      <c r="AZ74" s="83">
        <v>0</v>
      </c>
      <c r="BA74" s="3">
        <v>0</v>
      </c>
      <c r="BB74" s="3">
        <v>18042</v>
      </c>
      <c r="BC74" s="123">
        <v>102.3</v>
      </c>
      <c r="BD74" s="3">
        <v>104.2</v>
      </c>
      <c r="BE74" s="86"/>
      <c r="BF74" s="86"/>
      <c r="BG74" s="86"/>
      <c r="BH74" s="86" t="s">
        <v>407</v>
      </c>
      <c r="BI74" s="92">
        <v>274</v>
      </c>
      <c r="BJ74" s="86"/>
      <c r="BK74" s="86" t="s">
        <v>407</v>
      </c>
      <c r="BL74" s="86" t="s">
        <v>407</v>
      </c>
      <c r="BM74" s="86"/>
      <c r="BN74" s="86" t="s">
        <v>407</v>
      </c>
      <c r="BO74" s="86" t="s">
        <v>407</v>
      </c>
      <c r="BP74" s="3" t="s">
        <v>407</v>
      </c>
      <c r="BQ74" s="3" t="s">
        <v>407</v>
      </c>
      <c r="BR74" s="3" t="s">
        <v>407</v>
      </c>
      <c r="BV74" s="3" t="s">
        <v>407</v>
      </c>
      <c r="BW74" s="3" t="s">
        <v>397</v>
      </c>
      <c r="BY74" s="3" t="s">
        <v>407</v>
      </c>
      <c r="BZ74" s="3" t="s">
        <v>407</v>
      </c>
      <c r="CB74" s="3" t="s">
        <v>407</v>
      </c>
      <c r="CC74" s="3" t="s">
        <v>407</v>
      </c>
      <c r="CD74" s="3" t="s">
        <v>407</v>
      </c>
      <c r="CE74" s="85">
        <v>33829117</v>
      </c>
      <c r="CF74" s="82">
        <v>0</v>
      </c>
      <c r="CG74" s="82">
        <v>0</v>
      </c>
      <c r="CH74" s="82">
        <v>0</v>
      </c>
      <c r="CI74" s="82" t="s">
        <v>407</v>
      </c>
      <c r="CJ74" s="82">
        <v>33829117</v>
      </c>
      <c r="CK74" s="82">
        <v>0</v>
      </c>
      <c r="CL74" s="82" t="s">
        <v>407</v>
      </c>
      <c r="CM74" s="82" t="s">
        <v>407</v>
      </c>
      <c r="CN74" s="82">
        <v>0</v>
      </c>
      <c r="CO74" s="82" t="s">
        <v>407</v>
      </c>
      <c r="CP74" s="82" t="s">
        <v>407</v>
      </c>
      <c r="CQ74" s="82" t="s">
        <v>407</v>
      </c>
      <c r="CR74" s="131">
        <v>91</v>
      </c>
      <c r="CS74" s="131">
        <v>0</v>
      </c>
      <c r="CT74" s="131">
        <v>0</v>
      </c>
      <c r="CU74" s="132">
        <v>0</v>
      </c>
      <c r="CV74" s="3" t="s">
        <v>407</v>
      </c>
      <c r="CW74" s="79">
        <v>0</v>
      </c>
      <c r="CX74" s="131">
        <v>25</v>
      </c>
      <c r="CY74" s="131">
        <v>0</v>
      </c>
      <c r="CZ74" s="80" t="s">
        <v>407</v>
      </c>
      <c r="DA74" s="80" t="s">
        <v>407</v>
      </c>
      <c r="DB74" s="79">
        <v>25</v>
      </c>
      <c r="DC74" s="131">
        <v>0</v>
      </c>
      <c r="DD74" s="3" t="s">
        <v>407</v>
      </c>
      <c r="DE74" s="3" t="s">
        <v>407</v>
      </c>
      <c r="DF74" s="3" t="s">
        <v>407</v>
      </c>
      <c r="DG74" s="79">
        <v>0</v>
      </c>
      <c r="DH74" s="4">
        <v>116</v>
      </c>
      <c r="DI74" s="80">
        <v>106.35</v>
      </c>
      <c r="DJ74" s="138">
        <v>99.67</v>
      </c>
      <c r="DK74" s="80">
        <v>100.87</v>
      </c>
      <c r="DL74" s="3">
        <v>135</v>
      </c>
      <c r="DP74" s="1"/>
      <c r="DQ74" s="1"/>
    </row>
    <row r="75" spans="1:121" s="3" customFormat="1" x14ac:dyDescent="0.2">
      <c r="A75" s="3">
        <v>91</v>
      </c>
      <c r="B75" s="3" t="s">
        <v>69</v>
      </c>
      <c r="C75" s="3" t="s">
        <v>167</v>
      </c>
      <c r="D75" s="3" t="s">
        <v>446</v>
      </c>
      <c r="E75" s="14">
        <v>2020</v>
      </c>
      <c r="F75" s="82">
        <v>3089</v>
      </c>
      <c r="G75" s="82">
        <v>1551342</v>
      </c>
      <c r="H75" s="82">
        <v>1130451</v>
      </c>
      <c r="I75" s="11">
        <v>701</v>
      </c>
      <c r="J75" s="82">
        <v>306215</v>
      </c>
      <c r="K75" s="82">
        <v>232131</v>
      </c>
      <c r="L75" s="131">
        <v>39</v>
      </c>
      <c r="M75" s="131">
        <v>0</v>
      </c>
      <c r="N75" s="131">
        <v>0</v>
      </c>
      <c r="O75" s="132">
        <v>0</v>
      </c>
      <c r="P75" s="3" t="s">
        <v>407</v>
      </c>
      <c r="Q75" s="79">
        <v>0</v>
      </c>
      <c r="R75" s="131">
        <v>0</v>
      </c>
      <c r="S75" s="131">
        <v>0</v>
      </c>
      <c r="T75" s="80" t="s">
        <v>407</v>
      </c>
      <c r="U75" s="80" t="s">
        <v>407</v>
      </c>
      <c r="V75" s="79">
        <v>0</v>
      </c>
      <c r="W75" s="131">
        <v>65</v>
      </c>
      <c r="X75" s="3" t="s">
        <v>407</v>
      </c>
      <c r="Y75" s="3" t="s">
        <v>407</v>
      </c>
      <c r="Z75" s="3" t="s">
        <v>407</v>
      </c>
      <c r="AA75" s="79">
        <v>65</v>
      </c>
      <c r="AB75" s="4">
        <v>104</v>
      </c>
      <c r="AC75" s="80">
        <v>106.36</v>
      </c>
      <c r="AD75" s="80">
        <v>99.68</v>
      </c>
      <c r="AE75" s="3">
        <v>100.88</v>
      </c>
      <c r="AF75" s="81">
        <v>130</v>
      </c>
      <c r="AG75" s="105">
        <v>10301750</v>
      </c>
      <c r="AH75" s="105">
        <v>0</v>
      </c>
      <c r="AI75" s="105">
        <v>0</v>
      </c>
      <c r="AJ75" s="105">
        <v>0</v>
      </c>
      <c r="AK75" s="82" t="s">
        <v>407</v>
      </c>
      <c r="AL75" s="135">
        <v>0</v>
      </c>
      <c r="AM75" s="135">
        <v>0</v>
      </c>
      <c r="AN75" s="82" t="s">
        <v>407</v>
      </c>
      <c r="AO75" s="82" t="s">
        <v>407</v>
      </c>
      <c r="AP75" s="105">
        <v>10301750</v>
      </c>
      <c r="AQ75" s="82" t="s">
        <v>407</v>
      </c>
      <c r="AR75" s="82" t="s">
        <v>407</v>
      </c>
      <c r="AS75" s="82" t="s">
        <v>407</v>
      </c>
      <c r="AT75" s="104">
        <v>3335</v>
      </c>
      <c r="AU75" s="82">
        <v>4198</v>
      </c>
      <c r="AV75" s="82">
        <v>3770</v>
      </c>
      <c r="AW75" s="80">
        <v>452.97</v>
      </c>
      <c r="AX75" s="82">
        <v>3089</v>
      </c>
      <c r="AY75" s="80">
        <v>6.8194092083375999</v>
      </c>
      <c r="AZ75" s="83">
        <v>3.1800000000000002E-2</v>
      </c>
      <c r="BA75" s="3">
        <v>349</v>
      </c>
      <c r="BB75" s="3">
        <v>10958</v>
      </c>
      <c r="BC75" s="123">
        <v>102.3</v>
      </c>
      <c r="BD75" s="3">
        <v>104.2</v>
      </c>
      <c r="BE75" s="86"/>
      <c r="BF75" s="86"/>
      <c r="BG75" s="86"/>
      <c r="BH75" s="86" t="s">
        <v>407</v>
      </c>
      <c r="BI75" s="92"/>
      <c r="BJ75" s="86"/>
      <c r="BK75" s="86" t="s">
        <v>407</v>
      </c>
      <c r="BL75" s="86" t="s">
        <v>407</v>
      </c>
      <c r="BM75" s="86">
        <v>401</v>
      </c>
      <c r="BN75" s="86" t="s">
        <v>407</v>
      </c>
      <c r="BO75" s="86" t="s">
        <v>407</v>
      </c>
      <c r="BP75" s="3" t="s">
        <v>407</v>
      </c>
      <c r="BQ75" s="3" t="s">
        <v>407</v>
      </c>
      <c r="BR75" s="3" t="s">
        <v>407</v>
      </c>
      <c r="BV75" s="3" t="s">
        <v>407</v>
      </c>
      <c r="BY75" s="3" t="s">
        <v>407</v>
      </c>
      <c r="BZ75" s="3" t="s">
        <v>407</v>
      </c>
      <c r="CA75" s="3" t="s">
        <v>316</v>
      </c>
      <c r="CB75" s="3" t="s">
        <v>407</v>
      </c>
      <c r="CC75" s="3" t="s">
        <v>407</v>
      </c>
      <c r="CD75" s="3" t="s">
        <v>407</v>
      </c>
      <c r="CE75" s="85">
        <v>11063188</v>
      </c>
      <c r="CF75" s="82">
        <v>0</v>
      </c>
      <c r="CG75" s="82">
        <v>0</v>
      </c>
      <c r="CH75" s="82">
        <v>0</v>
      </c>
      <c r="CI75" s="82" t="s">
        <v>407</v>
      </c>
      <c r="CJ75" s="82">
        <v>0</v>
      </c>
      <c r="CK75" s="82">
        <v>0</v>
      </c>
      <c r="CL75" s="82" t="s">
        <v>407</v>
      </c>
      <c r="CM75" s="82" t="s">
        <v>407</v>
      </c>
      <c r="CN75" s="82">
        <v>11063188</v>
      </c>
      <c r="CO75" s="82" t="s">
        <v>407</v>
      </c>
      <c r="CP75" s="82" t="s">
        <v>407</v>
      </c>
      <c r="CQ75" s="82" t="s">
        <v>407</v>
      </c>
      <c r="CR75" s="131">
        <v>39</v>
      </c>
      <c r="CS75" s="131">
        <v>0</v>
      </c>
      <c r="CT75" s="131">
        <v>0</v>
      </c>
      <c r="CU75" s="132">
        <v>0</v>
      </c>
      <c r="CV75" s="3" t="s">
        <v>407</v>
      </c>
      <c r="CW75" s="79">
        <v>0</v>
      </c>
      <c r="CX75" s="131">
        <v>0</v>
      </c>
      <c r="CY75" s="131">
        <v>0</v>
      </c>
      <c r="CZ75" s="80" t="s">
        <v>407</v>
      </c>
      <c r="DA75" s="80" t="s">
        <v>407</v>
      </c>
      <c r="DB75" s="79">
        <v>0</v>
      </c>
      <c r="DC75" s="131">
        <v>65</v>
      </c>
      <c r="DD75" s="3" t="s">
        <v>407</v>
      </c>
      <c r="DE75" s="3" t="s">
        <v>407</v>
      </c>
      <c r="DF75" s="3" t="s">
        <v>407</v>
      </c>
      <c r="DG75" s="79">
        <v>65</v>
      </c>
      <c r="DH75" s="4">
        <v>104</v>
      </c>
      <c r="DI75" s="80">
        <v>106.35</v>
      </c>
      <c r="DJ75" s="138">
        <v>99.67</v>
      </c>
      <c r="DK75" s="80">
        <v>100.87</v>
      </c>
      <c r="DL75" s="3">
        <v>135</v>
      </c>
      <c r="DP75" s="1"/>
      <c r="DQ75" s="1"/>
    </row>
    <row r="76" spans="1:121" s="3" customFormat="1" x14ac:dyDescent="0.2">
      <c r="A76" s="3">
        <v>92</v>
      </c>
      <c r="B76" s="3" t="s">
        <v>70</v>
      </c>
      <c r="C76" s="3" t="s">
        <v>167</v>
      </c>
      <c r="D76" s="3" t="s">
        <v>446</v>
      </c>
      <c r="E76" s="14">
        <v>2020</v>
      </c>
      <c r="F76" s="82">
        <v>7361</v>
      </c>
      <c r="G76" s="82">
        <v>1551342</v>
      </c>
      <c r="H76" s="82">
        <v>1130451</v>
      </c>
      <c r="I76" s="11">
        <v>1606</v>
      </c>
      <c r="J76" s="82">
        <v>306215</v>
      </c>
      <c r="K76" s="82">
        <v>232131</v>
      </c>
      <c r="L76" s="131">
        <v>102</v>
      </c>
      <c r="M76" s="131">
        <v>0</v>
      </c>
      <c r="N76" s="131">
        <v>0</v>
      </c>
      <c r="O76" s="132">
        <v>0</v>
      </c>
      <c r="P76" s="3" t="s">
        <v>407</v>
      </c>
      <c r="Q76" s="79">
        <v>0</v>
      </c>
      <c r="R76" s="131">
        <v>20</v>
      </c>
      <c r="S76" s="131">
        <v>25</v>
      </c>
      <c r="T76" s="80" t="s">
        <v>407</v>
      </c>
      <c r="U76" s="80" t="s">
        <v>407</v>
      </c>
      <c r="V76" s="79">
        <v>21.461023943155901</v>
      </c>
      <c r="W76" s="131">
        <v>0</v>
      </c>
      <c r="X76" s="3" t="s">
        <v>407</v>
      </c>
      <c r="Y76" s="3" t="s">
        <v>407</v>
      </c>
      <c r="Z76" s="3" t="s">
        <v>407</v>
      </c>
      <c r="AA76" s="79">
        <v>0</v>
      </c>
      <c r="AB76" s="4">
        <v>123.46</v>
      </c>
      <c r="AC76" s="80">
        <v>106.36</v>
      </c>
      <c r="AD76" s="80">
        <v>99.68</v>
      </c>
      <c r="AE76" s="3">
        <v>100.88</v>
      </c>
      <c r="AF76" s="81">
        <v>130</v>
      </c>
      <c r="AG76" s="105">
        <v>18002347</v>
      </c>
      <c r="AH76" s="105">
        <v>0</v>
      </c>
      <c r="AI76" s="105">
        <v>0</v>
      </c>
      <c r="AJ76" s="105">
        <v>0</v>
      </c>
      <c r="AK76" s="82" t="s">
        <v>407</v>
      </c>
      <c r="AL76" s="135">
        <v>12741975</v>
      </c>
      <c r="AM76" s="135">
        <v>5260372</v>
      </c>
      <c r="AN76" s="82" t="s">
        <v>407</v>
      </c>
      <c r="AO76" s="82" t="s">
        <v>407</v>
      </c>
      <c r="AP76" s="105">
        <v>0</v>
      </c>
      <c r="AQ76" s="82" t="s">
        <v>407</v>
      </c>
      <c r="AR76" s="82" t="s">
        <v>407</v>
      </c>
      <c r="AS76" s="82" t="s">
        <v>407</v>
      </c>
      <c r="AT76" s="104">
        <v>2446</v>
      </c>
      <c r="AU76" s="82">
        <v>4198</v>
      </c>
      <c r="AV76" s="82">
        <v>3770</v>
      </c>
      <c r="AW76" s="80">
        <v>903.3</v>
      </c>
      <c r="AX76" s="82">
        <v>7361</v>
      </c>
      <c r="AY76" s="80">
        <v>8.1489889051765996</v>
      </c>
      <c r="AZ76" s="83">
        <v>0</v>
      </c>
      <c r="BA76" s="3">
        <v>0</v>
      </c>
      <c r="BB76" s="3">
        <v>13187</v>
      </c>
      <c r="BC76" s="123">
        <v>102.3</v>
      </c>
      <c r="BD76" s="3">
        <v>104.2</v>
      </c>
      <c r="BE76" s="86"/>
      <c r="BF76" s="86"/>
      <c r="BG76" s="86"/>
      <c r="BH76" s="86" t="s">
        <v>407</v>
      </c>
      <c r="BI76" s="92">
        <v>174</v>
      </c>
      <c r="BJ76" s="86">
        <v>55</v>
      </c>
      <c r="BK76" s="86" t="s">
        <v>407</v>
      </c>
      <c r="BL76" s="86" t="s">
        <v>407</v>
      </c>
      <c r="BM76" s="86"/>
      <c r="BN76" s="86" t="s">
        <v>407</v>
      </c>
      <c r="BO76" s="86" t="s">
        <v>407</v>
      </c>
      <c r="BP76" s="3" t="s">
        <v>407</v>
      </c>
      <c r="BQ76" s="3" t="s">
        <v>407</v>
      </c>
      <c r="BR76" s="3" t="s">
        <v>407</v>
      </c>
      <c r="BV76" s="3" t="s">
        <v>407</v>
      </c>
      <c r="BW76" s="3" t="s">
        <v>398</v>
      </c>
      <c r="BX76" s="3" t="s">
        <v>397</v>
      </c>
      <c r="BY76" s="3" t="s">
        <v>407</v>
      </c>
      <c r="BZ76" s="3" t="s">
        <v>407</v>
      </c>
      <c r="CB76" s="3" t="s">
        <v>407</v>
      </c>
      <c r="CC76" s="3" t="s">
        <v>407</v>
      </c>
      <c r="CD76" s="3" t="s">
        <v>407</v>
      </c>
      <c r="CE76" s="85">
        <v>26360763</v>
      </c>
      <c r="CF76" s="82">
        <v>0</v>
      </c>
      <c r="CG76" s="82">
        <v>0</v>
      </c>
      <c r="CH76" s="82">
        <v>0</v>
      </c>
      <c r="CI76" s="82" t="s">
        <v>407</v>
      </c>
      <c r="CJ76" s="82">
        <v>18658020</v>
      </c>
      <c r="CK76" s="82">
        <v>7702740</v>
      </c>
      <c r="CL76" s="82" t="s">
        <v>407</v>
      </c>
      <c r="CM76" s="82" t="s">
        <v>407</v>
      </c>
      <c r="CN76" s="82">
        <v>0</v>
      </c>
      <c r="CO76" s="82" t="s">
        <v>407</v>
      </c>
      <c r="CP76" s="82" t="s">
        <v>407</v>
      </c>
      <c r="CQ76" s="82" t="s">
        <v>407</v>
      </c>
      <c r="CR76" s="131">
        <v>102</v>
      </c>
      <c r="CS76" s="131">
        <v>0</v>
      </c>
      <c r="CT76" s="131">
        <v>0</v>
      </c>
      <c r="CU76" s="132">
        <v>0</v>
      </c>
      <c r="CV76" s="3" t="s">
        <v>407</v>
      </c>
      <c r="CW76" s="79">
        <v>0</v>
      </c>
      <c r="CX76" s="131">
        <v>20</v>
      </c>
      <c r="CY76" s="131">
        <v>20</v>
      </c>
      <c r="CZ76" s="80" t="s">
        <v>407</v>
      </c>
      <c r="DA76" s="80" t="s">
        <v>407</v>
      </c>
      <c r="DB76" s="79">
        <v>20</v>
      </c>
      <c r="DC76" s="131">
        <v>0</v>
      </c>
      <c r="DD76" s="3" t="s">
        <v>407</v>
      </c>
      <c r="DE76" s="3" t="s">
        <v>407</v>
      </c>
      <c r="DF76" s="3" t="s">
        <v>407</v>
      </c>
      <c r="DG76" s="79">
        <v>0</v>
      </c>
      <c r="DH76" s="4">
        <v>122</v>
      </c>
      <c r="DI76" s="80">
        <v>106.35</v>
      </c>
      <c r="DJ76" s="138">
        <v>99.67</v>
      </c>
      <c r="DK76" s="80">
        <v>100.87</v>
      </c>
      <c r="DL76" s="3">
        <v>135</v>
      </c>
      <c r="DP76" s="1"/>
      <c r="DQ76" s="1"/>
    </row>
    <row r="77" spans="1:121" s="3" customFormat="1" x14ac:dyDescent="0.2">
      <c r="A77" s="3">
        <v>93</v>
      </c>
      <c r="B77" s="3" t="s">
        <v>71</v>
      </c>
      <c r="C77" s="3" t="s">
        <v>167</v>
      </c>
      <c r="D77" s="3" t="s">
        <v>446</v>
      </c>
      <c r="E77" s="14">
        <v>2020</v>
      </c>
      <c r="F77" s="82">
        <v>1896</v>
      </c>
      <c r="G77" s="82">
        <v>1551342</v>
      </c>
      <c r="H77" s="82">
        <v>1130451</v>
      </c>
      <c r="I77" s="11">
        <v>380</v>
      </c>
      <c r="J77" s="82">
        <v>306215</v>
      </c>
      <c r="K77" s="82">
        <v>232131</v>
      </c>
      <c r="L77" s="131">
        <v>33</v>
      </c>
      <c r="M77" s="131">
        <v>0</v>
      </c>
      <c r="N77" s="131">
        <v>0</v>
      </c>
      <c r="O77" s="132">
        <v>0</v>
      </c>
      <c r="P77" s="3" t="s">
        <v>407</v>
      </c>
      <c r="Q77" s="79">
        <v>0</v>
      </c>
      <c r="R77" s="131">
        <v>0</v>
      </c>
      <c r="S77" s="131">
        <v>0</v>
      </c>
      <c r="T77" s="80" t="s">
        <v>407</v>
      </c>
      <c r="U77" s="80" t="s">
        <v>407</v>
      </c>
      <c r="V77" s="79">
        <v>0</v>
      </c>
      <c r="W77" s="131">
        <v>65</v>
      </c>
      <c r="X77" s="3" t="s">
        <v>407</v>
      </c>
      <c r="Y77" s="3" t="s">
        <v>407</v>
      </c>
      <c r="Z77" s="3" t="s">
        <v>407</v>
      </c>
      <c r="AA77" s="79">
        <v>65</v>
      </c>
      <c r="AB77" s="4">
        <v>98</v>
      </c>
      <c r="AC77" s="80">
        <v>106.36</v>
      </c>
      <c r="AD77" s="80">
        <v>99.68</v>
      </c>
      <c r="AE77" s="3">
        <v>100.88</v>
      </c>
      <c r="AF77" s="81">
        <v>130</v>
      </c>
      <c r="AG77" s="105">
        <v>5832882</v>
      </c>
      <c r="AH77" s="105">
        <v>0</v>
      </c>
      <c r="AI77" s="105">
        <v>0</v>
      </c>
      <c r="AJ77" s="105">
        <v>0</v>
      </c>
      <c r="AK77" s="82" t="s">
        <v>407</v>
      </c>
      <c r="AL77" s="135">
        <v>0</v>
      </c>
      <c r="AM77" s="135">
        <v>0</v>
      </c>
      <c r="AN77" s="82" t="s">
        <v>407</v>
      </c>
      <c r="AO77" s="82" t="s">
        <v>407</v>
      </c>
      <c r="AP77" s="105">
        <v>5832882</v>
      </c>
      <c r="AQ77" s="82" t="s">
        <v>407</v>
      </c>
      <c r="AR77" s="82" t="s">
        <v>407</v>
      </c>
      <c r="AS77" s="82" t="s">
        <v>407</v>
      </c>
      <c r="AT77" s="104">
        <v>3076</v>
      </c>
      <c r="AU77" s="82">
        <v>4198</v>
      </c>
      <c r="AV77" s="82">
        <v>3770</v>
      </c>
      <c r="AW77" s="80">
        <v>383.74</v>
      </c>
      <c r="AX77" s="82">
        <v>1896</v>
      </c>
      <c r="AY77" s="80">
        <v>4.9409053339302096</v>
      </c>
      <c r="AZ77" s="83">
        <v>6.3E-2</v>
      </c>
      <c r="BA77" s="3">
        <v>499</v>
      </c>
      <c r="BB77" s="3">
        <v>7923</v>
      </c>
      <c r="BC77" s="123">
        <v>102.3</v>
      </c>
      <c r="BD77" s="3">
        <v>104.2</v>
      </c>
      <c r="BE77" s="86"/>
      <c r="BF77" s="86"/>
      <c r="BG77" s="86"/>
      <c r="BH77" s="86" t="s">
        <v>407</v>
      </c>
      <c r="BI77" s="92"/>
      <c r="BJ77" s="86"/>
      <c r="BK77" s="86" t="s">
        <v>407</v>
      </c>
      <c r="BL77" s="86" t="s">
        <v>407</v>
      </c>
      <c r="BM77" s="86">
        <v>193</v>
      </c>
      <c r="BN77" s="86" t="s">
        <v>407</v>
      </c>
      <c r="BO77" s="86" t="s">
        <v>407</v>
      </c>
      <c r="BP77" s="3" t="s">
        <v>407</v>
      </c>
      <c r="BQ77" s="3" t="s">
        <v>407</v>
      </c>
      <c r="BR77" s="3" t="s">
        <v>407</v>
      </c>
      <c r="BV77" s="3" t="s">
        <v>407</v>
      </c>
      <c r="BY77" s="3" t="s">
        <v>407</v>
      </c>
      <c r="BZ77" s="3" t="s">
        <v>407</v>
      </c>
      <c r="CA77" s="3" t="s">
        <v>316</v>
      </c>
      <c r="CB77" s="3" t="s">
        <v>407</v>
      </c>
      <c r="CC77" s="3" t="s">
        <v>407</v>
      </c>
      <c r="CD77" s="3" t="s">
        <v>407</v>
      </c>
      <c r="CE77" s="85">
        <v>6791310</v>
      </c>
      <c r="CF77" s="82">
        <v>0</v>
      </c>
      <c r="CG77" s="82">
        <v>0</v>
      </c>
      <c r="CH77" s="82">
        <v>0</v>
      </c>
      <c r="CI77" s="82" t="s">
        <v>407</v>
      </c>
      <c r="CJ77" s="82">
        <v>0</v>
      </c>
      <c r="CK77" s="82">
        <v>0</v>
      </c>
      <c r="CL77" s="82" t="s">
        <v>407</v>
      </c>
      <c r="CM77" s="82" t="s">
        <v>407</v>
      </c>
      <c r="CN77" s="82">
        <v>6791310</v>
      </c>
      <c r="CO77" s="82" t="s">
        <v>407</v>
      </c>
      <c r="CP77" s="82" t="s">
        <v>407</v>
      </c>
      <c r="CQ77" s="82" t="s">
        <v>407</v>
      </c>
      <c r="CR77" s="131">
        <v>33</v>
      </c>
      <c r="CS77" s="131">
        <v>0</v>
      </c>
      <c r="CT77" s="131">
        <v>0</v>
      </c>
      <c r="CU77" s="132">
        <v>0</v>
      </c>
      <c r="CV77" s="3" t="s">
        <v>407</v>
      </c>
      <c r="CW77" s="79">
        <v>0</v>
      </c>
      <c r="CX77" s="131">
        <v>0</v>
      </c>
      <c r="CY77" s="131">
        <v>0</v>
      </c>
      <c r="CZ77" s="80" t="s">
        <v>407</v>
      </c>
      <c r="DA77" s="80" t="s">
        <v>407</v>
      </c>
      <c r="DB77" s="79">
        <v>0</v>
      </c>
      <c r="DC77" s="131">
        <v>65</v>
      </c>
      <c r="DD77" s="3" t="s">
        <v>407</v>
      </c>
      <c r="DE77" s="3" t="s">
        <v>407</v>
      </c>
      <c r="DF77" s="3" t="s">
        <v>407</v>
      </c>
      <c r="DG77" s="79">
        <v>65</v>
      </c>
      <c r="DH77" s="4">
        <v>98</v>
      </c>
      <c r="DI77" s="80">
        <v>106.35</v>
      </c>
      <c r="DJ77" s="138">
        <v>99.67</v>
      </c>
      <c r="DK77" s="80">
        <v>100.87</v>
      </c>
      <c r="DL77" s="3">
        <v>135</v>
      </c>
      <c r="DP77" s="1"/>
      <c r="DQ77" s="1"/>
    </row>
    <row r="78" spans="1:121" s="3" customFormat="1" x14ac:dyDescent="0.2">
      <c r="A78" s="3">
        <v>94</v>
      </c>
      <c r="B78" s="3" t="s">
        <v>72</v>
      </c>
      <c r="C78" s="3" t="s">
        <v>167</v>
      </c>
      <c r="D78" s="3" t="s">
        <v>446</v>
      </c>
      <c r="E78" s="14">
        <v>2020</v>
      </c>
      <c r="F78" s="82">
        <v>2940</v>
      </c>
      <c r="G78" s="82">
        <v>1551342</v>
      </c>
      <c r="H78" s="82">
        <v>1130451</v>
      </c>
      <c r="I78" s="11">
        <v>675</v>
      </c>
      <c r="J78" s="82">
        <v>306215</v>
      </c>
      <c r="K78" s="82">
        <v>232131</v>
      </c>
      <c r="L78" s="131">
        <v>88</v>
      </c>
      <c r="M78" s="131">
        <v>0</v>
      </c>
      <c r="N78" s="131">
        <v>0</v>
      </c>
      <c r="O78" s="132">
        <v>0</v>
      </c>
      <c r="P78" s="3" t="s">
        <v>407</v>
      </c>
      <c r="Q78" s="79">
        <v>0</v>
      </c>
      <c r="R78" s="131">
        <v>22</v>
      </c>
      <c r="S78" s="131">
        <v>0</v>
      </c>
      <c r="T78" s="80" t="s">
        <v>407</v>
      </c>
      <c r="U78" s="80" t="s">
        <v>407</v>
      </c>
      <c r="V78" s="79">
        <v>22</v>
      </c>
      <c r="W78" s="131">
        <v>0</v>
      </c>
      <c r="X78" s="3" t="s">
        <v>407</v>
      </c>
      <c r="Y78" s="3" t="s">
        <v>407</v>
      </c>
      <c r="Z78" s="3" t="s">
        <v>407</v>
      </c>
      <c r="AA78" s="79">
        <v>0</v>
      </c>
      <c r="AB78" s="4">
        <v>110</v>
      </c>
      <c r="AC78" s="80">
        <v>106.36</v>
      </c>
      <c r="AD78" s="80">
        <v>99.68</v>
      </c>
      <c r="AE78" s="3">
        <v>100.88</v>
      </c>
      <c r="AF78" s="81">
        <v>130</v>
      </c>
      <c r="AG78" s="105">
        <v>9706344</v>
      </c>
      <c r="AH78" s="105">
        <v>0</v>
      </c>
      <c r="AI78" s="105">
        <v>0</v>
      </c>
      <c r="AJ78" s="105">
        <v>0</v>
      </c>
      <c r="AK78" s="82" t="s">
        <v>407</v>
      </c>
      <c r="AL78" s="135">
        <v>9706344</v>
      </c>
      <c r="AM78" s="135">
        <v>0</v>
      </c>
      <c r="AN78" s="82" t="s">
        <v>407</v>
      </c>
      <c r="AO78" s="82" t="s">
        <v>407</v>
      </c>
      <c r="AP78" s="105">
        <v>0</v>
      </c>
      <c r="AQ78" s="82" t="s">
        <v>407</v>
      </c>
      <c r="AR78" s="82" t="s">
        <v>407</v>
      </c>
      <c r="AS78" s="82" t="s">
        <v>407</v>
      </c>
      <c r="AT78" s="104">
        <v>3301</v>
      </c>
      <c r="AU78" s="82">
        <v>4198</v>
      </c>
      <c r="AV78" s="82">
        <v>3770</v>
      </c>
      <c r="AW78" s="80">
        <v>414.15</v>
      </c>
      <c r="AX78" s="82">
        <v>2940</v>
      </c>
      <c r="AY78" s="80">
        <v>7.0988046555525699</v>
      </c>
      <c r="AZ78" s="83">
        <v>7.0699999999999999E-2</v>
      </c>
      <c r="BA78" s="3">
        <v>807</v>
      </c>
      <c r="BB78" s="3">
        <v>11421</v>
      </c>
      <c r="BC78" s="123">
        <v>102.3</v>
      </c>
      <c r="BD78" s="3">
        <v>104.2</v>
      </c>
      <c r="BE78" s="86"/>
      <c r="BF78" s="86"/>
      <c r="BG78" s="86"/>
      <c r="BH78" s="86" t="s">
        <v>407</v>
      </c>
      <c r="BI78" s="92">
        <v>92</v>
      </c>
      <c r="BJ78" s="86"/>
      <c r="BK78" s="86" t="s">
        <v>407</v>
      </c>
      <c r="BL78" s="86" t="s">
        <v>407</v>
      </c>
      <c r="BM78" s="86"/>
      <c r="BN78" s="86" t="s">
        <v>407</v>
      </c>
      <c r="BO78" s="86" t="s">
        <v>407</v>
      </c>
      <c r="BP78" s="3" t="s">
        <v>407</v>
      </c>
      <c r="BQ78" s="3" t="s">
        <v>407</v>
      </c>
      <c r="BR78" s="3" t="s">
        <v>407</v>
      </c>
      <c r="BV78" s="3" t="s">
        <v>407</v>
      </c>
      <c r="BW78" s="3" t="s">
        <v>408</v>
      </c>
      <c r="BY78" s="3" t="s">
        <v>407</v>
      </c>
      <c r="BZ78" s="3" t="s">
        <v>407</v>
      </c>
      <c r="CB78" s="3" t="s">
        <v>407</v>
      </c>
      <c r="CC78" s="3" t="s">
        <v>407</v>
      </c>
      <c r="CD78" s="3" t="s">
        <v>407</v>
      </c>
      <c r="CE78" s="85">
        <v>10531014</v>
      </c>
      <c r="CF78" s="82">
        <v>0</v>
      </c>
      <c r="CG78" s="82">
        <v>0</v>
      </c>
      <c r="CH78" s="82">
        <v>0</v>
      </c>
      <c r="CI78" s="82" t="s">
        <v>407</v>
      </c>
      <c r="CJ78" s="82">
        <v>10531014</v>
      </c>
      <c r="CK78" s="82">
        <v>0</v>
      </c>
      <c r="CL78" s="82" t="s">
        <v>407</v>
      </c>
      <c r="CM78" s="82" t="s">
        <v>407</v>
      </c>
      <c r="CN78" s="82">
        <v>0</v>
      </c>
      <c r="CO78" s="82" t="s">
        <v>407</v>
      </c>
      <c r="CP78" s="82" t="s">
        <v>407</v>
      </c>
      <c r="CQ78" s="82" t="s">
        <v>407</v>
      </c>
      <c r="CR78" s="131">
        <v>88</v>
      </c>
      <c r="CS78" s="131">
        <v>0</v>
      </c>
      <c r="CT78" s="131">
        <v>0</v>
      </c>
      <c r="CU78" s="132">
        <v>0</v>
      </c>
      <c r="CV78" s="3" t="s">
        <v>407</v>
      </c>
      <c r="CW78" s="79">
        <v>0</v>
      </c>
      <c r="CX78" s="131">
        <v>22</v>
      </c>
      <c r="CY78" s="131">
        <v>0</v>
      </c>
      <c r="CZ78" s="80" t="s">
        <v>407</v>
      </c>
      <c r="DA78" s="80" t="s">
        <v>407</v>
      </c>
      <c r="DB78" s="79">
        <v>22</v>
      </c>
      <c r="DC78" s="131">
        <v>0</v>
      </c>
      <c r="DD78" s="3" t="s">
        <v>407</v>
      </c>
      <c r="DE78" s="3" t="s">
        <v>407</v>
      </c>
      <c r="DF78" s="3" t="s">
        <v>407</v>
      </c>
      <c r="DG78" s="79">
        <v>0</v>
      </c>
      <c r="DH78" s="4">
        <v>110</v>
      </c>
      <c r="DI78" s="80">
        <v>106.35</v>
      </c>
      <c r="DJ78" s="138">
        <v>99.67</v>
      </c>
      <c r="DK78" s="80">
        <v>100.87</v>
      </c>
      <c r="DL78" s="3">
        <v>135</v>
      </c>
      <c r="DP78" s="1"/>
      <c r="DQ78" s="1"/>
    </row>
    <row r="79" spans="1:121" s="3" customFormat="1" x14ac:dyDescent="0.2">
      <c r="A79" s="3">
        <v>95</v>
      </c>
      <c r="B79" s="3" t="s">
        <v>73</v>
      </c>
      <c r="C79" s="3" t="s">
        <v>167</v>
      </c>
      <c r="D79" s="3" t="s">
        <v>446</v>
      </c>
      <c r="E79" s="14">
        <v>2020</v>
      </c>
      <c r="F79" s="82">
        <v>461</v>
      </c>
      <c r="G79" s="82">
        <v>1551342</v>
      </c>
      <c r="H79" s="82">
        <v>1130451</v>
      </c>
      <c r="I79" s="11">
        <v>85</v>
      </c>
      <c r="J79" s="82">
        <v>306215</v>
      </c>
      <c r="K79" s="82">
        <v>232131</v>
      </c>
      <c r="L79" s="131">
        <v>36</v>
      </c>
      <c r="M79" s="131">
        <v>49</v>
      </c>
      <c r="N79" s="131">
        <v>0</v>
      </c>
      <c r="O79" s="132">
        <v>0</v>
      </c>
      <c r="P79" s="3" t="s">
        <v>407</v>
      </c>
      <c r="Q79" s="79">
        <v>49</v>
      </c>
      <c r="R79" s="131">
        <v>21</v>
      </c>
      <c r="S79" s="131">
        <v>0</v>
      </c>
      <c r="T79" s="80" t="s">
        <v>407</v>
      </c>
      <c r="U79" s="80" t="s">
        <v>407</v>
      </c>
      <c r="V79" s="79">
        <v>21</v>
      </c>
      <c r="W79" s="131">
        <v>0</v>
      </c>
      <c r="X79" s="3" t="s">
        <v>407</v>
      </c>
      <c r="Y79" s="3" t="s">
        <v>407</v>
      </c>
      <c r="Z79" s="3" t="s">
        <v>407</v>
      </c>
      <c r="AA79" s="79">
        <v>0</v>
      </c>
      <c r="AB79" s="4">
        <v>106</v>
      </c>
      <c r="AC79" s="80">
        <v>106.36</v>
      </c>
      <c r="AD79" s="80">
        <v>99.68</v>
      </c>
      <c r="AE79" s="3">
        <v>100.88</v>
      </c>
      <c r="AF79" s="81">
        <v>130</v>
      </c>
      <c r="AG79" s="105">
        <v>1688129</v>
      </c>
      <c r="AH79" s="105">
        <v>1688129</v>
      </c>
      <c r="AI79" s="105">
        <v>0</v>
      </c>
      <c r="AJ79" s="105">
        <v>0</v>
      </c>
      <c r="AK79" s="82" t="s">
        <v>407</v>
      </c>
      <c r="AL79" s="135">
        <v>1688129</v>
      </c>
      <c r="AM79" s="135">
        <v>0</v>
      </c>
      <c r="AN79" s="82" t="s">
        <v>407</v>
      </c>
      <c r="AO79" s="82" t="s">
        <v>407</v>
      </c>
      <c r="AP79" s="105">
        <v>0</v>
      </c>
      <c r="AQ79" s="82" t="s">
        <v>407</v>
      </c>
      <c r="AR79" s="82" t="s">
        <v>407</v>
      </c>
      <c r="AS79" s="82" t="s">
        <v>407</v>
      </c>
      <c r="AT79" s="104">
        <v>3662</v>
      </c>
      <c r="AU79" s="82">
        <v>4198</v>
      </c>
      <c r="AV79" s="82">
        <v>3770</v>
      </c>
      <c r="AW79" s="80">
        <v>195.01</v>
      </c>
      <c r="AX79" s="82">
        <v>461</v>
      </c>
      <c r="AY79" s="80">
        <v>2.3639428592707099</v>
      </c>
      <c r="AZ79" s="83">
        <v>7.6499999999999999E-2</v>
      </c>
      <c r="BA79" s="3">
        <v>289</v>
      </c>
      <c r="BB79" s="3">
        <v>3777</v>
      </c>
      <c r="BC79" s="123">
        <v>102.3</v>
      </c>
      <c r="BD79" s="3">
        <v>104.2</v>
      </c>
      <c r="BE79" s="86">
        <v>36</v>
      </c>
      <c r="BF79" s="86"/>
      <c r="BG79" s="86"/>
      <c r="BH79" s="86" t="s">
        <v>407</v>
      </c>
      <c r="BI79" s="92">
        <v>10</v>
      </c>
      <c r="BJ79" s="86"/>
      <c r="BK79" s="86" t="s">
        <v>407</v>
      </c>
      <c r="BL79" s="86" t="s">
        <v>407</v>
      </c>
      <c r="BM79" s="86"/>
      <c r="BN79" s="86" t="s">
        <v>407</v>
      </c>
      <c r="BO79" s="86" t="s">
        <v>407</v>
      </c>
      <c r="BP79" s="3" t="s">
        <v>407</v>
      </c>
      <c r="BQ79" s="3" t="s">
        <v>407</v>
      </c>
      <c r="BR79" s="3" t="s">
        <v>407</v>
      </c>
      <c r="BS79" s="3" t="s">
        <v>73</v>
      </c>
      <c r="BV79" s="3" t="s">
        <v>407</v>
      </c>
      <c r="BW79" s="3" t="s">
        <v>64</v>
      </c>
      <c r="BY79" s="3" t="s">
        <v>407</v>
      </c>
      <c r="BZ79" s="3" t="s">
        <v>407</v>
      </c>
      <c r="CB79" s="3" t="s">
        <v>407</v>
      </c>
      <c r="CC79" s="3" t="s">
        <v>407</v>
      </c>
      <c r="CD79" s="3" t="s">
        <v>407</v>
      </c>
      <c r="CE79" s="85">
        <v>1688129</v>
      </c>
      <c r="CF79" s="82">
        <v>1688129</v>
      </c>
      <c r="CG79" s="82">
        <v>0</v>
      </c>
      <c r="CH79" s="82">
        <v>0</v>
      </c>
      <c r="CI79" s="82" t="s">
        <v>407</v>
      </c>
      <c r="CJ79" s="82">
        <v>1688129</v>
      </c>
      <c r="CK79" s="82">
        <v>0</v>
      </c>
      <c r="CL79" s="82" t="s">
        <v>407</v>
      </c>
      <c r="CM79" s="82" t="s">
        <v>407</v>
      </c>
      <c r="CN79" s="82">
        <v>0</v>
      </c>
      <c r="CO79" s="82" t="s">
        <v>407</v>
      </c>
      <c r="CP79" s="82" t="s">
        <v>407</v>
      </c>
      <c r="CQ79" s="82" t="s">
        <v>407</v>
      </c>
      <c r="CR79" s="131">
        <v>36</v>
      </c>
      <c r="CS79" s="131">
        <v>49</v>
      </c>
      <c r="CT79" s="131">
        <v>0</v>
      </c>
      <c r="CU79" s="132">
        <v>0</v>
      </c>
      <c r="CV79" s="3" t="s">
        <v>407</v>
      </c>
      <c r="CW79" s="79">
        <v>49</v>
      </c>
      <c r="CX79" s="131">
        <v>21</v>
      </c>
      <c r="CY79" s="131">
        <v>0</v>
      </c>
      <c r="CZ79" s="80" t="s">
        <v>407</v>
      </c>
      <c r="DA79" s="80" t="s">
        <v>407</v>
      </c>
      <c r="DB79" s="79">
        <v>21</v>
      </c>
      <c r="DC79" s="131">
        <v>0</v>
      </c>
      <c r="DD79" s="3" t="s">
        <v>407</v>
      </c>
      <c r="DE79" s="3" t="s">
        <v>407</v>
      </c>
      <c r="DF79" s="3" t="s">
        <v>407</v>
      </c>
      <c r="DG79" s="79">
        <v>0</v>
      </c>
      <c r="DH79" s="4">
        <v>106</v>
      </c>
      <c r="DI79" s="80">
        <v>106.35</v>
      </c>
      <c r="DJ79" s="138">
        <v>99.67</v>
      </c>
      <c r="DK79" s="80">
        <v>100.87</v>
      </c>
      <c r="DL79" s="3">
        <v>135</v>
      </c>
      <c r="DP79" s="1"/>
      <c r="DQ79" s="1"/>
    </row>
    <row r="80" spans="1:121" s="3" customFormat="1" x14ac:dyDescent="0.2">
      <c r="A80" s="3">
        <v>96</v>
      </c>
      <c r="B80" s="3" t="s">
        <v>74</v>
      </c>
      <c r="C80" s="3" t="s">
        <v>167</v>
      </c>
      <c r="D80" s="3" t="s">
        <v>446</v>
      </c>
      <c r="E80" s="14">
        <v>2020</v>
      </c>
      <c r="F80" s="82">
        <v>18551</v>
      </c>
      <c r="G80" s="82">
        <v>1551342</v>
      </c>
      <c r="H80" s="82">
        <v>1130451</v>
      </c>
      <c r="I80" s="11">
        <v>3828</v>
      </c>
      <c r="J80" s="82">
        <v>306215</v>
      </c>
      <c r="K80" s="82">
        <v>232131</v>
      </c>
      <c r="L80" s="131">
        <v>96</v>
      </c>
      <c r="M80" s="131">
        <v>0</v>
      </c>
      <c r="N80" s="131">
        <v>0</v>
      </c>
      <c r="O80" s="132">
        <v>0</v>
      </c>
      <c r="P80" s="3" t="s">
        <v>407</v>
      </c>
      <c r="Q80" s="79">
        <v>0</v>
      </c>
      <c r="R80" s="131">
        <v>22</v>
      </c>
      <c r="S80" s="131">
        <v>0</v>
      </c>
      <c r="T80" s="80" t="s">
        <v>407</v>
      </c>
      <c r="U80" s="80" t="s">
        <v>407</v>
      </c>
      <c r="V80" s="79">
        <v>22</v>
      </c>
      <c r="W80" s="131">
        <v>0</v>
      </c>
      <c r="X80" s="3" t="s">
        <v>407</v>
      </c>
      <c r="Y80" s="3" t="s">
        <v>407</v>
      </c>
      <c r="Z80" s="3" t="s">
        <v>407</v>
      </c>
      <c r="AA80" s="79">
        <v>0</v>
      </c>
      <c r="AB80" s="4">
        <v>118</v>
      </c>
      <c r="AC80" s="80">
        <v>106.36</v>
      </c>
      <c r="AD80" s="80">
        <v>99.68</v>
      </c>
      <c r="AE80" s="3">
        <v>100.88</v>
      </c>
      <c r="AF80" s="81">
        <v>130</v>
      </c>
      <c r="AG80" s="105">
        <v>56056837</v>
      </c>
      <c r="AH80" s="105">
        <v>0</v>
      </c>
      <c r="AI80" s="105">
        <v>0</v>
      </c>
      <c r="AJ80" s="105">
        <v>0</v>
      </c>
      <c r="AK80" s="82" t="s">
        <v>407</v>
      </c>
      <c r="AL80" s="135">
        <v>56056837</v>
      </c>
      <c r="AM80" s="135">
        <v>0</v>
      </c>
      <c r="AN80" s="82" t="s">
        <v>407</v>
      </c>
      <c r="AO80" s="82" t="s">
        <v>407</v>
      </c>
      <c r="AP80" s="105">
        <v>0</v>
      </c>
      <c r="AQ80" s="82" t="s">
        <v>407</v>
      </c>
      <c r="AR80" s="82" t="s">
        <v>407</v>
      </c>
      <c r="AS80" s="82" t="s">
        <v>407</v>
      </c>
      <c r="AT80" s="104">
        <v>3022</v>
      </c>
      <c r="AU80" s="82">
        <v>4198</v>
      </c>
      <c r="AV80" s="82">
        <v>3770</v>
      </c>
      <c r="AW80" s="80">
        <v>1285.94</v>
      </c>
      <c r="AX80" s="82">
        <v>18551</v>
      </c>
      <c r="AY80" s="80">
        <v>14.4260262705484</v>
      </c>
      <c r="AZ80" s="83">
        <v>1E-4</v>
      </c>
      <c r="BA80" s="3">
        <v>3</v>
      </c>
      <c r="BB80" s="3">
        <v>23142</v>
      </c>
      <c r="BC80" s="123">
        <v>102.3</v>
      </c>
      <c r="BD80" s="3">
        <v>104.2</v>
      </c>
      <c r="BE80" s="86"/>
      <c r="BF80" s="86"/>
      <c r="BG80" s="86"/>
      <c r="BH80" s="86" t="s">
        <v>407</v>
      </c>
      <c r="BI80" s="92">
        <v>485</v>
      </c>
      <c r="BJ80" s="86"/>
      <c r="BK80" s="86" t="s">
        <v>407</v>
      </c>
      <c r="BL80" s="86" t="s">
        <v>407</v>
      </c>
      <c r="BM80" s="86"/>
      <c r="BN80" s="86" t="s">
        <v>407</v>
      </c>
      <c r="BO80" s="86" t="s">
        <v>407</v>
      </c>
      <c r="BP80" s="3" t="s">
        <v>407</v>
      </c>
      <c r="BQ80" s="3" t="s">
        <v>407</v>
      </c>
      <c r="BR80" s="3" t="s">
        <v>407</v>
      </c>
      <c r="BV80" s="3" t="s">
        <v>407</v>
      </c>
      <c r="BW80" s="3" t="s">
        <v>395</v>
      </c>
      <c r="BY80" s="3" t="s">
        <v>407</v>
      </c>
      <c r="BZ80" s="3" t="s">
        <v>407</v>
      </c>
      <c r="CB80" s="3" t="s">
        <v>407</v>
      </c>
      <c r="CC80" s="3" t="s">
        <v>407</v>
      </c>
      <c r="CD80" s="3" t="s">
        <v>407</v>
      </c>
      <c r="CE80" s="85">
        <v>66436122</v>
      </c>
      <c r="CF80" s="82">
        <v>0</v>
      </c>
      <c r="CG80" s="82">
        <v>0</v>
      </c>
      <c r="CH80" s="82">
        <v>0</v>
      </c>
      <c r="CI80" s="82" t="s">
        <v>407</v>
      </c>
      <c r="CJ80" s="82">
        <v>66436122</v>
      </c>
      <c r="CK80" s="82">
        <v>0</v>
      </c>
      <c r="CL80" s="82" t="s">
        <v>407</v>
      </c>
      <c r="CM80" s="82" t="s">
        <v>407</v>
      </c>
      <c r="CN80" s="82">
        <v>0</v>
      </c>
      <c r="CO80" s="82" t="s">
        <v>407</v>
      </c>
      <c r="CP80" s="82" t="s">
        <v>407</v>
      </c>
      <c r="CQ80" s="82" t="s">
        <v>407</v>
      </c>
      <c r="CR80" s="131">
        <v>96</v>
      </c>
      <c r="CS80" s="131">
        <v>0</v>
      </c>
      <c r="CT80" s="131">
        <v>0</v>
      </c>
      <c r="CU80" s="132">
        <v>0</v>
      </c>
      <c r="CV80" s="3" t="s">
        <v>407</v>
      </c>
      <c r="CW80" s="79">
        <v>0</v>
      </c>
      <c r="CX80" s="131">
        <v>22</v>
      </c>
      <c r="CY80" s="131">
        <v>0</v>
      </c>
      <c r="CZ80" s="80" t="s">
        <v>407</v>
      </c>
      <c r="DA80" s="80" t="s">
        <v>407</v>
      </c>
      <c r="DB80" s="79">
        <v>22</v>
      </c>
      <c r="DC80" s="131">
        <v>0</v>
      </c>
      <c r="DD80" s="3" t="s">
        <v>407</v>
      </c>
      <c r="DE80" s="3" t="s">
        <v>407</v>
      </c>
      <c r="DF80" s="3" t="s">
        <v>407</v>
      </c>
      <c r="DG80" s="79">
        <v>0</v>
      </c>
      <c r="DH80" s="4">
        <v>118</v>
      </c>
      <c r="DI80" s="80">
        <v>106.35</v>
      </c>
      <c r="DJ80" s="138">
        <v>99.67</v>
      </c>
      <c r="DK80" s="80">
        <v>100.87</v>
      </c>
      <c r="DL80" s="3">
        <v>135</v>
      </c>
      <c r="DP80" s="1"/>
      <c r="DQ80" s="1"/>
    </row>
    <row r="81" spans="1:121" s="3" customFormat="1" x14ac:dyDescent="0.2">
      <c r="A81" s="3">
        <v>97</v>
      </c>
      <c r="B81" s="3" t="s">
        <v>75</v>
      </c>
      <c r="C81" s="3" t="s">
        <v>167</v>
      </c>
      <c r="D81" s="3" t="s">
        <v>446</v>
      </c>
      <c r="E81" s="14">
        <v>2020</v>
      </c>
      <c r="F81" s="82">
        <v>8281</v>
      </c>
      <c r="G81" s="82">
        <v>1551342</v>
      </c>
      <c r="H81" s="82">
        <v>1130451</v>
      </c>
      <c r="I81" s="82">
        <v>1713</v>
      </c>
      <c r="J81" s="82">
        <v>306215</v>
      </c>
      <c r="K81" s="82">
        <v>232131</v>
      </c>
      <c r="L81" s="145">
        <v>43</v>
      </c>
      <c r="M81" s="145">
        <v>46</v>
      </c>
      <c r="N81" s="145">
        <v>0</v>
      </c>
      <c r="O81" s="133">
        <v>0</v>
      </c>
      <c r="P81" s="3" t="s">
        <v>407</v>
      </c>
      <c r="Q81" s="79">
        <v>46</v>
      </c>
      <c r="R81" s="145">
        <v>20</v>
      </c>
      <c r="S81" s="145">
        <v>0</v>
      </c>
      <c r="T81" s="80" t="s">
        <v>407</v>
      </c>
      <c r="U81" s="80" t="s">
        <v>407</v>
      </c>
      <c r="V81" s="79">
        <v>20</v>
      </c>
      <c r="W81" s="145">
        <v>0</v>
      </c>
      <c r="X81" s="3" t="s">
        <v>407</v>
      </c>
      <c r="Y81" s="3" t="s">
        <v>407</v>
      </c>
      <c r="Z81" s="3" t="s">
        <v>407</v>
      </c>
      <c r="AA81" s="79">
        <v>0</v>
      </c>
      <c r="AB81" s="80">
        <v>109</v>
      </c>
      <c r="AC81" s="80">
        <v>106.36</v>
      </c>
      <c r="AD81" s="80">
        <v>99.68</v>
      </c>
      <c r="AE81" s="3">
        <v>100.88</v>
      </c>
      <c r="AF81" s="81">
        <v>130</v>
      </c>
      <c r="AG81" s="127">
        <v>30598525</v>
      </c>
      <c r="AH81" s="127">
        <v>30598525</v>
      </c>
      <c r="AI81" s="127">
        <v>0</v>
      </c>
      <c r="AJ81" s="127">
        <v>0</v>
      </c>
      <c r="AK81" s="82" t="s">
        <v>407</v>
      </c>
      <c r="AL81" s="146">
        <v>30598525</v>
      </c>
      <c r="AM81" s="146">
        <v>0</v>
      </c>
      <c r="AN81" s="82" t="s">
        <v>407</v>
      </c>
      <c r="AO81" s="82" t="s">
        <v>407</v>
      </c>
      <c r="AP81" s="127">
        <v>0</v>
      </c>
      <c r="AQ81" s="82" t="s">
        <v>407</v>
      </c>
      <c r="AR81" s="82" t="s">
        <v>407</v>
      </c>
      <c r="AS81" s="82" t="s">
        <v>407</v>
      </c>
      <c r="AT81" s="130">
        <v>3695</v>
      </c>
      <c r="AU81" s="82">
        <v>4198</v>
      </c>
      <c r="AV81" s="82">
        <v>3770</v>
      </c>
      <c r="AW81" s="80">
        <v>670.93</v>
      </c>
      <c r="AX81" s="82">
        <v>8281</v>
      </c>
      <c r="AY81" s="80">
        <v>12.342602682830099</v>
      </c>
      <c r="AZ81" s="83">
        <v>0</v>
      </c>
      <c r="BA81" s="3">
        <v>0</v>
      </c>
      <c r="BB81" s="3">
        <v>19859</v>
      </c>
      <c r="BC81" s="123">
        <v>102.3</v>
      </c>
      <c r="BD81" s="3">
        <v>104.2</v>
      </c>
      <c r="BE81" s="86">
        <v>735</v>
      </c>
      <c r="BF81" s="86"/>
      <c r="BG81" s="86"/>
      <c r="BH81" s="86" t="s">
        <v>407</v>
      </c>
      <c r="BI81" s="92">
        <v>200</v>
      </c>
      <c r="BJ81" s="86"/>
      <c r="BK81" s="86" t="s">
        <v>407</v>
      </c>
      <c r="BL81" s="86" t="s">
        <v>407</v>
      </c>
      <c r="BM81" s="86"/>
      <c r="BN81" s="86" t="s">
        <v>407</v>
      </c>
      <c r="BO81" s="86" t="s">
        <v>407</v>
      </c>
      <c r="BP81" s="3" t="s">
        <v>407</v>
      </c>
      <c r="BQ81" s="3" t="s">
        <v>407</v>
      </c>
      <c r="BR81" s="3" t="s">
        <v>407</v>
      </c>
      <c r="BS81" s="3" t="s">
        <v>75</v>
      </c>
      <c r="BV81" s="3" t="s">
        <v>407</v>
      </c>
      <c r="BW81" s="3" t="s">
        <v>398</v>
      </c>
      <c r="BY81" s="3" t="s">
        <v>407</v>
      </c>
      <c r="BZ81" s="3" t="s">
        <v>407</v>
      </c>
      <c r="CB81" s="3" t="s">
        <v>407</v>
      </c>
      <c r="CC81" s="3" t="s">
        <v>407</v>
      </c>
      <c r="CD81" s="3" t="s">
        <v>407</v>
      </c>
      <c r="CE81" s="85">
        <v>30598525</v>
      </c>
      <c r="CF81" s="82">
        <v>30598525</v>
      </c>
      <c r="CG81" s="82">
        <v>0</v>
      </c>
      <c r="CH81" s="82">
        <v>0</v>
      </c>
      <c r="CI81" s="82" t="s">
        <v>407</v>
      </c>
      <c r="CJ81" s="82">
        <v>30598525</v>
      </c>
      <c r="CK81" s="82">
        <v>0</v>
      </c>
      <c r="CL81" s="82" t="s">
        <v>407</v>
      </c>
      <c r="CM81" s="82" t="s">
        <v>407</v>
      </c>
      <c r="CN81" s="82">
        <v>0</v>
      </c>
      <c r="CO81" s="82" t="s">
        <v>407</v>
      </c>
      <c r="CP81" s="82" t="s">
        <v>407</v>
      </c>
      <c r="CQ81" s="82" t="s">
        <v>407</v>
      </c>
      <c r="CR81" s="145">
        <v>43</v>
      </c>
      <c r="CS81" s="145">
        <v>46</v>
      </c>
      <c r="CT81" s="145">
        <v>0</v>
      </c>
      <c r="CU81" s="133">
        <v>0</v>
      </c>
      <c r="CV81" s="3" t="s">
        <v>407</v>
      </c>
      <c r="CW81" s="79">
        <v>46</v>
      </c>
      <c r="CX81" s="145">
        <v>20</v>
      </c>
      <c r="CY81" s="145">
        <v>0</v>
      </c>
      <c r="CZ81" s="80" t="s">
        <v>407</v>
      </c>
      <c r="DA81" s="80" t="s">
        <v>407</v>
      </c>
      <c r="DB81" s="79">
        <v>20</v>
      </c>
      <c r="DC81" s="145">
        <v>0</v>
      </c>
      <c r="DD81" s="3" t="s">
        <v>407</v>
      </c>
      <c r="DE81" s="3" t="s">
        <v>407</v>
      </c>
      <c r="DF81" s="3" t="s">
        <v>407</v>
      </c>
      <c r="DG81" s="79">
        <v>0</v>
      </c>
      <c r="DH81" s="80">
        <v>109</v>
      </c>
      <c r="DI81" s="80">
        <v>106.35</v>
      </c>
      <c r="DJ81" s="139">
        <v>99.67</v>
      </c>
      <c r="DK81" s="80">
        <v>100.87</v>
      </c>
      <c r="DL81" s="3">
        <v>135</v>
      </c>
    </row>
    <row r="82" spans="1:121" s="3" customFormat="1" x14ac:dyDescent="0.2">
      <c r="A82" s="3">
        <v>98</v>
      </c>
      <c r="B82" s="3" t="s">
        <v>76</v>
      </c>
      <c r="C82" s="3" t="s">
        <v>167</v>
      </c>
      <c r="D82" s="3" t="s">
        <v>446</v>
      </c>
      <c r="E82" s="14">
        <v>2020</v>
      </c>
      <c r="F82" s="82">
        <v>856</v>
      </c>
      <c r="G82" s="82">
        <v>1551342</v>
      </c>
      <c r="H82" s="82">
        <v>1130451</v>
      </c>
      <c r="I82" s="82">
        <v>147</v>
      </c>
      <c r="J82" s="82">
        <v>306215</v>
      </c>
      <c r="K82" s="82">
        <v>232131</v>
      </c>
      <c r="L82" s="145">
        <v>45</v>
      </c>
      <c r="M82" s="145">
        <v>0</v>
      </c>
      <c r="N82" s="145">
        <v>0</v>
      </c>
      <c r="O82" s="133">
        <v>0</v>
      </c>
      <c r="P82" s="3" t="s">
        <v>407</v>
      </c>
      <c r="Q82" s="79">
        <v>0</v>
      </c>
      <c r="R82" s="145">
        <v>0</v>
      </c>
      <c r="S82" s="145">
        <v>0</v>
      </c>
      <c r="T82" s="80" t="s">
        <v>407</v>
      </c>
      <c r="U82" s="80" t="s">
        <v>407</v>
      </c>
      <c r="V82" s="79">
        <v>0</v>
      </c>
      <c r="W82" s="145">
        <v>65</v>
      </c>
      <c r="X82" s="3" t="s">
        <v>407</v>
      </c>
      <c r="Y82" s="3" t="s">
        <v>407</v>
      </c>
      <c r="Z82" s="3" t="s">
        <v>407</v>
      </c>
      <c r="AA82" s="79">
        <v>65</v>
      </c>
      <c r="AB82" s="80">
        <v>110</v>
      </c>
      <c r="AC82" s="80">
        <v>106.36</v>
      </c>
      <c r="AD82" s="80">
        <v>99.68</v>
      </c>
      <c r="AE82" s="3">
        <v>100.88</v>
      </c>
      <c r="AF82" s="81">
        <v>130</v>
      </c>
      <c r="AG82" s="127">
        <v>2277932</v>
      </c>
      <c r="AH82" s="127">
        <v>0</v>
      </c>
      <c r="AI82" s="127">
        <v>0</v>
      </c>
      <c r="AJ82" s="127">
        <v>0</v>
      </c>
      <c r="AK82" s="82" t="s">
        <v>407</v>
      </c>
      <c r="AL82" s="146">
        <v>0</v>
      </c>
      <c r="AM82" s="146">
        <v>0</v>
      </c>
      <c r="AN82" s="82" t="s">
        <v>407</v>
      </c>
      <c r="AO82" s="82" t="s">
        <v>407</v>
      </c>
      <c r="AP82" s="127">
        <v>2277932</v>
      </c>
      <c r="AQ82" s="82" t="s">
        <v>407</v>
      </c>
      <c r="AR82" s="82" t="s">
        <v>407</v>
      </c>
      <c r="AS82" s="82" t="s">
        <v>407</v>
      </c>
      <c r="AT82" s="130">
        <v>2661</v>
      </c>
      <c r="AU82" s="82">
        <v>4198</v>
      </c>
      <c r="AV82" s="82">
        <v>3770</v>
      </c>
      <c r="AW82" s="80">
        <v>151.03</v>
      </c>
      <c r="AX82" s="82">
        <v>856</v>
      </c>
      <c r="AY82" s="80">
        <v>5.6679046733019298</v>
      </c>
      <c r="AZ82" s="83">
        <v>8.5300000000000001E-2</v>
      </c>
      <c r="BA82" s="3">
        <v>775</v>
      </c>
      <c r="BB82" s="3">
        <v>9082</v>
      </c>
      <c r="BC82" s="123">
        <v>102.3</v>
      </c>
      <c r="BD82" s="3">
        <v>104.2</v>
      </c>
      <c r="BE82" s="86"/>
      <c r="BF82" s="86"/>
      <c r="BG82" s="86"/>
      <c r="BH82" s="86" t="s">
        <v>407</v>
      </c>
      <c r="BI82" s="92"/>
      <c r="BJ82" s="86"/>
      <c r="BK82" s="86" t="s">
        <v>407</v>
      </c>
      <c r="BL82" s="86" t="s">
        <v>407</v>
      </c>
      <c r="BM82" s="86">
        <v>73</v>
      </c>
      <c r="BN82" s="86" t="s">
        <v>407</v>
      </c>
      <c r="BO82" s="86" t="s">
        <v>407</v>
      </c>
      <c r="BP82" s="3" t="s">
        <v>407</v>
      </c>
      <c r="BQ82" s="3" t="s">
        <v>407</v>
      </c>
      <c r="BR82" s="3" t="s">
        <v>407</v>
      </c>
      <c r="BV82" s="3" t="s">
        <v>407</v>
      </c>
      <c r="BY82" s="3" t="s">
        <v>407</v>
      </c>
      <c r="BZ82" s="3" t="s">
        <v>407</v>
      </c>
      <c r="CA82" s="3" t="s">
        <v>316</v>
      </c>
      <c r="CB82" s="3" t="s">
        <v>407</v>
      </c>
      <c r="CC82" s="3" t="s">
        <v>407</v>
      </c>
      <c r="CD82" s="3" t="s">
        <v>407</v>
      </c>
      <c r="CE82" s="85">
        <v>3065880</v>
      </c>
      <c r="CF82" s="82">
        <v>0</v>
      </c>
      <c r="CG82" s="82">
        <v>0</v>
      </c>
      <c r="CH82" s="82">
        <v>0</v>
      </c>
      <c r="CI82" s="82" t="s">
        <v>407</v>
      </c>
      <c r="CJ82" s="82">
        <v>0</v>
      </c>
      <c r="CK82" s="82">
        <v>0</v>
      </c>
      <c r="CL82" s="82" t="s">
        <v>407</v>
      </c>
      <c r="CM82" s="82" t="s">
        <v>407</v>
      </c>
      <c r="CN82" s="82">
        <v>3065880</v>
      </c>
      <c r="CO82" s="82" t="s">
        <v>407</v>
      </c>
      <c r="CP82" s="82" t="s">
        <v>407</v>
      </c>
      <c r="CQ82" s="82" t="s">
        <v>407</v>
      </c>
      <c r="CR82" s="145">
        <v>45</v>
      </c>
      <c r="CS82" s="145">
        <v>0</v>
      </c>
      <c r="CT82" s="145">
        <v>0</v>
      </c>
      <c r="CU82" s="133">
        <v>0</v>
      </c>
      <c r="CV82" s="3" t="s">
        <v>407</v>
      </c>
      <c r="CW82" s="79">
        <v>0</v>
      </c>
      <c r="CX82" s="145">
        <v>0</v>
      </c>
      <c r="CY82" s="145">
        <v>0</v>
      </c>
      <c r="CZ82" s="80" t="s">
        <v>407</v>
      </c>
      <c r="DA82" s="80" t="s">
        <v>407</v>
      </c>
      <c r="DB82" s="79">
        <v>0</v>
      </c>
      <c r="DC82" s="145">
        <v>65</v>
      </c>
      <c r="DD82" s="3" t="s">
        <v>407</v>
      </c>
      <c r="DE82" s="3" t="s">
        <v>407</v>
      </c>
      <c r="DF82" s="3" t="s">
        <v>407</v>
      </c>
      <c r="DG82" s="79">
        <v>65</v>
      </c>
      <c r="DH82" s="80">
        <v>110</v>
      </c>
      <c r="DI82" s="80">
        <v>106.35</v>
      </c>
      <c r="DJ82" s="139">
        <v>99.67</v>
      </c>
      <c r="DK82" s="80">
        <v>100.87</v>
      </c>
      <c r="DL82" s="3">
        <v>135</v>
      </c>
    </row>
    <row r="83" spans="1:121" s="3" customFormat="1" x14ac:dyDescent="0.2">
      <c r="A83" s="3">
        <v>99</v>
      </c>
      <c r="B83" s="3" t="s">
        <v>77</v>
      </c>
      <c r="C83" s="3" t="s">
        <v>167</v>
      </c>
      <c r="D83" s="3" t="s">
        <v>446</v>
      </c>
      <c r="E83" s="14">
        <v>2020</v>
      </c>
      <c r="F83" s="82">
        <v>1394</v>
      </c>
      <c r="G83" s="82">
        <v>1551342</v>
      </c>
      <c r="H83" s="82">
        <v>1130451</v>
      </c>
      <c r="I83" s="82">
        <v>273</v>
      </c>
      <c r="J83" s="82">
        <v>306215</v>
      </c>
      <c r="K83" s="82">
        <v>232131</v>
      </c>
      <c r="L83" s="145">
        <v>36</v>
      </c>
      <c r="M83" s="145">
        <v>0</v>
      </c>
      <c r="N83" s="145">
        <v>0</v>
      </c>
      <c r="O83" s="133">
        <v>0</v>
      </c>
      <c r="P83" s="3" t="s">
        <v>407</v>
      </c>
      <c r="Q83" s="79">
        <v>0</v>
      </c>
      <c r="R83" s="145">
        <v>0</v>
      </c>
      <c r="S83" s="145">
        <v>0</v>
      </c>
      <c r="T83" s="80" t="s">
        <v>407</v>
      </c>
      <c r="U83" s="80" t="s">
        <v>407</v>
      </c>
      <c r="V83" s="79">
        <v>0</v>
      </c>
      <c r="W83" s="145">
        <v>65</v>
      </c>
      <c r="X83" s="3" t="s">
        <v>407</v>
      </c>
      <c r="Y83" s="3" t="s">
        <v>407</v>
      </c>
      <c r="Z83" s="3" t="s">
        <v>407</v>
      </c>
      <c r="AA83" s="79">
        <v>65</v>
      </c>
      <c r="AB83" s="80">
        <v>101</v>
      </c>
      <c r="AC83" s="80">
        <v>106.36</v>
      </c>
      <c r="AD83" s="80">
        <v>99.68</v>
      </c>
      <c r="AE83" s="3">
        <v>100.88</v>
      </c>
      <c r="AF83" s="81">
        <v>130</v>
      </c>
      <c r="AG83" s="127">
        <v>3789596</v>
      </c>
      <c r="AH83" s="127">
        <v>0</v>
      </c>
      <c r="AI83" s="127">
        <v>0</v>
      </c>
      <c r="AJ83" s="127">
        <v>0</v>
      </c>
      <c r="AK83" s="82" t="s">
        <v>407</v>
      </c>
      <c r="AL83" s="146">
        <v>0</v>
      </c>
      <c r="AM83" s="146">
        <v>0</v>
      </c>
      <c r="AN83" s="82" t="s">
        <v>407</v>
      </c>
      <c r="AO83" s="82" t="s">
        <v>407</v>
      </c>
      <c r="AP83" s="127">
        <v>3789596</v>
      </c>
      <c r="AQ83" s="82" t="s">
        <v>407</v>
      </c>
      <c r="AR83" s="82" t="s">
        <v>407</v>
      </c>
      <c r="AS83" s="82" t="s">
        <v>407</v>
      </c>
      <c r="AT83" s="130">
        <v>2719</v>
      </c>
      <c r="AU83" s="82">
        <v>4198</v>
      </c>
      <c r="AV83" s="82">
        <v>3770</v>
      </c>
      <c r="AW83" s="80">
        <v>347.69</v>
      </c>
      <c r="AX83" s="82">
        <v>1394</v>
      </c>
      <c r="AY83" s="80">
        <v>4.0092896610389603</v>
      </c>
      <c r="AZ83" s="83">
        <v>2.6800000000000001E-2</v>
      </c>
      <c r="BA83" s="3">
        <v>172</v>
      </c>
      <c r="BB83" s="3">
        <v>6420</v>
      </c>
      <c r="BC83" s="123">
        <v>102.3</v>
      </c>
      <c r="BD83" s="3">
        <v>104.2</v>
      </c>
      <c r="BE83" s="86"/>
      <c r="BF83" s="86"/>
      <c r="BG83" s="86"/>
      <c r="BH83" s="86" t="s">
        <v>407</v>
      </c>
      <c r="BI83" s="92"/>
      <c r="BJ83" s="86"/>
      <c r="BK83" s="86" t="s">
        <v>407</v>
      </c>
      <c r="BL83" s="86" t="s">
        <v>407</v>
      </c>
      <c r="BM83" s="86">
        <v>132</v>
      </c>
      <c r="BN83" s="86" t="s">
        <v>407</v>
      </c>
      <c r="BO83" s="86" t="s">
        <v>407</v>
      </c>
      <c r="BP83" s="3" t="s">
        <v>407</v>
      </c>
      <c r="BQ83" s="3" t="s">
        <v>407</v>
      </c>
      <c r="BR83" s="3" t="s">
        <v>407</v>
      </c>
      <c r="BV83" s="3" t="s">
        <v>407</v>
      </c>
      <c r="BY83" s="3" t="s">
        <v>407</v>
      </c>
      <c r="BZ83" s="3" t="s">
        <v>407</v>
      </c>
      <c r="CA83" s="3" t="s">
        <v>316</v>
      </c>
      <c r="CB83" s="3" t="s">
        <v>407</v>
      </c>
      <c r="CC83" s="3" t="s">
        <v>407</v>
      </c>
      <c r="CD83" s="3" t="s">
        <v>407</v>
      </c>
      <c r="CE83" s="85">
        <v>4991921</v>
      </c>
      <c r="CF83" s="82">
        <v>0</v>
      </c>
      <c r="CG83" s="82">
        <v>0</v>
      </c>
      <c r="CH83" s="82">
        <v>0</v>
      </c>
      <c r="CI83" s="82" t="s">
        <v>407</v>
      </c>
      <c r="CJ83" s="82">
        <v>0</v>
      </c>
      <c r="CK83" s="82">
        <v>0</v>
      </c>
      <c r="CL83" s="82" t="s">
        <v>407</v>
      </c>
      <c r="CM83" s="82" t="s">
        <v>407</v>
      </c>
      <c r="CN83" s="82">
        <v>4991921</v>
      </c>
      <c r="CO83" s="82" t="s">
        <v>407</v>
      </c>
      <c r="CP83" s="82" t="s">
        <v>407</v>
      </c>
      <c r="CQ83" s="82" t="s">
        <v>407</v>
      </c>
      <c r="CR83" s="145">
        <v>36</v>
      </c>
      <c r="CS83" s="145">
        <v>0</v>
      </c>
      <c r="CT83" s="145">
        <v>0</v>
      </c>
      <c r="CU83" s="133">
        <v>0</v>
      </c>
      <c r="CV83" s="3" t="s">
        <v>407</v>
      </c>
      <c r="CW83" s="79">
        <v>0</v>
      </c>
      <c r="CX83" s="145">
        <v>0</v>
      </c>
      <c r="CY83" s="145">
        <v>0</v>
      </c>
      <c r="CZ83" s="80" t="s">
        <v>407</v>
      </c>
      <c r="DA83" s="80" t="s">
        <v>407</v>
      </c>
      <c r="DB83" s="79">
        <v>0</v>
      </c>
      <c r="DC83" s="145">
        <v>65</v>
      </c>
      <c r="DD83" s="3" t="s">
        <v>407</v>
      </c>
      <c r="DE83" s="3" t="s">
        <v>407</v>
      </c>
      <c r="DF83" s="3" t="s">
        <v>407</v>
      </c>
      <c r="DG83" s="79">
        <v>65</v>
      </c>
      <c r="DH83" s="80">
        <v>101</v>
      </c>
      <c r="DI83" s="80">
        <v>106.35</v>
      </c>
      <c r="DJ83" s="139">
        <v>99.67</v>
      </c>
      <c r="DK83" s="80">
        <v>100.87</v>
      </c>
      <c r="DL83" s="3">
        <v>135</v>
      </c>
    </row>
    <row r="84" spans="1:121" s="3" customFormat="1" x14ac:dyDescent="0.2">
      <c r="A84" s="3">
        <v>100</v>
      </c>
      <c r="B84" s="3" t="s">
        <v>78</v>
      </c>
      <c r="C84" s="3" t="s">
        <v>167</v>
      </c>
      <c r="D84" s="3" t="s">
        <v>446</v>
      </c>
      <c r="E84" s="14">
        <v>2020</v>
      </c>
      <c r="F84" s="82">
        <v>2335</v>
      </c>
      <c r="G84" s="82">
        <v>1551342</v>
      </c>
      <c r="H84" s="82">
        <v>1130451</v>
      </c>
      <c r="I84" s="82">
        <v>479</v>
      </c>
      <c r="J84" s="82">
        <v>306215</v>
      </c>
      <c r="K84" s="82">
        <v>232131</v>
      </c>
      <c r="L84" s="145">
        <v>39</v>
      </c>
      <c r="M84" s="145">
        <v>49</v>
      </c>
      <c r="N84" s="145">
        <v>0</v>
      </c>
      <c r="O84" s="133">
        <v>0</v>
      </c>
      <c r="P84" s="3" t="s">
        <v>407</v>
      </c>
      <c r="Q84" s="79">
        <v>49</v>
      </c>
      <c r="R84" s="145">
        <v>22</v>
      </c>
      <c r="S84" s="145">
        <v>0</v>
      </c>
      <c r="T84" s="80" t="s">
        <v>407</v>
      </c>
      <c r="U84" s="80" t="s">
        <v>407</v>
      </c>
      <c r="V84" s="79">
        <v>22</v>
      </c>
      <c r="W84" s="145">
        <v>0</v>
      </c>
      <c r="X84" s="3" t="s">
        <v>407</v>
      </c>
      <c r="Y84" s="3" t="s">
        <v>407</v>
      </c>
      <c r="Z84" s="3" t="s">
        <v>407</v>
      </c>
      <c r="AA84" s="79">
        <v>0</v>
      </c>
      <c r="AB84" s="80">
        <v>110</v>
      </c>
      <c r="AC84" s="80">
        <v>106.36</v>
      </c>
      <c r="AD84" s="80">
        <v>99.68</v>
      </c>
      <c r="AE84" s="3">
        <v>100.88</v>
      </c>
      <c r="AF84" s="81">
        <v>130</v>
      </c>
      <c r="AG84" s="127">
        <v>5565694</v>
      </c>
      <c r="AH84" s="127">
        <v>5565694</v>
      </c>
      <c r="AI84" s="127">
        <v>0</v>
      </c>
      <c r="AJ84" s="127">
        <v>0</v>
      </c>
      <c r="AK84" s="82" t="s">
        <v>407</v>
      </c>
      <c r="AL84" s="146">
        <v>5565694</v>
      </c>
      <c r="AM84" s="146">
        <v>0</v>
      </c>
      <c r="AN84" s="82" t="s">
        <v>407</v>
      </c>
      <c r="AO84" s="82" t="s">
        <v>407</v>
      </c>
      <c r="AP84" s="127">
        <v>0</v>
      </c>
      <c r="AQ84" s="82" t="s">
        <v>407</v>
      </c>
      <c r="AR84" s="82" t="s">
        <v>407</v>
      </c>
      <c r="AS84" s="82" t="s">
        <v>407</v>
      </c>
      <c r="AT84" s="130">
        <v>2384</v>
      </c>
      <c r="AU84" s="82">
        <v>4198</v>
      </c>
      <c r="AV84" s="82">
        <v>3770</v>
      </c>
      <c r="AW84" s="80">
        <v>181.85</v>
      </c>
      <c r="AX84" s="82">
        <v>2335</v>
      </c>
      <c r="AY84" s="80">
        <v>12.8404581072109</v>
      </c>
      <c r="AZ84" s="83">
        <v>3.4099999999999998E-2</v>
      </c>
      <c r="BA84" s="3">
        <v>701</v>
      </c>
      <c r="BB84" s="3">
        <v>20551</v>
      </c>
      <c r="BC84" s="123">
        <v>102.3</v>
      </c>
      <c r="BD84" s="3">
        <v>104.2</v>
      </c>
      <c r="BE84" s="86">
        <v>195</v>
      </c>
      <c r="BF84" s="86"/>
      <c r="BG84" s="86"/>
      <c r="BH84" s="86" t="s">
        <v>407</v>
      </c>
      <c r="BI84" s="92">
        <v>64</v>
      </c>
      <c r="BJ84" s="86"/>
      <c r="BK84" s="86" t="s">
        <v>407</v>
      </c>
      <c r="BL84" s="86" t="s">
        <v>407</v>
      </c>
      <c r="BM84" s="86"/>
      <c r="BN84" s="86" t="s">
        <v>407</v>
      </c>
      <c r="BO84" s="86" t="s">
        <v>407</v>
      </c>
      <c r="BP84" s="3" t="s">
        <v>407</v>
      </c>
      <c r="BQ84" s="3" t="s">
        <v>407</v>
      </c>
      <c r="BR84" s="3" t="s">
        <v>407</v>
      </c>
      <c r="BS84" s="3" t="s">
        <v>78</v>
      </c>
      <c r="BV84" s="3" t="s">
        <v>407</v>
      </c>
      <c r="BW84" s="3" t="s">
        <v>78</v>
      </c>
      <c r="BY84" s="3" t="s">
        <v>407</v>
      </c>
      <c r="BZ84" s="3" t="s">
        <v>407</v>
      </c>
      <c r="CB84" s="3" t="s">
        <v>407</v>
      </c>
      <c r="CC84" s="3" t="s">
        <v>407</v>
      </c>
      <c r="CD84" s="3" t="s">
        <v>407</v>
      </c>
      <c r="CE84" s="85">
        <v>8361857</v>
      </c>
      <c r="CF84" s="82">
        <v>8361857</v>
      </c>
      <c r="CG84" s="82">
        <v>0</v>
      </c>
      <c r="CH84" s="82">
        <v>0</v>
      </c>
      <c r="CI84" s="82" t="s">
        <v>407</v>
      </c>
      <c r="CJ84" s="82">
        <v>8361857</v>
      </c>
      <c r="CK84" s="82">
        <v>0</v>
      </c>
      <c r="CL84" s="82" t="s">
        <v>407</v>
      </c>
      <c r="CM84" s="82" t="s">
        <v>407</v>
      </c>
      <c r="CN84" s="82">
        <v>0</v>
      </c>
      <c r="CO84" s="82" t="s">
        <v>407</v>
      </c>
      <c r="CP84" s="82" t="s">
        <v>407</v>
      </c>
      <c r="CQ84" s="82" t="s">
        <v>407</v>
      </c>
      <c r="CR84" s="145">
        <v>39</v>
      </c>
      <c r="CS84" s="145">
        <v>49</v>
      </c>
      <c r="CT84" s="145">
        <v>0</v>
      </c>
      <c r="CU84" s="133">
        <v>0</v>
      </c>
      <c r="CV84" s="3" t="s">
        <v>407</v>
      </c>
      <c r="CW84" s="79">
        <v>49</v>
      </c>
      <c r="CX84" s="145">
        <v>22</v>
      </c>
      <c r="CY84" s="145">
        <v>0</v>
      </c>
      <c r="CZ84" s="80" t="s">
        <v>407</v>
      </c>
      <c r="DA84" s="80" t="s">
        <v>407</v>
      </c>
      <c r="DB84" s="79">
        <v>22</v>
      </c>
      <c r="DC84" s="145">
        <v>0</v>
      </c>
      <c r="DD84" s="3" t="s">
        <v>407</v>
      </c>
      <c r="DE84" s="3" t="s">
        <v>407</v>
      </c>
      <c r="DF84" s="3" t="s">
        <v>407</v>
      </c>
      <c r="DG84" s="79">
        <v>0</v>
      </c>
      <c r="DH84" s="80">
        <v>110</v>
      </c>
      <c r="DI84" s="80">
        <v>106.35</v>
      </c>
      <c r="DJ84" s="139">
        <v>99.67</v>
      </c>
      <c r="DK84" s="80">
        <v>100.87</v>
      </c>
      <c r="DL84" s="3">
        <v>135</v>
      </c>
    </row>
    <row r="85" spans="1:121" s="3" customFormat="1" x14ac:dyDescent="0.2">
      <c r="A85" s="3">
        <v>101</v>
      </c>
      <c r="B85" s="3" t="s">
        <v>79</v>
      </c>
      <c r="C85" s="3" t="s">
        <v>167</v>
      </c>
      <c r="D85" s="3" t="s">
        <v>446</v>
      </c>
      <c r="E85" s="14">
        <v>2020</v>
      </c>
      <c r="F85" s="82">
        <v>3583</v>
      </c>
      <c r="G85" s="82">
        <v>1551342</v>
      </c>
      <c r="H85" s="82">
        <v>1130451</v>
      </c>
      <c r="I85" s="82">
        <v>723</v>
      </c>
      <c r="J85" s="82">
        <v>306215</v>
      </c>
      <c r="K85" s="82">
        <v>232131</v>
      </c>
      <c r="L85" s="145">
        <v>93</v>
      </c>
      <c r="M85" s="145">
        <v>0</v>
      </c>
      <c r="N85" s="145">
        <v>0</v>
      </c>
      <c r="O85" s="133">
        <v>0</v>
      </c>
      <c r="P85" s="3" t="s">
        <v>407</v>
      </c>
      <c r="Q85" s="79">
        <v>0</v>
      </c>
      <c r="R85" s="145">
        <v>21</v>
      </c>
      <c r="S85" s="145">
        <v>0</v>
      </c>
      <c r="T85" s="80" t="s">
        <v>407</v>
      </c>
      <c r="U85" s="80" t="s">
        <v>407</v>
      </c>
      <c r="V85" s="79">
        <v>21</v>
      </c>
      <c r="W85" s="145">
        <v>0</v>
      </c>
      <c r="X85" s="3" t="s">
        <v>407</v>
      </c>
      <c r="Y85" s="3" t="s">
        <v>407</v>
      </c>
      <c r="Z85" s="3" t="s">
        <v>407</v>
      </c>
      <c r="AA85" s="79">
        <v>0</v>
      </c>
      <c r="AB85" s="80">
        <v>114</v>
      </c>
      <c r="AC85" s="80">
        <v>106.36</v>
      </c>
      <c r="AD85" s="80">
        <v>99.68</v>
      </c>
      <c r="AE85" s="3">
        <v>100.88</v>
      </c>
      <c r="AF85" s="81">
        <v>130</v>
      </c>
      <c r="AG85" s="127">
        <v>8678570</v>
      </c>
      <c r="AH85" s="127">
        <v>0</v>
      </c>
      <c r="AI85" s="127">
        <v>0</v>
      </c>
      <c r="AJ85" s="127">
        <v>0</v>
      </c>
      <c r="AK85" s="82" t="s">
        <v>407</v>
      </c>
      <c r="AL85" s="146">
        <v>8678570</v>
      </c>
      <c r="AM85" s="146">
        <v>0</v>
      </c>
      <c r="AN85" s="82" t="s">
        <v>407</v>
      </c>
      <c r="AO85" s="82" t="s">
        <v>407</v>
      </c>
      <c r="AP85" s="127">
        <v>0</v>
      </c>
      <c r="AQ85" s="82" t="s">
        <v>407</v>
      </c>
      <c r="AR85" s="82" t="s">
        <v>407</v>
      </c>
      <c r="AS85" s="82" t="s">
        <v>407</v>
      </c>
      <c r="AT85" s="130">
        <v>2422</v>
      </c>
      <c r="AU85" s="82">
        <v>4198</v>
      </c>
      <c r="AV85" s="82">
        <v>3770</v>
      </c>
      <c r="AW85" s="80">
        <v>382.25</v>
      </c>
      <c r="AX85" s="82">
        <v>3583</v>
      </c>
      <c r="AY85" s="80">
        <v>9.3734329241618308</v>
      </c>
      <c r="AZ85" s="83">
        <v>3.7900000000000003E-2</v>
      </c>
      <c r="BA85" s="3">
        <v>569</v>
      </c>
      <c r="BB85" s="3">
        <v>15025</v>
      </c>
      <c r="BC85" s="123">
        <v>102.3</v>
      </c>
      <c r="BD85" s="3">
        <v>104.2</v>
      </c>
      <c r="BE85" s="86"/>
      <c r="BF85" s="86"/>
      <c r="BG85" s="86"/>
      <c r="BH85" s="86" t="s">
        <v>407</v>
      </c>
      <c r="BI85" s="92">
        <v>75</v>
      </c>
      <c r="BJ85" s="86"/>
      <c r="BK85" s="86" t="s">
        <v>407</v>
      </c>
      <c r="BL85" s="86" t="s">
        <v>407</v>
      </c>
      <c r="BM85" s="86"/>
      <c r="BN85" s="86" t="s">
        <v>407</v>
      </c>
      <c r="BO85" s="86" t="s">
        <v>407</v>
      </c>
      <c r="BP85" s="3" t="s">
        <v>407</v>
      </c>
      <c r="BQ85" s="3" t="s">
        <v>407</v>
      </c>
      <c r="BR85" s="3" t="s">
        <v>407</v>
      </c>
      <c r="BV85" s="3" t="s">
        <v>407</v>
      </c>
      <c r="BW85" s="3" t="s">
        <v>64</v>
      </c>
      <c r="BY85" s="3" t="s">
        <v>407</v>
      </c>
      <c r="BZ85" s="3" t="s">
        <v>407</v>
      </c>
      <c r="CB85" s="3" t="s">
        <v>407</v>
      </c>
      <c r="CC85" s="3" t="s">
        <v>407</v>
      </c>
      <c r="CD85" s="3" t="s">
        <v>407</v>
      </c>
      <c r="CE85" s="85">
        <v>12833059</v>
      </c>
      <c r="CF85" s="82">
        <v>0</v>
      </c>
      <c r="CG85" s="82">
        <v>0</v>
      </c>
      <c r="CH85" s="82">
        <v>0</v>
      </c>
      <c r="CI85" s="82" t="s">
        <v>407</v>
      </c>
      <c r="CJ85" s="82">
        <v>12833059</v>
      </c>
      <c r="CK85" s="82">
        <v>0</v>
      </c>
      <c r="CL85" s="82" t="s">
        <v>407</v>
      </c>
      <c r="CM85" s="82" t="s">
        <v>407</v>
      </c>
      <c r="CN85" s="82">
        <v>0</v>
      </c>
      <c r="CO85" s="82" t="s">
        <v>407</v>
      </c>
      <c r="CP85" s="82" t="s">
        <v>407</v>
      </c>
      <c r="CQ85" s="82" t="s">
        <v>407</v>
      </c>
      <c r="CR85" s="145">
        <v>93</v>
      </c>
      <c r="CS85" s="145">
        <v>0</v>
      </c>
      <c r="CT85" s="145">
        <v>0</v>
      </c>
      <c r="CU85" s="133">
        <v>0</v>
      </c>
      <c r="CV85" s="3" t="s">
        <v>407</v>
      </c>
      <c r="CW85" s="79">
        <v>0</v>
      </c>
      <c r="CX85" s="145">
        <v>21</v>
      </c>
      <c r="CY85" s="145">
        <v>0</v>
      </c>
      <c r="CZ85" s="80" t="s">
        <v>407</v>
      </c>
      <c r="DA85" s="80" t="s">
        <v>407</v>
      </c>
      <c r="DB85" s="79">
        <v>21</v>
      </c>
      <c r="DC85" s="145">
        <v>0</v>
      </c>
      <c r="DD85" s="3" t="s">
        <v>407</v>
      </c>
      <c r="DE85" s="3" t="s">
        <v>407</v>
      </c>
      <c r="DF85" s="3" t="s">
        <v>407</v>
      </c>
      <c r="DG85" s="79">
        <v>0</v>
      </c>
      <c r="DH85" s="80">
        <v>114</v>
      </c>
      <c r="DI85" s="80">
        <v>106.35</v>
      </c>
      <c r="DJ85" s="139">
        <v>99.67</v>
      </c>
      <c r="DK85" s="80">
        <v>100.87</v>
      </c>
      <c r="DL85" s="3">
        <v>135</v>
      </c>
    </row>
    <row r="86" spans="1:121" s="152" customFormat="1" x14ac:dyDescent="0.2">
      <c r="A86" s="152">
        <v>102</v>
      </c>
      <c r="B86" s="152" t="s">
        <v>80</v>
      </c>
      <c r="C86" s="152" t="s">
        <v>167</v>
      </c>
      <c r="D86" s="152" t="s">
        <v>446</v>
      </c>
      <c r="E86" s="239">
        <v>2020</v>
      </c>
      <c r="F86" s="240">
        <v>1987</v>
      </c>
      <c r="G86" s="240">
        <v>1551342</v>
      </c>
      <c r="H86" s="240">
        <v>1130451</v>
      </c>
      <c r="I86" s="240">
        <v>386</v>
      </c>
      <c r="J86" s="240">
        <v>306215</v>
      </c>
      <c r="K86" s="240">
        <v>232131</v>
      </c>
      <c r="L86" s="241">
        <v>13</v>
      </c>
      <c r="M86" s="241">
        <v>54</v>
      </c>
      <c r="N86" s="241">
        <v>0</v>
      </c>
      <c r="O86" s="242">
        <v>0</v>
      </c>
      <c r="P86" s="152" t="s">
        <v>407</v>
      </c>
      <c r="Q86" s="243">
        <v>54</v>
      </c>
      <c r="R86" s="241">
        <v>22</v>
      </c>
      <c r="S86" s="241">
        <v>0</v>
      </c>
      <c r="T86" s="244" t="s">
        <v>407</v>
      </c>
      <c r="U86" s="244" t="s">
        <v>407</v>
      </c>
      <c r="V86" s="243">
        <v>22</v>
      </c>
      <c r="W86" s="241">
        <v>0</v>
      </c>
      <c r="X86" s="152" t="s">
        <v>407</v>
      </c>
      <c r="Y86" s="152" t="s">
        <v>407</v>
      </c>
      <c r="Z86" s="152" t="s">
        <v>407</v>
      </c>
      <c r="AA86" s="243">
        <v>0</v>
      </c>
      <c r="AB86" s="244">
        <v>89</v>
      </c>
      <c r="AC86" s="244">
        <v>106.36</v>
      </c>
      <c r="AD86" s="244">
        <v>99.68</v>
      </c>
      <c r="AE86" s="152">
        <v>100.88</v>
      </c>
      <c r="AF86" s="245">
        <v>130</v>
      </c>
      <c r="AG86" s="246">
        <v>5107802</v>
      </c>
      <c r="AH86" s="246">
        <v>5107802</v>
      </c>
      <c r="AI86" s="246">
        <v>0</v>
      </c>
      <c r="AJ86" s="246">
        <v>0</v>
      </c>
      <c r="AK86" s="240" t="s">
        <v>407</v>
      </c>
      <c r="AL86" s="247">
        <v>5107802</v>
      </c>
      <c r="AM86" s="247">
        <v>0</v>
      </c>
      <c r="AN86" s="240" t="s">
        <v>407</v>
      </c>
      <c r="AO86" s="240" t="s">
        <v>407</v>
      </c>
      <c r="AP86" s="246">
        <v>0</v>
      </c>
      <c r="AQ86" s="240" t="s">
        <v>407</v>
      </c>
      <c r="AR86" s="240" t="s">
        <v>407</v>
      </c>
      <c r="AS86" s="240" t="s">
        <v>407</v>
      </c>
      <c r="AT86" s="248">
        <v>2571</v>
      </c>
      <c r="AU86" s="240">
        <v>4198</v>
      </c>
      <c r="AV86" s="240">
        <v>3770</v>
      </c>
      <c r="AW86" s="244">
        <v>211.91</v>
      </c>
      <c r="AX86" s="240">
        <v>1987</v>
      </c>
      <c r="AY86" s="244">
        <v>9.3767791478083993</v>
      </c>
      <c r="AZ86" s="249">
        <v>8.6699999999999999E-2</v>
      </c>
      <c r="BA86" s="152">
        <v>1329</v>
      </c>
      <c r="BB86" s="152">
        <v>15321</v>
      </c>
      <c r="BC86" s="250">
        <v>102.3</v>
      </c>
      <c r="BD86" s="152">
        <v>104.2</v>
      </c>
      <c r="BE86" s="251">
        <v>167</v>
      </c>
      <c r="BF86" s="251"/>
      <c r="BG86" s="251"/>
      <c r="BH86" s="251" t="s">
        <v>407</v>
      </c>
      <c r="BI86" s="252">
        <v>42</v>
      </c>
      <c r="BJ86" s="251"/>
      <c r="BK86" s="251" t="s">
        <v>407</v>
      </c>
      <c r="BL86" s="251" t="s">
        <v>407</v>
      </c>
      <c r="BM86" s="251"/>
      <c r="BN86" s="251" t="s">
        <v>407</v>
      </c>
      <c r="BO86" s="251" t="s">
        <v>407</v>
      </c>
      <c r="BP86" s="152" t="s">
        <v>407</v>
      </c>
      <c r="BQ86" s="152" t="s">
        <v>407</v>
      </c>
      <c r="BR86" s="152" t="s">
        <v>407</v>
      </c>
      <c r="BS86" s="152" t="s">
        <v>80</v>
      </c>
      <c r="BV86" s="152" t="s">
        <v>407</v>
      </c>
      <c r="BW86" s="152" t="s">
        <v>78</v>
      </c>
      <c r="BY86" s="152" t="s">
        <v>407</v>
      </c>
      <c r="BZ86" s="152" t="s">
        <v>407</v>
      </c>
      <c r="CB86" s="152" t="s">
        <v>407</v>
      </c>
      <c r="CC86" s="152" t="s">
        <v>407</v>
      </c>
      <c r="CD86" s="152" t="s">
        <v>407</v>
      </c>
      <c r="CE86" s="253">
        <v>7115666</v>
      </c>
      <c r="CF86" s="240">
        <v>7115666</v>
      </c>
      <c r="CG86" s="240">
        <v>0</v>
      </c>
      <c r="CH86" s="240">
        <v>0</v>
      </c>
      <c r="CI86" s="240" t="s">
        <v>407</v>
      </c>
      <c r="CJ86" s="240">
        <v>7115666</v>
      </c>
      <c r="CK86" s="240">
        <v>0</v>
      </c>
      <c r="CL86" s="240" t="s">
        <v>407</v>
      </c>
      <c r="CM86" s="240" t="s">
        <v>407</v>
      </c>
      <c r="CN86" s="240">
        <v>0</v>
      </c>
      <c r="CO86" s="240" t="s">
        <v>407</v>
      </c>
      <c r="CP86" s="240" t="s">
        <v>407</v>
      </c>
      <c r="CQ86" s="240" t="s">
        <v>407</v>
      </c>
      <c r="CR86" s="241">
        <v>13</v>
      </c>
      <c r="CS86" s="241">
        <v>54</v>
      </c>
      <c r="CT86" s="241">
        <v>0</v>
      </c>
      <c r="CU86" s="242">
        <v>0</v>
      </c>
      <c r="CV86" s="152" t="s">
        <v>407</v>
      </c>
      <c r="CW86" s="243">
        <v>54</v>
      </c>
      <c r="CX86" s="241">
        <v>22</v>
      </c>
      <c r="CY86" s="241">
        <v>0</v>
      </c>
      <c r="CZ86" s="244" t="s">
        <v>407</v>
      </c>
      <c r="DA86" s="244" t="s">
        <v>407</v>
      </c>
      <c r="DB86" s="243">
        <v>22</v>
      </c>
      <c r="DC86" s="241">
        <v>0</v>
      </c>
      <c r="DD86" s="152" t="s">
        <v>407</v>
      </c>
      <c r="DE86" s="152" t="s">
        <v>407</v>
      </c>
      <c r="DF86" s="152" t="s">
        <v>407</v>
      </c>
      <c r="DG86" s="243">
        <v>0</v>
      </c>
      <c r="DH86" s="244">
        <v>89</v>
      </c>
      <c r="DI86" s="244">
        <v>106.35</v>
      </c>
      <c r="DJ86" s="254">
        <v>99.67</v>
      </c>
      <c r="DK86" s="244">
        <v>100.87</v>
      </c>
      <c r="DL86" s="152">
        <v>135</v>
      </c>
    </row>
    <row r="87" spans="1:121" s="3" customFormat="1" x14ac:dyDescent="0.2">
      <c r="A87" s="3">
        <v>111</v>
      </c>
      <c r="B87" s="3" t="s">
        <v>92</v>
      </c>
      <c r="C87" s="3" t="s">
        <v>167</v>
      </c>
      <c r="D87" s="3" t="s">
        <v>447</v>
      </c>
      <c r="E87" s="14">
        <v>2020</v>
      </c>
      <c r="F87" s="82">
        <v>5049</v>
      </c>
      <c r="G87" s="82">
        <v>1551342</v>
      </c>
      <c r="H87" s="82">
        <v>1130451</v>
      </c>
      <c r="I87" s="82">
        <v>1077</v>
      </c>
      <c r="J87" s="82">
        <v>306215</v>
      </c>
      <c r="K87" s="82">
        <v>232131</v>
      </c>
      <c r="L87" s="145">
        <v>102</v>
      </c>
      <c r="M87" s="145">
        <v>0</v>
      </c>
      <c r="N87" s="145">
        <v>0</v>
      </c>
      <c r="O87" s="133">
        <v>0</v>
      </c>
      <c r="P87" s="3" t="s">
        <v>407</v>
      </c>
      <c r="Q87" s="79">
        <v>0</v>
      </c>
      <c r="R87" s="145">
        <v>0</v>
      </c>
      <c r="S87" s="145">
        <v>0</v>
      </c>
      <c r="T87" s="80" t="s">
        <v>407</v>
      </c>
      <c r="U87" s="80" t="s">
        <v>407</v>
      </c>
      <c r="V87" s="79">
        <v>0</v>
      </c>
      <c r="W87" s="145">
        <v>0</v>
      </c>
      <c r="X87" s="3" t="s">
        <v>407</v>
      </c>
      <c r="Y87" s="3" t="s">
        <v>407</v>
      </c>
      <c r="Z87" s="3" t="s">
        <v>407</v>
      </c>
      <c r="AA87" s="79">
        <v>0</v>
      </c>
      <c r="AB87" s="80">
        <v>102</v>
      </c>
      <c r="AC87" s="80">
        <v>106.36</v>
      </c>
      <c r="AD87" s="80">
        <v>99.68</v>
      </c>
      <c r="AE87" s="3">
        <v>100.88</v>
      </c>
      <c r="AF87" s="81">
        <v>130</v>
      </c>
      <c r="AG87" s="127">
        <v>11685247</v>
      </c>
      <c r="AH87" s="127">
        <v>0</v>
      </c>
      <c r="AI87" s="127">
        <v>0</v>
      </c>
      <c r="AJ87" s="127">
        <v>0</v>
      </c>
      <c r="AK87" s="82" t="s">
        <v>407</v>
      </c>
      <c r="AL87" s="146">
        <v>0</v>
      </c>
      <c r="AM87" s="146">
        <v>0</v>
      </c>
      <c r="AN87" s="82" t="s">
        <v>407</v>
      </c>
      <c r="AO87" s="82" t="s">
        <v>407</v>
      </c>
      <c r="AP87" s="127">
        <v>0</v>
      </c>
      <c r="AQ87" s="82" t="s">
        <v>407</v>
      </c>
      <c r="AR87" s="82" t="s">
        <v>407</v>
      </c>
      <c r="AS87" s="82" t="s">
        <v>407</v>
      </c>
      <c r="AT87" s="130">
        <v>2314</v>
      </c>
      <c r="AU87" s="82">
        <v>4198</v>
      </c>
      <c r="AV87" s="82">
        <v>3770</v>
      </c>
      <c r="AW87" s="80">
        <v>228.8</v>
      </c>
      <c r="AX87" s="82">
        <v>5049</v>
      </c>
      <c r="AY87" s="80">
        <v>22.067093841630101</v>
      </c>
      <c r="AZ87" s="83">
        <v>0.21179999999999999</v>
      </c>
      <c r="BA87" s="3">
        <v>7520</v>
      </c>
      <c r="BB87" s="3">
        <v>35508</v>
      </c>
      <c r="BC87" s="123">
        <v>102.3</v>
      </c>
      <c r="BD87" s="3">
        <v>104.2</v>
      </c>
      <c r="BE87" s="86"/>
      <c r="BF87" s="86"/>
      <c r="BG87" s="86"/>
      <c r="BH87" s="86" t="s">
        <v>407</v>
      </c>
      <c r="BI87" s="92"/>
      <c r="BJ87" s="86"/>
      <c r="BK87" s="86" t="s">
        <v>407</v>
      </c>
      <c r="BL87" s="86" t="s">
        <v>407</v>
      </c>
      <c r="BM87" s="86"/>
      <c r="BN87" s="86" t="s">
        <v>407</v>
      </c>
      <c r="BO87" s="86" t="s">
        <v>407</v>
      </c>
      <c r="BP87" s="3" t="s">
        <v>407</v>
      </c>
      <c r="BQ87" s="3" t="s">
        <v>407</v>
      </c>
      <c r="BR87" s="3" t="s">
        <v>407</v>
      </c>
      <c r="BV87" s="3" t="s">
        <v>407</v>
      </c>
      <c r="BY87" s="3" t="s">
        <v>407</v>
      </c>
      <c r="BZ87" s="3" t="s">
        <v>407</v>
      </c>
      <c r="CB87" s="3" t="s">
        <v>407</v>
      </c>
      <c r="CC87" s="3" t="s">
        <v>407</v>
      </c>
      <c r="CD87" s="3" t="s">
        <v>407</v>
      </c>
      <c r="CE87" s="85">
        <v>18084855</v>
      </c>
      <c r="CF87" s="82">
        <v>0</v>
      </c>
      <c r="CG87" s="82">
        <v>0</v>
      </c>
      <c r="CH87" s="82">
        <v>0</v>
      </c>
      <c r="CI87" s="82" t="s">
        <v>407</v>
      </c>
      <c r="CJ87" s="82">
        <v>0</v>
      </c>
      <c r="CK87" s="82">
        <v>0</v>
      </c>
      <c r="CL87" s="82" t="s">
        <v>407</v>
      </c>
      <c r="CM87" s="82" t="s">
        <v>407</v>
      </c>
      <c r="CN87" s="82">
        <v>0</v>
      </c>
      <c r="CO87" s="82" t="s">
        <v>407</v>
      </c>
      <c r="CP87" s="82" t="s">
        <v>407</v>
      </c>
      <c r="CQ87" s="82" t="s">
        <v>407</v>
      </c>
      <c r="CR87" s="145">
        <v>102</v>
      </c>
      <c r="CS87" s="145">
        <v>0</v>
      </c>
      <c r="CT87" s="145">
        <v>0</v>
      </c>
      <c r="CU87" s="133">
        <v>0</v>
      </c>
      <c r="CV87" s="3" t="s">
        <v>407</v>
      </c>
      <c r="CW87" s="79">
        <v>0</v>
      </c>
      <c r="CX87" s="145">
        <v>0</v>
      </c>
      <c r="CY87" s="145">
        <v>0</v>
      </c>
      <c r="CZ87" s="80" t="s">
        <v>407</v>
      </c>
      <c r="DA87" s="80" t="s">
        <v>407</v>
      </c>
      <c r="DB87" s="79">
        <v>0</v>
      </c>
      <c r="DC87" s="145">
        <v>0</v>
      </c>
      <c r="DD87" s="3" t="s">
        <v>407</v>
      </c>
      <c r="DE87" s="3" t="s">
        <v>407</v>
      </c>
      <c r="DF87" s="3" t="s">
        <v>407</v>
      </c>
      <c r="DG87" s="79">
        <v>0</v>
      </c>
      <c r="DH87" s="80">
        <v>102</v>
      </c>
      <c r="DI87" s="80">
        <v>106.35</v>
      </c>
      <c r="DJ87" s="139">
        <v>99.67</v>
      </c>
      <c r="DK87" s="80">
        <v>100.87</v>
      </c>
      <c r="DL87" s="3">
        <v>135</v>
      </c>
    </row>
    <row r="88" spans="1:121" s="3" customFormat="1" x14ac:dyDescent="0.2">
      <c r="A88" s="3">
        <v>112</v>
      </c>
      <c r="B88" s="3" t="s">
        <v>93</v>
      </c>
      <c r="C88" s="3" t="s">
        <v>167</v>
      </c>
      <c r="D88" s="3" t="s">
        <v>447</v>
      </c>
      <c r="E88" s="14">
        <v>2020</v>
      </c>
      <c r="F88" s="82">
        <v>7367</v>
      </c>
      <c r="G88" s="82">
        <v>1551342</v>
      </c>
      <c r="H88" s="82">
        <v>1130451</v>
      </c>
      <c r="I88" s="82">
        <v>1628</v>
      </c>
      <c r="J88" s="82">
        <v>306215</v>
      </c>
      <c r="K88" s="82">
        <v>232131</v>
      </c>
      <c r="L88" s="145">
        <v>112</v>
      </c>
      <c r="M88" s="145">
        <v>0</v>
      </c>
      <c r="N88" s="145">
        <v>0</v>
      </c>
      <c r="O88" s="133">
        <v>0</v>
      </c>
      <c r="P88" s="3" t="s">
        <v>407</v>
      </c>
      <c r="Q88" s="79">
        <v>0</v>
      </c>
      <c r="R88" s="145">
        <v>0</v>
      </c>
      <c r="S88" s="145">
        <v>0</v>
      </c>
      <c r="T88" s="80" t="s">
        <v>407</v>
      </c>
      <c r="U88" s="80" t="s">
        <v>407</v>
      </c>
      <c r="V88" s="79">
        <v>0</v>
      </c>
      <c r="W88" s="145">
        <v>0</v>
      </c>
      <c r="X88" s="3" t="s">
        <v>407</v>
      </c>
      <c r="Y88" s="3" t="s">
        <v>407</v>
      </c>
      <c r="Z88" s="3" t="s">
        <v>407</v>
      </c>
      <c r="AA88" s="79">
        <v>0</v>
      </c>
      <c r="AB88" s="80">
        <v>112</v>
      </c>
      <c r="AC88" s="80">
        <v>106.36</v>
      </c>
      <c r="AD88" s="80">
        <v>99.68</v>
      </c>
      <c r="AE88" s="3">
        <v>100.88</v>
      </c>
      <c r="AF88" s="81">
        <v>130</v>
      </c>
      <c r="AG88" s="127">
        <v>22412964</v>
      </c>
      <c r="AH88" s="127">
        <v>0</v>
      </c>
      <c r="AI88" s="127">
        <v>0</v>
      </c>
      <c r="AJ88" s="127">
        <v>0</v>
      </c>
      <c r="AK88" s="82" t="s">
        <v>407</v>
      </c>
      <c r="AL88" s="146">
        <v>0</v>
      </c>
      <c r="AM88" s="146">
        <v>0</v>
      </c>
      <c r="AN88" s="82" t="s">
        <v>407</v>
      </c>
      <c r="AO88" s="82" t="s">
        <v>407</v>
      </c>
      <c r="AP88" s="127">
        <v>0</v>
      </c>
      <c r="AQ88" s="82" t="s">
        <v>407</v>
      </c>
      <c r="AR88" s="82" t="s">
        <v>407</v>
      </c>
      <c r="AS88" s="82" t="s">
        <v>407</v>
      </c>
      <c r="AT88" s="130">
        <v>3042</v>
      </c>
      <c r="AU88" s="82">
        <v>4198</v>
      </c>
      <c r="AV88" s="82">
        <v>3770</v>
      </c>
      <c r="AW88" s="80">
        <v>638.89</v>
      </c>
      <c r="AX88" s="82">
        <v>7367</v>
      </c>
      <c r="AY88" s="80">
        <v>11.5309138594678</v>
      </c>
      <c r="AZ88" s="83">
        <v>2.0000000000000001E-4</v>
      </c>
      <c r="BA88" s="3">
        <v>3</v>
      </c>
      <c r="BB88" s="3">
        <v>18510</v>
      </c>
      <c r="BC88" s="123">
        <v>102.3</v>
      </c>
      <c r="BD88" s="3">
        <v>104.2</v>
      </c>
      <c r="BE88" s="86"/>
      <c r="BF88" s="86"/>
      <c r="BG88" s="86"/>
      <c r="BH88" s="86" t="s">
        <v>407</v>
      </c>
      <c r="BI88" s="92"/>
      <c r="BJ88" s="86"/>
      <c r="BK88" s="86" t="s">
        <v>407</v>
      </c>
      <c r="BL88" s="86" t="s">
        <v>407</v>
      </c>
      <c r="BM88" s="86"/>
      <c r="BN88" s="86" t="s">
        <v>407</v>
      </c>
      <c r="BO88" s="86" t="s">
        <v>407</v>
      </c>
      <c r="BP88" s="3" t="s">
        <v>407</v>
      </c>
      <c r="BQ88" s="3" t="s">
        <v>407</v>
      </c>
      <c r="BR88" s="3" t="s">
        <v>407</v>
      </c>
      <c r="BV88" s="3" t="s">
        <v>407</v>
      </c>
      <c r="BY88" s="3" t="s">
        <v>407</v>
      </c>
      <c r="BZ88" s="3" t="s">
        <v>407</v>
      </c>
      <c r="CB88" s="3" t="s">
        <v>407</v>
      </c>
      <c r="CC88" s="3" t="s">
        <v>407</v>
      </c>
      <c r="CD88" s="3" t="s">
        <v>407</v>
      </c>
      <c r="CE88" s="85">
        <v>26387460</v>
      </c>
      <c r="CF88" s="82">
        <v>0</v>
      </c>
      <c r="CG88" s="82">
        <v>0</v>
      </c>
      <c r="CH88" s="82">
        <v>0</v>
      </c>
      <c r="CI88" s="82" t="s">
        <v>407</v>
      </c>
      <c r="CJ88" s="82">
        <v>0</v>
      </c>
      <c r="CK88" s="82">
        <v>0</v>
      </c>
      <c r="CL88" s="82" t="s">
        <v>407</v>
      </c>
      <c r="CM88" s="82" t="s">
        <v>407</v>
      </c>
      <c r="CN88" s="82">
        <v>0</v>
      </c>
      <c r="CO88" s="82" t="s">
        <v>407</v>
      </c>
      <c r="CP88" s="82" t="s">
        <v>407</v>
      </c>
      <c r="CQ88" s="82" t="s">
        <v>407</v>
      </c>
      <c r="CR88" s="145">
        <v>112</v>
      </c>
      <c r="CS88" s="145">
        <v>0</v>
      </c>
      <c r="CT88" s="145">
        <v>0</v>
      </c>
      <c r="CU88" s="133">
        <v>0</v>
      </c>
      <c r="CV88" s="3" t="s">
        <v>407</v>
      </c>
      <c r="CW88" s="79">
        <v>0</v>
      </c>
      <c r="CX88" s="145">
        <v>0</v>
      </c>
      <c r="CY88" s="145">
        <v>0</v>
      </c>
      <c r="CZ88" s="80" t="s">
        <v>407</v>
      </c>
      <c r="DA88" s="80" t="s">
        <v>407</v>
      </c>
      <c r="DB88" s="79">
        <v>0</v>
      </c>
      <c r="DC88" s="145">
        <v>0</v>
      </c>
      <c r="DD88" s="3" t="s">
        <v>407</v>
      </c>
      <c r="DE88" s="3" t="s">
        <v>407</v>
      </c>
      <c r="DF88" s="3" t="s">
        <v>407</v>
      </c>
      <c r="DG88" s="79">
        <v>0</v>
      </c>
      <c r="DH88" s="80">
        <v>112</v>
      </c>
      <c r="DI88" s="80">
        <v>106.35</v>
      </c>
      <c r="DJ88" s="139">
        <v>99.67</v>
      </c>
      <c r="DK88" s="80">
        <v>100.87</v>
      </c>
      <c r="DL88" s="3">
        <v>135</v>
      </c>
    </row>
    <row r="89" spans="1:121" s="3" customFormat="1" x14ac:dyDescent="0.2">
      <c r="A89" s="3">
        <v>113</v>
      </c>
      <c r="B89" s="3" t="s">
        <v>94</v>
      </c>
      <c r="C89" s="3" t="s">
        <v>167</v>
      </c>
      <c r="D89" s="3" t="s">
        <v>447</v>
      </c>
      <c r="E89" s="14">
        <v>2020</v>
      </c>
      <c r="F89" s="82">
        <v>7645</v>
      </c>
      <c r="G89" s="82">
        <v>1551342</v>
      </c>
      <c r="H89" s="82">
        <v>1130451</v>
      </c>
      <c r="I89" s="82">
        <v>1647</v>
      </c>
      <c r="J89" s="82">
        <v>306215</v>
      </c>
      <c r="K89" s="82">
        <v>232131</v>
      </c>
      <c r="L89" s="145">
        <v>115</v>
      </c>
      <c r="M89" s="145">
        <v>0</v>
      </c>
      <c r="N89" s="145">
        <v>0</v>
      </c>
      <c r="O89" s="133">
        <v>0</v>
      </c>
      <c r="P89" s="3" t="s">
        <v>407</v>
      </c>
      <c r="Q89" s="79">
        <v>0</v>
      </c>
      <c r="R89" s="145">
        <v>0</v>
      </c>
      <c r="S89" s="145">
        <v>0</v>
      </c>
      <c r="T89" s="80" t="s">
        <v>407</v>
      </c>
      <c r="U89" s="80" t="s">
        <v>407</v>
      </c>
      <c r="V89" s="79">
        <v>0</v>
      </c>
      <c r="W89" s="145">
        <v>0</v>
      </c>
      <c r="X89" s="3" t="s">
        <v>407</v>
      </c>
      <c r="Y89" s="3" t="s">
        <v>407</v>
      </c>
      <c r="Z89" s="3" t="s">
        <v>407</v>
      </c>
      <c r="AA89" s="79">
        <v>0</v>
      </c>
      <c r="AB89" s="80">
        <v>115</v>
      </c>
      <c r="AC89" s="80">
        <v>106.36</v>
      </c>
      <c r="AD89" s="80">
        <v>99.68</v>
      </c>
      <c r="AE89" s="3">
        <v>100.88</v>
      </c>
      <c r="AF89" s="81">
        <v>130</v>
      </c>
      <c r="AG89" s="127">
        <v>17132318</v>
      </c>
      <c r="AH89" s="127">
        <v>0</v>
      </c>
      <c r="AI89" s="127">
        <v>0</v>
      </c>
      <c r="AJ89" s="127">
        <v>0</v>
      </c>
      <c r="AK89" s="82" t="s">
        <v>407</v>
      </c>
      <c r="AL89" s="146">
        <v>0</v>
      </c>
      <c r="AM89" s="146">
        <v>0</v>
      </c>
      <c r="AN89" s="82" t="s">
        <v>407</v>
      </c>
      <c r="AO89" s="82" t="s">
        <v>407</v>
      </c>
      <c r="AP89" s="127">
        <v>0</v>
      </c>
      <c r="AQ89" s="82" t="s">
        <v>407</v>
      </c>
      <c r="AR89" s="82" t="s">
        <v>407</v>
      </c>
      <c r="AS89" s="82" t="s">
        <v>407</v>
      </c>
      <c r="AT89" s="130">
        <v>2241</v>
      </c>
      <c r="AU89" s="82">
        <v>4198</v>
      </c>
      <c r="AV89" s="82">
        <v>3770</v>
      </c>
      <c r="AW89" s="80">
        <v>754.66</v>
      </c>
      <c r="AX89" s="82">
        <v>7645</v>
      </c>
      <c r="AY89" s="80">
        <v>10.130431708024901</v>
      </c>
      <c r="AZ89" s="83">
        <v>2.9700000000000001E-2</v>
      </c>
      <c r="BA89" s="3">
        <v>486</v>
      </c>
      <c r="BB89" s="3">
        <v>16351</v>
      </c>
      <c r="BC89" s="123">
        <v>102.3</v>
      </c>
      <c r="BD89" s="3">
        <v>104.2</v>
      </c>
      <c r="BE89" s="86"/>
      <c r="BF89" s="86"/>
      <c r="BG89" s="86"/>
      <c r="BH89" s="86" t="s">
        <v>407</v>
      </c>
      <c r="BI89" s="92"/>
      <c r="BJ89" s="86"/>
      <c r="BK89" s="86" t="s">
        <v>407</v>
      </c>
      <c r="BL89" s="86" t="s">
        <v>407</v>
      </c>
      <c r="BM89" s="86"/>
      <c r="BN89" s="86" t="s">
        <v>407</v>
      </c>
      <c r="BO89" s="86" t="s">
        <v>407</v>
      </c>
      <c r="BP89" s="3" t="s">
        <v>407</v>
      </c>
      <c r="BQ89" s="3" t="s">
        <v>407</v>
      </c>
      <c r="BR89" s="3" t="s">
        <v>407</v>
      </c>
      <c r="BV89" s="3" t="s">
        <v>407</v>
      </c>
      <c r="BY89" s="3" t="s">
        <v>407</v>
      </c>
      <c r="BZ89" s="3" t="s">
        <v>407</v>
      </c>
      <c r="CB89" s="3" t="s">
        <v>407</v>
      </c>
      <c r="CC89" s="3" t="s">
        <v>407</v>
      </c>
      <c r="CD89" s="3" t="s">
        <v>407</v>
      </c>
      <c r="CE89" s="85">
        <v>27380441</v>
      </c>
      <c r="CF89" s="82">
        <v>0</v>
      </c>
      <c r="CG89" s="82">
        <v>0</v>
      </c>
      <c r="CH89" s="82">
        <v>0</v>
      </c>
      <c r="CI89" s="82" t="s">
        <v>407</v>
      </c>
      <c r="CJ89" s="82">
        <v>0</v>
      </c>
      <c r="CK89" s="82">
        <v>0</v>
      </c>
      <c r="CL89" s="82" t="s">
        <v>407</v>
      </c>
      <c r="CM89" s="82" t="s">
        <v>407</v>
      </c>
      <c r="CN89" s="82">
        <v>0</v>
      </c>
      <c r="CO89" s="82" t="s">
        <v>407</v>
      </c>
      <c r="CP89" s="82" t="s">
        <v>407</v>
      </c>
      <c r="CQ89" s="82" t="s">
        <v>407</v>
      </c>
      <c r="CR89" s="145">
        <v>115</v>
      </c>
      <c r="CS89" s="145">
        <v>0</v>
      </c>
      <c r="CT89" s="145">
        <v>0</v>
      </c>
      <c r="CU89" s="133">
        <v>0</v>
      </c>
      <c r="CV89" s="3" t="s">
        <v>407</v>
      </c>
      <c r="CW89" s="79">
        <v>0</v>
      </c>
      <c r="CX89" s="145">
        <v>0</v>
      </c>
      <c r="CY89" s="145">
        <v>0</v>
      </c>
      <c r="CZ89" s="80" t="s">
        <v>407</v>
      </c>
      <c r="DA89" s="80" t="s">
        <v>407</v>
      </c>
      <c r="DB89" s="79">
        <v>0</v>
      </c>
      <c r="DC89" s="145">
        <v>0</v>
      </c>
      <c r="DD89" s="3" t="s">
        <v>407</v>
      </c>
      <c r="DE89" s="3" t="s">
        <v>407</v>
      </c>
      <c r="DF89" s="3" t="s">
        <v>407</v>
      </c>
      <c r="DG89" s="79">
        <v>0</v>
      </c>
      <c r="DH89" s="80">
        <v>115</v>
      </c>
      <c r="DI89" s="80">
        <v>106.35</v>
      </c>
      <c r="DJ89" s="139">
        <v>99.67</v>
      </c>
      <c r="DK89" s="80">
        <v>100.87</v>
      </c>
      <c r="DL89" s="3">
        <v>135</v>
      </c>
    </row>
    <row r="90" spans="1:121" s="3" customFormat="1" x14ac:dyDescent="0.2">
      <c r="A90" s="3">
        <v>114</v>
      </c>
      <c r="B90" s="3" t="s">
        <v>95</v>
      </c>
      <c r="C90" s="3" t="s">
        <v>167</v>
      </c>
      <c r="D90" s="3" t="s">
        <v>447</v>
      </c>
      <c r="E90" s="14">
        <v>2020</v>
      </c>
      <c r="F90" s="82">
        <v>2494</v>
      </c>
      <c r="G90" s="82">
        <v>1551342</v>
      </c>
      <c r="H90" s="82">
        <v>1130451</v>
      </c>
      <c r="I90" s="82">
        <v>587</v>
      </c>
      <c r="J90" s="82">
        <v>306215</v>
      </c>
      <c r="K90" s="82">
        <v>232131</v>
      </c>
      <c r="L90" s="145">
        <v>124</v>
      </c>
      <c r="M90" s="145">
        <v>0</v>
      </c>
      <c r="N90" s="145">
        <v>0</v>
      </c>
      <c r="O90" s="133">
        <v>0</v>
      </c>
      <c r="P90" s="3" t="s">
        <v>407</v>
      </c>
      <c r="Q90" s="79">
        <v>0</v>
      </c>
      <c r="R90" s="145">
        <v>0</v>
      </c>
      <c r="S90" s="145">
        <v>0</v>
      </c>
      <c r="T90" s="80" t="s">
        <v>407</v>
      </c>
      <c r="U90" s="80" t="s">
        <v>407</v>
      </c>
      <c r="V90" s="79">
        <v>0</v>
      </c>
      <c r="W90" s="145">
        <v>0</v>
      </c>
      <c r="X90" s="3" t="s">
        <v>407</v>
      </c>
      <c r="Y90" s="3" t="s">
        <v>407</v>
      </c>
      <c r="Z90" s="3" t="s">
        <v>407</v>
      </c>
      <c r="AA90" s="79">
        <v>0</v>
      </c>
      <c r="AB90" s="80">
        <v>124</v>
      </c>
      <c r="AC90" s="80">
        <v>106.36</v>
      </c>
      <c r="AD90" s="80">
        <v>99.68</v>
      </c>
      <c r="AE90" s="3">
        <v>100.88</v>
      </c>
      <c r="AF90" s="81">
        <v>130</v>
      </c>
      <c r="AG90" s="127">
        <v>3973187</v>
      </c>
      <c r="AH90" s="127">
        <v>0</v>
      </c>
      <c r="AI90" s="127">
        <v>0</v>
      </c>
      <c r="AJ90" s="127">
        <v>0</v>
      </c>
      <c r="AK90" s="82" t="s">
        <v>407</v>
      </c>
      <c r="AL90" s="146">
        <v>0</v>
      </c>
      <c r="AM90" s="146">
        <v>0</v>
      </c>
      <c r="AN90" s="82" t="s">
        <v>407</v>
      </c>
      <c r="AO90" s="82" t="s">
        <v>407</v>
      </c>
      <c r="AP90" s="127">
        <v>0</v>
      </c>
      <c r="AQ90" s="82" t="s">
        <v>407</v>
      </c>
      <c r="AR90" s="82" t="s">
        <v>407</v>
      </c>
      <c r="AS90" s="82" t="s">
        <v>407</v>
      </c>
      <c r="AT90" s="130">
        <v>1593</v>
      </c>
      <c r="AU90" s="82">
        <v>4198</v>
      </c>
      <c r="AV90" s="82">
        <v>3770</v>
      </c>
      <c r="AW90" s="80">
        <v>83.99</v>
      </c>
      <c r="AX90" s="82">
        <v>2494</v>
      </c>
      <c r="AY90" s="80">
        <v>29.693056137982499</v>
      </c>
      <c r="AZ90" s="83">
        <v>0.63919999999999999</v>
      </c>
      <c r="BA90" s="3">
        <v>30932</v>
      </c>
      <c r="BB90" s="3">
        <v>48395</v>
      </c>
      <c r="BC90" s="123">
        <v>102.3</v>
      </c>
      <c r="BD90" s="3">
        <v>104.2</v>
      </c>
      <c r="BE90" s="86"/>
      <c r="BF90" s="86"/>
      <c r="BG90" s="86"/>
      <c r="BH90" s="86" t="s">
        <v>407</v>
      </c>
      <c r="BI90" s="92"/>
      <c r="BJ90" s="86"/>
      <c r="BK90" s="86" t="s">
        <v>407</v>
      </c>
      <c r="BL90" s="86" t="s">
        <v>407</v>
      </c>
      <c r="BM90" s="86"/>
      <c r="BN90" s="86" t="s">
        <v>407</v>
      </c>
      <c r="BO90" s="86" t="s">
        <v>407</v>
      </c>
      <c r="BP90" s="3" t="s">
        <v>407</v>
      </c>
      <c r="BQ90" s="3" t="s">
        <v>407</v>
      </c>
      <c r="BR90" s="3" t="s">
        <v>407</v>
      </c>
      <c r="BV90" s="3" t="s">
        <v>407</v>
      </c>
      <c r="BY90" s="3" t="s">
        <v>407</v>
      </c>
      <c r="BZ90" s="3" t="s">
        <v>407</v>
      </c>
      <c r="CB90" s="3" t="s">
        <v>407</v>
      </c>
      <c r="CC90" s="3" t="s">
        <v>407</v>
      </c>
      <c r="CD90" s="3" t="s">
        <v>407</v>
      </c>
      <c r="CE90" s="85">
        <v>8932506</v>
      </c>
      <c r="CF90" s="82">
        <v>0</v>
      </c>
      <c r="CG90" s="82">
        <v>0</v>
      </c>
      <c r="CH90" s="82">
        <v>0</v>
      </c>
      <c r="CI90" s="82" t="s">
        <v>407</v>
      </c>
      <c r="CJ90" s="82">
        <v>0</v>
      </c>
      <c r="CK90" s="82">
        <v>0</v>
      </c>
      <c r="CL90" s="82" t="s">
        <v>407</v>
      </c>
      <c r="CM90" s="82" t="s">
        <v>407</v>
      </c>
      <c r="CN90" s="82">
        <v>0</v>
      </c>
      <c r="CO90" s="82" t="s">
        <v>407</v>
      </c>
      <c r="CP90" s="82" t="s">
        <v>407</v>
      </c>
      <c r="CQ90" s="82" t="s">
        <v>407</v>
      </c>
      <c r="CR90" s="145">
        <v>124</v>
      </c>
      <c r="CS90" s="145">
        <v>0</v>
      </c>
      <c r="CT90" s="145">
        <v>0</v>
      </c>
      <c r="CU90" s="133">
        <v>0</v>
      </c>
      <c r="CV90" s="3" t="s">
        <v>407</v>
      </c>
      <c r="CW90" s="79">
        <v>0</v>
      </c>
      <c r="CX90" s="145">
        <v>0</v>
      </c>
      <c r="CY90" s="145">
        <v>0</v>
      </c>
      <c r="CZ90" s="80" t="s">
        <v>407</v>
      </c>
      <c r="DA90" s="80" t="s">
        <v>407</v>
      </c>
      <c r="DB90" s="79">
        <v>0</v>
      </c>
      <c r="DC90" s="145">
        <v>0</v>
      </c>
      <c r="DD90" s="3" t="s">
        <v>407</v>
      </c>
      <c r="DE90" s="3" t="s">
        <v>407</v>
      </c>
      <c r="DF90" s="3" t="s">
        <v>407</v>
      </c>
      <c r="DG90" s="79">
        <v>0</v>
      </c>
      <c r="DH90" s="80">
        <v>124</v>
      </c>
      <c r="DI90" s="80">
        <v>106.35</v>
      </c>
      <c r="DJ90" s="139">
        <v>99.67</v>
      </c>
      <c r="DK90" s="80">
        <v>100.87</v>
      </c>
      <c r="DL90" s="3">
        <v>135</v>
      </c>
    </row>
    <row r="91" spans="1:121" s="3" customFormat="1" x14ac:dyDescent="0.2">
      <c r="A91" s="3">
        <v>115</v>
      </c>
      <c r="B91" s="3" t="s">
        <v>96</v>
      </c>
      <c r="C91" s="3" t="s">
        <v>167</v>
      </c>
      <c r="D91" s="3" t="s">
        <v>447</v>
      </c>
      <c r="E91" s="14">
        <v>2020</v>
      </c>
      <c r="F91" s="82">
        <v>10257</v>
      </c>
      <c r="G91" s="82">
        <v>1551342</v>
      </c>
      <c r="H91" s="82">
        <v>1130451</v>
      </c>
      <c r="I91" s="82">
        <v>2138</v>
      </c>
      <c r="J91" s="82">
        <v>306215</v>
      </c>
      <c r="K91" s="82">
        <v>232131</v>
      </c>
      <c r="L91" s="145">
        <v>119</v>
      </c>
      <c r="M91" s="145">
        <v>0</v>
      </c>
      <c r="N91" s="145">
        <v>0</v>
      </c>
      <c r="O91" s="133">
        <v>0</v>
      </c>
      <c r="P91" s="3" t="s">
        <v>407</v>
      </c>
      <c r="Q91" s="79">
        <v>0</v>
      </c>
      <c r="R91" s="145">
        <v>0</v>
      </c>
      <c r="S91" s="145">
        <v>0</v>
      </c>
      <c r="T91" s="80" t="s">
        <v>407</v>
      </c>
      <c r="U91" s="80" t="s">
        <v>407</v>
      </c>
      <c r="V91" s="79">
        <v>0</v>
      </c>
      <c r="W91" s="145">
        <v>0</v>
      </c>
      <c r="X91" s="3" t="s">
        <v>407</v>
      </c>
      <c r="Y91" s="3" t="s">
        <v>407</v>
      </c>
      <c r="Z91" s="3" t="s">
        <v>407</v>
      </c>
      <c r="AA91" s="79">
        <v>0</v>
      </c>
      <c r="AB91" s="80">
        <v>119</v>
      </c>
      <c r="AC91" s="80">
        <v>106.36</v>
      </c>
      <c r="AD91" s="80">
        <v>99.68</v>
      </c>
      <c r="AE91" s="3">
        <v>100.88</v>
      </c>
      <c r="AF91" s="81">
        <v>130</v>
      </c>
      <c r="AG91" s="127">
        <v>27531359</v>
      </c>
      <c r="AH91" s="127">
        <v>0</v>
      </c>
      <c r="AI91" s="127">
        <v>0</v>
      </c>
      <c r="AJ91" s="127">
        <v>0</v>
      </c>
      <c r="AK91" s="82" t="s">
        <v>407</v>
      </c>
      <c r="AL91" s="146">
        <v>0</v>
      </c>
      <c r="AM91" s="146">
        <v>0</v>
      </c>
      <c r="AN91" s="82" t="s">
        <v>407</v>
      </c>
      <c r="AO91" s="82" t="s">
        <v>407</v>
      </c>
      <c r="AP91" s="127">
        <v>0</v>
      </c>
      <c r="AQ91" s="82" t="s">
        <v>407</v>
      </c>
      <c r="AR91" s="82" t="s">
        <v>407</v>
      </c>
      <c r="AS91" s="82" t="s">
        <v>407</v>
      </c>
      <c r="AT91" s="130">
        <v>2684</v>
      </c>
      <c r="AU91" s="82">
        <v>4198</v>
      </c>
      <c r="AV91" s="82">
        <v>3770</v>
      </c>
      <c r="AW91" s="80">
        <v>562.76</v>
      </c>
      <c r="AX91" s="82">
        <v>10257</v>
      </c>
      <c r="AY91" s="80">
        <v>18.2261461308936</v>
      </c>
      <c r="AZ91" s="83">
        <v>0</v>
      </c>
      <c r="BA91" s="3">
        <v>0</v>
      </c>
      <c r="BB91" s="3">
        <v>29210</v>
      </c>
      <c r="BC91" s="123">
        <v>102.3</v>
      </c>
      <c r="BD91" s="3">
        <v>104.2</v>
      </c>
      <c r="BE91" s="86"/>
      <c r="BF91" s="86"/>
      <c r="BG91" s="86"/>
      <c r="BH91" s="86" t="s">
        <v>407</v>
      </c>
      <c r="BI91" s="92"/>
      <c r="BJ91" s="86"/>
      <c r="BK91" s="86" t="s">
        <v>407</v>
      </c>
      <c r="BL91" s="86" t="s">
        <v>407</v>
      </c>
      <c r="BM91" s="86"/>
      <c r="BN91" s="86" t="s">
        <v>407</v>
      </c>
      <c r="BO91" s="86" t="s">
        <v>407</v>
      </c>
      <c r="BP91" s="3" t="s">
        <v>407</v>
      </c>
      <c r="BQ91" s="3" t="s">
        <v>407</v>
      </c>
      <c r="BR91" s="3" t="s">
        <v>407</v>
      </c>
      <c r="BV91" s="3" t="s">
        <v>407</v>
      </c>
      <c r="BY91" s="3" t="s">
        <v>407</v>
      </c>
      <c r="BZ91" s="3" t="s">
        <v>407</v>
      </c>
      <c r="CB91" s="3" t="s">
        <v>407</v>
      </c>
      <c r="CC91" s="3" t="s">
        <v>407</v>
      </c>
      <c r="CD91" s="3" t="s">
        <v>407</v>
      </c>
      <c r="CE91" s="85">
        <v>36737016</v>
      </c>
      <c r="CF91" s="82">
        <v>0</v>
      </c>
      <c r="CG91" s="82">
        <v>0</v>
      </c>
      <c r="CH91" s="82">
        <v>0</v>
      </c>
      <c r="CI91" s="82" t="s">
        <v>407</v>
      </c>
      <c r="CJ91" s="82">
        <v>0</v>
      </c>
      <c r="CK91" s="82">
        <v>0</v>
      </c>
      <c r="CL91" s="82" t="s">
        <v>407</v>
      </c>
      <c r="CM91" s="82" t="s">
        <v>407</v>
      </c>
      <c r="CN91" s="82">
        <v>0</v>
      </c>
      <c r="CO91" s="82" t="s">
        <v>407</v>
      </c>
      <c r="CP91" s="82" t="s">
        <v>407</v>
      </c>
      <c r="CQ91" s="82" t="s">
        <v>407</v>
      </c>
      <c r="CR91" s="145">
        <v>119</v>
      </c>
      <c r="CS91" s="145">
        <v>0</v>
      </c>
      <c r="CT91" s="145">
        <v>0</v>
      </c>
      <c r="CU91" s="133">
        <v>0</v>
      </c>
      <c r="CV91" s="3" t="s">
        <v>407</v>
      </c>
      <c r="CW91" s="79">
        <v>0</v>
      </c>
      <c r="CX91" s="145">
        <v>0</v>
      </c>
      <c r="CY91" s="145">
        <v>0</v>
      </c>
      <c r="CZ91" s="80" t="s">
        <v>407</v>
      </c>
      <c r="DA91" s="80" t="s">
        <v>407</v>
      </c>
      <c r="DB91" s="79">
        <v>0</v>
      </c>
      <c r="DC91" s="145">
        <v>0</v>
      </c>
      <c r="DD91" s="3" t="s">
        <v>407</v>
      </c>
      <c r="DE91" s="3" t="s">
        <v>407</v>
      </c>
      <c r="DF91" s="3" t="s">
        <v>407</v>
      </c>
      <c r="DG91" s="79">
        <v>0</v>
      </c>
      <c r="DH91" s="80">
        <v>119</v>
      </c>
      <c r="DI91" s="80">
        <v>106.35</v>
      </c>
      <c r="DJ91" s="139">
        <v>99.67</v>
      </c>
      <c r="DK91" s="80">
        <v>100.87</v>
      </c>
      <c r="DL91" s="3">
        <v>135</v>
      </c>
    </row>
    <row r="92" spans="1:121" s="152" customFormat="1" x14ac:dyDescent="0.2">
      <c r="A92" s="152">
        <v>116</v>
      </c>
      <c r="B92" s="152" t="s">
        <v>97</v>
      </c>
      <c r="C92" s="152" t="s">
        <v>167</v>
      </c>
      <c r="D92" s="152" t="s">
        <v>447</v>
      </c>
      <c r="E92" s="239">
        <v>2020</v>
      </c>
      <c r="F92" s="240">
        <v>3715</v>
      </c>
      <c r="G92" s="240">
        <v>1551342</v>
      </c>
      <c r="H92" s="240">
        <v>1130451</v>
      </c>
      <c r="I92" s="240">
        <v>757</v>
      </c>
      <c r="J92" s="240">
        <v>306215</v>
      </c>
      <c r="K92" s="240">
        <v>232131</v>
      </c>
      <c r="L92" s="241">
        <v>46</v>
      </c>
      <c r="M92" s="241">
        <v>0</v>
      </c>
      <c r="N92" s="241">
        <v>0</v>
      </c>
      <c r="O92" s="242">
        <v>0</v>
      </c>
      <c r="P92" s="152" t="s">
        <v>407</v>
      </c>
      <c r="Q92" s="243">
        <v>0</v>
      </c>
      <c r="R92" s="241">
        <v>0</v>
      </c>
      <c r="S92" s="241">
        <v>0</v>
      </c>
      <c r="T92" s="244" t="s">
        <v>407</v>
      </c>
      <c r="U92" s="244" t="s">
        <v>407</v>
      </c>
      <c r="V92" s="243">
        <v>0</v>
      </c>
      <c r="W92" s="241">
        <v>67</v>
      </c>
      <c r="X92" s="152" t="s">
        <v>407</v>
      </c>
      <c r="Y92" s="152" t="s">
        <v>407</v>
      </c>
      <c r="Z92" s="152" t="s">
        <v>407</v>
      </c>
      <c r="AA92" s="243">
        <v>67</v>
      </c>
      <c r="AB92" s="244">
        <v>113</v>
      </c>
      <c r="AC92" s="244">
        <v>106.36</v>
      </c>
      <c r="AD92" s="244">
        <v>99.68</v>
      </c>
      <c r="AE92" s="152">
        <v>100.88</v>
      </c>
      <c r="AF92" s="245">
        <v>130</v>
      </c>
      <c r="AG92" s="246">
        <v>12982278</v>
      </c>
      <c r="AH92" s="246">
        <v>0</v>
      </c>
      <c r="AI92" s="246">
        <v>0</v>
      </c>
      <c r="AJ92" s="246">
        <v>0</v>
      </c>
      <c r="AK92" s="240" t="s">
        <v>407</v>
      </c>
      <c r="AL92" s="247">
        <v>0</v>
      </c>
      <c r="AM92" s="247">
        <v>0</v>
      </c>
      <c r="AN92" s="240" t="s">
        <v>407</v>
      </c>
      <c r="AO92" s="240" t="s">
        <v>407</v>
      </c>
      <c r="AP92" s="246">
        <v>12982278</v>
      </c>
      <c r="AQ92" s="240" t="s">
        <v>407</v>
      </c>
      <c r="AR92" s="240" t="s">
        <v>407</v>
      </c>
      <c r="AS92" s="240" t="s">
        <v>407</v>
      </c>
      <c r="AT92" s="248">
        <v>3495</v>
      </c>
      <c r="AU92" s="240">
        <v>4198</v>
      </c>
      <c r="AV92" s="240">
        <v>3770</v>
      </c>
      <c r="AW92" s="244">
        <v>424.38</v>
      </c>
      <c r="AX92" s="240">
        <v>3715</v>
      </c>
      <c r="AY92" s="244">
        <v>8.7539653952007406</v>
      </c>
      <c r="AZ92" s="249">
        <v>0</v>
      </c>
      <c r="BA92" s="152">
        <v>0</v>
      </c>
      <c r="BB92" s="152">
        <v>14066</v>
      </c>
      <c r="BC92" s="250">
        <v>102.3</v>
      </c>
      <c r="BD92" s="152">
        <v>104.2</v>
      </c>
      <c r="BE92" s="251"/>
      <c r="BF92" s="251"/>
      <c r="BG92" s="251"/>
      <c r="BH92" s="251" t="s">
        <v>407</v>
      </c>
      <c r="BI92" s="252"/>
      <c r="BJ92" s="251"/>
      <c r="BK92" s="251" t="s">
        <v>407</v>
      </c>
      <c r="BL92" s="251" t="s">
        <v>407</v>
      </c>
      <c r="BM92" s="251">
        <v>401</v>
      </c>
      <c r="BN92" s="251" t="s">
        <v>407</v>
      </c>
      <c r="BO92" s="251" t="s">
        <v>407</v>
      </c>
      <c r="BP92" s="152" t="s">
        <v>407</v>
      </c>
      <c r="BQ92" s="152" t="s">
        <v>407</v>
      </c>
      <c r="BR92" s="152" t="s">
        <v>407</v>
      </c>
      <c r="BV92" s="152" t="s">
        <v>407</v>
      </c>
      <c r="BY92" s="152" t="s">
        <v>407</v>
      </c>
      <c r="BZ92" s="152" t="s">
        <v>407</v>
      </c>
      <c r="CA92" s="152" t="s">
        <v>97</v>
      </c>
      <c r="CB92" s="152" t="s">
        <v>407</v>
      </c>
      <c r="CC92" s="152" t="s">
        <v>407</v>
      </c>
      <c r="CD92" s="152" t="s">
        <v>407</v>
      </c>
      <c r="CE92" s="253">
        <v>13303626</v>
      </c>
      <c r="CF92" s="240">
        <v>0</v>
      </c>
      <c r="CG92" s="240">
        <v>0</v>
      </c>
      <c r="CH92" s="240">
        <v>0</v>
      </c>
      <c r="CI92" s="240" t="s">
        <v>407</v>
      </c>
      <c r="CJ92" s="240">
        <v>0</v>
      </c>
      <c r="CK92" s="240">
        <v>0</v>
      </c>
      <c r="CL92" s="240" t="s">
        <v>407</v>
      </c>
      <c r="CM92" s="240" t="s">
        <v>407</v>
      </c>
      <c r="CN92" s="240">
        <v>13303626</v>
      </c>
      <c r="CO92" s="240" t="s">
        <v>407</v>
      </c>
      <c r="CP92" s="240" t="s">
        <v>407</v>
      </c>
      <c r="CQ92" s="240" t="s">
        <v>407</v>
      </c>
      <c r="CR92" s="241">
        <v>46</v>
      </c>
      <c r="CS92" s="241">
        <v>0</v>
      </c>
      <c r="CT92" s="241">
        <v>0</v>
      </c>
      <c r="CU92" s="242">
        <v>0</v>
      </c>
      <c r="CV92" s="152" t="s">
        <v>407</v>
      </c>
      <c r="CW92" s="243">
        <v>0</v>
      </c>
      <c r="CX92" s="241">
        <v>0</v>
      </c>
      <c r="CY92" s="241">
        <v>0</v>
      </c>
      <c r="CZ92" s="244" t="s">
        <v>407</v>
      </c>
      <c r="DA92" s="244" t="s">
        <v>407</v>
      </c>
      <c r="DB92" s="243">
        <v>0</v>
      </c>
      <c r="DC92" s="241">
        <v>67</v>
      </c>
      <c r="DD92" s="152" t="s">
        <v>407</v>
      </c>
      <c r="DE92" s="152" t="s">
        <v>407</v>
      </c>
      <c r="DF92" s="152" t="s">
        <v>407</v>
      </c>
      <c r="DG92" s="243">
        <v>67</v>
      </c>
      <c r="DH92" s="244">
        <v>113</v>
      </c>
      <c r="DI92" s="244">
        <v>106.35</v>
      </c>
      <c r="DJ92" s="254">
        <v>99.67</v>
      </c>
      <c r="DK92" s="244">
        <v>100.87</v>
      </c>
      <c r="DL92" s="152">
        <v>135</v>
      </c>
    </row>
    <row r="93" spans="1:121" s="3" customFormat="1" x14ac:dyDescent="0.2">
      <c r="A93" s="3">
        <v>117</v>
      </c>
      <c r="B93" s="3" t="s">
        <v>98</v>
      </c>
      <c r="C93" s="3" t="s">
        <v>167</v>
      </c>
      <c r="D93" s="3" t="s">
        <v>447</v>
      </c>
      <c r="E93" s="14">
        <v>2020</v>
      </c>
      <c r="F93" s="82">
        <v>11344</v>
      </c>
      <c r="G93" s="82">
        <v>1551342</v>
      </c>
      <c r="H93" s="82">
        <v>1130451</v>
      </c>
      <c r="I93" s="11">
        <v>2183</v>
      </c>
      <c r="J93" s="82">
        <v>306215</v>
      </c>
      <c r="K93" s="82">
        <v>232131</v>
      </c>
      <c r="L93" s="131">
        <v>46</v>
      </c>
      <c r="M93" s="131">
        <v>0</v>
      </c>
      <c r="N93" s="131">
        <v>0</v>
      </c>
      <c r="O93" s="132">
        <v>0</v>
      </c>
      <c r="P93" s="3" t="s">
        <v>407</v>
      </c>
      <c r="Q93" s="79">
        <v>0</v>
      </c>
      <c r="R93" s="131">
        <v>0</v>
      </c>
      <c r="S93" s="131">
        <v>0</v>
      </c>
      <c r="T93" s="80" t="s">
        <v>407</v>
      </c>
      <c r="U93" s="80" t="s">
        <v>407</v>
      </c>
      <c r="V93" s="79">
        <v>0</v>
      </c>
      <c r="W93" s="131">
        <v>66</v>
      </c>
      <c r="X93" s="3" t="s">
        <v>407</v>
      </c>
      <c r="Y93" s="3" t="s">
        <v>407</v>
      </c>
      <c r="Z93" s="3" t="s">
        <v>407</v>
      </c>
      <c r="AA93" s="79">
        <v>66</v>
      </c>
      <c r="AB93" s="4">
        <v>112</v>
      </c>
      <c r="AC93" s="80">
        <v>106.36</v>
      </c>
      <c r="AD93" s="80">
        <v>99.68</v>
      </c>
      <c r="AE93" s="3">
        <v>100.88</v>
      </c>
      <c r="AF93" s="81">
        <v>130</v>
      </c>
      <c r="AG93" s="105">
        <v>38191941</v>
      </c>
      <c r="AH93" s="105">
        <v>0</v>
      </c>
      <c r="AI93" s="105">
        <v>0</v>
      </c>
      <c r="AJ93" s="105">
        <v>0</v>
      </c>
      <c r="AK93" s="82" t="s">
        <v>407</v>
      </c>
      <c r="AL93" s="135">
        <v>0</v>
      </c>
      <c r="AM93" s="135">
        <v>0</v>
      </c>
      <c r="AN93" s="82" t="s">
        <v>407</v>
      </c>
      <c r="AO93" s="82" t="s">
        <v>407</v>
      </c>
      <c r="AP93" s="105">
        <v>38191941</v>
      </c>
      <c r="AQ93" s="82" t="s">
        <v>407</v>
      </c>
      <c r="AR93" s="82" t="s">
        <v>407</v>
      </c>
      <c r="AS93" s="82" t="s">
        <v>407</v>
      </c>
      <c r="AT93" s="104">
        <v>3367</v>
      </c>
      <c r="AU93" s="82">
        <v>4198</v>
      </c>
      <c r="AV93" s="82">
        <v>3770</v>
      </c>
      <c r="AW93" s="80">
        <v>512.33000000000004</v>
      </c>
      <c r="AX93" s="82">
        <v>11344</v>
      </c>
      <c r="AY93" s="80">
        <v>22.142137290304099</v>
      </c>
      <c r="AZ93" s="83">
        <v>6.2899999999999998E-2</v>
      </c>
      <c r="BA93" s="3">
        <v>2244</v>
      </c>
      <c r="BB93" s="3">
        <v>35654</v>
      </c>
      <c r="BC93" s="123">
        <v>102.3</v>
      </c>
      <c r="BD93" s="3">
        <v>104.2</v>
      </c>
      <c r="BE93" s="86"/>
      <c r="BF93" s="86"/>
      <c r="BG93" s="86"/>
      <c r="BH93" s="86" t="s">
        <v>407</v>
      </c>
      <c r="BI93" s="92"/>
      <c r="BJ93" s="86"/>
      <c r="BK93" s="86" t="s">
        <v>407</v>
      </c>
      <c r="BL93" s="86" t="s">
        <v>407</v>
      </c>
      <c r="BM93" s="86">
        <v>1170</v>
      </c>
      <c r="BN93" s="86" t="s">
        <v>407</v>
      </c>
      <c r="BO93" s="86" t="s">
        <v>407</v>
      </c>
      <c r="BP93" s="3" t="s">
        <v>407</v>
      </c>
      <c r="BQ93" s="3" t="s">
        <v>407</v>
      </c>
      <c r="BR93" s="3" t="s">
        <v>407</v>
      </c>
      <c r="BV93" s="3" t="s">
        <v>407</v>
      </c>
      <c r="BY93" s="3" t="s">
        <v>407</v>
      </c>
      <c r="BZ93" s="3" t="s">
        <v>407</v>
      </c>
      <c r="CA93" s="3" t="s">
        <v>98</v>
      </c>
      <c r="CB93" s="3" t="s">
        <v>407</v>
      </c>
      <c r="CC93" s="3" t="s">
        <v>407</v>
      </c>
      <c r="CD93" s="3" t="s">
        <v>407</v>
      </c>
      <c r="CE93" s="85">
        <v>40625229</v>
      </c>
      <c r="CF93" s="82">
        <v>0</v>
      </c>
      <c r="CG93" s="82">
        <v>0</v>
      </c>
      <c r="CH93" s="82">
        <v>0</v>
      </c>
      <c r="CI93" s="82" t="s">
        <v>407</v>
      </c>
      <c r="CJ93" s="82">
        <v>0</v>
      </c>
      <c r="CK93" s="82">
        <v>0</v>
      </c>
      <c r="CL93" s="82" t="s">
        <v>407</v>
      </c>
      <c r="CM93" s="82" t="s">
        <v>407</v>
      </c>
      <c r="CN93" s="82">
        <v>40625229</v>
      </c>
      <c r="CO93" s="82" t="s">
        <v>407</v>
      </c>
      <c r="CP93" s="82" t="s">
        <v>407</v>
      </c>
      <c r="CQ93" s="82" t="s">
        <v>407</v>
      </c>
      <c r="CR93" s="131">
        <v>46</v>
      </c>
      <c r="CS93" s="131">
        <v>0</v>
      </c>
      <c r="CT93" s="131">
        <v>0</v>
      </c>
      <c r="CU93" s="132">
        <v>0</v>
      </c>
      <c r="CV93" s="3" t="s">
        <v>407</v>
      </c>
      <c r="CW93" s="79">
        <v>0</v>
      </c>
      <c r="CX93" s="131">
        <v>0</v>
      </c>
      <c r="CY93" s="131">
        <v>0</v>
      </c>
      <c r="CZ93" s="80" t="s">
        <v>407</v>
      </c>
      <c r="DA93" s="80" t="s">
        <v>407</v>
      </c>
      <c r="DB93" s="79">
        <v>0</v>
      </c>
      <c r="DC93" s="131">
        <v>66</v>
      </c>
      <c r="DD93" s="3" t="s">
        <v>407</v>
      </c>
      <c r="DE93" s="3" t="s">
        <v>407</v>
      </c>
      <c r="DF93" s="3" t="s">
        <v>407</v>
      </c>
      <c r="DG93" s="79">
        <v>66</v>
      </c>
      <c r="DH93" s="4">
        <v>112</v>
      </c>
      <c r="DI93" s="80">
        <v>106.35</v>
      </c>
      <c r="DJ93" s="138">
        <v>99.67</v>
      </c>
      <c r="DK93" s="80">
        <v>100.87</v>
      </c>
      <c r="DL93" s="3">
        <v>135</v>
      </c>
      <c r="DP93" s="1"/>
      <c r="DQ93" s="1"/>
    </row>
    <row r="94" spans="1:121" s="152" customFormat="1" x14ac:dyDescent="0.2">
      <c r="A94" s="152">
        <v>118</v>
      </c>
      <c r="B94" s="152" t="s">
        <v>99</v>
      </c>
      <c r="C94" s="152" t="s">
        <v>167</v>
      </c>
      <c r="D94" s="152" t="s">
        <v>447</v>
      </c>
      <c r="E94" s="239">
        <v>2020</v>
      </c>
      <c r="F94" s="240">
        <v>12485</v>
      </c>
      <c r="G94" s="240">
        <v>1551342</v>
      </c>
      <c r="H94" s="240">
        <v>1130451</v>
      </c>
      <c r="I94" s="240">
        <v>2425</v>
      </c>
      <c r="J94" s="240">
        <v>306215</v>
      </c>
      <c r="K94" s="240">
        <v>232131</v>
      </c>
      <c r="L94" s="241">
        <v>55</v>
      </c>
      <c r="M94" s="241">
        <v>0</v>
      </c>
      <c r="N94" s="241">
        <v>0</v>
      </c>
      <c r="O94" s="242">
        <v>0</v>
      </c>
      <c r="P94" s="152" t="s">
        <v>407</v>
      </c>
      <c r="Q94" s="243">
        <v>0</v>
      </c>
      <c r="R94" s="241">
        <v>0</v>
      </c>
      <c r="S94" s="241">
        <v>0</v>
      </c>
      <c r="T94" s="244" t="s">
        <v>407</v>
      </c>
      <c r="U94" s="244" t="s">
        <v>407</v>
      </c>
      <c r="V94" s="243">
        <v>0</v>
      </c>
      <c r="W94" s="241">
        <v>66</v>
      </c>
      <c r="X94" s="152" t="s">
        <v>407</v>
      </c>
      <c r="Y94" s="152" t="s">
        <v>407</v>
      </c>
      <c r="Z94" s="152" t="s">
        <v>407</v>
      </c>
      <c r="AA94" s="243">
        <v>66</v>
      </c>
      <c r="AB94" s="244">
        <v>121</v>
      </c>
      <c r="AC94" s="244">
        <v>106.36</v>
      </c>
      <c r="AD94" s="244">
        <v>99.68</v>
      </c>
      <c r="AE94" s="152">
        <v>100.88</v>
      </c>
      <c r="AF94" s="245">
        <v>130</v>
      </c>
      <c r="AG94" s="246">
        <v>25116617</v>
      </c>
      <c r="AH94" s="246">
        <v>0</v>
      </c>
      <c r="AI94" s="246">
        <v>0</v>
      </c>
      <c r="AJ94" s="246">
        <v>0</v>
      </c>
      <c r="AK94" s="240" t="s">
        <v>407</v>
      </c>
      <c r="AL94" s="247">
        <v>0</v>
      </c>
      <c r="AM94" s="247">
        <v>0</v>
      </c>
      <c r="AN94" s="240" t="s">
        <v>407</v>
      </c>
      <c r="AO94" s="240" t="s">
        <v>407</v>
      </c>
      <c r="AP94" s="246">
        <v>25116617</v>
      </c>
      <c r="AQ94" s="240" t="s">
        <v>407</v>
      </c>
      <c r="AR94" s="240" t="s">
        <v>407</v>
      </c>
      <c r="AS94" s="240" t="s">
        <v>407</v>
      </c>
      <c r="AT94" s="248">
        <v>2012</v>
      </c>
      <c r="AU94" s="240">
        <v>4198</v>
      </c>
      <c r="AV94" s="240">
        <v>3770</v>
      </c>
      <c r="AW94" s="244">
        <v>1254.5</v>
      </c>
      <c r="AX94" s="240">
        <v>12485</v>
      </c>
      <c r="AY94" s="244">
        <v>9.9521964928966398</v>
      </c>
      <c r="AZ94" s="249">
        <v>4.7100000000000003E-2</v>
      </c>
      <c r="BA94" s="152">
        <v>757</v>
      </c>
      <c r="BB94" s="152">
        <v>16089</v>
      </c>
      <c r="BC94" s="250">
        <v>102.3</v>
      </c>
      <c r="BD94" s="152">
        <v>104.2</v>
      </c>
      <c r="BE94" s="251"/>
      <c r="BF94" s="251"/>
      <c r="BG94" s="251"/>
      <c r="BH94" s="251" t="s">
        <v>407</v>
      </c>
      <c r="BI94" s="252"/>
      <c r="BJ94" s="251"/>
      <c r="BK94" s="251" t="s">
        <v>407</v>
      </c>
      <c r="BL94" s="251" t="s">
        <v>407</v>
      </c>
      <c r="BM94" s="251">
        <v>1278</v>
      </c>
      <c r="BN94" s="251" t="s">
        <v>407</v>
      </c>
      <c r="BO94" s="251" t="s">
        <v>407</v>
      </c>
      <c r="BP94" s="152" t="s">
        <v>407</v>
      </c>
      <c r="BQ94" s="152" t="s">
        <v>407</v>
      </c>
      <c r="BR94" s="152" t="s">
        <v>407</v>
      </c>
      <c r="BV94" s="152" t="s">
        <v>407</v>
      </c>
      <c r="BY94" s="152" t="s">
        <v>407</v>
      </c>
      <c r="BZ94" s="152" t="s">
        <v>407</v>
      </c>
      <c r="CA94" s="152" t="s">
        <v>99</v>
      </c>
      <c r="CB94" s="152" t="s">
        <v>407</v>
      </c>
      <c r="CC94" s="152" t="s">
        <v>407</v>
      </c>
      <c r="CD94" s="152" t="s">
        <v>407</v>
      </c>
      <c r="CE94" s="253">
        <v>44711824</v>
      </c>
      <c r="CF94" s="240">
        <v>0</v>
      </c>
      <c r="CG94" s="240">
        <v>0</v>
      </c>
      <c r="CH94" s="240">
        <v>0</v>
      </c>
      <c r="CI94" s="240" t="s">
        <v>407</v>
      </c>
      <c r="CJ94" s="240">
        <v>0</v>
      </c>
      <c r="CK94" s="240">
        <v>0</v>
      </c>
      <c r="CL94" s="240" t="s">
        <v>407</v>
      </c>
      <c r="CM94" s="240" t="s">
        <v>407</v>
      </c>
      <c r="CN94" s="240">
        <v>44711824</v>
      </c>
      <c r="CO94" s="240" t="s">
        <v>407</v>
      </c>
      <c r="CP94" s="240" t="s">
        <v>407</v>
      </c>
      <c r="CQ94" s="240" t="s">
        <v>407</v>
      </c>
      <c r="CR94" s="241">
        <v>55</v>
      </c>
      <c r="CS94" s="241">
        <v>0</v>
      </c>
      <c r="CT94" s="241">
        <v>0</v>
      </c>
      <c r="CU94" s="242">
        <v>0</v>
      </c>
      <c r="CV94" s="152" t="s">
        <v>407</v>
      </c>
      <c r="CW94" s="243">
        <v>0</v>
      </c>
      <c r="CX94" s="241">
        <v>0</v>
      </c>
      <c r="CY94" s="241">
        <v>0</v>
      </c>
      <c r="CZ94" s="244" t="s">
        <v>407</v>
      </c>
      <c r="DA94" s="244" t="s">
        <v>407</v>
      </c>
      <c r="DB94" s="243">
        <v>0</v>
      </c>
      <c r="DC94" s="241">
        <v>66</v>
      </c>
      <c r="DD94" s="152" t="s">
        <v>407</v>
      </c>
      <c r="DE94" s="152" t="s">
        <v>407</v>
      </c>
      <c r="DF94" s="152" t="s">
        <v>407</v>
      </c>
      <c r="DG94" s="243">
        <v>66</v>
      </c>
      <c r="DH94" s="244">
        <v>121</v>
      </c>
      <c r="DI94" s="244">
        <v>106.35</v>
      </c>
      <c r="DJ94" s="254">
        <v>99.67</v>
      </c>
      <c r="DK94" s="244">
        <v>100.87</v>
      </c>
      <c r="DL94" s="152">
        <v>135</v>
      </c>
    </row>
    <row r="95" spans="1:121" s="3" customFormat="1" x14ac:dyDescent="0.2">
      <c r="A95" s="3">
        <v>119</v>
      </c>
      <c r="B95" s="3" t="s">
        <v>100</v>
      </c>
      <c r="C95" s="3" t="s">
        <v>167</v>
      </c>
      <c r="D95" s="3" t="s">
        <v>447</v>
      </c>
      <c r="E95" s="14">
        <v>2020</v>
      </c>
      <c r="F95" s="82">
        <v>1423</v>
      </c>
      <c r="G95" s="82">
        <v>1551342</v>
      </c>
      <c r="H95" s="82">
        <v>1130451</v>
      </c>
      <c r="I95" s="82">
        <v>286</v>
      </c>
      <c r="J95" s="82">
        <v>306215</v>
      </c>
      <c r="K95" s="82">
        <v>232131</v>
      </c>
      <c r="L95" s="145">
        <v>113</v>
      </c>
      <c r="M95" s="145">
        <v>0</v>
      </c>
      <c r="N95" s="145">
        <v>0</v>
      </c>
      <c r="O95" s="133">
        <v>0</v>
      </c>
      <c r="P95" s="3" t="s">
        <v>407</v>
      </c>
      <c r="Q95" s="79">
        <v>0</v>
      </c>
      <c r="R95" s="145">
        <v>0</v>
      </c>
      <c r="S95" s="145">
        <v>0</v>
      </c>
      <c r="T95" s="80" t="s">
        <v>407</v>
      </c>
      <c r="U95" s="80" t="s">
        <v>407</v>
      </c>
      <c r="V95" s="79">
        <v>0</v>
      </c>
      <c r="W95" s="145">
        <v>0</v>
      </c>
      <c r="X95" s="3" t="s">
        <v>407</v>
      </c>
      <c r="Y95" s="3" t="s">
        <v>407</v>
      </c>
      <c r="Z95" s="3" t="s">
        <v>407</v>
      </c>
      <c r="AA95" s="79">
        <v>0</v>
      </c>
      <c r="AB95" s="80">
        <v>113</v>
      </c>
      <c r="AC95" s="80">
        <v>106.36</v>
      </c>
      <c r="AD95" s="80">
        <v>99.68</v>
      </c>
      <c r="AE95" s="3">
        <v>100.88</v>
      </c>
      <c r="AF95" s="81">
        <v>130</v>
      </c>
      <c r="AG95" s="127">
        <v>3870670</v>
      </c>
      <c r="AH95" s="127">
        <v>0</v>
      </c>
      <c r="AI95" s="127">
        <v>0</v>
      </c>
      <c r="AJ95" s="127">
        <v>0</v>
      </c>
      <c r="AK95" s="82" t="s">
        <v>407</v>
      </c>
      <c r="AL95" s="146">
        <v>0</v>
      </c>
      <c r="AM95" s="146">
        <v>0</v>
      </c>
      <c r="AN95" s="82" t="s">
        <v>407</v>
      </c>
      <c r="AO95" s="82" t="s">
        <v>407</v>
      </c>
      <c r="AP95" s="127">
        <v>0</v>
      </c>
      <c r="AQ95" s="82" t="s">
        <v>407</v>
      </c>
      <c r="AR95" s="82" t="s">
        <v>407</v>
      </c>
      <c r="AS95" s="82" t="s">
        <v>407</v>
      </c>
      <c r="AT95" s="130">
        <v>2720</v>
      </c>
      <c r="AU95" s="82">
        <v>4198</v>
      </c>
      <c r="AV95" s="82">
        <v>3770</v>
      </c>
      <c r="AW95" s="80">
        <v>425.36</v>
      </c>
      <c r="AX95" s="82">
        <v>1423</v>
      </c>
      <c r="AY95" s="80">
        <v>3.3453851625186402</v>
      </c>
      <c r="AZ95" s="83">
        <v>2.86E-2</v>
      </c>
      <c r="BA95" s="3">
        <v>154</v>
      </c>
      <c r="BB95" s="3">
        <v>5391</v>
      </c>
      <c r="BC95" s="123">
        <v>102.3</v>
      </c>
      <c r="BD95" s="3">
        <v>104.2</v>
      </c>
      <c r="BE95" s="86"/>
      <c r="BF95" s="86"/>
      <c r="BG95" s="86"/>
      <c r="BH95" s="86" t="s">
        <v>407</v>
      </c>
      <c r="BI95" s="92"/>
      <c r="BJ95" s="86"/>
      <c r="BK95" s="86" t="s">
        <v>407</v>
      </c>
      <c r="BL95" s="86" t="s">
        <v>407</v>
      </c>
      <c r="BM95" s="86"/>
      <c r="BN95" s="86" t="s">
        <v>407</v>
      </c>
      <c r="BO95" s="86" t="s">
        <v>407</v>
      </c>
      <c r="BP95" s="3" t="s">
        <v>407</v>
      </c>
      <c r="BQ95" s="3" t="s">
        <v>407</v>
      </c>
      <c r="BR95" s="3" t="s">
        <v>407</v>
      </c>
      <c r="BV95" s="3" t="s">
        <v>407</v>
      </c>
      <c r="BY95" s="3" t="s">
        <v>407</v>
      </c>
      <c r="BZ95" s="3" t="s">
        <v>407</v>
      </c>
      <c r="CB95" s="3" t="s">
        <v>407</v>
      </c>
      <c r="CC95" s="3" t="s">
        <v>407</v>
      </c>
      <c r="CD95" s="3" t="s">
        <v>407</v>
      </c>
      <c r="CE95" s="85">
        <v>5096584</v>
      </c>
      <c r="CF95" s="82">
        <v>0</v>
      </c>
      <c r="CG95" s="82">
        <v>0</v>
      </c>
      <c r="CH95" s="82">
        <v>0</v>
      </c>
      <c r="CI95" s="82" t="s">
        <v>407</v>
      </c>
      <c r="CJ95" s="82">
        <v>0</v>
      </c>
      <c r="CK95" s="82">
        <v>0</v>
      </c>
      <c r="CL95" s="82" t="s">
        <v>407</v>
      </c>
      <c r="CM95" s="82" t="s">
        <v>407</v>
      </c>
      <c r="CN95" s="82">
        <v>0</v>
      </c>
      <c r="CO95" s="82" t="s">
        <v>407</v>
      </c>
      <c r="CP95" s="82" t="s">
        <v>407</v>
      </c>
      <c r="CQ95" s="82" t="s">
        <v>407</v>
      </c>
      <c r="CR95" s="145">
        <v>113</v>
      </c>
      <c r="CS95" s="145">
        <v>0</v>
      </c>
      <c r="CT95" s="145">
        <v>0</v>
      </c>
      <c r="CU95" s="133">
        <v>0</v>
      </c>
      <c r="CV95" s="3" t="s">
        <v>407</v>
      </c>
      <c r="CW95" s="79">
        <v>0</v>
      </c>
      <c r="CX95" s="145">
        <v>0</v>
      </c>
      <c r="CY95" s="145">
        <v>0</v>
      </c>
      <c r="CZ95" s="80" t="s">
        <v>407</v>
      </c>
      <c r="DA95" s="80" t="s">
        <v>407</v>
      </c>
      <c r="DB95" s="79">
        <v>0</v>
      </c>
      <c r="DC95" s="145">
        <v>0</v>
      </c>
      <c r="DD95" s="3" t="s">
        <v>407</v>
      </c>
      <c r="DE95" s="3" t="s">
        <v>407</v>
      </c>
      <c r="DF95" s="3" t="s">
        <v>407</v>
      </c>
      <c r="DG95" s="79">
        <v>0</v>
      </c>
      <c r="DH95" s="80">
        <v>113</v>
      </c>
      <c r="DI95" s="80">
        <v>106.35</v>
      </c>
      <c r="DJ95" s="139">
        <v>99.67</v>
      </c>
      <c r="DK95" s="80">
        <v>100.87</v>
      </c>
      <c r="DL95" s="3">
        <v>135</v>
      </c>
    </row>
    <row r="96" spans="1:121" s="3" customFormat="1" x14ac:dyDescent="0.2">
      <c r="A96" s="3">
        <v>120</v>
      </c>
      <c r="B96" s="3" t="s">
        <v>101</v>
      </c>
      <c r="C96" s="3" t="s">
        <v>167</v>
      </c>
      <c r="D96" s="3" t="s">
        <v>447</v>
      </c>
      <c r="E96" s="14">
        <v>2020</v>
      </c>
      <c r="F96" s="82">
        <v>10182</v>
      </c>
      <c r="G96" s="82">
        <v>1551342</v>
      </c>
      <c r="H96" s="82">
        <v>1130451</v>
      </c>
      <c r="I96" s="82">
        <v>2044</v>
      </c>
      <c r="J96" s="82">
        <v>306215</v>
      </c>
      <c r="K96" s="82">
        <v>232131</v>
      </c>
      <c r="L96" s="145">
        <v>122</v>
      </c>
      <c r="M96" s="145">
        <v>0</v>
      </c>
      <c r="N96" s="145">
        <v>0</v>
      </c>
      <c r="O96" s="133">
        <v>0</v>
      </c>
      <c r="P96" s="3" t="s">
        <v>407</v>
      </c>
      <c r="Q96" s="79">
        <v>0</v>
      </c>
      <c r="R96" s="145">
        <v>0</v>
      </c>
      <c r="S96" s="145">
        <v>0</v>
      </c>
      <c r="T96" s="80" t="s">
        <v>407</v>
      </c>
      <c r="U96" s="80" t="s">
        <v>407</v>
      </c>
      <c r="V96" s="79">
        <v>0</v>
      </c>
      <c r="W96" s="145">
        <v>0</v>
      </c>
      <c r="X96" s="3" t="s">
        <v>407</v>
      </c>
      <c r="Y96" s="3" t="s">
        <v>407</v>
      </c>
      <c r="Z96" s="3" t="s">
        <v>407</v>
      </c>
      <c r="AA96" s="79">
        <v>0</v>
      </c>
      <c r="AB96" s="80">
        <v>122</v>
      </c>
      <c r="AC96" s="80">
        <v>106.36</v>
      </c>
      <c r="AD96" s="80">
        <v>99.68</v>
      </c>
      <c r="AE96" s="3">
        <v>100.88</v>
      </c>
      <c r="AF96" s="81">
        <v>130</v>
      </c>
      <c r="AG96" s="127">
        <v>18234323</v>
      </c>
      <c r="AH96" s="127">
        <v>0</v>
      </c>
      <c r="AI96" s="127">
        <v>0</v>
      </c>
      <c r="AJ96" s="127">
        <v>0</v>
      </c>
      <c r="AK96" s="82" t="s">
        <v>407</v>
      </c>
      <c r="AL96" s="146">
        <v>0</v>
      </c>
      <c r="AM96" s="146">
        <v>0</v>
      </c>
      <c r="AN96" s="82" t="s">
        <v>407</v>
      </c>
      <c r="AO96" s="82" t="s">
        <v>407</v>
      </c>
      <c r="AP96" s="127">
        <v>0</v>
      </c>
      <c r="AQ96" s="82" t="s">
        <v>407</v>
      </c>
      <c r="AR96" s="82" t="s">
        <v>407</v>
      </c>
      <c r="AS96" s="82" t="s">
        <v>407</v>
      </c>
      <c r="AT96" s="130">
        <v>1791</v>
      </c>
      <c r="AU96" s="82">
        <v>4198</v>
      </c>
      <c r="AV96" s="82">
        <v>3770</v>
      </c>
      <c r="AW96" s="80">
        <v>407.89</v>
      </c>
      <c r="AX96" s="82">
        <v>10182</v>
      </c>
      <c r="AY96" s="80">
        <v>24.9625352648352</v>
      </c>
      <c r="AZ96" s="83">
        <v>0.26540000000000002</v>
      </c>
      <c r="BA96" s="3">
        <v>10728</v>
      </c>
      <c r="BB96" s="3">
        <v>40424</v>
      </c>
      <c r="BC96" s="123">
        <v>102.3</v>
      </c>
      <c r="BD96" s="3">
        <v>104.2</v>
      </c>
      <c r="BE96" s="86"/>
      <c r="BF96" s="86"/>
      <c r="BG96" s="86"/>
      <c r="BH96" s="86" t="s">
        <v>407</v>
      </c>
      <c r="BI96" s="92"/>
      <c r="BJ96" s="86"/>
      <c r="BK96" s="86" t="s">
        <v>407</v>
      </c>
      <c r="BL96" s="86" t="s">
        <v>407</v>
      </c>
      <c r="BM96" s="86"/>
      <c r="BN96" s="86" t="s">
        <v>407</v>
      </c>
      <c r="BO96" s="86" t="s">
        <v>407</v>
      </c>
      <c r="BP96" s="3" t="s">
        <v>407</v>
      </c>
      <c r="BQ96" s="3" t="s">
        <v>407</v>
      </c>
      <c r="BR96" s="3" t="s">
        <v>407</v>
      </c>
      <c r="BV96" s="3" t="s">
        <v>407</v>
      </c>
      <c r="BY96" s="3" t="s">
        <v>407</v>
      </c>
      <c r="BZ96" s="3" t="s">
        <v>407</v>
      </c>
      <c r="CB96" s="3" t="s">
        <v>407</v>
      </c>
      <c r="CC96" s="3" t="s">
        <v>407</v>
      </c>
      <c r="CD96" s="3" t="s">
        <v>407</v>
      </c>
      <c r="CE96" s="85">
        <v>36465194</v>
      </c>
      <c r="CF96" s="82">
        <v>0</v>
      </c>
      <c r="CG96" s="82">
        <v>0</v>
      </c>
      <c r="CH96" s="82">
        <v>0</v>
      </c>
      <c r="CI96" s="82" t="s">
        <v>407</v>
      </c>
      <c r="CJ96" s="82">
        <v>0</v>
      </c>
      <c r="CK96" s="82">
        <v>0</v>
      </c>
      <c r="CL96" s="82" t="s">
        <v>407</v>
      </c>
      <c r="CM96" s="82" t="s">
        <v>407</v>
      </c>
      <c r="CN96" s="82">
        <v>0</v>
      </c>
      <c r="CO96" s="82" t="s">
        <v>407</v>
      </c>
      <c r="CP96" s="82" t="s">
        <v>407</v>
      </c>
      <c r="CQ96" s="82" t="s">
        <v>407</v>
      </c>
      <c r="CR96" s="145">
        <v>122</v>
      </c>
      <c r="CS96" s="145">
        <v>0</v>
      </c>
      <c r="CT96" s="145">
        <v>0</v>
      </c>
      <c r="CU96" s="133">
        <v>0</v>
      </c>
      <c r="CV96" s="3" t="s">
        <v>407</v>
      </c>
      <c r="CW96" s="79">
        <v>0</v>
      </c>
      <c r="CX96" s="145">
        <v>0</v>
      </c>
      <c r="CY96" s="145">
        <v>0</v>
      </c>
      <c r="CZ96" s="80" t="s">
        <v>407</v>
      </c>
      <c r="DA96" s="80" t="s">
        <v>407</v>
      </c>
      <c r="DB96" s="79">
        <v>0</v>
      </c>
      <c r="DC96" s="145">
        <v>0</v>
      </c>
      <c r="DD96" s="3" t="s">
        <v>407</v>
      </c>
      <c r="DE96" s="3" t="s">
        <v>407</v>
      </c>
      <c r="DF96" s="3" t="s">
        <v>407</v>
      </c>
      <c r="DG96" s="79">
        <v>0</v>
      </c>
      <c r="DH96" s="80">
        <v>122</v>
      </c>
      <c r="DI96" s="80">
        <v>106.35</v>
      </c>
      <c r="DJ96" s="139">
        <v>99.67</v>
      </c>
      <c r="DK96" s="80">
        <v>100.87</v>
      </c>
      <c r="DL96" s="3">
        <v>135</v>
      </c>
    </row>
    <row r="97" spans="1:121" s="3" customFormat="1" x14ac:dyDescent="0.2">
      <c r="A97" s="3">
        <v>121</v>
      </c>
      <c r="B97" s="3" t="s">
        <v>102</v>
      </c>
      <c r="C97" s="3" t="s">
        <v>167</v>
      </c>
      <c r="D97" s="3" t="s">
        <v>447</v>
      </c>
      <c r="E97" s="14">
        <v>2020</v>
      </c>
      <c r="F97" s="82">
        <v>25038</v>
      </c>
      <c r="G97" s="82">
        <v>1551342</v>
      </c>
      <c r="H97" s="82">
        <v>1130451</v>
      </c>
      <c r="I97" s="82">
        <v>4984</v>
      </c>
      <c r="J97" s="82">
        <v>306215</v>
      </c>
      <c r="K97" s="82">
        <v>232131</v>
      </c>
      <c r="L97" s="145">
        <v>119</v>
      </c>
      <c r="M97" s="145">
        <v>0</v>
      </c>
      <c r="N97" s="145">
        <v>0</v>
      </c>
      <c r="O97" s="133">
        <v>0</v>
      </c>
      <c r="P97" s="3" t="s">
        <v>407</v>
      </c>
      <c r="Q97" s="79">
        <v>0</v>
      </c>
      <c r="R97" s="145">
        <v>0</v>
      </c>
      <c r="S97" s="145">
        <v>0</v>
      </c>
      <c r="T97" s="80" t="s">
        <v>407</v>
      </c>
      <c r="U97" s="80" t="s">
        <v>407</v>
      </c>
      <c r="V97" s="79">
        <v>0</v>
      </c>
      <c r="W97" s="145">
        <v>0</v>
      </c>
      <c r="X97" s="3" t="s">
        <v>407</v>
      </c>
      <c r="Y97" s="3" t="s">
        <v>407</v>
      </c>
      <c r="Z97" s="3" t="s">
        <v>407</v>
      </c>
      <c r="AA97" s="79">
        <v>0</v>
      </c>
      <c r="AB97" s="80">
        <v>119</v>
      </c>
      <c r="AC97" s="80">
        <v>106.36</v>
      </c>
      <c r="AD97" s="80">
        <v>99.68</v>
      </c>
      <c r="AE97" s="3">
        <v>100.88</v>
      </c>
      <c r="AF97" s="81">
        <v>130</v>
      </c>
      <c r="AG97" s="127">
        <v>58240696</v>
      </c>
      <c r="AH97" s="127">
        <v>0</v>
      </c>
      <c r="AI97" s="127">
        <v>0</v>
      </c>
      <c r="AJ97" s="127">
        <v>0</v>
      </c>
      <c r="AK97" s="82" t="s">
        <v>407</v>
      </c>
      <c r="AL97" s="146">
        <v>0</v>
      </c>
      <c r="AM97" s="146">
        <v>0</v>
      </c>
      <c r="AN97" s="82" t="s">
        <v>407</v>
      </c>
      <c r="AO97" s="82" t="s">
        <v>407</v>
      </c>
      <c r="AP97" s="127">
        <v>0</v>
      </c>
      <c r="AQ97" s="82" t="s">
        <v>407</v>
      </c>
      <c r="AR97" s="82" t="s">
        <v>407</v>
      </c>
      <c r="AS97" s="82" t="s">
        <v>407</v>
      </c>
      <c r="AT97" s="130">
        <v>2326</v>
      </c>
      <c r="AU97" s="82">
        <v>4198</v>
      </c>
      <c r="AV97" s="82">
        <v>3770</v>
      </c>
      <c r="AW97" s="80">
        <v>1538.97</v>
      </c>
      <c r="AX97" s="82">
        <v>25038</v>
      </c>
      <c r="AY97" s="80">
        <v>16.269300934236199</v>
      </c>
      <c r="AZ97" s="83">
        <v>5.4999999999999997E-3</v>
      </c>
      <c r="BA97" s="3">
        <v>145</v>
      </c>
      <c r="BB97" s="3">
        <v>26236</v>
      </c>
      <c r="BC97" s="123">
        <v>102.3</v>
      </c>
      <c r="BD97" s="3">
        <v>104.2</v>
      </c>
      <c r="BE97" s="86"/>
      <c r="BF97" s="86"/>
      <c r="BG97" s="86"/>
      <c r="BH97" s="86" t="s">
        <v>407</v>
      </c>
      <c r="BI97" s="92"/>
      <c r="BJ97" s="86"/>
      <c r="BK97" s="86" t="s">
        <v>407</v>
      </c>
      <c r="BL97" s="86" t="s">
        <v>407</v>
      </c>
      <c r="BM97" s="86"/>
      <c r="BN97" s="86" t="s">
        <v>407</v>
      </c>
      <c r="BO97" s="86" t="s">
        <v>407</v>
      </c>
      <c r="BP97" s="3" t="s">
        <v>407</v>
      </c>
      <c r="BQ97" s="3" t="s">
        <v>407</v>
      </c>
      <c r="BR97" s="3" t="s">
        <v>407</v>
      </c>
      <c r="BV97" s="3" t="s">
        <v>407</v>
      </c>
      <c r="BY97" s="3" t="s">
        <v>407</v>
      </c>
      <c r="BZ97" s="3" t="s">
        <v>407</v>
      </c>
      <c r="CB97" s="3" t="s">
        <v>407</v>
      </c>
      <c r="CC97" s="3" t="s">
        <v>407</v>
      </c>
      <c r="CD97" s="3" t="s">
        <v>407</v>
      </c>
      <c r="CE97" s="85">
        <v>89675905</v>
      </c>
      <c r="CF97" s="82">
        <v>0</v>
      </c>
      <c r="CG97" s="82">
        <v>0</v>
      </c>
      <c r="CH97" s="82">
        <v>0</v>
      </c>
      <c r="CI97" s="82" t="s">
        <v>407</v>
      </c>
      <c r="CJ97" s="82">
        <v>0</v>
      </c>
      <c r="CK97" s="82">
        <v>0</v>
      </c>
      <c r="CL97" s="82" t="s">
        <v>407</v>
      </c>
      <c r="CM97" s="82" t="s">
        <v>407</v>
      </c>
      <c r="CN97" s="82">
        <v>0</v>
      </c>
      <c r="CO97" s="82" t="s">
        <v>407</v>
      </c>
      <c r="CP97" s="82" t="s">
        <v>407</v>
      </c>
      <c r="CQ97" s="82" t="s">
        <v>407</v>
      </c>
      <c r="CR97" s="145">
        <v>119</v>
      </c>
      <c r="CS97" s="145">
        <v>0</v>
      </c>
      <c r="CT97" s="145">
        <v>0</v>
      </c>
      <c r="CU97" s="133">
        <v>0</v>
      </c>
      <c r="CV97" s="3" t="s">
        <v>407</v>
      </c>
      <c r="CW97" s="79">
        <v>0</v>
      </c>
      <c r="CX97" s="145">
        <v>0</v>
      </c>
      <c r="CY97" s="145">
        <v>0</v>
      </c>
      <c r="CZ97" s="80" t="s">
        <v>407</v>
      </c>
      <c r="DA97" s="80" t="s">
        <v>407</v>
      </c>
      <c r="DB97" s="79">
        <v>0</v>
      </c>
      <c r="DC97" s="145">
        <v>0</v>
      </c>
      <c r="DD97" s="3" t="s">
        <v>407</v>
      </c>
      <c r="DE97" s="3" t="s">
        <v>407</v>
      </c>
      <c r="DF97" s="3" t="s">
        <v>407</v>
      </c>
      <c r="DG97" s="79">
        <v>0</v>
      </c>
      <c r="DH97" s="80">
        <v>119</v>
      </c>
      <c r="DI97" s="80">
        <v>106.35</v>
      </c>
      <c r="DJ97" s="139">
        <v>99.67</v>
      </c>
      <c r="DK97" s="80">
        <v>100.87</v>
      </c>
      <c r="DL97" s="3">
        <v>135</v>
      </c>
    </row>
    <row r="98" spans="1:121" s="3" customFormat="1" x14ac:dyDescent="0.2">
      <c r="A98" s="3">
        <v>131</v>
      </c>
      <c r="B98" s="3" t="s">
        <v>103</v>
      </c>
      <c r="C98" s="3" t="s">
        <v>168</v>
      </c>
      <c r="D98" s="3" t="s">
        <v>448</v>
      </c>
      <c r="E98" s="14">
        <v>2020</v>
      </c>
      <c r="F98" s="82">
        <v>19004</v>
      </c>
      <c r="G98" s="82">
        <v>1551342</v>
      </c>
      <c r="H98" s="82">
        <v>1130451</v>
      </c>
      <c r="I98" s="82">
        <v>3861</v>
      </c>
      <c r="J98" s="82">
        <v>306215</v>
      </c>
      <c r="K98" s="82">
        <v>232131</v>
      </c>
      <c r="L98" s="145">
        <v>100</v>
      </c>
      <c r="M98" s="145">
        <v>0</v>
      </c>
      <c r="N98" s="145">
        <v>0</v>
      </c>
      <c r="O98" s="133">
        <v>0</v>
      </c>
      <c r="P98" s="3" t="s">
        <v>407</v>
      </c>
      <c r="Q98" s="79">
        <v>0</v>
      </c>
      <c r="R98" s="145">
        <v>0</v>
      </c>
      <c r="S98" s="145">
        <v>0</v>
      </c>
      <c r="T98" s="80" t="s">
        <v>407</v>
      </c>
      <c r="U98" s="80" t="s">
        <v>407</v>
      </c>
      <c r="V98" s="79">
        <v>0</v>
      </c>
      <c r="W98" s="145">
        <v>0</v>
      </c>
      <c r="X98" s="3" t="s">
        <v>407</v>
      </c>
      <c r="Y98" s="3" t="s">
        <v>407</v>
      </c>
      <c r="Z98" s="3" t="s">
        <v>407</v>
      </c>
      <c r="AA98" s="79">
        <v>0</v>
      </c>
      <c r="AB98" s="80">
        <v>100</v>
      </c>
      <c r="AC98" s="80">
        <v>106.36</v>
      </c>
      <c r="AD98" s="80">
        <v>99.68</v>
      </c>
      <c r="AE98" s="3">
        <v>100.88</v>
      </c>
      <c r="AF98" s="81">
        <v>130</v>
      </c>
      <c r="AG98" s="127">
        <v>61419036</v>
      </c>
      <c r="AH98" s="127">
        <v>0</v>
      </c>
      <c r="AI98" s="127">
        <v>0</v>
      </c>
      <c r="AJ98" s="127">
        <v>0</v>
      </c>
      <c r="AK98" s="82" t="s">
        <v>407</v>
      </c>
      <c r="AL98" s="146">
        <v>0</v>
      </c>
      <c r="AM98" s="146">
        <v>0</v>
      </c>
      <c r="AN98" s="82" t="s">
        <v>407</v>
      </c>
      <c r="AO98" s="82" t="s">
        <v>407</v>
      </c>
      <c r="AP98" s="127">
        <v>0</v>
      </c>
      <c r="AQ98" s="82" t="s">
        <v>407</v>
      </c>
      <c r="AR98" s="82" t="s">
        <v>407</v>
      </c>
      <c r="AS98" s="82" t="s">
        <v>407</v>
      </c>
      <c r="AT98" s="130">
        <v>3232</v>
      </c>
      <c r="AU98" s="82">
        <v>4198</v>
      </c>
      <c r="AV98" s="82">
        <v>3770</v>
      </c>
      <c r="AW98" s="80">
        <v>2485.7399999999998</v>
      </c>
      <c r="AX98" s="82">
        <v>19004</v>
      </c>
      <c r="AY98" s="80">
        <v>7.6451932729041596</v>
      </c>
      <c r="AZ98" s="83">
        <v>0.17749999999999999</v>
      </c>
      <c r="BA98" s="3">
        <v>2205</v>
      </c>
      <c r="BB98" s="3">
        <v>12422</v>
      </c>
      <c r="BC98" s="123">
        <v>102.3</v>
      </c>
      <c r="BD98" s="3">
        <v>104.2</v>
      </c>
      <c r="BE98" s="86"/>
      <c r="BF98" s="86"/>
      <c r="BG98" s="86"/>
      <c r="BH98" s="86" t="s">
        <v>407</v>
      </c>
      <c r="BI98" s="92"/>
      <c r="BJ98" s="86"/>
      <c r="BK98" s="86" t="s">
        <v>407</v>
      </c>
      <c r="BL98" s="86" t="s">
        <v>407</v>
      </c>
      <c r="BM98" s="86"/>
      <c r="BN98" s="86" t="s">
        <v>407</v>
      </c>
      <c r="BO98" s="86" t="s">
        <v>407</v>
      </c>
      <c r="BP98" s="3" t="s">
        <v>407</v>
      </c>
      <c r="BQ98" s="3" t="s">
        <v>407</v>
      </c>
      <c r="BR98" s="3" t="s">
        <v>407</v>
      </c>
      <c r="BV98" s="3" t="s">
        <v>407</v>
      </c>
      <c r="BY98" s="3" t="s">
        <v>407</v>
      </c>
      <c r="BZ98" s="3" t="s">
        <v>407</v>
      </c>
      <c r="CB98" s="3" t="s">
        <v>407</v>
      </c>
      <c r="CC98" s="3" t="s">
        <v>407</v>
      </c>
      <c r="CD98" s="3" t="s">
        <v>407</v>
      </c>
      <c r="CE98" s="85">
        <v>68060934</v>
      </c>
      <c r="CF98" s="82">
        <v>0</v>
      </c>
      <c r="CG98" s="82">
        <v>0</v>
      </c>
      <c r="CH98" s="82">
        <v>0</v>
      </c>
      <c r="CI98" s="82" t="s">
        <v>407</v>
      </c>
      <c r="CJ98" s="82">
        <v>0</v>
      </c>
      <c r="CK98" s="82">
        <v>0</v>
      </c>
      <c r="CL98" s="82" t="s">
        <v>407</v>
      </c>
      <c r="CM98" s="82" t="s">
        <v>407</v>
      </c>
      <c r="CN98" s="82">
        <v>0</v>
      </c>
      <c r="CO98" s="82" t="s">
        <v>407</v>
      </c>
      <c r="CP98" s="82" t="s">
        <v>407</v>
      </c>
      <c r="CQ98" s="82" t="s">
        <v>407</v>
      </c>
      <c r="CR98" s="145">
        <v>100</v>
      </c>
      <c r="CS98" s="145">
        <v>0</v>
      </c>
      <c r="CT98" s="145">
        <v>0</v>
      </c>
      <c r="CU98" s="133">
        <v>0</v>
      </c>
      <c r="CV98" s="3" t="s">
        <v>407</v>
      </c>
      <c r="CW98" s="79">
        <v>0</v>
      </c>
      <c r="CX98" s="145">
        <v>0</v>
      </c>
      <c r="CY98" s="145">
        <v>0</v>
      </c>
      <c r="CZ98" s="80" t="s">
        <v>407</v>
      </c>
      <c r="DA98" s="80" t="s">
        <v>407</v>
      </c>
      <c r="DB98" s="79">
        <v>0</v>
      </c>
      <c r="DC98" s="145">
        <v>0</v>
      </c>
      <c r="DD98" s="3" t="s">
        <v>407</v>
      </c>
      <c r="DE98" s="3" t="s">
        <v>407</v>
      </c>
      <c r="DF98" s="3" t="s">
        <v>407</v>
      </c>
      <c r="DG98" s="79">
        <v>0</v>
      </c>
      <c r="DH98" s="80">
        <v>100</v>
      </c>
      <c r="DI98" s="80">
        <v>106.35</v>
      </c>
      <c r="DJ98" s="139">
        <v>99.67</v>
      </c>
      <c r="DK98" s="80">
        <v>100.87</v>
      </c>
      <c r="DL98" s="3">
        <v>135</v>
      </c>
    </row>
    <row r="99" spans="1:121" s="3" customFormat="1" x14ac:dyDescent="0.2">
      <c r="A99" s="3">
        <v>135</v>
      </c>
      <c r="B99" s="3" t="s">
        <v>105</v>
      </c>
      <c r="C99" s="3" t="s">
        <v>167</v>
      </c>
      <c r="D99" s="3" t="s">
        <v>448</v>
      </c>
      <c r="E99" s="14">
        <v>2020</v>
      </c>
      <c r="F99" s="82">
        <v>9189</v>
      </c>
      <c r="G99" s="82">
        <v>1551342</v>
      </c>
      <c r="H99" s="82">
        <v>1130451</v>
      </c>
      <c r="I99" s="82">
        <v>1974</v>
      </c>
      <c r="J99" s="82">
        <v>306215</v>
      </c>
      <c r="K99" s="82">
        <v>232131</v>
      </c>
      <c r="L99" s="145">
        <v>72</v>
      </c>
      <c r="M99" s="145">
        <v>0</v>
      </c>
      <c r="N99" s="145">
        <v>0</v>
      </c>
      <c r="O99" s="133">
        <v>0</v>
      </c>
      <c r="P99" s="3" t="s">
        <v>407</v>
      </c>
      <c r="Q99" s="79">
        <v>0</v>
      </c>
      <c r="R99" s="145">
        <v>0</v>
      </c>
      <c r="S99" s="145">
        <v>0</v>
      </c>
      <c r="T99" s="80" t="s">
        <v>407</v>
      </c>
      <c r="U99" s="80" t="s">
        <v>407</v>
      </c>
      <c r="V99" s="79">
        <v>0</v>
      </c>
      <c r="W99" s="145">
        <v>0</v>
      </c>
      <c r="X99" s="3" t="s">
        <v>407</v>
      </c>
      <c r="Y99" s="3" t="s">
        <v>407</v>
      </c>
      <c r="Z99" s="3" t="s">
        <v>407</v>
      </c>
      <c r="AA99" s="79">
        <v>0</v>
      </c>
      <c r="AB99" s="80">
        <v>72</v>
      </c>
      <c r="AC99" s="80">
        <v>106.36</v>
      </c>
      <c r="AD99" s="80">
        <v>99.68</v>
      </c>
      <c r="AE99" s="3">
        <v>100.88</v>
      </c>
      <c r="AF99" s="81">
        <v>130</v>
      </c>
      <c r="AG99" s="127">
        <v>105381049</v>
      </c>
      <c r="AH99" s="127">
        <v>0</v>
      </c>
      <c r="AI99" s="127">
        <v>0</v>
      </c>
      <c r="AJ99" s="127">
        <v>0</v>
      </c>
      <c r="AK99" s="82" t="s">
        <v>407</v>
      </c>
      <c r="AL99" s="146">
        <v>0</v>
      </c>
      <c r="AM99" s="146">
        <v>0</v>
      </c>
      <c r="AN99" s="82" t="s">
        <v>407</v>
      </c>
      <c r="AO99" s="82" t="s">
        <v>407</v>
      </c>
      <c r="AP99" s="127">
        <v>0</v>
      </c>
      <c r="AQ99" s="82" t="s">
        <v>407</v>
      </c>
      <c r="AR99" s="82" t="s">
        <v>407</v>
      </c>
      <c r="AS99" s="82" t="s">
        <v>407</v>
      </c>
      <c r="AT99" s="130">
        <v>11468</v>
      </c>
      <c r="AU99" s="82">
        <v>4198</v>
      </c>
      <c r="AV99" s="82">
        <v>3770</v>
      </c>
      <c r="AW99" s="80">
        <v>3563.58</v>
      </c>
      <c r="AX99" s="82">
        <v>9189</v>
      </c>
      <c r="AY99" s="80">
        <v>2.5785903125794101</v>
      </c>
      <c r="AZ99" s="83">
        <v>0</v>
      </c>
      <c r="BA99" s="3">
        <v>0</v>
      </c>
      <c r="BB99" s="3">
        <v>4133</v>
      </c>
      <c r="BC99" s="123">
        <v>102.3</v>
      </c>
      <c r="BD99" s="3">
        <v>104.2</v>
      </c>
      <c r="BE99" s="86"/>
      <c r="BF99" s="86"/>
      <c r="BG99" s="86"/>
      <c r="BH99" s="86" t="s">
        <v>407</v>
      </c>
      <c r="BI99" s="92"/>
      <c r="BJ99" s="86"/>
      <c r="BK99" s="86" t="s">
        <v>407</v>
      </c>
      <c r="BL99" s="86" t="s">
        <v>407</v>
      </c>
      <c r="BM99" s="86"/>
      <c r="BN99" s="86" t="s">
        <v>407</v>
      </c>
      <c r="BO99" s="86" t="s">
        <v>407</v>
      </c>
      <c r="BP99" s="3" t="s">
        <v>407</v>
      </c>
      <c r="BQ99" s="3" t="s">
        <v>407</v>
      </c>
      <c r="BR99" s="3" t="s">
        <v>407</v>
      </c>
      <c r="BV99" s="3" t="s">
        <v>407</v>
      </c>
      <c r="BY99" s="3" t="s">
        <v>407</v>
      </c>
      <c r="BZ99" s="3" t="s">
        <v>407</v>
      </c>
      <c r="CB99" s="3" t="s">
        <v>407</v>
      </c>
      <c r="CC99" s="3" t="s">
        <v>407</v>
      </c>
      <c r="CD99" s="3" t="s">
        <v>407</v>
      </c>
      <c r="CE99" s="85">
        <v>58850397</v>
      </c>
      <c r="CF99" s="82">
        <v>0</v>
      </c>
      <c r="CG99" s="82">
        <v>0</v>
      </c>
      <c r="CH99" s="82">
        <v>0</v>
      </c>
      <c r="CI99" s="82" t="s">
        <v>407</v>
      </c>
      <c r="CJ99" s="82">
        <v>0</v>
      </c>
      <c r="CK99" s="82">
        <v>0</v>
      </c>
      <c r="CL99" s="82" t="s">
        <v>407</v>
      </c>
      <c r="CM99" s="82" t="s">
        <v>407</v>
      </c>
      <c r="CN99" s="82">
        <v>0</v>
      </c>
      <c r="CO99" s="82" t="s">
        <v>407</v>
      </c>
      <c r="CP99" s="82" t="s">
        <v>407</v>
      </c>
      <c r="CQ99" s="82" t="s">
        <v>407</v>
      </c>
      <c r="CR99" s="145">
        <v>72</v>
      </c>
      <c r="CS99" s="145">
        <v>0</v>
      </c>
      <c r="CT99" s="145">
        <v>0</v>
      </c>
      <c r="CU99" s="133">
        <v>0</v>
      </c>
      <c r="CV99" s="3" t="s">
        <v>407</v>
      </c>
      <c r="CW99" s="79">
        <v>0</v>
      </c>
      <c r="CX99" s="145">
        <v>0</v>
      </c>
      <c r="CY99" s="145">
        <v>0</v>
      </c>
      <c r="CZ99" s="80" t="s">
        <v>407</v>
      </c>
      <c r="DA99" s="80" t="s">
        <v>407</v>
      </c>
      <c r="DB99" s="79">
        <v>0</v>
      </c>
      <c r="DC99" s="145">
        <v>0</v>
      </c>
      <c r="DD99" s="3" t="s">
        <v>407</v>
      </c>
      <c r="DE99" s="3" t="s">
        <v>407</v>
      </c>
      <c r="DF99" s="3" t="s">
        <v>407</v>
      </c>
      <c r="DG99" s="79">
        <v>0</v>
      </c>
      <c r="DH99" s="80">
        <v>72</v>
      </c>
      <c r="DI99" s="80">
        <v>106.35</v>
      </c>
      <c r="DJ99" s="139">
        <v>99.67</v>
      </c>
      <c r="DK99" s="80">
        <v>100.87</v>
      </c>
      <c r="DL99" s="3">
        <v>135</v>
      </c>
    </row>
    <row r="100" spans="1:121" s="3" customFormat="1" x14ac:dyDescent="0.2">
      <c r="A100" s="3">
        <v>136</v>
      </c>
      <c r="B100" s="3" t="s">
        <v>106</v>
      </c>
      <c r="C100" s="3" t="s">
        <v>167</v>
      </c>
      <c r="D100" s="3" t="s">
        <v>448</v>
      </c>
      <c r="E100" s="14">
        <v>2020</v>
      </c>
      <c r="F100" s="82">
        <v>7880</v>
      </c>
      <c r="G100" s="82">
        <v>1551342</v>
      </c>
      <c r="H100" s="82">
        <v>1130451</v>
      </c>
      <c r="I100" s="82">
        <v>1717</v>
      </c>
      <c r="J100" s="82">
        <v>306215</v>
      </c>
      <c r="K100" s="82">
        <v>232131</v>
      </c>
      <c r="L100" s="145">
        <v>106</v>
      </c>
      <c r="M100" s="145">
        <v>0</v>
      </c>
      <c r="N100" s="145">
        <v>0</v>
      </c>
      <c r="O100" s="133">
        <v>0</v>
      </c>
      <c r="P100" s="3" t="s">
        <v>407</v>
      </c>
      <c r="Q100" s="79">
        <v>0</v>
      </c>
      <c r="R100" s="145">
        <v>0</v>
      </c>
      <c r="S100" s="145">
        <v>0</v>
      </c>
      <c r="T100" s="80" t="s">
        <v>407</v>
      </c>
      <c r="U100" s="80" t="s">
        <v>407</v>
      </c>
      <c r="V100" s="79">
        <v>0</v>
      </c>
      <c r="W100" s="145">
        <v>0</v>
      </c>
      <c r="X100" s="3" t="s">
        <v>407</v>
      </c>
      <c r="Y100" s="3" t="s">
        <v>407</v>
      </c>
      <c r="Z100" s="3" t="s">
        <v>407</v>
      </c>
      <c r="AA100" s="79">
        <v>0</v>
      </c>
      <c r="AB100" s="80">
        <v>106</v>
      </c>
      <c r="AC100" s="80">
        <v>106.36</v>
      </c>
      <c r="AD100" s="80">
        <v>99.68</v>
      </c>
      <c r="AE100" s="3">
        <v>100.88</v>
      </c>
      <c r="AF100" s="81">
        <v>130</v>
      </c>
      <c r="AG100" s="127">
        <v>25564594</v>
      </c>
      <c r="AH100" s="127">
        <v>0</v>
      </c>
      <c r="AI100" s="127">
        <v>0</v>
      </c>
      <c r="AJ100" s="127">
        <v>0</v>
      </c>
      <c r="AK100" s="82" t="s">
        <v>407</v>
      </c>
      <c r="AL100" s="146">
        <v>0</v>
      </c>
      <c r="AM100" s="146">
        <v>0</v>
      </c>
      <c r="AN100" s="82" t="s">
        <v>407</v>
      </c>
      <c r="AO100" s="82" t="s">
        <v>407</v>
      </c>
      <c r="AP100" s="127">
        <v>0</v>
      </c>
      <c r="AQ100" s="82" t="s">
        <v>407</v>
      </c>
      <c r="AR100" s="82" t="s">
        <v>407</v>
      </c>
      <c r="AS100" s="82" t="s">
        <v>407</v>
      </c>
      <c r="AT100" s="130">
        <v>3244</v>
      </c>
      <c r="AU100" s="82">
        <v>4198</v>
      </c>
      <c r="AV100" s="82">
        <v>3770</v>
      </c>
      <c r="AW100" s="80">
        <v>919.59</v>
      </c>
      <c r="AX100" s="82">
        <v>7880</v>
      </c>
      <c r="AY100" s="80">
        <v>8.5689922589541307</v>
      </c>
      <c r="AZ100" s="83">
        <v>0.1678</v>
      </c>
      <c r="BA100" s="3">
        <v>2327</v>
      </c>
      <c r="BB100" s="3">
        <v>13868</v>
      </c>
      <c r="BC100" s="123">
        <v>102.3</v>
      </c>
      <c r="BD100" s="3">
        <v>104.2</v>
      </c>
      <c r="BE100" s="86"/>
      <c r="BF100" s="86"/>
      <c r="BG100" s="86"/>
      <c r="BH100" s="86" t="s">
        <v>407</v>
      </c>
      <c r="BI100" s="92"/>
      <c r="BJ100" s="86"/>
      <c r="BK100" s="86" t="s">
        <v>407</v>
      </c>
      <c r="BL100" s="86" t="s">
        <v>407</v>
      </c>
      <c r="BM100" s="86"/>
      <c r="BN100" s="86" t="s">
        <v>407</v>
      </c>
      <c r="BO100" s="86" t="s">
        <v>407</v>
      </c>
      <c r="BP100" s="3" t="s">
        <v>407</v>
      </c>
      <c r="BQ100" s="3" t="s">
        <v>407</v>
      </c>
      <c r="BR100" s="3" t="s">
        <v>407</v>
      </c>
      <c r="BV100" s="3" t="s">
        <v>407</v>
      </c>
      <c r="BY100" s="3" t="s">
        <v>407</v>
      </c>
      <c r="BZ100" s="3" t="s">
        <v>407</v>
      </c>
      <c r="CB100" s="3" t="s">
        <v>407</v>
      </c>
      <c r="CC100" s="3" t="s">
        <v>407</v>
      </c>
      <c r="CD100" s="3" t="s">
        <v>407</v>
      </c>
      <c r="CE100" s="85">
        <v>28224094</v>
      </c>
      <c r="CF100" s="82">
        <v>0</v>
      </c>
      <c r="CG100" s="82">
        <v>0</v>
      </c>
      <c r="CH100" s="82">
        <v>0</v>
      </c>
      <c r="CI100" s="82" t="s">
        <v>407</v>
      </c>
      <c r="CJ100" s="82">
        <v>0</v>
      </c>
      <c r="CK100" s="82">
        <v>0</v>
      </c>
      <c r="CL100" s="82" t="s">
        <v>407</v>
      </c>
      <c r="CM100" s="82" t="s">
        <v>407</v>
      </c>
      <c r="CN100" s="82">
        <v>0</v>
      </c>
      <c r="CO100" s="82" t="s">
        <v>407</v>
      </c>
      <c r="CP100" s="82" t="s">
        <v>407</v>
      </c>
      <c r="CQ100" s="82" t="s">
        <v>407</v>
      </c>
      <c r="CR100" s="145">
        <v>106</v>
      </c>
      <c r="CS100" s="145">
        <v>0</v>
      </c>
      <c r="CT100" s="145">
        <v>0</v>
      </c>
      <c r="CU100" s="133">
        <v>0</v>
      </c>
      <c r="CV100" s="3" t="s">
        <v>407</v>
      </c>
      <c r="CW100" s="79">
        <v>0</v>
      </c>
      <c r="CX100" s="145">
        <v>0</v>
      </c>
      <c r="CY100" s="145">
        <v>0</v>
      </c>
      <c r="CZ100" s="80" t="s">
        <v>407</v>
      </c>
      <c r="DA100" s="80" t="s">
        <v>407</v>
      </c>
      <c r="DB100" s="79">
        <v>0</v>
      </c>
      <c r="DC100" s="145">
        <v>0</v>
      </c>
      <c r="DD100" s="3" t="s">
        <v>407</v>
      </c>
      <c r="DE100" s="3" t="s">
        <v>407</v>
      </c>
      <c r="DF100" s="3" t="s">
        <v>407</v>
      </c>
      <c r="DG100" s="79">
        <v>0</v>
      </c>
      <c r="DH100" s="80">
        <v>106</v>
      </c>
      <c r="DI100" s="80">
        <v>106.35</v>
      </c>
      <c r="DJ100" s="139">
        <v>99.67</v>
      </c>
      <c r="DK100" s="80">
        <v>100.87</v>
      </c>
      <c r="DL100" s="3">
        <v>135</v>
      </c>
    </row>
    <row r="101" spans="1:121" s="3" customFormat="1" x14ac:dyDescent="0.2">
      <c r="A101" s="3">
        <v>137</v>
      </c>
      <c r="B101" s="3" t="s">
        <v>107</v>
      </c>
      <c r="C101" s="3" t="s">
        <v>167</v>
      </c>
      <c r="D101" s="3" t="s">
        <v>448</v>
      </c>
      <c r="E101" s="14">
        <v>2020</v>
      </c>
      <c r="F101" s="82">
        <v>5118</v>
      </c>
      <c r="G101" s="82">
        <v>1551342</v>
      </c>
      <c r="H101" s="82">
        <v>1130451</v>
      </c>
      <c r="I101" s="11">
        <v>986</v>
      </c>
      <c r="J101" s="82">
        <v>306215</v>
      </c>
      <c r="K101" s="82">
        <v>232131</v>
      </c>
      <c r="L101" s="131">
        <v>88</v>
      </c>
      <c r="M101" s="131">
        <v>0</v>
      </c>
      <c r="N101" s="131">
        <v>0</v>
      </c>
      <c r="O101" s="132">
        <v>0</v>
      </c>
      <c r="P101" s="3" t="s">
        <v>407</v>
      </c>
      <c r="Q101" s="79">
        <v>0</v>
      </c>
      <c r="R101" s="131">
        <v>0</v>
      </c>
      <c r="S101" s="131">
        <v>0</v>
      </c>
      <c r="T101" s="80" t="s">
        <v>407</v>
      </c>
      <c r="U101" s="80" t="s">
        <v>407</v>
      </c>
      <c r="V101" s="79">
        <v>0</v>
      </c>
      <c r="W101" s="131">
        <v>0</v>
      </c>
      <c r="X101" s="3" t="s">
        <v>407</v>
      </c>
      <c r="Y101" s="3" t="s">
        <v>407</v>
      </c>
      <c r="Z101" s="3" t="s">
        <v>407</v>
      </c>
      <c r="AA101" s="79">
        <v>0</v>
      </c>
      <c r="AB101" s="4">
        <v>88</v>
      </c>
      <c r="AC101" s="80">
        <v>106.36</v>
      </c>
      <c r="AD101" s="80">
        <v>99.68</v>
      </c>
      <c r="AE101" s="3">
        <v>100.88</v>
      </c>
      <c r="AF101" s="81">
        <v>130</v>
      </c>
      <c r="AG101" s="105">
        <v>25761381</v>
      </c>
      <c r="AH101" s="105">
        <v>0</v>
      </c>
      <c r="AI101" s="105">
        <v>0</v>
      </c>
      <c r="AJ101" s="105">
        <v>0</v>
      </c>
      <c r="AK101" s="82" t="s">
        <v>407</v>
      </c>
      <c r="AL101" s="135">
        <v>0</v>
      </c>
      <c r="AM101" s="135">
        <v>0</v>
      </c>
      <c r="AN101" s="82" t="s">
        <v>407</v>
      </c>
      <c r="AO101" s="82" t="s">
        <v>407</v>
      </c>
      <c r="AP101" s="105">
        <v>0</v>
      </c>
      <c r="AQ101" s="82" t="s">
        <v>407</v>
      </c>
      <c r="AR101" s="82" t="s">
        <v>407</v>
      </c>
      <c r="AS101" s="82" t="s">
        <v>407</v>
      </c>
      <c r="AT101" s="104">
        <v>5033</v>
      </c>
      <c r="AU101" s="82">
        <v>4198</v>
      </c>
      <c r="AV101" s="82">
        <v>3770</v>
      </c>
      <c r="AW101" s="80">
        <v>1847.86</v>
      </c>
      <c r="AX101" s="82">
        <v>5118</v>
      </c>
      <c r="AY101" s="80">
        <v>2.7696911789206502</v>
      </c>
      <c r="AZ101" s="83">
        <v>4.6600000000000003E-2</v>
      </c>
      <c r="BA101" s="3">
        <v>208</v>
      </c>
      <c r="BB101" s="3">
        <v>4465</v>
      </c>
      <c r="BC101" s="123">
        <v>102.3</v>
      </c>
      <c r="BD101" s="3">
        <v>104.2</v>
      </c>
      <c r="BE101" s="86"/>
      <c r="BF101" s="86"/>
      <c r="BG101" s="86"/>
      <c r="BH101" s="86" t="s">
        <v>407</v>
      </c>
      <c r="BI101" s="92"/>
      <c r="BJ101" s="86"/>
      <c r="BK101" s="86" t="s">
        <v>407</v>
      </c>
      <c r="BL101" s="86" t="s">
        <v>407</v>
      </c>
      <c r="BM101" s="86"/>
      <c r="BN101" s="86" t="s">
        <v>407</v>
      </c>
      <c r="BO101" s="86" t="s">
        <v>407</v>
      </c>
      <c r="BP101" s="3" t="s">
        <v>407</v>
      </c>
      <c r="BQ101" s="3" t="s">
        <v>407</v>
      </c>
      <c r="BR101" s="3" t="s">
        <v>407</v>
      </c>
      <c r="BV101" s="3" t="s">
        <v>407</v>
      </c>
      <c r="BY101" s="3" t="s">
        <v>407</v>
      </c>
      <c r="BZ101" s="3" t="s">
        <v>407</v>
      </c>
      <c r="CB101" s="3" t="s">
        <v>407</v>
      </c>
      <c r="CC101" s="3" t="s">
        <v>407</v>
      </c>
      <c r="CD101" s="3" t="s">
        <v>407</v>
      </c>
      <c r="CE101" s="85">
        <v>22624959</v>
      </c>
      <c r="CF101" s="82">
        <v>0</v>
      </c>
      <c r="CG101" s="82">
        <v>0</v>
      </c>
      <c r="CH101" s="82">
        <v>0</v>
      </c>
      <c r="CI101" s="82" t="s">
        <v>407</v>
      </c>
      <c r="CJ101" s="82">
        <v>0</v>
      </c>
      <c r="CK101" s="82">
        <v>0</v>
      </c>
      <c r="CL101" s="82" t="s">
        <v>407</v>
      </c>
      <c r="CM101" s="82" t="s">
        <v>407</v>
      </c>
      <c r="CN101" s="82">
        <v>0</v>
      </c>
      <c r="CO101" s="82" t="s">
        <v>407</v>
      </c>
      <c r="CP101" s="82" t="s">
        <v>407</v>
      </c>
      <c r="CQ101" s="82" t="s">
        <v>407</v>
      </c>
      <c r="CR101" s="131">
        <v>88</v>
      </c>
      <c r="CS101" s="131">
        <v>0</v>
      </c>
      <c r="CT101" s="131">
        <v>0</v>
      </c>
      <c r="CU101" s="132">
        <v>0</v>
      </c>
      <c r="CV101" s="3" t="s">
        <v>407</v>
      </c>
      <c r="CW101" s="79">
        <v>0</v>
      </c>
      <c r="CX101" s="131">
        <v>0</v>
      </c>
      <c r="CY101" s="131">
        <v>0</v>
      </c>
      <c r="CZ101" s="80" t="s">
        <v>407</v>
      </c>
      <c r="DA101" s="80" t="s">
        <v>407</v>
      </c>
      <c r="DB101" s="79">
        <v>0</v>
      </c>
      <c r="DC101" s="131">
        <v>0</v>
      </c>
      <c r="DD101" s="3" t="s">
        <v>407</v>
      </c>
      <c r="DE101" s="3" t="s">
        <v>407</v>
      </c>
      <c r="DF101" s="3" t="s">
        <v>407</v>
      </c>
      <c r="DG101" s="79">
        <v>0</v>
      </c>
      <c r="DH101" s="4">
        <v>88</v>
      </c>
      <c r="DI101" s="80">
        <v>106.35</v>
      </c>
      <c r="DJ101" s="138">
        <v>99.67</v>
      </c>
      <c r="DK101" s="80">
        <v>100.87</v>
      </c>
      <c r="DL101" s="3">
        <v>135</v>
      </c>
      <c r="DP101" s="1"/>
      <c r="DQ101" s="1"/>
    </row>
    <row r="102" spans="1:121" s="164" customFormat="1" x14ac:dyDescent="0.2">
      <c r="A102" s="164">
        <v>138</v>
      </c>
      <c r="B102" s="164" t="s">
        <v>108</v>
      </c>
      <c r="C102" s="164" t="s">
        <v>167</v>
      </c>
      <c r="D102" s="164" t="s">
        <v>448</v>
      </c>
      <c r="E102" s="165">
        <v>2020</v>
      </c>
      <c r="F102" s="166">
        <v>13647</v>
      </c>
      <c r="G102" s="166">
        <v>1551342</v>
      </c>
      <c r="H102" s="166">
        <v>1130451</v>
      </c>
      <c r="I102" s="166">
        <v>2936</v>
      </c>
      <c r="J102" s="166">
        <v>306215</v>
      </c>
      <c r="K102" s="166">
        <v>232131</v>
      </c>
      <c r="L102" s="167">
        <v>101</v>
      </c>
      <c r="M102" s="167">
        <v>0</v>
      </c>
      <c r="N102" s="167">
        <v>0</v>
      </c>
      <c r="O102" s="168">
        <v>0</v>
      </c>
      <c r="P102" s="164" t="s">
        <v>407</v>
      </c>
      <c r="Q102" s="169">
        <v>0</v>
      </c>
      <c r="R102" s="167">
        <v>0</v>
      </c>
      <c r="S102" s="167">
        <v>0</v>
      </c>
      <c r="T102" s="170" t="s">
        <v>407</v>
      </c>
      <c r="U102" s="170" t="s">
        <v>407</v>
      </c>
      <c r="V102" s="169">
        <v>0</v>
      </c>
      <c r="W102" s="167">
        <v>0</v>
      </c>
      <c r="X102" s="164" t="s">
        <v>407</v>
      </c>
      <c r="Y102" s="164" t="s">
        <v>407</v>
      </c>
      <c r="Z102" s="164" t="s">
        <v>407</v>
      </c>
      <c r="AA102" s="169">
        <v>0</v>
      </c>
      <c r="AB102" s="170">
        <v>101</v>
      </c>
      <c r="AC102" s="170">
        <v>106.36</v>
      </c>
      <c r="AD102" s="170">
        <v>99.68</v>
      </c>
      <c r="AE102" s="164">
        <v>100.88</v>
      </c>
      <c r="AF102" s="171">
        <v>130</v>
      </c>
      <c r="AG102" s="166">
        <v>45514048</v>
      </c>
      <c r="AH102" s="166">
        <v>0</v>
      </c>
      <c r="AI102" s="166">
        <v>0</v>
      </c>
      <c r="AJ102" s="166">
        <v>0</v>
      </c>
      <c r="AK102" s="166" t="s">
        <v>407</v>
      </c>
      <c r="AL102" s="166">
        <v>0</v>
      </c>
      <c r="AM102" s="166">
        <v>0</v>
      </c>
      <c r="AN102" s="166" t="s">
        <v>407</v>
      </c>
      <c r="AO102" s="166" t="s">
        <v>407</v>
      </c>
      <c r="AP102" s="166">
        <v>0</v>
      </c>
      <c r="AQ102" s="166" t="s">
        <v>407</v>
      </c>
      <c r="AR102" s="166" t="s">
        <v>407</v>
      </c>
      <c r="AS102" s="166" t="s">
        <v>407</v>
      </c>
      <c r="AT102" s="172">
        <v>3335</v>
      </c>
      <c r="AU102" s="166">
        <v>4198</v>
      </c>
      <c r="AV102" s="166">
        <v>3770</v>
      </c>
      <c r="AW102" s="170">
        <v>1823.55</v>
      </c>
      <c r="AX102" s="166">
        <v>13647</v>
      </c>
      <c r="AY102" s="170">
        <v>7.4837479982475799</v>
      </c>
      <c r="AZ102" s="173">
        <v>1.41E-2</v>
      </c>
      <c r="BA102" s="164">
        <v>170</v>
      </c>
      <c r="BB102" s="164">
        <v>12059</v>
      </c>
      <c r="BC102" s="174">
        <v>102.3</v>
      </c>
      <c r="BD102" s="164">
        <v>104.2</v>
      </c>
      <c r="BE102" s="175"/>
      <c r="BF102" s="175"/>
      <c r="BG102" s="175"/>
      <c r="BH102" s="175" t="s">
        <v>407</v>
      </c>
      <c r="BI102" s="176"/>
      <c r="BJ102" s="175"/>
      <c r="BK102" s="175" t="s">
        <v>407</v>
      </c>
      <c r="BL102" s="175" t="s">
        <v>407</v>
      </c>
      <c r="BM102" s="175"/>
      <c r="BN102" s="175" t="s">
        <v>407</v>
      </c>
      <c r="BO102" s="175" t="s">
        <v>407</v>
      </c>
      <c r="BP102" s="164" t="s">
        <v>407</v>
      </c>
      <c r="BQ102" s="164" t="s">
        <v>407</v>
      </c>
      <c r="BR102" s="164" t="s">
        <v>407</v>
      </c>
      <c r="BV102" s="164" t="s">
        <v>407</v>
      </c>
      <c r="BY102" s="164" t="s">
        <v>407</v>
      </c>
      <c r="BZ102" s="164" t="s">
        <v>407</v>
      </c>
      <c r="CB102" s="164" t="s">
        <v>407</v>
      </c>
      <c r="CC102" s="164" t="s">
        <v>407</v>
      </c>
      <c r="CD102" s="164" t="s">
        <v>407</v>
      </c>
      <c r="CE102" s="177">
        <v>48878033</v>
      </c>
      <c r="CF102" s="166">
        <v>0</v>
      </c>
      <c r="CG102" s="166">
        <v>0</v>
      </c>
      <c r="CH102" s="166">
        <v>0</v>
      </c>
      <c r="CI102" s="166" t="s">
        <v>407</v>
      </c>
      <c r="CJ102" s="166">
        <v>0</v>
      </c>
      <c r="CK102" s="166">
        <v>0</v>
      </c>
      <c r="CL102" s="166" t="s">
        <v>407</v>
      </c>
      <c r="CM102" s="166" t="s">
        <v>407</v>
      </c>
      <c r="CN102" s="166">
        <v>0</v>
      </c>
      <c r="CO102" s="166" t="s">
        <v>407</v>
      </c>
      <c r="CP102" s="166" t="s">
        <v>407</v>
      </c>
      <c r="CQ102" s="166" t="s">
        <v>407</v>
      </c>
      <c r="CR102" s="167">
        <v>101</v>
      </c>
      <c r="CS102" s="167">
        <v>0</v>
      </c>
      <c r="CT102" s="167">
        <v>0</v>
      </c>
      <c r="CU102" s="168">
        <v>0</v>
      </c>
      <c r="CV102" s="164" t="s">
        <v>407</v>
      </c>
      <c r="CW102" s="169">
        <v>0</v>
      </c>
      <c r="CX102" s="167">
        <v>0</v>
      </c>
      <c r="CY102" s="167">
        <v>0</v>
      </c>
      <c r="CZ102" s="170" t="s">
        <v>407</v>
      </c>
      <c r="DA102" s="170" t="s">
        <v>407</v>
      </c>
      <c r="DB102" s="169">
        <v>0</v>
      </c>
      <c r="DC102" s="167">
        <v>0</v>
      </c>
      <c r="DD102" s="164" t="s">
        <v>407</v>
      </c>
      <c r="DE102" s="164" t="s">
        <v>407</v>
      </c>
      <c r="DF102" s="164" t="s">
        <v>407</v>
      </c>
      <c r="DG102" s="169">
        <v>0</v>
      </c>
      <c r="DH102" s="170">
        <v>101</v>
      </c>
      <c r="DI102" s="170">
        <v>106.35</v>
      </c>
      <c r="DJ102" s="178">
        <v>99.67</v>
      </c>
      <c r="DK102" s="170">
        <v>100.87</v>
      </c>
      <c r="DL102" s="164">
        <v>135</v>
      </c>
    </row>
    <row r="103" spans="1:121" s="164" customFormat="1" x14ac:dyDescent="0.2">
      <c r="A103" s="164">
        <v>139</v>
      </c>
      <c r="B103" s="164" t="s">
        <v>109</v>
      </c>
      <c r="C103" s="164" t="s">
        <v>167</v>
      </c>
      <c r="D103" s="164" t="s">
        <v>448</v>
      </c>
      <c r="E103" s="165">
        <v>2020</v>
      </c>
      <c r="F103" s="166">
        <v>6120</v>
      </c>
      <c r="G103" s="166">
        <v>1551342</v>
      </c>
      <c r="H103" s="166">
        <v>1130451</v>
      </c>
      <c r="I103" s="166">
        <v>1353</v>
      </c>
      <c r="J103" s="166">
        <v>306215</v>
      </c>
      <c r="K103" s="166">
        <v>232131</v>
      </c>
      <c r="L103" s="167">
        <v>73</v>
      </c>
      <c r="M103" s="167">
        <v>0</v>
      </c>
      <c r="N103" s="167">
        <v>0</v>
      </c>
      <c r="O103" s="168">
        <v>0</v>
      </c>
      <c r="P103" s="164" t="s">
        <v>407</v>
      </c>
      <c r="Q103" s="169">
        <v>0</v>
      </c>
      <c r="R103" s="167">
        <v>0</v>
      </c>
      <c r="S103" s="167">
        <v>0</v>
      </c>
      <c r="T103" s="170" t="s">
        <v>407</v>
      </c>
      <c r="U103" s="170" t="s">
        <v>407</v>
      </c>
      <c r="V103" s="169">
        <v>0</v>
      </c>
      <c r="W103" s="167">
        <v>0</v>
      </c>
      <c r="X103" s="164" t="s">
        <v>407</v>
      </c>
      <c r="Y103" s="164" t="s">
        <v>407</v>
      </c>
      <c r="Z103" s="164" t="s">
        <v>407</v>
      </c>
      <c r="AA103" s="169">
        <v>0</v>
      </c>
      <c r="AB103" s="170">
        <v>73</v>
      </c>
      <c r="AC103" s="170">
        <v>106.36</v>
      </c>
      <c r="AD103" s="170">
        <v>99.68</v>
      </c>
      <c r="AE103" s="164">
        <v>100.88</v>
      </c>
      <c r="AF103" s="171">
        <v>130</v>
      </c>
      <c r="AG103" s="166">
        <v>86634317</v>
      </c>
      <c r="AH103" s="166">
        <v>0</v>
      </c>
      <c r="AI103" s="166">
        <v>0</v>
      </c>
      <c r="AJ103" s="166">
        <v>0</v>
      </c>
      <c r="AK103" s="166" t="s">
        <v>407</v>
      </c>
      <c r="AL103" s="166">
        <v>0</v>
      </c>
      <c r="AM103" s="166">
        <v>0</v>
      </c>
      <c r="AN103" s="166" t="s">
        <v>407</v>
      </c>
      <c r="AO103" s="166" t="s">
        <v>407</v>
      </c>
      <c r="AP103" s="166">
        <v>0</v>
      </c>
      <c r="AQ103" s="166" t="s">
        <v>407</v>
      </c>
      <c r="AR103" s="166" t="s">
        <v>407</v>
      </c>
      <c r="AS103" s="166" t="s">
        <v>407</v>
      </c>
      <c r="AT103" s="172">
        <v>14156</v>
      </c>
      <c r="AU103" s="166">
        <v>4198</v>
      </c>
      <c r="AV103" s="166">
        <v>3770</v>
      </c>
      <c r="AW103" s="170">
        <v>2102.25</v>
      </c>
      <c r="AX103" s="166">
        <v>6120</v>
      </c>
      <c r="AY103" s="170">
        <v>2.9111724118208602</v>
      </c>
      <c r="AZ103" s="173">
        <v>3.0700000000000002E-2</v>
      </c>
      <c r="BA103" s="164">
        <v>144</v>
      </c>
      <c r="BB103" s="164">
        <v>4696</v>
      </c>
      <c r="BC103" s="174">
        <v>102.3</v>
      </c>
      <c r="BD103" s="164">
        <v>104.2</v>
      </c>
      <c r="BE103" s="175"/>
      <c r="BF103" s="175"/>
      <c r="BG103" s="175"/>
      <c r="BH103" s="175" t="s">
        <v>407</v>
      </c>
      <c r="BI103" s="176"/>
      <c r="BJ103" s="175"/>
      <c r="BK103" s="175" t="s">
        <v>407</v>
      </c>
      <c r="BL103" s="175" t="s">
        <v>407</v>
      </c>
      <c r="BM103" s="175"/>
      <c r="BN103" s="175" t="s">
        <v>407</v>
      </c>
      <c r="BO103" s="175" t="s">
        <v>407</v>
      </c>
      <c r="BP103" s="164" t="s">
        <v>407</v>
      </c>
      <c r="BQ103" s="164" t="s">
        <v>407</v>
      </c>
      <c r="BR103" s="164" t="s">
        <v>407</v>
      </c>
      <c r="BV103" s="164" t="s">
        <v>407</v>
      </c>
      <c r="BY103" s="164" t="s">
        <v>407</v>
      </c>
      <c r="BZ103" s="164" t="s">
        <v>407</v>
      </c>
      <c r="CB103" s="164" t="s">
        <v>407</v>
      </c>
      <c r="CC103" s="164" t="s">
        <v>407</v>
      </c>
      <c r="CD103" s="164" t="s">
        <v>407</v>
      </c>
      <c r="CE103" s="177">
        <v>44265866</v>
      </c>
      <c r="CF103" s="166">
        <v>0</v>
      </c>
      <c r="CG103" s="166">
        <v>0</v>
      </c>
      <c r="CH103" s="166">
        <v>0</v>
      </c>
      <c r="CI103" s="166" t="s">
        <v>407</v>
      </c>
      <c r="CJ103" s="166">
        <v>0</v>
      </c>
      <c r="CK103" s="166">
        <v>0</v>
      </c>
      <c r="CL103" s="166" t="s">
        <v>407</v>
      </c>
      <c r="CM103" s="166" t="s">
        <v>407</v>
      </c>
      <c r="CN103" s="166">
        <v>0</v>
      </c>
      <c r="CO103" s="166" t="s">
        <v>407</v>
      </c>
      <c r="CP103" s="166" t="s">
        <v>407</v>
      </c>
      <c r="CQ103" s="166" t="s">
        <v>407</v>
      </c>
      <c r="CR103" s="167">
        <v>73</v>
      </c>
      <c r="CS103" s="167">
        <v>0</v>
      </c>
      <c r="CT103" s="167">
        <v>0</v>
      </c>
      <c r="CU103" s="168">
        <v>0</v>
      </c>
      <c r="CV103" s="164" t="s">
        <v>407</v>
      </c>
      <c r="CW103" s="169">
        <v>0</v>
      </c>
      <c r="CX103" s="167">
        <v>0</v>
      </c>
      <c r="CY103" s="167">
        <v>0</v>
      </c>
      <c r="CZ103" s="170" t="s">
        <v>407</v>
      </c>
      <c r="DA103" s="170" t="s">
        <v>407</v>
      </c>
      <c r="DB103" s="169">
        <v>0</v>
      </c>
      <c r="DC103" s="167">
        <v>0</v>
      </c>
      <c r="DD103" s="164" t="s">
        <v>407</v>
      </c>
      <c r="DE103" s="164" t="s">
        <v>407</v>
      </c>
      <c r="DF103" s="164" t="s">
        <v>407</v>
      </c>
      <c r="DG103" s="169">
        <v>0</v>
      </c>
      <c r="DH103" s="170">
        <v>73</v>
      </c>
      <c r="DI103" s="170">
        <v>106.35</v>
      </c>
      <c r="DJ103" s="178">
        <v>99.67</v>
      </c>
      <c r="DK103" s="170">
        <v>100.87</v>
      </c>
      <c r="DL103" s="164">
        <v>135</v>
      </c>
    </row>
    <row r="104" spans="1:121" s="3" customFormat="1" x14ac:dyDescent="0.2">
      <c r="A104" s="3">
        <v>141</v>
      </c>
      <c r="B104" s="3" t="s">
        <v>110</v>
      </c>
      <c r="C104" s="3" t="s">
        <v>167</v>
      </c>
      <c r="D104" s="3" t="s">
        <v>448</v>
      </c>
      <c r="E104" s="14">
        <v>2020</v>
      </c>
      <c r="F104" s="82">
        <v>18263</v>
      </c>
      <c r="G104" s="82">
        <v>1551342</v>
      </c>
      <c r="H104" s="82">
        <v>1130451</v>
      </c>
      <c r="I104" s="82">
        <v>3638</v>
      </c>
      <c r="J104" s="82">
        <v>306215</v>
      </c>
      <c r="K104" s="82">
        <v>232131</v>
      </c>
      <c r="L104" s="145">
        <v>85</v>
      </c>
      <c r="M104" s="145">
        <v>0</v>
      </c>
      <c r="N104" s="145">
        <v>0</v>
      </c>
      <c r="O104" s="133">
        <v>0</v>
      </c>
      <c r="P104" s="3" t="s">
        <v>407</v>
      </c>
      <c r="Q104" s="79">
        <v>0</v>
      </c>
      <c r="R104" s="145">
        <v>0</v>
      </c>
      <c r="S104" s="145">
        <v>0</v>
      </c>
      <c r="T104" s="80" t="s">
        <v>407</v>
      </c>
      <c r="U104" s="80" t="s">
        <v>407</v>
      </c>
      <c r="V104" s="79">
        <v>0</v>
      </c>
      <c r="W104" s="145">
        <v>0</v>
      </c>
      <c r="X104" s="3" t="s">
        <v>407</v>
      </c>
      <c r="Y104" s="3" t="s">
        <v>407</v>
      </c>
      <c r="Z104" s="3" t="s">
        <v>407</v>
      </c>
      <c r="AA104" s="79">
        <v>0</v>
      </c>
      <c r="AB104" s="80">
        <v>85</v>
      </c>
      <c r="AC104" s="80">
        <v>106.36</v>
      </c>
      <c r="AD104" s="80">
        <v>99.68</v>
      </c>
      <c r="AE104" s="3">
        <v>100.88</v>
      </c>
      <c r="AF104" s="81">
        <v>130</v>
      </c>
      <c r="AG104" s="127">
        <v>92845088</v>
      </c>
      <c r="AH104" s="127">
        <v>0</v>
      </c>
      <c r="AI104" s="127">
        <v>0</v>
      </c>
      <c r="AJ104" s="127">
        <v>0</v>
      </c>
      <c r="AK104" s="82" t="s">
        <v>407</v>
      </c>
      <c r="AL104" s="146">
        <v>0</v>
      </c>
      <c r="AM104" s="146">
        <v>0</v>
      </c>
      <c r="AN104" s="82" t="s">
        <v>407</v>
      </c>
      <c r="AO104" s="82" t="s">
        <v>407</v>
      </c>
      <c r="AP104" s="127">
        <v>0</v>
      </c>
      <c r="AQ104" s="82" t="s">
        <v>407</v>
      </c>
      <c r="AR104" s="82" t="s">
        <v>407</v>
      </c>
      <c r="AS104" s="82" t="s">
        <v>407</v>
      </c>
      <c r="AT104" s="130">
        <v>5084</v>
      </c>
      <c r="AU104" s="82">
        <v>4198</v>
      </c>
      <c r="AV104" s="82">
        <v>3770</v>
      </c>
      <c r="AW104" s="80">
        <v>3388.69</v>
      </c>
      <c r="AX104" s="82">
        <v>18263</v>
      </c>
      <c r="AY104" s="80">
        <v>5.3894013188422702</v>
      </c>
      <c r="AZ104" s="83">
        <v>1.9400000000000001E-2</v>
      </c>
      <c r="BA104" s="3">
        <v>171</v>
      </c>
      <c r="BB104" s="3">
        <v>8814</v>
      </c>
      <c r="BC104" s="123">
        <v>102.3</v>
      </c>
      <c r="BD104" s="3">
        <v>104.2</v>
      </c>
      <c r="BE104" s="86"/>
      <c r="BF104" s="86"/>
      <c r="BG104" s="86"/>
      <c r="BH104" s="86" t="s">
        <v>407</v>
      </c>
      <c r="BI104" s="92"/>
      <c r="BJ104" s="86"/>
      <c r="BK104" s="86" t="s">
        <v>407</v>
      </c>
      <c r="BL104" s="86" t="s">
        <v>407</v>
      </c>
      <c r="BM104" s="86"/>
      <c r="BN104" s="86" t="s">
        <v>407</v>
      </c>
      <c r="BO104" s="86" t="s">
        <v>407</v>
      </c>
      <c r="BP104" s="3" t="s">
        <v>407</v>
      </c>
      <c r="BQ104" s="3" t="s">
        <v>407</v>
      </c>
      <c r="BR104" s="3" t="s">
        <v>407</v>
      </c>
      <c r="BV104" s="3" t="s">
        <v>407</v>
      </c>
      <c r="BY104" s="3" t="s">
        <v>407</v>
      </c>
      <c r="BZ104" s="3" t="s">
        <v>407</v>
      </c>
      <c r="CB104" s="3" t="s">
        <v>407</v>
      </c>
      <c r="CC104" s="3" t="s">
        <v>407</v>
      </c>
      <c r="CD104" s="3" t="s">
        <v>407</v>
      </c>
      <c r="CE104" s="85">
        <v>81008891</v>
      </c>
      <c r="CF104" s="82">
        <v>0</v>
      </c>
      <c r="CG104" s="82">
        <v>0</v>
      </c>
      <c r="CH104" s="82">
        <v>0</v>
      </c>
      <c r="CI104" s="82" t="s">
        <v>407</v>
      </c>
      <c r="CJ104" s="82">
        <v>0</v>
      </c>
      <c r="CK104" s="82">
        <v>0</v>
      </c>
      <c r="CL104" s="82" t="s">
        <v>407</v>
      </c>
      <c r="CM104" s="82" t="s">
        <v>407</v>
      </c>
      <c r="CN104" s="82">
        <v>0</v>
      </c>
      <c r="CO104" s="82" t="s">
        <v>407</v>
      </c>
      <c r="CP104" s="82" t="s">
        <v>407</v>
      </c>
      <c r="CQ104" s="82" t="s">
        <v>407</v>
      </c>
      <c r="CR104" s="145">
        <v>85</v>
      </c>
      <c r="CS104" s="145">
        <v>0</v>
      </c>
      <c r="CT104" s="145">
        <v>0</v>
      </c>
      <c r="CU104" s="133">
        <v>0</v>
      </c>
      <c r="CV104" s="3" t="s">
        <v>407</v>
      </c>
      <c r="CW104" s="79">
        <v>0</v>
      </c>
      <c r="CX104" s="145">
        <v>0</v>
      </c>
      <c r="CY104" s="145">
        <v>0</v>
      </c>
      <c r="CZ104" s="80" t="s">
        <v>407</v>
      </c>
      <c r="DA104" s="80" t="s">
        <v>407</v>
      </c>
      <c r="DB104" s="79">
        <v>0</v>
      </c>
      <c r="DC104" s="145">
        <v>0</v>
      </c>
      <c r="DD104" s="3" t="s">
        <v>407</v>
      </c>
      <c r="DE104" s="3" t="s">
        <v>407</v>
      </c>
      <c r="DF104" s="3" t="s">
        <v>407</v>
      </c>
      <c r="DG104" s="79">
        <v>0</v>
      </c>
      <c r="DH104" s="80">
        <v>85</v>
      </c>
      <c r="DI104" s="80">
        <v>106.35</v>
      </c>
      <c r="DJ104" s="139">
        <v>99.67</v>
      </c>
      <c r="DK104" s="80">
        <v>100.87</v>
      </c>
      <c r="DL104" s="3">
        <v>135</v>
      </c>
    </row>
    <row r="105" spans="1:121" s="3" customFormat="1" x14ac:dyDescent="0.2">
      <c r="A105" s="3">
        <v>151</v>
      </c>
      <c r="B105" s="3" t="s">
        <v>112</v>
      </c>
      <c r="C105" s="3" t="s">
        <v>167</v>
      </c>
      <c r="D105" s="3" t="s">
        <v>449</v>
      </c>
      <c r="E105" s="14">
        <v>2020</v>
      </c>
      <c r="F105" s="82">
        <v>5600</v>
      </c>
      <c r="G105" s="82">
        <v>1551342</v>
      </c>
      <c r="H105" s="82">
        <v>1130451</v>
      </c>
      <c r="I105" s="11">
        <v>1185</v>
      </c>
      <c r="J105" s="82">
        <v>306215</v>
      </c>
      <c r="K105" s="82">
        <v>232131</v>
      </c>
      <c r="L105" s="131">
        <v>79</v>
      </c>
      <c r="M105" s="131">
        <v>0</v>
      </c>
      <c r="N105" s="131">
        <v>0</v>
      </c>
      <c r="O105" s="132">
        <v>0</v>
      </c>
      <c r="P105" s="3" t="s">
        <v>407</v>
      </c>
      <c r="Q105" s="79">
        <v>0</v>
      </c>
      <c r="R105" s="131">
        <v>0</v>
      </c>
      <c r="S105" s="131">
        <v>0</v>
      </c>
      <c r="T105" s="80" t="s">
        <v>407</v>
      </c>
      <c r="U105" s="80" t="s">
        <v>407</v>
      </c>
      <c r="V105" s="79">
        <v>0</v>
      </c>
      <c r="W105" s="131">
        <v>0</v>
      </c>
      <c r="X105" s="3" t="s">
        <v>407</v>
      </c>
      <c r="Y105" s="3" t="s">
        <v>407</v>
      </c>
      <c r="Z105" s="3" t="s">
        <v>407</v>
      </c>
      <c r="AA105" s="79">
        <v>0</v>
      </c>
      <c r="AB105" s="4">
        <v>79</v>
      </c>
      <c r="AC105" s="80">
        <v>106.36</v>
      </c>
      <c r="AD105" s="80">
        <v>99.68</v>
      </c>
      <c r="AE105" s="3">
        <v>100.88</v>
      </c>
      <c r="AF105" s="81">
        <v>130</v>
      </c>
      <c r="AG105" s="105">
        <v>69139700</v>
      </c>
      <c r="AH105" s="105">
        <v>0</v>
      </c>
      <c r="AI105" s="105">
        <v>0</v>
      </c>
      <c r="AJ105" s="105">
        <v>0</v>
      </c>
      <c r="AK105" s="82" t="s">
        <v>407</v>
      </c>
      <c r="AL105" s="135">
        <v>0</v>
      </c>
      <c r="AM105" s="135">
        <v>0</v>
      </c>
      <c r="AN105" s="82" t="s">
        <v>407</v>
      </c>
      <c r="AO105" s="82" t="s">
        <v>407</v>
      </c>
      <c r="AP105" s="105">
        <v>0</v>
      </c>
      <c r="AQ105" s="82" t="s">
        <v>407</v>
      </c>
      <c r="AR105" s="82" t="s">
        <v>407</v>
      </c>
      <c r="AS105" s="82" t="s">
        <v>407</v>
      </c>
      <c r="AT105" s="104">
        <v>12346</v>
      </c>
      <c r="AU105" s="82">
        <v>4198</v>
      </c>
      <c r="AV105" s="82">
        <v>3770</v>
      </c>
      <c r="AW105" s="80">
        <v>1947.5</v>
      </c>
      <c r="AX105" s="82">
        <v>5600</v>
      </c>
      <c r="AY105" s="80">
        <v>2.8754849887012401</v>
      </c>
      <c r="AZ105" s="83">
        <v>1.54E-2</v>
      </c>
      <c r="BA105" s="3">
        <v>71</v>
      </c>
      <c r="BB105" s="3">
        <v>4612</v>
      </c>
      <c r="BC105" s="123">
        <v>102.3</v>
      </c>
      <c r="BD105" s="3">
        <v>104.2</v>
      </c>
      <c r="BE105" s="86"/>
      <c r="BF105" s="86"/>
      <c r="BG105" s="86"/>
      <c r="BH105" s="86" t="s">
        <v>407</v>
      </c>
      <c r="BI105" s="92"/>
      <c r="BJ105" s="86"/>
      <c r="BK105" s="86" t="s">
        <v>407</v>
      </c>
      <c r="BL105" s="86" t="s">
        <v>407</v>
      </c>
      <c r="BM105" s="86"/>
      <c r="BN105" s="86" t="s">
        <v>407</v>
      </c>
      <c r="BO105" s="86" t="s">
        <v>407</v>
      </c>
      <c r="BP105" s="3" t="s">
        <v>407</v>
      </c>
      <c r="BQ105" s="3" t="s">
        <v>407</v>
      </c>
      <c r="BR105" s="3" t="s">
        <v>407</v>
      </c>
      <c r="BV105" s="3" t="s">
        <v>407</v>
      </c>
      <c r="BY105" s="3" t="s">
        <v>407</v>
      </c>
      <c r="BZ105" s="3" t="s">
        <v>407</v>
      </c>
      <c r="CB105" s="3" t="s">
        <v>407</v>
      </c>
      <c r="CC105" s="3" t="s">
        <v>407</v>
      </c>
      <c r="CD105" s="3" t="s">
        <v>407</v>
      </c>
      <c r="CE105" s="85">
        <v>37381974</v>
      </c>
      <c r="CF105" s="82">
        <v>0</v>
      </c>
      <c r="CG105" s="82">
        <v>0</v>
      </c>
      <c r="CH105" s="82">
        <v>0</v>
      </c>
      <c r="CI105" s="82" t="s">
        <v>407</v>
      </c>
      <c r="CJ105" s="82">
        <v>0</v>
      </c>
      <c r="CK105" s="82">
        <v>0</v>
      </c>
      <c r="CL105" s="82" t="s">
        <v>407</v>
      </c>
      <c r="CM105" s="82" t="s">
        <v>407</v>
      </c>
      <c r="CN105" s="82">
        <v>0</v>
      </c>
      <c r="CO105" s="82" t="s">
        <v>407</v>
      </c>
      <c r="CP105" s="82" t="s">
        <v>407</v>
      </c>
      <c r="CQ105" s="82" t="s">
        <v>407</v>
      </c>
      <c r="CR105" s="131">
        <v>79</v>
      </c>
      <c r="CS105" s="131">
        <v>0</v>
      </c>
      <c r="CT105" s="131">
        <v>0</v>
      </c>
      <c r="CU105" s="132">
        <v>0</v>
      </c>
      <c r="CV105" s="3" t="s">
        <v>407</v>
      </c>
      <c r="CW105" s="79">
        <v>0</v>
      </c>
      <c r="CX105" s="131">
        <v>0</v>
      </c>
      <c r="CY105" s="131">
        <v>0</v>
      </c>
      <c r="CZ105" s="80" t="s">
        <v>407</v>
      </c>
      <c r="DA105" s="80" t="s">
        <v>407</v>
      </c>
      <c r="DB105" s="79">
        <v>0</v>
      </c>
      <c r="DC105" s="131">
        <v>0</v>
      </c>
      <c r="DD105" s="3" t="s">
        <v>407</v>
      </c>
      <c r="DE105" s="3" t="s">
        <v>407</v>
      </c>
      <c r="DF105" s="3" t="s">
        <v>407</v>
      </c>
      <c r="DG105" s="79">
        <v>0</v>
      </c>
      <c r="DH105" s="4">
        <v>79</v>
      </c>
      <c r="DI105" s="80">
        <v>106.35</v>
      </c>
      <c r="DJ105" s="138">
        <v>99.67</v>
      </c>
      <c r="DK105" s="80">
        <v>100.87</v>
      </c>
      <c r="DL105" s="3">
        <v>135</v>
      </c>
      <c r="DP105" s="1"/>
      <c r="DQ105" s="1"/>
    </row>
    <row r="106" spans="1:121" s="3" customFormat="1" x14ac:dyDescent="0.2">
      <c r="A106" s="3">
        <v>152</v>
      </c>
      <c r="B106" s="3" t="s">
        <v>113</v>
      </c>
      <c r="C106" s="3" t="s">
        <v>167</v>
      </c>
      <c r="D106" s="3" t="s">
        <v>449</v>
      </c>
      <c r="E106" s="14">
        <v>2020</v>
      </c>
      <c r="F106" s="82">
        <v>6566</v>
      </c>
      <c r="G106" s="82">
        <v>1551342</v>
      </c>
      <c r="H106" s="82">
        <v>1130451</v>
      </c>
      <c r="I106" s="11">
        <v>1330</v>
      </c>
      <c r="J106" s="82">
        <v>306215</v>
      </c>
      <c r="K106" s="82">
        <v>232131</v>
      </c>
      <c r="L106" s="131">
        <v>78</v>
      </c>
      <c r="M106" s="131">
        <v>0</v>
      </c>
      <c r="N106" s="131">
        <v>0</v>
      </c>
      <c r="O106" s="132">
        <v>0</v>
      </c>
      <c r="P106" s="3" t="s">
        <v>407</v>
      </c>
      <c r="Q106" s="79">
        <v>0</v>
      </c>
      <c r="R106" s="131">
        <v>0</v>
      </c>
      <c r="S106" s="131">
        <v>0</v>
      </c>
      <c r="T106" s="80" t="s">
        <v>407</v>
      </c>
      <c r="U106" s="80" t="s">
        <v>407</v>
      </c>
      <c r="V106" s="79">
        <v>0</v>
      </c>
      <c r="W106" s="131">
        <v>0</v>
      </c>
      <c r="X106" s="3" t="s">
        <v>407</v>
      </c>
      <c r="Y106" s="3" t="s">
        <v>407</v>
      </c>
      <c r="Z106" s="3" t="s">
        <v>407</v>
      </c>
      <c r="AA106" s="79">
        <v>0</v>
      </c>
      <c r="AB106" s="4">
        <v>78</v>
      </c>
      <c r="AC106" s="80">
        <v>106.36</v>
      </c>
      <c r="AD106" s="80">
        <v>99.68</v>
      </c>
      <c r="AE106" s="3">
        <v>100.88</v>
      </c>
      <c r="AF106" s="81">
        <v>130</v>
      </c>
      <c r="AG106" s="105">
        <v>75538213</v>
      </c>
      <c r="AH106" s="105">
        <v>0</v>
      </c>
      <c r="AI106" s="105">
        <v>0</v>
      </c>
      <c r="AJ106" s="105">
        <v>0</v>
      </c>
      <c r="AK106" s="82" t="s">
        <v>407</v>
      </c>
      <c r="AL106" s="135">
        <v>0</v>
      </c>
      <c r="AM106" s="135">
        <v>0</v>
      </c>
      <c r="AN106" s="82" t="s">
        <v>407</v>
      </c>
      <c r="AO106" s="82" t="s">
        <v>407</v>
      </c>
      <c r="AP106" s="105">
        <v>0</v>
      </c>
      <c r="AQ106" s="82" t="s">
        <v>407</v>
      </c>
      <c r="AR106" s="82" t="s">
        <v>407</v>
      </c>
      <c r="AS106" s="82" t="s">
        <v>407</v>
      </c>
      <c r="AT106" s="104">
        <v>11504</v>
      </c>
      <c r="AU106" s="82">
        <v>4198</v>
      </c>
      <c r="AV106" s="82">
        <v>3770</v>
      </c>
      <c r="AW106" s="80">
        <v>733.27</v>
      </c>
      <c r="AX106" s="82">
        <v>6566</v>
      </c>
      <c r="AY106" s="80">
        <v>8.9544385272637292</v>
      </c>
      <c r="AZ106" s="83">
        <v>2.8999999999999998E-3</v>
      </c>
      <c r="BA106" s="3">
        <v>42</v>
      </c>
      <c r="BB106" s="3">
        <v>14377</v>
      </c>
      <c r="BC106" s="123">
        <v>102.3</v>
      </c>
      <c r="BD106" s="3">
        <v>104.2</v>
      </c>
      <c r="BE106" s="86"/>
      <c r="BF106" s="86"/>
      <c r="BG106" s="86"/>
      <c r="BH106" s="86" t="s">
        <v>407</v>
      </c>
      <c r="BI106" s="92"/>
      <c r="BJ106" s="86"/>
      <c r="BK106" s="86" t="s">
        <v>407</v>
      </c>
      <c r="BL106" s="86" t="s">
        <v>407</v>
      </c>
      <c r="BM106" s="86"/>
      <c r="BN106" s="86" t="s">
        <v>407</v>
      </c>
      <c r="BO106" s="86" t="s">
        <v>407</v>
      </c>
      <c r="BP106" s="3" t="s">
        <v>407</v>
      </c>
      <c r="BQ106" s="3" t="s">
        <v>407</v>
      </c>
      <c r="BR106" s="3" t="s">
        <v>407</v>
      </c>
      <c r="BV106" s="3" t="s">
        <v>407</v>
      </c>
      <c r="BY106" s="3" t="s">
        <v>407</v>
      </c>
      <c r="BZ106" s="3" t="s">
        <v>407</v>
      </c>
      <c r="CB106" s="3" t="s">
        <v>407</v>
      </c>
      <c r="CC106" s="3" t="s">
        <v>407</v>
      </c>
      <c r="CD106" s="3" t="s">
        <v>407</v>
      </c>
      <c r="CE106" s="85">
        <v>42126241</v>
      </c>
      <c r="CF106" s="82">
        <v>0</v>
      </c>
      <c r="CG106" s="82">
        <v>0</v>
      </c>
      <c r="CH106" s="82">
        <v>0</v>
      </c>
      <c r="CI106" s="82" t="s">
        <v>407</v>
      </c>
      <c r="CJ106" s="82">
        <v>0</v>
      </c>
      <c r="CK106" s="82">
        <v>0</v>
      </c>
      <c r="CL106" s="82" t="s">
        <v>407</v>
      </c>
      <c r="CM106" s="82" t="s">
        <v>407</v>
      </c>
      <c r="CN106" s="82">
        <v>0</v>
      </c>
      <c r="CO106" s="82" t="s">
        <v>407</v>
      </c>
      <c r="CP106" s="82" t="s">
        <v>407</v>
      </c>
      <c r="CQ106" s="82" t="s">
        <v>407</v>
      </c>
      <c r="CR106" s="131">
        <v>78</v>
      </c>
      <c r="CS106" s="131">
        <v>0</v>
      </c>
      <c r="CT106" s="131">
        <v>0</v>
      </c>
      <c r="CU106" s="132">
        <v>0</v>
      </c>
      <c r="CV106" s="3" t="s">
        <v>407</v>
      </c>
      <c r="CW106" s="79">
        <v>0</v>
      </c>
      <c r="CX106" s="131">
        <v>0</v>
      </c>
      <c r="CY106" s="131">
        <v>0</v>
      </c>
      <c r="CZ106" s="80" t="s">
        <v>407</v>
      </c>
      <c r="DA106" s="80" t="s">
        <v>407</v>
      </c>
      <c r="DB106" s="79">
        <v>0</v>
      </c>
      <c r="DC106" s="131">
        <v>0</v>
      </c>
      <c r="DD106" s="3" t="s">
        <v>407</v>
      </c>
      <c r="DE106" s="3" t="s">
        <v>407</v>
      </c>
      <c r="DF106" s="3" t="s">
        <v>407</v>
      </c>
      <c r="DG106" s="79">
        <v>0</v>
      </c>
      <c r="DH106" s="4">
        <v>78</v>
      </c>
      <c r="DI106" s="80">
        <v>106.35</v>
      </c>
      <c r="DJ106" s="138">
        <v>99.67</v>
      </c>
      <c r="DK106" s="80">
        <v>100.87</v>
      </c>
      <c r="DL106" s="3">
        <v>135</v>
      </c>
      <c r="DP106" s="1"/>
      <c r="DQ106" s="1"/>
    </row>
    <row r="107" spans="1:121" s="3" customFormat="1" x14ac:dyDescent="0.2">
      <c r="A107" s="3">
        <v>153</v>
      </c>
      <c r="B107" s="3" t="s">
        <v>114</v>
      </c>
      <c r="C107" s="3" t="s">
        <v>167</v>
      </c>
      <c r="D107" s="3" t="s">
        <v>449</v>
      </c>
      <c r="E107" s="14">
        <v>2020</v>
      </c>
      <c r="F107" s="82">
        <v>8814</v>
      </c>
      <c r="G107" s="82">
        <v>1551342</v>
      </c>
      <c r="H107" s="82">
        <v>1130451</v>
      </c>
      <c r="I107" s="11">
        <v>1829</v>
      </c>
      <c r="J107" s="82">
        <v>306215</v>
      </c>
      <c r="K107" s="82">
        <v>232131</v>
      </c>
      <c r="L107" s="131">
        <v>119</v>
      </c>
      <c r="M107" s="131">
        <v>0</v>
      </c>
      <c r="N107" s="131">
        <v>0</v>
      </c>
      <c r="O107" s="132">
        <v>0</v>
      </c>
      <c r="P107" s="3" t="s">
        <v>407</v>
      </c>
      <c r="Q107" s="79">
        <v>0</v>
      </c>
      <c r="R107" s="131">
        <v>0</v>
      </c>
      <c r="S107" s="131">
        <v>0</v>
      </c>
      <c r="T107" s="80" t="s">
        <v>407</v>
      </c>
      <c r="U107" s="80" t="s">
        <v>407</v>
      </c>
      <c r="V107" s="79">
        <v>0</v>
      </c>
      <c r="W107" s="131">
        <v>0</v>
      </c>
      <c r="X107" s="3" t="s">
        <v>407</v>
      </c>
      <c r="Y107" s="3" t="s">
        <v>407</v>
      </c>
      <c r="Z107" s="3" t="s">
        <v>407</v>
      </c>
      <c r="AA107" s="79">
        <v>0</v>
      </c>
      <c r="AB107" s="4">
        <v>119</v>
      </c>
      <c r="AC107" s="80">
        <v>106.36</v>
      </c>
      <c r="AD107" s="80">
        <v>99.68</v>
      </c>
      <c r="AE107" s="3">
        <v>100.88</v>
      </c>
      <c r="AF107" s="81">
        <v>130</v>
      </c>
      <c r="AG107" s="105">
        <v>26435218</v>
      </c>
      <c r="AH107" s="105">
        <v>0</v>
      </c>
      <c r="AI107" s="105">
        <v>0</v>
      </c>
      <c r="AJ107" s="105">
        <v>0</v>
      </c>
      <c r="AK107" s="82" t="s">
        <v>407</v>
      </c>
      <c r="AL107" s="135">
        <v>0</v>
      </c>
      <c r="AM107" s="135">
        <v>0</v>
      </c>
      <c r="AN107" s="82" t="s">
        <v>407</v>
      </c>
      <c r="AO107" s="82" t="s">
        <v>407</v>
      </c>
      <c r="AP107" s="105">
        <v>0</v>
      </c>
      <c r="AQ107" s="82" t="s">
        <v>407</v>
      </c>
      <c r="AR107" s="82" t="s">
        <v>407</v>
      </c>
      <c r="AS107" s="82" t="s">
        <v>407</v>
      </c>
      <c r="AT107" s="104">
        <v>2999</v>
      </c>
      <c r="AU107" s="82">
        <v>4198</v>
      </c>
      <c r="AV107" s="82">
        <v>3770</v>
      </c>
      <c r="AW107" s="80">
        <v>737.01</v>
      </c>
      <c r="AX107" s="82">
        <v>8814</v>
      </c>
      <c r="AY107" s="80">
        <v>11.9591394569419</v>
      </c>
      <c r="AZ107" s="83">
        <v>6.6E-3</v>
      </c>
      <c r="BA107" s="3">
        <v>128</v>
      </c>
      <c r="BB107" s="3">
        <v>19253</v>
      </c>
      <c r="BC107" s="123">
        <v>102.3</v>
      </c>
      <c r="BD107" s="3">
        <v>104.2</v>
      </c>
      <c r="BE107" s="86"/>
      <c r="BF107" s="86"/>
      <c r="BG107" s="86"/>
      <c r="BH107" s="86" t="s">
        <v>407</v>
      </c>
      <c r="BI107" s="92"/>
      <c r="BJ107" s="86"/>
      <c r="BK107" s="86" t="s">
        <v>407</v>
      </c>
      <c r="BL107" s="86" t="s">
        <v>407</v>
      </c>
      <c r="BM107" s="86"/>
      <c r="BN107" s="86" t="s">
        <v>407</v>
      </c>
      <c r="BO107" s="86" t="s">
        <v>407</v>
      </c>
      <c r="BP107" s="86" t="s">
        <v>407</v>
      </c>
      <c r="BQ107" s="86" t="s">
        <v>407</v>
      </c>
      <c r="BR107" s="86" t="s">
        <v>407</v>
      </c>
      <c r="BV107" s="3" t="s">
        <v>407</v>
      </c>
      <c r="BY107" s="3" t="s">
        <v>407</v>
      </c>
      <c r="BZ107" s="3" t="s">
        <v>407</v>
      </c>
      <c r="CB107" s="3" t="s">
        <v>407</v>
      </c>
      <c r="CC107" s="3" t="s">
        <v>407</v>
      </c>
      <c r="CD107" s="3" t="s">
        <v>407</v>
      </c>
      <c r="CE107" s="85">
        <v>31569373</v>
      </c>
      <c r="CF107" s="82">
        <v>0</v>
      </c>
      <c r="CG107" s="82">
        <v>0</v>
      </c>
      <c r="CH107" s="82">
        <v>0</v>
      </c>
      <c r="CI107" s="82" t="s">
        <v>407</v>
      </c>
      <c r="CJ107" s="82">
        <v>0</v>
      </c>
      <c r="CK107" s="82">
        <v>0</v>
      </c>
      <c r="CL107" s="82" t="s">
        <v>407</v>
      </c>
      <c r="CM107" s="82" t="s">
        <v>407</v>
      </c>
      <c r="CN107" s="82">
        <v>0</v>
      </c>
      <c r="CO107" s="82" t="s">
        <v>407</v>
      </c>
      <c r="CP107" s="82" t="s">
        <v>407</v>
      </c>
      <c r="CQ107" s="82" t="s">
        <v>407</v>
      </c>
      <c r="CR107" s="131">
        <v>119</v>
      </c>
      <c r="CS107" s="131">
        <v>0</v>
      </c>
      <c r="CT107" s="131">
        <v>0</v>
      </c>
      <c r="CU107" s="132">
        <v>0</v>
      </c>
      <c r="CV107" s="3" t="s">
        <v>407</v>
      </c>
      <c r="CW107" s="79">
        <v>0</v>
      </c>
      <c r="CX107" s="131">
        <v>0</v>
      </c>
      <c r="CY107" s="131">
        <v>0</v>
      </c>
      <c r="CZ107" s="80" t="s">
        <v>407</v>
      </c>
      <c r="DA107" s="80" t="s">
        <v>407</v>
      </c>
      <c r="DB107" s="79">
        <v>0</v>
      </c>
      <c r="DC107" s="131">
        <v>0</v>
      </c>
      <c r="DD107" s="3" t="s">
        <v>407</v>
      </c>
      <c r="DE107" s="3" t="s">
        <v>407</v>
      </c>
      <c r="DF107" s="3" t="s">
        <v>407</v>
      </c>
      <c r="DG107" s="79">
        <v>0</v>
      </c>
      <c r="DH107" s="4">
        <v>119</v>
      </c>
      <c r="DI107" s="80">
        <v>106.35</v>
      </c>
      <c r="DJ107" s="138">
        <v>99.67</v>
      </c>
      <c r="DK107" s="80">
        <v>100.87</v>
      </c>
      <c r="DL107" s="3">
        <v>135</v>
      </c>
      <c r="DP107" s="1"/>
      <c r="DQ107" s="1"/>
    </row>
    <row r="108" spans="1:121" s="3" customFormat="1" x14ac:dyDescent="0.2">
      <c r="A108" s="3">
        <v>154</v>
      </c>
      <c r="B108" s="3" t="s">
        <v>115</v>
      </c>
      <c r="C108" s="3" t="s">
        <v>167</v>
      </c>
      <c r="D108" s="3" t="s">
        <v>449</v>
      </c>
      <c r="E108" s="14">
        <v>2020</v>
      </c>
      <c r="F108" s="82">
        <v>14806</v>
      </c>
      <c r="G108" s="82">
        <v>1551342</v>
      </c>
      <c r="H108" s="82">
        <v>1130451</v>
      </c>
      <c r="I108" s="82">
        <v>3095</v>
      </c>
      <c r="J108" s="82">
        <v>306215</v>
      </c>
      <c r="K108" s="82">
        <v>232131</v>
      </c>
      <c r="L108" s="145">
        <v>77</v>
      </c>
      <c r="M108" s="145">
        <v>0</v>
      </c>
      <c r="N108" s="145">
        <v>0</v>
      </c>
      <c r="O108" s="133">
        <v>0</v>
      </c>
      <c r="P108" s="3" t="s">
        <v>407</v>
      </c>
      <c r="Q108" s="79">
        <v>0</v>
      </c>
      <c r="R108" s="145">
        <v>0</v>
      </c>
      <c r="S108" s="145">
        <v>0</v>
      </c>
      <c r="T108" s="80" t="s">
        <v>407</v>
      </c>
      <c r="U108" s="80" t="s">
        <v>407</v>
      </c>
      <c r="V108" s="79">
        <v>0</v>
      </c>
      <c r="W108" s="145">
        <v>0</v>
      </c>
      <c r="X108" s="3" t="s">
        <v>407</v>
      </c>
      <c r="Y108" s="3" t="s">
        <v>407</v>
      </c>
      <c r="Z108" s="3" t="s">
        <v>407</v>
      </c>
      <c r="AA108" s="79">
        <v>0</v>
      </c>
      <c r="AB108" s="80">
        <v>77</v>
      </c>
      <c r="AC108" s="80">
        <v>106.36</v>
      </c>
      <c r="AD108" s="80">
        <v>99.68</v>
      </c>
      <c r="AE108" s="3">
        <v>100.88</v>
      </c>
      <c r="AF108" s="81">
        <v>130</v>
      </c>
      <c r="AG108" s="127">
        <v>214611274</v>
      </c>
      <c r="AH108" s="127">
        <v>0</v>
      </c>
      <c r="AI108" s="127">
        <v>0</v>
      </c>
      <c r="AJ108" s="127">
        <v>0</v>
      </c>
      <c r="AK108" s="82" t="s">
        <v>407</v>
      </c>
      <c r="AL108" s="146">
        <v>0</v>
      </c>
      <c r="AM108" s="146">
        <v>0</v>
      </c>
      <c r="AN108" s="82" t="s">
        <v>407</v>
      </c>
      <c r="AO108" s="82" t="s">
        <v>407</v>
      </c>
      <c r="AP108" s="127">
        <v>0</v>
      </c>
      <c r="AQ108" s="82" t="s">
        <v>407</v>
      </c>
      <c r="AR108" s="82" t="s">
        <v>407</v>
      </c>
      <c r="AS108" s="82" t="s">
        <v>407</v>
      </c>
      <c r="AT108" s="130">
        <v>14495</v>
      </c>
      <c r="AU108" s="82">
        <v>4198</v>
      </c>
      <c r="AV108" s="82">
        <v>3770</v>
      </c>
      <c r="AW108" s="80">
        <v>1208.19</v>
      </c>
      <c r="AX108" s="82">
        <v>14806</v>
      </c>
      <c r="AY108" s="80">
        <v>12.2546858675601</v>
      </c>
      <c r="AZ108" s="83">
        <v>1.9699999999999999E-2</v>
      </c>
      <c r="BA108" s="3">
        <v>390</v>
      </c>
      <c r="BB108" s="3">
        <v>19777</v>
      </c>
      <c r="BC108" s="123">
        <v>102.3</v>
      </c>
      <c r="BD108" s="3">
        <v>104.2</v>
      </c>
      <c r="BE108" s="86"/>
      <c r="BF108" s="86"/>
      <c r="BG108" s="86"/>
      <c r="BH108" s="86" t="s">
        <v>407</v>
      </c>
      <c r="BI108" s="92"/>
      <c r="BJ108" s="86"/>
      <c r="BK108" s="86" t="s">
        <v>407</v>
      </c>
      <c r="BL108" s="86" t="s">
        <v>407</v>
      </c>
      <c r="BM108" s="86"/>
      <c r="BN108" s="86" t="s">
        <v>407</v>
      </c>
      <c r="BO108" s="86" t="s">
        <v>407</v>
      </c>
      <c r="BP108" s="86" t="s">
        <v>407</v>
      </c>
      <c r="BQ108" s="86" t="s">
        <v>407</v>
      </c>
      <c r="BR108" s="86" t="s">
        <v>407</v>
      </c>
      <c r="BV108" s="3" t="s">
        <v>407</v>
      </c>
      <c r="BY108" s="3" t="s">
        <v>407</v>
      </c>
      <c r="BZ108" s="3" t="s">
        <v>407</v>
      </c>
      <c r="CB108" s="3" t="s">
        <v>407</v>
      </c>
      <c r="CC108" s="3" t="s">
        <v>407</v>
      </c>
      <c r="CD108" s="3" t="s">
        <v>407</v>
      </c>
      <c r="CE108" s="85">
        <v>108638417</v>
      </c>
      <c r="CF108" s="82">
        <v>0</v>
      </c>
      <c r="CG108" s="82">
        <v>0</v>
      </c>
      <c r="CH108" s="82">
        <v>0</v>
      </c>
      <c r="CI108" s="82" t="s">
        <v>407</v>
      </c>
      <c r="CJ108" s="82">
        <v>0</v>
      </c>
      <c r="CK108" s="82">
        <v>0</v>
      </c>
      <c r="CL108" s="82" t="s">
        <v>407</v>
      </c>
      <c r="CM108" s="82" t="s">
        <v>407</v>
      </c>
      <c r="CN108" s="82">
        <v>0</v>
      </c>
      <c r="CO108" s="82" t="s">
        <v>407</v>
      </c>
      <c r="CP108" s="82" t="s">
        <v>407</v>
      </c>
      <c r="CQ108" s="82" t="s">
        <v>407</v>
      </c>
      <c r="CR108" s="145">
        <v>77</v>
      </c>
      <c r="CS108" s="145">
        <v>0</v>
      </c>
      <c r="CT108" s="145">
        <v>0</v>
      </c>
      <c r="CU108" s="133">
        <v>0</v>
      </c>
      <c r="CV108" s="3" t="s">
        <v>407</v>
      </c>
      <c r="CW108" s="79">
        <v>0</v>
      </c>
      <c r="CX108" s="145">
        <v>0</v>
      </c>
      <c r="CY108" s="145">
        <v>0</v>
      </c>
      <c r="CZ108" s="80" t="s">
        <v>407</v>
      </c>
      <c r="DA108" s="80" t="s">
        <v>407</v>
      </c>
      <c r="DB108" s="79">
        <v>0</v>
      </c>
      <c r="DC108" s="145">
        <v>0</v>
      </c>
      <c r="DD108" s="3" t="s">
        <v>407</v>
      </c>
      <c r="DE108" s="3" t="s">
        <v>407</v>
      </c>
      <c r="DF108" s="3" t="s">
        <v>407</v>
      </c>
      <c r="DG108" s="79">
        <v>0</v>
      </c>
      <c r="DH108" s="80">
        <v>77</v>
      </c>
      <c r="DI108" s="80">
        <v>106.35</v>
      </c>
      <c r="DJ108" s="139">
        <v>99.67</v>
      </c>
      <c r="DK108" s="80">
        <v>100.87</v>
      </c>
      <c r="DL108" s="3">
        <v>135</v>
      </c>
    </row>
    <row r="109" spans="1:121" s="3" customFormat="1" x14ac:dyDescent="0.2">
      <c r="A109" s="3">
        <v>155</v>
      </c>
      <c r="B109" s="3" t="s">
        <v>116</v>
      </c>
      <c r="C109" s="3" t="s">
        <v>167</v>
      </c>
      <c r="D109" s="3" t="s">
        <v>449</v>
      </c>
      <c r="E109" s="14">
        <v>2020</v>
      </c>
      <c r="F109" s="82">
        <v>11389</v>
      </c>
      <c r="G109" s="82">
        <v>1551342</v>
      </c>
      <c r="H109" s="82">
        <v>1130451</v>
      </c>
      <c r="I109" s="11">
        <v>2309</v>
      </c>
      <c r="J109" s="82">
        <v>306215</v>
      </c>
      <c r="K109" s="82">
        <v>232131</v>
      </c>
      <c r="L109" s="131">
        <v>95</v>
      </c>
      <c r="M109" s="131">
        <v>0</v>
      </c>
      <c r="N109" s="131">
        <v>0</v>
      </c>
      <c r="O109" s="132">
        <v>0</v>
      </c>
      <c r="P109" s="3" t="s">
        <v>407</v>
      </c>
      <c r="Q109" s="79">
        <v>0</v>
      </c>
      <c r="R109" s="131">
        <v>0</v>
      </c>
      <c r="S109" s="131">
        <v>0</v>
      </c>
      <c r="T109" s="80" t="s">
        <v>407</v>
      </c>
      <c r="U109" s="80" t="s">
        <v>407</v>
      </c>
      <c r="V109" s="79">
        <v>0</v>
      </c>
      <c r="W109" s="131">
        <v>0</v>
      </c>
      <c r="X109" s="3" t="s">
        <v>407</v>
      </c>
      <c r="Y109" s="3" t="s">
        <v>407</v>
      </c>
      <c r="Z109" s="3" t="s">
        <v>407</v>
      </c>
      <c r="AA109" s="79">
        <v>0</v>
      </c>
      <c r="AB109" s="4">
        <v>95</v>
      </c>
      <c r="AC109" s="80">
        <v>106.36</v>
      </c>
      <c r="AD109" s="80">
        <v>99.68</v>
      </c>
      <c r="AE109" s="3">
        <v>100.88</v>
      </c>
      <c r="AF109" s="81">
        <v>130</v>
      </c>
      <c r="AG109" s="105">
        <v>50618025</v>
      </c>
      <c r="AH109" s="105">
        <v>0</v>
      </c>
      <c r="AI109" s="105">
        <v>0</v>
      </c>
      <c r="AJ109" s="105">
        <v>0</v>
      </c>
      <c r="AK109" s="82" t="s">
        <v>407</v>
      </c>
      <c r="AL109" s="135">
        <v>0</v>
      </c>
      <c r="AM109" s="135">
        <v>0</v>
      </c>
      <c r="AN109" s="82" t="s">
        <v>407</v>
      </c>
      <c r="AO109" s="82" t="s">
        <v>407</v>
      </c>
      <c r="AP109" s="105">
        <v>0</v>
      </c>
      <c r="AQ109" s="82" t="s">
        <v>407</v>
      </c>
      <c r="AR109" s="82" t="s">
        <v>407</v>
      </c>
      <c r="AS109" s="82" t="s">
        <v>407</v>
      </c>
      <c r="AT109" s="104">
        <v>4444</v>
      </c>
      <c r="AU109" s="82">
        <v>4198</v>
      </c>
      <c r="AV109" s="82">
        <v>3770</v>
      </c>
      <c r="AW109" s="80">
        <v>2395.85</v>
      </c>
      <c r="AX109" s="82">
        <v>11389</v>
      </c>
      <c r="AY109" s="80">
        <v>4.7536382552561802</v>
      </c>
      <c r="AZ109" s="83">
        <v>9.2999999999999992E-3</v>
      </c>
      <c r="BA109" s="3">
        <v>71</v>
      </c>
      <c r="BB109" s="3">
        <v>7628</v>
      </c>
      <c r="BC109" s="123">
        <v>102.3</v>
      </c>
      <c r="BD109" s="3">
        <v>104.2</v>
      </c>
      <c r="BE109" s="86"/>
      <c r="BF109" s="86"/>
      <c r="BG109" s="86"/>
      <c r="BH109" s="86" t="s">
        <v>407</v>
      </c>
      <c r="BI109" s="92"/>
      <c r="BJ109" s="86"/>
      <c r="BK109" s="86" t="s">
        <v>407</v>
      </c>
      <c r="BL109" s="86" t="s">
        <v>407</v>
      </c>
      <c r="BM109" s="86"/>
      <c r="BN109" s="86" t="s">
        <v>407</v>
      </c>
      <c r="BO109" s="86" t="s">
        <v>407</v>
      </c>
      <c r="BP109" s="86" t="s">
        <v>407</v>
      </c>
      <c r="BQ109" s="86" t="s">
        <v>407</v>
      </c>
      <c r="BR109" s="86" t="s">
        <v>407</v>
      </c>
      <c r="BV109" s="3" t="s">
        <v>407</v>
      </c>
      <c r="BY109" s="3" t="s">
        <v>407</v>
      </c>
      <c r="BZ109" s="3" t="s">
        <v>407</v>
      </c>
      <c r="CB109" s="3" t="s">
        <v>407</v>
      </c>
      <c r="CC109" s="3" t="s">
        <v>407</v>
      </c>
      <c r="CD109" s="3" t="s">
        <v>407</v>
      </c>
      <c r="CE109" s="85">
        <v>48278420</v>
      </c>
      <c r="CF109" s="82">
        <v>0</v>
      </c>
      <c r="CG109" s="82">
        <v>0</v>
      </c>
      <c r="CH109" s="82">
        <v>0</v>
      </c>
      <c r="CI109" s="82" t="s">
        <v>407</v>
      </c>
      <c r="CJ109" s="82">
        <v>0</v>
      </c>
      <c r="CK109" s="82">
        <v>0</v>
      </c>
      <c r="CL109" s="82" t="s">
        <v>407</v>
      </c>
      <c r="CM109" s="82" t="s">
        <v>407</v>
      </c>
      <c r="CN109" s="82">
        <v>0</v>
      </c>
      <c r="CO109" s="82" t="s">
        <v>407</v>
      </c>
      <c r="CP109" s="82" t="s">
        <v>407</v>
      </c>
      <c r="CQ109" s="82" t="s">
        <v>407</v>
      </c>
      <c r="CR109" s="131">
        <v>95</v>
      </c>
      <c r="CS109" s="131">
        <v>0</v>
      </c>
      <c r="CT109" s="131">
        <v>0</v>
      </c>
      <c r="CU109" s="132">
        <v>0</v>
      </c>
      <c r="CV109" s="3" t="s">
        <v>407</v>
      </c>
      <c r="CW109" s="79">
        <v>0</v>
      </c>
      <c r="CX109" s="131">
        <v>0</v>
      </c>
      <c r="CY109" s="131">
        <v>0</v>
      </c>
      <c r="CZ109" s="80" t="s">
        <v>407</v>
      </c>
      <c r="DA109" s="80" t="s">
        <v>407</v>
      </c>
      <c r="DB109" s="79">
        <v>0</v>
      </c>
      <c r="DC109" s="131">
        <v>0</v>
      </c>
      <c r="DD109" s="3" t="s">
        <v>407</v>
      </c>
      <c r="DE109" s="3" t="s">
        <v>407</v>
      </c>
      <c r="DF109" s="3" t="s">
        <v>407</v>
      </c>
      <c r="DG109" s="79">
        <v>0</v>
      </c>
      <c r="DH109" s="4">
        <v>95</v>
      </c>
      <c r="DI109" s="80">
        <v>106.35</v>
      </c>
      <c r="DJ109" s="138">
        <v>99.67</v>
      </c>
      <c r="DK109" s="80">
        <v>100.87</v>
      </c>
      <c r="DL109" s="3">
        <v>135</v>
      </c>
      <c r="DP109" s="1"/>
      <c r="DQ109" s="1"/>
    </row>
    <row r="110" spans="1:121" s="3" customFormat="1" x14ac:dyDescent="0.2">
      <c r="A110" s="3">
        <v>156</v>
      </c>
      <c r="B110" s="3" t="s">
        <v>117</v>
      </c>
      <c r="C110" s="3" t="s">
        <v>167</v>
      </c>
      <c r="D110" s="3" t="s">
        <v>449</v>
      </c>
      <c r="E110" s="14">
        <v>2020</v>
      </c>
      <c r="F110" s="82">
        <v>14525</v>
      </c>
      <c r="G110" s="82">
        <v>1551342</v>
      </c>
      <c r="H110" s="82">
        <v>1130451</v>
      </c>
      <c r="I110" s="82">
        <v>3066</v>
      </c>
      <c r="J110" s="82">
        <v>306215</v>
      </c>
      <c r="K110" s="82">
        <v>232131</v>
      </c>
      <c r="L110" s="145">
        <v>84</v>
      </c>
      <c r="M110" s="145">
        <v>0</v>
      </c>
      <c r="N110" s="145">
        <v>0</v>
      </c>
      <c r="O110" s="133">
        <v>0</v>
      </c>
      <c r="P110" s="3" t="s">
        <v>407</v>
      </c>
      <c r="Q110" s="79">
        <v>0</v>
      </c>
      <c r="R110" s="145">
        <v>0</v>
      </c>
      <c r="S110" s="145">
        <v>0</v>
      </c>
      <c r="T110" s="80" t="s">
        <v>407</v>
      </c>
      <c r="U110" s="80" t="s">
        <v>407</v>
      </c>
      <c r="V110" s="79">
        <v>0</v>
      </c>
      <c r="W110" s="145">
        <v>0</v>
      </c>
      <c r="X110" s="3" t="s">
        <v>407</v>
      </c>
      <c r="Y110" s="3" t="s">
        <v>407</v>
      </c>
      <c r="Z110" s="3" t="s">
        <v>407</v>
      </c>
      <c r="AA110" s="79">
        <v>0</v>
      </c>
      <c r="AB110" s="80">
        <v>84</v>
      </c>
      <c r="AC110" s="80">
        <v>106.36</v>
      </c>
      <c r="AD110" s="80">
        <v>99.68</v>
      </c>
      <c r="AE110" s="3">
        <v>100.88</v>
      </c>
      <c r="AF110" s="81">
        <v>130</v>
      </c>
      <c r="AG110" s="127">
        <v>114863487</v>
      </c>
      <c r="AH110" s="127">
        <v>0</v>
      </c>
      <c r="AI110" s="127">
        <v>0</v>
      </c>
      <c r="AJ110" s="127">
        <v>0</v>
      </c>
      <c r="AK110" s="82" t="s">
        <v>407</v>
      </c>
      <c r="AL110" s="146">
        <v>0</v>
      </c>
      <c r="AM110" s="146">
        <v>0</v>
      </c>
      <c r="AN110" s="82" t="s">
        <v>407</v>
      </c>
      <c r="AO110" s="82" t="s">
        <v>407</v>
      </c>
      <c r="AP110" s="127">
        <v>0</v>
      </c>
      <c r="AQ110" s="82" t="s">
        <v>407</v>
      </c>
      <c r="AR110" s="82" t="s">
        <v>407</v>
      </c>
      <c r="AS110" s="82" t="s">
        <v>407</v>
      </c>
      <c r="AT110" s="130">
        <v>7908</v>
      </c>
      <c r="AU110" s="82">
        <v>4198</v>
      </c>
      <c r="AV110" s="82">
        <v>3770</v>
      </c>
      <c r="AW110" s="80">
        <v>1222.52</v>
      </c>
      <c r="AX110" s="82">
        <v>14525</v>
      </c>
      <c r="AY110" s="80">
        <v>11.881242831817101</v>
      </c>
      <c r="AZ110" s="83">
        <v>3.8E-3</v>
      </c>
      <c r="BA110" s="3">
        <v>73</v>
      </c>
      <c r="BB110" s="3">
        <v>19109</v>
      </c>
      <c r="BC110" s="123">
        <v>102.3</v>
      </c>
      <c r="BD110" s="3">
        <v>104.2</v>
      </c>
      <c r="BE110" s="86"/>
      <c r="BF110" s="86"/>
      <c r="BG110" s="86"/>
      <c r="BH110" s="86" t="s">
        <v>407</v>
      </c>
      <c r="BI110" s="92"/>
      <c r="BJ110" s="86"/>
      <c r="BK110" s="86" t="s">
        <v>407</v>
      </c>
      <c r="BL110" s="86" t="s">
        <v>407</v>
      </c>
      <c r="BM110" s="86"/>
      <c r="BN110" s="86" t="s">
        <v>407</v>
      </c>
      <c r="BO110" s="86" t="s">
        <v>407</v>
      </c>
      <c r="BP110" s="86" t="s">
        <v>407</v>
      </c>
      <c r="BQ110" s="86" t="s">
        <v>407</v>
      </c>
      <c r="BR110" s="86" t="s">
        <v>407</v>
      </c>
      <c r="BV110" s="3" t="s">
        <v>407</v>
      </c>
      <c r="BY110" s="3" t="s">
        <v>407</v>
      </c>
      <c r="BZ110" s="3" t="s">
        <v>407</v>
      </c>
      <c r="CB110" s="3" t="s">
        <v>407</v>
      </c>
      <c r="CC110" s="3" t="s">
        <v>407</v>
      </c>
      <c r="CD110" s="3" t="s">
        <v>407</v>
      </c>
      <c r="CE110" s="85">
        <v>77078441</v>
      </c>
      <c r="CF110" s="82">
        <v>0</v>
      </c>
      <c r="CG110" s="82">
        <v>0</v>
      </c>
      <c r="CH110" s="82">
        <v>0</v>
      </c>
      <c r="CI110" s="82" t="s">
        <v>407</v>
      </c>
      <c r="CJ110" s="82">
        <v>0</v>
      </c>
      <c r="CK110" s="82">
        <v>0</v>
      </c>
      <c r="CL110" s="82" t="s">
        <v>407</v>
      </c>
      <c r="CM110" s="82" t="s">
        <v>407</v>
      </c>
      <c r="CN110" s="82">
        <v>0</v>
      </c>
      <c r="CO110" s="82" t="s">
        <v>407</v>
      </c>
      <c r="CP110" s="82" t="s">
        <v>407</v>
      </c>
      <c r="CQ110" s="82" t="s">
        <v>407</v>
      </c>
      <c r="CR110" s="145">
        <v>84</v>
      </c>
      <c r="CS110" s="145">
        <v>0</v>
      </c>
      <c r="CT110" s="145">
        <v>0</v>
      </c>
      <c r="CU110" s="133">
        <v>0</v>
      </c>
      <c r="CV110" s="3" t="s">
        <v>407</v>
      </c>
      <c r="CW110" s="79">
        <v>0</v>
      </c>
      <c r="CX110" s="145">
        <v>0</v>
      </c>
      <c r="CY110" s="145">
        <v>0</v>
      </c>
      <c r="CZ110" s="80" t="s">
        <v>407</v>
      </c>
      <c r="DA110" s="80" t="s">
        <v>407</v>
      </c>
      <c r="DB110" s="79">
        <v>0</v>
      </c>
      <c r="DC110" s="145">
        <v>0</v>
      </c>
      <c r="DD110" s="3" t="s">
        <v>407</v>
      </c>
      <c r="DE110" s="3" t="s">
        <v>407</v>
      </c>
      <c r="DF110" s="3" t="s">
        <v>407</v>
      </c>
      <c r="DG110" s="79">
        <v>0</v>
      </c>
      <c r="DH110" s="80">
        <v>84</v>
      </c>
      <c r="DI110" s="80">
        <v>106.35</v>
      </c>
      <c r="DJ110" s="139">
        <v>99.67</v>
      </c>
      <c r="DK110" s="80">
        <v>100.87</v>
      </c>
      <c r="DL110" s="3">
        <v>135</v>
      </c>
    </row>
    <row r="111" spans="1:121" s="3" customFormat="1" x14ac:dyDescent="0.2">
      <c r="A111" s="3">
        <v>157</v>
      </c>
      <c r="B111" s="3" t="s">
        <v>118</v>
      </c>
      <c r="C111" s="3" t="s">
        <v>167</v>
      </c>
      <c r="D111" s="3" t="s">
        <v>449</v>
      </c>
      <c r="E111" s="14">
        <v>2020</v>
      </c>
      <c r="F111" s="82">
        <v>4848</v>
      </c>
      <c r="G111" s="82">
        <v>1551342</v>
      </c>
      <c r="H111" s="82">
        <v>1130451</v>
      </c>
      <c r="I111" s="82">
        <v>1052</v>
      </c>
      <c r="J111" s="82">
        <v>306215</v>
      </c>
      <c r="K111" s="82">
        <v>232131</v>
      </c>
      <c r="L111" s="145">
        <v>119</v>
      </c>
      <c r="M111" s="145">
        <v>0</v>
      </c>
      <c r="N111" s="145">
        <v>0</v>
      </c>
      <c r="O111" s="133">
        <v>0</v>
      </c>
      <c r="P111" s="3" t="s">
        <v>407</v>
      </c>
      <c r="Q111" s="79">
        <v>0</v>
      </c>
      <c r="R111" s="145">
        <v>0</v>
      </c>
      <c r="S111" s="145">
        <v>0</v>
      </c>
      <c r="T111" s="80" t="s">
        <v>407</v>
      </c>
      <c r="U111" s="80" t="s">
        <v>407</v>
      </c>
      <c r="V111" s="79">
        <v>0</v>
      </c>
      <c r="W111" s="145">
        <v>0</v>
      </c>
      <c r="X111" s="3" t="s">
        <v>407</v>
      </c>
      <c r="Y111" s="3" t="s">
        <v>407</v>
      </c>
      <c r="Z111" s="3" t="s">
        <v>407</v>
      </c>
      <c r="AA111" s="79">
        <v>0</v>
      </c>
      <c r="AB111" s="80">
        <v>119</v>
      </c>
      <c r="AC111" s="80">
        <v>106.36</v>
      </c>
      <c r="AD111" s="80">
        <v>99.68</v>
      </c>
      <c r="AE111" s="3">
        <v>100.88</v>
      </c>
      <c r="AF111" s="81">
        <v>130</v>
      </c>
      <c r="AG111" s="127">
        <v>11178093</v>
      </c>
      <c r="AH111" s="127">
        <v>0</v>
      </c>
      <c r="AI111" s="127">
        <v>0</v>
      </c>
      <c r="AJ111" s="127">
        <v>0</v>
      </c>
      <c r="AK111" s="82" t="s">
        <v>407</v>
      </c>
      <c r="AL111" s="146">
        <v>0</v>
      </c>
      <c r="AM111" s="146">
        <v>0</v>
      </c>
      <c r="AN111" s="82" t="s">
        <v>407</v>
      </c>
      <c r="AO111" s="82" t="s">
        <v>407</v>
      </c>
      <c r="AP111" s="127">
        <v>0</v>
      </c>
      <c r="AQ111" s="82" t="s">
        <v>407</v>
      </c>
      <c r="AR111" s="82" t="s">
        <v>407</v>
      </c>
      <c r="AS111" s="82" t="s">
        <v>407</v>
      </c>
      <c r="AT111" s="130">
        <v>2306</v>
      </c>
      <c r="AU111" s="82">
        <v>4198</v>
      </c>
      <c r="AV111" s="82">
        <v>3770</v>
      </c>
      <c r="AW111" s="80">
        <v>796.1</v>
      </c>
      <c r="AX111" s="82">
        <v>4848</v>
      </c>
      <c r="AY111" s="80">
        <v>6.0896610176792398</v>
      </c>
      <c r="AZ111" s="83">
        <v>5.0000000000000001E-4</v>
      </c>
      <c r="BA111" s="3">
        <v>5</v>
      </c>
      <c r="BB111" s="3">
        <v>9775</v>
      </c>
      <c r="BC111" s="123">
        <v>102.3</v>
      </c>
      <c r="BD111" s="3">
        <v>104.2</v>
      </c>
      <c r="BE111" s="86"/>
      <c r="BF111" s="86"/>
      <c r="BG111" s="86"/>
      <c r="BH111" s="86" t="s">
        <v>407</v>
      </c>
      <c r="BI111" s="92"/>
      <c r="BJ111" s="86"/>
      <c r="BK111" s="86" t="s">
        <v>407</v>
      </c>
      <c r="BL111" s="86" t="s">
        <v>407</v>
      </c>
      <c r="BM111" s="86"/>
      <c r="BN111" s="86" t="s">
        <v>407</v>
      </c>
      <c r="BO111" s="86" t="s">
        <v>407</v>
      </c>
      <c r="BP111" s="86" t="s">
        <v>407</v>
      </c>
      <c r="BQ111" s="86" t="s">
        <v>407</v>
      </c>
      <c r="BR111" s="86" t="s">
        <v>407</v>
      </c>
      <c r="BV111" s="3" t="s">
        <v>407</v>
      </c>
      <c r="BY111" s="3" t="s">
        <v>407</v>
      </c>
      <c r="BZ111" s="3" t="s">
        <v>407</v>
      </c>
      <c r="CB111" s="3" t="s">
        <v>407</v>
      </c>
      <c r="CC111" s="3" t="s">
        <v>407</v>
      </c>
      <c r="CD111" s="3" t="s">
        <v>407</v>
      </c>
      <c r="CE111" s="85">
        <v>17361717</v>
      </c>
      <c r="CF111" s="82">
        <v>0</v>
      </c>
      <c r="CG111" s="82">
        <v>0</v>
      </c>
      <c r="CH111" s="82">
        <v>0</v>
      </c>
      <c r="CI111" s="82" t="s">
        <v>407</v>
      </c>
      <c r="CJ111" s="82">
        <v>0</v>
      </c>
      <c r="CK111" s="82">
        <v>0</v>
      </c>
      <c r="CL111" s="82" t="s">
        <v>407</v>
      </c>
      <c r="CM111" s="82" t="s">
        <v>407</v>
      </c>
      <c r="CN111" s="82">
        <v>0</v>
      </c>
      <c r="CO111" s="82" t="s">
        <v>407</v>
      </c>
      <c r="CP111" s="82" t="s">
        <v>407</v>
      </c>
      <c r="CQ111" s="82" t="s">
        <v>407</v>
      </c>
      <c r="CR111" s="145">
        <v>119</v>
      </c>
      <c r="CS111" s="145">
        <v>0</v>
      </c>
      <c r="CT111" s="145">
        <v>0</v>
      </c>
      <c r="CU111" s="133">
        <v>0</v>
      </c>
      <c r="CV111" s="3" t="s">
        <v>407</v>
      </c>
      <c r="CW111" s="79">
        <v>0</v>
      </c>
      <c r="CX111" s="145">
        <v>0</v>
      </c>
      <c r="CY111" s="145">
        <v>0</v>
      </c>
      <c r="CZ111" s="80" t="s">
        <v>407</v>
      </c>
      <c r="DA111" s="80" t="s">
        <v>407</v>
      </c>
      <c r="DB111" s="79">
        <v>0</v>
      </c>
      <c r="DC111" s="145">
        <v>0</v>
      </c>
      <c r="DD111" s="3" t="s">
        <v>407</v>
      </c>
      <c r="DE111" s="3" t="s">
        <v>407</v>
      </c>
      <c r="DF111" s="3" t="s">
        <v>407</v>
      </c>
      <c r="DG111" s="79">
        <v>0</v>
      </c>
      <c r="DH111" s="80">
        <v>119</v>
      </c>
      <c r="DI111" s="80">
        <v>106.35</v>
      </c>
      <c r="DJ111" s="139">
        <v>99.67</v>
      </c>
      <c r="DK111" s="80">
        <v>100.87</v>
      </c>
      <c r="DL111" s="3">
        <v>135</v>
      </c>
    </row>
    <row r="112" spans="1:121" s="3" customFormat="1" x14ac:dyDescent="0.2">
      <c r="A112" s="3">
        <v>158</v>
      </c>
      <c r="B112" s="3" t="s">
        <v>119</v>
      </c>
      <c r="C112" s="3" t="s">
        <v>167</v>
      </c>
      <c r="D112" s="3" t="s">
        <v>449</v>
      </c>
      <c r="E112" s="14">
        <v>2020</v>
      </c>
      <c r="F112" s="82">
        <v>14782</v>
      </c>
      <c r="G112" s="82">
        <v>1551342</v>
      </c>
      <c r="H112" s="82">
        <v>1130451</v>
      </c>
      <c r="I112" s="82">
        <v>2759</v>
      </c>
      <c r="J112" s="82">
        <v>306215</v>
      </c>
      <c r="K112" s="82">
        <v>232131</v>
      </c>
      <c r="L112" s="145">
        <v>88</v>
      </c>
      <c r="M112" s="145">
        <v>0</v>
      </c>
      <c r="N112" s="145">
        <v>0</v>
      </c>
      <c r="O112" s="133">
        <v>0</v>
      </c>
      <c r="P112" s="3" t="s">
        <v>407</v>
      </c>
      <c r="Q112" s="79">
        <v>0</v>
      </c>
      <c r="R112" s="145">
        <v>0</v>
      </c>
      <c r="S112" s="145">
        <v>0</v>
      </c>
      <c r="T112" s="80" t="s">
        <v>407</v>
      </c>
      <c r="U112" s="80" t="s">
        <v>407</v>
      </c>
      <c r="V112" s="79">
        <v>0</v>
      </c>
      <c r="W112" s="145">
        <v>0</v>
      </c>
      <c r="X112" s="3" t="s">
        <v>407</v>
      </c>
      <c r="Y112" s="3" t="s">
        <v>407</v>
      </c>
      <c r="Z112" s="3" t="s">
        <v>407</v>
      </c>
      <c r="AA112" s="79">
        <v>0</v>
      </c>
      <c r="AB112" s="80">
        <v>88</v>
      </c>
      <c r="AC112" s="80">
        <v>106.36</v>
      </c>
      <c r="AD112" s="80">
        <v>99.68</v>
      </c>
      <c r="AE112" s="3">
        <v>100.88</v>
      </c>
      <c r="AF112" s="81">
        <v>130</v>
      </c>
      <c r="AG112" s="127">
        <v>85452388</v>
      </c>
      <c r="AH112" s="127">
        <v>0</v>
      </c>
      <c r="AI112" s="127">
        <v>0</v>
      </c>
      <c r="AJ112" s="127">
        <v>0</v>
      </c>
      <c r="AK112" s="82" t="s">
        <v>407</v>
      </c>
      <c r="AL112" s="146">
        <v>0</v>
      </c>
      <c r="AM112" s="146">
        <v>0</v>
      </c>
      <c r="AN112" s="82" t="s">
        <v>407</v>
      </c>
      <c r="AO112" s="82" t="s">
        <v>407</v>
      </c>
      <c r="AP112" s="127">
        <v>0</v>
      </c>
      <c r="AQ112" s="82" t="s">
        <v>407</v>
      </c>
      <c r="AR112" s="82" t="s">
        <v>407</v>
      </c>
      <c r="AS112" s="82" t="s">
        <v>407</v>
      </c>
      <c r="AT112" s="130">
        <v>5781</v>
      </c>
      <c r="AU112" s="82">
        <v>4198</v>
      </c>
      <c r="AV112" s="82">
        <v>3770</v>
      </c>
      <c r="AW112" s="80">
        <v>1731.31</v>
      </c>
      <c r="AX112" s="82">
        <v>14782</v>
      </c>
      <c r="AY112" s="80">
        <v>8.5380585075472109</v>
      </c>
      <c r="AZ112" s="83">
        <v>0.02</v>
      </c>
      <c r="BA112" s="3">
        <v>274</v>
      </c>
      <c r="BB112" s="3">
        <v>13714</v>
      </c>
      <c r="BC112" s="123">
        <v>102.3</v>
      </c>
      <c r="BD112" s="3">
        <v>104.2</v>
      </c>
      <c r="BE112" s="86"/>
      <c r="BF112" s="86"/>
      <c r="BG112" s="86"/>
      <c r="BH112" s="86" t="s">
        <v>407</v>
      </c>
      <c r="BI112" s="92"/>
      <c r="BJ112" s="86"/>
      <c r="BK112" s="86" t="s">
        <v>407</v>
      </c>
      <c r="BL112" s="86" t="s">
        <v>407</v>
      </c>
      <c r="BM112" s="86"/>
      <c r="BN112" s="86" t="s">
        <v>407</v>
      </c>
      <c r="BO112" s="86" t="s">
        <v>407</v>
      </c>
      <c r="BP112" s="86" t="s">
        <v>407</v>
      </c>
      <c r="BQ112" s="86" t="s">
        <v>407</v>
      </c>
      <c r="BR112" s="86" t="s">
        <v>407</v>
      </c>
      <c r="BV112" s="3" t="s">
        <v>407</v>
      </c>
      <c r="BY112" s="3" t="s">
        <v>407</v>
      </c>
      <c r="BZ112" s="3" t="s">
        <v>407</v>
      </c>
      <c r="CB112" s="3" t="s">
        <v>407</v>
      </c>
      <c r="CC112" s="3" t="s">
        <v>407</v>
      </c>
      <c r="CD112" s="3" t="s">
        <v>407</v>
      </c>
      <c r="CE112" s="85">
        <v>68745878</v>
      </c>
      <c r="CF112" s="82">
        <v>0</v>
      </c>
      <c r="CG112" s="82">
        <v>0</v>
      </c>
      <c r="CH112" s="82">
        <v>0</v>
      </c>
      <c r="CI112" s="82" t="s">
        <v>407</v>
      </c>
      <c r="CJ112" s="82">
        <v>0</v>
      </c>
      <c r="CK112" s="82">
        <v>0</v>
      </c>
      <c r="CL112" s="82" t="s">
        <v>407</v>
      </c>
      <c r="CM112" s="82" t="s">
        <v>407</v>
      </c>
      <c r="CN112" s="82">
        <v>0</v>
      </c>
      <c r="CO112" s="82" t="s">
        <v>407</v>
      </c>
      <c r="CP112" s="82" t="s">
        <v>407</v>
      </c>
      <c r="CQ112" s="82" t="s">
        <v>407</v>
      </c>
      <c r="CR112" s="145">
        <v>88</v>
      </c>
      <c r="CS112" s="145">
        <v>0</v>
      </c>
      <c r="CT112" s="145">
        <v>0</v>
      </c>
      <c r="CU112" s="133">
        <v>0</v>
      </c>
      <c r="CV112" s="3" t="s">
        <v>407</v>
      </c>
      <c r="CW112" s="79">
        <v>0</v>
      </c>
      <c r="CX112" s="145">
        <v>0</v>
      </c>
      <c r="CY112" s="145">
        <v>0</v>
      </c>
      <c r="CZ112" s="80" t="s">
        <v>407</v>
      </c>
      <c r="DA112" s="80" t="s">
        <v>407</v>
      </c>
      <c r="DB112" s="79">
        <v>0</v>
      </c>
      <c r="DC112" s="145">
        <v>0</v>
      </c>
      <c r="DD112" s="3" t="s">
        <v>407</v>
      </c>
      <c r="DE112" s="3" t="s">
        <v>407</v>
      </c>
      <c r="DF112" s="3" t="s">
        <v>407</v>
      </c>
      <c r="DG112" s="79">
        <v>0</v>
      </c>
      <c r="DH112" s="80">
        <v>88</v>
      </c>
      <c r="DI112" s="80">
        <v>106.35</v>
      </c>
      <c r="DJ112" s="139">
        <v>99.67</v>
      </c>
      <c r="DK112" s="80">
        <v>100.87</v>
      </c>
      <c r="DL112" s="3">
        <v>135</v>
      </c>
    </row>
    <row r="113" spans="1:121" s="3" customFormat="1" x14ac:dyDescent="0.2">
      <c r="A113" s="3">
        <v>159</v>
      </c>
      <c r="B113" s="3" t="s">
        <v>120</v>
      </c>
      <c r="C113" s="3" t="s">
        <v>167</v>
      </c>
      <c r="D113" s="3" t="s">
        <v>449</v>
      </c>
      <c r="E113" s="14">
        <v>2020</v>
      </c>
      <c r="F113" s="82">
        <v>6222</v>
      </c>
      <c r="G113" s="82">
        <v>1551342</v>
      </c>
      <c r="H113" s="82">
        <v>1130451</v>
      </c>
      <c r="I113" s="82">
        <v>1258</v>
      </c>
      <c r="J113" s="82">
        <v>306215</v>
      </c>
      <c r="K113" s="82">
        <v>232131</v>
      </c>
      <c r="L113" s="145">
        <v>87</v>
      </c>
      <c r="M113" s="145">
        <v>0</v>
      </c>
      <c r="N113" s="145">
        <v>0</v>
      </c>
      <c r="O113" s="133">
        <v>0</v>
      </c>
      <c r="P113" s="3" t="s">
        <v>407</v>
      </c>
      <c r="Q113" s="79">
        <v>0</v>
      </c>
      <c r="R113" s="145">
        <v>0</v>
      </c>
      <c r="S113" s="145">
        <v>0</v>
      </c>
      <c r="T113" s="80" t="s">
        <v>407</v>
      </c>
      <c r="U113" s="80" t="s">
        <v>407</v>
      </c>
      <c r="V113" s="79">
        <v>0</v>
      </c>
      <c r="W113" s="145">
        <v>0</v>
      </c>
      <c r="X113" s="3" t="s">
        <v>407</v>
      </c>
      <c r="Y113" s="3" t="s">
        <v>407</v>
      </c>
      <c r="Z113" s="3" t="s">
        <v>407</v>
      </c>
      <c r="AA113" s="79">
        <v>0</v>
      </c>
      <c r="AB113" s="80">
        <v>87</v>
      </c>
      <c r="AC113" s="80">
        <v>106.36</v>
      </c>
      <c r="AD113" s="80">
        <v>99.68</v>
      </c>
      <c r="AE113" s="3">
        <v>100.88</v>
      </c>
      <c r="AF113" s="81">
        <v>130</v>
      </c>
      <c r="AG113" s="127">
        <v>38055820</v>
      </c>
      <c r="AH113" s="127">
        <v>0</v>
      </c>
      <c r="AI113" s="127">
        <v>0</v>
      </c>
      <c r="AJ113" s="127">
        <v>0</v>
      </c>
      <c r="AK113" s="82" t="s">
        <v>407</v>
      </c>
      <c r="AL113" s="146">
        <v>0</v>
      </c>
      <c r="AM113" s="146">
        <v>0</v>
      </c>
      <c r="AN113" s="82" t="s">
        <v>407</v>
      </c>
      <c r="AO113" s="82" t="s">
        <v>407</v>
      </c>
      <c r="AP113" s="127">
        <v>0</v>
      </c>
      <c r="AQ113" s="82" t="s">
        <v>407</v>
      </c>
      <c r="AR113" s="82" t="s">
        <v>407</v>
      </c>
      <c r="AS113" s="82" t="s">
        <v>407</v>
      </c>
      <c r="AT113" s="130">
        <v>6116</v>
      </c>
      <c r="AU113" s="82">
        <v>4198</v>
      </c>
      <c r="AV113" s="82">
        <v>3770</v>
      </c>
      <c r="AW113" s="80">
        <v>1805.84</v>
      </c>
      <c r="AX113" s="82">
        <v>6222</v>
      </c>
      <c r="AY113" s="80">
        <v>3.4454934463302598</v>
      </c>
      <c r="AZ113" s="83">
        <v>7.6E-3</v>
      </c>
      <c r="BA113" s="3">
        <v>42</v>
      </c>
      <c r="BB113" s="3">
        <v>5526</v>
      </c>
      <c r="BC113" s="123">
        <v>102.3</v>
      </c>
      <c r="BD113" s="3">
        <v>104.2</v>
      </c>
      <c r="BE113" s="86"/>
      <c r="BF113" s="86"/>
      <c r="BG113" s="86"/>
      <c r="BH113" s="86" t="s">
        <v>407</v>
      </c>
      <c r="BI113" s="92"/>
      <c r="BJ113" s="86"/>
      <c r="BK113" s="86" t="s">
        <v>407</v>
      </c>
      <c r="BL113" s="86" t="s">
        <v>407</v>
      </c>
      <c r="BM113" s="86"/>
      <c r="BN113" s="86" t="s">
        <v>407</v>
      </c>
      <c r="BO113" s="86" t="s">
        <v>407</v>
      </c>
      <c r="BP113" s="86" t="s">
        <v>407</v>
      </c>
      <c r="BQ113" s="86" t="s">
        <v>407</v>
      </c>
      <c r="BR113" s="86" t="s">
        <v>407</v>
      </c>
      <c r="BV113" s="3" t="s">
        <v>407</v>
      </c>
      <c r="BY113" s="3" t="s">
        <v>407</v>
      </c>
      <c r="BZ113" s="3" t="s">
        <v>407</v>
      </c>
      <c r="CB113" s="3" t="s">
        <v>407</v>
      </c>
      <c r="CC113" s="3" t="s">
        <v>407</v>
      </c>
      <c r="CD113" s="3" t="s">
        <v>407</v>
      </c>
      <c r="CE113" s="85">
        <v>29582059</v>
      </c>
      <c r="CF113" s="82">
        <v>0</v>
      </c>
      <c r="CG113" s="82">
        <v>0</v>
      </c>
      <c r="CH113" s="82">
        <v>0</v>
      </c>
      <c r="CI113" s="82" t="s">
        <v>407</v>
      </c>
      <c r="CJ113" s="82">
        <v>0</v>
      </c>
      <c r="CK113" s="82">
        <v>0</v>
      </c>
      <c r="CL113" s="82" t="s">
        <v>407</v>
      </c>
      <c r="CM113" s="82" t="s">
        <v>407</v>
      </c>
      <c r="CN113" s="82">
        <v>0</v>
      </c>
      <c r="CO113" s="82" t="s">
        <v>407</v>
      </c>
      <c r="CP113" s="82" t="s">
        <v>407</v>
      </c>
      <c r="CQ113" s="82" t="s">
        <v>407</v>
      </c>
      <c r="CR113" s="145">
        <v>87</v>
      </c>
      <c r="CS113" s="145">
        <v>0</v>
      </c>
      <c r="CT113" s="145">
        <v>0</v>
      </c>
      <c r="CU113" s="133">
        <v>0</v>
      </c>
      <c r="CV113" s="3" t="s">
        <v>407</v>
      </c>
      <c r="CW113" s="79">
        <v>0</v>
      </c>
      <c r="CX113" s="145">
        <v>0</v>
      </c>
      <c r="CY113" s="145">
        <v>0</v>
      </c>
      <c r="CZ113" s="80" t="s">
        <v>407</v>
      </c>
      <c r="DA113" s="80" t="s">
        <v>407</v>
      </c>
      <c r="DB113" s="79">
        <v>0</v>
      </c>
      <c r="DC113" s="145">
        <v>0</v>
      </c>
      <c r="DD113" s="3" t="s">
        <v>407</v>
      </c>
      <c r="DE113" s="3" t="s">
        <v>407</v>
      </c>
      <c r="DF113" s="3" t="s">
        <v>407</v>
      </c>
      <c r="DG113" s="79">
        <v>0</v>
      </c>
      <c r="DH113" s="80">
        <v>87</v>
      </c>
      <c r="DI113" s="80">
        <v>106.35</v>
      </c>
      <c r="DJ113" s="139">
        <v>99.67</v>
      </c>
      <c r="DK113" s="80">
        <v>100.87</v>
      </c>
      <c r="DL113" s="3">
        <v>135</v>
      </c>
    </row>
    <row r="114" spans="1:121" s="3" customFormat="1" x14ac:dyDescent="0.2">
      <c r="A114" s="3">
        <v>160</v>
      </c>
      <c r="B114" s="3" t="s">
        <v>122</v>
      </c>
      <c r="C114" s="3" t="s">
        <v>167</v>
      </c>
      <c r="D114" s="3" t="s">
        <v>449</v>
      </c>
      <c r="E114" s="14">
        <v>2020</v>
      </c>
      <c r="F114" s="82">
        <v>5573</v>
      </c>
      <c r="G114" s="82">
        <v>1551342</v>
      </c>
      <c r="H114" s="82">
        <v>1130451</v>
      </c>
      <c r="I114" s="82">
        <v>1234</v>
      </c>
      <c r="J114" s="82">
        <v>306215</v>
      </c>
      <c r="K114" s="82">
        <v>232131</v>
      </c>
      <c r="L114" s="145">
        <v>85</v>
      </c>
      <c r="M114" s="145">
        <v>0</v>
      </c>
      <c r="N114" s="145">
        <v>0</v>
      </c>
      <c r="O114" s="133">
        <v>0</v>
      </c>
      <c r="P114" s="3" t="s">
        <v>407</v>
      </c>
      <c r="Q114" s="79">
        <v>0</v>
      </c>
      <c r="R114" s="145">
        <v>0</v>
      </c>
      <c r="S114" s="145">
        <v>0</v>
      </c>
      <c r="T114" s="80" t="s">
        <v>407</v>
      </c>
      <c r="U114" s="80" t="s">
        <v>407</v>
      </c>
      <c r="V114" s="79">
        <v>0</v>
      </c>
      <c r="W114" s="145">
        <v>0</v>
      </c>
      <c r="X114" s="3" t="s">
        <v>407</v>
      </c>
      <c r="Y114" s="3" t="s">
        <v>407</v>
      </c>
      <c r="Z114" s="3" t="s">
        <v>407</v>
      </c>
      <c r="AA114" s="79">
        <v>0</v>
      </c>
      <c r="AB114" s="80">
        <v>85</v>
      </c>
      <c r="AC114" s="80">
        <v>106.36</v>
      </c>
      <c r="AD114" s="80">
        <v>99.68</v>
      </c>
      <c r="AE114" s="3">
        <v>100.88</v>
      </c>
      <c r="AF114" s="81">
        <v>130</v>
      </c>
      <c r="AG114" s="127">
        <v>63425968</v>
      </c>
      <c r="AH114" s="127">
        <v>0</v>
      </c>
      <c r="AI114" s="127">
        <v>0</v>
      </c>
      <c r="AJ114" s="127">
        <v>0</v>
      </c>
      <c r="AK114" s="82" t="s">
        <v>407</v>
      </c>
      <c r="AL114" s="146">
        <v>0</v>
      </c>
      <c r="AM114" s="146">
        <v>0</v>
      </c>
      <c r="AN114" s="82" t="s">
        <v>407</v>
      </c>
      <c r="AO114" s="82" t="s">
        <v>407</v>
      </c>
      <c r="AP114" s="127">
        <v>0</v>
      </c>
      <c r="AQ114" s="82" t="s">
        <v>407</v>
      </c>
      <c r="AR114" s="82" t="s">
        <v>407</v>
      </c>
      <c r="AS114" s="82" t="s">
        <v>407</v>
      </c>
      <c r="AT114" s="130">
        <v>11381</v>
      </c>
      <c r="AU114" s="82">
        <v>4198</v>
      </c>
      <c r="AV114" s="82">
        <v>3770</v>
      </c>
      <c r="AW114" s="80">
        <v>1020.16</v>
      </c>
      <c r="AX114" s="82">
        <v>5573</v>
      </c>
      <c r="AY114" s="80">
        <v>5.4628715838324302</v>
      </c>
      <c r="AZ114" s="83">
        <v>1.8E-3</v>
      </c>
      <c r="BA114" s="3">
        <v>16</v>
      </c>
      <c r="BB114" s="3">
        <v>8765</v>
      </c>
      <c r="BC114" s="123">
        <v>102.3</v>
      </c>
      <c r="BD114" s="3">
        <v>104.2</v>
      </c>
      <c r="BE114" s="86"/>
      <c r="BF114" s="86"/>
      <c r="BG114" s="86"/>
      <c r="BH114" s="86" t="s">
        <v>407</v>
      </c>
      <c r="BI114" s="92"/>
      <c r="BJ114" s="86"/>
      <c r="BK114" s="86" t="s">
        <v>407</v>
      </c>
      <c r="BL114" s="86" t="s">
        <v>407</v>
      </c>
      <c r="BM114" s="86"/>
      <c r="BN114" s="86" t="s">
        <v>407</v>
      </c>
      <c r="BO114" s="86" t="s">
        <v>407</v>
      </c>
      <c r="BP114" s="86" t="s">
        <v>407</v>
      </c>
      <c r="BQ114" s="86" t="s">
        <v>407</v>
      </c>
      <c r="BR114" s="86" t="s">
        <v>407</v>
      </c>
      <c r="BV114" s="3" t="s">
        <v>407</v>
      </c>
      <c r="BY114" s="3" t="s">
        <v>407</v>
      </c>
      <c r="BZ114" s="3" t="s">
        <v>407</v>
      </c>
      <c r="CB114" s="3" t="s">
        <v>407</v>
      </c>
      <c r="CC114" s="3" t="s">
        <v>407</v>
      </c>
      <c r="CD114" s="3" t="s">
        <v>407</v>
      </c>
      <c r="CE114" s="85">
        <v>35541136</v>
      </c>
      <c r="CF114" s="82">
        <v>0</v>
      </c>
      <c r="CG114" s="82">
        <v>0</v>
      </c>
      <c r="CH114" s="82">
        <v>0</v>
      </c>
      <c r="CI114" s="82" t="s">
        <v>407</v>
      </c>
      <c r="CJ114" s="82">
        <v>0</v>
      </c>
      <c r="CK114" s="82">
        <v>0</v>
      </c>
      <c r="CL114" s="82" t="s">
        <v>407</v>
      </c>
      <c r="CM114" s="82" t="s">
        <v>407</v>
      </c>
      <c r="CN114" s="82">
        <v>0</v>
      </c>
      <c r="CO114" s="82" t="s">
        <v>407</v>
      </c>
      <c r="CP114" s="82" t="s">
        <v>407</v>
      </c>
      <c r="CQ114" s="82" t="s">
        <v>407</v>
      </c>
      <c r="CR114" s="145">
        <v>85</v>
      </c>
      <c r="CS114" s="145">
        <v>0</v>
      </c>
      <c r="CT114" s="145">
        <v>0</v>
      </c>
      <c r="CU114" s="133">
        <v>0</v>
      </c>
      <c r="CV114" s="3" t="s">
        <v>407</v>
      </c>
      <c r="CW114" s="79">
        <v>0</v>
      </c>
      <c r="CX114" s="145">
        <v>0</v>
      </c>
      <c r="CY114" s="145">
        <v>0</v>
      </c>
      <c r="CZ114" s="80" t="s">
        <v>407</v>
      </c>
      <c r="DA114" s="80" t="s">
        <v>407</v>
      </c>
      <c r="DB114" s="79">
        <v>0</v>
      </c>
      <c r="DC114" s="145">
        <v>0</v>
      </c>
      <c r="DD114" s="3" t="s">
        <v>407</v>
      </c>
      <c r="DE114" s="3" t="s">
        <v>407</v>
      </c>
      <c r="DF114" s="3" t="s">
        <v>407</v>
      </c>
      <c r="DG114" s="79">
        <v>0</v>
      </c>
      <c r="DH114" s="80">
        <v>85</v>
      </c>
      <c r="DI114" s="80">
        <v>106.35</v>
      </c>
      <c r="DJ114" s="139">
        <v>99.67</v>
      </c>
      <c r="DK114" s="80">
        <v>100.87</v>
      </c>
      <c r="DL114" s="3">
        <v>135</v>
      </c>
    </row>
    <row r="115" spans="1:121" s="3" customFormat="1" x14ac:dyDescent="0.2">
      <c r="A115" s="3">
        <v>161</v>
      </c>
      <c r="B115" s="3" t="s">
        <v>441</v>
      </c>
      <c r="C115" s="3" t="s">
        <v>167</v>
      </c>
      <c r="D115" s="3" t="s">
        <v>449</v>
      </c>
      <c r="E115" s="14">
        <v>2020</v>
      </c>
      <c r="F115" s="82">
        <v>13293</v>
      </c>
      <c r="G115" s="82">
        <v>1551342</v>
      </c>
      <c r="H115" s="82">
        <v>1130451</v>
      </c>
      <c r="I115" s="82">
        <v>2755</v>
      </c>
      <c r="J115" s="82">
        <v>306215</v>
      </c>
      <c r="K115" s="82">
        <v>232131</v>
      </c>
      <c r="L115" s="145">
        <v>85</v>
      </c>
      <c r="M115" s="145">
        <v>0</v>
      </c>
      <c r="N115" s="145">
        <v>0</v>
      </c>
      <c r="O115" s="133">
        <v>0</v>
      </c>
      <c r="P115" s="3" t="s">
        <v>407</v>
      </c>
      <c r="Q115" s="79">
        <v>0</v>
      </c>
      <c r="R115" s="145">
        <v>0</v>
      </c>
      <c r="S115" s="145">
        <v>0</v>
      </c>
      <c r="T115" s="80" t="s">
        <v>407</v>
      </c>
      <c r="U115" s="80" t="s">
        <v>407</v>
      </c>
      <c r="V115" s="79">
        <v>0</v>
      </c>
      <c r="W115" s="145">
        <v>0</v>
      </c>
      <c r="X115" s="3" t="s">
        <v>407</v>
      </c>
      <c r="Y115" s="3" t="s">
        <v>407</v>
      </c>
      <c r="Z115" s="3" t="s">
        <v>407</v>
      </c>
      <c r="AA115" s="79">
        <v>0</v>
      </c>
      <c r="AB115" s="80">
        <v>85</v>
      </c>
      <c r="AC115" s="80">
        <v>106.36</v>
      </c>
      <c r="AD115" s="80">
        <v>99.68</v>
      </c>
      <c r="AE115" s="3">
        <v>100.88</v>
      </c>
      <c r="AF115" s="81">
        <v>130</v>
      </c>
      <c r="AG115" s="127">
        <v>146537098</v>
      </c>
      <c r="AH115" s="127">
        <v>0</v>
      </c>
      <c r="AI115" s="127">
        <v>0</v>
      </c>
      <c r="AJ115" s="127">
        <v>0</v>
      </c>
      <c r="AK115" s="82" t="s">
        <v>407</v>
      </c>
      <c r="AL115" s="146">
        <v>0</v>
      </c>
      <c r="AM115" s="146">
        <v>0</v>
      </c>
      <c r="AN115" s="82" t="s">
        <v>407</v>
      </c>
      <c r="AO115" s="82" t="s">
        <v>407</v>
      </c>
      <c r="AP115" s="127">
        <v>0</v>
      </c>
      <c r="AQ115" s="82" t="s">
        <v>407</v>
      </c>
      <c r="AR115" s="82" t="s">
        <v>407</v>
      </c>
      <c r="AS115" s="82" t="s">
        <v>407</v>
      </c>
      <c r="AT115" s="130">
        <v>11024</v>
      </c>
      <c r="AU115" s="82">
        <v>4198</v>
      </c>
      <c r="AV115" s="82">
        <v>3770</v>
      </c>
      <c r="AW115" s="80">
        <v>1700.64</v>
      </c>
      <c r="AX115" s="82">
        <v>13293</v>
      </c>
      <c r="AY115" s="80">
        <v>7.8164879854140903</v>
      </c>
      <c r="AZ115" s="83">
        <v>2.9999999999999997E-4</v>
      </c>
      <c r="BA115" s="3">
        <v>4</v>
      </c>
      <c r="BB115" s="3">
        <v>12559</v>
      </c>
      <c r="BC115" s="123">
        <v>102.3</v>
      </c>
      <c r="BD115" s="3">
        <v>104.2</v>
      </c>
      <c r="BE115" s="86"/>
      <c r="BF115" s="86"/>
      <c r="BG115" s="86"/>
      <c r="BH115" s="86" t="s">
        <v>407</v>
      </c>
      <c r="BI115" s="92"/>
      <c r="BJ115" s="86"/>
      <c r="BK115" s="86" t="s">
        <v>407</v>
      </c>
      <c r="BL115" s="86" t="s">
        <v>407</v>
      </c>
      <c r="BM115" s="86"/>
      <c r="BN115" s="86" t="s">
        <v>407</v>
      </c>
      <c r="BO115" s="86" t="s">
        <v>407</v>
      </c>
      <c r="BP115" s="86" t="s">
        <v>407</v>
      </c>
      <c r="BQ115" s="86" t="s">
        <v>407</v>
      </c>
      <c r="BR115" s="86" t="s">
        <v>407</v>
      </c>
      <c r="BV115" s="3" t="s">
        <v>407</v>
      </c>
      <c r="BY115" s="3" t="s">
        <v>407</v>
      </c>
      <c r="BZ115" s="3" t="s">
        <v>407</v>
      </c>
      <c r="CB115" s="3" t="s">
        <v>407</v>
      </c>
      <c r="CC115" s="3" t="s">
        <v>407</v>
      </c>
      <c r="CD115" s="3" t="s">
        <v>407</v>
      </c>
      <c r="CE115" s="85">
        <v>83307196</v>
      </c>
      <c r="CF115" s="82">
        <v>0</v>
      </c>
      <c r="CG115" s="82">
        <v>0</v>
      </c>
      <c r="CH115" s="82">
        <v>0</v>
      </c>
      <c r="CI115" s="82" t="s">
        <v>407</v>
      </c>
      <c r="CJ115" s="82">
        <v>0</v>
      </c>
      <c r="CK115" s="82">
        <v>0</v>
      </c>
      <c r="CL115" s="82" t="s">
        <v>407</v>
      </c>
      <c r="CM115" s="82" t="s">
        <v>407</v>
      </c>
      <c r="CN115" s="82">
        <v>0</v>
      </c>
      <c r="CO115" s="82" t="s">
        <v>407</v>
      </c>
      <c r="CP115" s="82" t="s">
        <v>407</v>
      </c>
      <c r="CQ115" s="82" t="s">
        <v>407</v>
      </c>
      <c r="CR115" s="145">
        <v>85</v>
      </c>
      <c r="CS115" s="145">
        <v>0</v>
      </c>
      <c r="CT115" s="145">
        <v>0</v>
      </c>
      <c r="CU115" s="133">
        <v>0</v>
      </c>
      <c r="CV115" s="3" t="s">
        <v>407</v>
      </c>
      <c r="CW115" s="79">
        <v>0</v>
      </c>
      <c r="CX115" s="145">
        <v>0</v>
      </c>
      <c r="CY115" s="145">
        <v>0</v>
      </c>
      <c r="CZ115" s="80" t="s">
        <v>407</v>
      </c>
      <c r="DA115" s="80" t="s">
        <v>407</v>
      </c>
      <c r="DB115" s="79">
        <v>0</v>
      </c>
      <c r="DC115" s="145">
        <v>0</v>
      </c>
      <c r="DD115" s="3" t="s">
        <v>407</v>
      </c>
      <c r="DE115" s="3" t="s">
        <v>407</v>
      </c>
      <c r="DF115" s="3" t="s">
        <v>407</v>
      </c>
      <c r="DG115" s="79">
        <v>0</v>
      </c>
      <c r="DH115" s="80">
        <v>85</v>
      </c>
      <c r="DI115" s="80">
        <v>106.35</v>
      </c>
      <c r="DJ115" s="139">
        <v>99.67</v>
      </c>
      <c r="DK115" s="80">
        <v>100.87</v>
      </c>
      <c r="DL115" s="3">
        <v>135</v>
      </c>
    </row>
    <row r="116" spans="1:121" s="3" customFormat="1" x14ac:dyDescent="0.2">
      <c r="A116" s="3">
        <v>172</v>
      </c>
      <c r="B116" s="3" t="s">
        <v>124</v>
      </c>
      <c r="C116" s="3" t="s">
        <v>167</v>
      </c>
      <c r="D116" s="3" t="s">
        <v>450</v>
      </c>
      <c r="E116" s="14">
        <v>2020</v>
      </c>
      <c r="F116" s="82">
        <v>6573</v>
      </c>
      <c r="G116" s="82">
        <v>1551342</v>
      </c>
      <c r="H116" s="82">
        <v>1130451</v>
      </c>
      <c r="I116" s="82">
        <v>1462</v>
      </c>
      <c r="J116" s="82">
        <v>306215</v>
      </c>
      <c r="K116" s="82">
        <v>232131</v>
      </c>
      <c r="L116" s="145">
        <v>107</v>
      </c>
      <c r="M116" s="145">
        <v>0</v>
      </c>
      <c r="N116" s="145">
        <v>0</v>
      </c>
      <c r="O116" s="133">
        <v>0</v>
      </c>
      <c r="P116" s="3" t="s">
        <v>407</v>
      </c>
      <c r="Q116" s="79">
        <v>0</v>
      </c>
      <c r="R116" s="145">
        <v>0</v>
      </c>
      <c r="S116" s="145">
        <v>0</v>
      </c>
      <c r="T116" s="80" t="s">
        <v>407</v>
      </c>
      <c r="U116" s="80" t="s">
        <v>407</v>
      </c>
      <c r="V116" s="79">
        <v>0</v>
      </c>
      <c r="W116" s="145">
        <v>0</v>
      </c>
      <c r="X116" s="3" t="s">
        <v>407</v>
      </c>
      <c r="Y116" s="3" t="s">
        <v>407</v>
      </c>
      <c r="Z116" s="3" t="s">
        <v>407</v>
      </c>
      <c r="AA116" s="79">
        <v>0</v>
      </c>
      <c r="AB116" s="80">
        <v>107</v>
      </c>
      <c r="AC116" s="80">
        <v>106.36</v>
      </c>
      <c r="AD116" s="80">
        <v>99.68</v>
      </c>
      <c r="AE116" s="3">
        <v>100.88</v>
      </c>
      <c r="AF116" s="81">
        <v>130</v>
      </c>
      <c r="AG116" s="127">
        <v>21896777</v>
      </c>
      <c r="AH116" s="127">
        <v>0</v>
      </c>
      <c r="AI116" s="127">
        <v>0</v>
      </c>
      <c r="AJ116" s="127">
        <v>0</v>
      </c>
      <c r="AK116" s="82" t="s">
        <v>407</v>
      </c>
      <c r="AL116" s="146">
        <v>0</v>
      </c>
      <c r="AM116" s="146">
        <v>0</v>
      </c>
      <c r="AN116" s="82" t="s">
        <v>407</v>
      </c>
      <c r="AO116" s="82" t="s">
        <v>407</v>
      </c>
      <c r="AP116" s="127">
        <v>0</v>
      </c>
      <c r="AQ116" s="82" t="s">
        <v>407</v>
      </c>
      <c r="AR116" s="82" t="s">
        <v>407</v>
      </c>
      <c r="AS116" s="82" t="s">
        <v>407</v>
      </c>
      <c r="AT116" s="130">
        <v>3331</v>
      </c>
      <c r="AU116" s="82">
        <v>4198</v>
      </c>
      <c r="AV116" s="82">
        <v>3770</v>
      </c>
      <c r="AW116" s="80">
        <v>696.91</v>
      </c>
      <c r="AX116" s="82">
        <v>6573</v>
      </c>
      <c r="AY116" s="80">
        <v>9.4316307206065009</v>
      </c>
      <c r="AZ116" s="83">
        <v>0</v>
      </c>
      <c r="BA116" s="3">
        <v>0</v>
      </c>
      <c r="BB116" s="3">
        <v>15148</v>
      </c>
      <c r="BC116" s="123">
        <v>102.3</v>
      </c>
      <c r="BD116" s="3">
        <v>104.2</v>
      </c>
      <c r="BE116" s="86"/>
      <c r="BF116" s="86"/>
      <c r="BG116" s="86"/>
      <c r="BH116" s="86" t="s">
        <v>407</v>
      </c>
      <c r="BI116" s="92"/>
      <c r="BJ116" s="86"/>
      <c r="BK116" s="86" t="s">
        <v>407</v>
      </c>
      <c r="BL116" s="86" t="s">
        <v>407</v>
      </c>
      <c r="BM116" s="86"/>
      <c r="BN116" s="86" t="s">
        <v>407</v>
      </c>
      <c r="BO116" s="86" t="s">
        <v>407</v>
      </c>
      <c r="BP116" s="86" t="s">
        <v>407</v>
      </c>
      <c r="BQ116" s="86" t="s">
        <v>407</v>
      </c>
      <c r="BR116" s="86" t="s">
        <v>407</v>
      </c>
      <c r="BV116" s="3" t="s">
        <v>407</v>
      </c>
      <c r="BY116" s="3" t="s">
        <v>407</v>
      </c>
      <c r="BZ116" s="3" t="s">
        <v>407</v>
      </c>
      <c r="CB116" s="3" t="s">
        <v>407</v>
      </c>
      <c r="CC116" s="3" t="s">
        <v>407</v>
      </c>
      <c r="CD116" s="3" t="s">
        <v>407</v>
      </c>
      <c r="CE116" s="85">
        <v>23543313</v>
      </c>
      <c r="CF116" s="82">
        <v>0</v>
      </c>
      <c r="CG116" s="82">
        <v>0</v>
      </c>
      <c r="CH116" s="82">
        <v>0</v>
      </c>
      <c r="CI116" s="82" t="s">
        <v>407</v>
      </c>
      <c r="CJ116" s="82">
        <v>0</v>
      </c>
      <c r="CK116" s="82">
        <v>0</v>
      </c>
      <c r="CL116" s="82" t="s">
        <v>407</v>
      </c>
      <c r="CM116" s="82" t="s">
        <v>407</v>
      </c>
      <c r="CN116" s="82">
        <v>0</v>
      </c>
      <c r="CO116" s="82" t="s">
        <v>407</v>
      </c>
      <c r="CP116" s="82" t="s">
        <v>407</v>
      </c>
      <c r="CQ116" s="82" t="s">
        <v>407</v>
      </c>
      <c r="CR116" s="145">
        <v>107</v>
      </c>
      <c r="CS116" s="145">
        <v>0</v>
      </c>
      <c r="CT116" s="145">
        <v>0</v>
      </c>
      <c r="CU116" s="133">
        <v>0</v>
      </c>
      <c r="CV116" s="3" t="s">
        <v>407</v>
      </c>
      <c r="CW116" s="79">
        <v>0</v>
      </c>
      <c r="CX116" s="145">
        <v>0</v>
      </c>
      <c r="CY116" s="145">
        <v>0</v>
      </c>
      <c r="CZ116" s="80" t="s">
        <v>407</v>
      </c>
      <c r="DA116" s="80" t="s">
        <v>407</v>
      </c>
      <c r="DB116" s="79">
        <v>0</v>
      </c>
      <c r="DC116" s="145">
        <v>0</v>
      </c>
      <c r="DD116" s="3" t="s">
        <v>407</v>
      </c>
      <c r="DE116" s="3" t="s">
        <v>407</v>
      </c>
      <c r="DF116" s="3" t="s">
        <v>407</v>
      </c>
      <c r="DG116" s="79">
        <v>0</v>
      </c>
      <c r="DH116" s="80">
        <v>107</v>
      </c>
      <c r="DI116" s="80">
        <v>106.35</v>
      </c>
      <c r="DJ116" s="139">
        <v>99.67</v>
      </c>
      <c r="DK116" s="80">
        <v>100.87</v>
      </c>
      <c r="DL116" s="3">
        <v>135</v>
      </c>
    </row>
    <row r="117" spans="1:121" s="3" customFormat="1" x14ac:dyDescent="0.2">
      <c r="A117" s="3">
        <v>173</v>
      </c>
      <c r="B117" s="3" t="s">
        <v>125</v>
      </c>
      <c r="C117" s="3" t="s">
        <v>167</v>
      </c>
      <c r="D117" s="3" t="s">
        <v>450</v>
      </c>
      <c r="E117" s="14">
        <v>2020</v>
      </c>
      <c r="F117" s="82">
        <v>3728</v>
      </c>
      <c r="G117" s="82">
        <v>1551342</v>
      </c>
      <c r="H117" s="82">
        <v>1130451</v>
      </c>
      <c r="I117" s="11">
        <v>834</v>
      </c>
      <c r="J117" s="82">
        <v>306215</v>
      </c>
      <c r="K117" s="82">
        <v>232131</v>
      </c>
      <c r="L117" s="131">
        <v>48</v>
      </c>
      <c r="M117" s="131">
        <v>0</v>
      </c>
      <c r="N117" s="131">
        <v>0</v>
      </c>
      <c r="O117" s="132">
        <v>0</v>
      </c>
      <c r="P117" s="3" t="s">
        <v>407</v>
      </c>
      <c r="Q117" s="79">
        <v>0</v>
      </c>
      <c r="R117" s="131">
        <v>0</v>
      </c>
      <c r="S117" s="131">
        <v>0</v>
      </c>
      <c r="T117" s="80" t="s">
        <v>407</v>
      </c>
      <c r="U117" s="80" t="s">
        <v>407</v>
      </c>
      <c r="V117" s="79">
        <v>0</v>
      </c>
      <c r="W117" s="131">
        <v>68</v>
      </c>
      <c r="X117" s="3" t="s">
        <v>407</v>
      </c>
      <c r="Y117" s="3" t="s">
        <v>407</v>
      </c>
      <c r="Z117" s="3" t="s">
        <v>407</v>
      </c>
      <c r="AA117" s="79">
        <v>68</v>
      </c>
      <c r="AB117" s="4">
        <v>116</v>
      </c>
      <c r="AC117" s="80">
        <v>106.36</v>
      </c>
      <c r="AD117" s="80">
        <v>99.68</v>
      </c>
      <c r="AE117" s="3">
        <v>100.88</v>
      </c>
      <c r="AF117" s="81">
        <v>130</v>
      </c>
      <c r="AG117" s="105">
        <v>9536999</v>
      </c>
      <c r="AH117" s="105">
        <v>0</v>
      </c>
      <c r="AI117" s="105">
        <v>0</v>
      </c>
      <c r="AJ117" s="105">
        <v>0</v>
      </c>
      <c r="AK117" s="82" t="s">
        <v>407</v>
      </c>
      <c r="AL117" s="135">
        <v>0</v>
      </c>
      <c r="AM117" s="135">
        <v>0</v>
      </c>
      <c r="AN117" s="82" t="s">
        <v>407</v>
      </c>
      <c r="AO117" s="82" t="s">
        <v>407</v>
      </c>
      <c r="AP117" s="105">
        <v>9536999</v>
      </c>
      <c r="AQ117" s="82" t="s">
        <v>407</v>
      </c>
      <c r="AR117" s="82" t="s">
        <v>407</v>
      </c>
      <c r="AS117" s="82" t="s">
        <v>407</v>
      </c>
      <c r="AT117" s="104">
        <v>2558</v>
      </c>
      <c r="AU117" s="82">
        <v>4198</v>
      </c>
      <c r="AV117" s="82">
        <v>3770</v>
      </c>
      <c r="AW117" s="80">
        <v>289.32</v>
      </c>
      <c r="AX117" s="82">
        <v>3728</v>
      </c>
      <c r="AY117" s="80">
        <v>12.885248018934799</v>
      </c>
      <c r="AZ117" s="83">
        <v>1.6299999999999999E-2</v>
      </c>
      <c r="BA117" s="3">
        <v>337</v>
      </c>
      <c r="BB117" s="3">
        <v>20731</v>
      </c>
      <c r="BC117" s="123">
        <v>102.3</v>
      </c>
      <c r="BD117" s="3">
        <v>104.2</v>
      </c>
      <c r="BE117" s="86"/>
      <c r="BF117" s="86"/>
      <c r="BG117" s="86"/>
      <c r="BH117" s="86" t="s">
        <v>407</v>
      </c>
      <c r="BI117" s="92"/>
      <c r="BJ117" s="86"/>
      <c r="BK117" s="86" t="s">
        <v>407</v>
      </c>
      <c r="BL117" s="86" t="s">
        <v>407</v>
      </c>
      <c r="BM117" s="86">
        <v>456</v>
      </c>
      <c r="BN117" s="86" t="s">
        <v>407</v>
      </c>
      <c r="BO117" s="86" t="s">
        <v>407</v>
      </c>
      <c r="BP117" s="86" t="s">
        <v>407</v>
      </c>
      <c r="BQ117" s="86" t="s">
        <v>407</v>
      </c>
      <c r="BR117" s="86" t="s">
        <v>407</v>
      </c>
      <c r="BV117" s="3" t="s">
        <v>407</v>
      </c>
      <c r="BY117" s="3" t="s">
        <v>407</v>
      </c>
      <c r="BZ117" s="3" t="s">
        <v>407</v>
      </c>
      <c r="CA117" s="3" t="s">
        <v>125</v>
      </c>
      <c r="CB117" s="3" t="s">
        <v>407</v>
      </c>
      <c r="CC117" s="3" t="s">
        <v>407</v>
      </c>
      <c r="CD117" s="3" t="s">
        <v>407</v>
      </c>
      <c r="CE117" s="85">
        <v>13352607</v>
      </c>
      <c r="CF117" s="82">
        <v>0</v>
      </c>
      <c r="CG117" s="82">
        <v>0</v>
      </c>
      <c r="CH117" s="82">
        <v>0</v>
      </c>
      <c r="CI117" s="82" t="s">
        <v>407</v>
      </c>
      <c r="CJ117" s="82">
        <v>0</v>
      </c>
      <c r="CK117" s="82">
        <v>0</v>
      </c>
      <c r="CL117" s="82" t="s">
        <v>407</v>
      </c>
      <c r="CM117" s="82" t="s">
        <v>407</v>
      </c>
      <c r="CN117" s="82">
        <v>13352607</v>
      </c>
      <c r="CO117" s="82" t="s">
        <v>407</v>
      </c>
      <c r="CP117" s="82" t="s">
        <v>407</v>
      </c>
      <c r="CQ117" s="82" t="s">
        <v>407</v>
      </c>
      <c r="CR117" s="131">
        <v>48</v>
      </c>
      <c r="CS117" s="131">
        <v>0</v>
      </c>
      <c r="CT117" s="131">
        <v>0</v>
      </c>
      <c r="CU117" s="132">
        <v>0</v>
      </c>
      <c r="CV117" s="3" t="s">
        <v>407</v>
      </c>
      <c r="CW117" s="79">
        <v>0</v>
      </c>
      <c r="CX117" s="131">
        <v>0</v>
      </c>
      <c r="CY117" s="131">
        <v>0</v>
      </c>
      <c r="CZ117" s="80" t="s">
        <v>407</v>
      </c>
      <c r="DA117" s="80" t="s">
        <v>407</v>
      </c>
      <c r="DB117" s="79">
        <v>0</v>
      </c>
      <c r="DC117" s="131">
        <v>68</v>
      </c>
      <c r="DD117" s="3" t="s">
        <v>407</v>
      </c>
      <c r="DE117" s="3" t="s">
        <v>407</v>
      </c>
      <c r="DF117" s="3" t="s">
        <v>407</v>
      </c>
      <c r="DG117" s="79">
        <v>68</v>
      </c>
      <c r="DH117" s="4">
        <v>116</v>
      </c>
      <c r="DI117" s="80">
        <v>106.35</v>
      </c>
      <c r="DJ117" s="138">
        <v>99.67</v>
      </c>
      <c r="DK117" s="80">
        <v>100.87</v>
      </c>
      <c r="DL117" s="3">
        <v>135</v>
      </c>
      <c r="DP117" s="1"/>
      <c r="DQ117" s="1"/>
    </row>
    <row r="118" spans="1:121" s="3" customFormat="1" x14ac:dyDescent="0.2">
      <c r="A118" s="3">
        <v>176</v>
      </c>
      <c r="B118" s="3" t="s">
        <v>127</v>
      </c>
      <c r="C118" s="3" t="s">
        <v>167</v>
      </c>
      <c r="D118" s="3" t="s">
        <v>450</v>
      </c>
      <c r="E118" s="14">
        <v>2020</v>
      </c>
      <c r="F118" s="82">
        <v>5577</v>
      </c>
      <c r="G118" s="82">
        <v>1551342</v>
      </c>
      <c r="H118" s="82">
        <v>1130451</v>
      </c>
      <c r="I118" s="11">
        <v>1162</v>
      </c>
      <c r="J118" s="82">
        <v>306215</v>
      </c>
      <c r="K118" s="82">
        <v>232131</v>
      </c>
      <c r="L118" s="131">
        <v>108</v>
      </c>
      <c r="M118" s="131">
        <v>0</v>
      </c>
      <c r="N118" s="131">
        <v>0</v>
      </c>
      <c r="O118" s="132">
        <v>0</v>
      </c>
      <c r="P118" s="3" t="s">
        <v>407</v>
      </c>
      <c r="Q118" s="79">
        <v>0</v>
      </c>
      <c r="R118" s="131">
        <v>0</v>
      </c>
      <c r="S118" s="131">
        <v>0</v>
      </c>
      <c r="T118" s="80" t="s">
        <v>407</v>
      </c>
      <c r="U118" s="80" t="s">
        <v>407</v>
      </c>
      <c r="V118" s="79">
        <v>0</v>
      </c>
      <c r="W118" s="131">
        <v>0</v>
      </c>
      <c r="X118" s="3" t="s">
        <v>407</v>
      </c>
      <c r="Y118" s="3" t="s">
        <v>407</v>
      </c>
      <c r="Z118" s="3" t="s">
        <v>407</v>
      </c>
      <c r="AA118" s="79">
        <v>0</v>
      </c>
      <c r="AB118" s="4">
        <v>108</v>
      </c>
      <c r="AC118" s="80">
        <v>106.36</v>
      </c>
      <c r="AD118" s="80">
        <v>99.68</v>
      </c>
      <c r="AE118" s="3">
        <v>100.88</v>
      </c>
      <c r="AF118" s="81">
        <v>130</v>
      </c>
      <c r="AG118" s="105">
        <v>18522093</v>
      </c>
      <c r="AH118" s="105">
        <v>0</v>
      </c>
      <c r="AI118" s="105">
        <v>0</v>
      </c>
      <c r="AJ118" s="105">
        <v>0</v>
      </c>
      <c r="AK118" s="82" t="s">
        <v>407</v>
      </c>
      <c r="AL118" s="135">
        <v>0</v>
      </c>
      <c r="AM118" s="135">
        <v>0</v>
      </c>
      <c r="AN118" s="82" t="s">
        <v>407</v>
      </c>
      <c r="AO118" s="82" t="s">
        <v>407</v>
      </c>
      <c r="AP118" s="105">
        <v>0</v>
      </c>
      <c r="AQ118" s="82" t="s">
        <v>407</v>
      </c>
      <c r="AR118" s="82" t="s">
        <v>407</v>
      </c>
      <c r="AS118" s="82" t="s">
        <v>407</v>
      </c>
      <c r="AT118" s="104">
        <v>3321</v>
      </c>
      <c r="AU118" s="82">
        <v>4198</v>
      </c>
      <c r="AV118" s="82">
        <v>3770</v>
      </c>
      <c r="AW118" s="80">
        <v>466.89</v>
      </c>
      <c r="AX118" s="82">
        <v>5577</v>
      </c>
      <c r="AY118" s="80">
        <v>11.945020826964299</v>
      </c>
      <c r="AZ118" s="83">
        <v>8.3000000000000001E-3</v>
      </c>
      <c r="BA118" s="3">
        <v>159</v>
      </c>
      <c r="BB118" s="3">
        <v>19168</v>
      </c>
      <c r="BC118" s="123">
        <v>102.3</v>
      </c>
      <c r="BD118" s="3">
        <v>104.2</v>
      </c>
      <c r="BE118" s="86"/>
      <c r="BF118" s="86"/>
      <c r="BG118" s="86"/>
      <c r="BH118" s="86" t="s">
        <v>407</v>
      </c>
      <c r="BI118" s="92"/>
      <c r="BJ118" s="86"/>
      <c r="BK118" s="86" t="s">
        <v>407</v>
      </c>
      <c r="BL118" s="86" t="s">
        <v>407</v>
      </c>
      <c r="BM118" s="86"/>
      <c r="BN118" s="86" t="s">
        <v>407</v>
      </c>
      <c r="BO118" s="86" t="s">
        <v>407</v>
      </c>
      <c r="BP118" s="86" t="s">
        <v>407</v>
      </c>
      <c r="BQ118" s="86" t="s">
        <v>407</v>
      </c>
      <c r="BR118" s="86" t="s">
        <v>407</v>
      </c>
      <c r="BV118" s="3" t="s">
        <v>407</v>
      </c>
      <c r="BY118" s="3" t="s">
        <v>407</v>
      </c>
      <c r="BZ118" s="3" t="s">
        <v>407</v>
      </c>
      <c r="CB118" s="3" t="s">
        <v>407</v>
      </c>
      <c r="CC118" s="3" t="s">
        <v>407</v>
      </c>
      <c r="CD118" s="3" t="s">
        <v>407</v>
      </c>
      <c r="CE118" s="85">
        <v>19974901</v>
      </c>
      <c r="CF118" s="82">
        <v>0</v>
      </c>
      <c r="CG118" s="82">
        <v>0</v>
      </c>
      <c r="CH118" s="82">
        <v>0</v>
      </c>
      <c r="CI118" s="82" t="s">
        <v>407</v>
      </c>
      <c r="CJ118" s="82">
        <v>0</v>
      </c>
      <c r="CK118" s="82">
        <v>0</v>
      </c>
      <c r="CL118" s="82" t="s">
        <v>407</v>
      </c>
      <c r="CM118" s="82" t="s">
        <v>407</v>
      </c>
      <c r="CN118" s="82">
        <v>0</v>
      </c>
      <c r="CO118" s="82" t="s">
        <v>407</v>
      </c>
      <c r="CP118" s="82" t="s">
        <v>407</v>
      </c>
      <c r="CQ118" s="82" t="s">
        <v>407</v>
      </c>
      <c r="CR118" s="131">
        <v>108</v>
      </c>
      <c r="CS118" s="131">
        <v>0</v>
      </c>
      <c r="CT118" s="131">
        <v>0</v>
      </c>
      <c r="CU118" s="132">
        <v>0</v>
      </c>
      <c r="CV118" s="3" t="s">
        <v>407</v>
      </c>
      <c r="CW118" s="79">
        <v>0</v>
      </c>
      <c r="CX118" s="131">
        <v>0</v>
      </c>
      <c r="CY118" s="131">
        <v>0</v>
      </c>
      <c r="CZ118" s="80" t="s">
        <v>407</v>
      </c>
      <c r="DA118" s="80" t="s">
        <v>407</v>
      </c>
      <c r="DB118" s="79">
        <v>0</v>
      </c>
      <c r="DC118" s="131">
        <v>0</v>
      </c>
      <c r="DD118" s="3" t="s">
        <v>407</v>
      </c>
      <c r="DE118" s="3" t="s">
        <v>407</v>
      </c>
      <c r="DF118" s="3" t="s">
        <v>407</v>
      </c>
      <c r="DG118" s="79">
        <v>0</v>
      </c>
      <c r="DH118" s="4">
        <v>108</v>
      </c>
      <c r="DI118" s="80">
        <v>106.35</v>
      </c>
      <c r="DJ118" s="138">
        <v>99.67</v>
      </c>
      <c r="DK118" s="80">
        <v>100.87</v>
      </c>
      <c r="DL118" s="3">
        <v>135</v>
      </c>
      <c r="DP118" s="1"/>
      <c r="DQ118" s="1"/>
    </row>
    <row r="119" spans="1:121" s="3" customFormat="1" x14ac:dyDescent="0.2">
      <c r="A119" s="3">
        <v>177</v>
      </c>
      <c r="B119" s="3" t="s">
        <v>128</v>
      </c>
      <c r="C119" s="3" t="s">
        <v>167</v>
      </c>
      <c r="D119" s="3" t="s">
        <v>450</v>
      </c>
      <c r="E119" s="14">
        <v>2020</v>
      </c>
      <c r="F119" s="82">
        <v>12180</v>
      </c>
      <c r="G119" s="82">
        <v>1551342</v>
      </c>
      <c r="H119" s="82">
        <v>1130451</v>
      </c>
      <c r="I119" s="11">
        <v>2346</v>
      </c>
      <c r="J119" s="82">
        <v>306215</v>
      </c>
      <c r="K119" s="82">
        <v>232131</v>
      </c>
      <c r="L119" s="131">
        <v>110</v>
      </c>
      <c r="M119" s="131">
        <v>0</v>
      </c>
      <c r="N119" s="131">
        <v>0</v>
      </c>
      <c r="O119" s="132">
        <v>0</v>
      </c>
      <c r="P119" s="3" t="s">
        <v>407</v>
      </c>
      <c r="Q119" s="79">
        <v>0</v>
      </c>
      <c r="R119" s="131">
        <v>0</v>
      </c>
      <c r="S119" s="131">
        <v>0</v>
      </c>
      <c r="T119" s="80" t="s">
        <v>407</v>
      </c>
      <c r="U119" s="80" t="s">
        <v>407</v>
      </c>
      <c r="V119" s="79">
        <v>0</v>
      </c>
      <c r="W119" s="131">
        <v>0</v>
      </c>
      <c r="X119" s="3" t="s">
        <v>407</v>
      </c>
      <c r="Y119" s="3" t="s">
        <v>407</v>
      </c>
      <c r="Z119" s="3" t="s">
        <v>407</v>
      </c>
      <c r="AA119" s="79">
        <v>0</v>
      </c>
      <c r="AB119" s="4">
        <v>110</v>
      </c>
      <c r="AC119" s="80">
        <v>106.36</v>
      </c>
      <c r="AD119" s="80">
        <v>99.68</v>
      </c>
      <c r="AE119" s="3">
        <v>100.88</v>
      </c>
      <c r="AF119" s="81">
        <v>130</v>
      </c>
      <c r="AG119" s="105">
        <v>36860562</v>
      </c>
      <c r="AH119" s="105">
        <v>0</v>
      </c>
      <c r="AI119" s="105">
        <v>0</v>
      </c>
      <c r="AJ119" s="105">
        <v>0</v>
      </c>
      <c r="AK119" s="82" t="s">
        <v>407</v>
      </c>
      <c r="AL119" s="135">
        <v>0</v>
      </c>
      <c r="AM119" s="135">
        <v>0</v>
      </c>
      <c r="AN119" s="82" t="s">
        <v>407</v>
      </c>
      <c r="AO119" s="82" t="s">
        <v>407</v>
      </c>
      <c r="AP119" s="105">
        <v>0</v>
      </c>
      <c r="AQ119" s="82" t="s">
        <v>407</v>
      </c>
      <c r="AR119" s="82" t="s">
        <v>407</v>
      </c>
      <c r="AS119" s="82" t="s">
        <v>407</v>
      </c>
      <c r="AT119" s="104">
        <v>3026</v>
      </c>
      <c r="AU119" s="82">
        <v>4198</v>
      </c>
      <c r="AV119" s="82">
        <v>3770</v>
      </c>
      <c r="AW119" s="80">
        <v>712.02</v>
      </c>
      <c r="AX119" s="82">
        <v>12180</v>
      </c>
      <c r="AY119" s="80">
        <v>17.1062217501586</v>
      </c>
      <c r="AZ119" s="83">
        <v>4.1000000000000003E-3</v>
      </c>
      <c r="BA119" s="3">
        <v>113</v>
      </c>
      <c r="BB119" s="3">
        <v>27531</v>
      </c>
      <c r="BC119" s="123">
        <v>102.3</v>
      </c>
      <c r="BD119" s="3">
        <v>104.2</v>
      </c>
      <c r="BE119" s="86"/>
      <c r="BF119" s="86"/>
      <c r="BG119" s="86"/>
      <c r="BH119" s="86" t="s">
        <v>407</v>
      </c>
      <c r="BI119" s="92"/>
      <c r="BJ119" s="86"/>
      <c r="BK119" s="86" t="s">
        <v>407</v>
      </c>
      <c r="BL119" s="86" t="s">
        <v>407</v>
      </c>
      <c r="BM119" s="86"/>
      <c r="BN119" s="86" t="s">
        <v>407</v>
      </c>
      <c r="BO119" s="86" t="s">
        <v>407</v>
      </c>
      <c r="BP119" s="86" t="s">
        <v>407</v>
      </c>
      <c r="BQ119" s="86" t="s">
        <v>407</v>
      </c>
      <c r="BR119" s="86" t="s">
        <v>407</v>
      </c>
      <c r="BV119" s="3" t="s">
        <v>407</v>
      </c>
      <c r="BY119" s="3" t="s">
        <v>407</v>
      </c>
      <c r="BZ119" s="3" t="s">
        <v>407</v>
      </c>
      <c r="CB119" s="3" t="s">
        <v>407</v>
      </c>
      <c r="CC119" s="3" t="s">
        <v>407</v>
      </c>
      <c r="CD119" s="3" t="s">
        <v>407</v>
      </c>
      <c r="CE119" s="85">
        <v>43626552</v>
      </c>
      <c r="CF119" s="82">
        <v>0</v>
      </c>
      <c r="CG119" s="82">
        <v>0</v>
      </c>
      <c r="CH119" s="82">
        <v>0</v>
      </c>
      <c r="CI119" s="82" t="s">
        <v>407</v>
      </c>
      <c r="CJ119" s="82">
        <v>0</v>
      </c>
      <c r="CK119" s="82">
        <v>0</v>
      </c>
      <c r="CL119" s="82" t="s">
        <v>407</v>
      </c>
      <c r="CM119" s="82" t="s">
        <v>407</v>
      </c>
      <c r="CN119" s="82">
        <v>0</v>
      </c>
      <c r="CO119" s="82" t="s">
        <v>407</v>
      </c>
      <c r="CP119" s="82" t="s">
        <v>407</v>
      </c>
      <c r="CQ119" s="82" t="s">
        <v>407</v>
      </c>
      <c r="CR119" s="131">
        <v>110</v>
      </c>
      <c r="CS119" s="131">
        <v>0</v>
      </c>
      <c r="CT119" s="131">
        <v>0</v>
      </c>
      <c r="CU119" s="132">
        <v>0</v>
      </c>
      <c r="CV119" s="3" t="s">
        <v>407</v>
      </c>
      <c r="CW119" s="79">
        <v>0</v>
      </c>
      <c r="CX119" s="131">
        <v>0</v>
      </c>
      <c r="CY119" s="131">
        <v>0</v>
      </c>
      <c r="CZ119" s="80" t="s">
        <v>407</v>
      </c>
      <c r="DA119" s="80" t="s">
        <v>407</v>
      </c>
      <c r="DB119" s="79">
        <v>0</v>
      </c>
      <c r="DC119" s="131">
        <v>0</v>
      </c>
      <c r="DD119" s="3" t="s">
        <v>407</v>
      </c>
      <c r="DE119" s="3" t="s">
        <v>407</v>
      </c>
      <c r="DF119" s="3" t="s">
        <v>407</v>
      </c>
      <c r="DG119" s="79">
        <v>0</v>
      </c>
      <c r="DH119" s="4">
        <v>110</v>
      </c>
      <c r="DI119" s="80">
        <v>106.35</v>
      </c>
      <c r="DJ119" s="138">
        <v>99.67</v>
      </c>
      <c r="DK119" s="80">
        <v>100.87</v>
      </c>
      <c r="DL119" s="3">
        <v>135</v>
      </c>
      <c r="DP119" s="1"/>
      <c r="DQ119" s="1"/>
    </row>
    <row r="120" spans="1:121" s="3" customFormat="1" x14ac:dyDescent="0.2">
      <c r="A120" s="3">
        <v>178</v>
      </c>
      <c r="B120" s="3" t="s">
        <v>129</v>
      </c>
      <c r="C120" s="3" t="s">
        <v>167</v>
      </c>
      <c r="D120" s="3" t="s">
        <v>450</v>
      </c>
      <c r="E120" s="14">
        <v>2020</v>
      </c>
      <c r="F120" s="82">
        <v>4409</v>
      </c>
      <c r="G120" s="82">
        <v>1551342</v>
      </c>
      <c r="H120" s="82">
        <v>1130451</v>
      </c>
      <c r="I120" s="11">
        <v>968</v>
      </c>
      <c r="J120" s="82">
        <v>306215</v>
      </c>
      <c r="K120" s="82">
        <v>232131</v>
      </c>
      <c r="L120" s="131">
        <v>113</v>
      </c>
      <c r="M120" s="131">
        <v>0</v>
      </c>
      <c r="N120" s="131">
        <v>0</v>
      </c>
      <c r="O120" s="132">
        <v>0</v>
      </c>
      <c r="P120" s="3" t="s">
        <v>407</v>
      </c>
      <c r="Q120" s="79">
        <v>0</v>
      </c>
      <c r="R120" s="131">
        <v>0</v>
      </c>
      <c r="S120" s="131">
        <v>0</v>
      </c>
      <c r="T120" s="80" t="s">
        <v>407</v>
      </c>
      <c r="U120" s="80" t="s">
        <v>407</v>
      </c>
      <c r="V120" s="79">
        <v>0</v>
      </c>
      <c r="W120" s="131">
        <v>0</v>
      </c>
      <c r="X120" s="3" t="s">
        <v>407</v>
      </c>
      <c r="Y120" s="3" t="s">
        <v>407</v>
      </c>
      <c r="Z120" s="3" t="s">
        <v>407</v>
      </c>
      <c r="AA120" s="79">
        <v>0</v>
      </c>
      <c r="AB120" s="4">
        <v>113</v>
      </c>
      <c r="AC120" s="80">
        <v>106.36</v>
      </c>
      <c r="AD120" s="80">
        <v>99.68</v>
      </c>
      <c r="AE120" s="3">
        <v>100.88</v>
      </c>
      <c r="AF120" s="81">
        <v>130</v>
      </c>
      <c r="AG120" s="105">
        <v>13458489</v>
      </c>
      <c r="AH120" s="105">
        <v>0</v>
      </c>
      <c r="AI120" s="105">
        <v>0</v>
      </c>
      <c r="AJ120" s="105">
        <v>0</v>
      </c>
      <c r="AK120" s="82" t="s">
        <v>407</v>
      </c>
      <c r="AL120" s="135">
        <v>0</v>
      </c>
      <c r="AM120" s="135">
        <v>0</v>
      </c>
      <c r="AN120" s="82" t="s">
        <v>407</v>
      </c>
      <c r="AO120" s="82" t="s">
        <v>407</v>
      </c>
      <c r="AP120" s="105">
        <v>0</v>
      </c>
      <c r="AQ120" s="82" t="s">
        <v>407</v>
      </c>
      <c r="AR120" s="82" t="s">
        <v>407</v>
      </c>
      <c r="AS120" s="82" t="s">
        <v>407</v>
      </c>
      <c r="AT120" s="104">
        <v>3053</v>
      </c>
      <c r="AU120" s="82">
        <v>4198</v>
      </c>
      <c r="AV120" s="82">
        <v>3770</v>
      </c>
      <c r="AW120" s="80">
        <v>311.04000000000002</v>
      </c>
      <c r="AX120" s="82">
        <v>4409</v>
      </c>
      <c r="AY120" s="80">
        <v>14.174893898724999</v>
      </c>
      <c r="AZ120" s="83">
        <v>1.09E-2</v>
      </c>
      <c r="BA120" s="3">
        <v>247</v>
      </c>
      <c r="BB120" s="3">
        <v>22728</v>
      </c>
      <c r="BC120" s="123">
        <v>102.3</v>
      </c>
      <c r="BD120" s="3">
        <v>104.2</v>
      </c>
      <c r="BE120" s="86"/>
      <c r="BF120" s="86"/>
      <c r="BG120" s="86"/>
      <c r="BH120" s="86" t="s">
        <v>407</v>
      </c>
      <c r="BI120" s="92"/>
      <c r="BJ120" s="86"/>
      <c r="BK120" s="86" t="s">
        <v>407</v>
      </c>
      <c r="BL120" s="86" t="s">
        <v>407</v>
      </c>
      <c r="BM120" s="86"/>
      <c r="BN120" s="86" t="s">
        <v>407</v>
      </c>
      <c r="BO120" s="86" t="s">
        <v>407</v>
      </c>
      <c r="BP120" s="86" t="s">
        <v>407</v>
      </c>
      <c r="BQ120" s="86" t="s">
        <v>407</v>
      </c>
      <c r="BR120" s="86" t="s">
        <v>407</v>
      </c>
      <c r="BV120" s="3" t="s">
        <v>407</v>
      </c>
      <c r="BY120" s="3" t="s">
        <v>407</v>
      </c>
      <c r="BZ120" s="3" t="s">
        <v>407</v>
      </c>
      <c r="CB120" s="3" t="s">
        <v>407</v>
      </c>
      <c r="CC120" s="3" t="s">
        <v>407</v>
      </c>
      <c r="CD120" s="3" t="s">
        <v>407</v>
      </c>
      <c r="CE120" s="85">
        <v>15788646</v>
      </c>
      <c r="CF120" s="82">
        <v>0</v>
      </c>
      <c r="CG120" s="82">
        <v>0</v>
      </c>
      <c r="CH120" s="82">
        <v>0</v>
      </c>
      <c r="CI120" s="82" t="s">
        <v>407</v>
      </c>
      <c r="CJ120" s="82">
        <v>0</v>
      </c>
      <c r="CK120" s="82">
        <v>0</v>
      </c>
      <c r="CL120" s="82" t="s">
        <v>407</v>
      </c>
      <c r="CM120" s="82" t="s">
        <v>407</v>
      </c>
      <c r="CN120" s="82">
        <v>0</v>
      </c>
      <c r="CO120" s="82" t="s">
        <v>407</v>
      </c>
      <c r="CP120" s="82" t="s">
        <v>407</v>
      </c>
      <c r="CQ120" s="82" t="s">
        <v>407</v>
      </c>
      <c r="CR120" s="131">
        <v>113</v>
      </c>
      <c r="CS120" s="131">
        <v>0</v>
      </c>
      <c r="CT120" s="131">
        <v>0</v>
      </c>
      <c r="CU120" s="132">
        <v>0</v>
      </c>
      <c r="CV120" s="3" t="s">
        <v>407</v>
      </c>
      <c r="CW120" s="79">
        <v>0</v>
      </c>
      <c r="CX120" s="131">
        <v>0</v>
      </c>
      <c r="CY120" s="131">
        <v>0</v>
      </c>
      <c r="CZ120" s="80" t="s">
        <v>407</v>
      </c>
      <c r="DA120" s="80" t="s">
        <v>407</v>
      </c>
      <c r="DB120" s="79">
        <v>0</v>
      </c>
      <c r="DC120" s="131">
        <v>0</v>
      </c>
      <c r="DD120" s="3" t="s">
        <v>407</v>
      </c>
      <c r="DE120" s="3" t="s">
        <v>407</v>
      </c>
      <c r="DF120" s="3" t="s">
        <v>407</v>
      </c>
      <c r="DG120" s="79">
        <v>0</v>
      </c>
      <c r="DH120" s="4">
        <v>113</v>
      </c>
      <c r="DI120" s="80">
        <v>106.35</v>
      </c>
      <c r="DJ120" s="138">
        <v>99.67</v>
      </c>
      <c r="DK120" s="80">
        <v>100.87</v>
      </c>
      <c r="DL120" s="3">
        <v>135</v>
      </c>
      <c r="DP120" s="1"/>
      <c r="DQ120" s="1"/>
    </row>
    <row r="121" spans="1:121" s="3" customFormat="1" x14ac:dyDescent="0.2">
      <c r="A121" s="3">
        <v>180</v>
      </c>
      <c r="B121" s="3" t="s">
        <v>130</v>
      </c>
      <c r="C121" s="3" t="s">
        <v>167</v>
      </c>
      <c r="D121" s="3" t="s">
        <v>450</v>
      </c>
      <c r="E121" s="14">
        <v>2020</v>
      </c>
      <c r="F121" s="82">
        <v>3370</v>
      </c>
      <c r="G121" s="82">
        <v>1551342</v>
      </c>
      <c r="H121" s="82">
        <v>1130451</v>
      </c>
      <c r="I121" s="11">
        <v>718</v>
      </c>
      <c r="J121" s="82">
        <v>306215</v>
      </c>
      <c r="K121" s="82">
        <v>232131</v>
      </c>
      <c r="L121" s="131">
        <v>106</v>
      </c>
      <c r="M121" s="131">
        <v>0</v>
      </c>
      <c r="N121" s="131">
        <v>0</v>
      </c>
      <c r="O121" s="132">
        <v>0</v>
      </c>
      <c r="P121" s="3" t="s">
        <v>407</v>
      </c>
      <c r="Q121" s="79">
        <v>0</v>
      </c>
      <c r="R121" s="131">
        <v>0</v>
      </c>
      <c r="S121" s="131">
        <v>0</v>
      </c>
      <c r="T121" s="80" t="s">
        <v>407</v>
      </c>
      <c r="U121" s="80" t="s">
        <v>407</v>
      </c>
      <c r="V121" s="79">
        <v>0</v>
      </c>
      <c r="W121" s="131">
        <v>0</v>
      </c>
      <c r="X121" s="3" t="s">
        <v>407</v>
      </c>
      <c r="Y121" s="3" t="s">
        <v>407</v>
      </c>
      <c r="Z121" s="3" t="s">
        <v>407</v>
      </c>
      <c r="AA121" s="79">
        <v>0</v>
      </c>
      <c r="AB121" s="4">
        <v>106</v>
      </c>
      <c r="AC121" s="80">
        <v>106.36</v>
      </c>
      <c r="AD121" s="80">
        <v>99.68</v>
      </c>
      <c r="AE121" s="3">
        <v>100.88</v>
      </c>
      <c r="AF121" s="81">
        <v>130</v>
      </c>
      <c r="AG121" s="105">
        <v>9622063</v>
      </c>
      <c r="AH121" s="105">
        <v>0</v>
      </c>
      <c r="AI121" s="105">
        <v>0</v>
      </c>
      <c r="AJ121" s="105">
        <v>0</v>
      </c>
      <c r="AK121" s="82" t="s">
        <v>407</v>
      </c>
      <c r="AL121" s="135">
        <v>0</v>
      </c>
      <c r="AM121" s="135">
        <v>0</v>
      </c>
      <c r="AN121" s="82" t="s">
        <v>407</v>
      </c>
      <c r="AO121" s="82" t="s">
        <v>407</v>
      </c>
      <c r="AP121" s="105">
        <v>0</v>
      </c>
      <c r="AQ121" s="82" t="s">
        <v>407</v>
      </c>
      <c r="AR121" s="82" t="s">
        <v>407</v>
      </c>
      <c r="AS121" s="82" t="s">
        <v>407</v>
      </c>
      <c r="AT121" s="104">
        <v>2855</v>
      </c>
      <c r="AU121" s="82">
        <v>4198</v>
      </c>
      <c r="AV121" s="82">
        <v>3770</v>
      </c>
      <c r="AW121" s="80">
        <v>265.83</v>
      </c>
      <c r="AX121" s="82">
        <v>3370</v>
      </c>
      <c r="AY121" s="80">
        <v>12.6773445735874</v>
      </c>
      <c r="AZ121" s="83">
        <v>3.9600000000000003E-2</v>
      </c>
      <c r="BA121" s="3">
        <v>812</v>
      </c>
      <c r="BB121" s="3">
        <v>20508</v>
      </c>
      <c r="BC121" s="123">
        <v>102.3</v>
      </c>
      <c r="BD121" s="3">
        <v>104.2</v>
      </c>
      <c r="BE121" s="86"/>
      <c r="BF121" s="86"/>
      <c r="BG121" s="86"/>
      <c r="BH121" s="86" t="s">
        <v>407</v>
      </c>
      <c r="BI121" s="92"/>
      <c r="BJ121" s="86"/>
      <c r="BK121" s="86" t="s">
        <v>407</v>
      </c>
      <c r="BL121" s="86" t="s">
        <v>407</v>
      </c>
      <c r="BM121" s="86"/>
      <c r="BN121" s="86" t="s">
        <v>407</v>
      </c>
      <c r="BO121" s="86" t="s">
        <v>407</v>
      </c>
      <c r="BP121" s="86" t="s">
        <v>407</v>
      </c>
      <c r="BQ121" s="86" t="s">
        <v>407</v>
      </c>
      <c r="BR121" s="86" t="s">
        <v>407</v>
      </c>
      <c r="BV121" s="3" t="s">
        <v>407</v>
      </c>
      <c r="BY121" s="3" t="s">
        <v>407</v>
      </c>
      <c r="BZ121" s="3" t="s">
        <v>407</v>
      </c>
      <c r="CB121" s="3" t="s">
        <v>407</v>
      </c>
      <c r="CC121" s="3" t="s">
        <v>407</v>
      </c>
      <c r="CD121" s="3" t="s">
        <v>407</v>
      </c>
      <c r="CE121" s="85">
        <v>12070368</v>
      </c>
      <c r="CF121" s="82">
        <v>0</v>
      </c>
      <c r="CG121" s="82">
        <v>0</v>
      </c>
      <c r="CH121" s="82">
        <v>0</v>
      </c>
      <c r="CI121" s="82" t="s">
        <v>407</v>
      </c>
      <c r="CJ121" s="82">
        <v>0</v>
      </c>
      <c r="CK121" s="82">
        <v>0</v>
      </c>
      <c r="CL121" s="82" t="s">
        <v>407</v>
      </c>
      <c r="CM121" s="82" t="s">
        <v>407</v>
      </c>
      <c r="CN121" s="82">
        <v>0</v>
      </c>
      <c r="CO121" s="82" t="s">
        <v>407</v>
      </c>
      <c r="CP121" s="82" t="s">
        <v>407</v>
      </c>
      <c r="CQ121" s="82" t="s">
        <v>407</v>
      </c>
      <c r="CR121" s="131">
        <v>106</v>
      </c>
      <c r="CS121" s="131">
        <v>0</v>
      </c>
      <c r="CT121" s="131">
        <v>0</v>
      </c>
      <c r="CU121" s="132">
        <v>0</v>
      </c>
      <c r="CV121" s="3" t="s">
        <v>407</v>
      </c>
      <c r="CW121" s="79">
        <v>0</v>
      </c>
      <c r="CX121" s="131">
        <v>0</v>
      </c>
      <c r="CY121" s="131">
        <v>0</v>
      </c>
      <c r="CZ121" s="80" t="s">
        <v>407</v>
      </c>
      <c r="DA121" s="80" t="s">
        <v>407</v>
      </c>
      <c r="DB121" s="79">
        <v>0</v>
      </c>
      <c r="DC121" s="131">
        <v>0</v>
      </c>
      <c r="DD121" s="3" t="s">
        <v>407</v>
      </c>
      <c r="DE121" s="3" t="s">
        <v>407</v>
      </c>
      <c r="DF121" s="3" t="s">
        <v>407</v>
      </c>
      <c r="DG121" s="79">
        <v>0</v>
      </c>
      <c r="DH121" s="4">
        <v>106</v>
      </c>
      <c r="DI121" s="80">
        <v>106.35</v>
      </c>
      <c r="DJ121" s="138">
        <v>99.67</v>
      </c>
      <c r="DK121" s="80">
        <v>100.87</v>
      </c>
      <c r="DL121" s="3">
        <v>135</v>
      </c>
      <c r="DP121" s="1"/>
      <c r="DQ121" s="1"/>
    </row>
    <row r="122" spans="1:121" s="3" customFormat="1" x14ac:dyDescent="0.2">
      <c r="A122" s="3">
        <v>181</v>
      </c>
      <c r="B122" s="3" t="s">
        <v>131</v>
      </c>
      <c r="C122" s="3" t="s">
        <v>167</v>
      </c>
      <c r="D122" s="3" t="s">
        <v>450</v>
      </c>
      <c r="E122" s="14">
        <v>2020</v>
      </c>
      <c r="F122" s="82">
        <v>1996</v>
      </c>
      <c r="G122" s="82">
        <v>1551342</v>
      </c>
      <c r="H122" s="82">
        <v>1130451</v>
      </c>
      <c r="I122" s="11">
        <v>411</v>
      </c>
      <c r="J122" s="82">
        <v>306215</v>
      </c>
      <c r="K122" s="82">
        <v>232131</v>
      </c>
      <c r="L122" s="131">
        <v>59</v>
      </c>
      <c r="M122" s="131">
        <v>41</v>
      </c>
      <c r="N122" s="131">
        <v>0</v>
      </c>
      <c r="O122" s="132">
        <v>0</v>
      </c>
      <c r="P122" s="3" t="s">
        <v>407</v>
      </c>
      <c r="Q122" s="79">
        <v>41</v>
      </c>
      <c r="R122" s="131">
        <v>30</v>
      </c>
      <c r="S122" s="131">
        <v>0</v>
      </c>
      <c r="T122" s="80" t="s">
        <v>407</v>
      </c>
      <c r="U122" s="80" t="s">
        <v>407</v>
      </c>
      <c r="V122" s="79">
        <v>30</v>
      </c>
      <c r="W122" s="131">
        <v>0</v>
      </c>
      <c r="X122" s="3" t="s">
        <v>407</v>
      </c>
      <c r="Y122" s="3" t="s">
        <v>407</v>
      </c>
      <c r="Z122" s="3" t="s">
        <v>407</v>
      </c>
      <c r="AA122" s="79">
        <v>0</v>
      </c>
      <c r="AB122" s="4">
        <v>130</v>
      </c>
      <c r="AC122" s="80">
        <v>106.36</v>
      </c>
      <c r="AD122" s="80">
        <v>99.68</v>
      </c>
      <c r="AE122" s="3">
        <v>100.88</v>
      </c>
      <c r="AF122" s="81">
        <v>130</v>
      </c>
      <c r="AG122" s="105">
        <v>3914793</v>
      </c>
      <c r="AH122" s="105">
        <v>3914793</v>
      </c>
      <c r="AI122" s="105">
        <v>0</v>
      </c>
      <c r="AJ122" s="105">
        <v>0</v>
      </c>
      <c r="AK122" s="82" t="s">
        <v>407</v>
      </c>
      <c r="AL122" s="135">
        <v>3914793</v>
      </c>
      <c r="AM122" s="135">
        <v>0</v>
      </c>
      <c r="AN122" s="82" t="s">
        <v>407</v>
      </c>
      <c r="AO122" s="82" t="s">
        <v>407</v>
      </c>
      <c r="AP122" s="105">
        <v>0</v>
      </c>
      <c r="AQ122" s="82" t="s">
        <v>407</v>
      </c>
      <c r="AR122" s="82" t="s">
        <v>407</v>
      </c>
      <c r="AS122" s="82" t="s">
        <v>407</v>
      </c>
      <c r="AT122" s="104">
        <v>1961</v>
      </c>
      <c r="AU122" s="82">
        <v>4198</v>
      </c>
      <c r="AV122" s="82">
        <v>3770</v>
      </c>
      <c r="AW122" s="80">
        <v>220.26</v>
      </c>
      <c r="AX122" s="82">
        <v>1996</v>
      </c>
      <c r="AY122" s="80">
        <v>9.0621136196157597</v>
      </c>
      <c r="AZ122" s="83">
        <v>0.20660000000000001</v>
      </c>
      <c r="BA122" s="3">
        <v>3041</v>
      </c>
      <c r="BB122" s="3">
        <v>14720</v>
      </c>
      <c r="BC122" s="123">
        <v>102.3</v>
      </c>
      <c r="BD122" s="3">
        <v>104.2</v>
      </c>
      <c r="BE122" s="86">
        <v>157</v>
      </c>
      <c r="BF122" s="86"/>
      <c r="BG122" s="86"/>
      <c r="BH122" s="86" t="s">
        <v>407</v>
      </c>
      <c r="BI122" s="92">
        <v>58</v>
      </c>
      <c r="BJ122" s="86"/>
      <c r="BK122" s="86" t="s">
        <v>407</v>
      </c>
      <c r="BL122" s="86" t="s">
        <v>407</v>
      </c>
      <c r="BM122" s="86"/>
      <c r="BN122" s="86" t="s">
        <v>407</v>
      </c>
      <c r="BO122" s="86" t="s">
        <v>407</v>
      </c>
      <c r="BP122" s="86" t="s">
        <v>407</v>
      </c>
      <c r="BQ122" s="86" t="s">
        <v>407</v>
      </c>
      <c r="BR122" s="86" t="s">
        <v>407</v>
      </c>
      <c r="BS122" s="3" t="s">
        <v>131</v>
      </c>
      <c r="BV122" s="3" t="s">
        <v>407</v>
      </c>
      <c r="BW122" s="3" t="s">
        <v>131</v>
      </c>
      <c r="BY122" s="3" t="s">
        <v>407</v>
      </c>
      <c r="BZ122" s="3" t="s">
        <v>407</v>
      </c>
      <c r="CB122" s="3" t="s">
        <v>407</v>
      </c>
      <c r="CC122" s="3" t="s">
        <v>407</v>
      </c>
      <c r="CD122" s="3" t="s">
        <v>407</v>
      </c>
      <c r="CE122" s="85">
        <v>7149311</v>
      </c>
      <c r="CF122" s="82">
        <v>7149311</v>
      </c>
      <c r="CG122" s="82">
        <v>0</v>
      </c>
      <c r="CH122" s="82">
        <v>0</v>
      </c>
      <c r="CI122" s="82" t="s">
        <v>407</v>
      </c>
      <c r="CJ122" s="82">
        <v>7149311</v>
      </c>
      <c r="CK122" s="82">
        <v>0</v>
      </c>
      <c r="CL122" s="82" t="s">
        <v>407</v>
      </c>
      <c r="CM122" s="82" t="s">
        <v>407</v>
      </c>
      <c r="CN122" s="82">
        <v>0</v>
      </c>
      <c r="CO122" s="82" t="s">
        <v>407</v>
      </c>
      <c r="CP122" s="82" t="s">
        <v>407</v>
      </c>
      <c r="CQ122" s="82" t="s">
        <v>407</v>
      </c>
      <c r="CR122" s="131">
        <v>59</v>
      </c>
      <c r="CS122" s="131">
        <v>41</v>
      </c>
      <c r="CT122" s="131">
        <v>0</v>
      </c>
      <c r="CU122" s="132">
        <v>0</v>
      </c>
      <c r="CV122" s="3" t="s">
        <v>407</v>
      </c>
      <c r="CW122" s="79">
        <v>41</v>
      </c>
      <c r="CX122" s="131">
        <v>30</v>
      </c>
      <c r="CY122" s="131">
        <v>0</v>
      </c>
      <c r="CZ122" s="80" t="s">
        <v>407</v>
      </c>
      <c r="DA122" s="80" t="s">
        <v>407</v>
      </c>
      <c r="DB122" s="79">
        <v>30</v>
      </c>
      <c r="DC122" s="131">
        <v>0</v>
      </c>
      <c r="DD122" s="3" t="s">
        <v>407</v>
      </c>
      <c r="DE122" s="3" t="s">
        <v>407</v>
      </c>
      <c r="DF122" s="3" t="s">
        <v>407</v>
      </c>
      <c r="DG122" s="79">
        <v>0</v>
      </c>
      <c r="DH122" s="4">
        <v>130</v>
      </c>
      <c r="DI122" s="80">
        <v>106.35</v>
      </c>
      <c r="DJ122" s="138">
        <v>99.67</v>
      </c>
      <c r="DK122" s="80">
        <v>100.87</v>
      </c>
      <c r="DL122" s="3">
        <v>135</v>
      </c>
      <c r="DP122" s="1"/>
      <c r="DQ122" s="1"/>
    </row>
    <row r="123" spans="1:121" s="3" customFormat="1" x14ac:dyDescent="0.2">
      <c r="A123" s="3">
        <v>182</v>
      </c>
      <c r="B123" s="3" t="s">
        <v>132</v>
      </c>
      <c r="C123" s="3" t="s">
        <v>167</v>
      </c>
      <c r="D123" s="3" t="s">
        <v>450</v>
      </c>
      <c r="E123" s="14">
        <v>2020</v>
      </c>
      <c r="F123" s="82">
        <v>1009</v>
      </c>
      <c r="G123" s="82">
        <v>1551342</v>
      </c>
      <c r="H123" s="82">
        <v>1130451</v>
      </c>
      <c r="I123" s="82">
        <v>229</v>
      </c>
      <c r="J123" s="82">
        <v>306215</v>
      </c>
      <c r="K123" s="82">
        <v>232131</v>
      </c>
      <c r="L123" s="145">
        <v>39</v>
      </c>
      <c r="M123" s="145">
        <v>66</v>
      </c>
      <c r="N123" s="145">
        <v>0</v>
      </c>
      <c r="O123" s="133">
        <v>0</v>
      </c>
      <c r="P123" s="3" t="s">
        <v>407</v>
      </c>
      <c r="Q123" s="79">
        <v>66</v>
      </c>
      <c r="R123" s="145">
        <v>22</v>
      </c>
      <c r="S123" s="145">
        <v>30</v>
      </c>
      <c r="T123" s="80" t="s">
        <v>407</v>
      </c>
      <c r="U123" s="80" t="s">
        <v>407</v>
      </c>
      <c r="V123" s="79">
        <v>23.563535230452299</v>
      </c>
      <c r="W123" s="145">
        <v>0</v>
      </c>
      <c r="X123" s="3" t="s">
        <v>407</v>
      </c>
      <c r="Y123" s="3" t="s">
        <v>407</v>
      </c>
      <c r="Z123" s="3" t="s">
        <v>407</v>
      </c>
      <c r="AA123" s="79">
        <v>0</v>
      </c>
      <c r="AB123" s="80">
        <v>128.56</v>
      </c>
      <c r="AC123" s="80">
        <v>106.36</v>
      </c>
      <c r="AD123" s="80">
        <v>99.68</v>
      </c>
      <c r="AE123" s="3">
        <v>100.88</v>
      </c>
      <c r="AF123" s="81">
        <v>130</v>
      </c>
      <c r="AG123" s="127">
        <v>2019659</v>
      </c>
      <c r="AH123" s="127">
        <v>2019659</v>
      </c>
      <c r="AI123" s="127">
        <v>0</v>
      </c>
      <c r="AJ123" s="127">
        <v>0</v>
      </c>
      <c r="AK123" s="82" t="s">
        <v>407</v>
      </c>
      <c r="AL123" s="146">
        <v>1624933</v>
      </c>
      <c r="AM123" s="146">
        <v>394726</v>
      </c>
      <c r="AN123" s="82" t="s">
        <v>407</v>
      </c>
      <c r="AO123" s="82" t="s">
        <v>407</v>
      </c>
      <c r="AP123" s="127">
        <v>0</v>
      </c>
      <c r="AQ123" s="82" t="s">
        <v>407</v>
      </c>
      <c r="AR123" s="82" t="s">
        <v>407</v>
      </c>
      <c r="AS123" s="82" t="s">
        <v>407</v>
      </c>
      <c r="AT123" s="130">
        <v>2002</v>
      </c>
      <c r="AU123" s="82">
        <v>4198</v>
      </c>
      <c r="AV123" s="82">
        <v>3770</v>
      </c>
      <c r="AW123" s="80">
        <v>96.06</v>
      </c>
      <c r="AX123" s="82">
        <v>1009</v>
      </c>
      <c r="AY123" s="80">
        <v>10.503996436025201</v>
      </c>
      <c r="AZ123" s="83">
        <v>4.2200000000000001E-2</v>
      </c>
      <c r="BA123" s="3">
        <v>712</v>
      </c>
      <c r="BB123" s="3">
        <v>16891</v>
      </c>
      <c r="BC123" s="123">
        <v>102.3</v>
      </c>
      <c r="BD123" s="3">
        <v>104.2</v>
      </c>
      <c r="BE123" s="86">
        <v>108</v>
      </c>
      <c r="BF123" s="86"/>
      <c r="BG123" s="86"/>
      <c r="BH123" s="86" t="s">
        <v>407</v>
      </c>
      <c r="BI123" s="92">
        <v>27</v>
      </c>
      <c r="BJ123" s="86">
        <v>3</v>
      </c>
      <c r="BK123" s="86" t="s">
        <v>407</v>
      </c>
      <c r="BL123" s="86" t="s">
        <v>407</v>
      </c>
      <c r="BM123" s="86"/>
      <c r="BN123" s="86" t="s">
        <v>407</v>
      </c>
      <c r="BO123" s="86" t="s">
        <v>407</v>
      </c>
      <c r="BP123" s="86" t="s">
        <v>407</v>
      </c>
      <c r="BQ123" s="86" t="s">
        <v>407</v>
      </c>
      <c r="BR123" s="86" t="s">
        <v>407</v>
      </c>
      <c r="BS123" s="3" t="s">
        <v>132</v>
      </c>
      <c r="BV123" s="3" t="s">
        <v>407</v>
      </c>
      <c r="BW123" s="3" t="s">
        <v>399</v>
      </c>
      <c r="BX123" s="3" t="s">
        <v>131</v>
      </c>
      <c r="BY123" s="3" t="s">
        <v>407</v>
      </c>
      <c r="BZ123" s="3" t="s">
        <v>407</v>
      </c>
      <c r="CB123" s="3" t="s">
        <v>407</v>
      </c>
      <c r="CC123" s="3" t="s">
        <v>407</v>
      </c>
      <c r="CD123" s="3" t="s">
        <v>407</v>
      </c>
      <c r="CE123" s="85">
        <v>3613375</v>
      </c>
      <c r="CF123" s="82">
        <v>3613375</v>
      </c>
      <c r="CG123" s="82">
        <v>0</v>
      </c>
      <c r="CH123" s="82">
        <v>0</v>
      </c>
      <c r="CI123" s="82" t="s">
        <v>407</v>
      </c>
      <c r="CJ123" s="82">
        <v>2907169</v>
      </c>
      <c r="CK123" s="82">
        <v>706206</v>
      </c>
      <c r="CL123" s="82" t="s">
        <v>407</v>
      </c>
      <c r="CM123" s="82" t="s">
        <v>407</v>
      </c>
      <c r="CN123" s="82">
        <v>0</v>
      </c>
      <c r="CO123" s="82" t="s">
        <v>407</v>
      </c>
      <c r="CP123" s="82" t="s">
        <v>407</v>
      </c>
      <c r="CQ123" s="82" t="s">
        <v>407</v>
      </c>
      <c r="CR123" s="145">
        <v>39</v>
      </c>
      <c r="CS123" s="145">
        <v>66</v>
      </c>
      <c r="CT123" s="145">
        <v>0</v>
      </c>
      <c r="CU123" s="133">
        <v>0</v>
      </c>
      <c r="CV123" s="3" t="s">
        <v>407</v>
      </c>
      <c r="CW123" s="79">
        <v>66</v>
      </c>
      <c r="CX123" s="145">
        <v>22</v>
      </c>
      <c r="CY123" s="145">
        <v>22</v>
      </c>
      <c r="CZ123" s="80" t="s">
        <v>407</v>
      </c>
      <c r="DA123" s="80" t="s">
        <v>407</v>
      </c>
      <c r="DB123" s="79">
        <v>22</v>
      </c>
      <c r="DC123" s="145">
        <v>0</v>
      </c>
      <c r="DD123" s="3" t="s">
        <v>407</v>
      </c>
      <c r="DE123" s="3" t="s">
        <v>407</v>
      </c>
      <c r="DF123" s="3" t="s">
        <v>407</v>
      </c>
      <c r="DG123" s="79">
        <v>0</v>
      </c>
      <c r="DH123" s="80">
        <v>127</v>
      </c>
      <c r="DI123" s="80">
        <v>106.35</v>
      </c>
      <c r="DJ123" s="139">
        <v>99.67</v>
      </c>
      <c r="DK123" s="80">
        <v>100.87</v>
      </c>
      <c r="DL123" s="3">
        <v>135</v>
      </c>
    </row>
    <row r="124" spans="1:121" s="3" customFormat="1" x14ac:dyDescent="0.2">
      <c r="A124" s="3">
        <v>191</v>
      </c>
      <c r="B124" s="3" t="s">
        <v>133</v>
      </c>
      <c r="C124" s="3" t="s">
        <v>168</v>
      </c>
      <c r="D124" s="3" t="s">
        <v>451</v>
      </c>
      <c r="E124" s="14">
        <v>2020</v>
      </c>
      <c r="F124" s="82">
        <v>29854</v>
      </c>
      <c r="G124" s="82">
        <v>1551342</v>
      </c>
      <c r="H124" s="82">
        <v>1130451</v>
      </c>
      <c r="I124" s="11">
        <v>5658</v>
      </c>
      <c r="J124" s="82">
        <v>306215</v>
      </c>
      <c r="K124" s="82">
        <v>232131</v>
      </c>
      <c r="L124" s="131">
        <v>81</v>
      </c>
      <c r="M124" s="131">
        <v>0</v>
      </c>
      <c r="N124" s="131">
        <v>0</v>
      </c>
      <c r="O124" s="132">
        <v>0</v>
      </c>
      <c r="P124" s="3" t="s">
        <v>407</v>
      </c>
      <c r="Q124" s="79">
        <v>0</v>
      </c>
      <c r="R124" s="131">
        <v>18</v>
      </c>
      <c r="S124" s="131">
        <v>0</v>
      </c>
      <c r="T124" s="80" t="s">
        <v>407</v>
      </c>
      <c r="U124" s="80" t="s">
        <v>407</v>
      </c>
      <c r="V124" s="79">
        <v>18</v>
      </c>
      <c r="W124" s="131">
        <v>0</v>
      </c>
      <c r="X124" s="3" t="s">
        <v>407</v>
      </c>
      <c r="Y124" s="3" t="s">
        <v>407</v>
      </c>
      <c r="Z124" s="3" t="s">
        <v>407</v>
      </c>
      <c r="AA124" s="79">
        <v>0</v>
      </c>
      <c r="AB124" s="4">
        <v>99</v>
      </c>
      <c r="AC124" s="80">
        <v>106.36</v>
      </c>
      <c r="AD124" s="80">
        <v>99.68</v>
      </c>
      <c r="AE124" s="3">
        <v>100.88</v>
      </c>
      <c r="AF124" s="81">
        <v>130</v>
      </c>
      <c r="AG124" s="105">
        <v>91605552</v>
      </c>
      <c r="AH124" s="105">
        <v>0</v>
      </c>
      <c r="AI124" s="105">
        <v>0</v>
      </c>
      <c r="AJ124" s="105">
        <v>0</v>
      </c>
      <c r="AK124" s="82" t="s">
        <v>407</v>
      </c>
      <c r="AL124" s="135">
        <v>91605552</v>
      </c>
      <c r="AM124" s="135">
        <v>0</v>
      </c>
      <c r="AN124" s="82" t="s">
        <v>407</v>
      </c>
      <c r="AO124" s="82" t="s">
        <v>407</v>
      </c>
      <c r="AP124" s="105">
        <v>0</v>
      </c>
      <c r="AQ124" s="82" t="s">
        <v>407</v>
      </c>
      <c r="AR124" s="82" t="s">
        <v>407</v>
      </c>
      <c r="AS124" s="82" t="s">
        <v>407</v>
      </c>
      <c r="AT124" s="104">
        <v>3068</v>
      </c>
      <c r="AU124" s="82">
        <v>4198</v>
      </c>
      <c r="AV124" s="82">
        <v>3770</v>
      </c>
      <c r="AW124" s="80">
        <v>2209.3200000000002</v>
      </c>
      <c r="AX124" s="82">
        <v>29854</v>
      </c>
      <c r="AY124" s="80">
        <v>13.512767406510401</v>
      </c>
      <c r="AZ124" s="83">
        <v>4.1999999999999997E-3</v>
      </c>
      <c r="BA124" s="3">
        <v>92</v>
      </c>
      <c r="BB124" s="3">
        <v>21792</v>
      </c>
      <c r="BC124" s="123">
        <v>102.3</v>
      </c>
      <c r="BD124" s="3">
        <v>104.2</v>
      </c>
      <c r="BE124" s="86"/>
      <c r="BF124" s="86"/>
      <c r="BG124" s="86"/>
      <c r="BH124" s="86" t="s">
        <v>407</v>
      </c>
      <c r="BI124" s="92">
        <v>586</v>
      </c>
      <c r="BJ124" s="86"/>
      <c r="BK124" s="86" t="s">
        <v>407</v>
      </c>
      <c r="BL124" s="86" t="s">
        <v>407</v>
      </c>
      <c r="BM124" s="86"/>
      <c r="BN124" s="86" t="s">
        <v>407</v>
      </c>
      <c r="BO124" s="86" t="s">
        <v>407</v>
      </c>
      <c r="BP124" s="86" t="s">
        <v>407</v>
      </c>
      <c r="BQ124" s="86" t="s">
        <v>407</v>
      </c>
      <c r="BR124" s="86" t="s">
        <v>407</v>
      </c>
      <c r="BV124" s="3" t="s">
        <v>407</v>
      </c>
      <c r="BW124" s="3" t="s">
        <v>400</v>
      </c>
      <c r="BY124" s="3" t="s">
        <v>407</v>
      </c>
      <c r="BZ124" s="3" t="s">
        <v>407</v>
      </c>
      <c r="CB124" s="3" t="s">
        <v>407</v>
      </c>
      <c r="CC124" s="3" t="s">
        <v>407</v>
      </c>
      <c r="CD124" s="3" t="s">
        <v>407</v>
      </c>
      <c r="CE124" s="85">
        <v>106935581</v>
      </c>
      <c r="CF124" s="82">
        <v>0</v>
      </c>
      <c r="CG124" s="82">
        <v>0</v>
      </c>
      <c r="CH124" s="82">
        <v>0</v>
      </c>
      <c r="CI124" s="82" t="s">
        <v>407</v>
      </c>
      <c r="CJ124" s="82">
        <v>106935581</v>
      </c>
      <c r="CK124" s="82">
        <v>0</v>
      </c>
      <c r="CL124" s="82" t="s">
        <v>407</v>
      </c>
      <c r="CM124" s="82" t="s">
        <v>407</v>
      </c>
      <c r="CN124" s="82">
        <v>0</v>
      </c>
      <c r="CO124" s="82" t="s">
        <v>407</v>
      </c>
      <c r="CP124" s="82" t="s">
        <v>407</v>
      </c>
      <c r="CQ124" s="82" t="s">
        <v>407</v>
      </c>
      <c r="CR124" s="131">
        <v>81</v>
      </c>
      <c r="CS124" s="131">
        <v>0</v>
      </c>
      <c r="CT124" s="131">
        <v>0</v>
      </c>
      <c r="CU124" s="132">
        <v>0</v>
      </c>
      <c r="CV124" s="3" t="s">
        <v>407</v>
      </c>
      <c r="CW124" s="79">
        <v>0</v>
      </c>
      <c r="CX124" s="131">
        <v>18</v>
      </c>
      <c r="CY124" s="131">
        <v>0</v>
      </c>
      <c r="CZ124" s="80" t="s">
        <v>407</v>
      </c>
      <c r="DA124" s="80" t="s">
        <v>407</v>
      </c>
      <c r="DB124" s="79">
        <v>18</v>
      </c>
      <c r="DC124" s="131">
        <v>0</v>
      </c>
      <c r="DD124" s="3" t="s">
        <v>407</v>
      </c>
      <c r="DE124" s="3" t="s">
        <v>407</v>
      </c>
      <c r="DF124" s="3" t="s">
        <v>407</v>
      </c>
      <c r="DG124" s="79">
        <v>0</v>
      </c>
      <c r="DH124" s="4">
        <v>99</v>
      </c>
      <c r="DI124" s="80">
        <v>106.35</v>
      </c>
      <c r="DJ124" s="138">
        <v>99.67</v>
      </c>
      <c r="DK124" s="80">
        <v>100.87</v>
      </c>
      <c r="DL124" s="3">
        <v>135</v>
      </c>
      <c r="DP124" s="1"/>
      <c r="DQ124" s="1"/>
    </row>
    <row r="125" spans="1:121" s="3" customFormat="1" x14ac:dyDescent="0.2">
      <c r="A125" s="3">
        <v>192</v>
      </c>
      <c r="B125" s="3" t="s">
        <v>134</v>
      </c>
      <c r="C125" s="3" t="s">
        <v>167</v>
      </c>
      <c r="D125" s="3" t="s">
        <v>451</v>
      </c>
      <c r="E125" s="14">
        <v>2020</v>
      </c>
      <c r="F125" s="82">
        <v>8820</v>
      </c>
      <c r="G125" s="82">
        <v>1551342</v>
      </c>
      <c r="H125" s="82">
        <v>1130451</v>
      </c>
      <c r="I125" s="11">
        <v>1770</v>
      </c>
      <c r="J125" s="82">
        <v>306215</v>
      </c>
      <c r="K125" s="82">
        <v>232131</v>
      </c>
      <c r="L125" s="131">
        <v>98</v>
      </c>
      <c r="M125" s="131">
        <v>0</v>
      </c>
      <c r="N125" s="131">
        <v>0</v>
      </c>
      <c r="O125" s="132">
        <v>0</v>
      </c>
      <c r="P125" s="3" t="s">
        <v>407</v>
      </c>
      <c r="Q125" s="79">
        <v>0</v>
      </c>
      <c r="R125" s="131">
        <v>0</v>
      </c>
      <c r="S125" s="131">
        <v>0</v>
      </c>
      <c r="T125" s="80" t="s">
        <v>407</v>
      </c>
      <c r="U125" s="80" t="s">
        <v>407</v>
      </c>
      <c r="V125" s="79">
        <v>0</v>
      </c>
      <c r="W125" s="131">
        <v>0</v>
      </c>
      <c r="X125" s="3" t="s">
        <v>407</v>
      </c>
      <c r="Y125" s="3" t="s">
        <v>407</v>
      </c>
      <c r="Z125" s="3" t="s">
        <v>407</v>
      </c>
      <c r="AA125" s="79">
        <v>0</v>
      </c>
      <c r="AB125" s="4">
        <v>98</v>
      </c>
      <c r="AC125" s="80">
        <v>106.36</v>
      </c>
      <c r="AD125" s="80">
        <v>99.68</v>
      </c>
      <c r="AE125" s="3">
        <v>100.88</v>
      </c>
      <c r="AF125" s="81">
        <v>130</v>
      </c>
      <c r="AG125" s="105">
        <v>31901951</v>
      </c>
      <c r="AH125" s="105">
        <v>0</v>
      </c>
      <c r="AI125" s="105">
        <v>0</v>
      </c>
      <c r="AJ125" s="105">
        <v>0</v>
      </c>
      <c r="AK125" s="82" t="s">
        <v>407</v>
      </c>
      <c r="AL125" s="135">
        <v>0</v>
      </c>
      <c r="AM125" s="135">
        <v>0</v>
      </c>
      <c r="AN125" s="82" t="s">
        <v>407</v>
      </c>
      <c r="AO125" s="82" t="s">
        <v>407</v>
      </c>
      <c r="AP125" s="105">
        <v>0</v>
      </c>
      <c r="AQ125" s="82" t="s">
        <v>407</v>
      </c>
      <c r="AR125" s="82" t="s">
        <v>407</v>
      </c>
      <c r="AS125" s="82" t="s">
        <v>407</v>
      </c>
      <c r="AT125" s="104">
        <v>3617</v>
      </c>
      <c r="AU125" s="82">
        <v>4198</v>
      </c>
      <c r="AV125" s="82">
        <v>3770</v>
      </c>
      <c r="AW125" s="80">
        <v>610.20000000000005</v>
      </c>
      <c r="AX125" s="82">
        <v>8820</v>
      </c>
      <c r="AY125" s="80">
        <v>14.4542688381056</v>
      </c>
      <c r="AZ125" s="83">
        <v>1.7899999999999999E-2</v>
      </c>
      <c r="BA125" s="3">
        <v>416</v>
      </c>
      <c r="BB125" s="3">
        <v>23244</v>
      </c>
      <c r="BC125" s="123">
        <v>102.3</v>
      </c>
      <c r="BD125" s="3">
        <v>104.2</v>
      </c>
      <c r="BE125" s="86"/>
      <c r="BF125" s="86"/>
      <c r="BG125" s="86"/>
      <c r="BH125" s="86" t="s">
        <v>407</v>
      </c>
      <c r="BI125" s="92"/>
      <c r="BJ125" s="86"/>
      <c r="BK125" s="86" t="s">
        <v>407</v>
      </c>
      <c r="BL125" s="86" t="s">
        <v>407</v>
      </c>
      <c r="BM125" s="86"/>
      <c r="BN125" s="86" t="s">
        <v>407</v>
      </c>
      <c r="BO125" s="86" t="s">
        <v>407</v>
      </c>
      <c r="BP125" s="86" t="s">
        <v>407</v>
      </c>
      <c r="BQ125" s="86" t="s">
        <v>407</v>
      </c>
      <c r="BR125" s="86" t="s">
        <v>407</v>
      </c>
      <c r="BV125" s="3" t="s">
        <v>407</v>
      </c>
      <c r="BY125" s="3" t="s">
        <v>407</v>
      </c>
      <c r="BZ125" s="3" t="s">
        <v>407</v>
      </c>
      <c r="CB125" s="3" t="s">
        <v>407</v>
      </c>
      <c r="CC125" s="3" t="s">
        <v>407</v>
      </c>
      <c r="CD125" s="3" t="s">
        <v>407</v>
      </c>
      <c r="CE125" s="85">
        <v>31901951</v>
      </c>
      <c r="CF125" s="82">
        <v>0</v>
      </c>
      <c r="CG125" s="82">
        <v>0</v>
      </c>
      <c r="CH125" s="82">
        <v>0</v>
      </c>
      <c r="CI125" s="82" t="s">
        <v>407</v>
      </c>
      <c r="CJ125" s="82">
        <v>0</v>
      </c>
      <c r="CK125" s="82">
        <v>0</v>
      </c>
      <c r="CL125" s="82" t="s">
        <v>407</v>
      </c>
      <c r="CM125" s="82" t="s">
        <v>407</v>
      </c>
      <c r="CN125" s="82">
        <v>0</v>
      </c>
      <c r="CO125" s="82" t="s">
        <v>407</v>
      </c>
      <c r="CP125" s="82" t="s">
        <v>407</v>
      </c>
      <c r="CQ125" s="82" t="s">
        <v>407</v>
      </c>
      <c r="CR125" s="131">
        <v>98</v>
      </c>
      <c r="CS125" s="131">
        <v>0</v>
      </c>
      <c r="CT125" s="131">
        <v>0</v>
      </c>
      <c r="CU125" s="132">
        <v>0</v>
      </c>
      <c r="CV125" s="3" t="s">
        <v>407</v>
      </c>
      <c r="CW125" s="79">
        <v>0</v>
      </c>
      <c r="CX125" s="131">
        <v>0</v>
      </c>
      <c r="CY125" s="131">
        <v>0</v>
      </c>
      <c r="CZ125" s="80" t="s">
        <v>407</v>
      </c>
      <c r="DA125" s="80" t="s">
        <v>407</v>
      </c>
      <c r="DB125" s="79">
        <v>0</v>
      </c>
      <c r="DC125" s="131">
        <v>0</v>
      </c>
      <c r="DD125" s="3" t="s">
        <v>407</v>
      </c>
      <c r="DE125" s="3" t="s">
        <v>407</v>
      </c>
      <c r="DF125" s="3" t="s">
        <v>407</v>
      </c>
      <c r="DG125" s="79">
        <v>0</v>
      </c>
      <c r="DH125" s="4">
        <v>98</v>
      </c>
      <c r="DI125" s="80">
        <v>106.35</v>
      </c>
      <c r="DJ125" s="138">
        <v>99.67</v>
      </c>
      <c r="DK125" s="80">
        <v>100.87</v>
      </c>
      <c r="DL125" s="3">
        <v>135</v>
      </c>
      <c r="DP125" s="1"/>
      <c r="DQ125" s="1"/>
    </row>
    <row r="126" spans="1:121" s="152" customFormat="1" x14ac:dyDescent="0.2">
      <c r="A126" s="152">
        <v>193</v>
      </c>
      <c r="B126" s="152" t="s">
        <v>135</v>
      </c>
      <c r="C126" s="152" t="s">
        <v>167</v>
      </c>
      <c r="D126" s="152" t="s">
        <v>451</v>
      </c>
      <c r="E126" s="239">
        <v>2020</v>
      </c>
      <c r="F126" s="240">
        <v>8918</v>
      </c>
      <c r="G126" s="240">
        <v>1551342</v>
      </c>
      <c r="H126" s="240">
        <v>1130451</v>
      </c>
      <c r="I126" s="240">
        <v>1978</v>
      </c>
      <c r="J126" s="240">
        <v>306215</v>
      </c>
      <c r="K126" s="240">
        <v>232131</v>
      </c>
      <c r="L126" s="241">
        <v>40</v>
      </c>
      <c r="M126" s="241">
        <v>0</v>
      </c>
      <c r="N126" s="241">
        <v>0</v>
      </c>
      <c r="O126" s="242">
        <v>0</v>
      </c>
      <c r="P126" s="152" t="s">
        <v>407</v>
      </c>
      <c r="Q126" s="243">
        <v>0</v>
      </c>
      <c r="R126" s="241">
        <v>0</v>
      </c>
      <c r="S126" s="241">
        <v>0</v>
      </c>
      <c r="T126" s="244" t="s">
        <v>407</v>
      </c>
      <c r="U126" s="244" t="s">
        <v>407</v>
      </c>
      <c r="V126" s="243">
        <v>0</v>
      </c>
      <c r="W126" s="241">
        <v>63</v>
      </c>
      <c r="X126" s="152" t="s">
        <v>407</v>
      </c>
      <c r="Y126" s="152" t="s">
        <v>407</v>
      </c>
      <c r="Z126" s="152" t="s">
        <v>407</v>
      </c>
      <c r="AA126" s="243">
        <v>63</v>
      </c>
      <c r="AB126" s="244">
        <v>103</v>
      </c>
      <c r="AC126" s="244">
        <v>106.36</v>
      </c>
      <c r="AD126" s="244">
        <v>99.68</v>
      </c>
      <c r="AE126" s="152">
        <v>100.88</v>
      </c>
      <c r="AF126" s="245">
        <v>130</v>
      </c>
      <c r="AG126" s="246">
        <v>35787645</v>
      </c>
      <c r="AH126" s="246">
        <v>0</v>
      </c>
      <c r="AI126" s="246">
        <v>0</v>
      </c>
      <c r="AJ126" s="246">
        <v>0</v>
      </c>
      <c r="AK126" s="240" t="s">
        <v>407</v>
      </c>
      <c r="AL126" s="247">
        <v>0</v>
      </c>
      <c r="AM126" s="247">
        <v>0</v>
      </c>
      <c r="AN126" s="240" t="s">
        <v>407</v>
      </c>
      <c r="AO126" s="240" t="s">
        <v>407</v>
      </c>
      <c r="AP126" s="246">
        <v>35787645</v>
      </c>
      <c r="AQ126" s="240" t="s">
        <v>407</v>
      </c>
      <c r="AR126" s="240" t="s">
        <v>407</v>
      </c>
      <c r="AS126" s="240" t="s">
        <v>407</v>
      </c>
      <c r="AT126" s="248">
        <v>4013</v>
      </c>
      <c r="AU126" s="240">
        <v>4198</v>
      </c>
      <c r="AV126" s="240">
        <v>3770</v>
      </c>
      <c r="AW126" s="244">
        <v>1407.48</v>
      </c>
      <c r="AX126" s="240">
        <v>8918</v>
      </c>
      <c r="AY126" s="244">
        <v>6.3361625604359402</v>
      </c>
      <c r="AZ126" s="249">
        <v>2.0000000000000001E-4</v>
      </c>
      <c r="BA126" s="152">
        <v>2</v>
      </c>
      <c r="BB126" s="152">
        <v>10169</v>
      </c>
      <c r="BC126" s="250">
        <v>102.3</v>
      </c>
      <c r="BD126" s="152">
        <v>104.2</v>
      </c>
      <c r="BE126" s="251"/>
      <c r="BF126" s="251"/>
      <c r="BG126" s="251"/>
      <c r="BH126" s="251" t="s">
        <v>407</v>
      </c>
      <c r="BI126" s="252"/>
      <c r="BJ126" s="251"/>
      <c r="BK126" s="251" t="s">
        <v>407</v>
      </c>
      <c r="BL126" s="251" t="s">
        <v>407</v>
      </c>
      <c r="BM126" s="251">
        <v>1024</v>
      </c>
      <c r="BN126" s="251" t="s">
        <v>407</v>
      </c>
      <c r="BO126" s="251" t="s">
        <v>407</v>
      </c>
      <c r="BP126" s="251" t="s">
        <v>407</v>
      </c>
      <c r="BQ126" s="251" t="s">
        <v>407</v>
      </c>
      <c r="BR126" s="251" t="s">
        <v>407</v>
      </c>
      <c r="BV126" s="152" t="s">
        <v>407</v>
      </c>
      <c r="BY126" s="152" t="s">
        <v>407</v>
      </c>
      <c r="BZ126" s="152" t="s">
        <v>407</v>
      </c>
      <c r="CA126" s="152" t="s">
        <v>135</v>
      </c>
      <c r="CB126" s="152" t="s">
        <v>407</v>
      </c>
      <c r="CC126" s="152" t="s">
        <v>407</v>
      </c>
      <c r="CD126" s="152" t="s">
        <v>407</v>
      </c>
      <c r="CE126" s="253">
        <v>35787645</v>
      </c>
      <c r="CF126" s="240">
        <v>0</v>
      </c>
      <c r="CG126" s="240">
        <v>0</v>
      </c>
      <c r="CH126" s="240">
        <v>0</v>
      </c>
      <c r="CI126" s="240" t="s">
        <v>407</v>
      </c>
      <c r="CJ126" s="240">
        <v>0</v>
      </c>
      <c r="CK126" s="240">
        <v>0</v>
      </c>
      <c r="CL126" s="240" t="s">
        <v>407</v>
      </c>
      <c r="CM126" s="240" t="s">
        <v>407</v>
      </c>
      <c r="CN126" s="240">
        <v>35787645</v>
      </c>
      <c r="CO126" s="240" t="s">
        <v>407</v>
      </c>
      <c r="CP126" s="240" t="s">
        <v>407</v>
      </c>
      <c r="CQ126" s="240" t="s">
        <v>407</v>
      </c>
      <c r="CR126" s="241">
        <v>40</v>
      </c>
      <c r="CS126" s="241">
        <v>0</v>
      </c>
      <c r="CT126" s="241">
        <v>0</v>
      </c>
      <c r="CU126" s="242">
        <v>0</v>
      </c>
      <c r="CV126" s="152" t="s">
        <v>407</v>
      </c>
      <c r="CW126" s="243">
        <v>0</v>
      </c>
      <c r="CX126" s="241">
        <v>0</v>
      </c>
      <c r="CY126" s="241">
        <v>0</v>
      </c>
      <c r="CZ126" s="244" t="s">
        <v>407</v>
      </c>
      <c r="DA126" s="244" t="s">
        <v>407</v>
      </c>
      <c r="DB126" s="243">
        <v>0</v>
      </c>
      <c r="DC126" s="241">
        <v>63</v>
      </c>
      <c r="DD126" s="152" t="s">
        <v>407</v>
      </c>
      <c r="DE126" s="152" t="s">
        <v>407</v>
      </c>
      <c r="DF126" s="152" t="s">
        <v>407</v>
      </c>
      <c r="DG126" s="243">
        <v>63</v>
      </c>
      <c r="DH126" s="244">
        <v>103</v>
      </c>
      <c r="DI126" s="244">
        <v>106.35</v>
      </c>
      <c r="DJ126" s="254">
        <v>99.67</v>
      </c>
      <c r="DK126" s="244">
        <v>100.87</v>
      </c>
      <c r="DL126" s="152">
        <v>135</v>
      </c>
    </row>
    <row r="127" spans="1:121" s="3" customFormat="1" x14ac:dyDescent="0.2">
      <c r="A127" s="3">
        <v>194</v>
      </c>
      <c r="B127" s="3" t="s">
        <v>136</v>
      </c>
      <c r="C127" s="3" t="s">
        <v>167</v>
      </c>
      <c r="D127" s="3" t="s">
        <v>451</v>
      </c>
      <c r="E127" s="14">
        <v>2020</v>
      </c>
      <c r="F127" s="82">
        <v>5302</v>
      </c>
      <c r="G127" s="82">
        <v>1551342</v>
      </c>
      <c r="H127" s="82">
        <v>1130451</v>
      </c>
      <c r="I127" s="11">
        <v>1171</v>
      </c>
      <c r="J127" s="82">
        <v>306215</v>
      </c>
      <c r="K127" s="82">
        <v>232131</v>
      </c>
      <c r="L127" s="131">
        <v>80</v>
      </c>
      <c r="M127" s="131">
        <v>0</v>
      </c>
      <c r="N127" s="131">
        <v>0</v>
      </c>
      <c r="O127" s="132">
        <v>0</v>
      </c>
      <c r="P127" s="3" t="s">
        <v>407</v>
      </c>
      <c r="Q127" s="79">
        <v>0</v>
      </c>
      <c r="R127" s="131">
        <v>14</v>
      </c>
      <c r="S127" s="131">
        <v>0</v>
      </c>
      <c r="T127" s="80" t="s">
        <v>407</v>
      </c>
      <c r="U127" s="80" t="s">
        <v>407</v>
      </c>
      <c r="V127" s="79">
        <v>14</v>
      </c>
      <c r="W127" s="131">
        <v>0</v>
      </c>
      <c r="X127" s="3" t="s">
        <v>407</v>
      </c>
      <c r="Y127" s="3" t="s">
        <v>407</v>
      </c>
      <c r="Z127" s="3" t="s">
        <v>407</v>
      </c>
      <c r="AA127" s="79">
        <v>0</v>
      </c>
      <c r="AB127" s="4">
        <v>94</v>
      </c>
      <c r="AC127" s="80">
        <v>106.36</v>
      </c>
      <c r="AD127" s="80">
        <v>99.68</v>
      </c>
      <c r="AE127" s="3">
        <v>100.88</v>
      </c>
      <c r="AF127" s="81">
        <v>130</v>
      </c>
      <c r="AG127" s="105">
        <v>23829916</v>
      </c>
      <c r="AH127" s="105">
        <v>0</v>
      </c>
      <c r="AI127" s="105">
        <v>0</v>
      </c>
      <c r="AJ127" s="105">
        <v>0</v>
      </c>
      <c r="AK127" s="82" t="s">
        <v>407</v>
      </c>
      <c r="AL127" s="135">
        <v>23829916</v>
      </c>
      <c r="AM127" s="135">
        <v>0</v>
      </c>
      <c r="AN127" s="82" t="s">
        <v>407</v>
      </c>
      <c r="AO127" s="82" t="s">
        <v>407</v>
      </c>
      <c r="AP127" s="105">
        <v>0</v>
      </c>
      <c r="AQ127" s="82" t="s">
        <v>407</v>
      </c>
      <c r="AR127" s="82" t="s">
        <v>407</v>
      </c>
      <c r="AS127" s="82" t="s">
        <v>407</v>
      </c>
      <c r="AT127" s="104">
        <v>4495</v>
      </c>
      <c r="AU127" s="82">
        <v>4198</v>
      </c>
      <c r="AV127" s="82">
        <v>3770</v>
      </c>
      <c r="AW127" s="80">
        <v>2327.4899999999998</v>
      </c>
      <c r="AX127" s="82">
        <v>5302</v>
      </c>
      <c r="AY127" s="80">
        <v>2.2779940803893899</v>
      </c>
      <c r="AZ127" s="83">
        <v>0</v>
      </c>
      <c r="BA127" s="3">
        <v>0</v>
      </c>
      <c r="BB127" s="3">
        <v>3663</v>
      </c>
      <c r="BC127" s="123">
        <v>102.3</v>
      </c>
      <c r="BD127" s="3">
        <v>104.2</v>
      </c>
      <c r="BE127" s="86"/>
      <c r="BF127" s="86"/>
      <c r="BG127" s="86"/>
      <c r="BH127" s="86" t="s">
        <v>407</v>
      </c>
      <c r="BI127" s="92">
        <v>138</v>
      </c>
      <c r="BJ127" s="86"/>
      <c r="BK127" s="86" t="s">
        <v>407</v>
      </c>
      <c r="BL127" s="86" t="s">
        <v>407</v>
      </c>
      <c r="BM127" s="86"/>
      <c r="BN127" s="86" t="s">
        <v>407</v>
      </c>
      <c r="BO127" s="86" t="s">
        <v>407</v>
      </c>
      <c r="BP127" s="86" t="s">
        <v>407</v>
      </c>
      <c r="BQ127" s="86" t="s">
        <v>407</v>
      </c>
      <c r="BR127" s="86" t="s">
        <v>407</v>
      </c>
      <c r="BV127" s="3" t="s">
        <v>407</v>
      </c>
      <c r="BW127" s="3" t="s">
        <v>317</v>
      </c>
      <c r="BY127" s="3" t="s">
        <v>407</v>
      </c>
      <c r="BZ127" s="3" t="s">
        <v>407</v>
      </c>
      <c r="CB127" s="3" t="s">
        <v>407</v>
      </c>
      <c r="CC127" s="3" t="s">
        <v>407</v>
      </c>
      <c r="CD127" s="3" t="s">
        <v>407</v>
      </c>
      <c r="CE127" s="85">
        <v>22553714</v>
      </c>
      <c r="CF127" s="82">
        <v>0</v>
      </c>
      <c r="CG127" s="82">
        <v>0</v>
      </c>
      <c r="CH127" s="82">
        <v>0</v>
      </c>
      <c r="CI127" s="82" t="s">
        <v>407</v>
      </c>
      <c r="CJ127" s="82">
        <v>22553714</v>
      </c>
      <c r="CK127" s="82">
        <v>0</v>
      </c>
      <c r="CL127" s="82" t="s">
        <v>407</v>
      </c>
      <c r="CM127" s="82" t="s">
        <v>407</v>
      </c>
      <c r="CN127" s="82">
        <v>0</v>
      </c>
      <c r="CO127" s="82" t="s">
        <v>407</v>
      </c>
      <c r="CP127" s="82" t="s">
        <v>407</v>
      </c>
      <c r="CQ127" s="82" t="s">
        <v>407</v>
      </c>
      <c r="CR127" s="131">
        <v>80</v>
      </c>
      <c r="CS127" s="131">
        <v>0</v>
      </c>
      <c r="CT127" s="131">
        <v>0</v>
      </c>
      <c r="CU127" s="132">
        <v>0</v>
      </c>
      <c r="CV127" s="3" t="s">
        <v>407</v>
      </c>
      <c r="CW127" s="79">
        <v>0</v>
      </c>
      <c r="CX127" s="131">
        <v>14</v>
      </c>
      <c r="CY127" s="131">
        <v>0</v>
      </c>
      <c r="CZ127" s="80" t="s">
        <v>407</v>
      </c>
      <c r="DA127" s="80" t="s">
        <v>407</v>
      </c>
      <c r="DB127" s="79">
        <v>14</v>
      </c>
      <c r="DC127" s="131">
        <v>0</v>
      </c>
      <c r="DD127" s="3" t="s">
        <v>407</v>
      </c>
      <c r="DE127" s="3" t="s">
        <v>407</v>
      </c>
      <c r="DF127" s="3" t="s">
        <v>407</v>
      </c>
      <c r="DG127" s="79">
        <v>0</v>
      </c>
      <c r="DH127" s="4">
        <v>94</v>
      </c>
      <c r="DI127" s="80">
        <v>106.35</v>
      </c>
      <c r="DJ127" s="138">
        <v>99.67</v>
      </c>
      <c r="DK127" s="80">
        <v>100.87</v>
      </c>
      <c r="DL127" s="3">
        <v>135</v>
      </c>
      <c r="DP127" s="1"/>
      <c r="DQ127" s="1"/>
    </row>
    <row r="128" spans="1:121" s="3" customFormat="1" x14ac:dyDescent="0.2">
      <c r="A128" s="3">
        <v>195</v>
      </c>
      <c r="B128" s="3" t="s">
        <v>137</v>
      </c>
      <c r="C128" s="3" t="s">
        <v>167</v>
      </c>
      <c r="D128" s="3" t="s">
        <v>451</v>
      </c>
      <c r="E128" s="14">
        <v>2020</v>
      </c>
      <c r="F128" s="82">
        <v>10778</v>
      </c>
      <c r="G128" s="82">
        <v>1551342</v>
      </c>
      <c r="H128" s="82">
        <v>1130451</v>
      </c>
      <c r="I128" s="11">
        <v>2206</v>
      </c>
      <c r="J128" s="82">
        <v>306215</v>
      </c>
      <c r="K128" s="82">
        <v>232131</v>
      </c>
      <c r="L128" s="131">
        <v>87</v>
      </c>
      <c r="M128" s="131">
        <v>0</v>
      </c>
      <c r="N128" s="131">
        <v>0</v>
      </c>
      <c r="O128" s="132">
        <v>0</v>
      </c>
      <c r="P128" s="3" t="s">
        <v>407</v>
      </c>
      <c r="Q128" s="79">
        <v>0</v>
      </c>
      <c r="R128" s="131">
        <v>0</v>
      </c>
      <c r="S128" s="131">
        <v>0</v>
      </c>
      <c r="T128" s="80" t="s">
        <v>407</v>
      </c>
      <c r="U128" s="80" t="s">
        <v>407</v>
      </c>
      <c r="V128" s="79">
        <v>0</v>
      </c>
      <c r="W128" s="131">
        <v>0</v>
      </c>
      <c r="X128" s="3" t="s">
        <v>407</v>
      </c>
      <c r="Y128" s="3" t="s">
        <v>407</v>
      </c>
      <c r="Z128" s="3" t="s">
        <v>407</v>
      </c>
      <c r="AA128" s="79">
        <v>0</v>
      </c>
      <c r="AB128" s="4">
        <v>87</v>
      </c>
      <c r="AC128" s="80">
        <v>106.36</v>
      </c>
      <c r="AD128" s="80">
        <v>99.68</v>
      </c>
      <c r="AE128" s="3">
        <v>100.88</v>
      </c>
      <c r="AF128" s="81">
        <v>130</v>
      </c>
      <c r="AG128" s="105">
        <v>54724353</v>
      </c>
      <c r="AH128" s="105">
        <v>0</v>
      </c>
      <c r="AI128" s="105">
        <v>0</v>
      </c>
      <c r="AJ128" s="105">
        <v>0</v>
      </c>
      <c r="AK128" s="82" t="s">
        <v>407</v>
      </c>
      <c r="AL128" s="135">
        <v>0</v>
      </c>
      <c r="AM128" s="135">
        <v>0</v>
      </c>
      <c r="AN128" s="82" t="s">
        <v>407</v>
      </c>
      <c r="AO128" s="82" t="s">
        <v>407</v>
      </c>
      <c r="AP128" s="105">
        <v>0</v>
      </c>
      <c r="AQ128" s="82" t="s">
        <v>407</v>
      </c>
      <c r="AR128" s="82" t="s">
        <v>407</v>
      </c>
      <c r="AS128" s="82" t="s">
        <v>407</v>
      </c>
      <c r="AT128" s="104">
        <v>5077</v>
      </c>
      <c r="AU128" s="82">
        <v>4198</v>
      </c>
      <c r="AV128" s="82">
        <v>3770</v>
      </c>
      <c r="AW128" s="80">
        <v>732.19</v>
      </c>
      <c r="AX128" s="82">
        <v>10778</v>
      </c>
      <c r="AY128" s="80">
        <v>14.720142561595599</v>
      </c>
      <c r="AZ128" s="83">
        <v>2.5000000000000001E-3</v>
      </c>
      <c r="BA128" s="3">
        <v>58</v>
      </c>
      <c r="BB128" s="3">
        <v>23640</v>
      </c>
      <c r="BC128" s="123">
        <v>102.3</v>
      </c>
      <c r="BD128" s="3">
        <v>104.2</v>
      </c>
      <c r="BE128" s="86"/>
      <c r="BF128" s="86"/>
      <c r="BG128" s="86"/>
      <c r="BH128" s="86" t="s">
        <v>407</v>
      </c>
      <c r="BI128" s="92"/>
      <c r="BJ128" s="86"/>
      <c r="BK128" s="86" t="s">
        <v>407</v>
      </c>
      <c r="BL128" s="86" t="s">
        <v>407</v>
      </c>
      <c r="BM128" s="86"/>
      <c r="BN128" s="86" t="s">
        <v>407</v>
      </c>
      <c r="BO128" s="86" t="s">
        <v>407</v>
      </c>
      <c r="BP128" s="86" t="s">
        <v>407</v>
      </c>
      <c r="BQ128" s="86" t="s">
        <v>407</v>
      </c>
      <c r="BR128" s="86" t="s">
        <v>407</v>
      </c>
      <c r="BV128" s="3" t="s">
        <v>407</v>
      </c>
      <c r="BY128" s="3" t="s">
        <v>407</v>
      </c>
      <c r="BZ128" s="3" t="s">
        <v>407</v>
      </c>
      <c r="CB128" s="3" t="s">
        <v>407</v>
      </c>
      <c r="CC128" s="3" t="s">
        <v>407</v>
      </c>
      <c r="CD128" s="3" t="s">
        <v>407</v>
      </c>
      <c r="CE128" s="85">
        <v>47791347</v>
      </c>
      <c r="CF128" s="82">
        <v>0</v>
      </c>
      <c r="CG128" s="82">
        <v>0</v>
      </c>
      <c r="CH128" s="82">
        <v>0</v>
      </c>
      <c r="CI128" s="82" t="s">
        <v>407</v>
      </c>
      <c r="CJ128" s="82">
        <v>0</v>
      </c>
      <c r="CK128" s="82">
        <v>0</v>
      </c>
      <c r="CL128" s="82" t="s">
        <v>407</v>
      </c>
      <c r="CM128" s="82" t="s">
        <v>407</v>
      </c>
      <c r="CN128" s="82">
        <v>0</v>
      </c>
      <c r="CO128" s="82" t="s">
        <v>407</v>
      </c>
      <c r="CP128" s="82" t="s">
        <v>407</v>
      </c>
      <c r="CQ128" s="82" t="s">
        <v>407</v>
      </c>
      <c r="CR128" s="131">
        <v>87</v>
      </c>
      <c r="CS128" s="131">
        <v>0</v>
      </c>
      <c r="CT128" s="131">
        <v>0</v>
      </c>
      <c r="CU128" s="132">
        <v>0</v>
      </c>
      <c r="CV128" s="3" t="s">
        <v>407</v>
      </c>
      <c r="CW128" s="79">
        <v>0</v>
      </c>
      <c r="CX128" s="131">
        <v>0</v>
      </c>
      <c r="CY128" s="131">
        <v>0</v>
      </c>
      <c r="CZ128" s="80" t="s">
        <v>407</v>
      </c>
      <c r="DA128" s="80" t="s">
        <v>407</v>
      </c>
      <c r="DB128" s="79">
        <v>0</v>
      </c>
      <c r="DC128" s="131">
        <v>0</v>
      </c>
      <c r="DD128" s="3" t="s">
        <v>407</v>
      </c>
      <c r="DE128" s="3" t="s">
        <v>407</v>
      </c>
      <c r="DF128" s="3" t="s">
        <v>407</v>
      </c>
      <c r="DG128" s="79">
        <v>0</v>
      </c>
      <c r="DH128" s="4">
        <v>87</v>
      </c>
      <c r="DI128" s="80">
        <v>106.35</v>
      </c>
      <c r="DJ128" s="138">
        <v>99.67</v>
      </c>
      <c r="DK128" s="80">
        <v>100.87</v>
      </c>
      <c r="DL128" s="3">
        <v>135</v>
      </c>
      <c r="DP128" s="1"/>
      <c r="DQ128" s="1"/>
    </row>
    <row r="129" spans="1:121" s="3" customFormat="1" x14ac:dyDescent="0.2">
      <c r="A129" s="3">
        <v>196</v>
      </c>
      <c r="B129" s="3" t="s">
        <v>138</v>
      </c>
      <c r="C129" s="3" t="s">
        <v>167</v>
      </c>
      <c r="D129" s="3" t="s">
        <v>451</v>
      </c>
      <c r="E129" s="14">
        <v>2020</v>
      </c>
      <c r="F129" s="82">
        <v>4078</v>
      </c>
      <c r="G129" s="82">
        <v>1551342</v>
      </c>
      <c r="H129" s="82">
        <v>1130451</v>
      </c>
      <c r="I129" s="11">
        <v>865</v>
      </c>
      <c r="J129" s="82">
        <v>306215</v>
      </c>
      <c r="K129" s="82">
        <v>232131</v>
      </c>
      <c r="L129" s="131">
        <v>111</v>
      </c>
      <c r="M129" s="131">
        <v>0</v>
      </c>
      <c r="N129" s="131">
        <v>0</v>
      </c>
      <c r="O129" s="132">
        <v>0</v>
      </c>
      <c r="P129" s="3" t="s">
        <v>407</v>
      </c>
      <c r="Q129" s="79">
        <v>0</v>
      </c>
      <c r="R129" s="131">
        <v>0</v>
      </c>
      <c r="S129" s="131">
        <v>0</v>
      </c>
      <c r="T129" s="80" t="s">
        <v>407</v>
      </c>
      <c r="U129" s="80" t="s">
        <v>407</v>
      </c>
      <c r="V129" s="79">
        <v>0</v>
      </c>
      <c r="W129" s="131">
        <v>0</v>
      </c>
      <c r="X129" s="3" t="s">
        <v>407</v>
      </c>
      <c r="Y129" s="3" t="s">
        <v>407</v>
      </c>
      <c r="Z129" s="3" t="s">
        <v>407</v>
      </c>
      <c r="AA129" s="79">
        <v>0</v>
      </c>
      <c r="AB129" s="4">
        <v>111</v>
      </c>
      <c r="AC129" s="80">
        <v>106.36</v>
      </c>
      <c r="AD129" s="80">
        <v>99.68</v>
      </c>
      <c r="AE129" s="3">
        <v>100.88</v>
      </c>
      <c r="AF129" s="81">
        <v>130</v>
      </c>
      <c r="AG129" s="105">
        <v>9482538</v>
      </c>
      <c r="AH129" s="105">
        <v>0</v>
      </c>
      <c r="AI129" s="105">
        <v>0</v>
      </c>
      <c r="AJ129" s="105">
        <v>0</v>
      </c>
      <c r="AK129" s="82" t="s">
        <v>407</v>
      </c>
      <c r="AL129" s="135">
        <v>0</v>
      </c>
      <c r="AM129" s="135">
        <v>0</v>
      </c>
      <c r="AN129" s="82" t="s">
        <v>407</v>
      </c>
      <c r="AO129" s="82" t="s">
        <v>407</v>
      </c>
      <c r="AP129" s="105">
        <v>0</v>
      </c>
      <c r="AQ129" s="82" t="s">
        <v>407</v>
      </c>
      <c r="AR129" s="82" t="s">
        <v>407</v>
      </c>
      <c r="AS129" s="82" t="s">
        <v>407</v>
      </c>
      <c r="AT129" s="104">
        <v>2325</v>
      </c>
      <c r="AU129" s="82">
        <v>4198</v>
      </c>
      <c r="AV129" s="82">
        <v>3770</v>
      </c>
      <c r="AW129" s="80">
        <v>540.99</v>
      </c>
      <c r="AX129" s="82">
        <v>4078</v>
      </c>
      <c r="AY129" s="80">
        <v>7.5379892510993596</v>
      </c>
      <c r="AZ129" s="83">
        <v>8.9999999999999998E-4</v>
      </c>
      <c r="BA129" s="3">
        <v>11</v>
      </c>
      <c r="BB129" s="3">
        <v>12135</v>
      </c>
      <c r="BC129" s="123">
        <v>102.3</v>
      </c>
      <c r="BD129" s="3">
        <v>104.2</v>
      </c>
      <c r="BE129" s="86"/>
      <c r="BF129" s="86"/>
      <c r="BG129" s="86"/>
      <c r="BH129" s="86" t="s">
        <v>407</v>
      </c>
      <c r="BI129" s="92"/>
      <c r="BJ129" s="86"/>
      <c r="BK129" s="86" t="s">
        <v>407</v>
      </c>
      <c r="BL129" s="86" t="s">
        <v>407</v>
      </c>
      <c r="BM129" s="86"/>
      <c r="BN129" s="86" t="s">
        <v>407</v>
      </c>
      <c r="BO129" s="86" t="s">
        <v>407</v>
      </c>
      <c r="BP129" s="86" t="s">
        <v>407</v>
      </c>
      <c r="BQ129" s="86" t="s">
        <v>407</v>
      </c>
      <c r="BR129" s="86" t="s">
        <v>407</v>
      </c>
      <c r="BV129" s="3" t="s">
        <v>407</v>
      </c>
      <c r="BY129" s="3" t="s">
        <v>407</v>
      </c>
      <c r="BZ129" s="3" t="s">
        <v>407</v>
      </c>
      <c r="CB129" s="3" t="s">
        <v>407</v>
      </c>
      <c r="CC129" s="3" t="s">
        <v>407</v>
      </c>
      <c r="CD129" s="3" t="s">
        <v>407</v>
      </c>
      <c r="CE129" s="85">
        <v>14606545</v>
      </c>
      <c r="CF129" s="82">
        <v>0</v>
      </c>
      <c r="CG129" s="82">
        <v>0</v>
      </c>
      <c r="CH129" s="82">
        <v>0</v>
      </c>
      <c r="CI129" s="82" t="s">
        <v>407</v>
      </c>
      <c r="CJ129" s="82">
        <v>0</v>
      </c>
      <c r="CK129" s="82">
        <v>0</v>
      </c>
      <c r="CL129" s="82" t="s">
        <v>407</v>
      </c>
      <c r="CM129" s="82" t="s">
        <v>407</v>
      </c>
      <c r="CN129" s="82">
        <v>0</v>
      </c>
      <c r="CO129" s="82" t="s">
        <v>407</v>
      </c>
      <c r="CP129" s="82" t="s">
        <v>407</v>
      </c>
      <c r="CQ129" s="82" t="s">
        <v>407</v>
      </c>
      <c r="CR129" s="131">
        <v>111</v>
      </c>
      <c r="CS129" s="131">
        <v>0</v>
      </c>
      <c r="CT129" s="131">
        <v>0</v>
      </c>
      <c r="CU129" s="132">
        <v>0</v>
      </c>
      <c r="CV129" s="3" t="s">
        <v>407</v>
      </c>
      <c r="CW129" s="79">
        <v>0</v>
      </c>
      <c r="CX129" s="131">
        <v>0</v>
      </c>
      <c r="CY129" s="131">
        <v>0</v>
      </c>
      <c r="CZ129" s="80" t="s">
        <v>407</v>
      </c>
      <c r="DA129" s="80" t="s">
        <v>407</v>
      </c>
      <c r="DB129" s="79">
        <v>0</v>
      </c>
      <c r="DC129" s="131">
        <v>0</v>
      </c>
      <c r="DD129" s="3" t="s">
        <v>407</v>
      </c>
      <c r="DE129" s="3" t="s">
        <v>407</v>
      </c>
      <c r="DF129" s="3" t="s">
        <v>407</v>
      </c>
      <c r="DG129" s="79">
        <v>0</v>
      </c>
      <c r="DH129" s="4">
        <v>111</v>
      </c>
      <c r="DI129" s="80">
        <v>106.35</v>
      </c>
      <c r="DJ129" s="138">
        <v>99.67</v>
      </c>
      <c r="DK129" s="80">
        <v>100.87</v>
      </c>
      <c r="DL129" s="3">
        <v>135</v>
      </c>
      <c r="DP129" s="1"/>
      <c r="DQ129" s="1"/>
    </row>
    <row r="130" spans="1:121" s="3" customFormat="1" x14ac:dyDescent="0.2">
      <c r="A130" s="3">
        <v>197</v>
      </c>
      <c r="B130" s="3" t="s">
        <v>139</v>
      </c>
      <c r="C130" s="3" t="s">
        <v>167</v>
      </c>
      <c r="D130" s="3" t="s">
        <v>451</v>
      </c>
      <c r="E130" s="14">
        <v>2020</v>
      </c>
      <c r="F130" s="82">
        <v>5183</v>
      </c>
      <c r="G130" s="82">
        <v>1551342</v>
      </c>
      <c r="H130" s="82">
        <v>1130451</v>
      </c>
      <c r="I130" s="11">
        <v>1071</v>
      </c>
      <c r="J130" s="82">
        <v>306215</v>
      </c>
      <c r="K130" s="82">
        <v>232131</v>
      </c>
      <c r="L130" s="131">
        <v>36</v>
      </c>
      <c r="M130" s="131">
        <v>45</v>
      </c>
      <c r="N130" s="131">
        <v>0</v>
      </c>
      <c r="O130" s="132">
        <v>0</v>
      </c>
      <c r="P130" s="3" t="s">
        <v>407</v>
      </c>
      <c r="Q130" s="79">
        <v>45</v>
      </c>
      <c r="R130" s="131">
        <v>18</v>
      </c>
      <c r="S130" s="131">
        <v>0</v>
      </c>
      <c r="T130" s="80" t="s">
        <v>407</v>
      </c>
      <c r="U130" s="80" t="s">
        <v>407</v>
      </c>
      <c r="V130" s="79">
        <v>18</v>
      </c>
      <c r="W130" s="131">
        <v>0</v>
      </c>
      <c r="X130" s="3" t="s">
        <v>407</v>
      </c>
      <c r="Y130" s="3" t="s">
        <v>407</v>
      </c>
      <c r="Z130" s="3" t="s">
        <v>407</v>
      </c>
      <c r="AA130" s="79">
        <v>0</v>
      </c>
      <c r="AB130" s="4">
        <v>99</v>
      </c>
      <c r="AC130" s="80">
        <v>106.36</v>
      </c>
      <c r="AD130" s="80">
        <v>99.68</v>
      </c>
      <c r="AE130" s="3">
        <v>100.88</v>
      </c>
      <c r="AF130" s="81">
        <v>130</v>
      </c>
      <c r="AG130" s="105">
        <v>17689567</v>
      </c>
      <c r="AH130" s="105">
        <v>17689567</v>
      </c>
      <c r="AI130" s="105">
        <v>0</v>
      </c>
      <c r="AJ130" s="105">
        <v>0</v>
      </c>
      <c r="AK130" s="82" t="s">
        <v>407</v>
      </c>
      <c r="AL130" s="135">
        <v>17689567</v>
      </c>
      <c r="AM130" s="135">
        <v>0</v>
      </c>
      <c r="AN130" s="82" t="s">
        <v>407</v>
      </c>
      <c r="AO130" s="82" t="s">
        <v>407</v>
      </c>
      <c r="AP130" s="105">
        <v>0</v>
      </c>
      <c r="AQ130" s="82" t="s">
        <v>407</v>
      </c>
      <c r="AR130" s="82" t="s">
        <v>407</v>
      </c>
      <c r="AS130" s="82" t="s">
        <v>407</v>
      </c>
      <c r="AT130" s="104">
        <v>3413</v>
      </c>
      <c r="AU130" s="82">
        <v>4198</v>
      </c>
      <c r="AV130" s="82">
        <v>3770</v>
      </c>
      <c r="AW130" s="80">
        <v>1979.3</v>
      </c>
      <c r="AX130" s="82">
        <v>5183</v>
      </c>
      <c r="AY130" s="80">
        <v>2.6186077168756698</v>
      </c>
      <c r="AZ130" s="83">
        <v>0</v>
      </c>
      <c r="BA130" s="3">
        <v>0</v>
      </c>
      <c r="BB130" s="3">
        <v>4231</v>
      </c>
      <c r="BC130" s="123">
        <v>102.3</v>
      </c>
      <c r="BD130" s="3">
        <v>104.2</v>
      </c>
      <c r="BE130" s="86">
        <v>449</v>
      </c>
      <c r="BF130" s="86"/>
      <c r="BG130" s="86"/>
      <c r="BH130" s="86" t="s">
        <v>407</v>
      </c>
      <c r="BI130" s="92">
        <v>121</v>
      </c>
      <c r="BJ130" s="86"/>
      <c r="BK130" s="86" t="s">
        <v>407</v>
      </c>
      <c r="BL130" s="86" t="s">
        <v>407</v>
      </c>
      <c r="BM130" s="86"/>
      <c r="BN130" s="86" t="s">
        <v>407</v>
      </c>
      <c r="BO130" s="86" t="s">
        <v>407</v>
      </c>
      <c r="BP130" s="86" t="s">
        <v>407</v>
      </c>
      <c r="BQ130" s="86" t="s">
        <v>407</v>
      </c>
      <c r="BR130" s="86" t="s">
        <v>407</v>
      </c>
      <c r="BS130" s="3" t="s">
        <v>139</v>
      </c>
      <c r="BV130" s="3" t="s">
        <v>407</v>
      </c>
      <c r="BW130" s="3" t="s">
        <v>400</v>
      </c>
      <c r="BY130" s="3" t="s">
        <v>407</v>
      </c>
      <c r="BZ130" s="3" t="s">
        <v>407</v>
      </c>
      <c r="CB130" s="3" t="s">
        <v>407</v>
      </c>
      <c r="CC130" s="3" t="s">
        <v>407</v>
      </c>
      <c r="CD130" s="3" t="s">
        <v>407</v>
      </c>
      <c r="CE130" s="85">
        <v>18562902</v>
      </c>
      <c r="CF130" s="82">
        <v>18562902</v>
      </c>
      <c r="CG130" s="82">
        <v>0</v>
      </c>
      <c r="CH130" s="82">
        <v>0</v>
      </c>
      <c r="CI130" s="82" t="s">
        <v>407</v>
      </c>
      <c r="CJ130" s="82">
        <v>18562902</v>
      </c>
      <c r="CK130" s="82">
        <v>0</v>
      </c>
      <c r="CL130" s="82" t="s">
        <v>407</v>
      </c>
      <c r="CM130" s="82" t="s">
        <v>407</v>
      </c>
      <c r="CN130" s="82">
        <v>0</v>
      </c>
      <c r="CO130" s="82" t="s">
        <v>407</v>
      </c>
      <c r="CP130" s="82" t="s">
        <v>407</v>
      </c>
      <c r="CQ130" s="82" t="s">
        <v>407</v>
      </c>
      <c r="CR130" s="131">
        <v>36</v>
      </c>
      <c r="CS130" s="131">
        <v>45</v>
      </c>
      <c r="CT130" s="131">
        <v>0</v>
      </c>
      <c r="CU130" s="132">
        <v>0</v>
      </c>
      <c r="CV130" s="3" t="s">
        <v>407</v>
      </c>
      <c r="CW130" s="79">
        <v>45</v>
      </c>
      <c r="CX130" s="131">
        <v>18</v>
      </c>
      <c r="CY130" s="131">
        <v>0</v>
      </c>
      <c r="CZ130" s="80" t="s">
        <v>407</v>
      </c>
      <c r="DA130" s="80" t="s">
        <v>407</v>
      </c>
      <c r="DB130" s="79">
        <v>18</v>
      </c>
      <c r="DC130" s="131">
        <v>0</v>
      </c>
      <c r="DD130" s="3" t="s">
        <v>407</v>
      </c>
      <c r="DE130" s="3" t="s">
        <v>407</v>
      </c>
      <c r="DF130" s="3" t="s">
        <v>407</v>
      </c>
      <c r="DG130" s="79">
        <v>0</v>
      </c>
      <c r="DH130" s="4">
        <v>99</v>
      </c>
      <c r="DI130" s="80">
        <v>106.35</v>
      </c>
      <c r="DJ130" s="138">
        <v>99.67</v>
      </c>
      <c r="DK130" s="80">
        <v>100.87</v>
      </c>
      <c r="DL130" s="3">
        <v>135</v>
      </c>
      <c r="DP130" s="1"/>
      <c r="DQ130" s="1"/>
    </row>
    <row r="131" spans="1:121" s="3" customFormat="1" x14ac:dyDescent="0.2">
      <c r="A131" s="3">
        <v>198</v>
      </c>
      <c r="B131" s="3" t="s">
        <v>140</v>
      </c>
      <c r="C131" s="3" t="s">
        <v>168</v>
      </c>
      <c r="D131" s="3" t="s">
        <v>451</v>
      </c>
      <c r="E131" s="14">
        <v>2020</v>
      </c>
      <c r="F131" s="82">
        <v>35295</v>
      </c>
      <c r="G131" s="82">
        <v>1551342</v>
      </c>
      <c r="H131" s="82">
        <v>1130451</v>
      </c>
      <c r="I131" s="11">
        <v>7089</v>
      </c>
      <c r="J131" s="82">
        <v>306215</v>
      </c>
      <c r="K131" s="82">
        <v>232131</v>
      </c>
      <c r="L131" s="131">
        <v>91</v>
      </c>
      <c r="M131" s="131">
        <v>0</v>
      </c>
      <c r="N131" s="131">
        <v>0</v>
      </c>
      <c r="O131" s="132">
        <v>0</v>
      </c>
      <c r="P131" s="3" t="s">
        <v>407</v>
      </c>
      <c r="Q131" s="79">
        <v>0</v>
      </c>
      <c r="R131" s="131">
        <v>18</v>
      </c>
      <c r="S131" s="131">
        <v>14</v>
      </c>
      <c r="T131" s="80" t="s">
        <v>407</v>
      </c>
      <c r="U131" s="80" t="s">
        <v>407</v>
      </c>
      <c r="V131" s="79">
        <v>17.548578831788902</v>
      </c>
      <c r="W131" s="131">
        <v>0</v>
      </c>
      <c r="X131" s="3" t="s">
        <v>407</v>
      </c>
      <c r="Y131" s="3" t="s">
        <v>407</v>
      </c>
      <c r="Z131" s="3" t="s">
        <v>407</v>
      </c>
      <c r="AA131" s="79">
        <v>0</v>
      </c>
      <c r="AB131" s="4">
        <v>108.55</v>
      </c>
      <c r="AC131" s="80">
        <v>106.36</v>
      </c>
      <c r="AD131" s="80">
        <v>99.68</v>
      </c>
      <c r="AE131" s="3">
        <v>100.88</v>
      </c>
      <c r="AF131" s="81">
        <v>130</v>
      </c>
      <c r="AG131" s="105">
        <v>106626998</v>
      </c>
      <c r="AH131" s="105">
        <v>0</v>
      </c>
      <c r="AI131" s="105">
        <v>0</v>
      </c>
      <c r="AJ131" s="105">
        <v>0</v>
      </c>
      <c r="AK131" s="82" t="s">
        <v>407</v>
      </c>
      <c r="AL131" s="135">
        <v>94593577</v>
      </c>
      <c r="AM131" s="135">
        <v>12033421</v>
      </c>
      <c r="AN131" s="82" t="s">
        <v>407</v>
      </c>
      <c r="AO131" s="82" t="s">
        <v>407</v>
      </c>
      <c r="AP131" s="105">
        <v>0</v>
      </c>
      <c r="AQ131" s="82" t="s">
        <v>407</v>
      </c>
      <c r="AR131" s="82" t="s">
        <v>407</v>
      </c>
      <c r="AS131" s="82" t="s">
        <v>407</v>
      </c>
      <c r="AT131" s="104">
        <v>3021</v>
      </c>
      <c r="AU131" s="82">
        <v>4198</v>
      </c>
      <c r="AV131" s="82">
        <v>3770</v>
      </c>
      <c r="AW131" s="80">
        <v>1247.08</v>
      </c>
      <c r="AX131" s="82">
        <v>35295</v>
      </c>
      <c r="AY131" s="80">
        <v>28.302024928057801</v>
      </c>
      <c r="AZ131" s="83">
        <v>2.8E-3</v>
      </c>
      <c r="BA131" s="3">
        <v>128</v>
      </c>
      <c r="BB131" s="3">
        <v>45561</v>
      </c>
      <c r="BC131" s="123">
        <v>102.3</v>
      </c>
      <c r="BD131" s="3">
        <v>104.2</v>
      </c>
      <c r="BE131" s="86"/>
      <c r="BF131" s="86"/>
      <c r="BG131" s="86"/>
      <c r="BH131" s="86" t="s">
        <v>407</v>
      </c>
      <c r="BI131" s="92">
        <v>734</v>
      </c>
      <c r="BJ131" s="86">
        <v>50</v>
      </c>
      <c r="BK131" s="86" t="s">
        <v>407</v>
      </c>
      <c r="BL131" s="86" t="s">
        <v>407</v>
      </c>
      <c r="BM131" s="86"/>
      <c r="BN131" s="86" t="s">
        <v>407</v>
      </c>
      <c r="BO131" s="86" t="s">
        <v>407</v>
      </c>
      <c r="BP131" s="86" t="s">
        <v>407</v>
      </c>
      <c r="BQ131" s="86" t="s">
        <v>407</v>
      </c>
      <c r="BR131" s="86" t="s">
        <v>407</v>
      </c>
      <c r="BV131" s="3" t="s">
        <v>407</v>
      </c>
      <c r="BW131" s="3" t="s">
        <v>140</v>
      </c>
      <c r="BX131" s="3" t="s">
        <v>317</v>
      </c>
      <c r="BY131" s="3" t="s">
        <v>407</v>
      </c>
      <c r="BZ131" s="3" t="s">
        <v>407</v>
      </c>
      <c r="CB131" s="3" t="s">
        <v>407</v>
      </c>
      <c r="CC131" s="3" t="s">
        <v>407</v>
      </c>
      <c r="CD131" s="3" t="s">
        <v>407</v>
      </c>
      <c r="CE131" s="85">
        <v>126409846</v>
      </c>
      <c r="CF131" s="82">
        <v>0</v>
      </c>
      <c r="CG131" s="82">
        <v>0</v>
      </c>
      <c r="CH131" s="82">
        <v>0</v>
      </c>
      <c r="CI131" s="82" t="s">
        <v>407</v>
      </c>
      <c r="CJ131" s="82">
        <v>112143827</v>
      </c>
      <c r="CK131" s="82">
        <v>14266021</v>
      </c>
      <c r="CL131" s="82" t="s">
        <v>407</v>
      </c>
      <c r="CM131" s="82" t="s">
        <v>407</v>
      </c>
      <c r="CN131" s="82">
        <v>0</v>
      </c>
      <c r="CO131" s="82" t="s">
        <v>407</v>
      </c>
      <c r="CP131" s="82" t="s">
        <v>407</v>
      </c>
      <c r="CQ131" s="82" t="s">
        <v>407</v>
      </c>
      <c r="CR131" s="131">
        <v>91</v>
      </c>
      <c r="CS131" s="131">
        <v>0</v>
      </c>
      <c r="CT131" s="131">
        <v>0</v>
      </c>
      <c r="CU131" s="132">
        <v>0</v>
      </c>
      <c r="CV131" s="3" t="s">
        <v>407</v>
      </c>
      <c r="CW131" s="79">
        <v>0</v>
      </c>
      <c r="CX131" s="131">
        <v>18</v>
      </c>
      <c r="CY131" s="131">
        <v>14</v>
      </c>
      <c r="CZ131" s="80" t="s">
        <v>407</v>
      </c>
      <c r="DA131" s="80" t="s">
        <v>407</v>
      </c>
      <c r="DB131" s="79">
        <v>17.548578831788902</v>
      </c>
      <c r="DC131" s="131">
        <v>0</v>
      </c>
      <c r="DD131" s="3" t="s">
        <v>407</v>
      </c>
      <c r="DE131" s="3" t="s">
        <v>407</v>
      </c>
      <c r="DF131" s="3" t="s">
        <v>407</v>
      </c>
      <c r="DG131" s="79">
        <v>0</v>
      </c>
      <c r="DH131" s="4">
        <v>108.55</v>
      </c>
      <c r="DI131" s="80">
        <v>106.35</v>
      </c>
      <c r="DJ131" s="138">
        <v>99.67</v>
      </c>
      <c r="DK131" s="80">
        <v>100.87</v>
      </c>
      <c r="DL131" s="3">
        <v>135</v>
      </c>
      <c r="DP131" s="1"/>
      <c r="DQ131" s="1"/>
    </row>
    <row r="132" spans="1:121" s="3" customFormat="1" x14ac:dyDescent="0.2">
      <c r="A132" s="3">
        <v>199</v>
      </c>
      <c r="B132" s="3" t="s">
        <v>141</v>
      </c>
      <c r="C132" s="3" t="s">
        <v>167</v>
      </c>
      <c r="D132" s="3" t="s">
        <v>451</v>
      </c>
      <c r="E132" s="14">
        <v>2020</v>
      </c>
      <c r="F132" s="82">
        <v>18851</v>
      </c>
      <c r="G132" s="82">
        <v>1551342</v>
      </c>
      <c r="H132" s="82">
        <v>1130451</v>
      </c>
      <c r="I132" s="11">
        <v>4127</v>
      </c>
      <c r="J132" s="82">
        <v>306215</v>
      </c>
      <c r="K132" s="82">
        <v>232131</v>
      </c>
      <c r="L132" s="131">
        <v>38</v>
      </c>
      <c r="M132" s="131">
        <v>0</v>
      </c>
      <c r="N132" s="131">
        <v>0</v>
      </c>
      <c r="O132" s="132">
        <v>0</v>
      </c>
      <c r="P132" s="3" t="s">
        <v>407</v>
      </c>
      <c r="Q132" s="79">
        <v>0</v>
      </c>
      <c r="R132" s="131">
        <v>0</v>
      </c>
      <c r="S132" s="131">
        <v>0</v>
      </c>
      <c r="T132" s="80" t="s">
        <v>407</v>
      </c>
      <c r="U132" s="80" t="s">
        <v>407</v>
      </c>
      <c r="V132" s="79">
        <v>0</v>
      </c>
      <c r="W132" s="131">
        <v>65</v>
      </c>
      <c r="X132" s="3" t="s">
        <v>407</v>
      </c>
      <c r="Y132" s="3" t="s">
        <v>407</v>
      </c>
      <c r="Z132" s="3" t="s">
        <v>407</v>
      </c>
      <c r="AA132" s="79">
        <v>65</v>
      </c>
      <c r="AB132" s="4">
        <v>103</v>
      </c>
      <c r="AC132" s="80">
        <v>106.36</v>
      </c>
      <c r="AD132" s="80">
        <v>99.68</v>
      </c>
      <c r="AE132" s="3">
        <v>100.88</v>
      </c>
      <c r="AF132" s="81">
        <v>130</v>
      </c>
      <c r="AG132" s="105">
        <v>60883958</v>
      </c>
      <c r="AH132" s="105">
        <v>0</v>
      </c>
      <c r="AI132" s="105">
        <v>0</v>
      </c>
      <c r="AJ132" s="105">
        <v>0</v>
      </c>
      <c r="AK132" s="82" t="s">
        <v>407</v>
      </c>
      <c r="AL132" s="135">
        <v>0</v>
      </c>
      <c r="AM132" s="135">
        <v>0</v>
      </c>
      <c r="AN132" s="82" t="s">
        <v>407</v>
      </c>
      <c r="AO132" s="82" t="s">
        <v>407</v>
      </c>
      <c r="AP132" s="105">
        <v>60883958</v>
      </c>
      <c r="AQ132" s="82" t="s">
        <v>407</v>
      </c>
      <c r="AR132" s="82" t="s">
        <v>407</v>
      </c>
      <c r="AS132" s="82" t="s">
        <v>407</v>
      </c>
      <c r="AT132" s="104">
        <v>3230</v>
      </c>
      <c r="AU132" s="82">
        <v>4198</v>
      </c>
      <c r="AV132" s="82">
        <v>3770</v>
      </c>
      <c r="AW132" s="80">
        <v>1347.1</v>
      </c>
      <c r="AX132" s="82">
        <v>18851</v>
      </c>
      <c r="AY132" s="80">
        <v>13.993730445200001</v>
      </c>
      <c r="AZ132" s="83">
        <v>0</v>
      </c>
      <c r="BA132" s="3">
        <v>0</v>
      </c>
      <c r="BB132" s="3">
        <v>22473</v>
      </c>
      <c r="BC132" s="123">
        <v>102.3</v>
      </c>
      <c r="BD132" s="3">
        <v>104.2</v>
      </c>
      <c r="BE132" s="86"/>
      <c r="BF132" s="86"/>
      <c r="BG132" s="86"/>
      <c r="BH132" s="86" t="s">
        <v>407</v>
      </c>
      <c r="BI132" s="92"/>
      <c r="BJ132" s="86"/>
      <c r="BK132" s="86" t="s">
        <v>407</v>
      </c>
      <c r="BL132" s="86" t="s">
        <v>407</v>
      </c>
      <c r="BM132" s="86">
        <v>2302</v>
      </c>
      <c r="BN132" s="86" t="s">
        <v>407</v>
      </c>
      <c r="BO132" s="86" t="s">
        <v>407</v>
      </c>
      <c r="BP132" s="86" t="s">
        <v>407</v>
      </c>
      <c r="BQ132" s="86" t="s">
        <v>407</v>
      </c>
      <c r="BR132" s="86" t="s">
        <v>407</v>
      </c>
      <c r="BV132" s="3" t="s">
        <v>407</v>
      </c>
      <c r="BY132" s="3" t="s">
        <v>407</v>
      </c>
      <c r="BZ132" s="3" t="s">
        <v>407</v>
      </c>
      <c r="CA132" s="3" t="s">
        <v>141</v>
      </c>
      <c r="CB132" s="3" t="s">
        <v>407</v>
      </c>
      <c r="CC132" s="3" t="s">
        <v>407</v>
      </c>
      <c r="CD132" s="3" t="s">
        <v>407</v>
      </c>
      <c r="CE132" s="85">
        <v>67510084</v>
      </c>
      <c r="CF132" s="82">
        <v>0</v>
      </c>
      <c r="CG132" s="82">
        <v>0</v>
      </c>
      <c r="CH132" s="82">
        <v>0</v>
      </c>
      <c r="CI132" s="82" t="s">
        <v>407</v>
      </c>
      <c r="CJ132" s="82">
        <v>0</v>
      </c>
      <c r="CK132" s="82">
        <v>0</v>
      </c>
      <c r="CL132" s="82" t="s">
        <v>407</v>
      </c>
      <c r="CM132" s="82" t="s">
        <v>407</v>
      </c>
      <c r="CN132" s="82">
        <v>67510084</v>
      </c>
      <c r="CO132" s="82" t="s">
        <v>407</v>
      </c>
      <c r="CP132" s="82" t="s">
        <v>407</v>
      </c>
      <c r="CQ132" s="82" t="s">
        <v>407</v>
      </c>
      <c r="CR132" s="131">
        <v>38</v>
      </c>
      <c r="CS132" s="131">
        <v>0</v>
      </c>
      <c r="CT132" s="131">
        <v>0</v>
      </c>
      <c r="CU132" s="132">
        <v>0</v>
      </c>
      <c r="CV132" s="3" t="s">
        <v>407</v>
      </c>
      <c r="CW132" s="79">
        <v>0</v>
      </c>
      <c r="CX132" s="131">
        <v>0</v>
      </c>
      <c r="CY132" s="131">
        <v>0</v>
      </c>
      <c r="CZ132" s="80" t="s">
        <v>407</v>
      </c>
      <c r="DA132" s="80" t="s">
        <v>407</v>
      </c>
      <c r="DB132" s="79">
        <v>0</v>
      </c>
      <c r="DC132" s="131">
        <v>65</v>
      </c>
      <c r="DD132" s="3" t="s">
        <v>407</v>
      </c>
      <c r="DE132" s="3" t="s">
        <v>407</v>
      </c>
      <c r="DF132" s="3" t="s">
        <v>407</v>
      </c>
      <c r="DG132" s="79">
        <v>65</v>
      </c>
      <c r="DH132" s="4">
        <v>103</v>
      </c>
      <c r="DI132" s="80">
        <v>106.35</v>
      </c>
      <c r="DJ132" s="138">
        <v>99.67</v>
      </c>
      <c r="DK132" s="80">
        <v>100.87</v>
      </c>
      <c r="DL132" s="3">
        <v>135</v>
      </c>
      <c r="DP132" s="1"/>
      <c r="DQ132" s="1"/>
    </row>
    <row r="133" spans="1:121" s="3" customFormat="1" x14ac:dyDescent="0.2">
      <c r="A133" s="3">
        <v>200</v>
      </c>
      <c r="B133" s="3" t="s">
        <v>142</v>
      </c>
      <c r="C133" s="3" t="s">
        <v>167</v>
      </c>
      <c r="D133" s="3" t="s">
        <v>451</v>
      </c>
      <c r="E133" s="14">
        <v>2020</v>
      </c>
      <c r="F133" s="82">
        <v>7990</v>
      </c>
      <c r="G133" s="82">
        <v>1551342</v>
      </c>
      <c r="H133" s="82">
        <v>1130451</v>
      </c>
      <c r="I133" s="11">
        <v>1726</v>
      </c>
      <c r="J133" s="82">
        <v>306215</v>
      </c>
      <c r="K133" s="82">
        <v>232131</v>
      </c>
      <c r="L133" s="131">
        <v>98</v>
      </c>
      <c r="M133" s="131">
        <v>0</v>
      </c>
      <c r="N133" s="131">
        <v>0</v>
      </c>
      <c r="O133" s="132">
        <v>0</v>
      </c>
      <c r="P133" s="3" t="s">
        <v>407</v>
      </c>
      <c r="Q133" s="79">
        <v>0</v>
      </c>
      <c r="R133" s="131">
        <v>0</v>
      </c>
      <c r="S133" s="131">
        <v>0</v>
      </c>
      <c r="T133" s="80" t="s">
        <v>407</v>
      </c>
      <c r="U133" s="80" t="s">
        <v>407</v>
      </c>
      <c r="V133" s="79">
        <v>0</v>
      </c>
      <c r="W133" s="131">
        <v>0</v>
      </c>
      <c r="X133" s="3" t="s">
        <v>407</v>
      </c>
      <c r="Y133" s="3" t="s">
        <v>407</v>
      </c>
      <c r="Z133" s="3" t="s">
        <v>407</v>
      </c>
      <c r="AA133" s="79">
        <v>0</v>
      </c>
      <c r="AB133" s="4">
        <v>98</v>
      </c>
      <c r="AC133" s="80">
        <v>106.36</v>
      </c>
      <c r="AD133" s="80">
        <v>99.68</v>
      </c>
      <c r="AE133" s="3">
        <v>100.88</v>
      </c>
      <c r="AF133" s="81">
        <v>130</v>
      </c>
      <c r="AG133" s="105">
        <v>26826561</v>
      </c>
      <c r="AH133" s="105">
        <v>0</v>
      </c>
      <c r="AI133" s="105">
        <v>0</v>
      </c>
      <c r="AJ133" s="105">
        <v>0</v>
      </c>
      <c r="AK133" s="82" t="s">
        <v>407</v>
      </c>
      <c r="AL133" s="135">
        <v>0</v>
      </c>
      <c r="AM133" s="135">
        <v>0</v>
      </c>
      <c r="AN133" s="82" t="s">
        <v>407</v>
      </c>
      <c r="AO133" s="82" t="s">
        <v>407</v>
      </c>
      <c r="AP133" s="105">
        <v>0</v>
      </c>
      <c r="AQ133" s="82" t="s">
        <v>407</v>
      </c>
      <c r="AR133" s="82" t="s">
        <v>407</v>
      </c>
      <c r="AS133" s="82" t="s">
        <v>407</v>
      </c>
      <c r="AT133" s="104">
        <v>3358</v>
      </c>
      <c r="AU133" s="82">
        <v>4198</v>
      </c>
      <c r="AV133" s="82">
        <v>3770</v>
      </c>
      <c r="AW133" s="80">
        <v>1010.88</v>
      </c>
      <c r="AX133" s="82">
        <v>7990</v>
      </c>
      <c r="AY133" s="80">
        <v>7.9040409629064596</v>
      </c>
      <c r="AZ133" s="83">
        <v>0</v>
      </c>
      <c r="BA133" s="3">
        <v>0</v>
      </c>
      <c r="BB133" s="3">
        <v>12662</v>
      </c>
      <c r="BC133" s="123">
        <v>102.3</v>
      </c>
      <c r="BD133" s="3">
        <v>104.2</v>
      </c>
      <c r="BE133" s="86"/>
      <c r="BF133" s="86"/>
      <c r="BG133" s="86"/>
      <c r="BH133" s="86" t="s">
        <v>407</v>
      </c>
      <c r="BI133" s="92"/>
      <c r="BJ133" s="86"/>
      <c r="BK133" s="86" t="s">
        <v>407</v>
      </c>
      <c r="BL133" s="86" t="s">
        <v>407</v>
      </c>
      <c r="BM133" s="86"/>
      <c r="BN133" s="86" t="s">
        <v>407</v>
      </c>
      <c r="BO133" s="86" t="s">
        <v>407</v>
      </c>
      <c r="BP133" s="86" t="s">
        <v>407</v>
      </c>
      <c r="BQ133" s="86" t="s">
        <v>407</v>
      </c>
      <c r="BR133" s="86" t="s">
        <v>407</v>
      </c>
      <c r="BV133" s="3" t="s">
        <v>407</v>
      </c>
      <c r="BY133" s="3" t="s">
        <v>407</v>
      </c>
      <c r="BZ133" s="3" t="s">
        <v>407</v>
      </c>
      <c r="CB133" s="3" t="s">
        <v>407</v>
      </c>
      <c r="CC133" s="3" t="s">
        <v>407</v>
      </c>
      <c r="CD133" s="3" t="s">
        <v>407</v>
      </c>
      <c r="CE133" s="85">
        <v>28612326</v>
      </c>
      <c r="CF133" s="82">
        <v>0</v>
      </c>
      <c r="CG133" s="82">
        <v>0</v>
      </c>
      <c r="CH133" s="82">
        <v>0</v>
      </c>
      <c r="CI133" s="82" t="s">
        <v>407</v>
      </c>
      <c r="CJ133" s="82">
        <v>0</v>
      </c>
      <c r="CK133" s="82">
        <v>0</v>
      </c>
      <c r="CL133" s="82" t="s">
        <v>407</v>
      </c>
      <c r="CM133" s="82" t="s">
        <v>407</v>
      </c>
      <c r="CN133" s="82">
        <v>0</v>
      </c>
      <c r="CO133" s="82" t="s">
        <v>407</v>
      </c>
      <c r="CP133" s="82" t="s">
        <v>407</v>
      </c>
      <c r="CQ133" s="82" t="s">
        <v>407</v>
      </c>
      <c r="CR133" s="131">
        <v>98</v>
      </c>
      <c r="CS133" s="131">
        <v>0</v>
      </c>
      <c r="CT133" s="131">
        <v>0</v>
      </c>
      <c r="CU133" s="132">
        <v>0</v>
      </c>
      <c r="CV133" s="3" t="s">
        <v>407</v>
      </c>
      <c r="CW133" s="79">
        <v>0</v>
      </c>
      <c r="CX133" s="131">
        <v>0</v>
      </c>
      <c r="CY133" s="131">
        <v>0</v>
      </c>
      <c r="CZ133" s="80" t="s">
        <v>407</v>
      </c>
      <c r="DA133" s="80" t="s">
        <v>407</v>
      </c>
      <c r="DB133" s="79">
        <v>0</v>
      </c>
      <c r="DC133" s="131">
        <v>0</v>
      </c>
      <c r="DD133" s="3" t="s">
        <v>407</v>
      </c>
      <c r="DE133" s="3" t="s">
        <v>407</v>
      </c>
      <c r="DF133" s="3" t="s">
        <v>407</v>
      </c>
      <c r="DG133" s="79">
        <v>0</v>
      </c>
      <c r="DH133" s="4">
        <v>98</v>
      </c>
      <c r="DI133" s="80">
        <v>106.35</v>
      </c>
      <c r="DJ133" s="138">
        <v>99.67</v>
      </c>
      <c r="DK133" s="80">
        <v>100.87</v>
      </c>
      <c r="DL133" s="3">
        <v>135</v>
      </c>
      <c r="DP133" s="1"/>
      <c r="DQ133" s="1"/>
    </row>
    <row r="134" spans="1:121" s="3" customFormat="1" x14ac:dyDescent="0.2">
      <c r="A134" s="3">
        <v>211</v>
      </c>
      <c r="B134" s="3" t="s">
        <v>143</v>
      </c>
      <c r="C134" s="3" t="s">
        <v>167</v>
      </c>
      <c r="D134" s="3" t="s">
        <v>452</v>
      </c>
      <c r="E134" s="14">
        <v>2020</v>
      </c>
      <c r="F134" s="82">
        <v>702</v>
      </c>
      <c r="G134" s="82">
        <v>1551342</v>
      </c>
      <c r="H134" s="82">
        <v>1130451</v>
      </c>
      <c r="I134" s="11">
        <v>152</v>
      </c>
      <c r="J134" s="82">
        <v>306215</v>
      </c>
      <c r="K134" s="82">
        <v>232131</v>
      </c>
      <c r="L134" s="131">
        <v>92</v>
      </c>
      <c r="M134" s="131">
        <v>0</v>
      </c>
      <c r="N134" s="131">
        <v>0</v>
      </c>
      <c r="O134" s="132">
        <v>0</v>
      </c>
      <c r="P134" s="3" t="s">
        <v>407</v>
      </c>
      <c r="Q134" s="79">
        <v>0</v>
      </c>
      <c r="R134" s="131">
        <v>22</v>
      </c>
      <c r="S134" s="131">
        <v>0</v>
      </c>
      <c r="T134" s="80" t="s">
        <v>407</v>
      </c>
      <c r="U134" s="80" t="s">
        <v>407</v>
      </c>
      <c r="V134" s="79">
        <v>22</v>
      </c>
      <c r="W134" s="131">
        <v>0</v>
      </c>
      <c r="X134" s="3" t="s">
        <v>407</v>
      </c>
      <c r="Y134" s="3" t="s">
        <v>407</v>
      </c>
      <c r="Z134" s="3" t="s">
        <v>407</v>
      </c>
      <c r="AA134" s="79">
        <v>0</v>
      </c>
      <c r="AB134" s="4">
        <v>114</v>
      </c>
      <c r="AC134" s="80">
        <v>106.36</v>
      </c>
      <c r="AD134" s="80">
        <v>99.68</v>
      </c>
      <c r="AE134" s="3">
        <v>100.88</v>
      </c>
      <c r="AF134" s="81">
        <v>130</v>
      </c>
      <c r="AG134" s="105">
        <v>1431852</v>
      </c>
      <c r="AH134" s="105">
        <v>0</v>
      </c>
      <c r="AI134" s="105">
        <v>0</v>
      </c>
      <c r="AJ134" s="105">
        <v>0</v>
      </c>
      <c r="AK134" s="82" t="s">
        <v>407</v>
      </c>
      <c r="AL134" s="135">
        <v>1431852</v>
      </c>
      <c r="AM134" s="135">
        <v>0</v>
      </c>
      <c r="AN134" s="82" t="s">
        <v>407</v>
      </c>
      <c r="AO134" s="82" t="s">
        <v>407</v>
      </c>
      <c r="AP134" s="105">
        <v>0</v>
      </c>
      <c r="AQ134" s="82" t="s">
        <v>407</v>
      </c>
      <c r="AR134" s="82" t="s">
        <v>407</v>
      </c>
      <c r="AS134" s="82" t="s">
        <v>407</v>
      </c>
      <c r="AT134" s="104">
        <v>2040</v>
      </c>
      <c r="AU134" s="82">
        <v>4198</v>
      </c>
      <c r="AV134" s="82">
        <v>3770</v>
      </c>
      <c r="AW134" s="80">
        <v>93.49</v>
      </c>
      <c r="AX134" s="82">
        <v>702</v>
      </c>
      <c r="AY134" s="80">
        <v>7.5090133354390396</v>
      </c>
      <c r="AZ134" s="83">
        <v>0</v>
      </c>
      <c r="BA134" s="3">
        <v>0</v>
      </c>
      <c r="BB134" s="3">
        <v>12311</v>
      </c>
      <c r="BC134" s="123">
        <v>102.3</v>
      </c>
      <c r="BD134" s="3">
        <v>104.2</v>
      </c>
      <c r="BE134" s="86"/>
      <c r="BF134" s="86"/>
      <c r="BG134" s="86"/>
      <c r="BH134" s="86" t="s">
        <v>407</v>
      </c>
      <c r="BI134" s="92">
        <v>19</v>
      </c>
      <c r="BJ134" s="86"/>
      <c r="BK134" s="86" t="s">
        <v>407</v>
      </c>
      <c r="BL134" s="86" t="s">
        <v>407</v>
      </c>
      <c r="BM134" s="86"/>
      <c r="BN134" s="86" t="s">
        <v>407</v>
      </c>
      <c r="BO134" s="86" t="s">
        <v>407</v>
      </c>
      <c r="BP134" s="86" t="s">
        <v>407</v>
      </c>
      <c r="BQ134" s="86" t="s">
        <v>407</v>
      </c>
      <c r="BR134" s="86" t="s">
        <v>407</v>
      </c>
      <c r="BV134" s="3" t="s">
        <v>407</v>
      </c>
      <c r="BW134" s="3" t="s">
        <v>155</v>
      </c>
      <c r="BY134" s="3" t="s">
        <v>407</v>
      </c>
      <c r="BZ134" s="3" t="s">
        <v>407</v>
      </c>
      <c r="CB134" s="3" t="s">
        <v>407</v>
      </c>
      <c r="CC134" s="3" t="s">
        <v>407</v>
      </c>
      <c r="CD134" s="3" t="s">
        <v>407</v>
      </c>
      <c r="CE134" s="85">
        <v>2513985</v>
      </c>
      <c r="CF134" s="82">
        <v>0</v>
      </c>
      <c r="CG134" s="82">
        <v>0</v>
      </c>
      <c r="CH134" s="82">
        <v>0</v>
      </c>
      <c r="CI134" s="82" t="s">
        <v>407</v>
      </c>
      <c r="CJ134" s="82">
        <v>2513985</v>
      </c>
      <c r="CK134" s="82">
        <v>0</v>
      </c>
      <c r="CL134" s="82" t="s">
        <v>407</v>
      </c>
      <c r="CM134" s="82" t="s">
        <v>407</v>
      </c>
      <c r="CN134" s="82">
        <v>0</v>
      </c>
      <c r="CO134" s="82" t="s">
        <v>407</v>
      </c>
      <c r="CP134" s="82" t="s">
        <v>407</v>
      </c>
      <c r="CQ134" s="82" t="s">
        <v>407</v>
      </c>
      <c r="CR134" s="131">
        <v>92</v>
      </c>
      <c r="CS134" s="131">
        <v>0</v>
      </c>
      <c r="CT134" s="131">
        <v>0</v>
      </c>
      <c r="CU134" s="132">
        <v>0</v>
      </c>
      <c r="CV134" s="3" t="s">
        <v>407</v>
      </c>
      <c r="CW134" s="79">
        <v>0</v>
      </c>
      <c r="CX134" s="131">
        <v>22</v>
      </c>
      <c r="CY134" s="131">
        <v>0</v>
      </c>
      <c r="CZ134" s="80" t="s">
        <v>407</v>
      </c>
      <c r="DA134" s="80" t="s">
        <v>407</v>
      </c>
      <c r="DB134" s="79">
        <v>22</v>
      </c>
      <c r="DC134" s="131">
        <v>0</v>
      </c>
      <c r="DD134" s="3" t="s">
        <v>407</v>
      </c>
      <c r="DE134" s="3" t="s">
        <v>407</v>
      </c>
      <c r="DF134" s="3" t="s">
        <v>407</v>
      </c>
      <c r="DG134" s="79">
        <v>0</v>
      </c>
      <c r="DH134" s="4">
        <v>114</v>
      </c>
      <c r="DI134" s="80">
        <v>106.35</v>
      </c>
      <c r="DJ134" s="138">
        <v>99.67</v>
      </c>
      <c r="DK134" s="80">
        <v>100.87</v>
      </c>
      <c r="DL134" s="3">
        <v>135</v>
      </c>
      <c r="DP134" s="1"/>
      <c r="DQ134" s="1"/>
    </row>
    <row r="135" spans="1:121" s="3" customFormat="1" x14ac:dyDescent="0.2">
      <c r="A135" s="3">
        <v>213</v>
      </c>
      <c r="B135" s="3" t="s">
        <v>144</v>
      </c>
      <c r="C135" s="3" t="s">
        <v>167</v>
      </c>
      <c r="D135" s="3" t="s">
        <v>452</v>
      </c>
      <c r="E135" s="14">
        <v>2020</v>
      </c>
      <c r="F135" s="82">
        <v>2063</v>
      </c>
      <c r="G135" s="82">
        <v>1551342</v>
      </c>
      <c r="H135" s="82">
        <v>1130451</v>
      </c>
      <c r="I135" s="11">
        <v>393</v>
      </c>
      <c r="J135" s="82">
        <v>306215</v>
      </c>
      <c r="K135" s="82">
        <v>232131</v>
      </c>
      <c r="L135" s="131">
        <v>89</v>
      </c>
      <c r="M135" s="131">
        <v>0</v>
      </c>
      <c r="N135" s="131">
        <v>0</v>
      </c>
      <c r="O135" s="132">
        <v>0</v>
      </c>
      <c r="P135" s="3" t="s">
        <v>407</v>
      </c>
      <c r="Q135" s="79">
        <v>0</v>
      </c>
      <c r="R135" s="131">
        <v>0</v>
      </c>
      <c r="S135" s="131">
        <v>0</v>
      </c>
      <c r="T135" s="80" t="s">
        <v>407</v>
      </c>
      <c r="U135" s="80" t="s">
        <v>407</v>
      </c>
      <c r="V135" s="79">
        <v>0</v>
      </c>
      <c r="W135" s="131">
        <v>0</v>
      </c>
      <c r="X135" s="3" t="s">
        <v>407</v>
      </c>
      <c r="Y135" s="3" t="s">
        <v>407</v>
      </c>
      <c r="Z135" s="3" t="s">
        <v>407</v>
      </c>
      <c r="AA135" s="79">
        <v>0</v>
      </c>
      <c r="AB135" s="4">
        <v>89</v>
      </c>
      <c r="AC135" s="80">
        <v>106.36</v>
      </c>
      <c r="AD135" s="80">
        <v>99.68</v>
      </c>
      <c r="AE135" s="3">
        <v>100.88</v>
      </c>
      <c r="AF135" s="81">
        <v>130</v>
      </c>
      <c r="AG135" s="105">
        <v>7942807</v>
      </c>
      <c r="AH135" s="105">
        <v>0</v>
      </c>
      <c r="AI135" s="105">
        <v>0</v>
      </c>
      <c r="AJ135" s="105">
        <v>0</v>
      </c>
      <c r="AK135" s="82" t="s">
        <v>407</v>
      </c>
      <c r="AL135" s="135">
        <v>0</v>
      </c>
      <c r="AM135" s="135">
        <v>0</v>
      </c>
      <c r="AN135" s="82" t="s">
        <v>407</v>
      </c>
      <c r="AO135" s="82" t="s">
        <v>407</v>
      </c>
      <c r="AP135" s="105">
        <v>0</v>
      </c>
      <c r="AQ135" s="82" t="s">
        <v>407</v>
      </c>
      <c r="AR135" s="82" t="s">
        <v>407</v>
      </c>
      <c r="AS135" s="82" t="s">
        <v>407</v>
      </c>
      <c r="AT135" s="104">
        <v>3850</v>
      </c>
      <c r="AU135" s="82">
        <v>4198</v>
      </c>
      <c r="AV135" s="82">
        <v>3770</v>
      </c>
      <c r="AW135" s="80">
        <v>313.51</v>
      </c>
      <c r="AX135" s="82">
        <v>2063</v>
      </c>
      <c r="AY135" s="80">
        <v>6.58033664127134</v>
      </c>
      <c r="AZ135" s="83">
        <v>4.1000000000000003E-3</v>
      </c>
      <c r="BA135" s="3">
        <v>43</v>
      </c>
      <c r="BB135" s="3">
        <v>10556</v>
      </c>
      <c r="BC135" s="123">
        <v>102.3</v>
      </c>
      <c r="BD135" s="3">
        <v>104.2</v>
      </c>
      <c r="BE135" s="86"/>
      <c r="BF135" s="86"/>
      <c r="BG135" s="86"/>
      <c r="BH135" s="86" t="s">
        <v>407</v>
      </c>
      <c r="BI135" s="92"/>
      <c r="BJ135" s="86"/>
      <c r="BK135" s="86" t="s">
        <v>407</v>
      </c>
      <c r="BL135" s="86" t="s">
        <v>407</v>
      </c>
      <c r="BM135" s="86"/>
      <c r="BN135" s="86" t="s">
        <v>407</v>
      </c>
      <c r="BO135" s="86" t="s">
        <v>407</v>
      </c>
      <c r="BP135" s="86" t="s">
        <v>407</v>
      </c>
      <c r="BQ135" s="86" t="s">
        <v>407</v>
      </c>
      <c r="BR135" s="86" t="s">
        <v>407</v>
      </c>
      <c r="BV135" s="3" t="s">
        <v>407</v>
      </c>
      <c r="BY135" s="3" t="s">
        <v>407</v>
      </c>
      <c r="BZ135" s="3" t="s">
        <v>407</v>
      </c>
      <c r="CB135" s="3" t="s">
        <v>407</v>
      </c>
      <c r="CC135" s="3" t="s">
        <v>407</v>
      </c>
      <c r="CD135" s="3" t="s">
        <v>407</v>
      </c>
      <c r="CE135" s="85">
        <v>7942807</v>
      </c>
      <c r="CF135" s="82">
        <v>0</v>
      </c>
      <c r="CG135" s="82">
        <v>0</v>
      </c>
      <c r="CH135" s="82">
        <v>0</v>
      </c>
      <c r="CI135" s="82" t="s">
        <v>407</v>
      </c>
      <c r="CJ135" s="82">
        <v>0</v>
      </c>
      <c r="CK135" s="82">
        <v>0</v>
      </c>
      <c r="CL135" s="82" t="s">
        <v>407</v>
      </c>
      <c r="CM135" s="82" t="s">
        <v>407</v>
      </c>
      <c r="CN135" s="82">
        <v>0</v>
      </c>
      <c r="CO135" s="82" t="s">
        <v>407</v>
      </c>
      <c r="CP135" s="82" t="s">
        <v>407</v>
      </c>
      <c r="CQ135" s="82" t="s">
        <v>407</v>
      </c>
      <c r="CR135" s="131">
        <v>89</v>
      </c>
      <c r="CS135" s="131">
        <v>0</v>
      </c>
      <c r="CT135" s="131">
        <v>0</v>
      </c>
      <c r="CU135" s="132">
        <v>0</v>
      </c>
      <c r="CV135" s="3" t="s">
        <v>407</v>
      </c>
      <c r="CW135" s="79">
        <v>0</v>
      </c>
      <c r="CX135" s="131">
        <v>0</v>
      </c>
      <c r="CY135" s="131">
        <v>0</v>
      </c>
      <c r="CZ135" s="80" t="s">
        <v>407</v>
      </c>
      <c r="DA135" s="80" t="s">
        <v>407</v>
      </c>
      <c r="DB135" s="79">
        <v>0</v>
      </c>
      <c r="DC135" s="131">
        <v>0</v>
      </c>
      <c r="DD135" s="3" t="s">
        <v>407</v>
      </c>
      <c r="DE135" s="3" t="s">
        <v>407</v>
      </c>
      <c r="DF135" s="3" t="s">
        <v>407</v>
      </c>
      <c r="DG135" s="79">
        <v>0</v>
      </c>
      <c r="DH135" s="4">
        <v>89</v>
      </c>
      <c r="DI135" s="80">
        <v>106.35</v>
      </c>
      <c r="DJ135" s="138">
        <v>99.67</v>
      </c>
      <c r="DK135" s="80">
        <v>100.87</v>
      </c>
      <c r="DL135" s="3">
        <v>135</v>
      </c>
      <c r="DP135" s="1"/>
      <c r="DQ135" s="1"/>
    </row>
    <row r="136" spans="1:121" s="3" customFormat="1" x14ac:dyDescent="0.2">
      <c r="A136" s="3">
        <v>214</v>
      </c>
      <c r="B136" s="3" t="s">
        <v>145</v>
      </c>
      <c r="C136" s="3" t="s">
        <v>167</v>
      </c>
      <c r="D136" s="3" t="s">
        <v>452</v>
      </c>
      <c r="E136" s="14">
        <v>2020</v>
      </c>
      <c r="F136" s="82">
        <v>1038</v>
      </c>
      <c r="G136" s="82">
        <v>1551342</v>
      </c>
      <c r="H136" s="82">
        <v>1130451</v>
      </c>
      <c r="I136" s="11">
        <v>221</v>
      </c>
      <c r="J136" s="82">
        <v>306215</v>
      </c>
      <c r="K136" s="82">
        <v>232131</v>
      </c>
      <c r="L136" s="131">
        <v>39</v>
      </c>
      <c r="M136" s="131">
        <v>62</v>
      </c>
      <c r="N136" s="131">
        <v>0</v>
      </c>
      <c r="O136" s="132">
        <v>0</v>
      </c>
      <c r="P136" s="3" t="s">
        <v>407</v>
      </c>
      <c r="Q136" s="79">
        <v>62</v>
      </c>
      <c r="R136" s="131">
        <v>18</v>
      </c>
      <c r="S136" s="131">
        <v>0</v>
      </c>
      <c r="T136" s="80" t="s">
        <v>407</v>
      </c>
      <c r="U136" s="80" t="s">
        <v>407</v>
      </c>
      <c r="V136" s="79">
        <v>18</v>
      </c>
      <c r="W136" s="131">
        <v>0</v>
      </c>
      <c r="X136" s="3" t="s">
        <v>407</v>
      </c>
      <c r="Y136" s="3" t="s">
        <v>407</v>
      </c>
      <c r="Z136" s="3" t="s">
        <v>407</v>
      </c>
      <c r="AA136" s="79">
        <v>0</v>
      </c>
      <c r="AB136" s="4">
        <v>119</v>
      </c>
      <c r="AC136" s="80">
        <v>106.36</v>
      </c>
      <c r="AD136" s="80">
        <v>99.68</v>
      </c>
      <c r="AE136" s="3">
        <v>100.88</v>
      </c>
      <c r="AF136" s="81">
        <v>130</v>
      </c>
      <c r="AG136" s="105">
        <v>2148210</v>
      </c>
      <c r="AH136" s="105">
        <v>2148210</v>
      </c>
      <c r="AI136" s="105">
        <v>0</v>
      </c>
      <c r="AJ136" s="105">
        <v>0</v>
      </c>
      <c r="AK136" s="82" t="s">
        <v>407</v>
      </c>
      <c r="AL136" s="135">
        <v>2148210</v>
      </c>
      <c r="AM136" s="135">
        <v>0</v>
      </c>
      <c r="AN136" s="82" t="s">
        <v>407</v>
      </c>
      <c r="AO136" s="82" t="s">
        <v>407</v>
      </c>
      <c r="AP136" s="105">
        <v>0</v>
      </c>
      <c r="AQ136" s="82" t="s">
        <v>407</v>
      </c>
      <c r="AR136" s="82" t="s">
        <v>407</v>
      </c>
      <c r="AS136" s="82" t="s">
        <v>407</v>
      </c>
      <c r="AT136" s="104">
        <v>2070</v>
      </c>
      <c r="AU136" s="82">
        <v>4198</v>
      </c>
      <c r="AV136" s="82">
        <v>3770</v>
      </c>
      <c r="AW136" s="80">
        <v>131.03</v>
      </c>
      <c r="AX136" s="82">
        <v>1038</v>
      </c>
      <c r="AY136" s="80">
        <v>7.9219563035090896</v>
      </c>
      <c r="AZ136" s="83">
        <v>0</v>
      </c>
      <c r="BA136" s="3">
        <v>0</v>
      </c>
      <c r="BB136" s="3">
        <v>12726</v>
      </c>
      <c r="BC136" s="123">
        <v>102.3</v>
      </c>
      <c r="BD136" s="3">
        <v>104.2</v>
      </c>
      <c r="BE136" s="86">
        <v>80</v>
      </c>
      <c r="BF136" s="86"/>
      <c r="BG136" s="86"/>
      <c r="BH136" s="86" t="s">
        <v>407</v>
      </c>
      <c r="BI136" s="92">
        <v>36</v>
      </c>
      <c r="BJ136" s="86"/>
      <c r="BK136" s="86" t="s">
        <v>407</v>
      </c>
      <c r="BL136" s="86" t="s">
        <v>407</v>
      </c>
      <c r="BM136" s="86"/>
      <c r="BN136" s="86" t="s">
        <v>407</v>
      </c>
      <c r="BO136" s="86" t="s">
        <v>407</v>
      </c>
      <c r="BP136" s="86" t="s">
        <v>407</v>
      </c>
      <c r="BQ136" s="86" t="s">
        <v>407</v>
      </c>
      <c r="BR136" s="86" t="s">
        <v>407</v>
      </c>
      <c r="BS136" s="3" t="s">
        <v>145</v>
      </c>
      <c r="BV136" s="3" t="s">
        <v>407</v>
      </c>
      <c r="BW136" s="3" t="s">
        <v>157</v>
      </c>
      <c r="BY136" s="3" t="s">
        <v>407</v>
      </c>
      <c r="BZ136" s="3" t="s">
        <v>407</v>
      </c>
      <c r="CB136" s="3" t="s">
        <v>407</v>
      </c>
      <c r="CC136" s="3" t="s">
        <v>407</v>
      </c>
      <c r="CD136" s="3" t="s">
        <v>407</v>
      </c>
      <c r="CE136" s="85">
        <v>3717147</v>
      </c>
      <c r="CF136" s="82">
        <v>3717147</v>
      </c>
      <c r="CG136" s="82">
        <v>0</v>
      </c>
      <c r="CH136" s="82">
        <v>0</v>
      </c>
      <c r="CI136" s="82" t="s">
        <v>407</v>
      </c>
      <c r="CJ136" s="82">
        <v>3717147</v>
      </c>
      <c r="CK136" s="82">
        <v>0</v>
      </c>
      <c r="CL136" s="82" t="s">
        <v>407</v>
      </c>
      <c r="CM136" s="82" t="s">
        <v>407</v>
      </c>
      <c r="CN136" s="82">
        <v>0</v>
      </c>
      <c r="CO136" s="82" t="s">
        <v>407</v>
      </c>
      <c r="CP136" s="82" t="s">
        <v>407</v>
      </c>
      <c r="CQ136" s="82" t="s">
        <v>407</v>
      </c>
      <c r="CR136" s="131">
        <v>39</v>
      </c>
      <c r="CS136" s="131">
        <v>62</v>
      </c>
      <c r="CT136" s="131">
        <v>0</v>
      </c>
      <c r="CU136" s="132">
        <v>0</v>
      </c>
      <c r="CV136" s="3" t="s">
        <v>407</v>
      </c>
      <c r="CW136" s="79">
        <v>62</v>
      </c>
      <c r="CX136" s="131">
        <v>18</v>
      </c>
      <c r="CY136" s="131">
        <v>0</v>
      </c>
      <c r="CZ136" s="80" t="s">
        <v>407</v>
      </c>
      <c r="DA136" s="80" t="s">
        <v>407</v>
      </c>
      <c r="DB136" s="79">
        <v>18</v>
      </c>
      <c r="DC136" s="131">
        <v>0</v>
      </c>
      <c r="DD136" s="3" t="s">
        <v>407</v>
      </c>
      <c r="DE136" s="3" t="s">
        <v>407</v>
      </c>
      <c r="DF136" s="3" t="s">
        <v>407</v>
      </c>
      <c r="DG136" s="79">
        <v>0</v>
      </c>
      <c r="DH136" s="4">
        <v>119</v>
      </c>
      <c r="DI136" s="80">
        <v>106.35</v>
      </c>
      <c r="DJ136" s="138">
        <v>99.67</v>
      </c>
      <c r="DK136" s="80">
        <v>100.87</v>
      </c>
      <c r="DL136" s="3">
        <v>135</v>
      </c>
      <c r="DP136" s="1"/>
      <c r="DQ136" s="1"/>
    </row>
    <row r="137" spans="1:121" s="3" customFormat="1" x14ac:dyDescent="0.2">
      <c r="A137" s="3">
        <v>215</v>
      </c>
      <c r="B137" s="3" t="s">
        <v>146</v>
      </c>
      <c r="C137" s="3" t="s">
        <v>167</v>
      </c>
      <c r="D137" s="3" t="s">
        <v>452</v>
      </c>
      <c r="E137" s="14">
        <v>2020</v>
      </c>
      <c r="F137" s="82">
        <v>799</v>
      </c>
      <c r="G137" s="82">
        <v>1551342</v>
      </c>
      <c r="H137" s="82">
        <v>1130451</v>
      </c>
      <c r="I137" s="11">
        <v>199</v>
      </c>
      <c r="J137" s="82">
        <v>306215</v>
      </c>
      <c r="K137" s="82">
        <v>232131</v>
      </c>
      <c r="L137" s="131">
        <v>114</v>
      </c>
      <c r="M137" s="131">
        <v>0</v>
      </c>
      <c r="N137" s="131">
        <v>0</v>
      </c>
      <c r="O137" s="132">
        <v>0</v>
      </c>
      <c r="P137" s="3" t="s">
        <v>407</v>
      </c>
      <c r="Q137" s="79">
        <v>0</v>
      </c>
      <c r="R137" s="131">
        <v>0</v>
      </c>
      <c r="S137" s="131">
        <v>0</v>
      </c>
      <c r="T137" s="80" t="s">
        <v>407</v>
      </c>
      <c r="U137" s="80" t="s">
        <v>407</v>
      </c>
      <c r="V137" s="79">
        <v>0</v>
      </c>
      <c r="W137" s="131">
        <v>0</v>
      </c>
      <c r="X137" s="3" t="s">
        <v>407</v>
      </c>
      <c r="Y137" s="3" t="s">
        <v>407</v>
      </c>
      <c r="Z137" s="3" t="s">
        <v>407</v>
      </c>
      <c r="AA137" s="79">
        <v>0</v>
      </c>
      <c r="AB137" s="4">
        <v>114</v>
      </c>
      <c r="AC137" s="80">
        <v>106.36</v>
      </c>
      <c r="AD137" s="80">
        <v>99.68</v>
      </c>
      <c r="AE137" s="3">
        <v>100.88</v>
      </c>
      <c r="AF137" s="81">
        <v>130</v>
      </c>
      <c r="AG137" s="105">
        <v>2570935</v>
      </c>
      <c r="AH137" s="105">
        <v>0</v>
      </c>
      <c r="AI137" s="105">
        <v>0</v>
      </c>
      <c r="AJ137" s="105">
        <v>0</v>
      </c>
      <c r="AK137" s="82" t="s">
        <v>407</v>
      </c>
      <c r="AL137" s="135">
        <v>0</v>
      </c>
      <c r="AM137" s="135">
        <v>0</v>
      </c>
      <c r="AN137" s="82" t="s">
        <v>407</v>
      </c>
      <c r="AO137" s="82" t="s">
        <v>407</v>
      </c>
      <c r="AP137" s="105">
        <v>0</v>
      </c>
      <c r="AQ137" s="82" t="s">
        <v>407</v>
      </c>
      <c r="AR137" s="82" t="s">
        <v>407</v>
      </c>
      <c r="AS137" s="82" t="s">
        <v>407</v>
      </c>
      <c r="AT137" s="104">
        <v>3218</v>
      </c>
      <c r="AU137" s="82">
        <v>4198</v>
      </c>
      <c r="AV137" s="82">
        <v>3770</v>
      </c>
      <c r="AW137" s="80">
        <v>281.06</v>
      </c>
      <c r="AX137" s="82">
        <v>799</v>
      </c>
      <c r="AY137" s="80">
        <v>2.8427834787435802</v>
      </c>
      <c r="AZ137" s="83">
        <v>0.26250000000000001</v>
      </c>
      <c r="BA137" s="3">
        <v>1212</v>
      </c>
      <c r="BB137" s="3">
        <v>4617</v>
      </c>
      <c r="BC137" s="123">
        <v>102.3</v>
      </c>
      <c r="BD137" s="3">
        <v>104.2</v>
      </c>
      <c r="BE137" s="86"/>
      <c r="BF137" s="86"/>
      <c r="BG137" s="86"/>
      <c r="BH137" s="86" t="s">
        <v>407</v>
      </c>
      <c r="BI137" s="92"/>
      <c r="BJ137" s="86"/>
      <c r="BK137" s="86" t="s">
        <v>407</v>
      </c>
      <c r="BL137" s="86" t="s">
        <v>407</v>
      </c>
      <c r="BM137" s="86"/>
      <c r="BN137" s="86" t="s">
        <v>407</v>
      </c>
      <c r="BO137" s="86" t="s">
        <v>407</v>
      </c>
      <c r="BP137" s="86" t="s">
        <v>407</v>
      </c>
      <c r="BQ137" s="86" t="s">
        <v>407</v>
      </c>
      <c r="BR137" s="86" t="s">
        <v>407</v>
      </c>
      <c r="BV137" s="3" t="s">
        <v>407</v>
      </c>
      <c r="BY137" s="3" t="s">
        <v>407</v>
      </c>
      <c r="BZ137" s="3" t="s">
        <v>407</v>
      </c>
      <c r="CB137" s="3" t="s">
        <v>407</v>
      </c>
      <c r="CC137" s="3" t="s">
        <v>407</v>
      </c>
      <c r="CD137" s="3" t="s">
        <v>407</v>
      </c>
      <c r="CE137" s="85">
        <v>2861372</v>
      </c>
      <c r="CF137" s="82">
        <v>0</v>
      </c>
      <c r="CG137" s="82">
        <v>0</v>
      </c>
      <c r="CH137" s="82">
        <v>0</v>
      </c>
      <c r="CI137" s="82" t="s">
        <v>407</v>
      </c>
      <c r="CJ137" s="82">
        <v>0</v>
      </c>
      <c r="CK137" s="82">
        <v>0</v>
      </c>
      <c r="CL137" s="82" t="s">
        <v>407</v>
      </c>
      <c r="CM137" s="82" t="s">
        <v>407</v>
      </c>
      <c r="CN137" s="82">
        <v>0</v>
      </c>
      <c r="CO137" s="82" t="s">
        <v>407</v>
      </c>
      <c r="CP137" s="82" t="s">
        <v>407</v>
      </c>
      <c r="CQ137" s="82" t="s">
        <v>407</v>
      </c>
      <c r="CR137" s="131">
        <v>114</v>
      </c>
      <c r="CS137" s="131">
        <v>0</v>
      </c>
      <c r="CT137" s="131">
        <v>0</v>
      </c>
      <c r="CU137" s="132">
        <v>0</v>
      </c>
      <c r="CV137" s="3" t="s">
        <v>407</v>
      </c>
      <c r="CW137" s="79">
        <v>0</v>
      </c>
      <c r="CX137" s="131">
        <v>0</v>
      </c>
      <c r="CY137" s="131">
        <v>0</v>
      </c>
      <c r="CZ137" s="80" t="s">
        <v>407</v>
      </c>
      <c r="DA137" s="80" t="s">
        <v>407</v>
      </c>
      <c r="DB137" s="79">
        <v>0</v>
      </c>
      <c r="DC137" s="131">
        <v>0</v>
      </c>
      <c r="DD137" s="3" t="s">
        <v>407</v>
      </c>
      <c r="DE137" s="3" t="s">
        <v>407</v>
      </c>
      <c r="DF137" s="3" t="s">
        <v>407</v>
      </c>
      <c r="DG137" s="79">
        <v>0</v>
      </c>
      <c r="DH137" s="4">
        <v>114</v>
      </c>
      <c r="DI137" s="80">
        <v>106.35</v>
      </c>
      <c r="DJ137" s="138">
        <v>99.67</v>
      </c>
      <c r="DK137" s="80">
        <v>100.87</v>
      </c>
      <c r="DL137" s="3">
        <v>135</v>
      </c>
      <c r="DP137" s="1"/>
      <c r="DQ137" s="1"/>
    </row>
    <row r="138" spans="1:121" s="314" customFormat="1" x14ac:dyDescent="0.2">
      <c r="A138" s="314">
        <v>216</v>
      </c>
      <c r="B138" s="314" t="s">
        <v>147</v>
      </c>
      <c r="C138" s="314" t="s">
        <v>167</v>
      </c>
      <c r="D138" s="314" t="s">
        <v>452</v>
      </c>
      <c r="E138" s="318">
        <v>2020</v>
      </c>
      <c r="F138" s="317">
        <v>1740</v>
      </c>
      <c r="G138" s="317">
        <v>1551342</v>
      </c>
      <c r="H138" s="317">
        <v>1130451</v>
      </c>
      <c r="I138" s="317">
        <v>371</v>
      </c>
      <c r="J138" s="317">
        <v>306215</v>
      </c>
      <c r="K138" s="317">
        <v>232131</v>
      </c>
      <c r="L138" s="319">
        <v>67</v>
      </c>
      <c r="M138" s="319">
        <v>0</v>
      </c>
      <c r="N138" s="319">
        <v>0</v>
      </c>
      <c r="O138" s="320">
        <v>0</v>
      </c>
      <c r="P138" s="314" t="s">
        <v>407</v>
      </c>
      <c r="Q138" s="321">
        <v>0</v>
      </c>
      <c r="R138" s="319">
        <v>22</v>
      </c>
      <c r="S138" s="319">
        <v>18</v>
      </c>
      <c r="T138" s="316" t="s">
        <v>407</v>
      </c>
      <c r="U138" s="316" t="s">
        <v>407</v>
      </c>
      <c r="V138" s="321">
        <v>20.455612506190398</v>
      </c>
      <c r="W138" s="319">
        <v>0</v>
      </c>
      <c r="X138" s="314" t="s">
        <v>407</v>
      </c>
      <c r="Y138" s="314" t="s">
        <v>407</v>
      </c>
      <c r="Z138" s="314" t="s">
        <v>407</v>
      </c>
      <c r="AA138" s="321">
        <v>0</v>
      </c>
      <c r="AB138" s="316">
        <v>87.46</v>
      </c>
      <c r="AC138" s="316">
        <v>106.36</v>
      </c>
      <c r="AD138" s="316">
        <v>99.68</v>
      </c>
      <c r="AE138" s="314">
        <v>100.88</v>
      </c>
      <c r="AF138" s="322">
        <v>130</v>
      </c>
      <c r="AG138" s="323">
        <v>5205678</v>
      </c>
      <c r="AH138" s="323">
        <v>0</v>
      </c>
      <c r="AI138" s="323">
        <v>0</v>
      </c>
      <c r="AJ138" s="323">
        <v>0</v>
      </c>
      <c r="AK138" s="317" t="s">
        <v>407</v>
      </c>
      <c r="AL138" s="324">
        <v>3195782</v>
      </c>
      <c r="AM138" s="324">
        <v>2009896</v>
      </c>
      <c r="AN138" s="317" t="s">
        <v>407</v>
      </c>
      <c r="AO138" s="317" t="s">
        <v>407</v>
      </c>
      <c r="AP138" s="323">
        <v>0</v>
      </c>
      <c r="AQ138" s="317" t="s">
        <v>407</v>
      </c>
      <c r="AR138" s="317" t="s">
        <v>407</v>
      </c>
      <c r="AS138" s="317" t="s">
        <v>407</v>
      </c>
      <c r="AT138" s="325">
        <v>2992</v>
      </c>
      <c r="AU138" s="317">
        <v>4198</v>
      </c>
      <c r="AV138" s="317">
        <v>3770</v>
      </c>
      <c r="AW138" s="316">
        <v>247.33</v>
      </c>
      <c r="AX138" s="317">
        <v>1740</v>
      </c>
      <c r="AY138" s="316">
        <v>7.0351443717987099</v>
      </c>
      <c r="AZ138" s="326">
        <v>0</v>
      </c>
      <c r="BA138" s="314">
        <v>0</v>
      </c>
      <c r="BB138" s="314">
        <v>11321</v>
      </c>
      <c r="BC138" s="327">
        <v>102.3</v>
      </c>
      <c r="BD138" s="314">
        <v>104.2</v>
      </c>
      <c r="BE138" s="328"/>
      <c r="BF138" s="328"/>
      <c r="BG138" s="328"/>
      <c r="BH138" s="328" t="s">
        <v>407</v>
      </c>
      <c r="BI138" s="329">
        <v>25</v>
      </c>
      <c r="BJ138" s="328">
        <v>19</v>
      </c>
      <c r="BK138" s="328" t="s">
        <v>407</v>
      </c>
      <c r="BL138" s="328" t="s">
        <v>407</v>
      </c>
      <c r="BM138" s="328"/>
      <c r="BN138" s="328" t="s">
        <v>407</v>
      </c>
      <c r="BO138" s="328" t="s">
        <v>407</v>
      </c>
      <c r="BP138" s="328" t="s">
        <v>407</v>
      </c>
      <c r="BQ138" s="328" t="s">
        <v>407</v>
      </c>
      <c r="BR138" s="328" t="s">
        <v>407</v>
      </c>
      <c r="BV138" s="314" t="s">
        <v>407</v>
      </c>
      <c r="BW138" s="314" t="s">
        <v>155</v>
      </c>
      <c r="BX138" s="314" t="s">
        <v>157</v>
      </c>
      <c r="BY138" s="314" t="s">
        <v>407</v>
      </c>
      <c r="BZ138" s="314" t="s">
        <v>407</v>
      </c>
      <c r="CB138" s="314" t="s">
        <v>407</v>
      </c>
      <c r="CC138" s="314" t="s">
        <v>407</v>
      </c>
      <c r="CD138" s="314" t="s">
        <v>407</v>
      </c>
      <c r="CE138" s="330">
        <v>6231407</v>
      </c>
      <c r="CF138" s="317">
        <v>0</v>
      </c>
      <c r="CG138" s="317">
        <v>0</v>
      </c>
      <c r="CH138" s="317">
        <v>0</v>
      </c>
      <c r="CI138" s="317" t="s">
        <v>407</v>
      </c>
      <c r="CJ138" s="317">
        <v>3825482</v>
      </c>
      <c r="CK138" s="317">
        <v>2405929</v>
      </c>
      <c r="CL138" s="317" t="s">
        <v>407</v>
      </c>
      <c r="CM138" s="317" t="s">
        <v>407</v>
      </c>
      <c r="CN138" s="317">
        <v>0</v>
      </c>
      <c r="CO138" s="317" t="s">
        <v>407</v>
      </c>
      <c r="CP138" s="317" t="s">
        <v>407</v>
      </c>
      <c r="CQ138" s="317" t="s">
        <v>407</v>
      </c>
      <c r="CR138" s="319">
        <v>67</v>
      </c>
      <c r="CS138" s="319">
        <v>0</v>
      </c>
      <c r="CT138" s="319">
        <v>0</v>
      </c>
      <c r="CU138" s="320">
        <v>0</v>
      </c>
      <c r="CV138" s="314" t="s">
        <v>407</v>
      </c>
      <c r="CW138" s="321">
        <v>0</v>
      </c>
      <c r="CX138" s="319">
        <v>22</v>
      </c>
      <c r="CY138" s="319">
        <v>18</v>
      </c>
      <c r="CZ138" s="316" t="s">
        <v>407</v>
      </c>
      <c r="DA138" s="316" t="s">
        <v>407</v>
      </c>
      <c r="DB138" s="321">
        <v>20.455612506190398</v>
      </c>
      <c r="DC138" s="319">
        <v>0</v>
      </c>
      <c r="DD138" s="314" t="s">
        <v>407</v>
      </c>
      <c r="DE138" s="314" t="s">
        <v>407</v>
      </c>
      <c r="DF138" s="314" t="s">
        <v>407</v>
      </c>
      <c r="DG138" s="321">
        <v>0</v>
      </c>
      <c r="DH138" s="316">
        <v>87.46</v>
      </c>
      <c r="DI138" s="316">
        <v>106.35</v>
      </c>
      <c r="DJ138" s="331">
        <v>99.67</v>
      </c>
      <c r="DK138" s="316">
        <v>100.87</v>
      </c>
      <c r="DL138" s="314">
        <v>135</v>
      </c>
    </row>
    <row r="139" spans="1:121" s="3" customFormat="1" x14ac:dyDescent="0.2">
      <c r="A139" s="3">
        <v>218</v>
      </c>
      <c r="B139" s="3" t="s">
        <v>149</v>
      </c>
      <c r="C139" s="3" t="s">
        <v>167</v>
      </c>
      <c r="D139" s="3" t="s">
        <v>452</v>
      </c>
      <c r="E139" s="14">
        <v>2020</v>
      </c>
      <c r="F139" s="82">
        <v>935</v>
      </c>
      <c r="G139" s="82">
        <v>1551342</v>
      </c>
      <c r="H139" s="82">
        <v>1130451</v>
      </c>
      <c r="I139" s="11">
        <v>211</v>
      </c>
      <c r="J139" s="82">
        <v>306215</v>
      </c>
      <c r="K139" s="82">
        <v>232131</v>
      </c>
      <c r="L139" s="131">
        <v>40</v>
      </c>
      <c r="M139" s="131">
        <v>57</v>
      </c>
      <c r="N139" s="131">
        <v>0</v>
      </c>
      <c r="O139" s="132">
        <v>0</v>
      </c>
      <c r="P139" s="3" t="s">
        <v>407</v>
      </c>
      <c r="Q139" s="79">
        <v>57</v>
      </c>
      <c r="R139" s="131">
        <v>22</v>
      </c>
      <c r="S139" s="131">
        <v>0</v>
      </c>
      <c r="T139" s="80" t="s">
        <v>407</v>
      </c>
      <c r="U139" s="80" t="s">
        <v>407</v>
      </c>
      <c r="V139" s="79">
        <v>22</v>
      </c>
      <c r="W139" s="131">
        <v>0</v>
      </c>
      <c r="X139" s="3" t="s">
        <v>407</v>
      </c>
      <c r="Y139" s="3" t="s">
        <v>407</v>
      </c>
      <c r="Z139" s="3" t="s">
        <v>407</v>
      </c>
      <c r="AA139" s="79">
        <v>0</v>
      </c>
      <c r="AB139" s="4">
        <v>119</v>
      </c>
      <c r="AC139" s="80">
        <v>106.36</v>
      </c>
      <c r="AD139" s="80">
        <v>99.68</v>
      </c>
      <c r="AE139" s="3">
        <v>100.88</v>
      </c>
      <c r="AF139" s="81">
        <v>130</v>
      </c>
      <c r="AG139" s="105">
        <v>2512839</v>
      </c>
      <c r="AH139" s="105">
        <v>2512839</v>
      </c>
      <c r="AI139" s="105">
        <v>0</v>
      </c>
      <c r="AJ139" s="105">
        <v>0</v>
      </c>
      <c r="AK139" s="82" t="s">
        <v>407</v>
      </c>
      <c r="AL139" s="135">
        <v>2512839</v>
      </c>
      <c r="AM139" s="135">
        <v>0</v>
      </c>
      <c r="AN139" s="82" t="s">
        <v>407</v>
      </c>
      <c r="AO139" s="82" t="s">
        <v>407</v>
      </c>
      <c r="AP139" s="105">
        <v>0</v>
      </c>
      <c r="AQ139" s="82" t="s">
        <v>407</v>
      </c>
      <c r="AR139" s="82" t="s">
        <v>407</v>
      </c>
      <c r="AS139" s="82" t="s">
        <v>407</v>
      </c>
      <c r="AT139" s="104">
        <v>2688</v>
      </c>
      <c r="AU139" s="82">
        <v>4198</v>
      </c>
      <c r="AV139" s="82">
        <v>3770</v>
      </c>
      <c r="AW139" s="80">
        <v>187.14</v>
      </c>
      <c r="AX139" s="82">
        <v>935</v>
      </c>
      <c r="AY139" s="80">
        <v>4.9963880184747902</v>
      </c>
      <c r="AZ139" s="83">
        <v>0</v>
      </c>
      <c r="BA139" s="3">
        <v>0</v>
      </c>
      <c r="BB139" s="3">
        <v>8032</v>
      </c>
      <c r="BC139" s="123">
        <v>102.3</v>
      </c>
      <c r="BD139" s="3">
        <v>104.2</v>
      </c>
      <c r="BE139" s="86">
        <v>93</v>
      </c>
      <c r="BF139" s="86"/>
      <c r="BG139" s="86"/>
      <c r="BH139" s="86" t="s">
        <v>407</v>
      </c>
      <c r="BI139" s="92">
        <v>22</v>
      </c>
      <c r="BJ139" s="86"/>
      <c r="BK139" s="86" t="s">
        <v>407</v>
      </c>
      <c r="BL139" s="86" t="s">
        <v>407</v>
      </c>
      <c r="BM139" s="86"/>
      <c r="BN139" s="86" t="s">
        <v>407</v>
      </c>
      <c r="BO139" s="86" t="s">
        <v>407</v>
      </c>
      <c r="BP139" s="86" t="s">
        <v>407</v>
      </c>
      <c r="BQ139" s="86" t="s">
        <v>407</v>
      </c>
      <c r="BR139" s="86" t="s">
        <v>407</v>
      </c>
      <c r="BS139" s="3" t="s">
        <v>453</v>
      </c>
      <c r="BV139" s="3" t="s">
        <v>407</v>
      </c>
      <c r="BW139" s="3" t="s">
        <v>155</v>
      </c>
      <c r="BY139" s="3" t="s">
        <v>407</v>
      </c>
      <c r="BZ139" s="3" t="s">
        <v>407</v>
      </c>
      <c r="CB139" s="3" t="s">
        <v>407</v>
      </c>
      <c r="CC139" s="3" t="s">
        <v>407</v>
      </c>
      <c r="CD139" s="3" t="s">
        <v>407</v>
      </c>
      <c r="CE139" s="85">
        <v>3348262</v>
      </c>
      <c r="CF139" s="82">
        <v>3348262</v>
      </c>
      <c r="CG139" s="82">
        <v>0</v>
      </c>
      <c r="CH139" s="82">
        <v>0</v>
      </c>
      <c r="CI139" s="82" t="s">
        <v>407</v>
      </c>
      <c r="CJ139" s="82">
        <v>3348262</v>
      </c>
      <c r="CK139" s="82">
        <v>0</v>
      </c>
      <c r="CL139" s="82" t="s">
        <v>407</v>
      </c>
      <c r="CM139" s="82" t="s">
        <v>407</v>
      </c>
      <c r="CN139" s="82">
        <v>0</v>
      </c>
      <c r="CO139" s="82" t="s">
        <v>407</v>
      </c>
      <c r="CP139" s="82" t="s">
        <v>407</v>
      </c>
      <c r="CQ139" s="82" t="s">
        <v>407</v>
      </c>
      <c r="CR139" s="131">
        <v>40</v>
      </c>
      <c r="CS139" s="131">
        <v>57</v>
      </c>
      <c r="CT139" s="131">
        <v>0</v>
      </c>
      <c r="CU139" s="132">
        <v>0</v>
      </c>
      <c r="CV139" s="3" t="s">
        <v>407</v>
      </c>
      <c r="CW139" s="79">
        <v>57</v>
      </c>
      <c r="CX139" s="131">
        <v>22</v>
      </c>
      <c r="CY139" s="131">
        <v>0</v>
      </c>
      <c r="CZ139" s="80" t="s">
        <v>407</v>
      </c>
      <c r="DA139" s="80" t="s">
        <v>407</v>
      </c>
      <c r="DB139" s="79">
        <v>22</v>
      </c>
      <c r="DC139" s="131">
        <v>0</v>
      </c>
      <c r="DD139" s="3" t="s">
        <v>407</v>
      </c>
      <c r="DE139" s="3" t="s">
        <v>407</v>
      </c>
      <c r="DF139" s="3" t="s">
        <v>407</v>
      </c>
      <c r="DG139" s="79">
        <v>0</v>
      </c>
      <c r="DH139" s="4">
        <v>119</v>
      </c>
      <c r="DI139" s="80">
        <v>106.35</v>
      </c>
      <c r="DJ139" s="138">
        <v>99.67</v>
      </c>
      <c r="DK139" s="80">
        <v>100.87</v>
      </c>
      <c r="DL139" s="3">
        <v>135</v>
      </c>
      <c r="DP139" s="1"/>
      <c r="DQ139" s="1"/>
    </row>
    <row r="140" spans="1:121" s="3" customFormat="1" x14ac:dyDescent="0.2">
      <c r="A140" s="3">
        <v>219</v>
      </c>
      <c r="B140" s="3" t="s">
        <v>150</v>
      </c>
      <c r="C140" s="3" t="s">
        <v>167</v>
      </c>
      <c r="D140" s="3" t="s">
        <v>452</v>
      </c>
      <c r="E140" s="14">
        <v>2020</v>
      </c>
      <c r="F140" s="82">
        <v>3654</v>
      </c>
      <c r="G140" s="82">
        <v>1551342</v>
      </c>
      <c r="H140" s="82">
        <v>1130451</v>
      </c>
      <c r="I140" s="82">
        <v>784</v>
      </c>
      <c r="J140" s="82">
        <v>306215</v>
      </c>
      <c r="K140" s="82">
        <v>232131</v>
      </c>
      <c r="L140" s="145">
        <v>50</v>
      </c>
      <c r="M140" s="145">
        <v>0</v>
      </c>
      <c r="N140" s="145">
        <v>0</v>
      </c>
      <c r="O140" s="133">
        <v>0</v>
      </c>
      <c r="P140" s="3" t="s">
        <v>407</v>
      </c>
      <c r="Q140" s="79">
        <v>0</v>
      </c>
      <c r="R140" s="145">
        <v>0</v>
      </c>
      <c r="S140" s="145">
        <v>0</v>
      </c>
      <c r="T140" s="80" t="s">
        <v>407</v>
      </c>
      <c r="U140" s="80" t="s">
        <v>407</v>
      </c>
      <c r="V140" s="79">
        <v>0</v>
      </c>
      <c r="W140" s="145">
        <v>68</v>
      </c>
      <c r="X140" s="3" t="s">
        <v>407</v>
      </c>
      <c r="Y140" s="3" t="s">
        <v>407</v>
      </c>
      <c r="Z140" s="3" t="s">
        <v>407</v>
      </c>
      <c r="AA140" s="79">
        <v>68</v>
      </c>
      <c r="AB140" s="80">
        <v>118</v>
      </c>
      <c r="AC140" s="80">
        <v>106.36</v>
      </c>
      <c r="AD140" s="80">
        <v>99.68</v>
      </c>
      <c r="AE140" s="3">
        <v>100.88</v>
      </c>
      <c r="AF140" s="81">
        <v>130</v>
      </c>
      <c r="AG140" s="127">
        <v>8167480</v>
      </c>
      <c r="AH140" s="127">
        <v>0</v>
      </c>
      <c r="AI140" s="127">
        <v>0</v>
      </c>
      <c r="AJ140" s="127">
        <v>0</v>
      </c>
      <c r="AK140" s="82" t="s">
        <v>407</v>
      </c>
      <c r="AL140" s="146">
        <v>0</v>
      </c>
      <c r="AM140" s="146">
        <v>0</v>
      </c>
      <c r="AN140" s="82" t="s">
        <v>407</v>
      </c>
      <c r="AO140" s="82" t="s">
        <v>407</v>
      </c>
      <c r="AP140" s="127">
        <v>8167480</v>
      </c>
      <c r="AQ140" s="82" t="s">
        <v>407</v>
      </c>
      <c r="AR140" s="82" t="s">
        <v>407</v>
      </c>
      <c r="AS140" s="82" t="s">
        <v>407</v>
      </c>
      <c r="AT140" s="130">
        <v>2235</v>
      </c>
      <c r="AU140" s="82">
        <v>4198</v>
      </c>
      <c r="AV140" s="82">
        <v>3770</v>
      </c>
      <c r="AW140" s="80">
        <v>455.4</v>
      </c>
      <c r="AX140" s="82">
        <v>3654</v>
      </c>
      <c r="AY140" s="80">
        <v>8.0237125656093795</v>
      </c>
      <c r="AZ140" s="83">
        <v>7.1000000000000004E-3</v>
      </c>
      <c r="BA140" s="3">
        <v>92</v>
      </c>
      <c r="BB140" s="3">
        <v>12902</v>
      </c>
      <c r="BC140" s="123">
        <v>102.3</v>
      </c>
      <c r="BD140" s="3">
        <v>104.2</v>
      </c>
      <c r="BE140" s="86"/>
      <c r="BF140" s="86"/>
      <c r="BG140" s="86"/>
      <c r="BH140" s="86" t="s">
        <v>407</v>
      </c>
      <c r="BI140" s="92"/>
      <c r="BJ140" s="86"/>
      <c r="BK140" s="86" t="s">
        <v>407</v>
      </c>
      <c r="BL140" s="86" t="s">
        <v>407</v>
      </c>
      <c r="BM140" s="86">
        <v>440</v>
      </c>
      <c r="BN140" s="86" t="s">
        <v>407</v>
      </c>
      <c r="BO140" s="86" t="s">
        <v>407</v>
      </c>
      <c r="BP140" s="86" t="s">
        <v>407</v>
      </c>
      <c r="BQ140" s="86" t="s">
        <v>407</v>
      </c>
      <c r="BR140" s="86" t="s">
        <v>407</v>
      </c>
      <c r="BV140" s="3" t="s">
        <v>407</v>
      </c>
      <c r="BY140" s="3" t="s">
        <v>407</v>
      </c>
      <c r="BZ140" s="3" t="s">
        <v>407</v>
      </c>
      <c r="CA140" s="3" t="s">
        <v>401</v>
      </c>
      <c r="CB140" s="3" t="s">
        <v>407</v>
      </c>
      <c r="CC140" s="3" t="s">
        <v>407</v>
      </c>
      <c r="CD140" s="3" t="s">
        <v>407</v>
      </c>
      <c r="CE140" s="85">
        <v>13087591</v>
      </c>
      <c r="CF140" s="82">
        <v>0</v>
      </c>
      <c r="CG140" s="82">
        <v>0</v>
      </c>
      <c r="CH140" s="82">
        <v>0</v>
      </c>
      <c r="CI140" s="82" t="s">
        <v>407</v>
      </c>
      <c r="CJ140" s="82">
        <v>0</v>
      </c>
      <c r="CK140" s="82">
        <v>0</v>
      </c>
      <c r="CL140" s="82" t="s">
        <v>407</v>
      </c>
      <c r="CM140" s="82" t="s">
        <v>407</v>
      </c>
      <c r="CN140" s="82">
        <v>13087591</v>
      </c>
      <c r="CO140" s="82" t="s">
        <v>407</v>
      </c>
      <c r="CP140" s="82" t="s">
        <v>407</v>
      </c>
      <c r="CQ140" s="82" t="s">
        <v>407</v>
      </c>
      <c r="CR140" s="145">
        <v>50</v>
      </c>
      <c r="CS140" s="145">
        <v>0</v>
      </c>
      <c r="CT140" s="145">
        <v>0</v>
      </c>
      <c r="CU140" s="133">
        <v>0</v>
      </c>
      <c r="CV140" s="3" t="s">
        <v>407</v>
      </c>
      <c r="CW140" s="79">
        <v>0</v>
      </c>
      <c r="CX140" s="145">
        <v>0</v>
      </c>
      <c r="CY140" s="145">
        <v>0</v>
      </c>
      <c r="CZ140" s="80" t="s">
        <v>407</v>
      </c>
      <c r="DA140" s="80" t="s">
        <v>407</v>
      </c>
      <c r="DB140" s="79">
        <v>0</v>
      </c>
      <c r="DC140" s="145">
        <v>68</v>
      </c>
      <c r="DD140" s="3" t="s">
        <v>407</v>
      </c>
      <c r="DE140" s="3" t="s">
        <v>407</v>
      </c>
      <c r="DF140" s="3" t="s">
        <v>407</v>
      </c>
      <c r="DG140" s="79">
        <v>68</v>
      </c>
      <c r="DH140" s="80">
        <v>118</v>
      </c>
      <c r="DI140" s="80">
        <v>106.35</v>
      </c>
      <c r="DJ140" s="139">
        <v>99.67</v>
      </c>
      <c r="DK140" s="80">
        <v>100.87</v>
      </c>
      <c r="DL140" s="3">
        <v>135</v>
      </c>
    </row>
    <row r="141" spans="1:121" s="3" customFormat="1" x14ac:dyDescent="0.2">
      <c r="A141" s="3">
        <v>220</v>
      </c>
      <c r="B141" s="3" t="s">
        <v>151</v>
      </c>
      <c r="C141" s="3" t="s">
        <v>167</v>
      </c>
      <c r="D141" s="3" t="s">
        <v>452</v>
      </c>
      <c r="E141" s="14">
        <v>2020</v>
      </c>
      <c r="F141" s="82">
        <v>1095</v>
      </c>
      <c r="G141" s="82">
        <v>1551342</v>
      </c>
      <c r="H141" s="82">
        <v>1130451</v>
      </c>
      <c r="I141" s="11">
        <v>224</v>
      </c>
      <c r="J141" s="82">
        <v>306215</v>
      </c>
      <c r="K141" s="82">
        <v>232131</v>
      </c>
      <c r="L141" s="131">
        <v>94</v>
      </c>
      <c r="M141" s="131">
        <v>0</v>
      </c>
      <c r="N141" s="131">
        <v>0</v>
      </c>
      <c r="O141" s="132">
        <v>0</v>
      </c>
      <c r="P141" s="3" t="s">
        <v>407</v>
      </c>
      <c r="Q141" s="79">
        <v>0</v>
      </c>
      <c r="R141" s="131">
        <v>20</v>
      </c>
      <c r="S141" s="131">
        <v>0</v>
      </c>
      <c r="T141" s="80" t="s">
        <v>407</v>
      </c>
      <c r="U141" s="80" t="s">
        <v>407</v>
      </c>
      <c r="V141" s="79">
        <v>20</v>
      </c>
      <c r="W141" s="131">
        <v>0</v>
      </c>
      <c r="X141" s="3" t="s">
        <v>407</v>
      </c>
      <c r="Y141" s="3" t="s">
        <v>407</v>
      </c>
      <c r="Z141" s="3" t="s">
        <v>407</v>
      </c>
      <c r="AA141" s="79">
        <v>0</v>
      </c>
      <c r="AB141" s="4">
        <v>114</v>
      </c>
      <c r="AC141" s="80">
        <v>106.36</v>
      </c>
      <c r="AD141" s="80">
        <v>99.68</v>
      </c>
      <c r="AE141" s="3">
        <v>100.88</v>
      </c>
      <c r="AF141" s="81">
        <v>130</v>
      </c>
      <c r="AG141" s="105">
        <v>2068886</v>
      </c>
      <c r="AH141" s="105">
        <v>0</v>
      </c>
      <c r="AI141" s="105">
        <v>0</v>
      </c>
      <c r="AJ141" s="105">
        <v>0</v>
      </c>
      <c r="AK141" s="82" t="s">
        <v>407</v>
      </c>
      <c r="AL141" s="135">
        <v>2068886</v>
      </c>
      <c r="AM141" s="135">
        <v>0</v>
      </c>
      <c r="AN141" s="82" t="s">
        <v>407</v>
      </c>
      <c r="AO141" s="82" t="s">
        <v>407</v>
      </c>
      <c r="AP141" s="105">
        <v>0</v>
      </c>
      <c r="AQ141" s="82" t="s">
        <v>407</v>
      </c>
      <c r="AR141" s="82" t="s">
        <v>407</v>
      </c>
      <c r="AS141" s="82" t="s">
        <v>407</v>
      </c>
      <c r="AT141" s="104">
        <v>1889</v>
      </c>
      <c r="AU141" s="82">
        <v>4198</v>
      </c>
      <c r="AV141" s="82">
        <v>3770</v>
      </c>
      <c r="AW141" s="80">
        <v>134.87</v>
      </c>
      <c r="AX141" s="82">
        <v>1095</v>
      </c>
      <c r="AY141" s="80">
        <v>8.1192229447608408</v>
      </c>
      <c r="AZ141" s="83">
        <v>2.29E-2</v>
      </c>
      <c r="BA141" s="3">
        <v>298</v>
      </c>
      <c r="BB141" s="3">
        <v>13000</v>
      </c>
      <c r="BC141" s="123">
        <v>102.3</v>
      </c>
      <c r="BD141" s="3">
        <v>104.2</v>
      </c>
      <c r="BE141" s="86"/>
      <c r="BF141" s="86"/>
      <c r="BG141" s="86"/>
      <c r="BH141" s="86" t="s">
        <v>407</v>
      </c>
      <c r="BI141" s="92">
        <v>27</v>
      </c>
      <c r="BJ141" s="86"/>
      <c r="BK141" s="86" t="s">
        <v>407</v>
      </c>
      <c r="BL141" s="86" t="s">
        <v>407</v>
      </c>
      <c r="BM141" s="86"/>
      <c r="BN141" s="86" t="s">
        <v>407</v>
      </c>
      <c r="BO141" s="86" t="s">
        <v>407</v>
      </c>
      <c r="BP141" s="86" t="s">
        <v>407</v>
      </c>
      <c r="BQ141" s="86" t="s">
        <v>407</v>
      </c>
      <c r="BR141" s="86" t="s">
        <v>407</v>
      </c>
      <c r="BV141" s="3" t="s">
        <v>407</v>
      </c>
      <c r="BW141" s="3" t="s">
        <v>148</v>
      </c>
      <c r="BY141" s="3" t="s">
        <v>407</v>
      </c>
      <c r="BZ141" s="3" t="s">
        <v>407</v>
      </c>
      <c r="CB141" s="3" t="s">
        <v>407</v>
      </c>
      <c r="CC141" s="3" t="s">
        <v>407</v>
      </c>
      <c r="CD141" s="3" t="s">
        <v>407</v>
      </c>
      <c r="CE141" s="85">
        <v>3922174</v>
      </c>
      <c r="CF141" s="82">
        <v>0</v>
      </c>
      <c r="CG141" s="82">
        <v>0</v>
      </c>
      <c r="CH141" s="82">
        <v>0</v>
      </c>
      <c r="CI141" s="82" t="s">
        <v>407</v>
      </c>
      <c r="CJ141" s="82">
        <v>3922174</v>
      </c>
      <c r="CK141" s="82">
        <v>0</v>
      </c>
      <c r="CL141" s="82" t="s">
        <v>407</v>
      </c>
      <c r="CM141" s="82" t="s">
        <v>407</v>
      </c>
      <c r="CN141" s="82">
        <v>0</v>
      </c>
      <c r="CO141" s="82" t="s">
        <v>407</v>
      </c>
      <c r="CP141" s="82" t="s">
        <v>407</v>
      </c>
      <c r="CQ141" s="82" t="s">
        <v>407</v>
      </c>
      <c r="CR141" s="131">
        <v>94</v>
      </c>
      <c r="CS141" s="131">
        <v>0</v>
      </c>
      <c r="CT141" s="131">
        <v>0</v>
      </c>
      <c r="CU141" s="132">
        <v>0</v>
      </c>
      <c r="CV141" s="3" t="s">
        <v>407</v>
      </c>
      <c r="CW141" s="79">
        <v>0</v>
      </c>
      <c r="CX141" s="131">
        <v>20</v>
      </c>
      <c r="CY141" s="131">
        <v>0</v>
      </c>
      <c r="CZ141" s="80" t="s">
        <v>407</v>
      </c>
      <c r="DA141" s="80" t="s">
        <v>407</v>
      </c>
      <c r="DB141" s="79">
        <v>20</v>
      </c>
      <c r="DC141" s="131">
        <v>0</v>
      </c>
      <c r="DD141" s="3" t="s">
        <v>407</v>
      </c>
      <c r="DE141" s="3" t="s">
        <v>407</v>
      </c>
      <c r="DF141" s="3" t="s">
        <v>407</v>
      </c>
      <c r="DG141" s="79">
        <v>0</v>
      </c>
      <c r="DH141" s="4">
        <v>114</v>
      </c>
      <c r="DI141" s="80">
        <v>106.35</v>
      </c>
      <c r="DJ141" s="138">
        <v>99.67</v>
      </c>
      <c r="DK141" s="80">
        <v>100.87</v>
      </c>
      <c r="DL141" s="3">
        <v>135</v>
      </c>
      <c r="DP141" s="1"/>
      <c r="DQ141" s="1"/>
    </row>
    <row r="142" spans="1:121" s="3" customFormat="1" x14ac:dyDescent="0.2">
      <c r="A142" s="3">
        <v>221</v>
      </c>
      <c r="B142" s="3" t="s">
        <v>152</v>
      </c>
      <c r="C142" s="3" t="s">
        <v>167</v>
      </c>
      <c r="D142" s="3" t="s">
        <v>452</v>
      </c>
      <c r="E142" s="14">
        <v>2020</v>
      </c>
      <c r="F142" s="82">
        <v>3099</v>
      </c>
      <c r="G142" s="82">
        <v>1551342</v>
      </c>
      <c r="H142" s="82">
        <v>1130451</v>
      </c>
      <c r="I142" s="11">
        <v>707</v>
      </c>
      <c r="J142" s="82">
        <v>306215</v>
      </c>
      <c r="K142" s="82">
        <v>232131</v>
      </c>
      <c r="L142" s="131">
        <v>80</v>
      </c>
      <c r="M142" s="131">
        <v>0</v>
      </c>
      <c r="N142" s="131">
        <v>0</v>
      </c>
      <c r="O142" s="132">
        <v>0</v>
      </c>
      <c r="P142" s="3" t="s">
        <v>407</v>
      </c>
      <c r="Q142" s="79">
        <v>0</v>
      </c>
      <c r="R142" s="131">
        <v>18</v>
      </c>
      <c r="S142" s="131">
        <v>0</v>
      </c>
      <c r="T142" s="80" t="s">
        <v>407</v>
      </c>
      <c r="U142" s="80" t="s">
        <v>407</v>
      </c>
      <c r="V142" s="79">
        <v>18</v>
      </c>
      <c r="W142" s="131">
        <v>0</v>
      </c>
      <c r="X142" s="3" t="s">
        <v>407</v>
      </c>
      <c r="Y142" s="3" t="s">
        <v>407</v>
      </c>
      <c r="Z142" s="3" t="s">
        <v>407</v>
      </c>
      <c r="AA142" s="79">
        <v>0</v>
      </c>
      <c r="AB142" s="4">
        <v>98</v>
      </c>
      <c r="AC142" s="80">
        <v>106.36</v>
      </c>
      <c r="AD142" s="80">
        <v>99.68</v>
      </c>
      <c r="AE142" s="3">
        <v>100.88</v>
      </c>
      <c r="AF142" s="81">
        <v>130</v>
      </c>
      <c r="AG142" s="105">
        <v>10857765</v>
      </c>
      <c r="AH142" s="105">
        <v>0</v>
      </c>
      <c r="AI142" s="105">
        <v>0</v>
      </c>
      <c r="AJ142" s="105">
        <v>0</v>
      </c>
      <c r="AK142" s="82" t="s">
        <v>407</v>
      </c>
      <c r="AL142" s="135">
        <v>10857765</v>
      </c>
      <c r="AM142" s="135">
        <v>0</v>
      </c>
      <c r="AN142" s="82" t="s">
        <v>407</v>
      </c>
      <c r="AO142" s="82" t="s">
        <v>407</v>
      </c>
      <c r="AP142" s="105">
        <v>0</v>
      </c>
      <c r="AQ142" s="82" t="s">
        <v>407</v>
      </c>
      <c r="AR142" s="82" t="s">
        <v>407</v>
      </c>
      <c r="AS142" s="82" t="s">
        <v>407</v>
      </c>
      <c r="AT142" s="104">
        <v>3504</v>
      </c>
      <c r="AU142" s="82">
        <v>4198</v>
      </c>
      <c r="AV142" s="82">
        <v>3770</v>
      </c>
      <c r="AW142" s="80">
        <v>527</v>
      </c>
      <c r="AX142" s="82">
        <v>3099</v>
      </c>
      <c r="AY142" s="80">
        <v>5.8805017653905001</v>
      </c>
      <c r="AZ142" s="83">
        <v>0</v>
      </c>
      <c r="BA142" s="3">
        <v>0</v>
      </c>
      <c r="BB142" s="3">
        <v>9443</v>
      </c>
      <c r="BC142" s="123">
        <v>102.3</v>
      </c>
      <c r="BD142" s="3">
        <v>104.2</v>
      </c>
      <c r="BE142" s="86"/>
      <c r="BF142" s="86"/>
      <c r="BG142" s="86"/>
      <c r="BH142" s="86" t="s">
        <v>407</v>
      </c>
      <c r="BI142" s="92">
        <v>83</v>
      </c>
      <c r="BJ142" s="86"/>
      <c r="BK142" s="86" t="s">
        <v>407</v>
      </c>
      <c r="BL142" s="86" t="s">
        <v>407</v>
      </c>
      <c r="BM142" s="86"/>
      <c r="BN142" s="86" t="s">
        <v>407</v>
      </c>
      <c r="BO142" s="86" t="s">
        <v>407</v>
      </c>
      <c r="BP142" s="86" t="s">
        <v>407</v>
      </c>
      <c r="BQ142" s="86" t="s">
        <v>407</v>
      </c>
      <c r="BR142" s="86" t="s">
        <v>407</v>
      </c>
      <c r="BV142" s="3" t="s">
        <v>407</v>
      </c>
      <c r="BW142" s="3" t="s">
        <v>157</v>
      </c>
      <c r="BY142" s="3" t="s">
        <v>407</v>
      </c>
      <c r="BZ142" s="3" t="s">
        <v>407</v>
      </c>
      <c r="CB142" s="3" t="s">
        <v>407</v>
      </c>
      <c r="CC142" s="3" t="s">
        <v>407</v>
      </c>
      <c r="CD142" s="3" t="s">
        <v>407</v>
      </c>
      <c r="CE142" s="85">
        <v>11097937</v>
      </c>
      <c r="CF142" s="82">
        <v>0</v>
      </c>
      <c r="CG142" s="82">
        <v>0</v>
      </c>
      <c r="CH142" s="82">
        <v>0</v>
      </c>
      <c r="CI142" s="82" t="s">
        <v>407</v>
      </c>
      <c r="CJ142" s="82">
        <v>11097937</v>
      </c>
      <c r="CK142" s="82">
        <v>0</v>
      </c>
      <c r="CL142" s="82" t="s">
        <v>407</v>
      </c>
      <c r="CM142" s="82" t="s">
        <v>407</v>
      </c>
      <c r="CN142" s="82">
        <v>0</v>
      </c>
      <c r="CO142" s="82" t="s">
        <v>407</v>
      </c>
      <c r="CP142" s="82" t="s">
        <v>407</v>
      </c>
      <c r="CQ142" s="82" t="s">
        <v>407</v>
      </c>
      <c r="CR142" s="131">
        <v>80</v>
      </c>
      <c r="CS142" s="131">
        <v>0</v>
      </c>
      <c r="CT142" s="131">
        <v>0</v>
      </c>
      <c r="CU142" s="132">
        <v>0</v>
      </c>
      <c r="CV142" s="3" t="s">
        <v>407</v>
      </c>
      <c r="CW142" s="79">
        <v>0</v>
      </c>
      <c r="CX142" s="131">
        <v>18</v>
      </c>
      <c r="CY142" s="131">
        <v>0</v>
      </c>
      <c r="CZ142" s="80" t="s">
        <v>407</v>
      </c>
      <c r="DA142" s="80" t="s">
        <v>407</v>
      </c>
      <c r="DB142" s="79">
        <v>18</v>
      </c>
      <c r="DC142" s="131">
        <v>0</v>
      </c>
      <c r="DD142" s="3" t="s">
        <v>407</v>
      </c>
      <c r="DE142" s="3" t="s">
        <v>407</v>
      </c>
      <c r="DF142" s="3" t="s">
        <v>407</v>
      </c>
      <c r="DG142" s="79">
        <v>0</v>
      </c>
      <c r="DH142" s="4">
        <v>98</v>
      </c>
      <c r="DI142" s="80">
        <v>106.35</v>
      </c>
      <c r="DJ142" s="138">
        <v>99.67</v>
      </c>
      <c r="DK142" s="80">
        <v>100.87</v>
      </c>
      <c r="DL142" s="3">
        <v>135</v>
      </c>
      <c r="DP142" s="1"/>
      <c r="DQ142" s="1"/>
    </row>
    <row r="143" spans="1:121" s="3" customFormat="1" x14ac:dyDescent="0.2">
      <c r="A143" s="3">
        <v>223</v>
      </c>
      <c r="B143" s="3" t="s">
        <v>153</v>
      </c>
      <c r="C143" s="3" t="s">
        <v>167</v>
      </c>
      <c r="D143" s="3" t="s">
        <v>452</v>
      </c>
      <c r="E143" s="14">
        <v>2020</v>
      </c>
      <c r="F143" s="82">
        <v>5753</v>
      </c>
      <c r="G143" s="82">
        <v>1551342</v>
      </c>
      <c r="H143" s="82">
        <v>1130451</v>
      </c>
      <c r="I143" s="11">
        <v>1336</v>
      </c>
      <c r="J143" s="82">
        <v>306215</v>
      </c>
      <c r="K143" s="82">
        <v>232131</v>
      </c>
      <c r="L143" s="131">
        <v>107</v>
      </c>
      <c r="M143" s="131">
        <v>0</v>
      </c>
      <c r="N143" s="131">
        <v>0</v>
      </c>
      <c r="O143" s="132">
        <v>0</v>
      </c>
      <c r="P143" s="3" t="s">
        <v>407</v>
      </c>
      <c r="Q143" s="79">
        <v>0</v>
      </c>
      <c r="R143" s="131">
        <v>0</v>
      </c>
      <c r="S143" s="131">
        <v>0</v>
      </c>
      <c r="T143" s="80" t="s">
        <v>407</v>
      </c>
      <c r="U143" s="80" t="s">
        <v>407</v>
      </c>
      <c r="V143" s="79">
        <v>0</v>
      </c>
      <c r="W143" s="131">
        <v>0</v>
      </c>
      <c r="X143" s="3" t="s">
        <v>407</v>
      </c>
      <c r="Y143" s="3" t="s">
        <v>407</v>
      </c>
      <c r="Z143" s="3" t="s">
        <v>407</v>
      </c>
      <c r="AA143" s="79">
        <v>0</v>
      </c>
      <c r="AB143" s="4">
        <v>107</v>
      </c>
      <c r="AC143" s="80">
        <v>106.36</v>
      </c>
      <c r="AD143" s="80">
        <v>99.68</v>
      </c>
      <c r="AE143" s="3">
        <v>100.88</v>
      </c>
      <c r="AF143" s="81">
        <v>130</v>
      </c>
      <c r="AG143" s="105">
        <v>17710777</v>
      </c>
      <c r="AH143" s="105">
        <v>0</v>
      </c>
      <c r="AI143" s="105">
        <v>0</v>
      </c>
      <c r="AJ143" s="105">
        <v>0</v>
      </c>
      <c r="AK143" s="82" t="s">
        <v>407</v>
      </c>
      <c r="AL143" s="135">
        <v>0</v>
      </c>
      <c r="AM143" s="135">
        <v>0</v>
      </c>
      <c r="AN143" s="82" t="s">
        <v>407</v>
      </c>
      <c r="AO143" s="82" t="s">
        <v>407</v>
      </c>
      <c r="AP143" s="105">
        <v>0</v>
      </c>
      <c r="AQ143" s="82" t="s">
        <v>407</v>
      </c>
      <c r="AR143" s="82" t="s">
        <v>407</v>
      </c>
      <c r="AS143" s="82" t="s">
        <v>407</v>
      </c>
      <c r="AT143" s="104">
        <v>3079</v>
      </c>
      <c r="AU143" s="82">
        <v>4198</v>
      </c>
      <c r="AV143" s="82">
        <v>3770</v>
      </c>
      <c r="AW143" s="80">
        <v>385.4</v>
      </c>
      <c r="AX143" s="82">
        <v>5753</v>
      </c>
      <c r="AY143" s="80">
        <v>14.9274260015147</v>
      </c>
      <c r="AZ143" s="83">
        <v>1.95E-2</v>
      </c>
      <c r="BA143" s="3">
        <v>471</v>
      </c>
      <c r="BB143" s="3">
        <v>24115</v>
      </c>
      <c r="BC143" s="123">
        <v>102.3</v>
      </c>
      <c r="BD143" s="3">
        <v>104.2</v>
      </c>
      <c r="BE143" s="86"/>
      <c r="BF143" s="86"/>
      <c r="BG143" s="86"/>
      <c r="BH143" s="86" t="s">
        <v>407</v>
      </c>
      <c r="BI143" s="92"/>
      <c r="BJ143" s="86"/>
      <c r="BK143" s="86" t="s">
        <v>407</v>
      </c>
      <c r="BL143" s="86" t="s">
        <v>407</v>
      </c>
      <c r="BM143" s="86"/>
      <c r="BN143" s="86" t="s">
        <v>407</v>
      </c>
      <c r="BO143" s="86" t="s">
        <v>407</v>
      </c>
      <c r="BP143" s="86" t="s">
        <v>407</v>
      </c>
      <c r="BQ143" s="86" t="s">
        <v>407</v>
      </c>
      <c r="BR143" s="86" t="s">
        <v>407</v>
      </c>
      <c r="BV143" s="3" t="s">
        <v>407</v>
      </c>
      <c r="BY143" s="3" t="s">
        <v>407</v>
      </c>
      <c r="BZ143" s="3" t="s">
        <v>407</v>
      </c>
      <c r="CB143" s="3" t="s">
        <v>407</v>
      </c>
      <c r="CC143" s="3" t="s">
        <v>407</v>
      </c>
      <c r="CD143" s="3" t="s">
        <v>407</v>
      </c>
      <c r="CE143" s="85">
        <v>20601659</v>
      </c>
      <c r="CF143" s="82">
        <v>0</v>
      </c>
      <c r="CG143" s="82">
        <v>0</v>
      </c>
      <c r="CH143" s="82">
        <v>0</v>
      </c>
      <c r="CI143" s="82" t="s">
        <v>407</v>
      </c>
      <c r="CJ143" s="82">
        <v>0</v>
      </c>
      <c r="CK143" s="82">
        <v>0</v>
      </c>
      <c r="CL143" s="82" t="s">
        <v>407</v>
      </c>
      <c r="CM143" s="82" t="s">
        <v>407</v>
      </c>
      <c r="CN143" s="82">
        <v>0</v>
      </c>
      <c r="CO143" s="82" t="s">
        <v>407</v>
      </c>
      <c r="CP143" s="82" t="s">
        <v>407</v>
      </c>
      <c r="CQ143" s="82" t="s">
        <v>407</v>
      </c>
      <c r="CR143" s="131">
        <v>107</v>
      </c>
      <c r="CS143" s="131">
        <v>0</v>
      </c>
      <c r="CT143" s="131">
        <v>0</v>
      </c>
      <c r="CU143" s="132">
        <v>0</v>
      </c>
      <c r="CV143" s="3" t="s">
        <v>407</v>
      </c>
      <c r="CW143" s="79">
        <v>0</v>
      </c>
      <c r="CX143" s="131">
        <v>0</v>
      </c>
      <c r="CY143" s="131">
        <v>0</v>
      </c>
      <c r="CZ143" s="80" t="s">
        <v>407</v>
      </c>
      <c r="DA143" s="80" t="s">
        <v>407</v>
      </c>
      <c r="DB143" s="79">
        <v>0</v>
      </c>
      <c r="DC143" s="131">
        <v>0</v>
      </c>
      <c r="DD143" s="3" t="s">
        <v>407</v>
      </c>
      <c r="DE143" s="3" t="s">
        <v>407</v>
      </c>
      <c r="DF143" s="3" t="s">
        <v>407</v>
      </c>
      <c r="DG143" s="79">
        <v>0</v>
      </c>
      <c r="DH143" s="4">
        <v>107</v>
      </c>
      <c r="DI143" s="80">
        <v>106.35</v>
      </c>
      <c r="DJ143" s="138">
        <v>99.67</v>
      </c>
      <c r="DK143" s="80">
        <v>100.87</v>
      </c>
      <c r="DL143" s="3">
        <v>135</v>
      </c>
      <c r="DP143" s="1"/>
      <c r="DQ143" s="1"/>
    </row>
    <row r="144" spans="1:121" s="3" customFormat="1" x14ac:dyDescent="0.2">
      <c r="A144" s="3">
        <v>224</v>
      </c>
      <c r="B144" s="3" t="s">
        <v>154</v>
      </c>
      <c r="C144" s="3" t="s">
        <v>167</v>
      </c>
      <c r="D144" s="3" t="s">
        <v>452</v>
      </c>
      <c r="E144" s="14">
        <v>2020</v>
      </c>
      <c r="F144" s="82">
        <v>3945</v>
      </c>
      <c r="G144" s="82">
        <v>1551342</v>
      </c>
      <c r="H144" s="82">
        <v>1130451</v>
      </c>
      <c r="I144" s="11">
        <v>872</v>
      </c>
      <c r="J144" s="82">
        <v>306215</v>
      </c>
      <c r="K144" s="82">
        <v>232131</v>
      </c>
      <c r="L144" s="131">
        <v>117</v>
      </c>
      <c r="M144" s="131">
        <v>0</v>
      </c>
      <c r="N144" s="131">
        <v>0</v>
      </c>
      <c r="O144" s="132">
        <v>0</v>
      </c>
      <c r="P144" s="3" t="s">
        <v>407</v>
      </c>
      <c r="Q144" s="79">
        <v>0</v>
      </c>
      <c r="R144" s="131">
        <v>0</v>
      </c>
      <c r="S144" s="131">
        <v>0</v>
      </c>
      <c r="T144" s="80" t="s">
        <v>407</v>
      </c>
      <c r="U144" s="80" t="s">
        <v>407</v>
      </c>
      <c r="V144" s="79">
        <v>0</v>
      </c>
      <c r="W144" s="131">
        <v>0</v>
      </c>
      <c r="X144" s="3" t="s">
        <v>407</v>
      </c>
      <c r="Y144" s="3" t="s">
        <v>407</v>
      </c>
      <c r="Z144" s="3" t="s">
        <v>407</v>
      </c>
      <c r="AA144" s="79">
        <v>0</v>
      </c>
      <c r="AB144" s="4">
        <v>117</v>
      </c>
      <c r="AC144" s="80">
        <v>106.36</v>
      </c>
      <c r="AD144" s="80">
        <v>99.68</v>
      </c>
      <c r="AE144" s="3">
        <v>100.88</v>
      </c>
      <c r="AF144" s="81">
        <v>130</v>
      </c>
      <c r="AG144" s="105">
        <v>9332961</v>
      </c>
      <c r="AH144" s="105">
        <v>0</v>
      </c>
      <c r="AI144" s="105">
        <v>0</v>
      </c>
      <c r="AJ144" s="105">
        <v>0</v>
      </c>
      <c r="AK144" s="82" t="s">
        <v>407</v>
      </c>
      <c r="AL144" s="135">
        <v>0</v>
      </c>
      <c r="AM144" s="135">
        <v>0</v>
      </c>
      <c r="AN144" s="82" t="s">
        <v>407</v>
      </c>
      <c r="AO144" s="82" t="s">
        <v>407</v>
      </c>
      <c r="AP144" s="105">
        <v>0</v>
      </c>
      <c r="AQ144" s="82" t="s">
        <v>407</v>
      </c>
      <c r="AR144" s="82" t="s">
        <v>407</v>
      </c>
      <c r="AS144" s="82" t="s">
        <v>407</v>
      </c>
      <c r="AT144" s="104">
        <v>2366</v>
      </c>
      <c r="AU144" s="82">
        <v>4198</v>
      </c>
      <c r="AV144" s="82">
        <v>3770</v>
      </c>
      <c r="AW144" s="80">
        <v>810.62</v>
      </c>
      <c r="AX144" s="82">
        <v>3945</v>
      </c>
      <c r="AY144" s="80">
        <v>4.8666196437868301</v>
      </c>
      <c r="AZ144" s="83">
        <v>0.23910000000000001</v>
      </c>
      <c r="BA144" s="3">
        <v>1906</v>
      </c>
      <c r="BB144" s="3">
        <v>7973</v>
      </c>
      <c r="BC144" s="123">
        <v>102.3</v>
      </c>
      <c r="BD144" s="3">
        <v>104.2</v>
      </c>
      <c r="BE144" s="86"/>
      <c r="BF144" s="86"/>
      <c r="BG144" s="86"/>
      <c r="BH144" s="86" t="s">
        <v>407</v>
      </c>
      <c r="BI144" s="92"/>
      <c r="BJ144" s="86"/>
      <c r="BK144" s="86" t="s">
        <v>407</v>
      </c>
      <c r="BL144" s="86" t="s">
        <v>407</v>
      </c>
      <c r="BM144" s="86"/>
      <c r="BN144" s="86" t="s">
        <v>407</v>
      </c>
      <c r="BO144" s="86" t="s">
        <v>407</v>
      </c>
      <c r="BP144" s="86" t="s">
        <v>407</v>
      </c>
      <c r="BQ144" s="86" t="s">
        <v>407</v>
      </c>
      <c r="BR144" s="86" t="s">
        <v>407</v>
      </c>
      <c r="BV144" s="3" t="s">
        <v>407</v>
      </c>
      <c r="BY144" s="3" t="s">
        <v>407</v>
      </c>
      <c r="BZ144" s="3" t="s">
        <v>407</v>
      </c>
      <c r="CB144" s="3" t="s">
        <v>407</v>
      </c>
      <c r="CC144" s="3" t="s">
        <v>407</v>
      </c>
      <c r="CD144" s="3" t="s">
        <v>407</v>
      </c>
      <c r="CE144" s="85">
        <v>14128109</v>
      </c>
      <c r="CF144" s="82">
        <v>0</v>
      </c>
      <c r="CG144" s="82">
        <v>0</v>
      </c>
      <c r="CH144" s="82">
        <v>0</v>
      </c>
      <c r="CI144" s="82" t="s">
        <v>407</v>
      </c>
      <c r="CJ144" s="82">
        <v>0</v>
      </c>
      <c r="CK144" s="82">
        <v>0</v>
      </c>
      <c r="CL144" s="82" t="s">
        <v>407</v>
      </c>
      <c r="CM144" s="82" t="s">
        <v>407</v>
      </c>
      <c r="CN144" s="82">
        <v>0</v>
      </c>
      <c r="CO144" s="82" t="s">
        <v>407</v>
      </c>
      <c r="CP144" s="82" t="s">
        <v>407</v>
      </c>
      <c r="CQ144" s="82" t="s">
        <v>407</v>
      </c>
      <c r="CR144" s="131">
        <v>117</v>
      </c>
      <c r="CS144" s="131">
        <v>0</v>
      </c>
      <c r="CT144" s="131">
        <v>0</v>
      </c>
      <c r="CU144" s="132">
        <v>0</v>
      </c>
      <c r="CV144" s="3" t="s">
        <v>407</v>
      </c>
      <c r="CW144" s="79">
        <v>0</v>
      </c>
      <c r="CX144" s="131">
        <v>0</v>
      </c>
      <c r="CY144" s="131">
        <v>0</v>
      </c>
      <c r="CZ144" s="80" t="s">
        <v>407</v>
      </c>
      <c r="DA144" s="80" t="s">
        <v>407</v>
      </c>
      <c r="DB144" s="79">
        <v>0</v>
      </c>
      <c r="DC144" s="131">
        <v>0</v>
      </c>
      <c r="DD144" s="3" t="s">
        <v>407</v>
      </c>
      <c r="DE144" s="3" t="s">
        <v>407</v>
      </c>
      <c r="DF144" s="3" t="s">
        <v>407</v>
      </c>
      <c r="DG144" s="79">
        <v>0</v>
      </c>
      <c r="DH144" s="4">
        <v>117</v>
      </c>
      <c r="DI144" s="80">
        <v>106.35</v>
      </c>
      <c r="DJ144" s="138">
        <v>99.67</v>
      </c>
      <c r="DK144" s="80">
        <v>100.87</v>
      </c>
      <c r="DL144" s="3">
        <v>135</v>
      </c>
      <c r="DP144" s="1"/>
      <c r="DQ144" s="1"/>
    </row>
    <row r="145" spans="1:121" s="3" customFormat="1" x14ac:dyDescent="0.2">
      <c r="A145" s="3">
        <v>225</v>
      </c>
      <c r="B145" s="3" t="s">
        <v>155</v>
      </c>
      <c r="C145" s="3" t="s">
        <v>167</v>
      </c>
      <c r="D145" s="3" t="s">
        <v>452</v>
      </c>
      <c r="E145" s="14">
        <v>2020</v>
      </c>
      <c r="F145" s="82">
        <v>2799</v>
      </c>
      <c r="G145" s="82">
        <v>1551342</v>
      </c>
      <c r="H145" s="82">
        <v>1130451</v>
      </c>
      <c r="I145" s="11">
        <v>673</v>
      </c>
      <c r="J145" s="82">
        <v>306215</v>
      </c>
      <c r="K145" s="82">
        <v>232131</v>
      </c>
      <c r="L145" s="131">
        <v>84</v>
      </c>
      <c r="M145" s="131">
        <v>0</v>
      </c>
      <c r="N145" s="131">
        <v>0</v>
      </c>
      <c r="O145" s="132">
        <v>0</v>
      </c>
      <c r="P145" s="3" t="s">
        <v>407</v>
      </c>
      <c r="Q145" s="79">
        <v>0</v>
      </c>
      <c r="R145" s="131">
        <v>22</v>
      </c>
      <c r="S145" s="131">
        <v>0</v>
      </c>
      <c r="T145" s="80" t="s">
        <v>407</v>
      </c>
      <c r="U145" s="80" t="s">
        <v>407</v>
      </c>
      <c r="V145" s="79">
        <v>22</v>
      </c>
      <c r="W145" s="131">
        <v>0</v>
      </c>
      <c r="X145" s="3" t="s">
        <v>407</v>
      </c>
      <c r="Y145" s="3" t="s">
        <v>407</v>
      </c>
      <c r="Z145" s="3" t="s">
        <v>407</v>
      </c>
      <c r="AA145" s="79">
        <v>0</v>
      </c>
      <c r="AB145" s="4">
        <v>106</v>
      </c>
      <c r="AC145" s="80">
        <v>106.36</v>
      </c>
      <c r="AD145" s="80">
        <v>99.68</v>
      </c>
      <c r="AE145" s="3">
        <v>100.88</v>
      </c>
      <c r="AF145" s="81">
        <v>130</v>
      </c>
      <c r="AG145" s="105">
        <v>6173336</v>
      </c>
      <c r="AH145" s="105">
        <v>0</v>
      </c>
      <c r="AI145" s="105">
        <v>0</v>
      </c>
      <c r="AJ145" s="105">
        <v>0</v>
      </c>
      <c r="AK145" s="82" t="s">
        <v>407</v>
      </c>
      <c r="AL145" s="135">
        <v>6173336</v>
      </c>
      <c r="AM145" s="135">
        <v>0</v>
      </c>
      <c r="AN145" s="82" t="s">
        <v>407</v>
      </c>
      <c r="AO145" s="82" t="s">
        <v>407</v>
      </c>
      <c r="AP145" s="105">
        <v>0</v>
      </c>
      <c r="AQ145" s="82" t="s">
        <v>407</v>
      </c>
      <c r="AR145" s="82" t="s">
        <v>407</v>
      </c>
      <c r="AS145" s="82" t="s">
        <v>407</v>
      </c>
      <c r="AT145" s="104">
        <v>2206</v>
      </c>
      <c r="AU145" s="82">
        <v>4198</v>
      </c>
      <c r="AV145" s="82">
        <v>3770</v>
      </c>
      <c r="AW145" s="80">
        <v>465.67</v>
      </c>
      <c r="AX145" s="82">
        <v>2799</v>
      </c>
      <c r="AY145" s="80">
        <v>6.0107172565437796</v>
      </c>
      <c r="AZ145" s="83">
        <v>0</v>
      </c>
      <c r="BA145" s="3">
        <v>0</v>
      </c>
      <c r="BB145" s="3">
        <v>9641</v>
      </c>
      <c r="BC145" s="123">
        <v>102.3</v>
      </c>
      <c r="BD145" s="3">
        <v>104.2</v>
      </c>
      <c r="BE145" s="86"/>
      <c r="BF145" s="86"/>
      <c r="BG145" s="86"/>
      <c r="BH145" s="86" t="s">
        <v>407</v>
      </c>
      <c r="BI145" s="92">
        <v>79</v>
      </c>
      <c r="BJ145" s="86"/>
      <c r="BK145" s="86" t="s">
        <v>407</v>
      </c>
      <c r="BL145" s="86" t="s">
        <v>407</v>
      </c>
      <c r="BM145" s="86"/>
      <c r="BN145" s="86" t="s">
        <v>407</v>
      </c>
      <c r="BO145" s="86" t="s">
        <v>407</v>
      </c>
      <c r="BP145" s="86" t="s">
        <v>407</v>
      </c>
      <c r="BQ145" s="86" t="s">
        <v>407</v>
      </c>
      <c r="BR145" s="86" t="s">
        <v>407</v>
      </c>
      <c r="BV145" s="3" t="s">
        <v>407</v>
      </c>
      <c r="BW145" s="3" t="s">
        <v>155</v>
      </c>
      <c r="BY145" s="3" t="s">
        <v>407</v>
      </c>
      <c r="BZ145" s="3" t="s">
        <v>407</v>
      </c>
      <c r="CB145" s="3" t="s">
        <v>407</v>
      </c>
      <c r="CC145" s="3" t="s">
        <v>407</v>
      </c>
      <c r="CD145" s="3" t="s">
        <v>407</v>
      </c>
      <c r="CE145" s="85">
        <v>10023361</v>
      </c>
      <c r="CF145" s="82">
        <v>0</v>
      </c>
      <c r="CG145" s="82">
        <v>0</v>
      </c>
      <c r="CH145" s="82">
        <v>0</v>
      </c>
      <c r="CI145" s="82" t="s">
        <v>407</v>
      </c>
      <c r="CJ145" s="82">
        <v>10023361</v>
      </c>
      <c r="CK145" s="82">
        <v>0</v>
      </c>
      <c r="CL145" s="82" t="s">
        <v>407</v>
      </c>
      <c r="CM145" s="82" t="s">
        <v>407</v>
      </c>
      <c r="CN145" s="82">
        <v>0</v>
      </c>
      <c r="CO145" s="82" t="s">
        <v>407</v>
      </c>
      <c r="CP145" s="82" t="s">
        <v>407</v>
      </c>
      <c r="CQ145" s="82" t="s">
        <v>407</v>
      </c>
      <c r="CR145" s="131">
        <v>84</v>
      </c>
      <c r="CS145" s="131">
        <v>0</v>
      </c>
      <c r="CT145" s="131">
        <v>0</v>
      </c>
      <c r="CU145" s="132">
        <v>0</v>
      </c>
      <c r="CV145" s="3" t="s">
        <v>407</v>
      </c>
      <c r="CW145" s="79">
        <v>0</v>
      </c>
      <c r="CX145" s="131">
        <v>22</v>
      </c>
      <c r="CY145" s="131">
        <v>0</v>
      </c>
      <c r="CZ145" s="80" t="s">
        <v>407</v>
      </c>
      <c r="DA145" s="80" t="s">
        <v>407</v>
      </c>
      <c r="DB145" s="79">
        <v>22</v>
      </c>
      <c r="DC145" s="131">
        <v>0</v>
      </c>
      <c r="DD145" s="3" t="s">
        <v>407</v>
      </c>
      <c r="DE145" s="3" t="s">
        <v>407</v>
      </c>
      <c r="DF145" s="3" t="s">
        <v>407</v>
      </c>
      <c r="DG145" s="79">
        <v>0</v>
      </c>
      <c r="DH145" s="4">
        <v>106</v>
      </c>
      <c r="DI145" s="80">
        <v>106.35</v>
      </c>
      <c r="DJ145" s="138">
        <v>99.67</v>
      </c>
      <c r="DK145" s="80">
        <v>100.87</v>
      </c>
      <c r="DL145" s="3">
        <v>135</v>
      </c>
      <c r="DP145" s="1"/>
      <c r="DQ145" s="1"/>
    </row>
    <row r="146" spans="1:121" s="3" customFormat="1" x14ac:dyDescent="0.2">
      <c r="A146" s="3">
        <v>226</v>
      </c>
      <c r="B146" s="3" t="s">
        <v>156</v>
      </c>
      <c r="C146" s="3" t="s">
        <v>167</v>
      </c>
      <c r="D146" s="3" t="s">
        <v>452</v>
      </c>
      <c r="E146" s="14">
        <v>2020</v>
      </c>
      <c r="F146" s="82">
        <v>778</v>
      </c>
      <c r="G146" s="82">
        <v>1551342</v>
      </c>
      <c r="H146" s="82">
        <v>1130451</v>
      </c>
      <c r="I146" s="82">
        <v>209</v>
      </c>
      <c r="J146" s="82">
        <v>306215</v>
      </c>
      <c r="K146" s="82">
        <v>232131</v>
      </c>
      <c r="L146" s="145">
        <v>57</v>
      </c>
      <c r="M146" s="145">
        <v>0</v>
      </c>
      <c r="N146" s="145">
        <v>0</v>
      </c>
      <c r="O146" s="133">
        <v>0</v>
      </c>
      <c r="P146" s="3" t="s">
        <v>407</v>
      </c>
      <c r="Q146" s="79">
        <v>0</v>
      </c>
      <c r="R146" s="145">
        <v>0</v>
      </c>
      <c r="S146" s="145">
        <v>0</v>
      </c>
      <c r="T146" s="80" t="s">
        <v>407</v>
      </c>
      <c r="U146" s="80" t="s">
        <v>407</v>
      </c>
      <c r="V146" s="79">
        <v>0</v>
      </c>
      <c r="W146" s="238">
        <v>68</v>
      </c>
      <c r="X146" s="3" t="s">
        <v>407</v>
      </c>
      <c r="Y146" s="3" t="s">
        <v>407</v>
      </c>
      <c r="Z146" s="3" t="s">
        <v>407</v>
      </c>
      <c r="AA146" s="238">
        <v>68</v>
      </c>
      <c r="AB146" s="80">
        <v>125</v>
      </c>
      <c r="AC146" s="80">
        <v>106.36</v>
      </c>
      <c r="AD146" s="80">
        <v>99.68</v>
      </c>
      <c r="AE146" s="3">
        <v>100.88</v>
      </c>
      <c r="AF146" s="81">
        <v>130</v>
      </c>
      <c r="AG146" s="127">
        <v>1236290</v>
      </c>
      <c r="AH146" s="127">
        <v>0</v>
      </c>
      <c r="AI146" s="127">
        <v>0</v>
      </c>
      <c r="AJ146" s="127">
        <v>0</v>
      </c>
      <c r="AK146" s="82" t="s">
        <v>407</v>
      </c>
      <c r="AL146" s="146">
        <v>0</v>
      </c>
      <c r="AM146" s="146">
        <v>0</v>
      </c>
      <c r="AN146" s="82" t="s">
        <v>407</v>
      </c>
      <c r="AO146" s="82" t="s">
        <v>407</v>
      </c>
      <c r="AP146" s="127">
        <v>1236290</v>
      </c>
      <c r="AQ146" s="82" t="s">
        <v>407</v>
      </c>
      <c r="AR146" s="82" t="s">
        <v>407</v>
      </c>
      <c r="AS146" s="82" t="s">
        <v>407</v>
      </c>
      <c r="AT146" s="130">
        <v>1589</v>
      </c>
      <c r="AU146" s="82">
        <v>4198</v>
      </c>
      <c r="AV146" s="82">
        <v>3770</v>
      </c>
      <c r="AW146" s="80">
        <v>87.1</v>
      </c>
      <c r="AX146" s="82">
        <v>778</v>
      </c>
      <c r="AY146" s="80">
        <v>8.93221130175165</v>
      </c>
      <c r="AZ146" s="83">
        <v>6.88E-2</v>
      </c>
      <c r="BA146" s="3">
        <v>987</v>
      </c>
      <c r="BB146" s="3">
        <v>14347</v>
      </c>
      <c r="BC146" s="123">
        <v>102.3</v>
      </c>
      <c r="BD146" s="3">
        <v>104.2</v>
      </c>
      <c r="BE146" s="86"/>
      <c r="BF146" s="86"/>
      <c r="BG146" s="86"/>
      <c r="BH146" s="86" t="s">
        <v>407</v>
      </c>
      <c r="BI146" s="92"/>
      <c r="BJ146" s="86"/>
      <c r="BK146" s="86" t="s">
        <v>407</v>
      </c>
      <c r="BL146" s="86" t="s">
        <v>407</v>
      </c>
      <c r="BM146" s="86">
        <v>123</v>
      </c>
      <c r="BN146" s="86" t="s">
        <v>407</v>
      </c>
      <c r="BO146" s="86" t="s">
        <v>407</v>
      </c>
      <c r="BP146" s="86" t="s">
        <v>407</v>
      </c>
      <c r="BQ146" s="86" t="s">
        <v>407</v>
      </c>
      <c r="BR146" s="86" t="s">
        <v>407</v>
      </c>
      <c r="BV146" s="3" t="s">
        <v>407</v>
      </c>
      <c r="BY146" s="3" t="s">
        <v>407</v>
      </c>
      <c r="BZ146" s="3" t="s">
        <v>407</v>
      </c>
      <c r="CA146" s="3" t="s">
        <v>401</v>
      </c>
      <c r="CB146" s="3" t="s">
        <v>407</v>
      </c>
      <c r="CC146" s="3" t="s">
        <v>407</v>
      </c>
      <c r="CD146" s="3" t="s">
        <v>407</v>
      </c>
      <c r="CE146" s="85">
        <v>2786455</v>
      </c>
      <c r="CF146" s="82">
        <v>0</v>
      </c>
      <c r="CG146" s="82">
        <v>0</v>
      </c>
      <c r="CH146" s="82">
        <v>0</v>
      </c>
      <c r="CI146" s="82" t="s">
        <v>407</v>
      </c>
      <c r="CJ146" s="82">
        <v>0</v>
      </c>
      <c r="CK146" s="82">
        <v>0</v>
      </c>
      <c r="CL146" s="82" t="s">
        <v>407</v>
      </c>
      <c r="CM146" s="82" t="s">
        <v>407</v>
      </c>
      <c r="CN146" s="82">
        <v>2786455</v>
      </c>
      <c r="CO146" s="82" t="s">
        <v>407</v>
      </c>
      <c r="CP146" s="82" t="s">
        <v>407</v>
      </c>
      <c r="CQ146" s="82" t="s">
        <v>407</v>
      </c>
      <c r="CR146" s="145">
        <v>57</v>
      </c>
      <c r="CS146" s="145">
        <v>0</v>
      </c>
      <c r="CT146" s="145">
        <v>0</v>
      </c>
      <c r="CU146" s="133">
        <v>0</v>
      </c>
      <c r="CV146" s="3" t="s">
        <v>407</v>
      </c>
      <c r="CW146" s="79">
        <v>0</v>
      </c>
      <c r="CX146" s="145">
        <v>0</v>
      </c>
      <c r="CY146" s="145">
        <v>0</v>
      </c>
      <c r="CZ146" s="80" t="s">
        <v>407</v>
      </c>
      <c r="DA146" s="80" t="s">
        <v>407</v>
      </c>
      <c r="DB146" s="79">
        <v>0</v>
      </c>
      <c r="DC146" s="145">
        <v>68</v>
      </c>
      <c r="DD146" s="3" t="s">
        <v>407</v>
      </c>
      <c r="DE146" s="3" t="s">
        <v>407</v>
      </c>
      <c r="DF146" s="3" t="s">
        <v>407</v>
      </c>
      <c r="DG146" s="79">
        <v>68</v>
      </c>
      <c r="DH146" s="80">
        <v>125</v>
      </c>
      <c r="DI146" s="80">
        <v>106.35</v>
      </c>
      <c r="DJ146" s="139">
        <v>99.67</v>
      </c>
      <c r="DK146" s="80">
        <v>100.87</v>
      </c>
      <c r="DL146" s="3">
        <v>135</v>
      </c>
    </row>
    <row r="147" spans="1:121" s="3" customFormat="1" x14ac:dyDescent="0.2">
      <c r="A147" s="3">
        <v>227</v>
      </c>
      <c r="B147" s="3" t="s">
        <v>157</v>
      </c>
      <c r="C147" s="3" t="s">
        <v>167</v>
      </c>
      <c r="D147" s="3" t="s">
        <v>452</v>
      </c>
      <c r="E147" s="14">
        <v>2020</v>
      </c>
      <c r="F147" s="82">
        <v>7422</v>
      </c>
      <c r="G147" s="82">
        <v>1551342</v>
      </c>
      <c r="H147" s="82">
        <v>1130451</v>
      </c>
      <c r="I147" s="82">
        <v>1326</v>
      </c>
      <c r="J147" s="82">
        <v>306215</v>
      </c>
      <c r="K147" s="82">
        <v>232131</v>
      </c>
      <c r="L147" s="145">
        <v>83</v>
      </c>
      <c r="M147" s="145">
        <v>0</v>
      </c>
      <c r="N147" s="145">
        <v>0</v>
      </c>
      <c r="O147" s="133">
        <v>0</v>
      </c>
      <c r="P147" s="3" t="s">
        <v>407</v>
      </c>
      <c r="Q147" s="79">
        <v>0</v>
      </c>
      <c r="R147" s="145">
        <v>18</v>
      </c>
      <c r="S147" s="145">
        <v>0</v>
      </c>
      <c r="T147" s="80" t="s">
        <v>407</v>
      </c>
      <c r="U147" s="80" t="s">
        <v>407</v>
      </c>
      <c r="V147" s="79">
        <v>18</v>
      </c>
      <c r="W147" s="145">
        <v>0</v>
      </c>
      <c r="X147" s="3" t="s">
        <v>407</v>
      </c>
      <c r="Y147" s="3" t="s">
        <v>407</v>
      </c>
      <c r="Z147" s="3" t="s">
        <v>407</v>
      </c>
      <c r="AA147" s="79">
        <v>0</v>
      </c>
      <c r="AB147" s="80">
        <v>101</v>
      </c>
      <c r="AC147" s="80">
        <v>106.36</v>
      </c>
      <c r="AD147" s="80">
        <v>99.68</v>
      </c>
      <c r="AE147" s="3">
        <v>100.88</v>
      </c>
      <c r="AF147" s="81">
        <v>130</v>
      </c>
      <c r="AG147" s="127">
        <v>25861815</v>
      </c>
      <c r="AH147" s="127">
        <v>0</v>
      </c>
      <c r="AI147" s="127">
        <v>0</v>
      </c>
      <c r="AJ147" s="127">
        <v>0</v>
      </c>
      <c r="AK147" s="82" t="s">
        <v>407</v>
      </c>
      <c r="AL147" s="146">
        <v>25861815</v>
      </c>
      <c r="AM147" s="146">
        <v>0</v>
      </c>
      <c r="AN147" s="82" t="s">
        <v>407</v>
      </c>
      <c r="AO147" s="82" t="s">
        <v>407</v>
      </c>
      <c r="AP147" s="127">
        <v>0</v>
      </c>
      <c r="AQ147" s="82" t="s">
        <v>407</v>
      </c>
      <c r="AR147" s="82" t="s">
        <v>407</v>
      </c>
      <c r="AS147" s="82" t="s">
        <v>407</v>
      </c>
      <c r="AT147" s="130">
        <v>3484</v>
      </c>
      <c r="AU147" s="82">
        <v>4198</v>
      </c>
      <c r="AV147" s="82">
        <v>3770</v>
      </c>
      <c r="AW147" s="80">
        <v>983.09</v>
      </c>
      <c r="AX147" s="82">
        <v>7422</v>
      </c>
      <c r="AY147" s="80">
        <v>7.5496757806584798</v>
      </c>
      <c r="AZ147" s="83">
        <v>0</v>
      </c>
      <c r="BA147" s="3">
        <v>0</v>
      </c>
      <c r="BB147" s="3">
        <v>12092</v>
      </c>
      <c r="BC147" s="123">
        <v>102.3</v>
      </c>
      <c r="BD147" s="3">
        <v>104.2</v>
      </c>
      <c r="BE147" s="86"/>
      <c r="BF147" s="86"/>
      <c r="BG147" s="86"/>
      <c r="BH147" s="86" t="s">
        <v>407</v>
      </c>
      <c r="BI147" s="92">
        <v>148</v>
      </c>
      <c r="BJ147" s="86"/>
      <c r="BK147" s="86" t="s">
        <v>407</v>
      </c>
      <c r="BL147" s="86" t="s">
        <v>407</v>
      </c>
      <c r="BM147" s="86"/>
      <c r="BN147" s="86" t="s">
        <v>407</v>
      </c>
      <c r="BO147" s="86" t="s">
        <v>407</v>
      </c>
      <c r="BP147" s="86" t="s">
        <v>407</v>
      </c>
      <c r="BQ147" s="86" t="s">
        <v>407</v>
      </c>
      <c r="BR147" s="86" t="s">
        <v>407</v>
      </c>
      <c r="BV147" s="3" t="s">
        <v>407</v>
      </c>
      <c r="BW147" s="3" t="s">
        <v>157</v>
      </c>
      <c r="BY147" s="3" t="s">
        <v>407</v>
      </c>
      <c r="BZ147" s="3" t="s">
        <v>407</v>
      </c>
      <c r="CB147" s="3" t="s">
        <v>407</v>
      </c>
      <c r="CC147" s="3" t="s">
        <v>407</v>
      </c>
      <c r="CD147" s="3" t="s">
        <v>407</v>
      </c>
      <c r="CE147" s="85">
        <v>26585460</v>
      </c>
      <c r="CF147" s="82">
        <v>0</v>
      </c>
      <c r="CG147" s="82">
        <v>0</v>
      </c>
      <c r="CH147" s="82">
        <v>0</v>
      </c>
      <c r="CI147" s="82" t="s">
        <v>407</v>
      </c>
      <c r="CJ147" s="82">
        <v>26585460</v>
      </c>
      <c r="CK147" s="82">
        <v>0</v>
      </c>
      <c r="CL147" s="82" t="s">
        <v>407</v>
      </c>
      <c r="CM147" s="82" t="s">
        <v>407</v>
      </c>
      <c r="CN147" s="82">
        <v>0</v>
      </c>
      <c r="CO147" s="82" t="s">
        <v>407</v>
      </c>
      <c r="CP147" s="82" t="s">
        <v>407</v>
      </c>
      <c r="CQ147" s="82" t="s">
        <v>407</v>
      </c>
      <c r="CR147" s="145">
        <v>83</v>
      </c>
      <c r="CS147" s="145">
        <v>0</v>
      </c>
      <c r="CT147" s="145">
        <v>0</v>
      </c>
      <c r="CU147" s="133">
        <v>0</v>
      </c>
      <c r="CV147" s="3" t="s">
        <v>407</v>
      </c>
      <c r="CW147" s="79">
        <v>0</v>
      </c>
      <c r="CX147" s="145">
        <v>18</v>
      </c>
      <c r="CY147" s="145">
        <v>0</v>
      </c>
      <c r="CZ147" s="80" t="s">
        <v>407</v>
      </c>
      <c r="DA147" s="80" t="s">
        <v>407</v>
      </c>
      <c r="DB147" s="79">
        <v>18</v>
      </c>
      <c r="DC147" s="145">
        <v>0</v>
      </c>
      <c r="DD147" s="3" t="s">
        <v>407</v>
      </c>
      <c r="DE147" s="3" t="s">
        <v>407</v>
      </c>
      <c r="DF147" s="3" t="s">
        <v>407</v>
      </c>
      <c r="DG147" s="79">
        <v>0</v>
      </c>
      <c r="DH147" s="80">
        <v>101</v>
      </c>
      <c r="DI147" s="80">
        <v>106.35</v>
      </c>
      <c r="DJ147" s="139">
        <v>99.67</v>
      </c>
      <c r="DK147" s="80">
        <v>100.87</v>
      </c>
      <c r="DL147" s="3">
        <v>135</v>
      </c>
    </row>
    <row r="148" spans="1:121" s="3" customFormat="1" x14ac:dyDescent="0.2">
      <c r="A148" s="3">
        <v>228</v>
      </c>
      <c r="B148" s="3" t="s">
        <v>158</v>
      </c>
      <c r="C148" s="3" t="s">
        <v>167</v>
      </c>
      <c r="D148" s="3" t="s">
        <v>452</v>
      </c>
      <c r="E148" s="14">
        <v>2020</v>
      </c>
      <c r="F148" s="82">
        <v>4989</v>
      </c>
      <c r="G148" s="82">
        <v>1551342</v>
      </c>
      <c r="H148" s="82">
        <v>1130451</v>
      </c>
      <c r="I148" s="82">
        <v>1123</v>
      </c>
      <c r="J148" s="82">
        <v>306215</v>
      </c>
      <c r="K148" s="82">
        <v>232131</v>
      </c>
      <c r="L148" s="145">
        <v>46</v>
      </c>
      <c r="M148" s="145">
        <v>54</v>
      </c>
      <c r="N148" s="145">
        <v>41</v>
      </c>
      <c r="O148" s="133">
        <v>0</v>
      </c>
      <c r="P148" s="3" t="s">
        <v>407</v>
      </c>
      <c r="Q148" s="79">
        <v>53.5721149982298</v>
      </c>
      <c r="R148" s="145">
        <v>22</v>
      </c>
      <c r="S148" s="145">
        <v>30</v>
      </c>
      <c r="T148" s="80" t="s">
        <v>407</v>
      </c>
      <c r="U148" s="80" t="s">
        <v>407</v>
      </c>
      <c r="V148" s="79">
        <v>22.622639074535499</v>
      </c>
      <c r="W148" s="145">
        <v>0</v>
      </c>
      <c r="X148" s="3" t="s">
        <v>407</v>
      </c>
      <c r="Y148" s="3" t="s">
        <v>407</v>
      </c>
      <c r="Z148" s="3" t="s">
        <v>407</v>
      </c>
      <c r="AA148" s="79">
        <v>0</v>
      </c>
      <c r="AB148" s="80">
        <v>122.19</v>
      </c>
      <c r="AC148" s="80">
        <v>106.36</v>
      </c>
      <c r="AD148" s="80">
        <v>99.68</v>
      </c>
      <c r="AE148" s="3">
        <v>100.88</v>
      </c>
      <c r="AF148" s="81">
        <v>130</v>
      </c>
      <c r="AG148" s="127">
        <v>9120523</v>
      </c>
      <c r="AH148" s="127">
        <v>8820328</v>
      </c>
      <c r="AI148" s="127">
        <v>300195</v>
      </c>
      <c r="AJ148" s="127">
        <v>0</v>
      </c>
      <c r="AK148" s="82" t="s">
        <v>407</v>
      </c>
      <c r="AL148" s="146">
        <v>8410670</v>
      </c>
      <c r="AM148" s="146">
        <v>709852</v>
      </c>
      <c r="AN148" s="82" t="s">
        <v>407</v>
      </c>
      <c r="AO148" s="82" t="s">
        <v>407</v>
      </c>
      <c r="AP148" s="127">
        <v>0</v>
      </c>
      <c r="AQ148" s="82" t="s">
        <v>407</v>
      </c>
      <c r="AR148" s="82" t="s">
        <v>407</v>
      </c>
      <c r="AS148" s="82" t="s">
        <v>407</v>
      </c>
      <c r="AT148" s="130">
        <v>1828</v>
      </c>
      <c r="AU148" s="82">
        <v>4198</v>
      </c>
      <c r="AV148" s="82">
        <v>3770</v>
      </c>
      <c r="AW148" s="80">
        <v>199.23</v>
      </c>
      <c r="AX148" s="82">
        <v>4989</v>
      </c>
      <c r="AY148" s="80">
        <v>25.041939149580099</v>
      </c>
      <c r="AZ148" s="83">
        <v>0.27400000000000002</v>
      </c>
      <c r="BA148" s="3">
        <v>11052</v>
      </c>
      <c r="BB148" s="3">
        <v>40341</v>
      </c>
      <c r="BC148" s="123">
        <v>102.3</v>
      </c>
      <c r="BD148" s="3">
        <v>104.2</v>
      </c>
      <c r="BE148" s="86">
        <v>468</v>
      </c>
      <c r="BF148" s="86">
        <v>11</v>
      </c>
      <c r="BG148" s="86"/>
      <c r="BH148" s="86" t="s">
        <v>407</v>
      </c>
      <c r="BI148" s="92">
        <v>131</v>
      </c>
      <c r="BJ148" s="86">
        <v>12</v>
      </c>
      <c r="BK148" s="86" t="s">
        <v>407</v>
      </c>
      <c r="BL148" s="86" t="s">
        <v>407</v>
      </c>
      <c r="BM148" s="86"/>
      <c r="BN148" s="86" t="s">
        <v>407</v>
      </c>
      <c r="BO148" s="86" t="s">
        <v>407</v>
      </c>
      <c r="BP148" s="86" t="s">
        <v>407</v>
      </c>
      <c r="BQ148" s="86" t="s">
        <v>407</v>
      </c>
      <c r="BR148" s="86" t="s">
        <v>407</v>
      </c>
      <c r="BS148" s="3" t="s">
        <v>158</v>
      </c>
      <c r="BT148" s="3" t="s">
        <v>131</v>
      </c>
      <c r="BV148" s="3" t="s">
        <v>407</v>
      </c>
      <c r="BW148" s="3" t="s">
        <v>399</v>
      </c>
      <c r="BX148" s="3" t="s">
        <v>131</v>
      </c>
      <c r="BY148" s="3" t="s">
        <v>407</v>
      </c>
      <c r="BZ148" s="3" t="s">
        <v>407</v>
      </c>
      <c r="CB148" s="3" t="s">
        <v>407</v>
      </c>
      <c r="CC148" s="3" t="s">
        <v>407</v>
      </c>
      <c r="CD148" s="3" t="s">
        <v>407</v>
      </c>
      <c r="CE148" s="85">
        <v>17868735</v>
      </c>
      <c r="CF148" s="82">
        <v>17280598</v>
      </c>
      <c r="CG148" s="82">
        <v>588136</v>
      </c>
      <c r="CH148" s="82">
        <v>0</v>
      </c>
      <c r="CI148" s="82" t="s">
        <v>407</v>
      </c>
      <c r="CJ148" s="82">
        <v>16478006</v>
      </c>
      <c r="CK148" s="82">
        <v>1390725</v>
      </c>
      <c r="CL148" s="82" t="s">
        <v>407</v>
      </c>
      <c r="CM148" s="82" t="s">
        <v>407</v>
      </c>
      <c r="CN148" s="82">
        <v>0</v>
      </c>
      <c r="CO148" s="82" t="s">
        <v>407</v>
      </c>
      <c r="CP148" s="82" t="s">
        <v>407</v>
      </c>
      <c r="CQ148" s="82" t="s">
        <v>407</v>
      </c>
      <c r="CR148" s="145">
        <v>46</v>
      </c>
      <c r="CS148" s="145">
        <v>54</v>
      </c>
      <c r="CT148" s="145">
        <v>41</v>
      </c>
      <c r="CU148" s="133">
        <v>0</v>
      </c>
      <c r="CV148" s="3" t="s">
        <v>407</v>
      </c>
      <c r="CW148" s="79">
        <v>53.5721149982298</v>
      </c>
      <c r="CX148" s="145">
        <v>22</v>
      </c>
      <c r="CY148" s="145">
        <v>30</v>
      </c>
      <c r="CZ148" s="80" t="s">
        <v>407</v>
      </c>
      <c r="DA148" s="80" t="s">
        <v>407</v>
      </c>
      <c r="DB148" s="79">
        <v>22.622639074535499</v>
      </c>
      <c r="DC148" s="145">
        <v>0</v>
      </c>
      <c r="DD148" s="3" t="s">
        <v>407</v>
      </c>
      <c r="DE148" s="3" t="s">
        <v>407</v>
      </c>
      <c r="DF148" s="3" t="s">
        <v>407</v>
      </c>
      <c r="DG148" s="79">
        <v>0</v>
      </c>
      <c r="DH148" s="80">
        <v>122.19</v>
      </c>
      <c r="DI148" s="80">
        <v>106.35</v>
      </c>
      <c r="DJ148" s="139">
        <v>99.67</v>
      </c>
      <c r="DK148" s="80">
        <v>100.87</v>
      </c>
      <c r="DL148" s="3">
        <v>135</v>
      </c>
    </row>
    <row r="149" spans="1:121" s="3" customFormat="1" x14ac:dyDescent="0.2">
      <c r="A149" s="3">
        <v>230</v>
      </c>
      <c r="B149" s="3" t="s">
        <v>160</v>
      </c>
      <c r="C149" s="3" t="s">
        <v>168</v>
      </c>
      <c r="D149" s="3" t="s">
        <v>452</v>
      </c>
      <c r="E149" s="14">
        <v>2020</v>
      </c>
      <c r="F149" s="82">
        <v>114087</v>
      </c>
      <c r="G149" s="82">
        <v>1551342</v>
      </c>
      <c r="H149" s="82">
        <v>1130451</v>
      </c>
      <c r="I149" s="82">
        <v>22771</v>
      </c>
      <c r="J149" s="82">
        <v>306215</v>
      </c>
      <c r="K149" s="82">
        <v>232131</v>
      </c>
      <c r="L149" s="145">
        <v>122</v>
      </c>
      <c r="M149" s="145">
        <v>0</v>
      </c>
      <c r="N149" s="145">
        <v>0</v>
      </c>
      <c r="O149" s="133">
        <v>0</v>
      </c>
      <c r="P149" s="3" t="s">
        <v>407</v>
      </c>
      <c r="Q149" s="79">
        <v>0</v>
      </c>
      <c r="R149" s="145">
        <v>0</v>
      </c>
      <c r="S149" s="145">
        <v>0</v>
      </c>
      <c r="T149" s="80" t="s">
        <v>407</v>
      </c>
      <c r="U149" s="80" t="s">
        <v>407</v>
      </c>
      <c r="V149" s="79">
        <v>0</v>
      </c>
      <c r="W149" s="145">
        <v>0</v>
      </c>
      <c r="X149" s="3" t="s">
        <v>407</v>
      </c>
      <c r="Y149" s="3" t="s">
        <v>407</v>
      </c>
      <c r="Z149" s="3" t="s">
        <v>407</v>
      </c>
      <c r="AA149" s="79">
        <v>0</v>
      </c>
      <c r="AB149" s="80">
        <v>122</v>
      </c>
      <c r="AC149" s="80">
        <v>106.36</v>
      </c>
      <c r="AD149" s="80">
        <v>99.68</v>
      </c>
      <c r="AE149" s="3">
        <v>100.88</v>
      </c>
      <c r="AF149" s="81">
        <v>130</v>
      </c>
      <c r="AG149" s="127">
        <v>302027800</v>
      </c>
      <c r="AH149" s="127">
        <v>0</v>
      </c>
      <c r="AI149" s="127">
        <v>0</v>
      </c>
      <c r="AJ149" s="127">
        <v>0</v>
      </c>
      <c r="AK149" s="82" t="s">
        <v>407</v>
      </c>
      <c r="AL149" s="146">
        <v>0</v>
      </c>
      <c r="AM149" s="146">
        <v>0</v>
      </c>
      <c r="AN149" s="82" t="s">
        <v>407</v>
      </c>
      <c r="AO149" s="82" t="s">
        <v>407</v>
      </c>
      <c r="AP149" s="127">
        <v>0</v>
      </c>
      <c r="AQ149" s="82" t="s">
        <v>407</v>
      </c>
      <c r="AR149" s="82" t="s">
        <v>407</v>
      </c>
      <c r="AS149" s="82" t="s">
        <v>407</v>
      </c>
      <c r="AT149" s="130">
        <v>2647</v>
      </c>
      <c r="AU149" s="82">
        <v>4198</v>
      </c>
      <c r="AV149" s="82">
        <v>3770</v>
      </c>
      <c r="AW149" s="80">
        <v>1687.62</v>
      </c>
      <c r="AX149" s="82">
        <v>114087</v>
      </c>
      <c r="AY149" s="80">
        <v>67.602324082929997</v>
      </c>
      <c r="AZ149" s="83">
        <v>4.6199999999999998E-2</v>
      </c>
      <c r="BA149" s="3">
        <v>5034</v>
      </c>
      <c r="BB149" s="3">
        <v>108919</v>
      </c>
      <c r="BC149" s="123">
        <v>102.3</v>
      </c>
      <c r="BD149" s="3">
        <v>104.2</v>
      </c>
      <c r="BE149" s="86"/>
      <c r="BF149" s="86"/>
      <c r="BG149" s="86"/>
      <c r="BH149" s="86" t="s">
        <v>407</v>
      </c>
      <c r="BI149" s="92"/>
      <c r="BJ149" s="86"/>
      <c r="BK149" s="86" t="s">
        <v>407</v>
      </c>
      <c r="BL149" s="86" t="s">
        <v>407</v>
      </c>
      <c r="BM149" s="86"/>
      <c r="BN149" s="86" t="s">
        <v>407</v>
      </c>
      <c r="BO149" s="86" t="s">
        <v>407</v>
      </c>
      <c r="BP149" s="86" t="s">
        <v>407</v>
      </c>
      <c r="BQ149" s="86" t="s">
        <v>407</v>
      </c>
      <c r="BR149" s="86" t="s">
        <v>407</v>
      </c>
      <c r="BV149" s="3" t="s">
        <v>407</v>
      </c>
      <c r="BY149" s="3" t="s">
        <v>407</v>
      </c>
      <c r="BZ149" s="3" t="s">
        <v>407</v>
      </c>
      <c r="CB149" s="3" t="s">
        <v>407</v>
      </c>
      <c r="CC149" s="3" t="s">
        <v>407</v>
      </c>
      <c r="CD149" s="3" t="s">
        <v>407</v>
      </c>
      <c r="CE149" s="85">
        <v>408642102</v>
      </c>
      <c r="CF149" s="82">
        <v>0</v>
      </c>
      <c r="CG149" s="82">
        <v>0</v>
      </c>
      <c r="CH149" s="82">
        <v>0</v>
      </c>
      <c r="CI149" s="82" t="s">
        <v>407</v>
      </c>
      <c r="CJ149" s="82">
        <v>0</v>
      </c>
      <c r="CK149" s="82">
        <v>0</v>
      </c>
      <c r="CL149" s="82" t="s">
        <v>407</v>
      </c>
      <c r="CM149" s="82" t="s">
        <v>407</v>
      </c>
      <c r="CN149" s="82">
        <v>0</v>
      </c>
      <c r="CO149" s="82" t="s">
        <v>407</v>
      </c>
      <c r="CP149" s="82" t="s">
        <v>407</v>
      </c>
      <c r="CQ149" s="82" t="s">
        <v>407</v>
      </c>
      <c r="CR149" s="145">
        <v>122</v>
      </c>
      <c r="CS149" s="145">
        <v>0</v>
      </c>
      <c r="CT149" s="145">
        <v>0</v>
      </c>
      <c r="CU149" s="133">
        <v>0</v>
      </c>
      <c r="CV149" s="3" t="s">
        <v>407</v>
      </c>
      <c r="CW149" s="79">
        <v>0</v>
      </c>
      <c r="CX149" s="145">
        <v>0</v>
      </c>
      <c r="CY149" s="145">
        <v>0</v>
      </c>
      <c r="CZ149" s="80" t="s">
        <v>407</v>
      </c>
      <c r="DA149" s="80" t="s">
        <v>407</v>
      </c>
      <c r="DB149" s="79">
        <v>0</v>
      </c>
      <c r="DC149" s="145">
        <v>0</v>
      </c>
      <c r="DD149" s="3" t="s">
        <v>407</v>
      </c>
      <c r="DE149" s="3" t="s">
        <v>407</v>
      </c>
      <c r="DF149" s="3" t="s">
        <v>407</v>
      </c>
      <c r="DG149" s="79">
        <v>0</v>
      </c>
      <c r="DH149" s="80">
        <v>122</v>
      </c>
      <c r="DI149" s="80">
        <v>106.35</v>
      </c>
      <c r="DJ149" s="139">
        <v>99.67</v>
      </c>
      <c r="DK149" s="154">
        <v>100.87</v>
      </c>
      <c r="DL149" s="3">
        <v>135</v>
      </c>
    </row>
    <row r="150" spans="1:121" s="3" customFormat="1" x14ac:dyDescent="0.2">
      <c r="A150" s="3">
        <v>231</v>
      </c>
      <c r="B150" s="3" t="s">
        <v>161</v>
      </c>
      <c r="C150" s="3" t="s">
        <v>167</v>
      </c>
      <c r="D150" s="3" t="s">
        <v>452</v>
      </c>
      <c r="E150" s="14">
        <v>2020</v>
      </c>
      <c r="F150" s="82">
        <v>6422</v>
      </c>
      <c r="G150" s="82">
        <v>1551342</v>
      </c>
      <c r="H150" s="82">
        <v>1130451</v>
      </c>
      <c r="I150" s="82">
        <v>1380</v>
      </c>
      <c r="J150" s="82">
        <v>306215</v>
      </c>
      <c r="K150" s="82">
        <v>232131</v>
      </c>
      <c r="L150" s="145">
        <v>118</v>
      </c>
      <c r="M150" s="145">
        <v>0</v>
      </c>
      <c r="N150" s="145">
        <v>0</v>
      </c>
      <c r="O150" s="133">
        <v>0</v>
      </c>
      <c r="P150" s="3" t="s">
        <v>407</v>
      </c>
      <c r="Q150" s="79">
        <v>0</v>
      </c>
      <c r="R150" s="145">
        <v>0</v>
      </c>
      <c r="S150" s="145">
        <v>0</v>
      </c>
      <c r="T150" s="80" t="s">
        <v>407</v>
      </c>
      <c r="U150" s="80" t="s">
        <v>407</v>
      </c>
      <c r="V150" s="79">
        <v>0</v>
      </c>
      <c r="W150" s="145">
        <v>0</v>
      </c>
      <c r="X150" s="3" t="s">
        <v>407</v>
      </c>
      <c r="Y150" s="3" t="s">
        <v>407</v>
      </c>
      <c r="Z150" s="3" t="s">
        <v>407</v>
      </c>
      <c r="AA150" s="79">
        <v>0</v>
      </c>
      <c r="AB150" s="80">
        <v>118</v>
      </c>
      <c r="AC150" s="80">
        <v>106.36</v>
      </c>
      <c r="AD150" s="80">
        <v>99.68</v>
      </c>
      <c r="AE150" s="3">
        <v>100.88</v>
      </c>
      <c r="AF150" s="81">
        <v>130</v>
      </c>
      <c r="AG150" s="127">
        <v>11811134</v>
      </c>
      <c r="AH150" s="127">
        <v>0</v>
      </c>
      <c r="AI150" s="127">
        <v>0</v>
      </c>
      <c r="AJ150" s="127">
        <v>0</v>
      </c>
      <c r="AK150" s="82" t="s">
        <v>407</v>
      </c>
      <c r="AL150" s="146">
        <v>0</v>
      </c>
      <c r="AM150" s="146">
        <v>0</v>
      </c>
      <c r="AN150" s="82" t="s">
        <v>407</v>
      </c>
      <c r="AO150" s="82" t="s">
        <v>407</v>
      </c>
      <c r="AP150" s="127">
        <v>0</v>
      </c>
      <c r="AQ150" s="82" t="s">
        <v>407</v>
      </c>
      <c r="AR150" s="82" t="s">
        <v>407</v>
      </c>
      <c r="AS150" s="82" t="s">
        <v>407</v>
      </c>
      <c r="AT150" s="130">
        <v>1839</v>
      </c>
      <c r="AU150" s="82">
        <v>4198</v>
      </c>
      <c r="AV150" s="82">
        <v>3770</v>
      </c>
      <c r="AW150" s="80">
        <v>503.58</v>
      </c>
      <c r="AX150" s="82">
        <v>6422</v>
      </c>
      <c r="AY150" s="80">
        <v>12.7526174671224</v>
      </c>
      <c r="AZ150" s="83">
        <v>0.1134</v>
      </c>
      <c r="BA150" s="3">
        <v>2354</v>
      </c>
      <c r="BB150" s="3">
        <v>20761</v>
      </c>
      <c r="BC150" s="123">
        <v>102.3</v>
      </c>
      <c r="BD150" s="3">
        <v>104.2</v>
      </c>
      <c r="BE150" s="86"/>
      <c r="BF150" s="86"/>
      <c r="BG150" s="86"/>
      <c r="BH150" s="86" t="s">
        <v>407</v>
      </c>
      <c r="BI150" s="92"/>
      <c r="BJ150" s="86"/>
      <c r="BK150" s="86" t="s">
        <v>407</v>
      </c>
      <c r="BL150" s="86" t="s">
        <v>407</v>
      </c>
      <c r="BM150" s="86"/>
      <c r="BN150" s="86" t="s">
        <v>407</v>
      </c>
      <c r="BO150" s="86" t="s">
        <v>407</v>
      </c>
      <c r="BP150" s="86" t="s">
        <v>407</v>
      </c>
      <c r="BQ150" s="86" t="s">
        <v>407</v>
      </c>
      <c r="BR150" s="86" t="s">
        <v>407</v>
      </c>
      <c r="BV150" s="3" t="s">
        <v>407</v>
      </c>
      <c r="BY150" s="3" t="s">
        <v>407</v>
      </c>
      <c r="BZ150" s="3" t="s">
        <v>407</v>
      </c>
      <c r="CB150" s="3" t="s">
        <v>407</v>
      </c>
      <c r="CC150" s="3" t="s">
        <v>407</v>
      </c>
      <c r="CD150" s="3" t="s">
        <v>407</v>
      </c>
      <c r="CE150" s="85">
        <v>23001469</v>
      </c>
      <c r="CF150" s="82">
        <v>0</v>
      </c>
      <c r="CG150" s="82">
        <v>0</v>
      </c>
      <c r="CH150" s="82">
        <v>0</v>
      </c>
      <c r="CI150" s="82" t="s">
        <v>407</v>
      </c>
      <c r="CJ150" s="82">
        <v>0</v>
      </c>
      <c r="CK150" s="82">
        <v>0</v>
      </c>
      <c r="CL150" s="82" t="s">
        <v>407</v>
      </c>
      <c r="CM150" s="82" t="s">
        <v>407</v>
      </c>
      <c r="CN150" s="82">
        <v>0</v>
      </c>
      <c r="CO150" s="82" t="s">
        <v>407</v>
      </c>
      <c r="CP150" s="82" t="s">
        <v>407</v>
      </c>
      <c r="CQ150" s="82" t="s">
        <v>407</v>
      </c>
      <c r="CR150" s="145">
        <v>118</v>
      </c>
      <c r="CS150" s="145">
        <v>0</v>
      </c>
      <c r="CT150" s="145">
        <v>0</v>
      </c>
      <c r="CU150" s="133">
        <v>0</v>
      </c>
      <c r="CV150" s="3" t="s">
        <v>407</v>
      </c>
      <c r="CW150" s="79">
        <v>0</v>
      </c>
      <c r="CX150" s="145">
        <v>0</v>
      </c>
      <c r="CY150" s="145">
        <v>0</v>
      </c>
      <c r="CZ150" s="80" t="s">
        <v>407</v>
      </c>
      <c r="DA150" s="80" t="s">
        <v>407</v>
      </c>
      <c r="DB150" s="79">
        <v>0</v>
      </c>
      <c r="DC150" s="145">
        <v>0</v>
      </c>
      <c r="DD150" s="3" t="s">
        <v>407</v>
      </c>
      <c r="DE150" s="3" t="s">
        <v>407</v>
      </c>
      <c r="DF150" s="3" t="s">
        <v>407</v>
      </c>
      <c r="DG150" s="79">
        <v>0</v>
      </c>
      <c r="DH150" s="80">
        <v>118</v>
      </c>
      <c r="DI150" s="80">
        <v>106.35</v>
      </c>
      <c r="DJ150" s="139">
        <v>99.67</v>
      </c>
      <c r="DK150" s="80">
        <v>100.87</v>
      </c>
      <c r="DL150" s="3">
        <v>135</v>
      </c>
    </row>
    <row r="151" spans="1:121" s="3" customFormat="1" x14ac:dyDescent="0.2">
      <c r="A151" s="3">
        <v>241</v>
      </c>
      <c r="B151" s="3" t="s">
        <v>81</v>
      </c>
      <c r="C151" s="3" t="s">
        <v>167</v>
      </c>
      <c r="D151" s="3" t="s">
        <v>454</v>
      </c>
      <c r="E151" s="14">
        <v>2020</v>
      </c>
      <c r="F151" s="82">
        <v>1707</v>
      </c>
      <c r="G151" s="82">
        <v>1551342</v>
      </c>
      <c r="H151" s="82">
        <v>1130451</v>
      </c>
      <c r="I151" s="82">
        <v>384</v>
      </c>
      <c r="J151" s="82">
        <v>306215</v>
      </c>
      <c r="K151" s="82">
        <v>232131</v>
      </c>
      <c r="L151" s="145">
        <v>28</v>
      </c>
      <c r="M151" s="145">
        <v>38</v>
      </c>
      <c r="N151" s="145">
        <v>0</v>
      </c>
      <c r="O151" s="133">
        <v>0</v>
      </c>
      <c r="P151" s="3" t="s">
        <v>407</v>
      </c>
      <c r="Q151" s="79">
        <v>38</v>
      </c>
      <c r="R151" s="145">
        <v>21</v>
      </c>
      <c r="S151" s="145">
        <v>0</v>
      </c>
      <c r="T151" s="80" t="s">
        <v>407</v>
      </c>
      <c r="U151" s="80" t="s">
        <v>407</v>
      </c>
      <c r="V151" s="79">
        <v>21</v>
      </c>
      <c r="W151" s="145">
        <v>0</v>
      </c>
      <c r="X151" s="3" t="s">
        <v>407</v>
      </c>
      <c r="Y151" s="3" t="s">
        <v>407</v>
      </c>
      <c r="Z151" s="3" t="s">
        <v>407</v>
      </c>
      <c r="AA151" s="79">
        <v>0</v>
      </c>
      <c r="AB151" s="80">
        <v>87</v>
      </c>
      <c r="AC151" s="80">
        <v>106.36</v>
      </c>
      <c r="AD151" s="80">
        <v>99.68</v>
      </c>
      <c r="AE151" s="3">
        <v>100.88</v>
      </c>
      <c r="AF151" s="81">
        <v>130</v>
      </c>
      <c r="AG151" s="127">
        <v>6586980</v>
      </c>
      <c r="AH151" s="127">
        <v>6586980</v>
      </c>
      <c r="AI151" s="127">
        <v>0</v>
      </c>
      <c r="AJ151" s="127">
        <v>0</v>
      </c>
      <c r="AK151" s="82" t="s">
        <v>407</v>
      </c>
      <c r="AL151" s="146">
        <v>6586980</v>
      </c>
      <c r="AM151" s="146">
        <v>0</v>
      </c>
      <c r="AN151" s="82" t="s">
        <v>407</v>
      </c>
      <c r="AO151" s="82" t="s">
        <v>407</v>
      </c>
      <c r="AP151" s="127">
        <v>0</v>
      </c>
      <c r="AQ151" s="82" t="s">
        <v>407</v>
      </c>
      <c r="AR151" s="82" t="s">
        <v>407</v>
      </c>
      <c r="AS151" s="82" t="s">
        <v>407</v>
      </c>
      <c r="AT151" s="130">
        <v>3859</v>
      </c>
      <c r="AU151" s="82">
        <v>4198</v>
      </c>
      <c r="AV151" s="82">
        <v>3770</v>
      </c>
      <c r="AW151" s="80">
        <v>326.18</v>
      </c>
      <c r="AX151" s="82">
        <v>1707</v>
      </c>
      <c r="AY151" s="80">
        <v>5.2332650023029004</v>
      </c>
      <c r="AZ151" s="83">
        <v>6.4000000000000003E-3</v>
      </c>
      <c r="BA151" s="3">
        <v>54</v>
      </c>
      <c r="BB151" s="3">
        <v>8398</v>
      </c>
      <c r="BC151" s="123">
        <v>102.3</v>
      </c>
      <c r="BD151" s="3">
        <v>104.2</v>
      </c>
      <c r="BE151" s="86">
        <v>158</v>
      </c>
      <c r="BF151" s="86"/>
      <c r="BG151" s="86"/>
      <c r="BH151" s="86" t="s">
        <v>407</v>
      </c>
      <c r="BI151" s="92">
        <v>24</v>
      </c>
      <c r="BJ151" s="86"/>
      <c r="BK151" s="86" t="s">
        <v>407</v>
      </c>
      <c r="BL151" s="86" t="s">
        <v>407</v>
      </c>
      <c r="BM151" s="86"/>
      <c r="BN151" s="86" t="s">
        <v>407</v>
      </c>
      <c r="BO151" s="86" t="s">
        <v>407</v>
      </c>
      <c r="BP151" s="86" t="s">
        <v>407</v>
      </c>
      <c r="BQ151" s="86" t="s">
        <v>407</v>
      </c>
      <c r="BR151" s="86" t="s">
        <v>407</v>
      </c>
      <c r="BS151" s="3" t="s">
        <v>81</v>
      </c>
      <c r="BV151" s="3" t="s">
        <v>407</v>
      </c>
      <c r="BW151" s="3" t="s">
        <v>402</v>
      </c>
      <c r="BY151" s="3" t="s">
        <v>407</v>
      </c>
      <c r="BZ151" s="3" t="s">
        <v>407</v>
      </c>
      <c r="CB151" s="3" t="s">
        <v>407</v>
      </c>
      <c r="CC151" s="3" t="s">
        <v>407</v>
      </c>
      <c r="CD151" s="3" t="s">
        <v>407</v>
      </c>
      <c r="CE151" s="85">
        <v>6586980</v>
      </c>
      <c r="CF151" s="82">
        <v>6586980</v>
      </c>
      <c r="CG151" s="82">
        <v>0</v>
      </c>
      <c r="CH151" s="82">
        <v>0</v>
      </c>
      <c r="CI151" s="82" t="s">
        <v>407</v>
      </c>
      <c r="CJ151" s="82">
        <v>6586980</v>
      </c>
      <c r="CK151" s="82">
        <v>0</v>
      </c>
      <c r="CL151" s="82" t="s">
        <v>407</v>
      </c>
      <c r="CM151" s="82" t="s">
        <v>407</v>
      </c>
      <c r="CN151" s="82">
        <v>0</v>
      </c>
      <c r="CO151" s="82" t="s">
        <v>407</v>
      </c>
      <c r="CP151" s="82" t="s">
        <v>407</v>
      </c>
      <c r="CQ151" s="82" t="s">
        <v>407</v>
      </c>
      <c r="CR151" s="145">
        <v>28</v>
      </c>
      <c r="CS151" s="145">
        <v>38</v>
      </c>
      <c r="CT151" s="145">
        <v>0</v>
      </c>
      <c r="CU151" s="133">
        <v>0</v>
      </c>
      <c r="CV151" s="3" t="s">
        <v>407</v>
      </c>
      <c r="CW151" s="79">
        <v>38</v>
      </c>
      <c r="CX151" s="145">
        <v>21</v>
      </c>
      <c r="CY151" s="145">
        <v>0</v>
      </c>
      <c r="CZ151" s="80" t="s">
        <v>407</v>
      </c>
      <c r="DA151" s="80" t="s">
        <v>407</v>
      </c>
      <c r="DB151" s="79">
        <v>21</v>
      </c>
      <c r="DC151" s="145">
        <v>0</v>
      </c>
      <c r="DD151" s="3" t="s">
        <v>407</v>
      </c>
      <c r="DE151" s="3" t="s">
        <v>407</v>
      </c>
      <c r="DF151" s="3" t="s">
        <v>407</v>
      </c>
      <c r="DG151" s="79">
        <v>0</v>
      </c>
      <c r="DH151" s="80">
        <v>87</v>
      </c>
      <c r="DI151" s="80">
        <v>106.35</v>
      </c>
      <c r="DJ151" s="139">
        <v>99.67</v>
      </c>
      <c r="DK151" s="80">
        <v>100.87</v>
      </c>
      <c r="DL151" s="3">
        <v>135</v>
      </c>
    </row>
    <row r="152" spans="1:121" s="3" customFormat="1" x14ac:dyDescent="0.2">
      <c r="A152" s="3">
        <v>242</v>
      </c>
      <c r="B152" s="3" t="s">
        <v>82</v>
      </c>
      <c r="C152" s="3" t="s">
        <v>167</v>
      </c>
      <c r="D152" s="3" t="s">
        <v>454</v>
      </c>
      <c r="E152" s="14">
        <v>2020</v>
      </c>
      <c r="F152" s="82">
        <v>6893</v>
      </c>
      <c r="G152" s="82">
        <v>1551342</v>
      </c>
      <c r="H152" s="82">
        <v>1130451</v>
      </c>
      <c r="I152" s="82">
        <v>1475</v>
      </c>
      <c r="J152" s="82">
        <v>306215</v>
      </c>
      <c r="K152" s="82">
        <v>232131</v>
      </c>
      <c r="L152" s="145">
        <v>44</v>
      </c>
      <c r="M152" s="145">
        <v>45</v>
      </c>
      <c r="N152" s="145">
        <v>0</v>
      </c>
      <c r="O152" s="133">
        <v>0</v>
      </c>
      <c r="P152" s="3" t="s">
        <v>407</v>
      </c>
      <c r="Q152" s="79">
        <v>45</v>
      </c>
      <c r="R152" s="145">
        <v>21</v>
      </c>
      <c r="S152" s="145">
        <v>0</v>
      </c>
      <c r="T152" s="80" t="s">
        <v>407</v>
      </c>
      <c r="U152" s="80" t="s">
        <v>407</v>
      </c>
      <c r="V152" s="79">
        <v>21</v>
      </c>
      <c r="W152" s="238">
        <v>0</v>
      </c>
      <c r="X152" s="3" t="s">
        <v>407</v>
      </c>
      <c r="Y152" s="3" t="s">
        <v>407</v>
      </c>
      <c r="Z152" s="3" t="s">
        <v>407</v>
      </c>
      <c r="AA152" s="79">
        <v>0</v>
      </c>
      <c r="AB152" s="80">
        <v>110</v>
      </c>
      <c r="AC152" s="80">
        <v>106.36</v>
      </c>
      <c r="AD152" s="80">
        <v>99.68</v>
      </c>
      <c r="AE152" s="3">
        <v>100.88</v>
      </c>
      <c r="AF152" s="81">
        <v>130</v>
      </c>
      <c r="AG152" s="127">
        <v>19720522</v>
      </c>
      <c r="AH152" s="127">
        <v>19720522</v>
      </c>
      <c r="AI152" s="127">
        <v>0</v>
      </c>
      <c r="AJ152" s="127">
        <v>0</v>
      </c>
      <c r="AK152" s="82" t="s">
        <v>407</v>
      </c>
      <c r="AL152" s="146">
        <v>19720522</v>
      </c>
      <c r="AM152" s="146">
        <v>0</v>
      </c>
      <c r="AN152" s="82" t="s">
        <v>407</v>
      </c>
      <c r="AO152" s="82" t="s">
        <v>407</v>
      </c>
      <c r="AP152" s="127">
        <v>0</v>
      </c>
      <c r="AQ152" s="82" t="s">
        <v>407</v>
      </c>
      <c r="AR152" s="82" t="s">
        <v>407</v>
      </c>
      <c r="AS152" s="82" t="s">
        <v>407</v>
      </c>
      <c r="AT152" s="130">
        <v>2861</v>
      </c>
      <c r="AU152" s="82">
        <v>4198</v>
      </c>
      <c r="AV152" s="82">
        <v>3770</v>
      </c>
      <c r="AW152" s="80">
        <v>608.30999999999995</v>
      </c>
      <c r="AX152" s="82">
        <v>6893</v>
      </c>
      <c r="AY152" s="80">
        <v>11.331370177561899</v>
      </c>
      <c r="AZ152" s="83">
        <v>6.25E-2</v>
      </c>
      <c r="BA152" s="3">
        <v>1141</v>
      </c>
      <c r="BB152" s="3">
        <v>18261</v>
      </c>
      <c r="BC152" s="123">
        <v>102.3</v>
      </c>
      <c r="BD152" s="3">
        <v>104.2</v>
      </c>
      <c r="BE152" s="86">
        <v>595</v>
      </c>
      <c r="BF152" s="86"/>
      <c r="BG152" s="86"/>
      <c r="BH152" s="86" t="s">
        <v>407</v>
      </c>
      <c r="BI152" s="92">
        <v>162</v>
      </c>
      <c r="BJ152" s="86"/>
      <c r="BK152" s="86" t="s">
        <v>407</v>
      </c>
      <c r="BL152" s="86" t="s">
        <v>407</v>
      </c>
      <c r="BM152" s="86"/>
      <c r="BN152" s="86" t="s">
        <v>407</v>
      </c>
      <c r="BO152" s="86" t="s">
        <v>407</v>
      </c>
      <c r="BP152" s="86" t="s">
        <v>407</v>
      </c>
      <c r="BQ152" s="86" t="s">
        <v>407</v>
      </c>
      <c r="BR152" s="86" t="s">
        <v>407</v>
      </c>
      <c r="BS152" s="3" t="s">
        <v>82</v>
      </c>
      <c r="BV152" s="3" t="s">
        <v>407</v>
      </c>
      <c r="BW152" s="3" t="s">
        <v>402</v>
      </c>
      <c r="BY152" s="3" t="s">
        <v>407</v>
      </c>
      <c r="BZ152" s="3" t="s">
        <v>407</v>
      </c>
      <c r="CB152" s="3" t="s">
        <v>407</v>
      </c>
      <c r="CC152" s="3" t="s">
        <v>407</v>
      </c>
      <c r="CD152" s="3" t="s">
        <v>407</v>
      </c>
      <c r="CE152" s="85">
        <v>24686928</v>
      </c>
      <c r="CF152" s="82">
        <v>24686928</v>
      </c>
      <c r="CG152" s="82">
        <v>0</v>
      </c>
      <c r="CH152" s="82">
        <v>0</v>
      </c>
      <c r="CI152" s="82" t="s">
        <v>407</v>
      </c>
      <c r="CJ152" s="82">
        <v>24686928</v>
      </c>
      <c r="CK152" s="82">
        <v>0</v>
      </c>
      <c r="CL152" s="82" t="s">
        <v>407</v>
      </c>
      <c r="CM152" s="82" t="s">
        <v>407</v>
      </c>
      <c r="CN152" s="82">
        <v>0</v>
      </c>
      <c r="CO152" s="82" t="s">
        <v>407</v>
      </c>
      <c r="CP152" s="82" t="s">
        <v>407</v>
      </c>
      <c r="CQ152" s="82" t="s">
        <v>407</v>
      </c>
      <c r="CR152" s="145">
        <v>44</v>
      </c>
      <c r="CS152" s="145">
        <v>45</v>
      </c>
      <c r="CT152" s="145">
        <v>0</v>
      </c>
      <c r="CU152" s="133">
        <v>0</v>
      </c>
      <c r="CV152" s="3" t="s">
        <v>407</v>
      </c>
      <c r="CW152" s="79">
        <v>45</v>
      </c>
      <c r="CX152" s="145">
        <v>21</v>
      </c>
      <c r="CY152" s="145">
        <v>0</v>
      </c>
      <c r="CZ152" s="80" t="s">
        <v>407</v>
      </c>
      <c r="DA152" s="80" t="s">
        <v>407</v>
      </c>
      <c r="DB152" s="79">
        <v>21</v>
      </c>
      <c r="DC152" s="145">
        <v>0</v>
      </c>
      <c r="DD152" s="3" t="s">
        <v>407</v>
      </c>
      <c r="DE152" s="3" t="s">
        <v>407</v>
      </c>
      <c r="DF152" s="3" t="s">
        <v>407</v>
      </c>
      <c r="DG152" s="79">
        <v>0</v>
      </c>
      <c r="DH152" s="80">
        <v>110</v>
      </c>
      <c r="DI152" s="80">
        <v>106.35</v>
      </c>
      <c r="DJ152" s="139">
        <v>99.67</v>
      </c>
      <c r="DK152" s="80">
        <v>100.87</v>
      </c>
      <c r="DL152" s="3">
        <v>135</v>
      </c>
    </row>
    <row r="153" spans="1:121" s="3" customFormat="1" x14ac:dyDescent="0.2">
      <c r="A153" s="3">
        <v>243</v>
      </c>
      <c r="B153" s="3" t="s">
        <v>83</v>
      </c>
      <c r="C153" s="3" t="s">
        <v>168</v>
      </c>
      <c r="D153" s="3" t="s">
        <v>454</v>
      </c>
      <c r="E153" s="14">
        <v>2020</v>
      </c>
      <c r="F153" s="82">
        <v>28028</v>
      </c>
      <c r="G153" s="82">
        <v>1551342</v>
      </c>
      <c r="H153" s="82">
        <v>1130451</v>
      </c>
      <c r="I153" s="82">
        <v>5672</v>
      </c>
      <c r="J153" s="82">
        <v>306215</v>
      </c>
      <c r="K153" s="82">
        <v>232131</v>
      </c>
      <c r="L153" s="145">
        <v>123</v>
      </c>
      <c r="M153" s="145">
        <v>0</v>
      </c>
      <c r="N153" s="145">
        <v>0</v>
      </c>
      <c r="O153" s="133">
        <v>0</v>
      </c>
      <c r="P153" s="3" t="s">
        <v>407</v>
      </c>
      <c r="Q153" s="79">
        <v>0</v>
      </c>
      <c r="R153" s="145">
        <v>0</v>
      </c>
      <c r="S153" s="145">
        <v>0</v>
      </c>
      <c r="T153" s="80" t="s">
        <v>407</v>
      </c>
      <c r="U153" s="80" t="s">
        <v>407</v>
      </c>
      <c r="V153" s="79">
        <v>0</v>
      </c>
      <c r="W153" s="145">
        <v>0</v>
      </c>
      <c r="X153" s="3" t="s">
        <v>407</v>
      </c>
      <c r="Y153" s="3" t="s">
        <v>407</v>
      </c>
      <c r="Z153" s="3" t="s">
        <v>407</v>
      </c>
      <c r="AA153" s="79">
        <v>0</v>
      </c>
      <c r="AB153" s="80">
        <v>123</v>
      </c>
      <c r="AC153" s="80">
        <v>106.36</v>
      </c>
      <c r="AD153" s="80">
        <v>99.68</v>
      </c>
      <c r="AE153" s="3">
        <v>100.88</v>
      </c>
      <c r="AF153" s="81">
        <v>130</v>
      </c>
      <c r="AG153" s="127">
        <v>63372170</v>
      </c>
      <c r="AH153" s="127">
        <v>0</v>
      </c>
      <c r="AI153" s="127">
        <v>0</v>
      </c>
      <c r="AJ153" s="127">
        <v>0</v>
      </c>
      <c r="AK153" s="82" t="s">
        <v>407</v>
      </c>
      <c r="AL153" s="146">
        <v>0</v>
      </c>
      <c r="AM153" s="146">
        <v>0</v>
      </c>
      <c r="AN153" s="82" t="s">
        <v>407</v>
      </c>
      <c r="AO153" s="82" t="s">
        <v>407</v>
      </c>
      <c r="AP153" s="127">
        <v>0</v>
      </c>
      <c r="AQ153" s="82" t="s">
        <v>407</v>
      </c>
      <c r="AR153" s="82" t="s">
        <v>407</v>
      </c>
      <c r="AS153" s="82" t="s">
        <v>407</v>
      </c>
      <c r="AT153" s="130">
        <v>2261</v>
      </c>
      <c r="AU153" s="82">
        <v>4198</v>
      </c>
      <c r="AV153" s="82">
        <v>3770</v>
      </c>
      <c r="AW153" s="80">
        <v>3116.92</v>
      </c>
      <c r="AX153" s="82">
        <v>28028</v>
      </c>
      <c r="AY153" s="80">
        <v>8.9921989831931892</v>
      </c>
      <c r="AZ153" s="83">
        <v>3.5000000000000001E-3</v>
      </c>
      <c r="BA153" s="3">
        <v>53</v>
      </c>
      <c r="BB153" s="3">
        <v>14936</v>
      </c>
      <c r="BC153" s="123">
        <v>102.3</v>
      </c>
      <c r="BD153" s="3">
        <v>104.2</v>
      </c>
      <c r="BE153" s="86"/>
      <c r="BF153" s="86"/>
      <c r="BG153" s="86"/>
      <c r="BH153" s="86" t="s">
        <v>407</v>
      </c>
      <c r="BI153" s="92"/>
      <c r="BJ153" s="86"/>
      <c r="BK153" s="86" t="s">
        <v>407</v>
      </c>
      <c r="BL153" s="86" t="s">
        <v>407</v>
      </c>
      <c r="BM153" s="86"/>
      <c r="BN153" s="86" t="s">
        <v>407</v>
      </c>
      <c r="BO153" s="86" t="s">
        <v>407</v>
      </c>
      <c r="BP153" s="86" t="s">
        <v>407</v>
      </c>
      <c r="BQ153" s="86" t="s">
        <v>407</v>
      </c>
      <c r="BR153" s="86" t="s">
        <v>407</v>
      </c>
      <c r="BV153" s="3" t="s">
        <v>407</v>
      </c>
      <c r="BY153" s="3" t="s">
        <v>407</v>
      </c>
      <c r="BZ153" s="3" t="s">
        <v>407</v>
      </c>
      <c r="CB153" s="3" t="s">
        <v>407</v>
      </c>
      <c r="CC153" s="3" t="s">
        <v>407</v>
      </c>
      <c r="CD153" s="3" t="s">
        <v>407</v>
      </c>
      <c r="CE153" s="85">
        <v>100383144</v>
      </c>
      <c r="CF153" s="82">
        <v>0</v>
      </c>
      <c r="CG153" s="82">
        <v>0</v>
      </c>
      <c r="CH153" s="82">
        <v>0</v>
      </c>
      <c r="CI153" s="82" t="s">
        <v>407</v>
      </c>
      <c r="CJ153" s="82">
        <v>0</v>
      </c>
      <c r="CK153" s="82">
        <v>0</v>
      </c>
      <c r="CL153" s="82" t="s">
        <v>407</v>
      </c>
      <c r="CM153" s="82" t="s">
        <v>407</v>
      </c>
      <c r="CN153" s="82">
        <v>0</v>
      </c>
      <c r="CO153" s="82" t="s">
        <v>407</v>
      </c>
      <c r="CP153" s="82" t="s">
        <v>407</v>
      </c>
      <c r="CQ153" s="82" t="s">
        <v>407</v>
      </c>
      <c r="CR153" s="145">
        <v>123</v>
      </c>
      <c r="CS153" s="145">
        <v>0</v>
      </c>
      <c r="CT153" s="145">
        <v>0</v>
      </c>
      <c r="CU153" s="133">
        <v>0</v>
      </c>
      <c r="CV153" s="3" t="s">
        <v>407</v>
      </c>
      <c r="CW153" s="79">
        <v>0</v>
      </c>
      <c r="CX153" s="145">
        <v>0</v>
      </c>
      <c r="CY153" s="145">
        <v>0</v>
      </c>
      <c r="CZ153" s="80" t="s">
        <v>407</v>
      </c>
      <c r="DA153" s="80" t="s">
        <v>407</v>
      </c>
      <c r="DB153" s="79">
        <v>0</v>
      </c>
      <c r="DC153" s="145">
        <v>0</v>
      </c>
      <c r="DD153" s="3" t="s">
        <v>407</v>
      </c>
      <c r="DE153" s="3" t="s">
        <v>407</v>
      </c>
      <c r="DF153" s="3" t="s">
        <v>407</v>
      </c>
      <c r="DG153" s="79">
        <v>0</v>
      </c>
      <c r="DH153" s="80">
        <v>123</v>
      </c>
      <c r="DI153" s="80">
        <v>106.35</v>
      </c>
      <c r="DJ153" s="139">
        <v>99.67</v>
      </c>
      <c r="DK153" s="80">
        <v>100.87</v>
      </c>
      <c r="DL153" s="3">
        <v>135</v>
      </c>
    </row>
    <row r="154" spans="1:121" s="3" customFormat="1" x14ac:dyDescent="0.2">
      <c r="A154" s="3">
        <v>244</v>
      </c>
      <c r="B154" s="3" t="s">
        <v>84</v>
      </c>
      <c r="C154" s="3" t="s">
        <v>167</v>
      </c>
      <c r="D154" s="3" t="s">
        <v>454</v>
      </c>
      <c r="E154" s="14">
        <v>2020</v>
      </c>
      <c r="F154" s="82">
        <v>5046</v>
      </c>
      <c r="G154" s="82">
        <v>1551342</v>
      </c>
      <c r="H154" s="82">
        <v>1130451</v>
      </c>
      <c r="I154" s="82">
        <v>1124</v>
      </c>
      <c r="J154" s="82">
        <v>306215</v>
      </c>
      <c r="K154" s="82">
        <v>232131</v>
      </c>
      <c r="L154" s="145">
        <v>49</v>
      </c>
      <c r="M154" s="145">
        <v>44</v>
      </c>
      <c r="N154" s="145">
        <v>0</v>
      </c>
      <c r="O154" s="133">
        <v>0</v>
      </c>
      <c r="P154" s="3" t="s">
        <v>407</v>
      </c>
      <c r="Q154" s="79">
        <v>44</v>
      </c>
      <c r="R154" s="145">
        <v>18</v>
      </c>
      <c r="S154" s="145">
        <v>0</v>
      </c>
      <c r="T154" s="80" t="s">
        <v>407</v>
      </c>
      <c r="U154" s="80" t="s">
        <v>407</v>
      </c>
      <c r="V154" s="79">
        <v>18</v>
      </c>
      <c r="W154" s="145">
        <v>0</v>
      </c>
      <c r="X154" s="3" t="s">
        <v>407</v>
      </c>
      <c r="Y154" s="3" t="s">
        <v>407</v>
      </c>
      <c r="Z154" s="3" t="s">
        <v>407</v>
      </c>
      <c r="AA154" s="79">
        <v>0</v>
      </c>
      <c r="AB154" s="80">
        <v>111</v>
      </c>
      <c r="AC154" s="80">
        <v>106.36</v>
      </c>
      <c r="AD154" s="80">
        <v>99.68</v>
      </c>
      <c r="AE154" s="3">
        <v>100.88</v>
      </c>
      <c r="AF154" s="81">
        <v>130</v>
      </c>
      <c r="AG154" s="127">
        <v>16585838</v>
      </c>
      <c r="AH154" s="127">
        <v>16585838</v>
      </c>
      <c r="AI154" s="127">
        <v>0</v>
      </c>
      <c r="AJ154" s="127">
        <v>0</v>
      </c>
      <c r="AK154" s="82" t="s">
        <v>407</v>
      </c>
      <c r="AL154" s="146">
        <v>16585838</v>
      </c>
      <c r="AM154" s="146">
        <v>0</v>
      </c>
      <c r="AN154" s="82" t="s">
        <v>407</v>
      </c>
      <c r="AO154" s="82" t="s">
        <v>407</v>
      </c>
      <c r="AP154" s="127">
        <v>0</v>
      </c>
      <c r="AQ154" s="82" t="s">
        <v>407</v>
      </c>
      <c r="AR154" s="82" t="s">
        <v>407</v>
      </c>
      <c r="AS154" s="82" t="s">
        <v>407</v>
      </c>
      <c r="AT154" s="130">
        <v>3287</v>
      </c>
      <c r="AU154" s="82">
        <v>4198</v>
      </c>
      <c r="AV154" s="82">
        <v>3770</v>
      </c>
      <c r="AW154" s="80">
        <v>2714.42</v>
      </c>
      <c r="AX154" s="82">
        <v>5046</v>
      </c>
      <c r="AY154" s="80">
        <v>1.85896285268243</v>
      </c>
      <c r="AZ154" s="83">
        <v>4.3900000000000002E-2</v>
      </c>
      <c r="BA154" s="3">
        <v>136</v>
      </c>
      <c r="BB154" s="3">
        <v>3097</v>
      </c>
      <c r="BC154" s="123">
        <v>102.3</v>
      </c>
      <c r="BD154" s="3">
        <v>104.2</v>
      </c>
      <c r="BE154" s="86">
        <v>511</v>
      </c>
      <c r="BF154" s="86"/>
      <c r="BG154" s="86"/>
      <c r="BH154" s="86" t="s">
        <v>407</v>
      </c>
      <c r="BI154" s="92">
        <v>145</v>
      </c>
      <c r="BJ154" s="86"/>
      <c r="BK154" s="86" t="s">
        <v>407</v>
      </c>
      <c r="BL154" s="86" t="s">
        <v>407</v>
      </c>
      <c r="BM154" s="86"/>
      <c r="BN154" s="86" t="s">
        <v>407</v>
      </c>
      <c r="BO154" s="86" t="s">
        <v>407</v>
      </c>
      <c r="BP154" s="86" t="s">
        <v>407</v>
      </c>
      <c r="BQ154" s="86" t="s">
        <v>407</v>
      </c>
      <c r="BR154" s="86" t="s">
        <v>407</v>
      </c>
      <c r="BS154" s="3" t="s">
        <v>403</v>
      </c>
      <c r="BV154" s="3" t="s">
        <v>407</v>
      </c>
      <c r="BW154" s="3" t="s">
        <v>91</v>
      </c>
      <c r="BY154" s="3" t="s">
        <v>407</v>
      </c>
      <c r="BZ154" s="3" t="s">
        <v>407</v>
      </c>
      <c r="CB154" s="3" t="s">
        <v>407</v>
      </c>
      <c r="CC154" s="3" t="s">
        <v>407</v>
      </c>
      <c r="CD154" s="3" t="s">
        <v>407</v>
      </c>
      <c r="CE154" s="85">
        <v>18071885</v>
      </c>
      <c r="CF154" s="82">
        <v>18071885</v>
      </c>
      <c r="CG154" s="82">
        <v>0</v>
      </c>
      <c r="CH154" s="82">
        <v>0</v>
      </c>
      <c r="CI154" s="82" t="s">
        <v>407</v>
      </c>
      <c r="CJ154" s="82">
        <v>18071885</v>
      </c>
      <c r="CK154" s="82">
        <v>0</v>
      </c>
      <c r="CL154" s="82" t="s">
        <v>407</v>
      </c>
      <c r="CM154" s="82" t="s">
        <v>407</v>
      </c>
      <c r="CN154" s="82">
        <v>0</v>
      </c>
      <c r="CO154" s="82" t="s">
        <v>407</v>
      </c>
      <c r="CP154" s="82" t="s">
        <v>407</v>
      </c>
      <c r="CQ154" s="82" t="s">
        <v>407</v>
      </c>
      <c r="CR154" s="145">
        <v>49</v>
      </c>
      <c r="CS154" s="145">
        <v>44</v>
      </c>
      <c r="CT154" s="145">
        <v>0</v>
      </c>
      <c r="CU154" s="133">
        <v>0</v>
      </c>
      <c r="CV154" s="3" t="s">
        <v>407</v>
      </c>
      <c r="CW154" s="79">
        <v>44</v>
      </c>
      <c r="CX154" s="145">
        <v>18</v>
      </c>
      <c r="CY154" s="145">
        <v>0</v>
      </c>
      <c r="CZ154" s="80" t="s">
        <v>407</v>
      </c>
      <c r="DA154" s="80" t="s">
        <v>407</v>
      </c>
      <c r="DB154" s="79">
        <v>18</v>
      </c>
      <c r="DC154" s="145">
        <v>0</v>
      </c>
      <c r="DD154" s="3" t="s">
        <v>407</v>
      </c>
      <c r="DE154" s="3" t="s">
        <v>407</v>
      </c>
      <c r="DF154" s="3" t="s">
        <v>407</v>
      </c>
      <c r="DG154" s="79">
        <v>0</v>
      </c>
      <c r="DH154" s="80">
        <v>111</v>
      </c>
      <c r="DI154" s="80">
        <v>106.35</v>
      </c>
      <c r="DJ154" s="139">
        <v>99.67</v>
      </c>
      <c r="DK154" s="80">
        <v>100.87</v>
      </c>
      <c r="DL154" s="3">
        <v>135</v>
      </c>
    </row>
    <row r="155" spans="1:121" s="3" customFormat="1" x14ac:dyDescent="0.2">
      <c r="A155" s="3">
        <v>245</v>
      </c>
      <c r="B155" s="3" t="s">
        <v>85</v>
      </c>
      <c r="C155" s="3" t="s">
        <v>167</v>
      </c>
      <c r="D155" s="3" t="s">
        <v>454</v>
      </c>
      <c r="E155" s="14">
        <v>2020</v>
      </c>
      <c r="F155" s="82">
        <v>6724</v>
      </c>
      <c r="G155" s="82">
        <v>1551342</v>
      </c>
      <c r="H155" s="82">
        <v>1130451</v>
      </c>
      <c r="I155" s="82">
        <v>1187</v>
      </c>
      <c r="J155" s="82">
        <v>306215</v>
      </c>
      <c r="K155" s="82">
        <v>232131</v>
      </c>
      <c r="L155" s="145">
        <v>112</v>
      </c>
      <c r="M155" s="145">
        <v>0</v>
      </c>
      <c r="N155" s="145">
        <v>0</v>
      </c>
      <c r="O155" s="133">
        <v>0</v>
      </c>
      <c r="P155" s="3" t="s">
        <v>407</v>
      </c>
      <c r="Q155" s="79">
        <v>0</v>
      </c>
      <c r="R155" s="145">
        <v>0</v>
      </c>
      <c r="S155" s="145">
        <v>0</v>
      </c>
      <c r="T155" s="80" t="s">
        <v>407</v>
      </c>
      <c r="U155" s="80" t="s">
        <v>407</v>
      </c>
      <c r="V155" s="79">
        <v>0</v>
      </c>
      <c r="W155" s="145">
        <v>0</v>
      </c>
      <c r="X155" s="3" t="s">
        <v>407</v>
      </c>
      <c r="Y155" s="3" t="s">
        <v>407</v>
      </c>
      <c r="Z155" s="3" t="s">
        <v>407</v>
      </c>
      <c r="AA155" s="79">
        <v>0</v>
      </c>
      <c r="AB155" s="80">
        <v>112</v>
      </c>
      <c r="AC155" s="80">
        <v>106.36</v>
      </c>
      <c r="AD155" s="80">
        <v>99.68</v>
      </c>
      <c r="AE155" s="3">
        <v>100.88</v>
      </c>
      <c r="AF155" s="81">
        <v>130</v>
      </c>
      <c r="AG155" s="127">
        <v>18728279</v>
      </c>
      <c r="AH155" s="127">
        <v>0</v>
      </c>
      <c r="AI155" s="127">
        <v>0</v>
      </c>
      <c r="AJ155" s="127">
        <v>0</v>
      </c>
      <c r="AK155" s="82" t="s">
        <v>407</v>
      </c>
      <c r="AL155" s="146">
        <v>0</v>
      </c>
      <c r="AM155" s="146">
        <v>0</v>
      </c>
      <c r="AN155" s="82" t="s">
        <v>407</v>
      </c>
      <c r="AO155" s="82" t="s">
        <v>407</v>
      </c>
      <c r="AP155" s="127">
        <v>0</v>
      </c>
      <c r="AQ155" s="82" t="s">
        <v>407</v>
      </c>
      <c r="AR155" s="82" t="s">
        <v>407</v>
      </c>
      <c r="AS155" s="82" t="s">
        <v>407</v>
      </c>
      <c r="AT155" s="130">
        <v>2785</v>
      </c>
      <c r="AU155" s="82">
        <v>4198</v>
      </c>
      <c r="AV155" s="82">
        <v>3770</v>
      </c>
      <c r="AW155" s="80">
        <v>3221.26</v>
      </c>
      <c r="AX155" s="82">
        <v>6724</v>
      </c>
      <c r="AY155" s="80">
        <v>2.0873831252139299</v>
      </c>
      <c r="AZ155" s="83">
        <v>0</v>
      </c>
      <c r="BA155" s="3">
        <v>0</v>
      </c>
      <c r="BB155" s="3">
        <v>3447</v>
      </c>
      <c r="BC155" s="123">
        <v>102.3</v>
      </c>
      <c r="BD155" s="3">
        <v>104.2</v>
      </c>
      <c r="BE155" s="86"/>
      <c r="BF155" s="86"/>
      <c r="BG155" s="86"/>
      <c r="BH155" s="86" t="s">
        <v>407</v>
      </c>
      <c r="BI155" s="92"/>
      <c r="BJ155" s="86"/>
      <c r="BK155" s="86" t="s">
        <v>407</v>
      </c>
      <c r="BL155" s="86" t="s">
        <v>407</v>
      </c>
      <c r="BM155" s="86"/>
      <c r="BN155" s="86" t="s">
        <v>407</v>
      </c>
      <c r="BO155" s="86" t="s">
        <v>407</v>
      </c>
      <c r="BP155" s="86" t="s">
        <v>407</v>
      </c>
      <c r="BQ155" s="86" t="s">
        <v>407</v>
      </c>
      <c r="BR155" s="86" t="s">
        <v>407</v>
      </c>
      <c r="BV155" s="3" t="s">
        <v>407</v>
      </c>
      <c r="BY155" s="3" t="s">
        <v>407</v>
      </c>
      <c r="BZ155" s="3" t="s">
        <v>407</v>
      </c>
      <c r="CB155" s="3" t="s">
        <v>407</v>
      </c>
      <c r="CC155" s="3" t="s">
        <v>407</v>
      </c>
      <c r="CD155" s="3" t="s">
        <v>407</v>
      </c>
      <c r="CE155" s="85">
        <v>24083945</v>
      </c>
      <c r="CF155" s="82">
        <v>0</v>
      </c>
      <c r="CG155" s="82">
        <v>0</v>
      </c>
      <c r="CH155" s="82">
        <v>0</v>
      </c>
      <c r="CI155" s="82" t="s">
        <v>407</v>
      </c>
      <c r="CJ155" s="82">
        <v>0</v>
      </c>
      <c r="CK155" s="82">
        <v>0</v>
      </c>
      <c r="CL155" s="82" t="s">
        <v>407</v>
      </c>
      <c r="CM155" s="82" t="s">
        <v>407</v>
      </c>
      <c r="CN155" s="82">
        <v>0</v>
      </c>
      <c r="CO155" s="82" t="s">
        <v>407</v>
      </c>
      <c r="CP155" s="82" t="s">
        <v>407</v>
      </c>
      <c r="CQ155" s="82" t="s">
        <v>407</v>
      </c>
      <c r="CR155" s="145">
        <v>112</v>
      </c>
      <c r="CS155" s="145">
        <v>0</v>
      </c>
      <c r="CT155" s="145">
        <v>0</v>
      </c>
      <c r="CU155" s="133">
        <v>0</v>
      </c>
      <c r="CV155" s="3" t="s">
        <v>407</v>
      </c>
      <c r="CW155" s="79">
        <v>0</v>
      </c>
      <c r="CX155" s="145">
        <v>0</v>
      </c>
      <c r="CY155" s="145">
        <v>0</v>
      </c>
      <c r="CZ155" s="80" t="s">
        <v>407</v>
      </c>
      <c r="DA155" s="80" t="s">
        <v>407</v>
      </c>
      <c r="DB155" s="79">
        <v>0</v>
      </c>
      <c r="DC155" s="145">
        <v>0</v>
      </c>
      <c r="DD155" s="3" t="s">
        <v>407</v>
      </c>
      <c r="DE155" s="3" t="s">
        <v>407</v>
      </c>
      <c r="DF155" s="3" t="s">
        <v>407</v>
      </c>
      <c r="DG155" s="79">
        <v>0</v>
      </c>
      <c r="DH155" s="80">
        <v>112</v>
      </c>
      <c r="DI155" s="80">
        <v>106.35</v>
      </c>
      <c r="DJ155" s="139">
        <v>99.67</v>
      </c>
      <c r="DK155" s="80">
        <v>100.87</v>
      </c>
      <c r="DL155" s="3">
        <v>135</v>
      </c>
    </row>
    <row r="156" spans="1:121" s="3" customFormat="1" x14ac:dyDescent="0.2">
      <c r="A156" s="3">
        <v>246</v>
      </c>
      <c r="B156" s="3" t="s">
        <v>86</v>
      </c>
      <c r="C156" s="3" t="s">
        <v>167</v>
      </c>
      <c r="D156" s="3" t="s">
        <v>454</v>
      </c>
      <c r="E156" s="14">
        <v>2020</v>
      </c>
      <c r="F156" s="82">
        <v>2529</v>
      </c>
      <c r="G156" s="82">
        <v>1551342</v>
      </c>
      <c r="H156" s="82">
        <v>1130451</v>
      </c>
      <c r="I156" s="82">
        <v>426</v>
      </c>
      <c r="J156" s="82">
        <v>306215</v>
      </c>
      <c r="K156" s="82">
        <v>232131</v>
      </c>
      <c r="L156" s="145">
        <v>41</v>
      </c>
      <c r="M156" s="145">
        <v>44</v>
      </c>
      <c r="N156" s="145">
        <v>0</v>
      </c>
      <c r="O156" s="133">
        <v>0</v>
      </c>
      <c r="P156" s="3" t="s">
        <v>407</v>
      </c>
      <c r="Q156" s="79">
        <v>44</v>
      </c>
      <c r="R156" s="145">
        <v>18</v>
      </c>
      <c r="S156" s="145">
        <v>0</v>
      </c>
      <c r="T156" s="80" t="s">
        <v>407</v>
      </c>
      <c r="U156" s="80" t="s">
        <v>407</v>
      </c>
      <c r="V156" s="79">
        <v>18</v>
      </c>
      <c r="W156" s="145">
        <v>0</v>
      </c>
      <c r="X156" s="3" t="s">
        <v>407</v>
      </c>
      <c r="Y156" s="3" t="s">
        <v>407</v>
      </c>
      <c r="Z156" s="3" t="s">
        <v>407</v>
      </c>
      <c r="AA156" s="79">
        <v>0</v>
      </c>
      <c r="AB156" s="80">
        <v>103</v>
      </c>
      <c r="AC156" s="80">
        <v>106.36</v>
      </c>
      <c r="AD156" s="80">
        <v>99.68</v>
      </c>
      <c r="AE156" s="3">
        <v>100.88</v>
      </c>
      <c r="AF156" s="81">
        <v>130</v>
      </c>
      <c r="AG156" s="127">
        <v>8875194</v>
      </c>
      <c r="AH156" s="127">
        <v>8875194</v>
      </c>
      <c r="AI156" s="127">
        <v>0</v>
      </c>
      <c r="AJ156" s="127">
        <v>0</v>
      </c>
      <c r="AK156" s="82" t="s">
        <v>407</v>
      </c>
      <c r="AL156" s="146">
        <v>8875194</v>
      </c>
      <c r="AM156" s="146">
        <v>0</v>
      </c>
      <c r="AN156" s="82" t="s">
        <v>407</v>
      </c>
      <c r="AO156" s="82" t="s">
        <v>407</v>
      </c>
      <c r="AP156" s="127">
        <v>0</v>
      </c>
      <c r="AQ156" s="82" t="s">
        <v>407</v>
      </c>
      <c r="AR156" s="82" t="s">
        <v>407</v>
      </c>
      <c r="AS156" s="82" t="s">
        <v>407</v>
      </c>
      <c r="AT156" s="130">
        <v>3509</v>
      </c>
      <c r="AU156" s="82">
        <v>4198</v>
      </c>
      <c r="AV156" s="82">
        <v>3770</v>
      </c>
      <c r="AW156" s="80">
        <v>958.06</v>
      </c>
      <c r="AX156" s="82">
        <v>2529</v>
      </c>
      <c r="AY156" s="80">
        <v>2.63970578181004</v>
      </c>
      <c r="AZ156" s="83">
        <v>9.2200000000000004E-2</v>
      </c>
      <c r="BA156" s="3">
        <v>408</v>
      </c>
      <c r="BB156" s="3">
        <v>4423</v>
      </c>
      <c r="BC156" s="123">
        <v>102.3</v>
      </c>
      <c r="BD156" s="3">
        <v>104.2</v>
      </c>
      <c r="BE156" s="86">
        <v>161</v>
      </c>
      <c r="BF156" s="86"/>
      <c r="BG156" s="86"/>
      <c r="BH156" s="86" t="s">
        <v>407</v>
      </c>
      <c r="BI156" s="92">
        <v>41</v>
      </c>
      <c r="BJ156" s="86"/>
      <c r="BK156" s="86" t="s">
        <v>407</v>
      </c>
      <c r="BL156" s="86" t="s">
        <v>407</v>
      </c>
      <c r="BM156" s="86"/>
      <c r="BN156" s="86" t="s">
        <v>407</v>
      </c>
      <c r="BO156" s="86" t="s">
        <v>407</v>
      </c>
      <c r="BP156" s="86" t="s">
        <v>407</v>
      </c>
      <c r="BQ156" s="86" t="s">
        <v>407</v>
      </c>
      <c r="BR156" s="86" t="s">
        <v>407</v>
      </c>
      <c r="BS156" s="3" t="s">
        <v>403</v>
      </c>
      <c r="BV156" s="3" t="s">
        <v>407</v>
      </c>
      <c r="BW156" s="3" t="s">
        <v>91</v>
      </c>
      <c r="BY156" s="3" t="s">
        <v>407</v>
      </c>
      <c r="BZ156" s="3" t="s">
        <v>407</v>
      </c>
      <c r="CB156" s="3" t="s">
        <v>407</v>
      </c>
      <c r="CC156" s="3" t="s">
        <v>407</v>
      </c>
      <c r="CD156" s="3" t="s">
        <v>407</v>
      </c>
      <c r="CE156" s="85">
        <v>9058546</v>
      </c>
      <c r="CF156" s="82">
        <v>9058546</v>
      </c>
      <c r="CG156" s="82">
        <v>0</v>
      </c>
      <c r="CH156" s="82">
        <v>0</v>
      </c>
      <c r="CI156" s="82" t="s">
        <v>407</v>
      </c>
      <c r="CJ156" s="82">
        <v>9058546</v>
      </c>
      <c r="CK156" s="82">
        <v>0</v>
      </c>
      <c r="CL156" s="82" t="s">
        <v>407</v>
      </c>
      <c r="CM156" s="82" t="s">
        <v>407</v>
      </c>
      <c r="CN156" s="82">
        <v>0</v>
      </c>
      <c r="CO156" s="82" t="s">
        <v>407</v>
      </c>
      <c r="CP156" s="82" t="s">
        <v>407</v>
      </c>
      <c r="CQ156" s="82" t="s">
        <v>407</v>
      </c>
      <c r="CR156" s="145">
        <v>41</v>
      </c>
      <c r="CS156" s="145">
        <v>44</v>
      </c>
      <c r="CT156" s="145">
        <v>0</v>
      </c>
      <c r="CU156" s="133">
        <v>0</v>
      </c>
      <c r="CV156" s="3" t="s">
        <v>407</v>
      </c>
      <c r="CW156" s="79">
        <v>44</v>
      </c>
      <c r="CX156" s="145">
        <v>18</v>
      </c>
      <c r="CY156" s="145">
        <v>0</v>
      </c>
      <c r="CZ156" s="80" t="s">
        <v>407</v>
      </c>
      <c r="DA156" s="80" t="s">
        <v>407</v>
      </c>
      <c r="DB156" s="79">
        <v>18</v>
      </c>
      <c r="DC156" s="145">
        <v>0</v>
      </c>
      <c r="DD156" s="3" t="s">
        <v>407</v>
      </c>
      <c r="DE156" s="3" t="s">
        <v>407</v>
      </c>
      <c r="DF156" s="3" t="s">
        <v>407</v>
      </c>
      <c r="DG156" s="79">
        <v>0</v>
      </c>
      <c r="DH156" s="80">
        <v>103</v>
      </c>
      <c r="DI156" s="80">
        <v>106.35</v>
      </c>
      <c r="DJ156" s="139">
        <v>99.67</v>
      </c>
      <c r="DK156" s="80">
        <v>100.87</v>
      </c>
      <c r="DL156" s="3">
        <v>135</v>
      </c>
    </row>
    <row r="157" spans="1:121" s="3" customFormat="1" x14ac:dyDescent="0.2">
      <c r="A157" s="3">
        <v>247</v>
      </c>
      <c r="B157" s="3" t="s">
        <v>87</v>
      </c>
      <c r="C157" s="3" t="s">
        <v>168</v>
      </c>
      <c r="D157" s="3" t="s">
        <v>454</v>
      </c>
      <c r="E157" s="14">
        <v>2020</v>
      </c>
      <c r="F157" s="82">
        <v>19872</v>
      </c>
      <c r="G157" s="82">
        <v>1551342</v>
      </c>
      <c r="H157" s="82">
        <v>1130451</v>
      </c>
      <c r="I157" s="11">
        <v>3668</v>
      </c>
      <c r="J157" s="82">
        <v>306215</v>
      </c>
      <c r="K157" s="82">
        <v>232131</v>
      </c>
      <c r="L157" s="131">
        <v>111</v>
      </c>
      <c r="M157" s="131">
        <v>0</v>
      </c>
      <c r="N157" s="131">
        <v>0</v>
      </c>
      <c r="O157" s="132">
        <v>0</v>
      </c>
      <c r="P157" s="3" t="s">
        <v>407</v>
      </c>
      <c r="Q157" s="79">
        <v>0</v>
      </c>
      <c r="R157" s="131">
        <v>0</v>
      </c>
      <c r="S157" s="131">
        <v>0</v>
      </c>
      <c r="T157" s="80" t="s">
        <v>407</v>
      </c>
      <c r="U157" s="80" t="s">
        <v>407</v>
      </c>
      <c r="V157" s="79">
        <v>0</v>
      </c>
      <c r="W157" s="131">
        <v>0</v>
      </c>
      <c r="X157" s="3" t="s">
        <v>407</v>
      </c>
      <c r="Y157" s="3" t="s">
        <v>407</v>
      </c>
      <c r="Z157" s="3" t="s">
        <v>407</v>
      </c>
      <c r="AA157" s="79">
        <v>0</v>
      </c>
      <c r="AB157" s="4">
        <v>111</v>
      </c>
      <c r="AC157" s="80">
        <v>106.36</v>
      </c>
      <c r="AD157" s="80">
        <v>99.68</v>
      </c>
      <c r="AE157" s="3">
        <v>100.88</v>
      </c>
      <c r="AF157" s="81">
        <v>130</v>
      </c>
      <c r="AG157" s="105">
        <v>64715195</v>
      </c>
      <c r="AH157" s="105">
        <v>0</v>
      </c>
      <c r="AI157" s="105">
        <v>0</v>
      </c>
      <c r="AJ157" s="105">
        <v>0</v>
      </c>
      <c r="AK157" s="82" t="s">
        <v>407</v>
      </c>
      <c r="AL157" s="135">
        <v>0</v>
      </c>
      <c r="AM157" s="135">
        <v>0</v>
      </c>
      <c r="AN157" s="82" t="s">
        <v>407</v>
      </c>
      <c r="AO157" s="82" t="s">
        <v>407</v>
      </c>
      <c r="AP157" s="105">
        <v>0</v>
      </c>
      <c r="AQ157" s="82" t="s">
        <v>407</v>
      </c>
      <c r="AR157" s="82" t="s">
        <v>407</v>
      </c>
      <c r="AS157" s="82" t="s">
        <v>407</v>
      </c>
      <c r="AT157" s="104">
        <v>3257</v>
      </c>
      <c r="AU157" s="82">
        <v>4198</v>
      </c>
      <c r="AV157" s="82">
        <v>3770</v>
      </c>
      <c r="AW157" s="80">
        <v>3051.51</v>
      </c>
      <c r="AX157" s="82">
        <v>19872</v>
      </c>
      <c r="AY157" s="80">
        <v>6.5121854995653701</v>
      </c>
      <c r="AZ157" s="83">
        <v>4.4000000000000003E-3</v>
      </c>
      <c r="BA157" s="3">
        <v>46</v>
      </c>
      <c r="BB157" s="3">
        <v>10556</v>
      </c>
      <c r="BC157" s="123">
        <v>102.3</v>
      </c>
      <c r="BD157" s="3">
        <v>104.2</v>
      </c>
      <c r="BE157" s="86"/>
      <c r="BF157" s="86"/>
      <c r="BG157" s="86"/>
      <c r="BH157" s="86" t="s">
        <v>407</v>
      </c>
      <c r="BI157" s="92"/>
      <c r="BJ157" s="86"/>
      <c r="BK157" s="86" t="s">
        <v>407</v>
      </c>
      <c r="BL157" s="86" t="s">
        <v>407</v>
      </c>
      <c r="BM157" s="86"/>
      <c r="BN157" s="86" t="s">
        <v>407</v>
      </c>
      <c r="BO157" s="86" t="s">
        <v>407</v>
      </c>
      <c r="BP157" s="86" t="s">
        <v>407</v>
      </c>
      <c r="BQ157" s="86" t="s">
        <v>407</v>
      </c>
      <c r="BR157" s="86" t="s">
        <v>407</v>
      </c>
      <c r="BV157" s="3" t="s">
        <v>407</v>
      </c>
      <c r="BY157" s="3" t="s">
        <v>407</v>
      </c>
      <c r="BZ157" s="3" t="s">
        <v>407</v>
      </c>
      <c r="CB157" s="3" t="s">
        <v>407</v>
      </c>
      <c r="CC157" s="3" t="s">
        <v>407</v>
      </c>
      <c r="CD157" s="3" t="s">
        <v>407</v>
      </c>
      <c r="CE157" s="85">
        <v>71163659</v>
      </c>
      <c r="CF157" s="82">
        <v>0</v>
      </c>
      <c r="CG157" s="82">
        <v>0</v>
      </c>
      <c r="CH157" s="82">
        <v>0</v>
      </c>
      <c r="CI157" s="82" t="s">
        <v>407</v>
      </c>
      <c r="CJ157" s="82">
        <v>0</v>
      </c>
      <c r="CK157" s="82">
        <v>0</v>
      </c>
      <c r="CL157" s="82" t="s">
        <v>407</v>
      </c>
      <c r="CM157" s="82" t="s">
        <v>407</v>
      </c>
      <c r="CN157" s="82">
        <v>0</v>
      </c>
      <c r="CO157" s="82" t="s">
        <v>407</v>
      </c>
      <c r="CP157" s="82" t="s">
        <v>407</v>
      </c>
      <c r="CQ157" s="82" t="s">
        <v>407</v>
      </c>
      <c r="CR157" s="131">
        <v>111</v>
      </c>
      <c r="CS157" s="131">
        <v>0</v>
      </c>
      <c r="CT157" s="131">
        <v>0</v>
      </c>
      <c r="CU157" s="132">
        <v>0</v>
      </c>
      <c r="CV157" s="3" t="s">
        <v>407</v>
      </c>
      <c r="CW157" s="79">
        <v>0</v>
      </c>
      <c r="CX157" s="131">
        <v>0</v>
      </c>
      <c r="CY157" s="131">
        <v>0</v>
      </c>
      <c r="CZ157" s="80" t="s">
        <v>407</v>
      </c>
      <c r="DA157" s="80" t="s">
        <v>407</v>
      </c>
      <c r="DB157" s="79">
        <v>0</v>
      </c>
      <c r="DC157" s="131">
        <v>0</v>
      </c>
      <c r="DD157" s="3" t="s">
        <v>407</v>
      </c>
      <c r="DE157" s="3" t="s">
        <v>407</v>
      </c>
      <c r="DF157" s="3" t="s">
        <v>407</v>
      </c>
      <c r="DG157" s="79">
        <v>0</v>
      </c>
      <c r="DH157" s="4">
        <v>111</v>
      </c>
      <c r="DI157" s="80">
        <v>106.35</v>
      </c>
      <c r="DJ157" s="138">
        <v>99.67</v>
      </c>
      <c r="DK157" s="80">
        <v>100.87</v>
      </c>
      <c r="DL157" s="3">
        <v>135</v>
      </c>
      <c r="DP157" s="1"/>
      <c r="DQ157" s="1"/>
    </row>
    <row r="158" spans="1:121" s="3" customFormat="1" x14ac:dyDescent="0.2">
      <c r="A158" s="3">
        <v>248</v>
      </c>
      <c r="B158" s="3" t="s">
        <v>88</v>
      </c>
      <c r="C158" s="3" t="s">
        <v>167</v>
      </c>
      <c r="D158" s="3" t="s">
        <v>454</v>
      </c>
      <c r="E158" s="14">
        <v>2020</v>
      </c>
      <c r="F158" s="82">
        <v>4799</v>
      </c>
      <c r="G158" s="82">
        <v>1551342</v>
      </c>
      <c r="H158" s="82">
        <v>1130451</v>
      </c>
      <c r="I158" s="11">
        <v>1012</v>
      </c>
      <c r="J158" s="82">
        <v>306215</v>
      </c>
      <c r="K158" s="82">
        <v>232131</v>
      </c>
      <c r="L158" s="131">
        <v>35</v>
      </c>
      <c r="M158" s="131">
        <v>0</v>
      </c>
      <c r="N158" s="131">
        <v>0</v>
      </c>
      <c r="O158" s="132">
        <v>0</v>
      </c>
      <c r="P158" s="3" t="s">
        <v>407</v>
      </c>
      <c r="Q158" s="79">
        <v>0</v>
      </c>
      <c r="R158" s="131">
        <v>0</v>
      </c>
      <c r="S158" s="131">
        <v>0</v>
      </c>
      <c r="T158" s="80" t="s">
        <v>407</v>
      </c>
      <c r="U158" s="80" t="s">
        <v>407</v>
      </c>
      <c r="V158" s="79">
        <v>0</v>
      </c>
      <c r="W158" s="131">
        <v>45</v>
      </c>
      <c r="X158" s="3" t="s">
        <v>407</v>
      </c>
      <c r="Y158" s="3" t="s">
        <v>407</v>
      </c>
      <c r="Z158" s="3" t="s">
        <v>407</v>
      </c>
      <c r="AA158" s="79">
        <v>45</v>
      </c>
      <c r="AB158" s="4">
        <v>80</v>
      </c>
      <c r="AC158" s="80">
        <v>106.36</v>
      </c>
      <c r="AD158" s="80">
        <v>99.68</v>
      </c>
      <c r="AE158" s="3">
        <v>100.88</v>
      </c>
      <c r="AF158" s="81">
        <v>130</v>
      </c>
      <c r="AG158" s="105">
        <v>41277003</v>
      </c>
      <c r="AH158" s="105">
        <v>0</v>
      </c>
      <c r="AI158" s="105">
        <v>0</v>
      </c>
      <c r="AJ158" s="105">
        <v>0</v>
      </c>
      <c r="AK158" s="82" t="s">
        <v>407</v>
      </c>
      <c r="AL158" s="135">
        <v>0</v>
      </c>
      <c r="AM158" s="135">
        <v>0</v>
      </c>
      <c r="AN158" s="82" t="s">
        <v>407</v>
      </c>
      <c r="AO158" s="82" t="s">
        <v>407</v>
      </c>
      <c r="AP158" s="105">
        <v>41277003</v>
      </c>
      <c r="AQ158" s="82" t="s">
        <v>407</v>
      </c>
      <c r="AR158" s="82" t="s">
        <v>407</v>
      </c>
      <c r="AS158" s="82" t="s">
        <v>407</v>
      </c>
      <c r="AT158" s="104">
        <v>8601</v>
      </c>
      <c r="AU158" s="82">
        <v>4198</v>
      </c>
      <c r="AV158" s="82">
        <v>3770</v>
      </c>
      <c r="AW158" s="80">
        <v>1097.08</v>
      </c>
      <c r="AX158" s="82">
        <v>4799</v>
      </c>
      <c r="AY158" s="80">
        <v>4.37435694946178</v>
      </c>
      <c r="AZ158" s="83">
        <v>2.6800000000000001E-2</v>
      </c>
      <c r="BA158" s="3">
        <v>188</v>
      </c>
      <c r="BB158" s="3">
        <v>7011</v>
      </c>
      <c r="BC158" s="123">
        <v>102.3</v>
      </c>
      <c r="BD158" s="3">
        <v>104.2</v>
      </c>
      <c r="BE158" s="86"/>
      <c r="BF158" s="86"/>
      <c r="BG158" s="86"/>
      <c r="BH158" s="86" t="s">
        <v>407</v>
      </c>
      <c r="BI158" s="92"/>
      <c r="BJ158" s="86"/>
      <c r="BK158" s="86" t="s">
        <v>407</v>
      </c>
      <c r="BL158" s="86" t="s">
        <v>407</v>
      </c>
      <c r="BM158" s="86">
        <v>470</v>
      </c>
      <c r="BN158" s="86" t="s">
        <v>407</v>
      </c>
      <c r="BO158" s="86" t="s">
        <v>407</v>
      </c>
      <c r="BP158" s="86" t="s">
        <v>407</v>
      </c>
      <c r="BQ158" s="86" t="s">
        <v>407</v>
      </c>
      <c r="BR158" s="86" t="s">
        <v>407</v>
      </c>
      <c r="BV158" s="3" t="s">
        <v>407</v>
      </c>
      <c r="BY158" s="3" t="s">
        <v>407</v>
      </c>
      <c r="BZ158" s="3" t="s">
        <v>407</v>
      </c>
      <c r="CA158" s="3" t="s">
        <v>88</v>
      </c>
      <c r="CB158" s="3" t="s">
        <v>407</v>
      </c>
      <c r="CC158" s="3" t="s">
        <v>407</v>
      </c>
      <c r="CD158" s="3" t="s">
        <v>407</v>
      </c>
      <c r="CE158" s="85">
        <v>26492680</v>
      </c>
      <c r="CF158" s="82">
        <v>0</v>
      </c>
      <c r="CG158" s="82">
        <v>0</v>
      </c>
      <c r="CH158" s="82">
        <v>0</v>
      </c>
      <c r="CI158" s="82" t="s">
        <v>407</v>
      </c>
      <c r="CJ158" s="82">
        <v>0</v>
      </c>
      <c r="CK158" s="82">
        <v>0</v>
      </c>
      <c r="CL158" s="82" t="s">
        <v>407</v>
      </c>
      <c r="CM158" s="82" t="s">
        <v>407</v>
      </c>
      <c r="CN158" s="82">
        <v>26492680</v>
      </c>
      <c r="CO158" s="82" t="s">
        <v>407</v>
      </c>
      <c r="CP158" s="82" t="s">
        <v>407</v>
      </c>
      <c r="CQ158" s="82" t="s">
        <v>407</v>
      </c>
      <c r="CR158" s="131">
        <v>35</v>
      </c>
      <c r="CS158" s="131">
        <v>0</v>
      </c>
      <c r="CT158" s="131">
        <v>0</v>
      </c>
      <c r="CU158" s="132">
        <v>0</v>
      </c>
      <c r="CV158" s="3" t="s">
        <v>407</v>
      </c>
      <c r="CW158" s="79">
        <v>0</v>
      </c>
      <c r="CX158" s="131">
        <v>0</v>
      </c>
      <c r="CY158" s="131">
        <v>0</v>
      </c>
      <c r="CZ158" s="80" t="s">
        <v>407</v>
      </c>
      <c r="DA158" s="80" t="s">
        <v>407</v>
      </c>
      <c r="DB158" s="79">
        <v>0</v>
      </c>
      <c r="DC158" s="131">
        <v>45</v>
      </c>
      <c r="DD158" s="3" t="s">
        <v>407</v>
      </c>
      <c r="DE158" s="3" t="s">
        <v>407</v>
      </c>
      <c r="DF158" s="3" t="s">
        <v>407</v>
      </c>
      <c r="DG158" s="79">
        <v>45</v>
      </c>
      <c r="DH158" s="4">
        <v>80</v>
      </c>
      <c r="DI158" s="80">
        <v>106.35</v>
      </c>
      <c r="DJ158" s="138">
        <v>99.67</v>
      </c>
      <c r="DK158" s="80">
        <v>100.87</v>
      </c>
      <c r="DL158" s="3">
        <v>135</v>
      </c>
      <c r="DP158" s="1"/>
      <c r="DQ158" s="1"/>
    </row>
    <row r="159" spans="1:121" s="3" customFormat="1" x14ac:dyDescent="0.2">
      <c r="A159" s="3">
        <v>249</v>
      </c>
      <c r="B159" s="3" t="s">
        <v>89</v>
      </c>
      <c r="C159" s="3" t="s">
        <v>167</v>
      </c>
      <c r="D159" s="3" t="s">
        <v>454</v>
      </c>
      <c r="E159" s="14">
        <v>2020</v>
      </c>
      <c r="F159" s="82">
        <v>3982</v>
      </c>
      <c r="G159" s="82">
        <v>1551342</v>
      </c>
      <c r="H159" s="82">
        <v>1130451</v>
      </c>
      <c r="I159" s="11">
        <v>764</v>
      </c>
      <c r="J159" s="82">
        <v>306215</v>
      </c>
      <c r="K159" s="82">
        <v>232131</v>
      </c>
      <c r="L159" s="131">
        <v>82</v>
      </c>
      <c r="M159" s="131">
        <v>0</v>
      </c>
      <c r="N159" s="131">
        <v>0</v>
      </c>
      <c r="O159" s="132">
        <v>0</v>
      </c>
      <c r="P159" s="3" t="s">
        <v>407</v>
      </c>
      <c r="Q159" s="79">
        <v>0</v>
      </c>
      <c r="R159" s="131">
        <v>18</v>
      </c>
      <c r="S159" s="131">
        <v>0</v>
      </c>
      <c r="T159" s="80" t="s">
        <v>407</v>
      </c>
      <c r="U159" s="80" t="s">
        <v>407</v>
      </c>
      <c r="V159" s="79">
        <v>18</v>
      </c>
      <c r="W159" s="131">
        <v>0</v>
      </c>
      <c r="X159" s="3" t="s">
        <v>407</v>
      </c>
      <c r="Y159" s="3" t="s">
        <v>407</v>
      </c>
      <c r="Z159" s="3" t="s">
        <v>407</v>
      </c>
      <c r="AA159" s="79">
        <v>0</v>
      </c>
      <c r="AB159" s="4">
        <v>100</v>
      </c>
      <c r="AC159" s="80">
        <v>106.36</v>
      </c>
      <c r="AD159" s="80">
        <v>99.68</v>
      </c>
      <c r="AE159" s="3">
        <v>100.88</v>
      </c>
      <c r="AF159" s="81">
        <v>130</v>
      </c>
      <c r="AG159" s="105">
        <v>15234805</v>
      </c>
      <c r="AH159" s="105">
        <v>0</v>
      </c>
      <c r="AI159" s="105">
        <v>0</v>
      </c>
      <c r="AJ159" s="105">
        <v>0</v>
      </c>
      <c r="AK159" s="82" t="s">
        <v>407</v>
      </c>
      <c r="AL159" s="135">
        <v>15234805</v>
      </c>
      <c r="AM159" s="135">
        <v>0</v>
      </c>
      <c r="AN159" s="82" t="s">
        <v>407</v>
      </c>
      <c r="AO159" s="82" t="s">
        <v>407</v>
      </c>
      <c r="AP159" s="105">
        <v>0</v>
      </c>
      <c r="AQ159" s="82" t="s">
        <v>407</v>
      </c>
      <c r="AR159" s="82" t="s">
        <v>407</v>
      </c>
      <c r="AS159" s="82" t="s">
        <v>407</v>
      </c>
      <c r="AT159" s="104">
        <v>3826</v>
      </c>
      <c r="AU159" s="82">
        <v>4198</v>
      </c>
      <c r="AV159" s="82">
        <v>3770</v>
      </c>
      <c r="AW159" s="80">
        <v>1246.3699999999999</v>
      </c>
      <c r="AX159" s="82">
        <v>3982</v>
      </c>
      <c r="AY159" s="80">
        <v>3.1948794931851898</v>
      </c>
      <c r="AZ159" s="83">
        <v>2.23E-2</v>
      </c>
      <c r="BA159" s="3">
        <v>119</v>
      </c>
      <c r="BB159" s="3">
        <v>5344</v>
      </c>
      <c r="BC159" s="123">
        <v>102.3</v>
      </c>
      <c r="BD159" s="3">
        <v>104.2</v>
      </c>
      <c r="BE159" s="86"/>
      <c r="BF159" s="86"/>
      <c r="BG159" s="86"/>
      <c r="BH159" s="86" t="s">
        <v>407</v>
      </c>
      <c r="BI159" s="92">
        <v>90</v>
      </c>
      <c r="BJ159" s="86"/>
      <c r="BK159" s="86" t="s">
        <v>407</v>
      </c>
      <c r="BL159" s="86" t="s">
        <v>407</v>
      </c>
      <c r="BM159" s="86"/>
      <c r="BN159" s="86" t="s">
        <v>407</v>
      </c>
      <c r="BO159" s="86" t="s">
        <v>407</v>
      </c>
      <c r="BP159" s="86" t="s">
        <v>407</v>
      </c>
      <c r="BQ159" s="86" t="s">
        <v>407</v>
      </c>
      <c r="BR159" s="86" t="s">
        <v>407</v>
      </c>
      <c r="BV159" s="3" t="s">
        <v>407</v>
      </c>
      <c r="BW159" s="3" t="s">
        <v>91</v>
      </c>
      <c r="BY159" s="3" t="s">
        <v>407</v>
      </c>
      <c r="BZ159" s="3" t="s">
        <v>407</v>
      </c>
      <c r="CB159" s="3" t="s">
        <v>407</v>
      </c>
      <c r="CC159" s="3" t="s">
        <v>407</v>
      </c>
      <c r="CD159" s="3" t="s">
        <v>407</v>
      </c>
      <c r="CE159" s="85">
        <v>15234805</v>
      </c>
      <c r="CF159" s="82">
        <v>0</v>
      </c>
      <c r="CG159" s="82">
        <v>0</v>
      </c>
      <c r="CH159" s="82">
        <v>0</v>
      </c>
      <c r="CI159" s="82" t="s">
        <v>407</v>
      </c>
      <c r="CJ159" s="82">
        <v>15234805</v>
      </c>
      <c r="CK159" s="82">
        <v>0</v>
      </c>
      <c r="CL159" s="82" t="s">
        <v>407</v>
      </c>
      <c r="CM159" s="82" t="s">
        <v>407</v>
      </c>
      <c r="CN159" s="82">
        <v>0</v>
      </c>
      <c r="CO159" s="82" t="s">
        <v>407</v>
      </c>
      <c r="CP159" s="82" t="s">
        <v>407</v>
      </c>
      <c r="CQ159" s="82" t="s">
        <v>407</v>
      </c>
      <c r="CR159" s="131">
        <v>82</v>
      </c>
      <c r="CS159" s="131">
        <v>0</v>
      </c>
      <c r="CT159" s="131">
        <v>0</v>
      </c>
      <c r="CU159" s="132">
        <v>0</v>
      </c>
      <c r="CV159" s="3" t="s">
        <v>407</v>
      </c>
      <c r="CW159" s="79">
        <v>0</v>
      </c>
      <c r="CX159" s="131">
        <v>18</v>
      </c>
      <c r="CY159" s="131">
        <v>0</v>
      </c>
      <c r="CZ159" s="80" t="s">
        <v>407</v>
      </c>
      <c r="DA159" s="80" t="s">
        <v>407</v>
      </c>
      <c r="DB159" s="79">
        <v>18</v>
      </c>
      <c r="DC159" s="131">
        <v>0</v>
      </c>
      <c r="DD159" s="3" t="s">
        <v>407</v>
      </c>
      <c r="DE159" s="3" t="s">
        <v>407</v>
      </c>
      <c r="DF159" s="3" t="s">
        <v>407</v>
      </c>
      <c r="DG159" s="79">
        <v>0</v>
      </c>
      <c r="DH159" s="4">
        <v>100</v>
      </c>
      <c r="DI159" s="80">
        <v>106.35</v>
      </c>
      <c r="DJ159" s="138">
        <v>99.67</v>
      </c>
      <c r="DK159" s="80">
        <v>100.87</v>
      </c>
      <c r="DL159" s="3">
        <v>135</v>
      </c>
      <c r="DP159" s="1"/>
      <c r="DQ159" s="1"/>
    </row>
    <row r="160" spans="1:121" s="152" customFormat="1" x14ac:dyDescent="0.2">
      <c r="A160" s="152">
        <v>250</v>
      </c>
      <c r="B160" s="152" t="s">
        <v>90</v>
      </c>
      <c r="C160" s="152" t="s">
        <v>167</v>
      </c>
      <c r="D160" s="152" t="s">
        <v>454</v>
      </c>
      <c r="E160" s="239">
        <v>2020</v>
      </c>
      <c r="F160" s="240">
        <v>10009</v>
      </c>
      <c r="G160" s="240">
        <v>1551342</v>
      </c>
      <c r="H160" s="240">
        <v>1130451</v>
      </c>
      <c r="I160" s="240">
        <v>2046</v>
      </c>
      <c r="J160" s="240">
        <v>306215</v>
      </c>
      <c r="K160" s="240">
        <v>232131</v>
      </c>
      <c r="L160" s="241">
        <v>56</v>
      </c>
      <c r="M160" s="241">
        <v>0</v>
      </c>
      <c r="N160" s="241">
        <v>0</v>
      </c>
      <c r="O160" s="242">
        <v>0</v>
      </c>
      <c r="P160" s="152" t="s">
        <v>407</v>
      </c>
      <c r="Q160" s="243">
        <v>0</v>
      </c>
      <c r="R160" s="241">
        <v>0</v>
      </c>
      <c r="S160" s="241">
        <v>0</v>
      </c>
      <c r="T160" s="244" t="s">
        <v>407</v>
      </c>
      <c r="U160" s="244" t="s">
        <v>407</v>
      </c>
      <c r="V160" s="243">
        <v>0</v>
      </c>
      <c r="W160" s="241">
        <v>62</v>
      </c>
      <c r="X160" s="152" t="s">
        <v>407</v>
      </c>
      <c r="Y160" s="152" t="s">
        <v>407</v>
      </c>
      <c r="Z160" s="152" t="s">
        <v>407</v>
      </c>
      <c r="AA160" s="243">
        <v>62</v>
      </c>
      <c r="AB160" s="244">
        <v>118</v>
      </c>
      <c r="AC160" s="244">
        <v>106.36</v>
      </c>
      <c r="AD160" s="244">
        <v>99.68</v>
      </c>
      <c r="AE160" s="152">
        <v>100.88</v>
      </c>
      <c r="AF160" s="245">
        <v>130</v>
      </c>
      <c r="AG160" s="246">
        <v>32270933</v>
      </c>
      <c r="AH160" s="246">
        <v>0</v>
      </c>
      <c r="AI160" s="246">
        <v>0</v>
      </c>
      <c r="AJ160" s="246">
        <v>0</v>
      </c>
      <c r="AK160" s="240" t="s">
        <v>407</v>
      </c>
      <c r="AL160" s="247">
        <v>0</v>
      </c>
      <c r="AM160" s="247">
        <v>0</v>
      </c>
      <c r="AN160" s="240" t="s">
        <v>407</v>
      </c>
      <c r="AO160" s="240" t="s">
        <v>407</v>
      </c>
      <c r="AP160" s="246">
        <v>32270933</v>
      </c>
      <c r="AQ160" s="240" t="s">
        <v>407</v>
      </c>
      <c r="AR160" s="240" t="s">
        <v>407</v>
      </c>
      <c r="AS160" s="240" t="s">
        <v>407</v>
      </c>
      <c r="AT160" s="248">
        <v>3224</v>
      </c>
      <c r="AU160" s="240">
        <v>4198</v>
      </c>
      <c r="AV160" s="240">
        <v>3770</v>
      </c>
      <c r="AW160" s="244">
        <v>1326.93</v>
      </c>
      <c r="AX160" s="240">
        <v>10009</v>
      </c>
      <c r="AY160" s="244">
        <v>7.5429750916023304</v>
      </c>
      <c r="AZ160" s="249">
        <v>5.3900000000000003E-2</v>
      </c>
      <c r="BA160" s="152">
        <v>654</v>
      </c>
      <c r="BB160" s="152">
        <v>12128</v>
      </c>
      <c r="BC160" s="250">
        <v>102.3</v>
      </c>
      <c r="BD160" s="152">
        <v>104.2</v>
      </c>
      <c r="BE160" s="251"/>
      <c r="BF160" s="251"/>
      <c r="BG160" s="251"/>
      <c r="BH160" s="251" t="s">
        <v>407</v>
      </c>
      <c r="BI160" s="252"/>
      <c r="BJ160" s="251"/>
      <c r="BK160" s="251" t="s">
        <v>407</v>
      </c>
      <c r="BL160" s="251" t="s">
        <v>407</v>
      </c>
      <c r="BM160" s="251">
        <v>1145</v>
      </c>
      <c r="BN160" s="251" t="s">
        <v>407</v>
      </c>
      <c r="BO160" s="251" t="s">
        <v>407</v>
      </c>
      <c r="BP160" s="251" t="s">
        <v>407</v>
      </c>
      <c r="BQ160" s="251" t="s">
        <v>407</v>
      </c>
      <c r="BR160" s="251" t="s">
        <v>407</v>
      </c>
      <c r="BV160" s="152" t="s">
        <v>407</v>
      </c>
      <c r="BY160" s="152" t="s">
        <v>407</v>
      </c>
      <c r="BZ160" s="152" t="s">
        <v>407</v>
      </c>
      <c r="CA160" s="152" t="s">
        <v>90</v>
      </c>
      <c r="CB160" s="152" t="s">
        <v>407</v>
      </c>
      <c r="CC160" s="152" t="s">
        <v>407</v>
      </c>
      <c r="CD160" s="152" t="s">
        <v>407</v>
      </c>
      <c r="CE160" s="253">
        <v>35849151</v>
      </c>
      <c r="CF160" s="240">
        <v>0</v>
      </c>
      <c r="CG160" s="240">
        <v>0</v>
      </c>
      <c r="CH160" s="240">
        <v>0</v>
      </c>
      <c r="CI160" s="240" t="s">
        <v>407</v>
      </c>
      <c r="CJ160" s="240">
        <v>0</v>
      </c>
      <c r="CK160" s="240">
        <v>0</v>
      </c>
      <c r="CL160" s="240" t="s">
        <v>407</v>
      </c>
      <c r="CM160" s="240" t="s">
        <v>407</v>
      </c>
      <c r="CN160" s="240">
        <v>35849151</v>
      </c>
      <c r="CO160" s="240" t="s">
        <v>407</v>
      </c>
      <c r="CP160" s="240" t="s">
        <v>407</v>
      </c>
      <c r="CQ160" s="240" t="s">
        <v>407</v>
      </c>
      <c r="CR160" s="241">
        <v>56</v>
      </c>
      <c r="CS160" s="241">
        <v>0</v>
      </c>
      <c r="CT160" s="241">
        <v>0</v>
      </c>
      <c r="CU160" s="242">
        <v>0</v>
      </c>
      <c r="CV160" s="152" t="s">
        <v>407</v>
      </c>
      <c r="CW160" s="243">
        <v>0</v>
      </c>
      <c r="CX160" s="241">
        <v>0</v>
      </c>
      <c r="CY160" s="241">
        <v>0</v>
      </c>
      <c r="CZ160" s="244" t="s">
        <v>407</v>
      </c>
      <c r="DA160" s="244" t="s">
        <v>407</v>
      </c>
      <c r="DB160" s="243">
        <v>0</v>
      </c>
      <c r="DC160" s="241">
        <v>62</v>
      </c>
      <c r="DD160" s="152" t="s">
        <v>407</v>
      </c>
      <c r="DE160" s="152" t="s">
        <v>407</v>
      </c>
      <c r="DF160" s="152" t="s">
        <v>407</v>
      </c>
      <c r="DG160" s="243">
        <v>62</v>
      </c>
      <c r="DH160" s="244">
        <v>118</v>
      </c>
      <c r="DI160" s="244">
        <v>106.35</v>
      </c>
      <c r="DJ160" s="254">
        <v>99.67</v>
      </c>
      <c r="DK160" s="244">
        <v>100.87</v>
      </c>
      <c r="DL160" s="152">
        <v>135</v>
      </c>
    </row>
    <row r="161" spans="1:250" s="3" customFormat="1" x14ac:dyDescent="0.2">
      <c r="A161" s="3">
        <v>251</v>
      </c>
      <c r="B161" s="3" t="s">
        <v>91</v>
      </c>
      <c r="C161" s="3" t="s">
        <v>167</v>
      </c>
      <c r="D161" s="3" t="s">
        <v>454</v>
      </c>
      <c r="E161" s="14">
        <v>2020</v>
      </c>
      <c r="F161" s="82">
        <v>4857</v>
      </c>
      <c r="G161" s="82">
        <v>1551342</v>
      </c>
      <c r="H161" s="82">
        <v>1130451</v>
      </c>
      <c r="I161" s="11">
        <v>999</v>
      </c>
      <c r="J161" s="82">
        <v>306215</v>
      </c>
      <c r="K161" s="82">
        <v>232131</v>
      </c>
      <c r="L161" s="131">
        <v>85</v>
      </c>
      <c r="M161" s="131">
        <v>0</v>
      </c>
      <c r="N161" s="131">
        <v>0</v>
      </c>
      <c r="O161" s="132">
        <v>0</v>
      </c>
      <c r="P161" s="3" t="s">
        <v>407</v>
      </c>
      <c r="Q161" s="79">
        <v>0</v>
      </c>
      <c r="R161" s="131">
        <v>18</v>
      </c>
      <c r="S161" s="131">
        <v>0</v>
      </c>
      <c r="T161" s="80" t="s">
        <v>407</v>
      </c>
      <c r="U161" s="80" t="s">
        <v>407</v>
      </c>
      <c r="V161" s="79">
        <v>18</v>
      </c>
      <c r="W161" s="131">
        <v>0</v>
      </c>
      <c r="X161" s="3" t="s">
        <v>407</v>
      </c>
      <c r="Y161" s="3" t="s">
        <v>407</v>
      </c>
      <c r="Z161" s="3" t="s">
        <v>407</v>
      </c>
      <c r="AA161" s="79">
        <v>0</v>
      </c>
      <c r="AB161" s="4">
        <v>103</v>
      </c>
      <c r="AC161" s="80">
        <v>106.36</v>
      </c>
      <c r="AD161" s="80">
        <v>99.68</v>
      </c>
      <c r="AE161" s="3">
        <v>100.88</v>
      </c>
      <c r="AF161" s="81">
        <v>130</v>
      </c>
      <c r="AG161" s="105">
        <v>14184269</v>
      </c>
      <c r="AH161" s="105">
        <v>0</v>
      </c>
      <c r="AI161" s="105">
        <v>0</v>
      </c>
      <c r="AJ161" s="105">
        <v>0</v>
      </c>
      <c r="AK161" s="82" t="s">
        <v>407</v>
      </c>
      <c r="AL161" s="135">
        <v>14184269</v>
      </c>
      <c r="AM161" s="135">
        <v>0</v>
      </c>
      <c r="AN161" s="82" t="s">
        <v>407</v>
      </c>
      <c r="AO161" s="82" t="s">
        <v>407</v>
      </c>
      <c r="AP161" s="105">
        <v>0</v>
      </c>
      <c r="AQ161" s="82" t="s">
        <v>407</v>
      </c>
      <c r="AR161" s="82" t="s">
        <v>407</v>
      </c>
      <c r="AS161" s="82" t="s">
        <v>407</v>
      </c>
      <c r="AT161" s="104">
        <v>2920</v>
      </c>
      <c r="AU161" s="82">
        <v>4198</v>
      </c>
      <c r="AV161" s="82">
        <v>3770</v>
      </c>
      <c r="AW161" s="80">
        <v>907.61</v>
      </c>
      <c r="AX161" s="82">
        <v>4857</v>
      </c>
      <c r="AY161" s="80">
        <v>5.3514340014946802</v>
      </c>
      <c r="AZ161" s="83">
        <v>6.7199999999999996E-2</v>
      </c>
      <c r="BA161" s="3">
        <v>577</v>
      </c>
      <c r="BB161" s="3">
        <v>8590</v>
      </c>
      <c r="BC161" s="123">
        <v>102.3</v>
      </c>
      <c r="BD161" s="3">
        <v>104.2</v>
      </c>
      <c r="BE161" s="86"/>
      <c r="BF161" s="86"/>
      <c r="BG161" s="86"/>
      <c r="BH161" s="86" t="s">
        <v>407</v>
      </c>
      <c r="BI161" s="92">
        <v>113</v>
      </c>
      <c r="BJ161" s="86"/>
      <c r="BK161" s="86" t="s">
        <v>407</v>
      </c>
      <c r="BL161" s="86" t="s">
        <v>407</v>
      </c>
      <c r="BM161" s="86"/>
      <c r="BN161" s="86" t="s">
        <v>407</v>
      </c>
      <c r="BO161" s="86" t="s">
        <v>407</v>
      </c>
      <c r="BP161" s="86" t="s">
        <v>407</v>
      </c>
      <c r="BQ161" s="86" t="s">
        <v>407</v>
      </c>
      <c r="BR161" s="86" t="s">
        <v>407</v>
      </c>
      <c r="BV161" s="3" t="s">
        <v>407</v>
      </c>
      <c r="BW161" s="3" t="s">
        <v>91</v>
      </c>
      <c r="BY161" s="3" t="s">
        <v>407</v>
      </c>
      <c r="BZ161" s="3" t="s">
        <v>407</v>
      </c>
      <c r="CB161" s="3" t="s">
        <v>407</v>
      </c>
      <c r="CC161" s="3" t="s">
        <v>407</v>
      </c>
      <c r="CD161" s="3" t="s">
        <v>407</v>
      </c>
      <c r="CE161" s="85">
        <v>17397175</v>
      </c>
      <c r="CF161" s="82">
        <v>0</v>
      </c>
      <c r="CG161" s="82">
        <v>0</v>
      </c>
      <c r="CH161" s="82">
        <v>0</v>
      </c>
      <c r="CI161" s="82" t="s">
        <v>407</v>
      </c>
      <c r="CJ161" s="82">
        <v>17397175</v>
      </c>
      <c r="CK161" s="82">
        <v>0</v>
      </c>
      <c r="CL161" s="82" t="s">
        <v>407</v>
      </c>
      <c r="CM161" s="82" t="s">
        <v>407</v>
      </c>
      <c r="CN161" s="82">
        <v>0</v>
      </c>
      <c r="CO161" s="82" t="s">
        <v>407</v>
      </c>
      <c r="CP161" s="82" t="s">
        <v>407</v>
      </c>
      <c r="CQ161" s="82" t="s">
        <v>407</v>
      </c>
      <c r="CR161" s="131">
        <v>85</v>
      </c>
      <c r="CS161" s="131">
        <v>0</v>
      </c>
      <c r="CT161" s="131">
        <v>0</v>
      </c>
      <c r="CU161" s="132">
        <v>0</v>
      </c>
      <c r="CV161" s="3" t="s">
        <v>407</v>
      </c>
      <c r="CW161" s="79">
        <v>0</v>
      </c>
      <c r="CX161" s="131">
        <v>18</v>
      </c>
      <c r="CY161" s="131">
        <v>0</v>
      </c>
      <c r="CZ161" s="80" t="s">
        <v>407</v>
      </c>
      <c r="DA161" s="80" t="s">
        <v>407</v>
      </c>
      <c r="DB161" s="79">
        <v>18</v>
      </c>
      <c r="DC161" s="131">
        <v>0</v>
      </c>
      <c r="DD161" s="3" t="s">
        <v>407</v>
      </c>
      <c r="DE161" s="3" t="s">
        <v>407</v>
      </c>
      <c r="DF161" s="3" t="s">
        <v>407</v>
      </c>
      <c r="DG161" s="79">
        <v>0</v>
      </c>
      <c r="DH161" s="4">
        <v>103</v>
      </c>
      <c r="DI161" s="80">
        <v>106.35</v>
      </c>
      <c r="DJ161" s="138">
        <v>99.67</v>
      </c>
      <c r="DK161" s="80">
        <v>100.87</v>
      </c>
      <c r="DL161" s="3">
        <v>135</v>
      </c>
      <c r="DP161" s="1"/>
      <c r="DQ161" s="1"/>
    </row>
    <row r="162" spans="1:250" s="3" customFormat="1" x14ac:dyDescent="0.2">
      <c r="A162" s="3">
        <v>261</v>
      </c>
      <c r="B162" s="3" t="s">
        <v>162</v>
      </c>
      <c r="C162" s="3" t="s">
        <v>168</v>
      </c>
      <c r="D162" s="3" t="s">
        <v>455</v>
      </c>
      <c r="E162" s="14">
        <v>2020</v>
      </c>
      <c r="F162" s="82">
        <v>420891</v>
      </c>
      <c r="G162" s="82">
        <v>1551342</v>
      </c>
      <c r="H162" s="82">
        <v>1130451</v>
      </c>
      <c r="I162" s="11">
        <v>74084</v>
      </c>
      <c r="J162" s="82">
        <v>306215</v>
      </c>
      <c r="K162" s="82">
        <v>232131</v>
      </c>
      <c r="L162" s="131">
        <v>119</v>
      </c>
      <c r="M162" s="131">
        <v>0</v>
      </c>
      <c r="N162" s="131">
        <v>0</v>
      </c>
      <c r="O162" s="132">
        <v>0</v>
      </c>
      <c r="P162" s="3" t="s">
        <v>407</v>
      </c>
      <c r="Q162" s="79">
        <v>0</v>
      </c>
      <c r="R162" s="131">
        <v>0</v>
      </c>
      <c r="S162" s="131">
        <v>0</v>
      </c>
      <c r="T162" s="80" t="s">
        <v>407</v>
      </c>
      <c r="U162" s="80" t="s">
        <v>407</v>
      </c>
      <c r="V162" s="79">
        <v>0</v>
      </c>
      <c r="W162" s="131">
        <v>0</v>
      </c>
      <c r="X162" s="3" t="s">
        <v>407</v>
      </c>
      <c r="Y162" s="3" t="s">
        <v>407</v>
      </c>
      <c r="Z162" s="3" t="s">
        <v>407</v>
      </c>
      <c r="AA162" s="79">
        <v>0</v>
      </c>
      <c r="AB162" s="4">
        <v>119</v>
      </c>
      <c r="AC162" s="80">
        <v>106.36</v>
      </c>
      <c r="AD162" s="80">
        <v>99.68</v>
      </c>
      <c r="AE162" s="3">
        <v>100.88</v>
      </c>
      <c r="AF162" s="81">
        <v>130</v>
      </c>
      <c r="AG162" s="105">
        <v>2250884130</v>
      </c>
      <c r="AH162" s="105">
        <v>0</v>
      </c>
      <c r="AI162" s="105">
        <v>0</v>
      </c>
      <c r="AJ162" s="105">
        <v>0</v>
      </c>
      <c r="AK162" s="82" t="s">
        <v>407</v>
      </c>
      <c r="AL162" s="135">
        <v>0</v>
      </c>
      <c r="AM162" s="135">
        <v>0</v>
      </c>
      <c r="AN162" s="82" t="s">
        <v>407</v>
      </c>
      <c r="AO162" s="82" t="s">
        <v>407</v>
      </c>
      <c r="AP162" s="105">
        <v>0</v>
      </c>
      <c r="AQ162" s="82" t="s">
        <v>407</v>
      </c>
      <c r="AR162" s="82" t="s">
        <v>407</v>
      </c>
      <c r="AS162" s="82" t="s">
        <v>407</v>
      </c>
      <c r="AT162" s="104">
        <v>5348</v>
      </c>
      <c r="AU162" s="82">
        <v>4198</v>
      </c>
      <c r="AV162" s="82">
        <v>3770</v>
      </c>
      <c r="AW162" s="80">
        <v>4850.25</v>
      </c>
      <c r="AX162" s="82">
        <v>420891</v>
      </c>
      <c r="AY162" s="80">
        <v>86.777116102596196</v>
      </c>
      <c r="AZ162" s="83">
        <v>3.2000000000000001E-2</v>
      </c>
      <c r="BA162" s="3">
        <v>4496</v>
      </c>
      <c r="BB162" s="3">
        <v>140377</v>
      </c>
      <c r="BC162" s="123">
        <v>102.3</v>
      </c>
      <c r="BD162" s="3">
        <v>104.2</v>
      </c>
      <c r="BE162" s="86"/>
      <c r="BF162" s="86"/>
      <c r="BG162" s="86"/>
      <c r="BH162" s="86" t="s">
        <v>407</v>
      </c>
      <c r="BI162" s="92"/>
      <c r="BJ162" s="86"/>
      <c r="BK162" s="86" t="s">
        <v>407</v>
      </c>
      <c r="BL162" s="86" t="s">
        <v>407</v>
      </c>
      <c r="BM162" s="86"/>
      <c r="BN162" s="86" t="s">
        <v>407</v>
      </c>
      <c r="BO162" s="86" t="s">
        <v>407</v>
      </c>
      <c r="BP162" s="86" t="s">
        <v>407</v>
      </c>
      <c r="BQ162" s="86" t="s">
        <v>407</v>
      </c>
      <c r="BR162" s="86" t="s">
        <v>407</v>
      </c>
      <c r="BV162" s="3" t="s">
        <v>407</v>
      </c>
      <c r="BY162" s="3" t="s">
        <v>407</v>
      </c>
      <c r="BZ162" s="3" t="s">
        <v>407</v>
      </c>
      <c r="CB162" s="3" t="s">
        <v>407</v>
      </c>
      <c r="CC162" s="3" t="s">
        <v>407</v>
      </c>
      <c r="CD162" s="3" t="s">
        <v>407</v>
      </c>
      <c r="CE162" s="85">
        <v>1901250560</v>
      </c>
      <c r="CF162" s="82">
        <v>0</v>
      </c>
      <c r="CG162" s="82">
        <v>0</v>
      </c>
      <c r="CH162" s="82">
        <v>0</v>
      </c>
      <c r="CI162" s="82" t="s">
        <v>407</v>
      </c>
      <c r="CJ162" s="82">
        <v>0</v>
      </c>
      <c r="CK162" s="82">
        <v>0</v>
      </c>
      <c r="CL162" s="82" t="s">
        <v>407</v>
      </c>
      <c r="CM162" s="82" t="s">
        <v>407</v>
      </c>
      <c r="CN162" s="82">
        <v>0</v>
      </c>
      <c r="CO162" s="82" t="s">
        <v>407</v>
      </c>
      <c r="CP162" s="82" t="s">
        <v>407</v>
      </c>
      <c r="CQ162" s="82" t="s">
        <v>407</v>
      </c>
      <c r="CR162" s="131">
        <v>119</v>
      </c>
      <c r="CS162" s="131">
        <v>0</v>
      </c>
      <c r="CT162" s="131">
        <v>0</v>
      </c>
      <c r="CU162" s="132">
        <v>0</v>
      </c>
      <c r="CV162" s="3" t="s">
        <v>407</v>
      </c>
      <c r="CW162" s="79">
        <v>0</v>
      </c>
      <c r="CX162" s="131">
        <v>0</v>
      </c>
      <c r="CY162" s="131">
        <v>0</v>
      </c>
      <c r="CZ162" s="80" t="s">
        <v>407</v>
      </c>
      <c r="DA162" s="80" t="s">
        <v>407</v>
      </c>
      <c r="DB162" s="79">
        <v>0</v>
      </c>
      <c r="DC162" s="131">
        <v>0</v>
      </c>
      <c r="DD162" s="3" t="s">
        <v>407</v>
      </c>
      <c r="DE162" s="3" t="s">
        <v>407</v>
      </c>
      <c r="DF162" s="3" t="s">
        <v>407</v>
      </c>
      <c r="DG162" s="79">
        <v>0</v>
      </c>
      <c r="DH162" s="4">
        <v>119</v>
      </c>
      <c r="DI162" s="80">
        <v>106.35</v>
      </c>
      <c r="DJ162" s="138">
        <v>99.67</v>
      </c>
      <c r="DK162" s="80">
        <v>100.87</v>
      </c>
      <c r="DL162" s="3">
        <v>135</v>
      </c>
      <c r="DP162" s="1"/>
      <c r="DQ162" s="1"/>
    </row>
    <row r="163" spans="1:250" s="3" customFormat="1" x14ac:dyDescent="0.2">
      <c r="A163" s="3">
        <v>292</v>
      </c>
      <c r="B163" s="3" t="s">
        <v>409</v>
      </c>
      <c r="C163" s="3" t="s">
        <v>167</v>
      </c>
      <c r="D163" s="3" t="s">
        <v>443</v>
      </c>
      <c r="E163" s="14">
        <v>2020</v>
      </c>
      <c r="F163" s="82">
        <v>2858</v>
      </c>
      <c r="G163" s="82">
        <v>1551342</v>
      </c>
      <c r="H163" s="82">
        <v>1130451</v>
      </c>
      <c r="I163" s="82">
        <v>622</v>
      </c>
      <c r="J163" s="82">
        <v>306215</v>
      </c>
      <c r="K163" s="82">
        <v>232131</v>
      </c>
      <c r="L163" s="145">
        <v>124</v>
      </c>
      <c r="M163" s="145">
        <v>0</v>
      </c>
      <c r="N163" s="145">
        <v>0</v>
      </c>
      <c r="O163" s="133">
        <v>0</v>
      </c>
      <c r="P163" s="3" t="s">
        <v>407</v>
      </c>
      <c r="Q163" s="79">
        <v>0</v>
      </c>
      <c r="R163" s="145">
        <v>0</v>
      </c>
      <c r="S163" s="145">
        <v>0</v>
      </c>
      <c r="T163" s="80" t="s">
        <v>407</v>
      </c>
      <c r="U163" s="80" t="s">
        <v>407</v>
      </c>
      <c r="V163" s="79">
        <v>0</v>
      </c>
      <c r="W163" s="145">
        <v>0</v>
      </c>
      <c r="X163" s="3" t="s">
        <v>407</v>
      </c>
      <c r="Y163" s="3" t="s">
        <v>407</v>
      </c>
      <c r="Z163" s="3" t="s">
        <v>407</v>
      </c>
      <c r="AA163" s="79">
        <v>0</v>
      </c>
      <c r="AB163" s="80">
        <v>124</v>
      </c>
      <c r="AC163" s="80">
        <v>106.36</v>
      </c>
      <c r="AD163" s="80">
        <v>99.68</v>
      </c>
      <c r="AE163" s="3">
        <v>100.88</v>
      </c>
      <c r="AF163" s="81">
        <v>130</v>
      </c>
      <c r="AG163" s="127">
        <v>6788109</v>
      </c>
      <c r="AH163" s="127">
        <v>0</v>
      </c>
      <c r="AI163" s="127">
        <v>0</v>
      </c>
      <c r="AJ163" s="127">
        <v>0</v>
      </c>
      <c r="AK163" s="82" t="s">
        <v>407</v>
      </c>
      <c r="AL163" s="146">
        <v>0</v>
      </c>
      <c r="AM163" s="146">
        <v>0</v>
      </c>
      <c r="AN163" s="82" t="s">
        <v>407</v>
      </c>
      <c r="AO163" s="82" t="s">
        <v>407</v>
      </c>
      <c r="AP163" s="127">
        <v>0</v>
      </c>
      <c r="AQ163" s="82" t="s">
        <v>407</v>
      </c>
      <c r="AR163" s="82" t="s">
        <v>407</v>
      </c>
      <c r="AS163" s="82" t="s">
        <v>407</v>
      </c>
      <c r="AT163" s="130">
        <v>2375</v>
      </c>
      <c r="AU163" s="82">
        <v>4198</v>
      </c>
      <c r="AV163" s="82">
        <v>3770</v>
      </c>
      <c r="AW163" s="80">
        <v>119.64</v>
      </c>
      <c r="AX163" s="82">
        <v>2858</v>
      </c>
      <c r="AY163" s="80">
        <v>23.887987167854401</v>
      </c>
      <c r="AZ163" s="83">
        <v>1.0800000000000001E-2</v>
      </c>
      <c r="BA163" s="3">
        <v>414</v>
      </c>
      <c r="BB163" s="3">
        <v>38280</v>
      </c>
      <c r="BC163" s="123">
        <v>102.3</v>
      </c>
      <c r="BD163" s="3">
        <v>104.2</v>
      </c>
      <c r="BE163" s="86"/>
      <c r="BF163" s="86"/>
      <c r="BG163" s="86"/>
      <c r="BH163" s="86" t="s">
        <v>407</v>
      </c>
      <c r="BI163" s="92"/>
      <c r="BJ163" s="86"/>
      <c r="BK163" s="86" t="s">
        <v>407</v>
      </c>
      <c r="BL163" s="86" t="s">
        <v>407</v>
      </c>
      <c r="BM163" s="86"/>
      <c r="BN163" s="86" t="s">
        <v>407</v>
      </c>
      <c r="BO163" s="86" t="s">
        <v>407</v>
      </c>
      <c r="BP163" s="86" t="s">
        <v>407</v>
      </c>
      <c r="BQ163" s="86" t="s">
        <v>407</v>
      </c>
      <c r="BR163" s="86" t="s">
        <v>407</v>
      </c>
      <c r="BV163" s="3" t="s">
        <v>407</v>
      </c>
      <c r="BY163" s="3" t="s">
        <v>407</v>
      </c>
      <c r="BZ163" s="3" t="s">
        <v>407</v>
      </c>
      <c r="CB163" s="3" t="s">
        <v>407</v>
      </c>
      <c r="CC163" s="3" t="s">
        <v>407</v>
      </c>
      <c r="CD163" s="3" t="s">
        <v>407</v>
      </c>
      <c r="CE163" s="85">
        <v>10236286</v>
      </c>
      <c r="CF163" s="82">
        <v>0</v>
      </c>
      <c r="CG163" s="82">
        <v>0</v>
      </c>
      <c r="CH163" s="82">
        <v>0</v>
      </c>
      <c r="CI163" s="82" t="s">
        <v>407</v>
      </c>
      <c r="CJ163" s="82">
        <v>0</v>
      </c>
      <c r="CK163" s="82">
        <v>0</v>
      </c>
      <c r="CL163" s="82" t="s">
        <v>407</v>
      </c>
      <c r="CM163" s="82" t="s">
        <v>407</v>
      </c>
      <c r="CN163" s="82">
        <v>0</v>
      </c>
      <c r="CO163" s="82" t="s">
        <v>407</v>
      </c>
      <c r="CP163" s="82" t="s">
        <v>407</v>
      </c>
      <c r="CQ163" s="82" t="s">
        <v>407</v>
      </c>
      <c r="CR163" s="145">
        <v>124</v>
      </c>
      <c r="CS163" s="145">
        <v>0</v>
      </c>
      <c r="CT163" s="145">
        <v>0</v>
      </c>
      <c r="CU163" s="133">
        <v>0</v>
      </c>
      <c r="CV163" s="3" t="s">
        <v>407</v>
      </c>
      <c r="CW163" s="79">
        <v>0</v>
      </c>
      <c r="CX163" s="145">
        <v>0</v>
      </c>
      <c r="CY163" s="145">
        <v>0</v>
      </c>
      <c r="CZ163" s="80" t="s">
        <v>407</v>
      </c>
      <c r="DA163" s="80" t="s">
        <v>407</v>
      </c>
      <c r="DB163" s="79">
        <v>0</v>
      </c>
      <c r="DC163" s="145">
        <v>0</v>
      </c>
      <c r="DD163" s="3" t="s">
        <v>407</v>
      </c>
      <c r="DE163" s="3" t="s">
        <v>407</v>
      </c>
      <c r="DF163" s="3" t="s">
        <v>407</v>
      </c>
      <c r="DG163" s="79">
        <v>0</v>
      </c>
      <c r="DH163" s="80">
        <v>124</v>
      </c>
      <c r="DI163" s="80">
        <v>106.35</v>
      </c>
      <c r="DJ163" s="139">
        <v>99.67</v>
      </c>
      <c r="DK163" s="80">
        <v>100.87</v>
      </c>
      <c r="DL163" s="3">
        <v>135</v>
      </c>
    </row>
    <row r="164" spans="1:250" s="3" customFormat="1" x14ac:dyDescent="0.2">
      <c r="A164" s="3">
        <v>293</v>
      </c>
      <c r="B164" s="3" t="s">
        <v>111</v>
      </c>
      <c r="C164" s="3" t="s">
        <v>168</v>
      </c>
      <c r="D164" s="3" t="s">
        <v>448</v>
      </c>
      <c r="E164" s="14">
        <v>2020</v>
      </c>
      <c r="F164" s="82">
        <v>24808</v>
      </c>
      <c r="G164" s="82">
        <v>1551342</v>
      </c>
      <c r="H164" s="82">
        <v>1130451</v>
      </c>
      <c r="I164" s="82">
        <v>4854</v>
      </c>
      <c r="J164" s="82">
        <v>306215</v>
      </c>
      <c r="K164" s="82">
        <v>232131</v>
      </c>
      <c r="L164" s="145">
        <v>85</v>
      </c>
      <c r="M164" s="145">
        <v>0</v>
      </c>
      <c r="N164" s="145">
        <v>0</v>
      </c>
      <c r="O164" s="133">
        <v>0</v>
      </c>
      <c r="P164" s="3" t="s">
        <v>407</v>
      </c>
      <c r="Q164" s="79">
        <v>0</v>
      </c>
      <c r="R164" s="145">
        <v>19</v>
      </c>
      <c r="S164" s="145">
        <v>0</v>
      </c>
      <c r="T164" s="80" t="s">
        <v>407</v>
      </c>
      <c r="U164" s="80" t="s">
        <v>407</v>
      </c>
      <c r="V164" s="79">
        <v>19</v>
      </c>
      <c r="W164" s="145">
        <v>0</v>
      </c>
      <c r="X164" s="3" t="s">
        <v>407</v>
      </c>
      <c r="Y164" s="3" t="s">
        <v>407</v>
      </c>
      <c r="Z164" s="3" t="s">
        <v>407</v>
      </c>
      <c r="AA164" s="79">
        <v>0</v>
      </c>
      <c r="AB164" s="80">
        <v>104</v>
      </c>
      <c r="AC164" s="80">
        <v>106.36</v>
      </c>
      <c r="AD164" s="80">
        <v>99.68</v>
      </c>
      <c r="AE164" s="3">
        <v>100.88</v>
      </c>
      <c r="AF164" s="81">
        <v>130</v>
      </c>
      <c r="AG164" s="127">
        <v>86583572</v>
      </c>
      <c r="AH164" s="127">
        <v>0</v>
      </c>
      <c r="AI164" s="127">
        <v>0</v>
      </c>
      <c r="AJ164" s="127">
        <v>0</v>
      </c>
      <c r="AK164" s="82" t="s">
        <v>407</v>
      </c>
      <c r="AL164" s="146">
        <v>86583572</v>
      </c>
      <c r="AM164" s="146">
        <v>0</v>
      </c>
      <c r="AN164" s="82" t="s">
        <v>407</v>
      </c>
      <c r="AO164" s="82" t="s">
        <v>407</v>
      </c>
      <c r="AP164" s="127">
        <v>0</v>
      </c>
      <c r="AQ164" s="82" t="s">
        <v>407</v>
      </c>
      <c r="AR164" s="82" t="s">
        <v>407</v>
      </c>
      <c r="AS164" s="82" t="s">
        <v>407</v>
      </c>
      <c r="AT164" s="130">
        <v>3490</v>
      </c>
      <c r="AU164" s="82">
        <v>4198</v>
      </c>
      <c r="AV164" s="82">
        <v>3770</v>
      </c>
      <c r="AW164" s="80">
        <v>707.32</v>
      </c>
      <c r="AX164" s="82">
        <v>24808</v>
      </c>
      <c r="AY164" s="80">
        <v>35.0731612824273</v>
      </c>
      <c r="AZ164" s="83">
        <v>8.2799999999999999E-2</v>
      </c>
      <c r="BA164" s="3">
        <v>4689</v>
      </c>
      <c r="BB164" s="3">
        <v>56636</v>
      </c>
      <c r="BC164" s="123">
        <v>102.3</v>
      </c>
      <c r="BD164" s="3">
        <v>104.2</v>
      </c>
      <c r="BE164" s="86"/>
      <c r="BF164" s="86"/>
      <c r="BG164" s="86"/>
      <c r="BH164" s="86" t="s">
        <v>407</v>
      </c>
      <c r="BI164" s="92">
        <v>578</v>
      </c>
      <c r="BJ164" s="86"/>
      <c r="BK164" s="86" t="s">
        <v>407</v>
      </c>
      <c r="BL164" s="86" t="s">
        <v>407</v>
      </c>
      <c r="BM164" s="86"/>
      <c r="BN164" s="86" t="s">
        <v>407</v>
      </c>
      <c r="BO164" s="86" t="s">
        <v>407</v>
      </c>
      <c r="BP164" s="86" t="s">
        <v>407</v>
      </c>
      <c r="BQ164" s="86" t="s">
        <v>407</v>
      </c>
      <c r="BR164" s="86" t="s">
        <v>407</v>
      </c>
      <c r="BV164" s="3" t="s">
        <v>407</v>
      </c>
      <c r="BW164" s="3" t="s">
        <v>111</v>
      </c>
      <c r="BY164" s="3" t="s">
        <v>407</v>
      </c>
      <c r="BZ164" s="3" t="s">
        <v>407</v>
      </c>
      <c r="CB164" s="3" t="s">
        <v>407</v>
      </c>
      <c r="CC164" s="3" t="s">
        <v>407</v>
      </c>
      <c r="CD164" s="3" t="s">
        <v>407</v>
      </c>
      <c r="CE164" s="85">
        <v>88853504</v>
      </c>
      <c r="CF164" s="82">
        <v>0</v>
      </c>
      <c r="CG164" s="82">
        <v>0</v>
      </c>
      <c r="CH164" s="82">
        <v>0</v>
      </c>
      <c r="CI164" s="82" t="s">
        <v>407</v>
      </c>
      <c r="CJ164" s="82">
        <v>88853504</v>
      </c>
      <c r="CK164" s="82">
        <v>0</v>
      </c>
      <c r="CL164" s="82" t="s">
        <v>407</v>
      </c>
      <c r="CM164" s="82" t="s">
        <v>407</v>
      </c>
      <c r="CN164" s="82">
        <v>0</v>
      </c>
      <c r="CO164" s="82" t="s">
        <v>407</v>
      </c>
      <c r="CP164" s="82" t="s">
        <v>407</v>
      </c>
      <c r="CQ164" s="82" t="s">
        <v>407</v>
      </c>
      <c r="CR164" s="145">
        <v>85</v>
      </c>
      <c r="CS164" s="145">
        <v>0</v>
      </c>
      <c r="CT164" s="145">
        <v>0</v>
      </c>
      <c r="CU164" s="133">
        <v>0</v>
      </c>
      <c r="CV164" s="3" t="s">
        <v>407</v>
      </c>
      <c r="CW164" s="79">
        <v>0</v>
      </c>
      <c r="CX164" s="145">
        <v>19</v>
      </c>
      <c r="CY164" s="145">
        <v>0</v>
      </c>
      <c r="CZ164" s="80" t="s">
        <v>407</v>
      </c>
      <c r="DA164" s="80" t="s">
        <v>407</v>
      </c>
      <c r="DB164" s="79">
        <v>19</v>
      </c>
      <c r="DC164" s="145">
        <v>0</v>
      </c>
      <c r="DD164" s="3" t="s">
        <v>407</v>
      </c>
      <c r="DE164" s="3" t="s">
        <v>407</v>
      </c>
      <c r="DF164" s="3" t="s">
        <v>407</v>
      </c>
      <c r="DG164" s="79">
        <v>0</v>
      </c>
      <c r="DH164" s="80">
        <v>104</v>
      </c>
      <c r="DI164" s="80">
        <v>106.35</v>
      </c>
      <c r="DJ164" s="139">
        <v>99.67</v>
      </c>
      <c r="DK164" s="80">
        <v>100.87</v>
      </c>
      <c r="DL164" s="3">
        <v>135</v>
      </c>
    </row>
    <row r="165" spans="1:250" s="3" customFormat="1" x14ac:dyDescent="0.2">
      <c r="A165" s="3">
        <v>294</v>
      </c>
      <c r="B165" s="3" t="s">
        <v>148</v>
      </c>
      <c r="C165" s="3" t="s">
        <v>167</v>
      </c>
      <c r="D165" s="3" t="s">
        <v>452</v>
      </c>
      <c r="E165" s="14">
        <v>2020</v>
      </c>
      <c r="F165" s="82">
        <v>4951</v>
      </c>
      <c r="G165" s="82">
        <v>1551342</v>
      </c>
      <c r="H165" s="82">
        <v>1130451</v>
      </c>
      <c r="I165" s="11">
        <v>1039</v>
      </c>
      <c r="J165" s="82">
        <v>306215</v>
      </c>
      <c r="K165" s="82">
        <v>232131</v>
      </c>
      <c r="L165" s="131">
        <v>54</v>
      </c>
      <c r="M165" s="131">
        <v>43</v>
      </c>
      <c r="N165" s="131">
        <v>0</v>
      </c>
      <c r="O165" s="132">
        <v>0</v>
      </c>
      <c r="P165" s="3" t="s">
        <v>407</v>
      </c>
      <c r="Q165" s="79">
        <v>43</v>
      </c>
      <c r="R165" s="131">
        <v>20</v>
      </c>
      <c r="S165" s="131">
        <v>0</v>
      </c>
      <c r="T165" s="80" t="s">
        <v>407</v>
      </c>
      <c r="U165" s="80" t="s">
        <v>407</v>
      </c>
      <c r="V165" s="79">
        <v>20</v>
      </c>
      <c r="W165" s="131">
        <v>0</v>
      </c>
      <c r="X165" s="3" t="s">
        <v>407</v>
      </c>
      <c r="Y165" s="3" t="s">
        <v>407</v>
      </c>
      <c r="Z165" s="3" t="s">
        <v>407</v>
      </c>
      <c r="AA165" s="79">
        <v>0</v>
      </c>
      <c r="AB165" s="4">
        <v>117</v>
      </c>
      <c r="AC165" s="80">
        <v>106.36</v>
      </c>
      <c r="AD165" s="80">
        <v>99.68</v>
      </c>
      <c r="AE165" s="3">
        <v>100.88</v>
      </c>
      <c r="AF165" s="81">
        <v>130</v>
      </c>
      <c r="AG165" s="105">
        <v>11315643</v>
      </c>
      <c r="AH165" s="105">
        <v>11315643</v>
      </c>
      <c r="AI165" s="105">
        <v>0</v>
      </c>
      <c r="AJ165" s="105">
        <v>0</v>
      </c>
      <c r="AK165" s="82" t="s">
        <v>407</v>
      </c>
      <c r="AL165" s="135">
        <v>11315643</v>
      </c>
      <c r="AM165" s="135">
        <v>0</v>
      </c>
      <c r="AN165" s="82" t="s">
        <v>407</v>
      </c>
      <c r="AO165" s="82" t="s">
        <v>407</v>
      </c>
      <c r="AP165" s="105">
        <v>0</v>
      </c>
      <c r="AQ165" s="82" t="s">
        <v>407</v>
      </c>
      <c r="AR165" s="82" t="s">
        <v>407</v>
      </c>
      <c r="AS165" s="82" t="s">
        <v>407</v>
      </c>
      <c r="AT165" s="104">
        <v>2286</v>
      </c>
      <c r="AU165" s="82">
        <v>4198</v>
      </c>
      <c r="AV165" s="82">
        <v>3770</v>
      </c>
      <c r="AW165" s="80">
        <v>203.8</v>
      </c>
      <c r="AX165" s="82">
        <v>4951</v>
      </c>
      <c r="AY165" s="80">
        <v>24.293518813785699</v>
      </c>
      <c r="AZ165" s="83">
        <v>5.4699999999999999E-2</v>
      </c>
      <c r="BA165" s="3">
        <v>2136</v>
      </c>
      <c r="BB165" s="3">
        <v>39029</v>
      </c>
      <c r="BC165" s="123">
        <v>102.3</v>
      </c>
      <c r="BD165" s="3">
        <v>104.2</v>
      </c>
      <c r="BE165" s="86">
        <v>449</v>
      </c>
      <c r="BF165" s="86"/>
      <c r="BG165" s="86"/>
      <c r="BH165" s="86" t="s">
        <v>407</v>
      </c>
      <c r="BI165" s="92">
        <v>127</v>
      </c>
      <c r="BJ165" s="86"/>
      <c r="BK165" s="86" t="s">
        <v>407</v>
      </c>
      <c r="BL165" s="86" t="s">
        <v>407</v>
      </c>
      <c r="BM165" s="86"/>
      <c r="BN165" s="86" t="s">
        <v>407</v>
      </c>
      <c r="BO165" s="86" t="s">
        <v>407</v>
      </c>
      <c r="BP165" s="86" t="s">
        <v>407</v>
      </c>
      <c r="BQ165" s="86" t="s">
        <v>407</v>
      </c>
      <c r="BR165" s="86" t="s">
        <v>407</v>
      </c>
      <c r="BS165" s="3" t="s">
        <v>148</v>
      </c>
      <c r="BV165" s="3" t="s">
        <v>407</v>
      </c>
      <c r="BW165" s="3" t="s">
        <v>148</v>
      </c>
      <c r="BY165" s="3" t="s">
        <v>407</v>
      </c>
      <c r="BZ165" s="3" t="s">
        <v>407</v>
      </c>
      <c r="CB165" s="3" t="s">
        <v>407</v>
      </c>
      <c r="CC165" s="3" t="s">
        <v>407</v>
      </c>
      <c r="CD165" s="3" t="s">
        <v>407</v>
      </c>
      <c r="CE165" s="85">
        <v>17729664</v>
      </c>
      <c r="CF165" s="82">
        <v>17729664</v>
      </c>
      <c r="CG165" s="82">
        <v>0</v>
      </c>
      <c r="CH165" s="82">
        <v>0</v>
      </c>
      <c r="CI165" s="82" t="s">
        <v>407</v>
      </c>
      <c r="CJ165" s="82">
        <v>17729664</v>
      </c>
      <c r="CK165" s="82">
        <v>0</v>
      </c>
      <c r="CL165" s="82" t="s">
        <v>407</v>
      </c>
      <c r="CM165" s="82" t="s">
        <v>407</v>
      </c>
      <c r="CN165" s="82">
        <v>0</v>
      </c>
      <c r="CO165" s="82" t="s">
        <v>407</v>
      </c>
      <c r="CP165" s="82" t="s">
        <v>407</v>
      </c>
      <c r="CQ165" s="82" t="s">
        <v>407</v>
      </c>
      <c r="CR165" s="131">
        <v>54</v>
      </c>
      <c r="CS165" s="131">
        <v>43</v>
      </c>
      <c r="CT165" s="131">
        <v>0</v>
      </c>
      <c r="CU165" s="132">
        <v>0</v>
      </c>
      <c r="CV165" s="3" t="s">
        <v>407</v>
      </c>
      <c r="CW165" s="79">
        <v>43</v>
      </c>
      <c r="CX165" s="131">
        <v>20</v>
      </c>
      <c r="CY165" s="131">
        <v>0</v>
      </c>
      <c r="CZ165" s="80" t="s">
        <v>407</v>
      </c>
      <c r="DA165" s="80" t="s">
        <v>407</v>
      </c>
      <c r="DB165" s="79">
        <v>20</v>
      </c>
      <c r="DC165" s="131">
        <v>0</v>
      </c>
      <c r="DD165" s="3" t="s">
        <v>407</v>
      </c>
      <c r="DE165" s="3" t="s">
        <v>407</v>
      </c>
      <c r="DF165" s="3" t="s">
        <v>407</v>
      </c>
      <c r="DG165" s="79">
        <v>0</v>
      </c>
      <c r="DH165" s="4">
        <v>117</v>
      </c>
      <c r="DI165" s="80">
        <v>106.35</v>
      </c>
      <c r="DJ165" s="138">
        <v>99.67</v>
      </c>
      <c r="DK165" s="80">
        <v>100.87</v>
      </c>
      <c r="DL165" s="3">
        <v>135</v>
      </c>
      <c r="DP165" s="1"/>
      <c r="DQ165" s="1"/>
    </row>
    <row r="166" spans="1:250" s="3" customFormat="1" x14ac:dyDescent="0.2">
      <c r="A166" s="3">
        <v>295</v>
      </c>
      <c r="B166" s="3" t="s">
        <v>104</v>
      </c>
      <c r="C166" s="3" t="s">
        <v>167</v>
      </c>
      <c r="D166" s="3" t="s">
        <v>448</v>
      </c>
      <c r="E166" s="14">
        <v>2020</v>
      </c>
      <c r="F166" s="82">
        <v>23073</v>
      </c>
      <c r="G166" s="82">
        <v>1551342</v>
      </c>
      <c r="H166" s="82">
        <v>1130451</v>
      </c>
      <c r="I166" s="11">
        <v>4776</v>
      </c>
      <c r="J166" s="82">
        <v>306215</v>
      </c>
      <c r="K166" s="82">
        <v>232131</v>
      </c>
      <c r="L166" s="131">
        <v>87</v>
      </c>
      <c r="M166" s="131">
        <v>0</v>
      </c>
      <c r="N166" s="131">
        <v>0</v>
      </c>
      <c r="O166" s="132">
        <v>0</v>
      </c>
      <c r="P166" s="3" t="s">
        <v>407</v>
      </c>
      <c r="Q166" s="79">
        <v>0</v>
      </c>
      <c r="R166" s="131">
        <v>0</v>
      </c>
      <c r="S166" s="131">
        <v>0</v>
      </c>
      <c r="T166" s="80" t="s">
        <v>407</v>
      </c>
      <c r="U166" s="80" t="s">
        <v>407</v>
      </c>
      <c r="V166" s="79">
        <v>0</v>
      </c>
      <c r="W166" s="131">
        <v>0</v>
      </c>
      <c r="X166" s="3" t="s">
        <v>407</v>
      </c>
      <c r="Y166" s="3" t="s">
        <v>407</v>
      </c>
      <c r="Z166" s="3" t="s">
        <v>407</v>
      </c>
      <c r="AA166" s="79">
        <v>0</v>
      </c>
      <c r="AB166" s="4">
        <v>87</v>
      </c>
      <c r="AC166" s="80">
        <v>106.36</v>
      </c>
      <c r="AD166" s="80">
        <v>99.68</v>
      </c>
      <c r="AE166" s="3">
        <v>100.88</v>
      </c>
      <c r="AF166" s="81">
        <v>130</v>
      </c>
      <c r="AG166" s="105">
        <v>131536857</v>
      </c>
      <c r="AH166" s="105">
        <v>0</v>
      </c>
      <c r="AI166" s="105">
        <v>0</v>
      </c>
      <c r="AJ166" s="105">
        <v>0</v>
      </c>
      <c r="AK166" s="82" t="s">
        <v>407</v>
      </c>
      <c r="AL166" s="135">
        <v>0</v>
      </c>
      <c r="AM166" s="135">
        <v>0</v>
      </c>
      <c r="AN166" s="82" t="s">
        <v>407</v>
      </c>
      <c r="AO166" s="82" t="s">
        <v>407</v>
      </c>
      <c r="AP166" s="105">
        <v>0</v>
      </c>
      <c r="AQ166" s="82" t="s">
        <v>407</v>
      </c>
      <c r="AR166" s="82" t="s">
        <v>407</v>
      </c>
      <c r="AS166" s="82" t="s">
        <v>407</v>
      </c>
      <c r="AT166" s="104">
        <v>5701</v>
      </c>
      <c r="AU166" s="82">
        <v>4198</v>
      </c>
      <c r="AV166" s="82">
        <v>3770</v>
      </c>
      <c r="AW166" s="80">
        <v>760.91</v>
      </c>
      <c r="AX166" s="82">
        <v>23073</v>
      </c>
      <c r="AY166" s="80">
        <v>30.323000756196201</v>
      </c>
      <c r="AZ166" s="83">
        <v>0.14560000000000001</v>
      </c>
      <c r="BA166" s="3">
        <v>7181</v>
      </c>
      <c r="BB166" s="3">
        <v>49335</v>
      </c>
      <c r="BC166" s="123">
        <v>102.3</v>
      </c>
      <c r="BD166" s="3">
        <v>104.2</v>
      </c>
      <c r="BE166" s="86"/>
      <c r="BF166" s="86"/>
      <c r="BG166" s="86"/>
      <c r="BH166" s="86" t="s">
        <v>407</v>
      </c>
      <c r="BI166" s="92"/>
      <c r="BJ166" s="86"/>
      <c r="BK166" s="86" t="s">
        <v>407</v>
      </c>
      <c r="BL166" s="86" t="s">
        <v>407</v>
      </c>
      <c r="BM166" s="86"/>
      <c r="BN166" s="86" t="s">
        <v>407</v>
      </c>
      <c r="BO166" s="86" t="s">
        <v>407</v>
      </c>
      <c r="BP166" s="86" t="s">
        <v>407</v>
      </c>
      <c r="BQ166" s="86" t="s">
        <v>407</v>
      </c>
      <c r="BR166" s="86" t="s">
        <v>407</v>
      </c>
      <c r="BV166" s="3" t="s">
        <v>407</v>
      </c>
      <c r="BY166" s="3" t="s">
        <v>407</v>
      </c>
      <c r="BZ166" s="3" t="s">
        <v>407</v>
      </c>
      <c r="CB166" s="3" t="s">
        <v>407</v>
      </c>
      <c r="CC166" s="3" t="s">
        <v>407</v>
      </c>
      <c r="CD166" s="3" t="s">
        <v>407</v>
      </c>
      <c r="CE166" s="85">
        <v>106736636</v>
      </c>
      <c r="CF166" s="82">
        <v>0</v>
      </c>
      <c r="CG166" s="82">
        <v>0</v>
      </c>
      <c r="CH166" s="82">
        <v>0</v>
      </c>
      <c r="CI166" s="82" t="s">
        <v>407</v>
      </c>
      <c r="CJ166" s="82">
        <v>0</v>
      </c>
      <c r="CK166" s="82">
        <v>0</v>
      </c>
      <c r="CL166" s="82" t="s">
        <v>407</v>
      </c>
      <c r="CM166" s="82" t="s">
        <v>407</v>
      </c>
      <c r="CN166" s="82">
        <v>0</v>
      </c>
      <c r="CO166" s="82" t="s">
        <v>407</v>
      </c>
      <c r="CP166" s="82" t="s">
        <v>407</v>
      </c>
      <c r="CQ166" s="82" t="s">
        <v>407</v>
      </c>
      <c r="CR166" s="131">
        <v>87</v>
      </c>
      <c r="CS166" s="131">
        <v>0</v>
      </c>
      <c r="CT166" s="131">
        <v>0</v>
      </c>
      <c r="CU166" s="132">
        <v>0</v>
      </c>
      <c r="CV166" s="3" t="s">
        <v>407</v>
      </c>
      <c r="CW166" s="79">
        <v>0</v>
      </c>
      <c r="CX166" s="131">
        <v>0</v>
      </c>
      <c r="CY166" s="131">
        <v>0</v>
      </c>
      <c r="CZ166" s="80" t="s">
        <v>407</v>
      </c>
      <c r="DA166" s="80" t="s">
        <v>407</v>
      </c>
      <c r="DB166" s="79">
        <v>0</v>
      </c>
      <c r="DC166" s="131">
        <v>0</v>
      </c>
      <c r="DD166" s="3" t="s">
        <v>407</v>
      </c>
      <c r="DE166" s="3" t="s">
        <v>407</v>
      </c>
      <c r="DF166" s="3" t="s">
        <v>407</v>
      </c>
      <c r="DG166" s="79">
        <v>0</v>
      </c>
      <c r="DH166" s="4">
        <v>87</v>
      </c>
      <c r="DI166" s="80">
        <v>106.35</v>
      </c>
      <c r="DJ166" s="138">
        <v>99.67</v>
      </c>
      <c r="DK166" s="80">
        <v>100.87</v>
      </c>
      <c r="DL166" s="3">
        <v>135</v>
      </c>
      <c r="DP166" s="1"/>
      <c r="DQ166" s="1"/>
    </row>
    <row r="167" spans="1:250" s="3" customFormat="1" x14ac:dyDescent="0.2">
      <c r="A167" s="3">
        <v>296</v>
      </c>
      <c r="B167" s="3" t="s">
        <v>126</v>
      </c>
      <c r="C167" s="3" t="s">
        <v>168</v>
      </c>
      <c r="D167" s="3" t="s">
        <v>450</v>
      </c>
      <c r="E167" s="14">
        <v>2020</v>
      </c>
      <c r="F167" s="82">
        <v>17345</v>
      </c>
      <c r="G167" s="82">
        <v>1551342</v>
      </c>
      <c r="H167" s="82">
        <v>1130451</v>
      </c>
      <c r="I167" s="11">
        <v>3426</v>
      </c>
      <c r="J167" s="82">
        <v>306215</v>
      </c>
      <c r="K167" s="82">
        <v>232131</v>
      </c>
      <c r="L167" s="131">
        <v>110</v>
      </c>
      <c r="M167" s="131">
        <v>0</v>
      </c>
      <c r="N167" s="131">
        <v>0</v>
      </c>
      <c r="O167" s="132">
        <v>0</v>
      </c>
      <c r="P167" s="3" t="s">
        <v>407</v>
      </c>
      <c r="Q167" s="79">
        <v>0</v>
      </c>
      <c r="R167" s="131">
        <v>0</v>
      </c>
      <c r="S167" s="131">
        <v>0</v>
      </c>
      <c r="T167" s="80" t="s">
        <v>407</v>
      </c>
      <c r="U167" s="80" t="s">
        <v>407</v>
      </c>
      <c r="V167" s="79">
        <v>0</v>
      </c>
      <c r="W167" s="131">
        <v>0</v>
      </c>
      <c r="X167" s="3" t="s">
        <v>407</v>
      </c>
      <c r="Y167" s="3" t="s">
        <v>407</v>
      </c>
      <c r="Z167" s="3" t="s">
        <v>407</v>
      </c>
      <c r="AA167" s="79">
        <v>0</v>
      </c>
      <c r="AB167" s="4">
        <v>110</v>
      </c>
      <c r="AC167" s="80">
        <v>106.36</v>
      </c>
      <c r="AD167" s="80">
        <v>99.68</v>
      </c>
      <c r="AE167" s="3">
        <v>100.88</v>
      </c>
      <c r="AF167" s="81">
        <v>130</v>
      </c>
      <c r="AG167" s="105">
        <v>43714750</v>
      </c>
      <c r="AH167" s="105">
        <v>0</v>
      </c>
      <c r="AI167" s="105">
        <v>0</v>
      </c>
      <c r="AJ167" s="105">
        <v>0</v>
      </c>
      <c r="AK167" s="82" t="s">
        <v>407</v>
      </c>
      <c r="AL167" s="135">
        <v>0</v>
      </c>
      <c r="AM167" s="135">
        <v>0</v>
      </c>
      <c r="AN167" s="82" t="s">
        <v>407</v>
      </c>
      <c r="AO167" s="82" t="s">
        <v>407</v>
      </c>
      <c r="AP167" s="105">
        <v>0</v>
      </c>
      <c r="AQ167" s="82" t="s">
        <v>407</v>
      </c>
      <c r="AR167" s="82" t="s">
        <v>407</v>
      </c>
      <c r="AS167" s="82" t="s">
        <v>407</v>
      </c>
      <c r="AT167" s="104">
        <v>2520</v>
      </c>
      <c r="AU167" s="82">
        <v>4198</v>
      </c>
      <c r="AV167" s="82">
        <v>3770</v>
      </c>
      <c r="AW167" s="80">
        <v>531.05999999999995</v>
      </c>
      <c r="AX167" s="82">
        <v>17345</v>
      </c>
      <c r="AY167" s="80">
        <v>32.660788944432703</v>
      </c>
      <c r="AZ167" s="83">
        <v>5.11E-2</v>
      </c>
      <c r="BA167" s="3">
        <v>2692</v>
      </c>
      <c r="BB167" s="3">
        <v>52634</v>
      </c>
      <c r="BC167" s="123">
        <v>102.3</v>
      </c>
      <c r="BD167" s="3">
        <v>104.2</v>
      </c>
      <c r="BE167" s="86"/>
      <c r="BF167" s="86"/>
      <c r="BG167" s="86"/>
      <c r="BH167" s="86" t="s">
        <v>407</v>
      </c>
      <c r="BI167" s="92"/>
      <c r="BJ167" s="86"/>
      <c r="BK167" s="86" t="s">
        <v>407</v>
      </c>
      <c r="BL167" s="86" t="s">
        <v>407</v>
      </c>
      <c r="BM167" s="86"/>
      <c r="BN167" s="86" t="s">
        <v>407</v>
      </c>
      <c r="BO167" s="86" t="s">
        <v>407</v>
      </c>
      <c r="BP167" s="86" t="s">
        <v>407</v>
      </c>
      <c r="BQ167" s="86" t="s">
        <v>407</v>
      </c>
      <c r="BR167" s="86" t="s">
        <v>407</v>
      </c>
      <c r="BV167" s="3" t="s">
        <v>407</v>
      </c>
      <c r="BY167" s="3" t="s">
        <v>407</v>
      </c>
      <c r="BZ167" s="3" t="s">
        <v>407</v>
      </c>
      <c r="CB167" s="3" t="s">
        <v>407</v>
      </c>
      <c r="CC167" s="3" t="s">
        <v>407</v>
      </c>
      <c r="CD167" s="3" t="s">
        <v>407</v>
      </c>
      <c r="CE167" s="85">
        <v>62126467</v>
      </c>
      <c r="CF167" s="82">
        <v>0</v>
      </c>
      <c r="CG167" s="82">
        <v>0</v>
      </c>
      <c r="CH167" s="82">
        <v>0</v>
      </c>
      <c r="CI167" s="82" t="s">
        <v>407</v>
      </c>
      <c r="CJ167" s="82">
        <v>0</v>
      </c>
      <c r="CK167" s="82">
        <v>0</v>
      </c>
      <c r="CL167" s="82" t="s">
        <v>407</v>
      </c>
      <c r="CM167" s="82" t="s">
        <v>407</v>
      </c>
      <c r="CN167" s="82">
        <v>0</v>
      </c>
      <c r="CO167" s="82" t="s">
        <v>407</v>
      </c>
      <c r="CP167" s="82" t="s">
        <v>407</v>
      </c>
      <c r="CQ167" s="82" t="s">
        <v>407</v>
      </c>
      <c r="CR167" s="131">
        <v>110</v>
      </c>
      <c r="CS167" s="131">
        <v>0</v>
      </c>
      <c r="CT167" s="131">
        <v>0</v>
      </c>
      <c r="CU167" s="132">
        <v>0</v>
      </c>
      <c r="CV167" s="3" t="s">
        <v>407</v>
      </c>
      <c r="CW167" s="79">
        <v>0</v>
      </c>
      <c r="CX167" s="131">
        <v>0</v>
      </c>
      <c r="CY167" s="131">
        <v>0</v>
      </c>
      <c r="CZ167" s="80" t="s">
        <v>407</v>
      </c>
      <c r="DA167" s="80" t="s">
        <v>407</v>
      </c>
      <c r="DB167" s="79">
        <v>0</v>
      </c>
      <c r="DC167" s="131">
        <v>0</v>
      </c>
      <c r="DD167" s="3" t="s">
        <v>407</v>
      </c>
      <c r="DE167" s="3" t="s">
        <v>407</v>
      </c>
      <c r="DF167" s="3" t="s">
        <v>407</v>
      </c>
      <c r="DG167" s="79">
        <v>0</v>
      </c>
      <c r="DH167" s="4">
        <v>110</v>
      </c>
      <c r="DI167" s="80">
        <v>106.35</v>
      </c>
      <c r="DJ167" s="138">
        <v>99.67</v>
      </c>
      <c r="DK167" s="80">
        <v>100.87</v>
      </c>
      <c r="DL167" s="3">
        <v>135</v>
      </c>
      <c r="DP167" s="1"/>
      <c r="DQ167" s="1"/>
    </row>
    <row r="168" spans="1:250" s="3" customFormat="1" x14ac:dyDescent="0.2">
      <c r="A168" s="3">
        <v>297</v>
      </c>
      <c r="B168" s="3" t="s">
        <v>123</v>
      </c>
      <c r="C168" s="3" t="s">
        <v>167</v>
      </c>
      <c r="D168" s="3" t="s">
        <v>450</v>
      </c>
      <c r="E168" s="14">
        <v>2020</v>
      </c>
      <c r="F168" s="82">
        <v>4879</v>
      </c>
      <c r="G168" s="82">
        <v>1551342</v>
      </c>
      <c r="H168" s="82">
        <v>1130451</v>
      </c>
      <c r="I168" s="11">
        <v>977</v>
      </c>
      <c r="J168" s="82">
        <v>306215</v>
      </c>
      <c r="K168" s="82">
        <v>232131</v>
      </c>
      <c r="L168" s="131">
        <v>120</v>
      </c>
      <c r="M168" s="131">
        <v>0</v>
      </c>
      <c r="N168" s="131">
        <v>0</v>
      </c>
      <c r="O168" s="132">
        <v>0</v>
      </c>
      <c r="P168" s="3" t="s">
        <v>407</v>
      </c>
      <c r="Q168" s="79">
        <v>0</v>
      </c>
      <c r="R168" s="131">
        <v>0</v>
      </c>
      <c r="S168" s="131">
        <v>0</v>
      </c>
      <c r="T168" s="80" t="s">
        <v>407</v>
      </c>
      <c r="U168" s="80" t="s">
        <v>407</v>
      </c>
      <c r="V168" s="79">
        <v>0</v>
      </c>
      <c r="W168" s="131">
        <v>0</v>
      </c>
      <c r="X168" s="3" t="s">
        <v>407</v>
      </c>
      <c r="Y168" s="3" t="s">
        <v>407</v>
      </c>
      <c r="Z168" s="3" t="s">
        <v>407</v>
      </c>
      <c r="AA168" s="79">
        <v>0</v>
      </c>
      <c r="AB168" s="4">
        <v>120</v>
      </c>
      <c r="AC168" s="80">
        <v>106.36</v>
      </c>
      <c r="AD168" s="80">
        <v>99.68</v>
      </c>
      <c r="AE168" s="3">
        <v>100.88</v>
      </c>
      <c r="AF168" s="81">
        <v>130</v>
      </c>
      <c r="AG168" s="105">
        <v>10142609</v>
      </c>
      <c r="AH168" s="105">
        <v>0</v>
      </c>
      <c r="AI168" s="105">
        <v>0</v>
      </c>
      <c r="AJ168" s="105">
        <v>0</v>
      </c>
      <c r="AK168" s="82" t="s">
        <v>407</v>
      </c>
      <c r="AL168" s="135">
        <v>0</v>
      </c>
      <c r="AM168" s="135">
        <v>0</v>
      </c>
      <c r="AN168" s="82" t="s">
        <v>407</v>
      </c>
      <c r="AO168" s="82" t="s">
        <v>407</v>
      </c>
      <c r="AP168" s="105">
        <v>0</v>
      </c>
      <c r="AQ168" s="82" t="s">
        <v>407</v>
      </c>
      <c r="AR168" s="82" t="s">
        <v>407</v>
      </c>
      <c r="AS168" s="82" t="s">
        <v>407</v>
      </c>
      <c r="AT168" s="104">
        <v>2079</v>
      </c>
      <c r="AU168" s="82">
        <v>4198</v>
      </c>
      <c r="AV168" s="82">
        <v>3770</v>
      </c>
      <c r="AW168" s="80">
        <v>167.09</v>
      </c>
      <c r="AX168" s="82">
        <v>4879</v>
      </c>
      <c r="AY168" s="80">
        <v>29.200297789477698</v>
      </c>
      <c r="AZ168" s="83">
        <v>0.3634</v>
      </c>
      <c r="BA168" s="3">
        <v>17168</v>
      </c>
      <c r="BB168" s="3">
        <v>47238</v>
      </c>
      <c r="BC168" s="123">
        <v>102.3</v>
      </c>
      <c r="BD168" s="3">
        <v>104.2</v>
      </c>
      <c r="BE168" s="86"/>
      <c r="BF168" s="86"/>
      <c r="BG168" s="86"/>
      <c r="BH168" s="86" t="s">
        <v>407</v>
      </c>
      <c r="BI168" s="92"/>
      <c r="BJ168" s="86"/>
      <c r="BK168" s="86" t="s">
        <v>407</v>
      </c>
      <c r="BL168" s="86" t="s">
        <v>407</v>
      </c>
      <c r="BM168" s="86"/>
      <c r="BN168" s="86" t="s">
        <v>407</v>
      </c>
      <c r="BO168" s="86" t="s">
        <v>407</v>
      </c>
      <c r="BP168" s="86" t="s">
        <v>407</v>
      </c>
      <c r="BQ168" s="86" t="s">
        <v>407</v>
      </c>
      <c r="BR168" s="86" t="s">
        <v>407</v>
      </c>
      <c r="BV168" s="3" t="s">
        <v>407</v>
      </c>
      <c r="BY168" s="3" t="s">
        <v>407</v>
      </c>
      <c r="BZ168" s="3" t="s">
        <v>407</v>
      </c>
      <c r="CB168" s="3" t="s">
        <v>407</v>
      </c>
      <c r="CC168" s="3" t="s">
        <v>407</v>
      </c>
      <c r="CD168" s="3" t="s">
        <v>407</v>
      </c>
      <c r="CE168" s="85">
        <v>17473307</v>
      </c>
      <c r="CF168" s="82">
        <v>0</v>
      </c>
      <c r="CG168" s="82">
        <v>0</v>
      </c>
      <c r="CH168" s="82">
        <v>0</v>
      </c>
      <c r="CI168" s="82" t="s">
        <v>407</v>
      </c>
      <c r="CJ168" s="82">
        <v>0</v>
      </c>
      <c r="CK168" s="82">
        <v>0</v>
      </c>
      <c r="CL168" s="82" t="s">
        <v>407</v>
      </c>
      <c r="CM168" s="82" t="s">
        <v>407</v>
      </c>
      <c r="CN168" s="82">
        <v>0</v>
      </c>
      <c r="CO168" s="82" t="s">
        <v>407</v>
      </c>
      <c r="CP168" s="82" t="s">
        <v>407</v>
      </c>
      <c r="CQ168" s="82" t="s">
        <v>407</v>
      </c>
      <c r="CR168" s="131">
        <v>120</v>
      </c>
      <c r="CS168" s="131">
        <v>0</v>
      </c>
      <c r="CT168" s="131">
        <v>0</v>
      </c>
      <c r="CU168" s="132">
        <v>0</v>
      </c>
      <c r="CV168" s="3" t="s">
        <v>407</v>
      </c>
      <c r="CW168" s="79">
        <v>0</v>
      </c>
      <c r="CX168" s="131">
        <v>0</v>
      </c>
      <c r="CY168" s="131">
        <v>0</v>
      </c>
      <c r="CZ168" s="80" t="s">
        <v>407</v>
      </c>
      <c r="DA168" s="80" t="s">
        <v>407</v>
      </c>
      <c r="DB168" s="79">
        <v>0</v>
      </c>
      <c r="DC168" s="131">
        <v>0</v>
      </c>
      <c r="DD168" s="3" t="s">
        <v>407</v>
      </c>
      <c r="DE168" s="3" t="s">
        <v>407</v>
      </c>
      <c r="DF168" s="3" t="s">
        <v>407</v>
      </c>
      <c r="DG168" s="79">
        <v>0</v>
      </c>
      <c r="DH168" s="4">
        <v>120</v>
      </c>
      <c r="DI168" s="80">
        <v>106.35</v>
      </c>
      <c r="DJ168" s="138">
        <v>99.67</v>
      </c>
      <c r="DK168" s="80">
        <v>100.87</v>
      </c>
      <c r="DL168" s="3">
        <v>135</v>
      </c>
      <c r="DP168" s="1"/>
      <c r="DQ168" s="1"/>
    </row>
    <row r="169" spans="1:250" s="3" customFormat="1" x14ac:dyDescent="0.2">
      <c r="A169" s="3">
        <v>298</v>
      </c>
      <c r="B169" s="3" t="s">
        <v>159</v>
      </c>
      <c r="C169" s="3" t="s">
        <v>167</v>
      </c>
      <c r="D169" s="3" t="s">
        <v>452</v>
      </c>
      <c r="E169" s="14">
        <v>2020</v>
      </c>
      <c r="F169" s="82">
        <v>6636</v>
      </c>
      <c r="G169" s="82">
        <v>1551342</v>
      </c>
      <c r="H169" s="82">
        <v>1130451</v>
      </c>
      <c r="I169" s="82">
        <v>1394</v>
      </c>
      <c r="J169" s="82">
        <v>306215</v>
      </c>
      <c r="K169" s="82">
        <v>232131</v>
      </c>
      <c r="L169" s="144">
        <v>27</v>
      </c>
      <c r="M169" s="145">
        <v>0</v>
      </c>
      <c r="N169" s="145">
        <v>0</v>
      </c>
      <c r="O169" s="133">
        <v>0</v>
      </c>
      <c r="P169" s="3" t="s">
        <v>407</v>
      </c>
      <c r="Q169" s="79">
        <v>0</v>
      </c>
      <c r="R169" s="145">
        <v>0</v>
      </c>
      <c r="S169" s="145">
        <v>0</v>
      </c>
      <c r="T169" s="80" t="s">
        <v>407</v>
      </c>
      <c r="U169" s="80" t="s">
        <v>407</v>
      </c>
      <c r="V169" s="79">
        <v>0</v>
      </c>
      <c r="W169" s="145">
        <v>63</v>
      </c>
      <c r="X169" s="3" t="s">
        <v>407</v>
      </c>
      <c r="Y169" s="3" t="s">
        <v>407</v>
      </c>
      <c r="Z169" s="3" t="s">
        <v>407</v>
      </c>
      <c r="AA169" s="79">
        <v>63</v>
      </c>
      <c r="AB169" s="80">
        <v>90</v>
      </c>
      <c r="AC169" s="80">
        <v>106.36</v>
      </c>
      <c r="AD169" s="80">
        <v>99.68</v>
      </c>
      <c r="AE169" s="3">
        <v>100.88</v>
      </c>
      <c r="AF169" s="81">
        <v>130</v>
      </c>
      <c r="AG169" s="127">
        <v>18927395</v>
      </c>
      <c r="AH169" s="127">
        <v>0</v>
      </c>
      <c r="AI169" s="127">
        <v>0</v>
      </c>
      <c r="AJ169" s="127">
        <v>0</v>
      </c>
      <c r="AK169" s="82" t="s">
        <v>407</v>
      </c>
      <c r="AL169" s="146">
        <v>0</v>
      </c>
      <c r="AM169" s="146">
        <v>0</v>
      </c>
      <c r="AN169" s="82" t="s">
        <v>407</v>
      </c>
      <c r="AO169" s="82" t="s">
        <v>407</v>
      </c>
      <c r="AP169" s="127">
        <v>18927395</v>
      </c>
      <c r="AQ169" s="82" t="s">
        <v>407</v>
      </c>
      <c r="AR169" s="82" t="s">
        <v>407</v>
      </c>
      <c r="AS169" s="82" t="s">
        <v>407</v>
      </c>
      <c r="AT169" s="130">
        <v>2852</v>
      </c>
      <c r="AU169" s="82">
        <v>4198</v>
      </c>
      <c r="AV169" s="82">
        <v>3770</v>
      </c>
      <c r="AW169" s="80">
        <v>346.77</v>
      </c>
      <c r="AX169" s="127">
        <v>6636</v>
      </c>
      <c r="AY169" s="80">
        <v>19.136565937553801</v>
      </c>
      <c r="AZ169" s="83">
        <v>2.8E-3</v>
      </c>
      <c r="BA169" s="127">
        <v>85</v>
      </c>
      <c r="BB169" s="3">
        <v>30692</v>
      </c>
      <c r="BC169" s="123">
        <v>102.3</v>
      </c>
      <c r="BD169" s="3">
        <v>104.2</v>
      </c>
      <c r="BE169" s="86"/>
      <c r="BF169" s="86"/>
      <c r="BG169" s="86"/>
      <c r="BH169" s="86" t="s">
        <v>407</v>
      </c>
      <c r="BI169" s="92"/>
      <c r="BJ169" s="86"/>
      <c r="BK169" s="86" t="s">
        <v>407</v>
      </c>
      <c r="BL169" s="86" t="s">
        <v>407</v>
      </c>
      <c r="BM169" s="86">
        <v>739</v>
      </c>
      <c r="BN169" s="86" t="s">
        <v>407</v>
      </c>
      <c r="BO169" s="86" t="s">
        <v>407</v>
      </c>
      <c r="BP169" s="86" t="s">
        <v>407</v>
      </c>
      <c r="BQ169" s="86" t="s">
        <v>407</v>
      </c>
      <c r="BR169" s="86" t="s">
        <v>407</v>
      </c>
      <c r="BV169" s="3" t="s">
        <v>407</v>
      </c>
      <c r="BY169" s="3" t="s">
        <v>407</v>
      </c>
      <c r="BZ169" s="3" t="s">
        <v>407</v>
      </c>
      <c r="CA169" s="3" t="s">
        <v>159</v>
      </c>
      <c r="CB169" s="3" t="s">
        <v>407</v>
      </c>
      <c r="CC169" s="3" t="s">
        <v>407</v>
      </c>
      <c r="CD169" s="3" t="s">
        <v>407</v>
      </c>
      <c r="CE169" s="85">
        <v>23768357</v>
      </c>
      <c r="CF169" s="82">
        <v>0</v>
      </c>
      <c r="CG169" s="82">
        <v>0</v>
      </c>
      <c r="CH169" s="82">
        <v>0</v>
      </c>
      <c r="CI169" s="82" t="s">
        <v>407</v>
      </c>
      <c r="CJ169" s="82">
        <v>0</v>
      </c>
      <c r="CK169" s="82">
        <v>0</v>
      </c>
      <c r="CL169" s="82" t="s">
        <v>407</v>
      </c>
      <c r="CM169" s="82" t="s">
        <v>407</v>
      </c>
      <c r="CN169" s="82">
        <v>23768357</v>
      </c>
      <c r="CO169" s="82" t="s">
        <v>407</v>
      </c>
      <c r="CP169" s="82" t="s">
        <v>407</v>
      </c>
      <c r="CQ169" s="82" t="s">
        <v>407</v>
      </c>
      <c r="CR169" s="80">
        <v>27</v>
      </c>
      <c r="CS169" s="145">
        <v>0</v>
      </c>
      <c r="CT169" s="145">
        <v>0</v>
      </c>
      <c r="CU169" s="133">
        <v>0</v>
      </c>
      <c r="CV169" s="3" t="s">
        <v>407</v>
      </c>
      <c r="CW169" s="79">
        <v>0</v>
      </c>
      <c r="CX169" s="145">
        <v>0</v>
      </c>
      <c r="CY169" s="145">
        <v>0</v>
      </c>
      <c r="CZ169" s="80" t="s">
        <v>407</v>
      </c>
      <c r="DA169" s="80" t="s">
        <v>407</v>
      </c>
      <c r="DB169" s="79">
        <v>0</v>
      </c>
      <c r="DC169" s="145">
        <v>63</v>
      </c>
      <c r="DD169" s="3" t="s">
        <v>407</v>
      </c>
      <c r="DE169" s="3" t="s">
        <v>407</v>
      </c>
      <c r="DF169" s="3" t="s">
        <v>407</v>
      </c>
      <c r="DG169" s="79">
        <v>63</v>
      </c>
      <c r="DH169" s="80">
        <v>90</v>
      </c>
      <c r="DI169" s="80">
        <v>106.35</v>
      </c>
      <c r="DJ169" s="139">
        <v>99.67</v>
      </c>
      <c r="DK169" s="80">
        <v>100.87</v>
      </c>
      <c r="DL169" s="3">
        <v>135</v>
      </c>
    </row>
    <row r="170" spans="1:250" s="180" customFormat="1" ht="12" x14ac:dyDescent="0.2">
      <c r="A170" s="255"/>
      <c r="B170" s="255" t="s">
        <v>163</v>
      </c>
      <c r="C170" s="255"/>
      <c r="D170" s="255"/>
      <c r="E170" s="256"/>
      <c r="F170" s="257">
        <v>1551342</v>
      </c>
      <c r="G170" s="257"/>
      <c r="H170" s="257"/>
      <c r="I170" s="257">
        <v>306215</v>
      </c>
      <c r="J170" s="257"/>
      <c r="K170" s="257"/>
      <c r="L170" s="258"/>
      <c r="M170" s="259"/>
      <c r="N170" s="259"/>
      <c r="O170" s="260"/>
      <c r="P170" s="255"/>
      <c r="Q170" s="261"/>
      <c r="R170" s="259"/>
      <c r="S170" s="259"/>
      <c r="T170" s="262"/>
      <c r="U170" s="262"/>
      <c r="V170" s="261"/>
      <c r="W170" s="259"/>
      <c r="X170" s="255"/>
      <c r="Y170" s="255"/>
      <c r="Z170" s="255"/>
      <c r="AA170" s="261"/>
      <c r="AB170" s="262"/>
      <c r="AC170" s="262"/>
      <c r="AD170" s="262"/>
      <c r="AE170" s="255"/>
      <c r="AF170" s="263" t="s">
        <v>370</v>
      </c>
      <c r="AG170" s="257">
        <v>6512196908</v>
      </c>
      <c r="AH170" s="264"/>
      <c r="AI170" s="264"/>
      <c r="AJ170" s="264"/>
      <c r="AK170" s="257"/>
      <c r="AL170" s="257"/>
      <c r="AM170" s="265"/>
      <c r="AN170" s="257"/>
      <c r="AO170" s="257"/>
      <c r="AP170" s="264"/>
      <c r="AQ170" s="257"/>
      <c r="AR170" s="257"/>
      <c r="AS170" s="257"/>
      <c r="AT170" s="266">
        <v>4198</v>
      </c>
      <c r="AU170" s="257"/>
      <c r="AV170" s="257"/>
      <c r="AW170" s="262"/>
      <c r="AX170" s="257">
        <v>1551342</v>
      </c>
      <c r="AY170" s="262"/>
      <c r="AZ170" s="267"/>
      <c r="BA170" s="255"/>
      <c r="BB170" s="255"/>
      <c r="BC170" s="268"/>
      <c r="BD170" s="255"/>
      <c r="BE170" s="255"/>
      <c r="BF170" s="255"/>
      <c r="BG170" s="255"/>
      <c r="BH170" s="255"/>
      <c r="BI170" s="255"/>
      <c r="BJ170" s="255"/>
      <c r="BK170" s="255"/>
      <c r="BL170" s="255"/>
      <c r="BM170" s="255"/>
      <c r="BN170" s="255"/>
      <c r="BO170" s="255"/>
      <c r="BP170" s="255"/>
      <c r="BQ170" s="255">
        <v>2012</v>
      </c>
      <c r="BR170" s="255">
        <v>2015</v>
      </c>
      <c r="BS170" s="255"/>
      <c r="BT170" s="255"/>
      <c r="BU170" s="255"/>
      <c r="BV170" s="255"/>
      <c r="BW170" s="255"/>
      <c r="BX170" s="255"/>
      <c r="BY170" s="255"/>
      <c r="BZ170" s="255"/>
      <c r="CA170" s="255"/>
      <c r="CB170" s="255"/>
      <c r="CC170" s="255"/>
      <c r="CD170" s="255"/>
      <c r="CE170" s="257">
        <v>6325376833</v>
      </c>
      <c r="CF170" s="257"/>
      <c r="CG170" s="257"/>
      <c r="CH170" s="257"/>
      <c r="CI170" s="257"/>
      <c r="CJ170" s="257"/>
      <c r="CK170" s="257"/>
      <c r="CL170" s="257"/>
      <c r="CM170" s="257"/>
      <c r="CN170" s="257"/>
      <c r="CO170" s="257"/>
      <c r="CP170" s="257"/>
      <c r="CQ170" s="257"/>
      <c r="CR170" s="262"/>
      <c r="CS170" s="259"/>
      <c r="CT170" s="259"/>
      <c r="CU170" s="260"/>
      <c r="CV170" s="255"/>
      <c r="CW170" s="261"/>
      <c r="CX170" s="259"/>
      <c r="CY170" s="259"/>
      <c r="CZ170" s="262"/>
      <c r="DA170" s="262"/>
      <c r="DB170" s="261"/>
      <c r="DC170" s="259"/>
      <c r="DD170" s="255"/>
      <c r="DE170" s="255"/>
      <c r="DF170" s="255"/>
      <c r="DG170" s="261"/>
      <c r="DH170" s="262"/>
      <c r="DI170" s="262"/>
      <c r="DJ170" s="269"/>
      <c r="DK170" s="262"/>
      <c r="DL170" s="255" t="s">
        <v>372</v>
      </c>
    </row>
    <row r="171" spans="1:250" s="180" customFormat="1" ht="12" x14ac:dyDescent="0.2">
      <c r="A171" s="197"/>
      <c r="B171" s="197" t="s">
        <v>164</v>
      </c>
      <c r="C171" s="197"/>
      <c r="D171" s="197"/>
      <c r="E171" s="270"/>
      <c r="F171" s="271">
        <v>1130451</v>
      </c>
      <c r="G171" s="271"/>
      <c r="H171" s="271"/>
      <c r="I171" s="271">
        <v>232131</v>
      </c>
      <c r="J171" s="271"/>
      <c r="K171" s="271"/>
      <c r="L171" s="272"/>
      <c r="M171" s="272"/>
      <c r="N171" s="272"/>
      <c r="O171" s="273"/>
      <c r="P171" s="197"/>
      <c r="Q171" s="274"/>
      <c r="R171" s="272"/>
      <c r="S171" s="272"/>
      <c r="T171" s="275"/>
      <c r="U171" s="275"/>
      <c r="V171" s="274"/>
      <c r="W171" s="272"/>
      <c r="X171" s="197"/>
      <c r="Y171" s="197"/>
      <c r="Z171" s="197"/>
      <c r="AA171" s="274"/>
      <c r="AB171" s="275"/>
      <c r="AC171" s="275"/>
      <c r="AD171" s="275"/>
      <c r="AE171" s="197"/>
      <c r="AF171" s="276" t="s">
        <v>404</v>
      </c>
      <c r="AG171" s="277">
        <v>4261312778</v>
      </c>
      <c r="AH171" s="277"/>
      <c r="AI171" s="277"/>
      <c r="AJ171" s="277"/>
      <c r="AK171" s="271"/>
      <c r="AL171" s="278"/>
      <c r="AM171" s="278"/>
      <c r="AN171" s="271"/>
      <c r="AO171" s="271"/>
      <c r="AP171" s="277"/>
      <c r="AQ171" s="271"/>
      <c r="AR171" s="271"/>
      <c r="AS171" s="271"/>
      <c r="AT171" s="279">
        <v>3770</v>
      </c>
      <c r="AU171" s="271"/>
      <c r="AV171" s="271"/>
      <c r="AW171" s="275"/>
      <c r="AX171" s="271">
        <v>1130451</v>
      </c>
      <c r="AY171" s="275"/>
      <c r="AZ171" s="280"/>
      <c r="BA171" s="197"/>
      <c r="BB171" s="197"/>
      <c r="BC171" s="281"/>
      <c r="BD171" s="197"/>
      <c r="BE171" s="197"/>
      <c r="BF171" s="197"/>
      <c r="BG171" s="197"/>
      <c r="BH171" s="197"/>
      <c r="BI171" s="198"/>
      <c r="BJ171" s="197"/>
      <c r="BK171" s="197"/>
      <c r="BL171" s="197"/>
      <c r="BM171" s="197"/>
      <c r="BN171" s="197"/>
      <c r="BO171" s="197"/>
      <c r="BP171" s="197"/>
      <c r="BQ171" s="197">
        <v>2012</v>
      </c>
      <c r="BR171" s="197">
        <v>2015</v>
      </c>
      <c r="BS171" s="197"/>
      <c r="BT171" s="197"/>
      <c r="BU171" s="197"/>
      <c r="BV171" s="197"/>
      <c r="BW171" s="197"/>
      <c r="BX171" s="197"/>
      <c r="BY171" s="197"/>
      <c r="BZ171" s="197"/>
      <c r="CA171" s="197"/>
      <c r="CB171" s="197"/>
      <c r="CC171" s="197"/>
      <c r="CD171" s="197"/>
      <c r="CE171" s="282">
        <v>4424126273</v>
      </c>
      <c r="CF171" s="271"/>
      <c r="CG171" s="271"/>
      <c r="CH171" s="271"/>
      <c r="CI171" s="271"/>
      <c r="CJ171" s="271"/>
      <c r="CK171" s="271"/>
      <c r="CL171" s="271"/>
      <c r="CM171" s="271"/>
      <c r="CN171" s="271"/>
      <c r="CO171" s="271"/>
      <c r="CP171" s="271"/>
      <c r="CQ171" s="271"/>
      <c r="CR171" s="272"/>
      <c r="CS171" s="272"/>
      <c r="CT171" s="272"/>
      <c r="CU171" s="273"/>
      <c r="CV171" s="197"/>
      <c r="CW171" s="274"/>
      <c r="CX171" s="272"/>
      <c r="CY171" s="272"/>
      <c r="CZ171" s="275"/>
      <c r="DA171" s="275"/>
      <c r="DB171" s="274"/>
      <c r="DC171" s="272"/>
      <c r="DD171" s="197"/>
      <c r="DE171" s="197"/>
      <c r="DF171" s="197"/>
      <c r="DG171" s="274"/>
      <c r="DH171" s="275"/>
      <c r="DI171" s="275"/>
      <c r="DJ171" s="283"/>
      <c r="DK171" s="275"/>
      <c r="DL171" s="197" t="s">
        <v>404</v>
      </c>
    </row>
    <row r="172" spans="1:250" s="180" customFormat="1" ht="12" x14ac:dyDescent="0.2">
      <c r="A172" s="284"/>
      <c r="B172" s="284" t="s">
        <v>165</v>
      </c>
      <c r="C172" s="284"/>
      <c r="D172" s="284"/>
      <c r="E172" s="285"/>
      <c r="F172" s="286">
        <v>1016364</v>
      </c>
      <c r="G172" s="286"/>
      <c r="H172" s="286"/>
      <c r="I172" s="287">
        <v>209360</v>
      </c>
      <c r="J172" s="286"/>
      <c r="K172" s="286"/>
      <c r="L172" s="288"/>
      <c r="M172" s="288"/>
      <c r="N172" s="288"/>
      <c r="O172" s="289"/>
      <c r="P172" s="284"/>
      <c r="Q172" s="290"/>
      <c r="R172" s="288"/>
      <c r="S172" s="288"/>
      <c r="T172" s="291"/>
      <c r="U172" s="291"/>
      <c r="V172" s="290"/>
      <c r="W172" s="288"/>
      <c r="X172" s="284"/>
      <c r="Y172" s="284"/>
      <c r="Z172" s="284"/>
      <c r="AA172" s="290"/>
      <c r="AB172" s="292"/>
      <c r="AC172" s="291"/>
      <c r="AD172" s="291"/>
      <c r="AE172" s="284"/>
      <c r="AF172" s="293" t="s">
        <v>371</v>
      </c>
      <c r="AG172" s="294">
        <v>3959284978</v>
      </c>
      <c r="AH172" s="294"/>
      <c r="AI172" s="294"/>
      <c r="AJ172" s="294"/>
      <c r="AK172" s="286"/>
      <c r="AL172" s="295"/>
      <c r="AM172" s="295"/>
      <c r="AN172" s="286"/>
      <c r="AO172" s="286"/>
      <c r="AP172" s="294"/>
      <c r="AQ172" s="286"/>
      <c r="AR172" s="286"/>
      <c r="AS172" s="286"/>
      <c r="AT172" s="296">
        <v>3896</v>
      </c>
      <c r="AU172" s="286"/>
      <c r="AV172" s="286"/>
      <c r="AW172" s="291"/>
      <c r="AX172" s="286">
        <v>1016364</v>
      </c>
      <c r="AY172" s="291"/>
      <c r="AZ172" s="297"/>
      <c r="BA172" s="284"/>
      <c r="BB172" s="284"/>
      <c r="BC172" s="298"/>
      <c r="BD172" s="284"/>
      <c r="BE172" s="284"/>
      <c r="BF172" s="284"/>
      <c r="BG172" s="284"/>
      <c r="BH172" s="284"/>
      <c r="BI172" s="299"/>
      <c r="BJ172" s="284"/>
      <c r="BK172" s="284"/>
      <c r="BL172" s="284"/>
      <c r="BM172" s="284"/>
      <c r="BN172" s="284"/>
      <c r="BO172" s="284"/>
      <c r="BP172" s="284"/>
      <c r="BQ172" s="284">
        <v>2012</v>
      </c>
      <c r="BR172" s="284">
        <v>2015</v>
      </c>
      <c r="BS172" s="284"/>
      <c r="BT172" s="284"/>
      <c r="BU172" s="284"/>
      <c r="BV172" s="284"/>
      <c r="BW172" s="284"/>
      <c r="BX172" s="284"/>
      <c r="BY172" s="284"/>
      <c r="BZ172" s="284"/>
      <c r="CA172" s="284"/>
      <c r="CB172" s="284"/>
      <c r="CC172" s="284"/>
      <c r="CD172" s="284"/>
      <c r="CE172" s="300">
        <v>4015484171</v>
      </c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8"/>
      <c r="CS172" s="288"/>
      <c r="CT172" s="288"/>
      <c r="CU172" s="289"/>
      <c r="CV172" s="284"/>
      <c r="CW172" s="290"/>
      <c r="CX172" s="288"/>
      <c r="CY172" s="288"/>
      <c r="CZ172" s="291"/>
      <c r="DA172" s="291"/>
      <c r="DB172" s="290"/>
      <c r="DC172" s="288"/>
      <c r="DD172" s="284"/>
      <c r="DE172" s="284"/>
      <c r="DF172" s="284"/>
      <c r="DG172" s="290"/>
      <c r="DH172" s="292"/>
      <c r="DI172" s="291"/>
      <c r="DJ172" s="301"/>
      <c r="DK172" s="291"/>
      <c r="DL172" s="284" t="s">
        <v>371</v>
      </c>
      <c r="DP172" s="216"/>
      <c r="DQ172" s="216"/>
    </row>
    <row r="173" spans="1:250" s="3" customFormat="1" x14ac:dyDescent="0.2">
      <c r="E173" s="14"/>
      <c r="F173" s="82"/>
      <c r="G173" s="82"/>
      <c r="H173" s="82"/>
      <c r="I173" s="11"/>
      <c r="J173" s="82"/>
      <c r="K173" s="82"/>
      <c r="L173" s="131"/>
      <c r="M173" s="131"/>
      <c r="N173" s="131"/>
      <c r="O173" s="132"/>
      <c r="Q173" s="79"/>
      <c r="R173" s="131"/>
      <c r="S173" s="131"/>
      <c r="T173" s="80"/>
      <c r="U173" s="80"/>
      <c r="V173" s="79"/>
      <c r="W173" s="131"/>
      <c r="AA173" s="79"/>
      <c r="AB173" s="4"/>
      <c r="AC173" s="80"/>
      <c r="AD173" s="80"/>
      <c r="AF173" s="81"/>
      <c r="AG173" s="105"/>
      <c r="AH173" s="105"/>
      <c r="AI173" s="105"/>
      <c r="AJ173" s="105"/>
      <c r="AK173" s="82"/>
      <c r="AL173" s="135"/>
      <c r="AM173" s="135"/>
      <c r="AN173" s="82"/>
      <c r="AO173" s="82"/>
      <c r="AP173" s="105"/>
      <c r="AQ173" s="82"/>
      <c r="AR173" s="82"/>
      <c r="AS173" s="82"/>
      <c r="AT173" s="104"/>
      <c r="AU173" s="82"/>
      <c r="AV173" s="82"/>
      <c r="AW173" s="80"/>
      <c r="AX173" s="82"/>
      <c r="AY173" s="80"/>
      <c r="AZ173" s="83"/>
      <c r="BC173" s="123"/>
      <c r="BE173" s="86"/>
      <c r="BF173" s="86"/>
      <c r="BG173" s="86"/>
      <c r="BH173" s="86"/>
      <c r="BI173" s="92"/>
      <c r="BJ173" s="86"/>
      <c r="BK173" s="86"/>
      <c r="BL173" s="86"/>
      <c r="BM173" s="86"/>
      <c r="BN173" s="86"/>
      <c r="BO173" s="86"/>
      <c r="BP173" s="86"/>
      <c r="BQ173" s="86"/>
      <c r="BR173" s="86"/>
      <c r="CE173" s="85"/>
      <c r="CF173" s="82"/>
      <c r="CG173" s="82"/>
      <c r="CH173" s="82"/>
      <c r="CI173" s="82"/>
      <c r="CJ173" s="82"/>
      <c r="CK173" s="82"/>
      <c r="CL173" s="82"/>
      <c r="CM173" s="82"/>
      <c r="CN173" s="82"/>
      <c r="CO173" s="82"/>
      <c r="CP173" s="82"/>
      <c r="CQ173" s="82"/>
      <c r="CR173" s="131"/>
      <c r="CS173" s="131"/>
      <c r="CT173" s="131"/>
      <c r="CU173" s="132"/>
      <c r="CW173" s="79"/>
      <c r="CX173" s="131"/>
      <c r="CY173" s="131"/>
      <c r="CZ173" s="80"/>
      <c r="DA173" s="80"/>
      <c r="DB173" s="79"/>
      <c r="DC173" s="131"/>
      <c r="DG173" s="79"/>
      <c r="DH173" s="4"/>
      <c r="DI173" s="80"/>
      <c r="DJ173" s="138"/>
      <c r="DK173" s="80"/>
      <c r="DP173" s="1"/>
      <c r="DQ173" s="1"/>
    </row>
    <row r="174" spans="1:250" s="3" customFormat="1" x14ac:dyDescent="0.2">
      <c r="A174" s="1" t="s">
        <v>333</v>
      </c>
      <c r="B174" s="3" t="s">
        <v>334</v>
      </c>
      <c r="C174" s="1"/>
      <c r="D174" s="1"/>
      <c r="E174" s="14"/>
      <c r="F174" s="11"/>
      <c r="G174" s="82"/>
      <c r="H174" s="82"/>
      <c r="I174" s="11"/>
      <c r="J174" s="82"/>
      <c r="K174" s="82"/>
      <c r="L174" s="131"/>
      <c r="M174" s="131"/>
      <c r="N174" s="131"/>
      <c r="O174" s="132"/>
      <c r="Q174" s="79"/>
      <c r="R174" s="131"/>
      <c r="S174" s="131"/>
      <c r="T174" s="80"/>
      <c r="U174" s="80"/>
      <c r="V174" s="79"/>
      <c r="W174" s="131"/>
      <c r="AA174" s="79"/>
      <c r="AB174" s="4"/>
      <c r="AC174" s="80"/>
      <c r="AD174" s="80"/>
      <c r="AF174" s="81"/>
      <c r="AG174" s="105"/>
      <c r="AH174" s="105"/>
      <c r="AI174" s="105"/>
      <c r="AJ174" s="105"/>
      <c r="AK174" s="82"/>
      <c r="AL174" s="135"/>
      <c r="AM174" s="135"/>
      <c r="AN174" s="82"/>
      <c r="AO174" s="82"/>
      <c r="AP174" s="105"/>
      <c r="AQ174" s="82"/>
      <c r="AR174" s="82"/>
      <c r="AS174" s="82"/>
      <c r="AT174" s="104"/>
      <c r="AU174" s="82"/>
      <c r="AV174" s="82"/>
      <c r="AW174" s="80"/>
      <c r="AX174" s="82"/>
      <c r="AY174" s="80"/>
      <c r="AZ174" s="83"/>
      <c r="BC174" s="123"/>
      <c r="BE174" s="86"/>
      <c r="BF174" s="86"/>
      <c r="BG174" s="86"/>
      <c r="BH174" s="86"/>
      <c r="BI174" s="92"/>
      <c r="BJ174" s="86"/>
      <c r="BK174" s="86"/>
      <c r="BL174" s="86"/>
      <c r="BM174" s="86"/>
      <c r="BN174" s="86"/>
      <c r="BO174" s="86"/>
      <c r="BP174" s="86"/>
      <c r="BQ174" s="86"/>
      <c r="BR174" s="86"/>
      <c r="CE174" s="85"/>
      <c r="CF174" s="82"/>
      <c r="CG174" s="82"/>
      <c r="CH174" s="82"/>
      <c r="CI174" s="82"/>
      <c r="CJ174" s="82"/>
      <c r="CK174" s="82"/>
      <c r="CL174" s="82"/>
      <c r="CM174" s="82"/>
      <c r="CN174" s="82"/>
      <c r="CO174" s="82"/>
      <c r="CP174" s="82"/>
      <c r="CQ174" s="82"/>
      <c r="CR174" s="131"/>
      <c r="CS174" s="131"/>
      <c r="CT174" s="131"/>
      <c r="CU174" s="132"/>
      <c r="CW174" s="79"/>
      <c r="CX174" s="131"/>
      <c r="CY174" s="131"/>
      <c r="CZ174" s="80"/>
      <c r="DA174" s="80"/>
      <c r="DB174" s="79"/>
      <c r="DC174" s="131"/>
      <c r="DG174" s="79"/>
      <c r="DH174" s="4"/>
      <c r="DI174" s="80"/>
      <c r="DJ174" s="138"/>
      <c r="DK174" s="80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</row>
    <row r="175" spans="1:250" s="3" customFormat="1" x14ac:dyDescent="0.2">
      <c r="B175" s="147" t="s">
        <v>410</v>
      </c>
      <c r="C175" s="147"/>
      <c r="D175" s="147"/>
      <c r="E175" s="14"/>
      <c r="F175" s="82"/>
      <c r="G175" s="82"/>
      <c r="H175" s="82"/>
      <c r="I175" s="82"/>
      <c r="J175" s="82"/>
      <c r="K175" s="82"/>
      <c r="L175" s="144"/>
      <c r="M175" s="145"/>
      <c r="N175" s="145"/>
      <c r="O175" s="133"/>
      <c r="Q175" s="79"/>
      <c r="R175" s="145"/>
      <c r="S175" s="145"/>
      <c r="T175" s="80"/>
      <c r="U175" s="80"/>
      <c r="V175" s="79"/>
      <c r="W175" s="145"/>
      <c r="AA175" s="79"/>
      <c r="AB175" s="80"/>
      <c r="AC175" s="80"/>
      <c r="AD175" s="80"/>
      <c r="AF175" s="81"/>
      <c r="AG175" s="179"/>
      <c r="AH175" s="127"/>
      <c r="AI175" s="127"/>
      <c r="AJ175" s="127"/>
      <c r="AK175" s="82"/>
      <c r="AL175" s="146"/>
      <c r="AM175" s="146"/>
      <c r="AN175" s="82"/>
      <c r="AO175" s="82"/>
      <c r="AP175" s="179"/>
      <c r="AQ175" s="82"/>
      <c r="AR175" s="82"/>
      <c r="AS175" s="82"/>
      <c r="AT175" s="130"/>
      <c r="AU175" s="82"/>
      <c r="AV175" s="82"/>
      <c r="AW175" s="160"/>
      <c r="AX175" s="82"/>
      <c r="AY175" s="118"/>
      <c r="AZ175" s="161"/>
      <c r="BA175" s="162"/>
      <c r="BB175" s="82"/>
      <c r="BC175" s="123"/>
      <c r="BE175" s="86"/>
      <c r="BF175" s="86"/>
      <c r="BG175" s="86"/>
      <c r="BH175" s="86"/>
      <c r="BI175" s="92"/>
      <c r="BJ175" s="86"/>
      <c r="BK175" s="86"/>
      <c r="BL175" s="86"/>
      <c r="BM175" s="86"/>
      <c r="BN175" s="86"/>
      <c r="BO175" s="86"/>
      <c r="BP175" s="86"/>
      <c r="BQ175" s="86"/>
      <c r="BR175" s="86"/>
      <c r="CE175" s="85"/>
      <c r="CF175" s="82"/>
      <c r="CG175" s="82"/>
      <c r="CH175" s="82"/>
      <c r="CI175" s="82"/>
      <c r="CJ175" s="82"/>
      <c r="CK175" s="82"/>
      <c r="CL175" s="82"/>
      <c r="CM175" s="82"/>
      <c r="CN175" s="82"/>
      <c r="CO175" s="82"/>
      <c r="CP175" s="82"/>
      <c r="CQ175" s="82"/>
      <c r="CR175" s="144"/>
      <c r="CS175" s="145"/>
      <c r="CT175" s="145"/>
      <c r="CU175" s="133"/>
      <c r="CW175" s="79"/>
      <c r="CX175" s="145"/>
      <c r="CY175" s="145"/>
      <c r="CZ175" s="80"/>
      <c r="DA175" s="80"/>
      <c r="DB175" s="79"/>
      <c r="DC175" s="145"/>
      <c r="DG175" s="79"/>
      <c r="DH175" s="80"/>
      <c r="DI175" s="80"/>
      <c r="DJ175" s="139"/>
      <c r="DK175" s="80"/>
    </row>
    <row r="176" spans="1:250" s="180" customFormat="1" x14ac:dyDescent="0.2">
      <c r="B176" s="148" t="s">
        <v>411</v>
      </c>
      <c r="C176" s="148"/>
      <c r="D176" s="148"/>
      <c r="E176" s="181"/>
      <c r="F176" s="182"/>
      <c r="G176" s="182"/>
      <c r="H176" s="182"/>
      <c r="I176" s="182"/>
      <c r="J176" s="182"/>
      <c r="K176" s="182"/>
      <c r="L176" s="183"/>
      <c r="M176" s="184"/>
      <c r="N176" s="184"/>
      <c r="O176" s="185"/>
      <c r="Q176" s="186"/>
      <c r="R176" s="184"/>
      <c r="S176" s="184"/>
      <c r="T176" s="187"/>
      <c r="U176" s="187"/>
      <c r="V176" s="186"/>
      <c r="W176" s="184"/>
      <c r="AA176" s="186"/>
      <c r="AB176" s="187"/>
      <c r="AC176" s="187"/>
      <c r="AD176" s="187"/>
      <c r="AF176" s="188"/>
      <c r="AG176" s="189"/>
      <c r="AH176" s="189"/>
      <c r="AI176" s="189"/>
      <c r="AJ176" s="189"/>
      <c r="AK176" s="182"/>
      <c r="AL176" s="189"/>
      <c r="AM176" s="190"/>
      <c r="AN176" s="182"/>
      <c r="AO176" s="182"/>
      <c r="AP176" s="189"/>
      <c r="AQ176" s="182"/>
      <c r="AR176" s="182"/>
      <c r="AS176" s="182"/>
      <c r="AT176" s="191"/>
      <c r="AU176" s="182"/>
      <c r="AV176" s="182"/>
      <c r="AW176" s="192"/>
      <c r="AX176" s="182"/>
      <c r="AY176" s="193"/>
      <c r="AZ176" s="194"/>
      <c r="BA176" s="195"/>
      <c r="BB176" s="182"/>
      <c r="BC176" s="196"/>
      <c r="BE176" s="197"/>
      <c r="BF176" s="197"/>
      <c r="BG176" s="197"/>
      <c r="BH176" s="197"/>
      <c r="BI176" s="198"/>
      <c r="BJ176" s="197"/>
      <c r="BK176" s="197"/>
      <c r="BL176" s="197"/>
      <c r="BM176" s="197"/>
      <c r="BN176" s="197"/>
      <c r="BO176" s="197"/>
      <c r="BP176" s="197"/>
      <c r="BQ176" s="197"/>
      <c r="BR176" s="197"/>
      <c r="CE176" s="199"/>
      <c r="CF176" s="182"/>
      <c r="CG176" s="182"/>
      <c r="CH176" s="182"/>
      <c r="CI176" s="182"/>
      <c r="CJ176" s="182"/>
      <c r="CK176" s="182"/>
      <c r="CL176" s="182"/>
      <c r="CM176" s="182"/>
      <c r="CN176" s="182"/>
      <c r="CO176" s="182"/>
      <c r="CP176" s="182"/>
      <c r="CQ176" s="182"/>
      <c r="CR176" s="183"/>
      <c r="CS176" s="184"/>
      <c r="CT176" s="184"/>
      <c r="CU176" s="185"/>
      <c r="CW176" s="186"/>
      <c r="CX176" s="184"/>
      <c r="CY176" s="184"/>
      <c r="CZ176" s="187"/>
      <c r="DA176" s="187"/>
      <c r="DB176" s="186"/>
      <c r="DC176" s="184"/>
      <c r="DG176" s="186"/>
      <c r="DH176" s="187"/>
      <c r="DI176" s="187"/>
      <c r="DJ176" s="200"/>
      <c r="DK176" s="187"/>
    </row>
    <row r="177" spans="1:250" s="180" customFormat="1" x14ac:dyDescent="0.2">
      <c r="B177" s="151" t="s">
        <v>412</v>
      </c>
      <c r="C177" s="152"/>
      <c r="D177" s="152"/>
      <c r="E177" s="181"/>
      <c r="F177" s="182"/>
      <c r="G177" s="182"/>
      <c r="H177" s="182"/>
      <c r="I177" s="182"/>
      <c r="J177" s="182"/>
      <c r="K177" s="182"/>
      <c r="L177" s="201"/>
      <c r="M177" s="183"/>
      <c r="N177" s="184"/>
      <c r="O177" s="185"/>
      <c r="Q177" s="186"/>
      <c r="R177" s="184"/>
      <c r="S177" s="184"/>
      <c r="T177" s="187"/>
      <c r="U177" s="187"/>
      <c r="V177" s="186"/>
      <c r="W177" s="184"/>
      <c r="AA177" s="186"/>
      <c r="AB177" s="187"/>
      <c r="AC177" s="187"/>
      <c r="AD177" s="187"/>
      <c r="AF177" s="188"/>
      <c r="AG177" s="195"/>
      <c r="AH177" s="189"/>
      <c r="AI177" s="189"/>
      <c r="AJ177" s="189"/>
      <c r="AK177" s="182"/>
      <c r="AL177" s="195"/>
      <c r="AM177" s="190"/>
      <c r="AN177" s="182"/>
      <c r="AO177" s="182"/>
      <c r="AP177" s="189"/>
      <c r="AQ177" s="182"/>
      <c r="AR177" s="182"/>
      <c r="AS177" s="182"/>
      <c r="AT177" s="191"/>
      <c r="AU177" s="182"/>
      <c r="AV177" s="182"/>
      <c r="AW177" s="192"/>
      <c r="AX177" s="182"/>
      <c r="AY177" s="193"/>
      <c r="AZ177" s="194"/>
      <c r="BA177" s="195"/>
      <c r="BB177" s="195"/>
      <c r="BC177" s="196"/>
      <c r="BE177" s="195"/>
      <c r="BF177" s="197"/>
      <c r="BG177" s="197"/>
      <c r="BH177" s="197"/>
      <c r="BI177" s="195"/>
      <c r="BJ177" s="197"/>
      <c r="BK177" s="197"/>
      <c r="BL177" s="197"/>
      <c r="BM177" s="197"/>
      <c r="BN177" s="197"/>
      <c r="BO177" s="197"/>
      <c r="BP177" s="197"/>
      <c r="BQ177" s="197"/>
      <c r="BR177" s="197"/>
      <c r="CE177" s="199"/>
      <c r="CF177" s="182"/>
      <c r="CG177" s="182"/>
      <c r="CH177" s="182"/>
      <c r="CI177" s="182"/>
      <c r="CJ177" s="182"/>
      <c r="CK177" s="182"/>
      <c r="CL177" s="182"/>
      <c r="CM177" s="182"/>
      <c r="CN177" s="182"/>
      <c r="CO177" s="182"/>
      <c r="CP177" s="182"/>
      <c r="CQ177" s="182"/>
      <c r="CR177" s="183"/>
      <c r="CS177" s="183"/>
      <c r="CT177" s="184"/>
      <c r="CU177" s="185"/>
      <c r="CW177" s="186"/>
      <c r="CX177" s="184"/>
      <c r="CY177" s="184"/>
      <c r="CZ177" s="187"/>
      <c r="DA177" s="187"/>
      <c r="DB177" s="186"/>
      <c r="DC177" s="184"/>
      <c r="DG177" s="186"/>
      <c r="DH177" s="187"/>
      <c r="DI177" s="187"/>
      <c r="DJ177" s="200"/>
      <c r="DK177" s="187"/>
    </row>
    <row r="178" spans="1:250" s="202" customFormat="1" x14ac:dyDescent="0.2">
      <c r="B178" s="150" t="s">
        <v>413</v>
      </c>
      <c r="C178" s="150"/>
      <c r="D178" s="150"/>
      <c r="E178" s="203"/>
      <c r="F178" s="195"/>
      <c r="G178" s="195"/>
      <c r="H178" s="195"/>
      <c r="I178" s="195"/>
      <c r="J178" s="195"/>
      <c r="K178" s="195"/>
      <c r="L178" s="201"/>
      <c r="M178" s="204"/>
      <c r="N178" s="204"/>
      <c r="O178" s="205"/>
      <c r="Q178" s="206"/>
      <c r="R178" s="204"/>
      <c r="S178" s="204"/>
      <c r="T178" s="192"/>
      <c r="U178" s="192"/>
      <c r="V178" s="206"/>
      <c r="W178" s="204"/>
      <c r="AA178" s="206"/>
      <c r="AB178" s="192"/>
      <c r="AC178" s="192"/>
      <c r="AD178" s="192"/>
      <c r="AF178" s="207"/>
      <c r="AG178" s="195"/>
      <c r="AH178" s="195"/>
      <c r="AI178" s="195"/>
      <c r="AJ178" s="195"/>
      <c r="AK178" s="195"/>
      <c r="AL178" s="195"/>
      <c r="AM178" s="195"/>
      <c r="AN178" s="195"/>
      <c r="AO178" s="195"/>
      <c r="AP178" s="195"/>
      <c r="AQ178" s="195"/>
      <c r="AR178" s="195"/>
      <c r="AS178" s="195"/>
      <c r="AT178" s="208"/>
      <c r="AU178" s="195"/>
      <c r="AV178" s="195"/>
      <c r="AW178" s="192"/>
      <c r="AX178" s="195"/>
      <c r="AY178" s="192"/>
      <c r="AZ178" s="194"/>
      <c r="BA178" s="195"/>
      <c r="BB178" s="195"/>
      <c r="BC178" s="209"/>
      <c r="BE178" s="210"/>
      <c r="BF178" s="210"/>
      <c r="BG178" s="210"/>
      <c r="BH178" s="210"/>
      <c r="BI178" s="211"/>
      <c r="BJ178" s="210"/>
      <c r="BK178" s="210"/>
      <c r="BL178" s="210"/>
      <c r="BM178" s="210"/>
      <c r="BN178" s="210"/>
      <c r="BO178" s="210"/>
      <c r="CE178" s="212"/>
      <c r="CF178" s="195"/>
      <c r="CG178" s="195"/>
      <c r="CH178" s="195"/>
      <c r="CI178" s="195"/>
      <c r="CJ178" s="195"/>
      <c r="CK178" s="195"/>
      <c r="CL178" s="195"/>
      <c r="CM178" s="195"/>
      <c r="CN178" s="195"/>
      <c r="CO178" s="195"/>
      <c r="CP178" s="195"/>
      <c r="CQ178" s="195"/>
      <c r="CR178" s="201"/>
      <c r="CS178" s="204"/>
      <c r="CT178" s="204"/>
      <c r="CU178" s="205"/>
      <c r="CW178" s="206"/>
      <c r="CX178" s="204"/>
      <c r="CY178" s="204"/>
      <c r="CZ178" s="192"/>
      <c r="DA178" s="192"/>
      <c r="DB178" s="206"/>
      <c r="DC178" s="204"/>
      <c r="DG178" s="206"/>
      <c r="DH178" s="192"/>
      <c r="DI178" s="192"/>
      <c r="DJ178" s="213"/>
      <c r="DK178" s="192"/>
    </row>
    <row r="179" spans="1:250" s="3" customFormat="1" x14ac:dyDescent="0.2">
      <c r="B179" s="314" t="s">
        <v>458</v>
      </c>
      <c r="C179" s="314"/>
      <c r="D179" s="314"/>
      <c r="E179" s="14"/>
      <c r="G179" s="82"/>
      <c r="H179" s="82"/>
      <c r="J179" s="82"/>
      <c r="K179" s="82"/>
      <c r="L179" s="144"/>
      <c r="M179" s="145"/>
      <c r="N179" s="145"/>
      <c r="O179" s="133"/>
      <c r="Q179" s="79"/>
      <c r="R179" s="145"/>
      <c r="S179" s="145"/>
      <c r="T179" s="80"/>
      <c r="U179" s="80"/>
      <c r="V179" s="79"/>
      <c r="W179" s="145"/>
      <c r="AA179" s="79"/>
      <c r="AB179" s="80"/>
      <c r="AC179" s="118"/>
      <c r="AD179" s="118"/>
      <c r="AE179" s="118"/>
      <c r="AF179" s="82"/>
      <c r="AG179" s="127"/>
      <c r="AI179" s="127"/>
      <c r="AJ179" s="127"/>
      <c r="AK179" s="82"/>
      <c r="AL179" s="146"/>
      <c r="AM179" s="146"/>
      <c r="AN179" s="82"/>
      <c r="AO179" s="82"/>
      <c r="AP179" s="127"/>
      <c r="AQ179" s="82"/>
      <c r="AR179" s="82"/>
      <c r="AS179" s="82"/>
      <c r="AT179" s="130"/>
      <c r="AU179" s="82"/>
      <c r="AV179" s="82"/>
      <c r="AW179" s="80"/>
      <c r="AX179" s="146"/>
      <c r="AY179" s="118"/>
      <c r="AZ179" s="83"/>
      <c r="BA179" s="146"/>
      <c r="BB179" s="146"/>
      <c r="BC179" s="123"/>
      <c r="BD179" s="123"/>
      <c r="BE179" s="86"/>
      <c r="BF179" s="86"/>
      <c r="BG179" s="86"/>
      <c r="BH179" s="86"/>
      <c r="BI179" s="146"/>
      <c r="BJ179" s="86"/>
      <c r="BK179" s="86"/>
      <c r="BL179" s="86"/>
      <c r="BM179" s="86"/>
      <c r="BN179" s="86"/>
      <c r="BO179" s="86"/>
      <c r="BP179" s="86"/>
      <c r="BQ179" s="86"/>
      <c r="BR179" s="86"/>
      <c r="CE179" s="146"/>
      <c r="CF179" s="146"/>
      <c r="CG179" s="146"/>
      <c r="CH179" s="146"/>
      <c r="CI179" s="146"/>
      <c r="CJ179" s="146"/>
      <c r="CK179" s="146"/>
      <c r="CL179" s="146"/>
      <c r="CM179" s="146"/>
      <c r="CN179" s="146"/>
      <c r="CO179" s="146"/>
      <c r="CP179" s="146"/>
      <c r="CQ179" s="146"/>
      <c r="CR179" s="144"/>
      <c r="CS179" s="145"/>
      <c r="CT179" s="145"/>
      <c r="CU179" s="133"/>
      <c r="CW179" s="79"/>
      <c r="CX179" s="144"/>
      <c r="CY179" s="145"/>
      <c r="CZ179" s="80"/>
      <c r="DA179" s="80"/>
      <c r="DB179" s="79"/>
      <c r="DC179" s="145"/>
      <c r="DG179" s="79"/>
      <c r="DH179" s="144"/>
      <c r="DI179" s="80"/>
      <c r="DJ179" s="139"/>
      <c r="DK179" s="80"/>
    </row>
    <row r="180" spans="1:250" s="3" customFormat="1" x14ac:dyDescent="0.2">
      <c r="E180" s="14"/>
      <c r="G180" s="82"/>
      <c r="H180" s="82"/>
      <c r="J180" s="82"/>
      <c r="K180" s="82"/>
      <c r="L180" s="144"/>
      <c r="M180" s="144"/>
      <c r="N180" s="145"/>
      <c r="O180" s="133"/>
      <c r="Q180" s="79"/>
      <c r="R180" s="145"/>
      <c r="S180" s="145"/>
      <c r="T180" s="80"/>
      <c r="U180" s="80"/>
      <c r="V180" s="79"/>
      <c r="W180" s="145"/>
      <c r="AA180" s="79"/>
      <c r="AB180" s="80"/>
      <c r="AC180" s="118"/>
      <c r="AD180" s="118"/>
      <c r="AE180" s="118"/>
      <c r="AF180" s="82"/>
      <c r="AG180" s="127"/>
      <c r="AH180" s="127"/>
      <c r="AI180" s="127"/>
      <c r="AJ180" s="127"/>
      <c r="AK180" s="82"/>
      <c r="AL180" s="146"/>
      <c r="AM180" s="146"/>
      <c r="AN180" s="82"/>
      <c r="AO180" s="82"/>
      <c r="AP180" s="127"/>
      <c r="AQ180" s="82"/>
      <c r="AR180" s="82"/>
      <c r="AS180" s="82"/>
      <c r="AT180" s="130"/>
      <c r="AU180" s="82"/>
      <c r="AV180" s="82"/>
      <c r="AW180" s="80"/>
      <c r="AX180" s="82"/>
      <c r="AY180" s="118"/>
      <c r="AZ180" s="83"/>
      <c r="BC180" s="123"/>
      <c r="BD180" s="123"/>
      <c r="BF180" s="86"/>
      <c r="BG180" s="86"/>
      <c r="BH180" s="86"/>
      <c r="BJ180" s="86"/>
      <c r="BK180" s="86"/>
      <c r="BL180" s="86"/>
      <c r="BM180" s="86"/>
      <c r="BN180" s="86"/>
      <c r="BO180" s="86"/>
      <c r="BP180" s="86"/>
      <c r="BQ180" s="86"/>
      <c r="BR180" s="86"/>
      <c r="CF180" s="82"/>
      <c r="CG180" s="82"/>
      <c r="CH180" s="82"/>
      <c r="CI180" s="82"/>
      <c r="CJ180" s="82"/>
      <c r="CK180" s="82"/>
      <c r="CL180" s="82"/>
      <c r="CM180" s="82"/>
      <c r="CN180" s="82"/>
      <c r="CO180" s="82"/>
      <c r="CP180" s="82"/>
      <c r="CQ180" s="82"/>
      <c r="CR180" s="144"/>
      <c r="CS180" s="144"/>
      <c r="CT180" s="145"/>
      <c r="CU180" s="133"/>
      <c r="CW180" s="79"/>
      <c r="CX180" s="145"/>
      <c r="CY180" s="145"/>
      <c r="CZ180" s="80"/>
      <c r="DA180" s="80"/>
      <c r="DB180" s="79"/>
      <c r="DC180" s="145"/>
      <c r="DG180" s="79"/>
      <c r="DH180" s="80"/>
      <c r="DI180" s="80"/>
      <c r="DJ180" s="139"/>
      <c r="DK180" s="80"/>
    </row>
    <row r="181" spans="1:250" s="3" customFormat="1" x14ac:dyDescent="0.2">
      <c r="E181" s="14"/>
      <c r="G181" s="82"/>
      <c r="H181" s="82"/>
      <c r="J181" s="82"/>
      <c r="K181" s="82"/>
      <c r="L181" s="144"/>
      <c r="M181" s="144"/>
      <c r="N181" s="145"/>
      <c r="O181" s="133"/>
      <c r="Q181" s="79"/>
      <c r="R181" s="145"/>
      <c r="S181" s="145"/>
      <c r="T181" s="80"/>
      <c r="U181" s="80"/>
      <c r="V181" s="79"/>
      <c r="W181" s="145"/>
      <c r="AA181" s="79"/>
      <c r="AB181" s="80"/>
      <c r="AC181" s="118"/>
      <c r="AD181" s="118"/>
      <c r="AE181" s="118"/>
      <c r="AF181" s="82"/>
      <c r="AG181" s="127"/>
      <c r="AH181" s="127"/>
      <c r="AI181" s="127"/>
      <c r="AJ181" s="127"/>
      <c r="AK181" s="82"/>
      <c r="AM181" s="146"/>
      <c r="AN181" s="82"/>
      <c r="AO181" s="82"/>
      <c r="AP181" s="127"/>
      <c r="AQ181" s="82"/>
      <c r="AR181" s="82"/>
      <c r="AS181" s="82"/>
      <c r="AT181" s="130"/>
      <c r="AU181" s="82"/>
      <c r="AV181" s="82"/>
      <c r="AW181" s="80"/>
      <c r="AX181" s="82"/>
      <c r="AY181" s="118"/>
      <c r="AZ181" s="83"/>
      <c r="BC181" s="123"/>
      <c r="BD181" s="123"/>
      <c r="BE181" s="86"/>
      <c r="BF181" s="86"/>
      <c r="BG181" s="86"/>
      <c r="BH181" s="86"/>
      <c r="BI181" s="92"/>
      <c r="BJ181" s="86"/>
      <c r="BK181" s="86"/>
      <c r="BL181" s="86"/>
      <c r="BM181" s="86"/>
      <c r="BN181" s="86"/>
      <c r="BO181" s="86"/>
      <c r="BP181" s="86"/>
      <c r="BQ181" s="86"/>
      <c r="BR181" s="86"/>
      <c r="CF181" s="82"/>
      <c r="CG181" s="82"/>
      <c r="CH181" s="82"/>
      <c r="CI181" s="82"/>
      <c r="CJ181" s="82"/>
      <c r="CK181" s="82"/>
      <c r="CL181" s="82"/>
      <c r="CM181" s="82"/>
      <c r="CN181" s="82"/>
      <c r="CO181" s="82"/>
      <c r="CP181" s="82"/>
      <c r="CQ181" s="82"/>
      <c r="CR181" s="144"/>
      <c r="CS181" s="145"/>
      <c r="CT181" s="145"/>
      <c r="CU181" s="133"/>
      <c r="CW181" s="79"/>
      <c r="CX181" s="145"/>
      <c r="CY181" s="145"/>
      <c r="CZ181" s="80"/>
      <c r="DA181" s="80"/>
      <c r="DB181" s="79"/>
      <c r="DC181" s="145"/>
      <c r="DG181" s="79"/>
      <c r="DH181" s="80"/>
      <c r="DI181" s="80"/>
      <c r="DJ181" s="139"/>
      <c r="DK181" s="80"/>
    </row>
    <row r="182" spans="1:250" x14ac:dyDescent="0.2">
      <c r="A182" s="3"/>
      <c r="E182" s="14"/>
      <c r="F182" s="3"/>
      <c r="G182" s="82"/>
      <c r="H182" s="82"/>
      <c r="J182" s="82"/>
      <c r="K182" s="82"/>
      <c r="L182" s="131"/>
      <c r="M182" s="131"/>
      <c r="N182" s="131"/>
      <c r="O182" s="132"/>
      <c r="P182" s="3"/>
      <c r="Q182" s="79"/>
      <c r="R182" s="131"/>
      <c r="S182" s="131"/>
      <c r="T182" s="80"/>
      <c r="U182" s="80"/>
      <c r="V182" s="79"/>
      <c r="W182" s="131"/>
      <c r="X182" s="3"/>
      <c r="Y182" s="3"/>
      <c r="Z182" s="3"/>
      <c r="AA182" s="79"/>
      <c r="AB182" s="4"/>
      <c r="AC182" s="80"/>
      <c r="AD182" s="80"/>
      <c r="AF182" s="81"/>
      <c r="AG182" s="105"/>
      <c r="AH182" s="105"/>
      <c r="AI182" s="105"/>
      <c r="AJ182" s="105"/>
      <c r="AK182" s="82"/>
      <c r="AL182" s="135"/>
      <c r="AM182" s="135"/>
      <c r="AN182" s="82"/>
      <c r="AO182" s="82"/>
      <c r="AP182" s="105"/>
      <c r="AQ182" s="82"/>
      <c r="AR182" s="82"/>
      <c r="AS182" s="82"/>
      <c r="AT182" s="104"/>
      <c r="AU182" s="82"/>
      <c r="AV182" s="82"/>
      <c r="AW182" s="80"/>
      <c r="AX182" s="82"/>
      <c r="AY182" s="80"/>
      <c r="AZ182" s="83"/>
      <c r="BA182" s="3"/>
      <c r="BB182" s="3"/>
      <c r="BC182" s="123"/>
      <c r="BD182" s="3"/>
      <c r="BE182" s="86"/>
      <c r="BF182" s="86"/>
      <c r="BG182" s="86"/>
      <c r="BH182" s="86"/>
      <c r="BI182" s="92"/>
      <c r="BJ182" s="86"/>
      <c r="BK182" s="86"/>
      <c r="BL182" s="86"/>
      <c r="BM182" s="86"/>
      <c r="BN182" s="86"/>
      <c r="BO182" s="86"/>
      <c r="BP182" s="86"/>
      <c r="BQ182" s="86"/>
      <c r="BR182" s="86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85"/>
      <c r="CF182" s="82"/>
      <c r="CG182" s="82"/>
      <c r="CH182" s="82"/>
      <c r="CI182" s="82"/>
      <c r="CJ182" s="82"/>
      <c r="CK182" s="82"/>
      <c r="CL182" s="82"/>
      <c r="CM182" s="82"/>
      <c r="CN182" s="82"/>
      <c r="CO182" s="82"/>
      <c r="CP182" s="82"/>
      <c r="CQ182" s="82"/>
      <c r="CR182" s="131"/>
      <c r="CS182" s="131"/>
      <c r="CT182" s="131"/>
      <c r="CU182" s="132"/>
      <c r="CV182" s="3"/>
      <c r="CW182" s="79"/>
      <c r="CX182" s="131"/>
      <c r="CY182" s="131"/>
      <c r="CZ182" s="80"/>
      <c r="DA182" s="80"/>
      <c r="DB182" s="79"/>
      <c r="DC182" s="131"/>
      <c r="DD182" s="3"/>
      <c r="DE182" s="3"/>
      <c r="DF182" s="3"/>
      <c r="DG182" s="79"/>
      <c r="DH182" s="4"/>
      <c r="DI182" s="80"/>
      <c r="DJ182" s="138"/>
      <c r="DK182" s="80"/>
      <c r="DL182" s="3"/>
      <c r="DM182" s="3"/>
      <c r="DN182" s="3"/>
      <c r="DO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3"/>
      <c r="FS182" s="3"/>
      <c r="FT182" s="3"/>
      <c r="FU182" s="3"/>
      <c r="FV182" s="3"/>
      <c r="FW182" s="3"/>
      <c r="FX182" s="3"/>
      <c r="FY182" s="3"/>
      <c r="FZ182" s="3"/>
      <c r="GA182" s="3"/>
      <c r="GB182" s="3"/>
      <c r="GC182" s="3"/>
      <c r="GD182" s="3"/>
      <c r="GE182" s="3"/>
      <c r="GF182" s="3"/>
      <c r="GG182" s="3"/>
      <c r="GH182" s="3"/>
      <c r="GI182" s="3"/>
      <c r="GJ182" s="3"/>
      <c r="GK182" s="3"/>
      <c r="GL182" s="3"/>
      <c r="GM182" s="3"/>
      <c r="GN182" s="3"/>
      <c r="GO182" s="3"/>
      <c r="GP182" s="3"/>
      <c r="GQ182" s="3"/>
      <c r="GR182" s="3"/>
      <c r="GS182" s="3"/>
      <c r="GT182" s="3"/>
      <c r="GU182" s="3"/>
      <c r="GV182" s="3"/>
      <c r="GW182" s="3"/>
      <c r="GX182" s="3"/>
      <c r="GY182" s="3"/>
      <c r="GZ182" s="3"/>
      <c r="HA182" s="3"/>
      <c r="HB182" s="3"/>
      <c r="HC182" s="3"/>
      <c r="HD182" s="3"/>
      <c r="HE182" s="3"/>
      <c r="HF182" s="3"/>
      <c r="HG182" s="3"/>
      <c r="HH182" s="3"/>
      <c r="HI182" s="3"/>
      <c r="HJ182" s="3"/>
      <c r="HK182" s="3"/>
      <c r="HL182" s="3"/>
      <c r="HM182" s="3"/>
      <c r="HN182" s="3"/>
      <c r="HO182" s="3"/>
      <c r="HP182" s="3"/>
      <c r="HQ182" s="3"/>
      <c r="HR182" s="3"/>
      <c r="HS182" s="3"/>
      <c r="HT182" s="3"/>
      <c r="HU182" s="3"/>
      <c r="HV182" s="3"/>
      <c r="HW182" s="3"/>
      <c r="HX182" s="3"/>
      <c r="HY182" s="3"/>
      <c r="HZ182" s="3"/>
      <c r="IA182" s="3"/>
      <c r="IB182" s="3"/>
      <c r="IC182" s="3"/>
      <c r="ID182" s="3"/>
      <c r="IE182" s="3"/>
      <c r="IF182" s="3"/>
      <c r="IG182" s="3"/>
      <c r="IH182" s="3"/>
      <c r="II182" s="3"/>
      <c r="IJ182" s="3"/>
      <c r="IK182" s="3"/>
      <c r="IL182" s="3"/>
      <c r="IM182" s="3"/>
      <c r="IN182" s="3"/>
      <c r="IO182" s="3"/>
      <c r="IP182" s="3"/>
    </row>
    <row r="183" spans="1:250" s="3" customFormat="1" x14ac:dyDescent="0.2">
      <c r="E183" s="14"/>
      <c r="G183" s="82"/>
      <c r="H183" s="82"/>
      <c r="J183" s="82"/>
      <c r="K183" s="82"/>
      <c r="L183" s="145"/>
      <c r="M183" s="145"/>
      <c r="N183" s="145"/>
      <c r="O183" s="133"/>
      <c r="Q183" s="79"/>
      <c r="R183" s="145"/>
      <c r="S183" s="145"/>
      <c r="T183" s="80"/>
      <c r="U183" s="80"/>
      <c r="V183" s="79"/>
      <c r="W183" s="145"/>
      <c r="AA183" s="79"/>
      <c r="AB183" s="80"/>
      <c r="AC183" s="80"/>
      <c r="AD183" s="80"/>
      <c r="AF183" s="81"/>
      <c r="AG183" s="127"/>
      <c r="AH183" s="127"/>
      <c r="AI183" s="127"/>
      <c r="AJ183" s="127"/>
      <c r="AK183" s="82"/>
      <c r="AL183" s="146"/>
      <c r="AM183" s="146"/>
      <c r="AN183" s="82"/>
      <c r="AO183" s="82"/>
      <c r="AP183" s="127"/>
      <c r="AQ183" s="82"/>
      <c r="AR183" s="82"/>
      <c r="AS183" s="82"/>
      <c r="AT183" s="130"/>
      <c r="AU183" s="82"/>
      <c r="AV183" s="82"/>
      <c r="AW183" s="80"/>
      <c r="AX183" s="82"/>
      <c r="AY183" s="80"/>
      <c r="AZ183" s="83"/>
      <c r="BC183" s="123"/>
      <c r="BE183" s="86"/>
      <c r="BF183" s="86"/>
      <c r="BG183" s="86"/>
      <c r="BH183" s="86"/>
      <c r="BI183" s="92"/>
      <c r="BJ183" s="86"/>
      <c r="BK183" s="86"/>
      <c r="BL183" s="86"/>
      <c r="BM183" s="86"/>
      <c r="BN183" s="86"/>
      <c r="BO183" s="86"/>
      <c r="BP183" s="86"/>
      <c r="BQ183" s="86"/>
      <c r="BR183" s="86"/>
      <c r="CE183" s="85"/>
      <c r="CF183" s="82"/>
      <c r="CG183" s="82"/>
      <c r="CH183" s="82"/>
      <c r="CI183" s="82"/>
      <c r="CJ183" s="82"/>
      <c r="CK183" s="82"/>
      <c r="CL183" s="82"/>
      <c r="CM183" s="82"/>
      <c r="CN183" s="82"/>
      <c r="CO183" s="82"/>
      <c r="CP183" s="82"/>
      <c r="CQ183" s="82"/>
      <c r="CR183" s="145"/>
      <c r="CS183" s="145"/>
      <c r="CT183" s="145"/>
      <c r="CU183" s="133"/>
      <c r="CW183" s="79"/>
      <c r="CX183" s="145"/>
      <c r="CY183" s="145"/>
      <c r="CZ183" s="80"/>
      <c r="DA183" s="80"/>
      <c r="DB183" s="79"/>
      <c r="DC183" s="145"/>
      <c r="DG183" s="79"/>
      <c r="DH183" s="80"/>
      <c r="DI183" s="80"/>
      <c r="DJ183" s="139"/>
      <c r="DK183" s="80"/>
    </row>
    <row r="184" spans="1:250" s="3" customFormat="1" x14ac:dyDescent="0.2">
      <c r="E184" s="14"/>
      <c r="G184" s="82"/>
      <c r="H184" s="82"/>
      <c r="J184" s="82"/>
      <c r="K184" s="82"/>
      <c r="L184" s="145"/>
      <c r="M184" s="145"/>
      <c r="N184" s="145"/>
      <c r="O184" s="133"/>
      <c r="Q184" s="79"/>
      <c r="R184" s="145"/>
      <c r="S184" s="145"/>
      <c r="T184" s="80"/>
      <c r="U184" s="80"/>
      <c r="V184" s="79"/>
      <c r="W184" s="145"/>
      <c r="AA184" s="79"/>
      <c r="AB184" s="80"/>
      <c r="AC184" s="80"/>
      <c r="AD184" s="80"/>
      <c r="AF184" s="81"/>
      <c r="AG184" s="127"/>
      <c r="AH184" s="127"/>
      <c r="AI184" s="127"/>
      <c r="AJ184" s="127"/>
      <c r="AK184" s="82"/>
      <c r="AL184" s="237"/>
      <c r="AM184" s="237"/>
      <c r="AN184" s="82"/>
      <c r="AO184" s="82"/>
      <c r="AP184" s="127"/>
      <c r="AQ184" s="82"/>
      <c r="AR184" s="82"/>
      <c r="AS184" s="82"/>
      <c r="AT184" s="231"/>
      <c r="AU184" s="82"/>
      <c r="AV184" s="82"/>
      <c r="AW184" s="80"/>
      <c r="AX184" s="82"/>
      <c r="AY184" s="80"/>
      <c r="AZ184" s="83"/>
      <c r="BC184" s="123"/>
      <c r="BE184" s="86"/>
      <c r="BF184" s="86"/>
      <c r="BG184" s="86"/>
      <c r="BH184" s="86"/>
      <c r="BI184" s="92"/>
      <c r="BJ184" s="86"/>
      <c r="BK184" s="86"/>
      <c r="BL184" s="86"/>
      <c r="BM184" s="86"/>
      <c r="BN184" s="86"/>
      <c r="BO184" s="86"/>
      <c r="BP184" s="86"/>
      <c r="BQ184" s="86"/>
      <c r="BR184" s="86"/>
      <c r="CE184" s="85"/>
      <c r="CF184" s="82"/>
      <c r="CG184" s="82"/>
      <c r="CH184" s="82"/>
      <c r="CI184" s="82"/>
      <c r="CJ184" s="82"/>
      <c r="CK184" s="82"/>
      <c r="CL184" s="82"/>
      <c r="CM184" s="82"/>
      <c r="CN184" s="82"/>
      <c r="CO184" s="82"/>
      <c r="CP184" s="82"/>
      <c r="CQ184" s="82"/>
      <c r="CR184" s="145"/>
      <c r="CS184" s="145"/>
      <c r="CT184" s="145"/>
      <c r="CU184" s="133"/>
      <c r="CW184" s="79"/>
      <c r="CX184" s="145"/>
      <c r="CY184" s="145"/>
      <c r="CZ184" s="80"/>
      <c r="DA184" s="80"/>
      <c r="DB184" s="79"/>
      <c r="DC184" s="145"/>
      <c r="DG184" s="79"/>
      <c r="DH184" s="80"/>
      <c r="DI184" s="80"/>
      <c r="DJ184" s="139"/>
      <c r="DK184" s="80"/>
    </row>
    <row r="185" spans="1:250" s="86" customFormat="1" x14ac:dyDescent="0.2">
      <c r="E185" s="214"/>
      <c r="F185" s="214"/>
      <c r="I185" s="214"/>
      <c r="AG185" s="215"/>
    </row>
    <row r="186" spans="1:250" x14ac:dyDescent="0.2">
      <c r="B186" s="3"/>
      <c r="C186" s="3"/>
      <c r="D186" s="3"/>
      <c r="E186" s="106"/>
      <c r="F186" s="106"/>
      <c r="I186" s="88"/>
      <c r="AG186" s="82"/>
    </row>
    <row r="187" spans="1:250" ht="12.75" customHeight="1" x14ac:dyDescent="0.2">
      <c r="B187" s="163"/>
      <c r="C187" s="163"/>
      <c r="D187" s="163"/>
      <c r="E187" s="3"/>
      <c r="F187" s="3"/>
    </row>
    <row r="188" spans="1:250" ht="12.75" customHeight="1" x14ac:dyDescent="0.2">
      <c r="B188" s="3"/>
      <c r="C188" s="3"/>
      <c r="D188" s="3"/>
      <c r="E188" s="3"/>
    </row>
    <row r="189" spans="1:250" ht="12.75" customHeight="1" x14ac:dyDescent="0.2">
      <c r="B189" s="3"/>
      <c r="C189" s="3"/>
      <c r="D189" s="3"/>
      <c r="E189" s="3"/>
    </row>
    <row r="190" spans="1:250" ht="12.75" customHeight="1" x14ac:dyDescent="0.2">
      <c r="B190" s="3"/>
      <c r="C190" s="3"/>
      <c r="D190" s="3"/>
      <c r="E190" s="3"/>
    </row>
    <row r="191" spans="1:250" ht="12.75" customHeight="1" x14ac:dyDescent="0.2">
      <c r="B191" s="3"/>
      <c r="C191" s="3"/>
      <c r="D191" s="3"/>
      <c r="E191" s="3"/>
    </row>
    <row r="192" spans="1:250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customHeight="1" x14ac:dyDescent="0.2"/>
    <row r="197" ht="12.75" customHeight="1" x14ac:dyDescent="0.2"/>
    <row r="198" ht="12.75" customHeight="1" x14ac:dyDescent="0.2"/>
    <row r="199" ht="12.75" customHeight="1" x14ac:dyDescent="0.2"/>
    <row r="200" ht="12.75" customHeight="1" x14ac:dyDescent="0.2"/>
    <row r="201" ht="12.75" customHeight="1" x14ac:dyDescent="0.2"/>
    <row r="202" ht="12.75" customHeight="1" x14ac:dyDescent="0.2"/>
    <row r="203" ht="12.75" customHeight="1" x14ac:dyDescent="0.2"/>
    <row r="204" ht="12.75" customHeight="1" x14ac:dyDescent="0.2"/>
    <row r="205" ht="12.75" customHeight="1" x14ac:dyDescent="0.2"/>
    <row r="206" ht="12.75" customHeight="1" x14ac:dyDescent="0.2"/>
    <row r="207" ht="12.75" customHeight="1" x14ac:dyDescent="0.2"/>
  </sheetData>
  <sheetProtection algorithmName="SHA-512" hashValue="tJCOtVaM8o+l+LbrsdBdMdyXqceIiAv/GOLaYU92dYxCjVerV9M0zMoHAF0bwOKVW8i8EIxBuS0IaHbJ67U6Qg==" saltValue="Ho09q88bwehRWhCyQVgKcw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IQ207"/>
  <sheetViews>
    <sheetView zoomScale="85" zoomScaleNormal="85" workbookViewId="0">
      <pane xSplit="5" ySplit="7" topLeftCell="F8" activePane="bottomRight" state="frozen"/>
      <selection pane="topRight" activeCell="F1" sqref="F1"/>
      <selection pane="bottomLeft" activeCell="A8" sqref="A8"/>
      <selection pane="bottomRight"/>
    </sheetView>
  </sheetViews>
  <sheetFormatPr baseColWidth="10" defaultColWidth="0" defaultRowHeight="12.75" customHeight="1" zeroHeight="1" x14ac:dyDescent="0.2"/>
  <cols>
    <col min="1" max="1" width="10.42578125" style="1" customWidth="1"/>
    <col min="2" max="2" width="18" style="1" customWidth="1"/>
    <col min="3" max="3" width="18.42578125" style="1" customWidth="1"/>
    <col min="4" max="4" width="13" style="1" customWidth="1"/>
    <col min="5" max="5" width="12.5703125" style="1" customWidth="1"/>
    <col min="6" max="11" width="18.5703125" style="1" customWidth="1"/>
    <col min="12" max="16" width="11.42578125" style="1" customWidth="1"/>
    <col min="17" max="17" width="11.42578125" style="3" customWidth="1"/>
    <col min="18" max="21" width="13.85546875" style="1" customWidth="1"/>
    <col min="22" max="22" width="13.85546875" style="3" customWidth="1"/>
    <col min="23" max="27" width="13.85546875" style="1" customWidth="1"/>
    <col min="28" max="28" width="17.85546875" style="1" customWidth="1"/>
    <col min="29" max="31" width="17.85546875" style="3" customWidth="1"/>
    <col min="32" max="32" width="19.7109375" style="3" customWidth="1"/>
    <col min="33" max="45" width="24" style="3" customWidth="1"/>
    <col min="46" max="46" width="11.42578125" style="1" customWidth="1"/>
    <col min="47" max="48" width="15" style="1" customWidth="1"/>
    <col min="49" max="52" width="19.42578125" style="1" customWidth="1"/>
    <col min="53" max="54" width="19.7109375" style="1" bestFit="1" customWidth="1"/>
    <col min="55" max="55" width="18.140625" style="1" customWidth="1"/>
    <col min="56" max="56" width="19.85546875" style="1" customWidth="1"/>
    <col min="57" max="62" width="20" style="1" customWidth="1"/>
    <col min="63" max="63" width="21.28515625" style="1" customWidth="1"/>
    <col min="64" max="64" width="19.140625" style="1" customWidth="1"/>
    <col min="65" max="66" width="22.42578125" style="1" customWidth="1"/>
    <col min="67" max="67" width="19.5703125" style="1" customWidth="1"/>
    <col min="68" max="68" width="22" style="1" customWidth="1"/>
    <col min="69" max="69" width="5.42578125" style="1" hidden="1" customWidth="1"/>
    <col min="70" max="70" width="0.5703125" style="1" customWidth="1"/>
    <col min="71" max="71" width="19.7109375" style="1" customWidth="1"/>
    <col min="72" max="74" width="13.85546875" style="1" customWidth="1"/>
    <col min="75" max="75" width="20.42578125" style="1" customWidth="1"/>
    <col min="76" max="78" width="13.85546875" style="1" customWidth="1"/>
    <col min="79" max="79" width="14.140625" style="1" customWidth="1"/>
    <col min="80" max="82" width="13.85546875" style="1" customWidth="1"/>
    <col min="83" max="83" width="12.5703125" style="1" customWidth="1"/>
    <col min="84" max="95" width="21.85546875" style="1" customWidth="1"/>
    <col min="96" max="100" width="15.140625" style="1" customWidth="1"/>
    <col min="101" max="101" width="15.140625" style="3" customWidth="1"/>
    <col min="102" max="111" width="15.140625" style="1" customWidth="1"/>
    <col min="112" max="112" width="17.5703125" style="1" customWidth="1"/>
    <col min="113" max="116" width="18" style="1" customWidth="1"/>
    <col min="117" max="125" width="11.42578125" style="1" customWidth="1"/>
    <col min="126" max="141" width="11.42578125" style="1" hidden="1" customWidth="1"/>
    <col min="142" max="251" width="0" style="1" hidden="1" customWidth="1"/>
    <col min="252" max="16384" width="11.42578125" style="1" hidden="1"/>
  </cols>
  <sheetData>
    <row r="1" spans="1:141" s="3" customFormat="1" x14ac:dyDescent="0.2">
      <c r="B1" s="3">
        <v>2</v>
      </c>
      <c r="C1" s="3">
        <v>3</v>
      </c>
      <c r="D1" s="3">
        <v>4</v>
      </c>
      <c r="E1" s="3">
        <v>5</v>
      </c>
      <c r="F1" s="3">
        <v>6</v>
      </c>
      <c r="G1" s="3">
        <v>7</v>
      </c>
      <c r="H1" s="3">
        <v>8</v>
      </c>
      <c r="I1" s="3">
        <v>9</v>
      </c>
      <c r="J1" s="3">
        <v>10</v>
      </c>
      <c r="K1" s="3">
        <v>11</v>
      </c>
      <c r="L1" s="3">
        <v>12</v>
      </c>
      <c r="M1" s="3">
        <v>13</v>
      </c>
      <c r="N1" s="3">
        <v>14</v>
      </c>
      <c r="O1" s="3">
        <v>15</v>
      </c>
      <c r="P1" s="3">
        <v>16</v>
      </c>
      <c r="Q1" s="3">
        <v>17</v>
      </c>
      <c r="R1" s="3">
        <v>18</v>
      </c>
      <c r="S1" s="3">
        <v>19</v>
      </c>
      <c r="T1" s="3">
        <v>20</v>
      </c>
      <c r="U1" s="3">
        <v>21</v>
      </c>
      <c r="V1" s="3">
        <v>22</v>
      </c>
      <c r="W1" s="3">
        <v>23</v>
      </c>
      <c r="X1" s="3">
        <v>24</v>
      </c>
      <c r="Y1" s="3">
        <v>25</v>
      </c>
      <c r="Z1" s="3">
        <v>26</v>
      </c>
      <c r="AA1" s="3">
        <v>27</v>
      </c>
      <c r="AB1" s="3">
        <v>28</v>
      </c>
      <c r="AC1" s="3">
        <v>29</v>
      </c>
      <c r="AD1" s="3">
        <v>30</v>
      </c>
      <c r="AE1" s="3">
        <v>31</v>
      </c>
      <c r="AF1" s="3">
        <v>32</v>
      </c>
      <c r="AG1" s="3">
        <v>33</v>
      </c>
      <c r="AH1" s="3">
        <v>34</v>
      </c>
      <c r="AI1" s="3">
        <v>35</v>
      </c>
      <c r="AJ1" s="3">
        <v>36</v>
      </c>
      <c r="AK1" s="3">
        <v>37</v>
      </c>
      <c r="AL1" s="3">
        <v>38</v>
      </c>
      <c r="AM1" s="3">
        <v>39</v>
      </c>
      <c r="AN1" s="3">
        <v>40</v>
      </c>
      <c r="AO1" s="3">
        <v>41</v>
      </c>
      <c r="AP1" s="3">
        <v>42</v>
      </c>
      <c r="AQ1" s="3">
        <v>43</v>
      </c>
      <c r="AR1" s="3">
        <v>44</v>
      </c>
      <c r="AS1" s="3">
        <v>45</v>
      </c>
      <c r="AT1" s="3">
        <v>46</v>
      </c>
      <c r="AU1" s="3">
        <v>47</v>
      </c>
      <c r="AV1" s="3">
        <v>48</v>
      </c>
      <c r="AW1" s="3">
        <v>49</v>
      </c>
      <c r="AX1" s="3">
        <v>50</v>
      </c>
      <c r="AY1" s="3">
        <v>51</v>
      </c>
      <c r="AZ1" s="3">
        <v>52</v>
      </c>
      <c r="BA1" s="3">
        <v>53</v>
      </c>
      <c r="BB1" s="3">
        <v>54</v>
      </c>
      <c r="BC1" s="3">
        <v>55</v>
      </c>
      <c r="BD1" s="3">
        <v>56</v>
      </c>
      <c r="BE1" s="3">
        <v>57</v>
      </c>
      <c r="BF1" s="3">
        <v>58</v>
      </c>
      <c r="BG1" s="3">
        <v>59</v>
      </c>
      <c r="BH1" s="3">
        <v>60</v>
      </c>
      <c r="BI1" s="3">
        <v>61</v>
      </c>
      <c r="BJ1" s="3">
        <v>62</v>
      </c>
      <c r="BK1" s="3">
        <v>63</v>
      </c>
      <c r="BL1" s="3">
        <v>64</v>
      </c>
      <c r="BM1" s="3">
        <v>65</v>
      </c>
      <c r="BN1" s="3">
        <v>66</v>
      </c>
      <c r="BO1" s="3">
        <v>67</v>
      </c>
      <c r="BP1" s="3">
        <v>68</v>
      </c>
      <c r="BQ1" s="3">
        <v>69</v>
      </c>
      <c r="BR1" s="3">
        <v>70</v>
      </c>
      <c r="BS1" s="3">
        <v>71</v>
      </c>
      <c r="BT1" s="3">
        <v>72</v>
      </c>
      <c r="BU1" s="3">
        <v>73</v>
      </c>
      <c r="BV1" s="3">
        <v>74</v>
      </c>
      <c r="BW1" s="3">
        <v>75</v>
      </c>
      <c r="BX1" s="3">
        <v>76</v>
      </c>
      <c r="BY1" s="3">
        <v>77</v>
      </c>
      <c r="BZ1" s="3">
        <v>78</v>
      </c>
      <c r="CA1" s="3">
        <v>79</v>
      </c>
      <c r="CB1" s="3">
        <v>80</v>
      </c>
      <c r="CC1" s="3">
        <v>81</v>
      </c>
      <c r="CD1" s="3">
        <v>82</v>
      </c>
      <c r="CE1" s="3">
        <v>83</v>
      </c>
      <c r="CF1" s="3">
        <v>84</v>
      </c>
      <c r="CG1" s="3">
        <v>85</v>
      </c>
      <c r="CH1" s="3">
        <v>86</v>
      </c>
      <c r="CI1" s="3">
        <v>87</v>
      </c>
      <c r="CJ1" s="3">
        <v>88</v>
      </c>
      <c r="CK1" s="3">
        <v>89</v>
      </c>
      <c r="CL1" s="3">
        <v>90</v>
      </c>
      <c r="CM1" s="3">
        <v>91</v>
      </c>
      <c r="CN1" s="3">
        <v>92</v>
      </c>
      <c r="CO1" s="3">
        <v>93</v>
      </c>
      <c r="CP1" s="3">
        <v>94</v>
      </c>
      <c r="CQ1" s="3">
        <v>95</v>
      </c>
      <c r="CR1" s="3">
        <v>96</v>
      </c>
      <c r="CS1" s="3">
        <v>97</v>
      </c>
      <c r="CT1" s="3">
        <v>98</v>
      </c>
      <c r="CU1" s="3">
        <v>99</v>
      </c>
      <c r="CV1" s="3">
        <v>100</v>
      </c>
      <c r="CW1" s="3">
        <v>101</v>
      </c>
      <c r="CX1" s="3">
        <v>102</v>
      </c>
      <c r="CY1" s="3">
        <v>103</v>
      </c>
      <c r="CZ1" s="3">
        <v>104</v>
      </c>
      <c r="DA1" s="3">
        <v>105</v>
      </c>
      <c r="DB1" s="3">
        <v>106</v>
      </c>
      <c r="DC1" s="3">
        <v>107</v>
      </c>
      <c r="DD1" s="3">
        <v>108</v>
      </c>
      <c r="DE1" s="3">
        <v>109</v>
      </c>
      <c r="DF1" s="3">
        <v>110</v>
      </c>
      <c r="DG1" s="3">
        <v>111</v>
      </c>
      <c r="DH1" s="3">
        <v>112</v>
      </c>
      <c r="DI1" s="3">
        <v>113</v>
      </c>
      <c r="DJ1" s="3">
        <v>114</v>
      </c>
      <c r="DK1" s="3">
        <v>115</v>
      </c>
      <c r="DL1" s="3">
        <v>116</v>
      </c>
      <c r="DM1" s="3">
        <v>117</v>
      </c>
      <c r="DN1" s="3">
        <v>118</v>
      </c>
      <c r="DO1" s="3">
        <v>119</v>
      </c>
      <c r="DP1" s="3">
        <v>120</v>
      </c>
      <c r="DQ1" s="3">
        <v>121</v>
      </c>
      <c r="DR1" s="3">
        <v>122</v>
      </c>
      <c r="DS1" s="3">
        <v>123</v>
      </c>
      <c r="DT1" s="3">
        <v>124</v>
      </c>
      <c r="DU1" s="3">
        <v>125</v>
      </c>
      <c r="DV1" s="3">
        <v>125</v>
      </c>
    </row>
    <row r="2" spans="1:141" s="3" customFormat="1" x14ac:dyDescent="0.2">
      <c r="A2" s="122" t="s">
        <v>310</v>
      </c>
      <c r="C2" s="125">
        <v>2022</v>
      </c>
      <c r="CR2" s="3" t="s">
        <v>231</v>
      </c>
      <c r="CS2" s="3" t="s">
        <v>231</v>
      </c>
      <c r="CT2" s="3" t="s">
        <v>231</v>
      </c>
      <c r="CU2" s="3" t="s">
        <v>231</v>
      </c>
      <c r="CV2" s="3" t="s">
        <v>231</v>
      </c>
      <c r="CW2" s="3" t="s">
        <v>231</v>
      </c>
      <c r="CX2" s="3" t="s">
        <v>231</v>
      </c>
      <c r="CY2" s="3" t="s">
        <v>231</v>
      </c>
      <c r="CZ2" s="3" t="s">
        <v>231</v>
      </c>
      <c r="DA2" s="3" t="s">
        <v>231</v>
      </c>
      <c r="DB2" s="3" t="s">
        <v>231</v>
      </c>
      <c r="DC2" s="3" t="s">
        <v>231</v>
      </c>
      <c r="DD2" s="3" t="s">
        <v>231</v>
      </c>
      <c r="DE2" s="3" t="s">
        <v>231</v>
      </c>
      <c r="DF2" s="3" t="s">
        <v>231</v>
      </c>
      <c r="DG2" s="3" t="s">
        <v>231</v>
      </c>
      <c r="DH2" s="3" t="s">
        <v>231</v>
      </c>
      <c r="DI2" s="3" t="s">
        <v>231</v>
      </c>
      <c r="DJ2" s="3" t="s">
        <v>231</v>
      </c>
      <c r="DK2" s="3" t="s">
        <v>231</v>
      </c>
      <c r="DL2" s="3" t="s">
        <v>231</v>
      </c>
    </row>
    <row r="3" spans="1:141" customFormat="1" ht="15" x14ac:dyDescent="0.25"/>
    <row r="4" spans="1:141" s="3" customFormat="1" x14ac:dyDescent="0.2">
      <c r="A4" s="103"/>
      <c r="D4" s="3" t="s">
        <v>169</v>
      </c>
      <c r="AE4" s="76"/>
      <c r="AF4" s="76"/>
      <c r="AW4" s="76"/>
      <c r="AZ4" s="76"/>
      <c r="DL4" s="76"/>
    </row>
    <row r="5" spans="1:141" s="75" customFormat="1" ht="84" customHeight="1" x14ac:dyDescent="0.25">
      <c r="A5" s="124" t="s">
        <v>341</v>
      </c>
      <c r="C5" s="77"/>
      <c r="D5" s="75" t="s">
        <v>166</v>
      </c>
      <c r="E5" s="305" t="s">
        <v>258</v>
      </c>
      <c r="F5" s="305" t="s">
        <v>277</v>
      </c>
      <c r="G5" s="305" t="s">
        <v>171</v>
      </c>
      <c r="H5" s="305" t="s">
        <v>196</v>
      </c>
      <c r="I5" s="305" t="s">
        <v>278</v>
      </c>
      <c r="J5" s="305" t="s">
        <v>172</v>
      </c>
      <c r="K5" s="305" t="s">
        <v>195</v>
      </c>
      <c r="L5" s="305" t="s">
        <v>373</v>
      </c>
      <c r="M5" s="305" t="s">
        <v>374</v>
      </c>
      <c r="N5" s="305" t="s">
        <v>375</v>
      </c>
      <c r="O5" s="305" t="s">
        <v>376</v>
      </c>
      <c r="P5" s="305" t="s">
        <v>377</v>
      </c>
      <c r="Q5" s="305" t="s">
        <v>378</v>
      </c>
      <c r="R5" s="305" t="s">
        <v>379</v>
      </c>
      <c r="S5" s="305" t="s">
        <v>380</v>
      </c>
      <c r="T5" s="305" t="s">
        <v>381</v>
      </c>
      <c r="U5" s="305" t="s">
        <v>382</v>
      </c>
      <c r="V5" s="305" t="s">
        <v>383</v>
      </c>
      <c r="W5" s="305" t="s">
        <v>384</v>
      </c>
      <c r="X5" s="305" t="s">
        <v>385</v>
      </c>
      <c r="Y5" s="305" t="s">
        <v>386</v>
      </c>
      <c r="Z5" s="305" t="s">
        <v>387</v>
      </c>
      <c r="AA5" s="305" t="s">
        <v>388</v>
      </c>
      <c r="AB5" s="305" t="s">
        <v>389</v>
      </c>
      <c r="AC5" s="305" t="s">
        <v>439</v>
      </c>
      <c r="AD5" s="305" t="s">
        <v>440</v>
      </c>
      <c r="AE5" s="305" t="s">
        <v>366</v>
      </c>
      <c r="AF5" s="305" t="s">
        <v>173</v>
      </c>
      <c r="AG5" s="305" t="s">
        <v>174</v>
      </c>
      <c r="AH5" s="305" t="s">
        <v>175</v>
      </c>
      <c r="AI5" s="305" t="s">
        <v>176</v>
      </c>
      <c r="AJ5" s="305" t="s">
        <v>177</v>
      </c>
      <c r="AK5" s="305" t="s">
        <v>178</v>
      </c>
      <c r="AL5" s="305" t="s">
        <v>202</v>
      </c>
      <c r="AM5" s="305" t="s">
        <v>203</v>
      </c>
      <c r="AN5" s="305" t="s">
        <v>204</v>
      </c>
      <c r="AO5" s="305" t="s">
        <v>205</v>
      </c>
      <c r="AP5" s="305" t="s">
        <v>215</v>
      </c>
      <c r="AQ5" s="305" t="s">
        <v>216</v>
      </c>
      <c r="AR5" s="305" t="s">
        <v>217</v>
      </c>
      <c r="AS5" s="305" t="s">
        <v>218</v>
      </c>
      <c r="AT5" s="305" t="s">
        <v>179</v>
      </c>
      <c r="AU5" s="305" t="s">
        <v>180</v>
      </c>
      <c r="AV5" s="305" t="s">
        <v>367</v>
      </c>
      <c r="AW5" s="305" t="s">
        <v>279</v>
      </c>
      <c r="AX5" s="305" t="s">
        <v>277</v>
      </c>
      <c r="AY5" s="305" t="s">
        <v>309</v>
      </c>
      <c r="AZ5" s="305" t="s">
        <v>280</v>
      </c>
      <c r="BA5" s="305" t="s">
        <v>199</v>
      </c>
      <c r="BB5" s="305" t="s">
        <v>198</v>
      </c>
      <c r="BC5" s="305" t="s">
        <v>390</v>
      </c>
      <c r="BD5" s="305" t="s">
        <v>391</v>
      </c>
      <c r="BE5" s="305" t="s">
        <v>185</v>
      </c>
      <c r="BF5" s="305" t="s">
        <v>186</v>
      </c>
      <c r="BG5" s="305" t="s">
        <v>187</v>
      </c>
      <c r="BH5" s="305" t="s">
        <v>188</v>
      </c>
      <c r="BI5" s="305" t="s">
        <v>206</v>
      </c>
      <c r="BJ5" s="305" t="s">
        <v>207</v>
      </c>
      <c r="BK5" s="305" t="s">
        <v>208</v>
      </c>
      <c r="BL5" s="305" t="s">
        <v>209</v>
      </c>
      <c r="BM5" s="305" t="s">
        <v>219</v>
      </c>
      <c r="BN5" s="305" t="s">
        <v>220</v>
      </c>
      <c r="BO5" s="305" t="s">
        <v>221</v>
      </c>
      <c r="BP5" s="305" t="s">
        <v>222</v>
      </c>
      <c r="BQ5" s="305" t="s">
        <v>311</v>
      </c>
      <c r="BR5" s="305" t="s">
        <v>312</v>
      </c>
      <c r="BS5" s="305" t="s">
        <v>335</v>
      </c>
      <c r="BT5" s="305" t="s">
        <v>336</v>
      </c>
      <c r="BU5" s="305" t="s">
        <v>337</v>
      </c>
      <c r="BV5" s="305" t="s">
        <v>338</v>
      </c>
      <c r="BW5" s="305" t="s">
        <v>345</v>
      </c>
      <c r="BX5" s="305" t="s">
        <v>346</v>
      </c>
      <c r="BY5" s="305" t="s">
        <v>347</v>
      </c>
      <c r="BZ5" s="305" t="s">
        <v>348</v>
      </c>
      <c r="CA5" s="305" t="s">
        <v>223</v>
      </c>
      <c r="CB5" s="305" t="s">
        <v>224</v>
      </c>
      <c r="CC5" s="305" t="s">
        <v>225</v>
      </c>
      <c r="CD5" s="305" t="s">
        <v>226</v>
      </c>
      <c r="CE5" s="305" t="s">
        <v>190</v>
      </c>
      <c r="CF5" s="305" t="s">
        <v>191</v>
      </c>
      <c r="CG5" s="305" t="s">
        <v>194</v>
      </c>
      <c r="CH5" s="305" t="s">
        <v>193</v>
      </c>
      <c r="CI5" s="305" t="s">
        <v>192</v>
      </c>
      <c r="CJ5" s="305" t="s">
        <v>210</v>
      </c>
      <c r="CK5" s="305" t="s">
        <v>211</v>
      </c>
      <c r="CL5" s="305" t="s">
        <v>212</v>
      </c>
      <c r="CM5" s="305" t="s">
        <v>213</v>
      </c>
      <c r="CN5" s="305" t="s">
        <v>227</v>
      </c>
      <c r="CO5" s="305" t="s">
        <v>228</v>
      </c>
      <c r="CP5" s="305" t="s">
        <v>229</v>
      </c>
      <c r="CQ5" s="305" t="s">
        <v>230</v>
      </c>
      <c r="CR5" s="305" t="s">
        <v>291</v>
      </c>
      <c r="CS5" s="305" t="s">
        <v>292</v>
      </c>
      <c r="CT5" s="305" t="s">
        <v>293</v>
      </c>
      <c r="CU5" s="305" t="s">
        <v>294</v>
      </c>
      <c r="CV5" s="305" t="s">
        <v>295</v>
      </c>
      <c r="CW5" s="305" t="s">
        <v>296</v>
      </c>
      <c r="CX5" s="305" t="s">
        <v>297</v>
      </c>
      <c r="CY5" s="305" t="s">
        <v>298</v>
      </c>
      <c r="CZ5" s="305" t="s">
        <v>299</v>
      </c>
      <c r="DA5" s="305" t="s">
        <v>300</v>
      </c>
      <c r="DB5" s="305" t="s">
        <v>301</v>
      </c>
      <c r="DC5" s="305" t="s">
        <v>302</v>
      </c>
      <c r="DD5" s="305" t="s">
        <v>303</v>
      </c>
      <c r="DE5" s="305" t="s">
        <v>304</v>
      </c>
      <c r="DF5" s="305" t="s">
        <v>305</v>
      </c>
      <c r="DG5" s="305" t="s">
        <v>306</v>
      </c>
      <c r="DH5" s="305" t="s">
        <v>307</v>
      </c>
      <c r="DI5" s="305" t="s">
        <v>308</v>
      </c>
      <c r="DJ5" s="305" t="s">
        <v>368</v>
      </c>
      <c r="DK5" s="305" t="s">
        <v>369</v>
      </c>
      <c r="DL5" s="305" t="s">
        <v>189</v>
      </c>
    </row>
    <row r="6" spans="1:141" s="140" customFormat="1" x14ac:dyDescent="0.2">
      <c r="A6" s="124" t="s">
        <v>342</v>
      </c>
      <c r="D6" s="141" t="s">
        <v>170</v>
      </c>
      <c r="E6" s="141">
        <f>$C$2-2</f>
        <v>2020</v>
      </c>
      <c r="F6" s="142">
        <v>44196</v>
      </c>
      <c r="G6" s="142">
        <f>$F$6</f>
        <v>44196</v>
      </c>
      <c r="H6" s="142">
        <f t="shared" ref="H6:K6" si="0">$F$6</f>
        <v>44196</v>
      </c>
      <c r="I6" s="142">
        <f t="shared" si="0"/>
        <v>44196</v>
      </c>
      <c r="J6" s="142">
        <f t="shared" si="0"/>
        <v>44196</v>
      </c>
      <c r="K6" s="142">
        <f t="shared" si="0"/>
        <v>44196</v>
      </c>
      <c r="L6" s="141">
        <f t="shared" ref="L6:AD6" si="1">$C$2-2</f>
        <v>2020</v>
      </c>
      <c r="M6" s="141">
        <f t="shared" si="1"/>
        <v>2020</v>
      </c>
      <c r="N6" s="141">
        <f t="shared" si="1"/>
        <v>2020</v>
      </c>
      <c r="O6" s="141">
        <f t="shared" si="1"/>
        <v>2020</v>
      </c>
      <c r="P6" s="141">
        <f t="shared" si="1"/>
        <v>2020</v>
      </c>
      <c r="Q6" s="141">
        <f t="shared" si="1"/>
        <v>2020</v>
      </c>
      <c r="R6" s="141">
        <f t="shared" si="1"/>
        <v>2020</v>
      </c>
      <c r="S6" s="141">
        <f t="shared" si="1"/>
        <v>2020</v>
      </c>
      <c r="T6" s="141">
        <f t="shared" si="1"/>
        <v>2020</v>
      </c>
      <c r="U6" s="141">
        <f t="shared" si="1"/>
        <v>2020</v>
      </c>
      <c r="V6" s="141">
        <f t="shared" si="1"/>
        <v>2020</v>
      </c>
      <c r="W6" s="141">
        <f t="shared" si="1"/>
        <v>2020</v>
      </c>
      <c r="X6" s="141">
        <f t="shared" si="1"/>
        <v>2020</v>
      </c>
      <c r="Y6" s="141">
        <f t="shared" si="1"/>
        <v>2020</v>
      </c>
      <c r="Z6" s="141">
        <f t="shared" si="1"/>
        <v>2020</v>
      </c>
      <c r="AA6" s="141">
        <f t="shared" si="1"/>
        <v>2020</v>
      </c>
      <c r="AB6" s="141">
        <f t="shared" si="1"/>
        <v>2020</v>
      </c>
      <c r="AC6" s="141">
        <f t="shared" si="1"/>
        <v>2020</v>
      </c>
      <c r="AD6" s="141">
        <f t="shared" si="1"/>
        <v>2020</v>
      </c>
      <c r="AE6" s="141" t="s">
        <v>275</v>
      </c>
      <c r="AF6" s="141">
        <f t="shared" ref="AF6:AW6" si="2">$C$2-2</f>
        <v>2020</v>
      </c>
      <c r="AG6" s="141">
        <f t="shared" si="2"/>
        <v>2020</v>
      </c>
      <c r="AH6" s="141">
        <f t="shared" si="2"/>
        <v>2020</v>
      </c>
      <c r="AI6" s="141">
        <f t="shared" si="2"/>
        <v>2020</v>
      </c>
      <c r="AJ6" s="141">
        <f t="shared" si="2"/>
        <v>2020</v>
      </c>
      <c r="AK6" s="141">
        <f t="shared" si="2"/>
        <v>2020</v>
      </c>
      <c r="AL6" s="141">
        <f t="shared" si="2"/>
        <v>2020</v>
      </c>
      <c r="AM6" s="141">
        <f t="shared" si="2"/>
        <v>2020</v>
      </c>
      <c r="AN6" s="141">
        <f t="shared" si="2"/>
        <v>2020</v>
      </c>
      <c r="AO6" s="141">
        <f t="shared" si="2"/>
        <v>2020</v>
      </c>
      <c r="AP6" s="141">
        <f t="shared" si="2"/>
        <v>2020</v>
      </c>
      <c r="AQ6" s="141">
        <f t="shared" si="2"/>
        <v>2020</v>
      </c>
      <c r="AR6" s="141">
        <f t="shared" si="2"/>
        <v>2020</v>
      </c>
      <c r="AS6" s="141">
        <f t="shared" si="2"/>
        <v>2020</v>
      </c>
      <c r="AT6" s="141">
        <f t="shared" si="2"/>
        <v>2020</v>
      </c>
      <c r="AU6" s="141">
        <f t="shared" si="2"/>
        <v>2020</v>
      </c>
      <c r="AV6" s="141">
        <f t="shared" si="2"/>
        <v>2020</v>
      </c>
      <c r="AW6" s="141">
        <f t="shared" si="2"/>
        <v>2020</v>
      </c>
      <c r="AX6" s="142">
        <f>$F$6</f>
        <v>44196</v>
      </c>
      <c r="AY6" s="142">
        <f>$F$6</f>
        <v>44196</v>
      </c>
      <c r="AZ6" s="141">
        <f t="shared" ref="AZ6" si="3">$C$2-2</f>
        <v>2020</v>
      </c>
      <c r="BA6" s="142">
        <f>$F$6</f>
        <v>44196</v>
      </c>
      <c r="BB6" s="142">
        <f>$F$6</f>
        <v>44196</v>
      </c>
      <c r="BC6" s="142">
        <f>$F$6</f>
        <v>44196</v>
      </c>
      <c r="BD6" s="143" t="s">
        <v>340</v>
      </c>
      <c r="BE6" s="141">
        <f t="shared" ref="BE6:BL6" si="4">$C$2-2</f>
        <v>2020</v>
      </c>
      <c r="BF6" s="141">
        <f t="shared" si="4"/>
        <v>2020</v>
      </c>
      <c r="BG6" s="141">
        <f t="shared" si="4"/>
        <v>2020</v>
      </c>
      <c r="BH6" s="141">
        <f t="shared" si="4"/>
        <v>2020</v>
      </c>
      <c r="BI6" s="141">
        <f t="shared" si="4"/>
        <v>2020</v>
      </c>
      <c r="BJ6" s="141">
        <f t="shared" si="4"/>
        <v>2020</v>
      </c>
      <c r="BK6" s="141">
        <f t="shared" si="4"/>
        <v>2020</v>
      </c>
      <c r="BL6" s="141">
        <f t="shared" si="4"/>
        <v>2020</v>
      </c>
      <c r="BM6" s="141">
        <f>$C$2-2</f>
        <v>2020</v>
      </c>
      <c r="BN6" s="141">
        <f>$C$2-2</f>
        <v>2020</v>
      </c>
      <c r="BO6" s="141">
        <f>$C$2-2</f>
        <v>2020</v>
      </c>
      <c r="BP6" s="141">
        <f>$C$2-2</f>
        <v>2020</v>
      </c>
      <c r="BQ6" s="140">
        <v>2012</v>
      </c>
      <c r="BR6" s="140">
        <v>2015</v>
      </c>
      <c r="BS6" s="141">
        <f t="shared" ref="BS6:DJ6" si="5">$C$2-2</f>
        <v>2020</v>
      </c>
      <c r="BT6" s="141">
        <f t="shared" si="5"/>
        <v>2020</v>
      </c>
      <c r="BU6" s="141">
        <f t="shared" si="5"/>
        <v>2020</v>
      </c>
      <c r="BV6" s="141">
        <f t="shared" si="5"/>
        <v>2020</v>
      </c>
      <c r="BW6" s="141">
        <f t="shared" si="5"/>
        <v>2020</v>
      </c>
      <c r="BX6" s="141">
        <f t="shared" si="5"/>
        <v>2020</v>
      </c>
      <c r="BY6" s="141">
        <f t="shared" si="5"/>
        <v>2020</v>
      </c>
      <c r="BZ6" s="141">
        <f t="shared" si="5"/>
        <v>2020</v>
      </c>
      <c r="CA6" s="141">
        <f t="shared" si="5"/>
        <v>2020</v>
      </c>
      <c r="CB6" s="141">
        <f t="shared" si="5"/>
        <v>2020</v>
      </c>
      <c r="CC6" s="141">
        <f t="shared" si="5"/>
        <v>2020</v>
      </c>
      <c r="CD6" s="141">
        <f t="shared" si="5"/>
        <v>2020</v>
      </c>
      <c r="CE6" s="141">
        <f t="shared" si="5"/>
        <v>2020</v>
      </c>
      <c r="CF6" s="141">
        <f t="shared" si="5"/>
        <v>2020</v>
      </c>
      <c r="CG6" s="141">
        <f t="shared" si="5"/>
        <v>2020</v>
      </c>
      <c r="CH6" s="141">
        <f t="shared" si="5"/>
        <v>2020</v>
      </c>
      <c r="CI6" s="141">
        <f t="shared" si="5"/>
        <v>2020</v>
      </c>
      <c r="CJ6" s="141">
        <f t="shared" si="5"/>
        <v>2020</v>
      </c>
      <c r="CK6" s="141">
        <f t="shared" si="5"/>
        <v>2020</v>
      </c>
      <c r="CL6" s="141">
        <f t="shared" si="5"/>
        <v>2020</v>
      </c>
      <c r="CM6" s="141">
        <f t="shared" si="5"/>
        <v>2020</v>
      </c>
      <c r="CN6" s="141">
        <f t="shared" si="5"/>
        <v>2020</v>
      </c>
      <c r="CO6" s="141">
        <f t="shared" si="5"/>
        <v>2020</v>
      </c>
      <c r="CP6" s="141">
        <f t="shared" si="5"/>
        <v>2020</v>
      </c>
      <c r="CQ6" s="141">
        <f t="shared" si="5"/>
        <v>2020</v>
      </c>
      <c r="CR6" s="141">
        <f t="shared" si="5"/>
        <v>2020</v>
      </c>
      <c r="CS6" s="141">
        <f t="shared" si="5"/>
        <v>2020</v>
      </c>
      <c r="CT6" s="141">
        <f t="shared" si="5"/>
        <v>2020</v>
      </c>
      <c r="CU6" s="141">
        <f t="shared" si="5"/>
        <v>2020</v>
      </c>
      <c r="CV6" s="141">
        <f t="shared" si="5"/>
        <v>2020</v>
      </c>
      <c r="CW6" s="141">
        <f t="shared" si="5"/>
        <v>2020</v>
      </c>
      <c r="CX6" s="141">
        <f t="shared" si="5"/>
        <v>2020</v>
      </c>
      <c r="CY6" s="141">
        <f t="shared" si="5"/>
        <v>2020</v>
      </c>
      <c r="CZ6" s="141">
        <f t="shared" si="5"/>
        <v>2020</v>
      </c>
      <c r="DA6" s="141">
        <f t="shared" si="5"/>
        <v>2020</v>
      </c>
      <c r="DB6" s="141">
        <f t="shared" si="5"/>
        <v>2020</v>
      </c>
      <c r="DC6" s="141">
        <f t="shared" si="5"/>
        <v>2020</v>
      </c>
      <c r="DD6" s="141">
        <f t="shared" si="5"/>
        <v>2020</v>
      </c>
      <c r="DE6" s="141">
        <f t="shared" si="5"/>
        <v>2020</v>
      </c>
      <c r="DF6" s="141">
        <f t="shared" si="5"/>
        <v>2020</v>
      </c>
      <c r="DG6" s="141">
        <f t="shared" si="5"/>
        <v>2020</v>
      </c>
      <c r="DH6" s="141">
        <f t="shared" si="5"/>
        <v>2020</v>
      </c>
      <c r="DI6" s="141">
        <f t="shared" si="5"/>
        <v>2020</v>
      </c>
      <c r="DJ6" s="141">
        <f t="shared" si="5"/>
        <v>2020</v>
      </c>
      <c r="DK6" s="140" t="s">
        <v>275</v>
      </c>
      <c r="DL6" s="141">
        <f>$C$2-2</f>
        <v>2020</v>
      </c>
      <c r="EK6" s="141"/>
    </row>
    <row r="7" spans="1:141" s="3" customFormat="1" x14ac:dyDescent="0.2">
      <c r="A7" s="87" t="s">
        <v>1</v>
      </c>
      <c r="B7" s="87" t="s">
        <v>0</v>
      </c>
      <c r="C7" s="87" t="s">
        <v>166</v>
      </c>
      <c r="D7" s="87" t="s">
        <v>200</v>
      </c>
      <c r="E7" s="101"/>
      <c r="F7" s="101" t="s">
        <v>181</v>
      </c>
      <c r="G7" s="101" t="s">
        <v>181</v>
      </c>
      <c r="H7" s="101" t="s">
        <v>181</v>
      </c>
      <c r="I7" s="101" t="s">
        <v>181</v>
      </c>
      <c r="J7" s="101" t="s">
        <v>181</v>
      </c>
      <c r="K7" s="101" t="s">
        <v>181</v>
      </c>
      <c r="L7" s="101" t="s">
        <v>201</v>
      </c>
      <c r="M7" s="101" t="s">
        <v>201</v>
      </c>
      <c r="N7" s="101" t="s">
        <v>201</v>
      </c>
      <c r="O7" s="101" t="s">
        <v>201</v>
      </c>
      <c r="P7" s="101" t="s">
        <v>201</v>
      </c>
      <c r="Q7" s="101" t="s">
        <v>201</v>
      </c>
      <c r="R7" s="101" t="s">
        <v>201</v>
      </c>
      <c r="S7" s="101" t="s">
        <v>201</v>
      </c>
      <c r="T7" s="101" t="s">
        <v>201</v>
      </c>
      <c r="U7" s="101" t="s">
        <v>201</v>
      </c>
      <c r="V7" s="101" t="s">
        <v>201</v>
      </c>
      <c r="W7" s="101" t="s">
        <v>201</v>
      </c>
      <c r="X7" s="101" t="s">
        <v>201</v>
      </c>
      <c r="Y7" s="101" t="s">
        <v>201</v>
      </c>
      <c r="Z7" s="101" t="s">
        <v>201</v>
      </c>
      <c r="AA7" s="101" t="s">
        <v>201</v>
      </c>
      <c r="AB7" s="101" t="s">
        <v>201</v>
      </c>
      <c r="AC7" s="101" t="s">
        <v>201</v>
      </c>
      <c r="AD7" s="101" t="s">
        <v>201</v>
      </c>
      <c r="AE7" s="101" t="s">
        <v>201</v>
      </c>
      <c r="AF7" s="101" t="s">
        <v>201</v>
      </c>
      <c r="AG7" s="101" t="s">
        <v>182</v>
      </c>
      <c r="AH7" s="101" t="s">
        <v>182</v>
      </c>
      <c r="AI7" s="101" t="s">
        <v>182</v>
      </c>
      <c r="AJ7" s="101" t="s">
        <v>182</v>
      </c>
      <c r="AK7" s="101" t="s">
        <v>182</v>
      </c>
      <c r="AL7" s="101" t="s">
        <v>182</v>
      </c>
      <c r="AM7" s="101" t="s">
        <v>182</v>
      </c>
      <c r="AN7" s="101" t="s">
        <v>182</v>
      </c>
      <c r="AO7" s="101" t="s">
        <v>182</v>
      </c>
      <c r="AP7" s="101" t="s">
        <v>182</v>
      </c>
      <c r="AQ7" s="101" t="s">
        <v>182</v>
      </c>
      <c r="AR7" s="101" t="s">
        <v>182</v>
      </c>
      <c r="AS7" s="101" t="s">
        <v>182</v>
      </c>
      <c r="AT7" s="101" t="s">
        <v>182</v>
      </c>
      <c r="AU7" s="101" t="s">
        <v>182</v>
      </c>
      <c r="AV7" s="101" t="s">
        <v>182</v>
      </c>
      <c r="AW7" s="101" t="s">
        <v>183</v>
      </c>
      <c r="AX7" s="101" t="s">
        <v>181</v>
      </c>
      <c r="AY7" s="101" t="s">
        <v>197</v>
      </c>
      <c r="AZ7" s="101"/>
      <c r="BA7" s="101" t="s">
        <v>214</v>
      </c>
      <c r="BB7" s="101" t="s">
        <v>214</v>
      </c>
      <c r="BC7" s="101"/>
      <c r="BD7" s="101"/>
      <c r="BE7" s="101" t="s">
        <v>184</v>
      </c>
      <c r="BF7" s="101" t="s">
        <v>184</v>
      </c>
      <c r="BG7" s="101" t="s">
        <v>184</v>
      </c>
      <c r="BH7" s="101" t="s">
        <v>184</v>
      </c>
      <c r="BI7" s="101" t="s">
        <v>184</v>
      </c>
      <c r="BJ7" s="101" t="s">
        <v>184</v>
      </c>
      <c r="BK7" s="101" t="s">
        <v>184</v>
      </c>
      <c r="BL7" s="101" t="s">
        <v>184</v>
      </c>
      <c r="BM7" s="101" t="s">
        <v>184</v>
      </c>
      <c r="BN7" s="101" t="s">
        <v>184</v>
      </c>
      <c r="BO7" s="101" t="s">
        <v>184</v>
      </c>
      <c r="BP7" s="101" t="s">
        <v>184</v>
      </c>
      <c r="BQ7" s="101" t="s">
        <v>184</v>
      </c>
      <c r="BR7" s="101" t="s">
        <v>184</v>
      </c>
      <c r="BS7" s="101"/>
      <c r="BT7" s="101"/>
      <c r="BU7" s="101"/>
      <c r="BV7" s="101"/>
      <c r="BW7" s="101"/>
      <c r="BX7" s="101"/>
      <c r="BY7" s="101"/>
      <c r="BZ7" s="101"/>
      <c r="CA7" s="101"/>
      <c r="CB7" s="101"/>
      <c r="CC7" s="101"/>
      <c r="CD7" s="101"/>
      <c r="CE7" s="101" t="s">
        <v>182</v>
      </c>
      <c r="CF7" s="101" t="s">
        <v>182</v>
      </c>
      <c r="CG7" s="101" t="s">
        <v>182</v>
      </c>
      <c r="CH7" s="101" t="s">
        <v>182</v>
      </c>
      <c r="CI7" s="101" t="s">
        <v>182</v>
      </c>
      <c r="CJ7" s="101" t="s">
        <v>182</v>
      </c>
      <c r="CK7" s="101" t="s">
        <v>182</v>
      </c>
      <c r="CL7" s="101" t="s">
        <v>182</v>
      </c>
      <c r="CM7" s="101" t="s">
        <v>182</v>
      </c>
      <c r="CN7" s="101" t="s">
        <v>182</v>
      </c>
      <c r="CO7" s="101" t="s">
        <v>182</v>
      </c>
      <c r="CP7" s="101" t="s">
        <v>182</v>
      </c>
      <c r="CQ7" s="101" t="s">
        <v>182</v>
      </c>
      <c r="CR7" s="101" t="s">
        <v>201</v>
      </c>
      <c r="CS7" s="101" t="s">
        <v>201</v>
      </c>
      <c r="CT7" s="101" t="s">
        <v>201</v>
      </c>
      <c r="CU7" s="101" t="s">
        <v>201</v>
      </c>
      <c r="CV7" s="101" t="s">
        <v>201</v>
      </c>
      <c r="CW7" s="101" t="s">
        <v>201</v>
      </c>
      <c r="CX7" s="101" t="s">
        <v>201</v>
      </c>
      <c r="CY7" s="101" t="s">
        <v>201</v>
      </c>
      <c r="CZ7" s="101" t="s">
        <v>201</v>
      </c>
      <c r="DA7" s="101" t="s">
        <v>201</v>
      </c>
      <c r="DB7" s="101" t="s">
        <v>201</v>
      </c>
      <c r="DC7" s="101" t="s">
        <v>201</v>
      </c>
      <c r="DD7" s="101" t="s">
        <v>201</v>
      </c>
      <c r="DE7" s="101" t="s">
        <v>201</v>
      </c>
      <c r="DF7" s="101" t="s">
        <v>201</v>
      </c>
      <c r="DG7" s="101" t="s">
        <v>201</v>
      </c>
      <c r="DH7" s="101" t="s">
        <v>201</v>
      </c>
      <c r="DI7" s="101" t="s">
        <v>201</v>
      </c>
      <c r="DJ7" s="101" t="s">
        <v>201</v>
      </c>
      <c r="DK7" s="101" t="s">
        <v>201</v>
      </c>
      <c r="DL7" s="101" t="s">
        <v>201</v>
      </c>
    </row>
    <row r="8" spans="1:141" ht="15" x14ac:dyDescent="0.25">
      <c r="A8" s="303">
        <v>1</v>
      </c>
      <c r="B8">
        <v>1</v>
      </c>
      <c r="C8" s="1" t="s">
        <v>2</v>
      </c>
      <c r="D8" s="1" t="s">
        <v>442</v>
      </c>
      <c r="E8" s="14">
        <v>2020</v>
      </c>
      <c r="F8" s="82">
        <v>2011</v>
      </c>
      <c r="G8" s="82">
        <v>1551342</v>
      </c>
      <c r="H8" s="82">
        <v>1130451</v>
      </c>
      <c r="I8" s="82">
        <v>380</v>
      </c>
      <c r="J8" s="82">
        <v>306215</v>
      </c>
      <c r="K8" s="82">
        <v>232131</v>
      </c>
      <c r="L8" s="131">
        <v>37</v>
      </c>
      <c r="M8" s="131">
        <v>41</v>
      </c>
      <c r="N8" s="131">
        <v>0</v>
      </c>
      <c r="O8" s="132">
        <v>0</v>
      </c>
      <c r="P8" s="3" t="s">
        <v>407</v>
      </c>
      <c r="Q8" s="79">
        <v>41</v>
      </c>
      <c r="R8" s="131">
        <v>17</v>
      </c>
      <c r="S8" s="131">
        <v>0</v>
      </c>
      <c r="T8" s="80" t="s">
        <v>407</v>
      </c>
      <c r="U8" s="80" t="s">
        <v>407</v>
      </c>
      <c r="V8" s="79">
        <v>17</v>
      </c>
      <c r="W8" s="131">
        <v>0</v>
      </c>
      <c r="X8" s="3" t="s">
        <v>407</v>
      </c>
      <c r="Y8" s="3" t="s">
        <v>407</v>
      </c>
      <c r="Z8" s="3" t="s">
        <v>407</v>
      </c>
      <c r="AA8" s="79">
        <v>0</v>
      </c>
      <c r="AB8" s="4">
        <v>95</v>
      </c>
      <c r="AC8" s="80">
        <v>106.36</v>
      </c>
      <c r="AD8" s="80">
        <v>99.68</v>
      </c>
      <c r="AE8" s="3">
        <v>100.88</v>
      </c>
      <c r="AF8" s="81">
        <v>130</v>
      </c>
      <c r="AG8" s="105">
        <v>8858579</v>
      </c>
      <c r="AH8" s="105">
        <v>8858579</v>
      </c>
      <c r="AI8" s="105">
        <v>0</v>
      </c>
      <c r="AJ8" s="105">
        <v>0</v>
      </c>
      <c r="AK8" s="82" t="s">
        <v>407</v>
      </c>
      <c r="AL8" s="135">
        <v>8858579</v>
      </c>
      <c r="AM8" s="135">
        <v>0</v>
      </c>
      <c r="AN8" s="82" t="s">
        <v>407</v>
      </c>
      <c r="AO8" s="82" t="s">
        <v>407</v>
      </c>
      <c r="AP8" s="105">
        <v>0</v>
      </c>
      <c r="AQ8" s="82" t="s">
        <v>407</v>
      </c>
      <c r="AR8" s="82" t="s">
        <v>407</v>
      </c>
      <c r="AS8" s="82" t="s">
        <v>407</v>
      </c>
      <c r="AT8" s="104">
        <v>4405</v>
      </c>
      <c r="AU8" s="82">
        <v>4198</v>
      </c>
      <c r="AV8" s="82">
        <v>3770</v>
      </c>
      <c r="AW8" s="80">
        <v>264.02999999999997</v>
      </c>
      <c r="AX8" s="82">
        <v>2011</v>
      </c>
      <c r="AY8" s="80">
        <v>7.6166321223930504</v>
      </c>
      <c r="AZ8" s="83">
        <v>0.13170000000000001</v>
      </c>
      <c r="BA8" s="3">
        <v>1610</v>
      </c>
      <c r="BB8" s="3">
        <v>12225</v>
      </c>
      <c r="BC8" s="123">
        <v>102.3</v>
      </c>
      <c r="BD8" s="3">
        <v>104.2</v>
      </c>
      <c r="BE8" s="86">
        <v>152</v>
      </c>
      <c r="BF8" s="86"/>
      <c r="BG8" s="86"/>
      <c r="BH8" s="86" t="s">
        <v>407</v>
      </c>
      <c r="BI8" s="92">
        <v>35</v>
      </c>
      <c r="BJ8" s="86"/>
      <c r="BK8" s="86" t="s">
        <v>407</v>
      </c>
      <c r="BL8" s="86" t="s">
        <v>407</v>
      </c>
      <c r="BM8" s="86"/>
      <c r="BN8" s="86" t="s">
        <v>407</v>
      </c>
      <c r="BO8" s="86" t="s">
        <v>407</v>
      </c>
      <c r="BP8" s="86" t="s">
        <v>407</v>
      </c>
      <c r="BQ8" s="86" t="s">
        <v>407</v>
      </c>
      <c r="BR8" s="86" t="s">
        <v>407</v>
      </c>
      <c r="BS8" s="3" t="s">
        <v>2</v>
      </c>
      <c r="BT8" s="3"/>
      <c r="BU8" s="3"/>
      <c r="BV8" s="3" t="s">
        <v>407</v>
      </c>
      <c r="BW8" s="3" t="s">
        <v>392</v>
      </c>
      <c r="BX8" s="3"/>
      <c r="BY8" s="3" t="s">
        <v>407</v>
      </c>
      <c r="BZ8" s="3" t="s">
        <v>407</v>
      </c>
      <c r="CA8" s="3"/>
      <c r="CB8" s="3" t="s">
        <v>407</v>
      </c>
      <c r="CC8" s="3" t="s">
        <v>407</v>
      </c>
      <c r="CD8" s="3" t="s">
        <v>407</v>
      </c>
      <c r="CE8" s="85">
        <v>8499713</v>
      </c>
      <c r="CF8" s="82">
        <v>8499713</v>
      </c>
      <c r="CG8" s="82">
        <v>0</v>
      </c>
      <c r="CH8" s="82">
        <v>0</v>
      </c>
      <c r="CI8" s="82" t="s">
        <v>407</v>
      </c>
      <c r="CJ8" s="82">
        <v>8499713</v>
      </c>
      <c r="CK8" s="82">
        <v>0</v>
      </c>
      <c r="CL8" s="82" t="s">
        <v>407</v>
      </c>
      <c r="CM8" s="82" t="s">
        <v>407</v>
      </c>
      <c r="CN8" s="82">
        <v>0</v>
      </c>
      <c r="CO8" s="82" t="s">
        <v>407</v>
      </c>
      <c r="CP8" s="82" t="s">
        <v>407</v>
      </c>
      <c r="CQ8" s="82" t="s">
        <v>407</v>
      </c>
      <c r="CR8" s="131">
        <v>37</v>
      </c>
      <c r="CS8" s="131">
        <v>41</v>
      </c>
      <c r="CT8" s="131">
        <v>0</v>
      </c>
      <c r="CU8" s="132">
        <v>0</v>
      </c>
      <c r="CV8" s="3" t="s">
        <v>407</v>
      </c>
      <c r="CW8" s="79">
        <v>41</v>
      </c>
      <c r="CX8" s="131">
        <v>17</v>
      </c>
      <c r="CY8" s="131">
        <v>0</v>
      </c>
      <c r="CZ8" s="80" t="s">
        <v>407</v>
      </c>
      <c r="DA8" s="80" t="s">
        <v>407</v>
      </c>
      <c r="DB8" s="79">
        <v>17</v>
      </c>
      <c r="DC8" s="131">
        <v>0</v>
      </c>
      <c r="DD8" s="3" t="s">
        <v>407</v>
      </c>
      <c r="DE8" s="3" t="s">
        <v>407</v>
      </c>
      <c r="DF8" s="3" t="s">
        <v>407</v>
      </c>
      <c r="DG8" s="79">
        <v>0</v>
      </c>
      <c r="DH8" s="4">
        <v>95</v>
      </c>
      <c r="DI8" s="80">
        <v>106.35</v>
      </c>
      <c r="DJ8" s="217">
        <v>99.67</v>
      </c>
      <c r="DK8" s="80">
        <v>100.87</v>
      </c>
      <c r="DL8" s="3">
        <v>135</v>
      </c>
    </row>
    <row r="9" spans="1:141" ht="15" x14ac:dyDescent="0.25">
      <c r="A9" s="303">
        <v>2</v>
      </c>
      <c r="B9">
        <v>2</v>
      </c>
      <c r="C9" s="1" t="s">
        <v>3</v>
      </c>
      <c r="D9" s="1" t="s">
        <v>442</v>
      </c>
      <c r="E9" s="14">
        <v>2020</v>
      </c>
      <c r="F9" s="82">
        <v>12246</v>
      </c>
      <c r="G9" s="82">
        <v>1551342</v>
      </c>
      <c r="H9" s="82">
        <v>1130451</v>
      </c>
      <c r="I9" s="82">
        <v>2444</v>
      </c>
      <c r="J9" s="82">
        <v>306215</v>
      </c>
      <c r="K9" s="82">
        <v>232131</v>
      </c>
      <c r="L9" s="131">
        <v>107</v>
      </c>
      <c r="M9" s="131">
        <v>0</v>
      </c>
      <c r="N9" s="131">
        <v>0</v>
      </c>
      <c r="O9" s="132">
        <v>0</v>
      </c>
      <c r="P9" s="3" t="s">
        <v>407</v>
      </c>
      <c r="Q9" s="79">
        <v>0</v>
      </c>
      <c r="R9" s="131">
        <v>17</v>
      </c>
      <c r="S9" s="131">
        <v>0</v>
      </c>
      <c r="T9" s="80" t="s">
        <v>407</v>
      </c>
      <c r="U9" s="80" t="s">
        <v>407</v>
      </c>
      <c r="V9" s="79">
        <v>17</v>
      </c>
      <c r="W9" s="131">
        <v>0</v>
      </c>
      <c r="X9" s="3" t="s">
        <v>407</v>
      </c>
      <c r="Y9" s="3" t="s">
        <v>407</v>
      </c>
      <c r="Z9" s="3" t="s">
        <v>407</v>
      </c>
      <c r="AA9" s="79">
        <v>0</v>
      </c>
      <c r="AB9" s="4">
        <v>124</v>
      </c>
      <c r="AC9" s="80">
        <v>106.36</v>
      </c>
      <c r="AD9" s="80">
        <v>99.68</v>
      </c>
      <c r="AE9" s="3">
        <v>100.88</v>
      </c>
      <c r="AF9" s="81">
        <v>130</v>
      </c>
      <c r="AG9" s="105">
        <v>31949205</v>
      </c>
      <c r="AH9" s="105">
        <v>0</v>
      </c>
      <c r="AI9" s="105">
        <v>0</v>
      </c>
      <c r="AJ9" s="105">
        <v>0</v>
      </c>
      <c r="AK9" s="82" t="s">
        <v>407</v>
      </c>
      <c r="AL9" s="135">
        <v>31949205</v>
      </c>
      <c r="AM9" s="135">
        <v>0</v>
      </c>
      <c r="AN9" s="82" t="s">
        <v>407</v>
      </c>
      <c r="AO9" s="82" t="s">
        <v>407</v>
      </c>
      <c r="AP9" s="105">
        <v>0</v>
      </c>
      <c r="AQ9" s="82" t="s">
        <v>407</v>
      </c>
      <c r="AR9" s="82" t="s">
        <v>407</v>
      </c>
      <c r="AS9" s="82" t="s">
        <v>407</v>
      </c>
      <c r="AT9" s="104">
        <v>2609</v>
      </c>
      <c r="AU9" s="82">
        <v>4198</v>
      </c>
      <c r="AV9" s="82">
        <v>3770</v>
      </c>
      <c r="AW9" s="80">
        <v>1164.25</v>
      </c>
      <c r="AX9" s="82">
        <v>12246</v>
      </c>
      <c r="AY9" s="80">
        <v>10.518351598850799</v>
      </c>
      <c r="AZ9" s="83">
        <v>4.1999999999999997E-3</v>
      </c>
      <c r="BA9" s="3">
        <v>71</v>
      </c>
      <c r="BB9" s="3">
        <v>16946</v>
      </c>
      <c r="BC9" s="123">
        <v>102.3</v>
      </c>
      <c r="BD9" s="3">
        <v>104.2</v>
      </c>
      <c r="BE9" s="86"/>
      <c r="BF9" s="86"/>
      <c r="BG9" s="86"/>
      <c r="BH9" s="86" t="s">
        <v>407</v>
      </c>
      <c r="BI9" s="92">
        <v>276</v>
      </c>
      <c r="BJ9" s="86"/>
      <c r="BK9" s="86" t="s">
        <v>407</v>
      </c>
      <c r="BL9" s="86" t="s">
        <v>407</v>
      </c>
      <c r="BM9" s="86"/>
      <c r="BN9" s="86" t="s">
        <v>407</v>
      </c>
      <c r="BO9" s="86" t="s">
        <v>407</v>
      </c>
      <c r="BP9" s="86" t="s">
        <v>407</v>
      </c>
      <c r="BQ9" s="86" t="s">
        <v>407</v>
      </c>
      <c r="BR9" s="86" t="s">
        <v>407</v>
      </c>
      <c r="BS9" s="3"/>
      <c r="BT9" s="3"/>
      <c r="BU9" s="3"/>
      <c r="BV9" s="3" t="s">
        <v>407</v>
      </c>
      <c r="BW9" s="3" t="s">
        <v>392</v>
      </c>
      <c r="BX9" s="3"/>
      <c r="BY9" s="3" t="s">
        <v>407</v>
      </c>
      <c r="BZ9" s="3" t="s">
        <v>407</v>
      </c>
      <c r="CA9" s="3"/>
      <c r="CB9" s="3" t="s">
        <v>407</v>
      </c>
      <c r="CC9" s="3" t="s">
        <v>407</v>
      </c>
      <c r="CD9" s="3" t="s">
        <v>407</v>
      </c>
      <c r="CE9" s="85">
        <v>43858440</v>
      </c>
      <c r="CF9" s="82">
        <v>0</v>
      </c>
      <c r="CG9" s="82">
        <v>0</v>
      </c>
      <c r="CH9" s="82">
        <v>0</v>
      </c>
      <c r="CI9" s="82" t="s">
        <v>407</v>
      </c>
      <c r="CJ9" s="82">
        <v>43858440</v>
      </c>
      <c r="CK9" s="82">
        <v>0</v>
      </c>
      <c r="CL9" s="82" t="s">
        <v>407</v>
      </c>
      <c r="CM9" s="82" t="s">
        <v>407</v>
      </c>
      <c r="CN9" s="82">
        <v>0</v>
      </c>
      <c r="CO9" s="82" t="s">
        <v>407</v>
      </c>
      <c r="CP9" s="82" t="s">
        <v>407</v>
      </c>
      <c r="CQ9" s="82" t="s">
        <v>407</v>
      </c>
      <c r="CR9" s="131">
        <v>107</v>
      </c>
      <c r="CS9" s="131">
        <v>0</v>
      </c>
      <c r="CT9" s="131">
        <v>0</v>
      </c>
      <c r="CU9" s="132">
        <v>0</v>
      </c>
      <c r="CV9" s="3" t="s">
        <v>407</v>
      </c>
      <c r="CW9" s="79">
        <v>0</v>
      </c>
      <c r="CX9" s="131">
        <v>17</v>
      </c>
      <c r="CY9" s="131">
        <v>0</v>
      </c>
      <c r="CZ9" s="80" t="s">
        <v>407</v>
      </c>
      <c r="DA9" s="80" t="s">
        <v>407</v>
      </c>
      <c r="DB9" s="79">
        <v>17</v>
      </c>
      <c r="DC9" s="131">
        <v>0</v>
      </c>
      <c r="DD9" s="3" t="s">
        <v>407</v>
      </c>
      <c r="DE9" s="3" t="s">
        <v>407</v>
      </c>
      <c r="DF9" s="3" t="s">
        <v>407</v>
      </c>
      <c r="DG9" s="79">
        <v>0</v>
      </c>
      <c r="DH9" s="4">
        <v>124</v>
      </c>
      <c r="DI9" s="80">
        <v>106.35</v>
      </c>
      <c r="DJ9" s="217">
        <v>99.67</v>
      </c>
      <c r="DK9" s="80">
        <v>100.87</v>
      </c>
      <c r="DL9" s="3">
        <v>135</v>
      </c>
    </row>
    <row r="10" spans="1:141" ht="15" x14ac:dyDescent="0.25">
      <c r="A10" s="303">
        <v>3</v>
      </c>
      <c r="B10">
        <v>3</v>
      </c>
      <c r="C10" s="1" t="s">
        <v>4</v>
      </c>
      <c r="D10" s="1" t="s">
        <v>442</v>
      </c>
      <c r="E10" s="14">
        <v>2020</v>
      </c>
      <c r="F10" s="82">
        <v>5610</v>
      </c>
      <c r="G10" s="82">
        <v>1551342</v>
      </c>
      <c r="H10" s="82">
        <v>1130451</v>
      </c>
      <c r="I10" s="82">
        <v>1351</v>
      </c>
      <c r="J10" s="82">
        <v>306215</v>
      </c>
      <c r="K10" s="82">
        <v>232131</v>
      </c>
      <c r="L10" s="131">
        <v>93</v>
      </c>
      <c r="M10" s="131">
        <v>0</v>
      </c>
      <c r="N10" s="131">
        <v>0</v>
      </c>
      <c r="O10" s="132">
        <v>0</v>
      </c>
      <c r="P10" s="3" t="s">
        <v>407</v>
      </c>
      <c r="Q10" s="79">
        <v>0</v>
      </c>
      <c r="R10" s="131">
        <v>16</v>
      </c>
      <c r="S10" s="131">
        <v>0</v>
      </c>
      <c r="T10" s="80" t="s">
        <v>407</v>
      </c>
      <c r="U10" s="80" t="s">
        <v>407</v>
      </c>
      <c r="V10" s="79">
        <v>16</v>
      </c>
      <c r="W10" s="131">
        <v>0</v>
      </c>
      <c r="X10" s="3" t="s">
        <v>407</v>
      </c>
      <c r="Y10" s="3" t="s">
        <v>407</v>
      </c>
      <c r="Z10" s="3" t="s">
        <v>407</v>
      </c>
      <c r="AA10" s="79">
        <v>0</v>
      </c>
      <c r="AB10" s="4">
        <v>109</v>
      </c>
      <c r="AC10" s="80">
        <v>106.36</v>
      </c>
      <c r="AD10" s="80">
        <v>99.68</v>
      </c>
      <c r="AE10" s="3">
        <v>100.88</v>
      </c>
      <c r="AF10" s="81">
        <v>130</v>
      </c>
      <c r="AG10" s="105">
        <v>15463022</v>
      </c>
      <c r="AH10" s="105">
        <v>0</v>
      </c>
      <c r="AI10" s="105">
        <v>0</v>
      </c>
      <c r="AJ10" s="105">
        <v>0</v>
      </c>
      <c r="AK10" s="82" t="s">
        <v>407</v>
      </c>
      <c r="AL10" s="135">
        <v>15463022</v>
      </c>
      <c r="AM10" s="135">
        <v>0</v>
      </c>
      <c r="AN10" s="82" t="s">
        <v>407</v>
      </c>
      <c r="AO10" s="82" t="s">
        <v>407</v>
      </c>
      <c r="AP10" s="105">
        <v>0</v>
      </c>
      <c r="AQ10" s="82" t="s">
        <v>407</v>
      </c>
      <c r="AR10" s="82" t="s">
        <v>407</v>
      </c>
      <c r="AS10" s="82" t="s">
        <v>407</v>
      </c>
      <c r="AT10" s="104">
        <v>2756</v>
      </c>
      <c r="AU10" s="82">
        <v>4198</v>
      </c>
      <c r="AV10" s="82">
        <v>3770</v>
      </c>
      <c r="AW10" s="80">
        <v>756.92</v>
      </c>
      <c r="AX10" s="82">
        <v>5610</v>
      </c>
      <c r="AY10" s="80">
        <v>7.4115809860472996</v>
      </c>
      <c r="AZ10" s="83">
        <v>8.6E-3</v>
      </c>
      <c r="BA10" s="3">
        <v>102</v>
      </c>
      <c r="BB10" s="3">
        <v>11893</v>
      </c>
      <c r="BC10" s="123">
        <v>102.3</v>
      </c>
      <c r="BD10" s="3">
        <v>104.2</v>
      </c>
      <c r="BE10" s="86"/>
      <c r="BF10" s="86"/>
      <c r="BG10" s="86"/>
      <c r="BH10" s="86" t="s">
        <v>407</v>
      </c>
      <c r="BI10" s="92">
        <v>158</v>
      </c>
      <c r="BJ10" s="86"/>
      <c r="BK10" s="86" t="s">
        <v>407</v>
      </c>
      <c r="BL10" s="86" t="s">
        <v>407</v>
      </c>
      <c r="BM10" s="86"/>
      <c r="BN10" s="86" t="s">
        <v>407</v>
      </c>
      <c r="BO10" s="86" t="s">
        <v>407</v>
      </c>
      <c r="BP10" s="86" t="s">
        <v>407</v>
      </c>
      <c r="BQ10" s="86" t="s">
        <v>407</v>
      </c>
      <c r="BR10" s="86" t="s">
        <v>407</v>
      </c>
      <c r="BS10" s="3"/>
      <c r="BT10" s="3"/>
      <c r="BU10" s="3"/>
      <c r="BV10" s="3" t="s">
        <v>407</v>
      </c>
      <c r="BW10" s="3" t="s">
        <v>4</v>
      </c>
      <c r="BX10" s="3"/>
      <c r="BY10" s="3" t="s">
        <v>407</v>
      </c>
      <c r="BZ10" s="3" t="s">
        <v>407</v>
      </c>
      <c r="CA10" s="3"/>
      <c r="CB10" s="3" t="s">
        <v>407</v>
      </c>
      <c r="CC10" s="3" t="s">
        <v>407</v>
      </c>
      <c r="CD10" s="3" t="s">
        <v>407</v>
      </c>
      <c r="CE10" s="85">
        <v>20094077</v>
      </c>
      <c r="CF10" s="82">
        <v>0</v>
      </c>
      <c r="CG10" s="82">
        <v>0</v>
      </c>
      <c r="CH10" s="82">
        <v>0</v>
      </c>
      <c r="CI10" s="82" t="s">
        <v>407</v>
      </c>
      <c r="CJ10" s="82">
        <v>20094077</v>
      </c>
      <c r="CK10" s="82">
        <v>0</v>
      </c>
      <c r="CL10" s="82" t="s">
        <v>407</v>
      </c>
      <c r="CM10" s="82" t="s">
        <v>407</v>
      </c>
      <c r="CN10" s="82">
        <v>0</v>
      </c>
      <c r="CO10" s="82" t="s">
        <v>407</v>
      </c>
      <c r="CP10" s="82" t="s">
        <v>407</v>
      </c>
      <c r="CQ10" s="82" t="s">
        <v>407</v>
      </c>
      <c r="CR10" s="131">
        <v>93</v>
      </c>
      <c r="CS10" s="131">
        <v>0</v>
      </c>
      <c r="CT10" s="131">
        <v>0</v>
      </c>
      <c r="CU10" s="132">
        <v>0</v>
      </c>
      <c r="CV10" s="3" t="s">
        <v>407</v>
      </c>
      <c r="CW10" s="79">
        <v>0</v>
      </c>
      <c r="CX10" s="131">
        <v>16</v>
      </c>
      <c r="CY10" s="131">
        <v>0</v>
      </c>
      <c r="CZ10" s="80" t="s">
        <v>407</v>
      </c>
      <c r="DA10" s="80" t="s">
        <v>407</v>
      </c>
      <c r="DB10" s="79">
        <v>16</v>
      </c>
      <c r="DC10" s="131">
        <v>0</v>
      </c>
      <c r="DD10" s="3" t="s">
        <v>407</v>
      </c>
      <c r="DE10" s="3" t="s">
        <v>407</v>
      </c>
      <c r="DF10" s="3" t="s">
        <v>407</v>
      </c>
      <c r="DG10" s="79">
        <v>0</v>
      </c>
      <c r="DH10" s="4">
        <v>109</v>
      </c>
      <c r="DI10" s="80">
        <v>106.35</v>
      </c>
      <c r="DJ10" s="217">
        <v>99.67</v>
      </c>
      <c r="DK10" s="80">
        <v>100.87</v>
      </c>
      <c r="DL10" s="3">
        <v>135</v>
      </c>
    </row>
    <row r="11" spans="1:141" ht="15" x14ac:dyDescent="0.25">
      <c r="A11" s="303">
        <v>4</v>
      </c>
      <c r="B11">
        <v>4</v>
      </c>
      <c r="C11" s="1" t="s">
        <v>5</v>
      </c>
      <c r="D11" s="1" t="s">
        <v>442</v>
      </c>
      <c r="E11" s="14">
        <v>2020</v>
      </c>
      <c r="F11" s="82">
        <v>3797</v>
      </c>
      <c r="G11" s="82">
        <v>1551342</v>
      </c>
      <c r="H11" s="82">
        <v>1130451</v>
      </c>
      <c r="I11" s="82">
        <v>835</v>
      </c>
      <c r="J11" s="82">
        <v>306215</v>
      </c>
      <c r="K11" s="82">
        <v>232131</v>
      </c>
      <c r="L11" s="131">
        <v>90</v>
      </c>
      <c r="M11" s="131">
        <v>0</v>
      </c>
      <c r="N11" s="131">
        <v>0</v>
      </c>
      <c r="O11" s="132">
        <v>0</v>
      </c>
      <c r="P11" s="3" t="s">
        <v>407</v>
      </c>
      <c r="Q11" s="79">
        <v>0</v>
      </c>
      <c r="R11" s="131">
        <v>22</v>
      </c>
      <c r="S11" s="131">
        <v>0</v>
      </c>
      <c r="T11" s="80" t="s">
        <v>407</v>
      </c>
      <c r="U11" s="80" t="s">
        <v>407</v>
      </c>
      <c r="V11" s="79">
        <v>22</v>
      </c>
      <c r="W11" s="131">
        <v>0</v>
      </c>
      <c r="X11" s="3" t="s">
        <v>407</v>
      </c>
      <c r="Y11" s="3" t="s">
        <v>407</v>
      </c>
      <c r="Z11" s="3" t="s">
        <v>407</v>
      </c>
      <c r="AA11" s="79">
        <v>0</v>
      </c>
      <c r="AB11" s="4">
        <v>112</v>
      </c>
      <c r="AC11" s="80">
        <v>106.36</v>
      </c>
      <c r="AD11" s="80">
        <v>99.68</v>
      </c>
      <c r="AE11" s="3">
        <v>100.88</v>
      </c>
      <c r="AF11" s="81">
        <v>130</v>
      </c>
      <c r="AG11" s="105">
        <v>12081250</v>
      </c>
      <c r="AH11" s="105">
        <v>0</v>
      </c>
      <c r="AI11" s="105">
        <v>0</v>
      </c>
      <c r="AJ11" s="105">
        <v>0</v>
      </c>
      <c r="AK11" s="82" t="s">
        <v>407</v>
      </c>
      <c r="AL11" s="135">
        <v>12081250</v>
      </c>
      <c r="AM11" s="135">
        <v>0</v>
      </c>
      <c r="AN11" s="82" t="s">
        <v>407</v>
      </c>
      <c r="AO11" s="82" t="s">
        <v>407</v>
      </c>
      <c r="AP11" s="105">
        <v>0</v>
      </c>
      <c r="AQ11" s="82" t="s">
        <v>407</v>
      </c>
      <c r="AR11" s="82" t="s">
        <v>407</v>
      </c>
      <c r="AS11" s="82" t="s">
        <v>407</v>
      </c>
      <c r="AT11" s="104">
        <v>3182</v>
      </c>
      <c r="AU11" s="82">
        <v>4198</v>
      </c>
      <c r="AV11" s="82">
        <v>3770</v>
      </c>
      <c r="AW11" s="80">
        <v>285.39999999999998</v>
      </c>
      <c r="AX11" s="82">
        <v>3797</v>
      </c>
      <c r="AY11" s="80">
        <v>13.303928645066501</v>
      </c>
      <c r="AZ11" s="83">
        <v>0.1245</v>
      </c>
      <c r="BA11" s="3">
        <v>2658</v>
      </c>
      <c r="BB11" s="3">
        <v>21344</v>
      </c>
      <c r="BC11" s="123">
        <v>102.3</v>
      </c>
      <c r="BD11" s="3">
        <v>104.2</v>
      </c>
      <c r="BE11" s="86"/>
      <c r="BF11" s="86"/>
      <c r="BG11" s="86"/>
      <c r="BH11" s="86" t="s">
        <v>407</v>
      </c>
      <c r="BI11" s="92">
        <v>95</v>
      </c>
      <c r="BJ11" s="86"/>
      <c r="BK11" s="86" t="s">
        <v>407</v>
      </c>
      <c r="BL11" s="86" t="s">
        <v>407</v>
      </c>
      <c r="BM11" s="86"/>
      <c r="BN11" s="86" t="s">
        <v>407</v>
      </c>
      <c r="BO11" s="86" t="s">
        <v>407</v>
      </c>
      <c r="BP11" s="86" t="s">
        <v>407</v>
      </c>
      <c r="BQ11" s="86" t="s">
        <v>407</v>
      </c>
      <c r="BR11" s="86" t="s">
        <v>407</v>
      </c>
      <c r="BS11" s="3"/>
      <c r="BT11" s="3"/>
      <c r="BU11" s="3"/>
      <c r="BV11" s="3" t="s">
        <v>407</v>
      </c>
      <c r="BW11" s="3" t="s">
        <v>5</v>
      </c>
      <c r="BX11" s="3"/>
      <c r="BY11" s="3" t="s">
        <v>407</v>
      </c>
      <c r="BZ11" s="3" t="s">
        <v>407</v>
      </c>
      <c r="CA11" s="3"/>
      <c r="CB11" s="3" t="s">
        <v>407</v>
      </c>
      <c r="CC11" s="3" t="s">
        <v>407</v>
      </c>
      <c r="CD11" s="3" t="s">
        <v>407</v>
      </c>
      <c r="CE11" s="85">
        <v>13598152</v>
      </c>
      <c r="CF11" s="82">
        <v>0</v>
      </c>
      <c r="CG11" s="82">
        <v>0</v>
      </c>
      <c r="CH11" s="82">
        <v>0</v>
      </c>
      <c r="CI11" s="82" t="s">
        <v>407</v>
      </c>
      <c r="CJ11" s="82">
        <v>13598152</v>
      </c>
      <c r="CK11" s="82">
        <v>0</v>
      </c>
      <c r="CL11" s="82" t="s">
        <v>407</v>
      </c>
      <c r="CM11" s="82" t="s">
        <v>407</v>
      </c>
      <c r="CN11" s="82">
        <v>0</v>
      </c>
      <c r="CO11" s="82" t="s">
        <v>407</v>
      </c>
      <c r="CP11" s="82" t="s">
        <v>407</v>
      </c>
      <c r="CQ11" s="82" t="s">
        <v>407</v>
      </c>
      <c r="CR11" s="131">
        <v>90</v>
      </c>
      <c r="CS11" s="131">
        <v>0</v>
      </c>
      <c r="CT11" s="131">
        <v>0</v>
      </c>
      <c r="CU11" s="132">
        <v>0</v>
      </c>
      <c r="CV11" s="3" t="s">
        <v>407</v>
      </c>
      <c r="CW11" s="79">
        <v>0</v>
      </c>
      <c r="CX11" s="131">
        <v>22</v>
      </c>
      <c r="CY11" s="131">
        <v>0</v>
      </c>
      <c r="CZ11" s="80" t="s">
        <v>407</v>
      </c>
      <c r="DA11" s="80" t="s">
        <v>407</v>
      </c>
      <c r="DB11" s="79">
        <v>22</v>
      </c>
      <c r="DC11" s="131">
        <v>0</v>
      </c>
      <c r="DD11" s="3" t="s">
        <v>407</v>
      </c>
      <c r="DE11" s="3" t="s">
        <v>407</v>
      </c>
      <c r="DF11" s="3" t="s">
        <v>407</v>
      </c>
      <c r="DG11" s="79">
        <v>0</v>
      </c>
      <c r="DH11" s="4">
        <v>112</v>
      </c>
      <c r="DI11" s="80">
        <v>106.35</v>
      </c>
      <c r="DJ11" s="217">
        <v>99.67</v>
      </c>
      <c r="DK11" s="80">
        <v>100.87</v>
      </c>
      <c r="DL11" s="3">
        <v>135</v>
      </c>
    </row>
    <row r="12" spans="1:141" ht="15" x14ac:dyDescent="0.25">
      <c r="A12" s="303">
        <v>5</v>
      </c>
      <c r="B12">
        <v>5</v>
      </c>
      <c r="C12" s="1" t="s">
        <v>6</v>
      </c>
      <c r="D12" s="1" t="s">
        <v>442</v>
      </c>
      <c r="E12" s="14">
        <v>2020</v>
      </c>
      <c r="F12" s="82">
        <v>3793</v>
      </c>
      <c r="G12" s="82">
        <v>1551342</v>
      </c>
      <c r="H12" s="82">
        <v>1130451</v>
      </c>
      <c r="I12" s="82">
        <v>818</v>
      </c>
      <c r="J12" s="82">
        <v>306215</v>
      </c>
      <c r="K12" s="82">
        <v>232131</v>
      </c>
      <c r="L12" s="131">
        <v>105</v>
      </c>
      <c r="M12" s="131">
        <v>0</v>
      </c>
      <c r="N12" s="131">
        <v>0</v>
      </c>
      <c r="O12" s="132">
        <v>0</v>
      </c>
      <c r="P12" s="3" t="s">
        <v>407</v>
      </c>
      <c r="Q12" s="79">
        <v>0</v>
      </c>
      <c r="R12" s="131">
        <v>0</v>
      </c>
      <c r="S12" s="131">
        <v>0</v>
      </c>
      <c r="T12" s="80" t="s">
        <v>407</v>
      </c>
      <c r="U12" s="80" t="s">
        <v>407</v>
      </c>
      <c r="V12" s="79">
        <v>0</v>
      </c>
      <c r="W12" s="131">
        <v>0</v>
      </c>
      <c r="X12" s="3" t="s">
        <v>407</v>
      </c>
      <c r="Y12" s="3" t="s">
        <v>407</v>
      </c>
      <c r="Z12" s="3" t="s">
        <v>407</v>
      </c>
      <c r="AA12" s="79">
        <v>0</v>
      </c>
      <c r="AB12" s="4">
        <v>105</v>
      </c>
      <c r="AC12" s="80">
        <v>106.36</v>
      </c>
      <c r="AD12" s="80">
        <v>99.68</v>
      </c>
      <c r="AE12" s="3">
        <v>100.88</v>
      </c>
      <c r="AF12" s="81">
        <v>130</v>
      </c>
      <c r="AG12" s="105">
        <v>13101391</v>
      </c>
      <c r="AH12" s="105">
        <v>0</v>
      </c>
      <c r="AI12" s="105">
        <v>0</v>
      </c>
      <c r="AJ12" s="105">
        <v>0</v>
      </c>
      <c r="AK12" s="82" t="s">
        <v>407</v>
      </c>
      <c r="AL12" s="135">
        <v>0</v>
      </c>
      <c r="AM12" s="135">
        <v>0</v>
      </c>
      <c r="AN12" s="82" t="s">
        <v>407</v>
      </c>
      <c r="AO12" s="82" t="s">
        <v>407</v>
      </c>
      <c r="AP12" s="105">
        <v>0</v>
      </c>
      <c r="AQ12" s="82" t="s">
        <v>407</v>
      </c>
      <c r="AR12" s="82" t="s">
        <v>407</v>
      </c>
      <c r="AS12" s="82" t="s">
        <v>407</v>
      </c>
      <c r="AT12" s="104">
        <v>3454</v>
      </c>
      <c r="AU12" s="82">
        <v>4198</v>
      </c>
      <c r="AV12" s="82">
        <v>3770</v>
      </c>
      <c r="AW12" s="80">
        <v>586.74</v>
      </c>
      <c r="AX12" s="82">
        <v>3793</v>
      </c>
      <c r="AY12" s="80">
        <v>6.4645635528673102</v>
      </c>
      <c r="AZ12" s="83">
        <v>4.8999999999999998E-3</v>
      </c>
      <c r="BA12" s="3">
        <v>51</v>
      </c>
      <c r="BB12" s="3">
        <v>10453</v>
      </c>
      <c r="BC12" s="123">
        <v>102.3</v>
      </c>
      <c r="BD12" s="3">
        <v>104.2</v>
      </c>
      <c r="BE12" s="86"/>
      <c r="BF12" s="86"/>
      <c r="BG12" s="86"/>
      <c r="BH12" s="86" t="s">
        <v>407</v>
      </c>
      <c r="BI12" s="92"/>
      <c r="BJ12" s="86"/>
      <c r="BK12" s="86" t="s">
        <v>407</v>
      </c>
      <c r="BL12" s="86" t="s">
        <v>407</v>
      </c>
      <c r="BM12" s="86"/>
      <c r="BN12" s="86" t="s">
        <v>407</v>
      </c>
      <c r="BO12" s="86" t="s">
        <v>407</v>
      </c>
      <c r="BP12" s="86" t="s">
        <v>407</v>
      </c>
      <c r="BQ12" s="86" t="s">
        <v>407</v>
      </c>
      <c r="BR12" s="86" t="s">
        <v>407</v>
      </c>
      <c r="BS12" s="3"/>
      <c r="BT12" s="3"/>
      <c r="BU12" s="3"/>
      <c r="BV12" s="3" t="s">
        <v>407</v>
      </c>
      <c r="BW12" s="3"/>
      <c r="BX12" s="3"/>
      <c r="BY12" s="3" t="s">
        <v>407</v>
      </c>
      <c r="BZ12" s="3" t="s">
        <v>407</v>
      </c>
      <c r="CA12" s="3"/>
      <c r="CB12" s="3" t="s">
        <v>407</v>
      </c>
      <c r="CC12" s="3" t="s">
        <v>407</v>
      </c>
      <c r="CD12" s="3" t="s">
        <v>407</v>
      </c>
      <c r="CE12" s="85">
        <v>13584999</v>
      </c>
      <c r="CF12" s="82">
        <v>0</v>
      </c>
      <c r="CG12" s="82">
        <v>0</v>
      </c>
      <c r="CH12" s="82">
        <v>0</v>
      </c>
      <c r="CI12" s="82" t="s">
        <v>407</v>
      </c>
      <c r="CJ12" s="82">
        <v>0</v>
      </c>
      <c r="CK12" s="82">
        <v>0</v>
      </c>
      <c r="CL12" s="82" t="s">
        <v>407</v>
      </c>
      <c r="CM12" s="82" t="s">
        <v>407</v>
      </c>
      <c r="CN12" s="82">
        <v>0</v>
      </c>
      <c r="CO12" s="82" t="s">
        <v>407</v>
      </c>
      <c r="CP12" s="82" t="s">
        <v>407</v>
      </c>
      <c r="CQ12" s="82" t="s">
        <v>407</v>
      </c>
      <c r="CR12" s="131">
        <v>105</v>
      </c>
      <c r="CS12" s="131">
        <v>0</v>
      </c>
      <c r="CT12" s="131">
        <v>0</v>
      </c>
      <c r="CU12" s="132">
        <v>0</v>
      </c>
      <c r="CV12" s="3" t="s">
        <v>407</v>
      </c>
      <c r="CW12" s="79">
        <v>0</v>
      </c>
      <c r="CX12" s="131">
        <v>0</v>
      </c>
      <c r="CY12" s="131">
        <v>0</v>
      </c>
      <c r="CZ12" s="80" t="s">
        <v>407</v>
      </c>
      <c r="DA12" s="80" t="s">
        <v>407</v>
      </c>
      <c r="DB12" s="79">
        <v>0</v>
      </c>
      <c r="DC12" s="131">
        <v>0</v>
      </c>
      <c r="DD12" s="3" t="s">
        <v>407</v>
      </c>
      <c r="DE12" s="3" t="s">
        <v>407</v>
      </c>
      <c r="DF12" s="3" t="s">
        <v>407</v>
      </c>
      <c r="DG12" s="79">
        <v>0</v>
      </c>
      <c r="DH12" s="4">
        <v>105</v>
      </c>
      <c r="DI12" s="80">
        <v>106.35</v>
      </c>
      <c r="DJ12" s="217">
        <v>99.67</v>
      </c>
      <c r="DK12" s="80">
        <v>100.87</v>
      </c>
      <c r="DL12" s="3">
        <v>135</v>
      </c>
    </row>
    <row r="13" spans="1:141" s="3" customFormat="1" ht="15" x14ac:dyDescent="0.25">
      <c r="A13" s="303">
        <v>6</v>
      </c>
      <c r="B13">
        <v>6</v>
      </c>
      <c r="C13" s="3" t="s">
        <v>7</v>
      </c>
      <c r="D13" s="3" t="s">
        <v>442</v>
      </c>
      <c r="E13" s="14">
        <v>2020</v>
      </c>
      <c r="F13" s="82">
        <v>1244</v>
      </c>
      <c r="G13" s="82">
        <v>1551342</v>
      </c>
      <c r="H13" s="82">
        <v>1130451</v>
      </c>
      <c r="I13" s="82">
        <v>316</v>
      </c>
      <c r="J13" s="82">
        <v>306215</v>
      </c>
      <c r="K13" s="82">
        <v>232131</v>
      </c>
      <c r="L13" s="131">
        <v>80</v>
      </c>
      <c r="M13" s="131">
        <v>0</v>
      </c>
      <c r="N13" s="131">
        <v>0</v>
      </c>
      <c r="O13" s="133">
        <v>0</v>
      </c>
      <c r="P13" s="3" t="s">
        <v>407</v>
      </c>
      <c r="Q13" s="79">
        <v>0</v>
      </c>
      <c r="R13" s="131">
        <v>22</v>
      </c>
      <c r="S13" s="131">
        <v>0</v>
      </c>
      <c r="T13" s="80" t="s">
        <v>407</v>
      </c>
      <c r="U13" s="80" t="s">
        <v>407</v>
      </c>
      <c r="V13" s="79">
        <v>22</v>
      </c>
      <c r="W13" s="131">
        <v>0</v>
      </c>
      <c r="X13" s="3" t="s">
        <v>407</v>
      </c>
      <c r="Y13" s="3" t="s">
        <v>407</v>
      </c>
      <c r="Z13" s="3" t="s">
        <v>407</v>
      </c>
      <c r="AA13" s="79">
        <v>0</v>
      </c>
      <c r="AB13" s="80">
        <v>102</v>
      </c>
      <c r="AC13" s="80">
        <v>106.36</v>
      </c>
      <c r="AD13" s="80">
        <v>99.68</v>
      </c>
      <c r="AE13" s="3">
        <v>100.88</v>
      </c>
      <c r="AF13" s="81">
        <v>130</v>
      </c>
      <c r="AG13" s="127">
        <v>3923309</v>
      </c>
      <c r="AH13" s="127">
        <v>0</v>
      </c>
      <c r="AI13" s="127">
        <v>0</v>
      </c>
      <c r="AJ13" s="105">
        <v>0</v>
      </c>
      <c r="AK13" s="82" t="s">
        <v>407</v>
      </c>
      <c r="AL13" s="135">
        <v>3923309</v>
      </c>
      <c r="AM13" s="135">
        <v>0</v>
      </c>
      <c r="AN13" s="82" t="s">
        <v>407</v>
      </c>
      <c r="AO13" s="82" t="s">
        <v>407</v>
      </c>
      <c r="AP13" s="127">
        <v>0</v>
      </c>
      <c r="AQ13" s="82" t="s">
        <v>407</v>
      </c>
      <c r="AR13" s="82" t="s">
        <v>407</v>
      </c>
      <c r="AS13" s="82" t="s">
        <v>407</v>
      </c>
      <c r="AT13" s="130">
        <v>3154</v>
      </c>
      <c r="AU13" s="82">
        <v>4198</v>
      </c>
      <c r="AV13" s="82">
        <v>3770</v>
      </c>
      <c r="AW13" s="80">
        <v>157.56</v>
      </c>
      <c r="AX13" s="82">
        <v>1244</v>
      </c>
      <c r="AY13" s="80">
        <v>7.8955294329402701</v>
      </c>
      <c r="AZ13" s="83">
        <v>0</v>
      </c>
      <c r="BA13" s="3">
        <v>0</v>
      </c>
      <c r="BB13" s="3">
        <v>12657</v>
      </c>
      <c r="BC13" s="123">
        <v>102.3</v>
      </c>
      <c r="BD13" s="3">
        <v>104.2</v>
      </c>
      <c r="BE13" s="86"/>
      <c r="BF13" s="86"/>
      <c r="BG13" s="86"/>
      <c r="BH13" s="86" t="s">
        <v>407</v>
      </c>
      <c r="BI13" s="92">
        <v>24</v>
      </c>
      <c r="BJ13" s="86"/>
      <c r="BK13" s="86" t="s">
        <v>407</v>
      </c>
      <c r="BL13" s="86" t="s">
        <v>407</v>
      </c>
      <c r="BM13" s="86"/>
      <c r="BN13" s="86" t="s">
        <v>407</v>
      </c>
      <c r="BO13" s="86" t="s">
        <v>407</v>
      </c>
      <c r="BP13" s="86" t="s">
        <v>407</v>
      </c>
      <c r="BQ13" s="86" t="s">
        <v>407</v>
      </c>
      <c r="BR13" s="86" t="s">
        <v>407</v>
      </c>
      <c r="BV13" s="3" t="s">
        <v>407</v>
      </c>
      <c r="BW13" s="3" t="s">
        <v>5</v>
      </c>
      <c r="BY13" s="3" t="s">
        <v>407</v>
      </c>
      <c r="BZ13" s="3" t="s">
        <v>407</v>
      </c>
      <c r="CB13" s="3" t="s">
        <v>407</v>
      </c>
      <c r="CC13" s="3" t="s">
        <v>407</v>
      </c>
      <c r="CD13" s="3" t="s">
        <v>407</v>
      </c>
      <c r="CE13" s="85">
        <v>4455119</v>
      </c>
      <c r="CF13" s="82">
        <v>0</v>
      </c>
      <c r="CG13" s="82">
        <v>0</v>
      </c>
      <c r="CH13" s="82">
        <v>0</v>
      </c>
      <c r="CI13" s="82" t="s">
        <v>407</v>
      </c>
      <c r="CJ13" s="82">
        <v>4455119</v>
      </c>
      <c r="CK13" s="82">
        <v>0</v>
      </c>
      <c r="CL13" s="82" t="s">
        <v>407</v>
      </c>
      <c r="CM13" s="82" t="s">
        <v>407</v>
      </c>
      <c r="CN13" s="82">
        <v>0</v>
      </c>
      <c r="CO13" s="82" t="s">
        <v>407</v>
      </c>
      <c r="CP13" s="82" t="s">
        <v>407</v>
      </c>
      <c r="CQ13" s="82" t="s">
        <v>407</v>
      </c>
      <c r="CR13" s="131">
        <v>80</v>
      </c>
      <c r="CS13" s="131">
        <v>0</v>
      </c>
      <c r="CT13" s="131">
        <v>0</v>
      </c>
      <c r="CU13" s="133">
        <v>0</v>
      </c>
      <c r="CV13" s="3" t="s">
        <v>407</v>
      </c>
      <c r="CW13" s="79">
        <v>0</v>
      </c>
      <c r="CX13" s="131">
        <v>22</v>
      </c>
      <c r="CY13" s="131">
        <v>0</v>
      </c>
      <c r="CZ13" s="80" t="s">
        <v>407</v>
      </c>
      <c r="DA13" s="80" t="s">
        <v>407</v>
      </c>
      <c r="DB13" s="79">
        <v>22</v>
      </c>
      <c r="DC13" s="131">
        <v>0</v>
      </c>
      <c r="DD13" s="3" t="s">
        <v>407</v>
      </c>
      <c r="DE13" s="3" t="s">
        <v>407</v>
      </c>
      <c r="DF13" s="3" t="s">
        <v>407</v>
      </c>
      <c r="DG13" s="79">
        <v>0</v>
      </c>
      <c r="DH13" s="80">
        <v>102</v>
      </c>
      <c r="DI13" s="80">
        <v>106.35</v>
      </c>
      <c r="DJ13" s="218">
        <v>99.67</v>
      </c>
      <c r="DK13" s="80">
        <v>100.87</v>
      </c>
      <c r="DL13" s="3">
        <v>135</v>
      </c>
      <c r="DP13" s="1"/>
      <c r="DQ13" s="1"/>
    </row>
    <row r="14" spans="1:141" s="3" customFormat="1" ht="15" x14ac:dyDescent="0.25">
      <c r="A14" s="303">
        <v>7</v>
      </c>
      <c r="B14">
        <v>7</v>
      </c>
      <c r="C14" s="3" t="s">
        <v>8</v>
      </c>
      <c r="D14" s="3" t="s">
        <v>442</v>
      </c>
      <c r="E14" s="14">
        <v>2020</v>
      </c>
      <c r="F14" s="82">
        <v>2368</v>
      </c>
      <c r="G14" s="82">
        <v>1551342</v>
      </c>
      <c r="H14" s="82">
        <v>1130451</v>
      </c>
      <c r="I14" s="82">
        <v>584</v>
      </c>
      <c r="J14" s="82">
        <v>306215</v>
      </c>
      <c r="K14" s="82">
        <v>232131</v>
      </c>
      <c r="L14" s="131">
        <v>91</v>
      </c>
      <c r="M14" s="131">
        <v>0</v>
      </c>
      <c r="N14" s="131">
        <v>0</v>
      </c>
      <c r="O14" s="132">
        <v>0</v>
      </c>
      <c r="P14" s="3" t="s">
        <v>407</v>
      </c>
      <c r="Q14" s="79">
        <v>0</v>
      </c>
      <c r="R14" s="131">
        <v>21</v>
      </c>
      <c r="S14" s="131">
        <v>0</v>
      </c>
      <c r="T14" s="80" t="s">
        <v>407</v>
      </c>
      <c r="U14" s="80" t="s">
        <v>407</v>
      </c>
      <c r="V14" s="79">
        <v>21</v>
      </c>
      <c r="W14" s="131">
        <v>0</v>
      </c>
      <c r="X14" s="3" t="s">
        <v>407</v>
      </c>
      <c r="Y14" s="3" t="s">
        <v>407</v>
      </c>
      <c r="Z14" s="3" t="s">
        <v>407</v>
      </c>
      <c r="AA14" s="79">
        <v>0</v>
      </c>
      <c r="AB14" s="4">
        <v>112</v>
      </c>
      <c r="AC14" s="80">
        <v>106.36</v>
      </c>
      <c r="AD14" s="80">
        <v>99.68</v>
      </c>
      <c r="AE14" s="3">
        <v>100.88</v>
      </c>
      <c r="AF14" s="81">
        <v>130</v>
      </c>
      <c r="AG14" s="105">
        <v>6327260</v>
      </c>
      <c r="AH14" s="105">
        <v>0</v>
      </c>
      <c r="AI14" s="105">
        <v>0</v>
      </c>
      <c r="AJ14" s="105">
        <v>0</v>
      </c>
      <c r="AK14" s="82" t="s">
        <v>407</v>
      </c>
      <c r="AL14" s="135">
        <v>6327260</v>
      </c>
      <c r="AM14" s="135">
        <v>0</v>
      </c>
      <c r="AN14" s="82" t="s">
        <v>407</v>
      </c>
      <c r="AO14" s="82" t="s">
        <v>407</v>
      </c>
      <c r="AP14" s="105">
        <v>0</v>
      </c>
      <c r="AQ14" s="82" t="s">
        <v>407</v>
      </c>
      <c r="AR14" s="82" t="s">
        <v>407</v>
      </c>
      <c r="AS14" s="82" t="s">
        <v>407</v>
      </c>
      <c r="AT14" s="104">
        <v>2672</v>
      </c>
      <c r="AU14" s="82">
        <v>4198</v>
      </c>
      <c r="AV14" s="82">
        <v>3770</v>
      </c>
      <c r="AW14" s="80">
        <v>367.36</v>
      </c>
      <c r="AX14" s="82">
        <v>2368</v>
      </c>
      <c r="AY14" s="80">
        <v>6.4460751919055204</v>
      </c>
      <c r="AZ14" s="83">
        <v>0</v>
      </c>
      <c r="BA14" s="3">
        <v>0</v>
      </c>
      <c r="BB14" s="3">
        <v>10342</v>
      </c>
      <c r="BC14" s="123">
        <v>102.3</v>
      </c>
      <c r="BD14" s="3">
        <v>104.2</v>
      </c>
      <c r="BE14" s="86"/>
      <c r="BF14" s="86"/>
      <c r="BG14" s="86"/>
      <c r="BH14" s="86" t="s">
        <v>407</v>
      </c>
      <c r="BI14" s="92">
        <v>71</v>
      </c>
      <c r="BJ14" s="86"/>
      <c r="BK14" s="86" t="s">
        <v>407</v>
      </c>
      <c r="BL14" s="86" t="s">
        <v>407</v>
      </c>
      <c r="BM14" s="86"/>
      <c r="BN14" s="86" t="s">
        <v>407</v>
      </c>
      <c r="BO14" s="86" t="s">
        <v>407</v>
      </c>
      <c r="BP14" s="86" t="s">
        <v>407</v>
      </c>
      <c r="BQ14" s="86" t="s">
        <v>407</v>
      </c>
      <c r="BR14" s="86" t="s">
        <v>407</v>
      </c>
      <c r="BV14" s="3" t="s">
        <v>407</v>
      </c>
      <c r="BW14" s="3" t="s">
        <v>10</v>
      </c>
      <c r="BY14" s="3" t="s">
        <v>407</v>
      </c>
      <c r="BZ14" s="3" t="s">
        <v>407</v>
      </c>
      <c r="CB14" s="3" t="s">
        <v>407</v>
      </c>
      <c r="CC14" s="3" t="s">
        <v>407</v>
      </c>
      <c r="CD14" s="3" t="s">
        <v>407</v>
      </c>
      <c r="CE14" s="85">
        <v>8480956</v>
      </c>
      <c r="CF14" s="82">
        <v>0</v>
      </c>
      <c r="CG14" s="82">
        <v>0</v>
      </c>
      <c r="CH14" s="82">
        <v>0</v>
      </c>
      <c r="CI14" s="82" t="s">
        <v>407</v>
      </c>
      <c r="CJ14" s="82">
        <v>8480956</v>
      </c>
      <c r="CK14" s="82">
        <v>0</v>
      </c>
      <c r="CL14" s="82" t="s">
        <v>407</v>
      </c>
      <c r="CM14" s="82" t="s">
        <v>407</v>
      </c>
      <c r="CN14" s="82">
        <v>0</v>
      </c>
      <c r="CO14" s="82" t="s">
        <v>407</v>
      </c>
      <c r="CP14" s="82" t="s">
        <v>407</v>
      </c>
      <c r="CQ14" s="82" t="s">
        <v>407</v>
      </c>
      <c r="CR14" s="131">
        <v>91</v>
      </c>
      <c r="CS14" s="131">
        <v>0</v>
      </c>
      <c r="CT14" s="131">
        <v>0</v>
      </c>
      <c r="CU14" s="132">
        <v>0</v>
      </c>
      <c r="CV14" s="3" t="s">
        <v>407</v>
      </c>
      <c r="CW14" s="79">
        <v>0</v>
      </c>
      <c r="CX14" s="131">
        <v>21</v>
      </c>
      <c r="CY14" s="131">
        <v>0</v>
      </c>
      <c r="CZ14" s="80" t="s">
        <v>407</v>
      </c>
      <c r="DA14" s="80" t="s">
        <v>407</v>
      </c>
      <c r="DB14" s="79">
        <v>21</v>
      </c>
      <c r="DC14" s="131">
        <v>0</v>
      </c>
      <c r="DD14" s="3" t="s">
        <v>407</v>
      </c>
      <c r="DE14" s="3" t="s">
        <v>407</v>
      </c>
      <c r="DF14" s="3" t="s">
        <v>407</v>
      </c>
      <c r="DG14" s="79">
        <v>0</v>
      </c>
      <c r="DH14" s="4">
        <v>112</v>
      </c>
      <c r="DI14" s="80">
        <v>106.35</v>
      </c>
      <c r="DJ14" s="217">
        <v>99.67</v>
      </c>
      <c r="DK14" s="80">
        <v>100.87</v>
      </c>
      <c r="DL14" s="3">
        <v>135</v>
      </c>
      <c r="DP14" s="1"/>
      <c r="DQ14" s="1"/>
    </row>
    <row r="15" spans="1:141" s="3" customFormat="1" ht="15" x14ac:dyDescent="0.25">
      <c r="A15" s="303">
        <v>8</v>
      </c>
      <c r="B15">
        <v>8</v>
      </c>
      <c r="C15" s="3" t="s">
        <v>9</v>
      </c>
      <c r="D15" s="3" t="s">
        <v>442</v>
      </c>
      <c r="E15" s="14">
        <v>2020</v>
      </c>
      <c r="F15" s="82">
        <v>636</v>
      </c>
      <c r="G15" s="82">
        <v>1551342</v>
      </c>
      <c r="H15" s="82">
        <v>1130451</v>
      </c>
      <c r="I15" s="82">
        <v>139</v>
      </c>
      <c r="J15" s="82">
        <v>306215</v>
      </c>
      <c r="K15" s="82">
        <v>232131</v>
      </c>
      <c r="L15" s="131">
        <v>28</v>
      </c>
      <c r="M15" s="131">
        <v>81</v>
      </c>
      <c r="N15" s="131">
        <v>0</v>
      </c>
      <c r="O15" s="132">
        <v>0</v>
      </c>
      <c r="P15" s="3" t="s">
        <v>407</v>
      </c>
      <c r="Q15" s="79">
        <v>81</v>
      </c>
      <c r="R15" s="131">
        <v>21</v>
      </c>
      <c r="S15" s="131">
        <v>0</v>
      </c>
      <c r="T15" s="80" t="s">
        <v>407</v>
      </c>
      <c r="U15" s="80" t="s">
        <v>407</v>
      </c>
      <c r="V15" s="79">
        <v>21</v>
      </c>
      <c r="W15" s="131">
        <v>0</v>
      </c>
      <c r="X15" s="3" t="s">
        <v>407</v>
      </c>
      <c r="Y15" s="3" t="s">
        <v>407</v>
      </c>
      <c r="Z15" s="3" t="s">
        <v>407</v>
      </c>
      <c r="AA15" s="79">
        <v>0</v>
      </c>
      <c r="AB15" s="4">
        <v>130</v>
      </c>
      <c r="AC15" s="80">
        <v>106.36</v>
      </c>
      <c r="AD15" s="80">
        <v>99.68</v>
      </c>
      <c r="AE15" s="3">
        <v>100.88</v>
      </c>
      <c r="AF15" s="81">
        <v>130</v>
      </c>
      <c r="AG15" s="105">
        <v>1471030</v>
      </c>
      <c r="AH15" s="105">
        <v>1471030</v>
      </c>
      <c r="AI15" s="105">
        <v>0</v>
      </c>
      <c r="AJ15" s="105">
        <v>0</v>
      </c>
      <c r="AK15" s="82" t="s">
        <v>407</v>
      </c>
      <c r="AL15" s="135">
        <v>1471030</v>
      </c>
      <c r="AM15" s="135">
        <v>0</v>
      </c>
      <c r="AN15" s="82" t="s">
        <v>407</v>
      </c>
      <c r="AO15" s="82" t="s">
        <v>407</v>
      </c>
      <c r="AP15" s="105">
        <v>0</v>
      </c>
      <c r="AQ15" s="82" t="s">
        <v>407</v>
      </c>
      <c r="AR15" s="82" t="s">
        <v>407</v>
      </c>
      <c r="AS15" s="82" t="s">
        <v>407</v>
      </c>
      <c r="AT15" s="104">
        <v>2313</v>
      </c>
      <c r="AU15" s="82">
        <v>4198</v>
      </c>
      <c r="AV15" s="82">
        <v>3770</v>
      </c>
      <c r="AW15" s="80">
        <v>137.4</v>
      </c>
      <c r="AX15" s="82">
        <v>636</v>
      </c>
      <c r="AY15" s="80">
        <v>4.6289880697017898</v>
      </c>
      <c r="AZ15" s="83">
        <v>0</v>
      </c>
      <c r="BA15" s="3">
        <v>0</v>
      </c>
      <c r="BB15" s="3">
        <v>7506</v>
      </c>
      <c r="BC15" s="123">
        <v>102.3</v>
      </c>
      <c r="BD15" s="3">
        <v>104.2</v>
      </c>
      <c r="BE15" s="86">
        <v>71</v>
      </c>
      <c r="BF15" s="86"/>
      <c r="BG15" s="86"/>
      <c r="BH15" s="86" t="s">
        <v>407</v>
      </c>
      <c r="BI15" s="92">
        <v>12</v>
      </c>
      <c r="BJ15" s="86"/>
      <c r="BK15" s="86" t="s">
        <v>407</v>
      </c>
      <c r="BL15" s="86" t="s">
        <v>407</v>
      </c>
      <c r="BM15" s="86"/>
      <c r="BN15" s="86" t="s">
        <v>407</v>
      </c>
      <c r="BO15" s="86" t="s">
        <v>407</v>
      </c>
      <c r="BP15" s="86" t="s">
        <v>407</v>
      </c>
      <c r="BQ15" s="86" t="s">
        <v>407</v>
      </c>
      <c r="BR15" s="86" t="s">
        <v>407</v>
      </c>
      <c r="BS15" s="3" t="s">
        <v>9</v>
      </c>
      <c r="BV15" s="3" t="s">
        <v>407</v>
      </c>
      <c r="BW15" s="3" t="s">
        <v>10</v>
      </c>
      <c r="BY15" s="3" t="s">
        <v>407</v>
      </c>
      <c r="BZ15" s="3" t="s">
        <v>407</v>
      </c>
      <c r="CB15" s="3" t="s">
        <v>407</v>
      </c>
      <c r="CC15" s="3" t="s">
        <v>407</v>
      </c>
      <c r="CD15" s="3" t="s">
        <v>407</v>
      </c>
      <c r="CE15" s="85">
        <v>2277796</v>
      </c>
      <c r="CF15" s="82">
        <v>2277796</v>
      </c>
      <c r="CG15" s="82">
        <v>0</v>
      </c>
      <c r="CH15" s="82">
        <v>0</v>
      </c>
      <c r="CI15" s="82" t="s">
        <v>407</v>
      </c>
      <c r="CJ15" s="82">
        <v>2277796</v>
      </c>
      <c r="CK15" s="82">
        <v>0</v>
      </c>
      <c r="CL15" s="82" t="s">
        <v>407</v>
      </c>
      <c r="CM15" s="82" t="s">
        <v>407</v>
      </c>
      <c r="CN15" s="82">
        <v>0</v>
      </c>
      <c r="CO15" s="82" t="s">
        <v>407</v>
      </c>
      <c r="CP15" s="82" t="s">
        <v>407</v>
      </c>
      <c r="CQ15" s="82" t="s">
        <v>407</v>
      </c>
      <c r="CR15" s="131">
        <v>28</v>
      </c>
      <c r="CS15" s="131">
        <v>81</v>
      </c>
      <c r="CT15" s="131">
        <v>0</v>
      </c>
      <c r="CU15" s="132">
        <v>0</v>
      </c>
      <c r="CV15" s="3" t="s">
        <v>407</v>
      </c>
      <c r="CW15" s="79">
        <v>81</v>
      </c>
      <c r="CX15" s="131">
        <v>21</v>
      </c>
      <c r="CY15" s="131">
        <v>0</v>
      </c>
      <c r="CZ15" s="80" t="s">
        <v>407</v>
      </c>
      <c r="DA15" s="80" t="s">
        <v>407</v>
      </c>
      <c r="DB15" s="79">
        <v>21</v>
      </c>
      <c r="DC15" s="131">
        <v>0</v>
      </c>
      <c r="DD15" s="3" t="s">
        <v>407</v>
      </c>
      <c r="DE15" s="3" t="s">
        <v>407</v>
      </c>
      <c r="DF15" s="3" t="s">
        <v>407</v>
      </c>
      <c r="DG15" s="79">
        <v>0</v>
      </c>
      <c r="DH15" s="4">
        <v>130</v>
      </c>
      <c r="DI15" s="80">
        <v>106.35</v>
      </c>
      <c r="DJ15" s="217">
        <v>99.67</v>
      </c>
      <c r="DK15" s="80">
        <v>100.87</v>
      </c>
      <c r="DL15" s="3">
        <v>135</v>
      </c>
      <c r="DP15" s="1"/>
      <c r="DQ15" s="1"/>
    </row>
    <row r="16" spans="1:141" s="3" customFormat="1" ht="15" x14ac:dyDescent="0.25">
      <c r="A16" s="303">
        <v>9</v>
      </c>
      <c r="B16">
        <v>9</v>
      </c>
      <c r="C16" s="3" t="s">
        <v>10</v>
      </c>
      <c r="D16" s="3" t="s">
        <v>442</v>
      </c>
      <c r="E16" s="14">
        <v>2020</v>
      </c>
      <c r="F16" s="82">
        <v>5378</v>
      </c>
      <c r="G16" s="82">
        <v>1551342</v>
      </c>
      <c r="H16" s="82">
        <v>1130451</v>
      </c>
      <c r="I16" s="82">
        <v>1239</v>
      </c>
      <c r="J16" s="82">
        <v>306215</v>
      </c>
      <c r="K16" s="82">
        <v>232131</v>
      </c>
      <c r="L16" s="131">
        <v>78</v>
      </c>
      <c r="M16" s="131">
        <v>0</v>
      </c>
      <c r="N16" s="131">
        <v>0</v>
      </c>
      <c r="O16" s="132">
        <v>0</v>
      </c>
      <c r="P16" s="3" t="s">
        <v>407</v>
      </c>
      <c r="Q16" s="79">
        <v>0</v>
      </c>
      <c r="R16" s="131">
        <v>21</v>
      </c>
      <c r="S16" s="131">
        <v>0</v>
      </c>
      <c r="T16" s="80" t="s">
        <v>407</v>
      </c>
      <c r="U16" s="80" t="s">
        <v>407</v>
      </c>
      <c r="V16" s="79">
        <v>21</v>
      </c>
      <c r="W16" s="131">
        <v>0</v>
      </c>
      <c r="X16" s="3" t="s">
        <v>407</v>
      </c>
      <c r="Y16" s="3" t="s">
        <v>407</v>
      </c>
      <c r="Z16" s="3" t="s">
        <v>407</v>
      </c>
      <c r="AA16" s="79">
        <v>0</v>
      </c>
      <c r="AB16" s="4">
        <v>99</v>
      </c>
      <c r="AC16" s="80">
        <v>106.36</v>
      </c>
      <c r="AD16" s="80">
        <v>99.68</v>
      </c>
      <c r="AE16" s="3">
        <v>100.88</v>
      </c>
      <c r="AF16" s="81">
        <v>130</v>
      </c>
      <c r="AG16" s="105">
        <v>17479955</v>
      </c>
      <c r="AH16" s="105">
        <v>0</v>
      </c>
      <c r="AI16" s="105">
        <v>0</v>
      </c>
      <c r="AJ16" s="105">
        <v>0</v>
      </c>
      <c r="AK16" s="82" t="s">
        <v>407</v>
      </c>
      <c r="AL16" s="135">
        <v>17479955</v>
      </c>
      <c r="AM16" s="135">
        <v>0</v>
      </c>
      <c r="AN16" s="82" t="s">
        <v>407</v>
      </c>
      <c r="AO16" s="82" t="s">
        <v>407</v>
      </c>
      <c r="AP16" s="105">
        <v>0</v>
      </c>
      <c r="AQ16" s="82" t="s">
        <v>407</v>
      </c>
      <c r="AR16" s="82" t="s">
        <v>407</v>
      </c>
      <c r="AS16" s="82" t="s">
        <v>407</v>
      </c>
      <c r="AT16" s="104">
        <v>3250</v>
      </c>
      <c r="AU16" s="82">
        <v>4198</v>
      </c>
      <c r="AV16" s="82">
        <v>3770</v>
      </c>
      <c r="AW16" s="80">
        <v>414.21</v>
      </c>
      <c r="AX16" s="82">
        <v>5378</v>
      </c>
      <c r="AY16" s="80">
        <v>12.983726804010599</v>
      </c>
      <c r="AZ16" s="83">
        <v>2.2000000000000001E-3</v>
      </c>
      <c r="BA16" s="3">
        <v>45</v>
      </c>
      <c r="BB16" s="3">
        <v>20857</v>
      </c>
      <c r="BC16" s="123">
        <v>102.3</v>
      </c>
      <c r="BD16" s="3">
        <v>104.2</v>
      </c>
      <c r="BE16" s="86"/>
      <c r="BF16" s="86"/>
      <c r="BG16" s="86"/>
      <c r="BH16" s="86" t="s">
        <v>407</v>
      </c>
      <c r="BI16" s="92">
        <v>149</v>
      </c>
      <c r="BJ16" s="86"/>
      <c r="BK16" s="86" t="s">
        <v>407</v>
      </c>
      <c r="BL16" s="86" t="s">
        <v>407</v>
      </c>
      <c r="BM16" s="86"/>
      <c r="BN16" s="86" t="s">
        <v>407</v>
      </c>
      <c r="BO16" s="86" t="s">
        <v>407</v>
      </c>
      <c r="BP16" s="86" t="s">
        <v>407</v>
      </c>
      <c r="BQ16" s="86" t="s">
        <v>407</v>
      </c>
      <c r="BR16" s="86" t="s">
        <v>407</v>
      </c>
      <c r="BV16" s="3" t="s">
        <v>407</v>
      </c>
      <c r="BW16" s="3" t="s">
        <v>10</v>
      </c>
      <c r="BY16" s="3" t="s">
        <v>407</v>
      </c>
      <c r="BZ16" s="3" t="s">
        <v>407</v>
      </c>
      <c r="CB16" s="3" t="s">
        <v>407</v>
      </c>
      <c r="CC16" s="3" t="s">
        <v>407</v>
      </c>
      <c r="CD16" s="3" t="s">
        <v>407</v>
      </c>
      <c r="CE16" s="85">
        <v>19262762</v>
      </c>
      <c r="CF16" s="82">
        <v>0</v>
      </c>
      <c r="CG16" s="82">
        <v>0</v>
      </c>
      <c r="CH16" s="82">
        <v>0</v>
      </c>
      <c r="CI16" s="82" t="s">
        <v>407</v>
      </c>
      <c r="CJ16" s="82">
        <v>19262762</v>
      </c>
      <c r="CK16" s="82">
        <v>0</v>
      </c>
      <c r="CL16" s="82" t="s">
        <v>407</v>
      </c>
      <c r="CM16" s="82" t="s">
        <v>407</v>
      </c>
      <c r="CN16" s="82">
        <v>0</v>
      </c>
      <c r="CO16" s="82" t="s">
        <v>407</v>
      </c>
      <c r="CP16" s="82" t="s">
        <v>407</v>
      </c>
      <c r="CQ16" s="82" t="s">
        <v>407</v>
      </c>
      <c r="CR16" s="131">
        <v>78</v>
      </c>
      <c r="CS16" s="131">
        <v>0</v>
      </c>
      <c r="CT16" s="131">
        <v>0</v>
      </c>
      <c r="CU16" s="132">
        <v>0</v>
      </c>
      <c r="CV16" s="3" t="s">
        <v>407</v>
      </c>
      <c r="CW16" s="79">
        <v>0</v>
      </c>
      <c r="CX16" s="131">
        <v>21</v>
      </c>
      <c r="CY16" s="131">
        <v>0</v>
      </c>
      <c r="CZ16" s="80" t="s">
        <v>407</v>
      </c>
      <c r="DA16" s="80" t="s">
        <v>407</v>
      </c>
      <c r="DB16" s="79">
        <v>21</v>
      </c>
      <c r="DC16" s="131">
        <v>0</v>
      </c>
      <c r="DD16" s="3" t="s">
        <v>407</v>
      </c>
      <c r="DE16" s="3" t="s">
        <v>407</v>
      </c>
      <c r="DF16" s="3" t="s">
        <v>407</v>
      </c>
      <c r="DG16" s="79">
        <v>0</v>
      </c>
      <c r="DH16" s="4">
        <v>99</v>
      </c>
      <c r="DI16" s="80">
        <v>106.35</v>
      </c>
      <c r="DJ16" s="217">
        <v>99.67</v>
      </c>
      <c r="DK16" s="80">
        <v>100.87</v>
      </c>
      <c r="DL16" s="3">
        <v>135</v>
      </c>
      <c r="DP16" s="1"/>
      <c r="DQ16" s="1"/>
    </row>
    <row r="17" spans="1:121" s="3" customFormat="1" ht="15" x14ac:dyDescent="0.25">
      <c r="A17" s="303">
        <v>10</v>
      </c>
      <c r="B17">
        <v>10</v>
      </c>
      <c r="C17" s="3" t="s">
        <v>11</v>
      </c>
      <c r="D17" s="3" t="s">
        <v>442</v>
      </c>
      <c r="E17" s="14">
        <v>2020</v>
      </c>
      <c r="F17" s="82">
        <v>5778</v>
      </c>
      <c r="G17" s="82">
        <v>1551342</v>
      </c>
      <c r="H17" s="82">
        <v>1130451</v>
      </c>
      <c r="I17" s="82">
        <v>1365</v>
      </c>
      <c r="J17" s="82">
        <v>306215</v>
      </c>
      <c r="K17" s="82">
        <v>232131</v>
      </c>
      <c r="L17" s="131">
        <v>95</v>
      </c>
      <c r="M17" s="131">
        <v>0</v>
      </c>
      <c r="N17" s="131">
        <v>0</v>
      </c>
      <c r="O17" s="132">
        <v>0</v>
      </c>
      <c r="P17" s="3" t="s">
        <v>407</v>
      </c>
      <c r="Q17" s="79">
        <v>0</v>
      </c>
      <c r="R17" s="131">
        <v>26</v>
      </c>
      <c r="S17" s="131">
        <v>0</v>
      </c>
      <c r="T17" s="80" t="s">
        <v>407</v>
      </c>
      <c r="U17" s="80" t="s">
        <v>407</v>
      </c>
      <c r="V17" s="79">
        <v>26</v>
      </c>
      <c r="W17" s="131">
        <v>0</v>
      </c>
      <c r="X17" s="3" t="s">
        <v>407</v>
      </c>
      <c r="Y17" s="3" t="s">
        <v>407</v>
      </c>
      <c r="Z17" s="3" t="s">
        <v>407</v>
      </c>
      <c r="AA17" s="79">
        <v>0</v>
      </c>
      <c r="AB17" s="4">
        <v>121</v>
      </c>
      <c r="AC17" s="80">
        <v>106.36</v>
      </c>
      <c r="AD17" s="80">
        <v>99.68</v>
      </c>
      <c r="AE17" s="3">
        <v>100.88</v>
      </c>
      <c r="AF17" s="81">
        <v>130</v>
      </c>
      <c r="AG17" s="105">
        <v>13139430</v>
      </c>
      <c r="AH17" s="105">
        <v>0</v>
      </c>
      <c r="AI17" s="105">
        <v>0</v>
      </c>
      <c r="AJ17" s="105">
        <v>0</v>
      </c>
      <c r="AK17" s="82" t="s">
        <v>407</v>
      </c>
      <c r="AL17" s="135">
        <v>13139430</v>
      </c>
      <c r="AM17" s="135">
        <v>0</v>
      </c>
      <c r="AN17" s="82" t="s">
        <v>407</v>
      </c>
      <c r="AO17" s="82" t="s">
        <v>407</v>
      </c>
      <c r="AP17" s="105">
        <v>0</v>
      </c>
      <c r="AQ17" s="82" t="s">
        <v>407</v>
      </c>
      <c r="AR17" s="82" t="s">
        <v>407</v>
      </c>
      <c r="AS17" s="82" t="s">
        <v>407</v>
      </c>
      <c r="AT17" s="104">
        <v>2274</v>
      </c>
      <c r="AU17" s="82">
        <v>4198</v>
      </c>
      <c r="AV17" s="82">
        <v>3770</v>
      </c>
      <c r="AW17" s="80">
        <v>778.58</v>
      </c>
      <c r="AX17" s="82">
        <v>5778</v>
      </c>
      <c r="AY17" s="80">
        <v>7.42118132326938</v>
      </c>
      <c r="AZ17" s="83">
        <v>0</v>
      </c>
      <c r="BA17" s="3">
        <v>0</v>
      </c>
      <c r="BB17" s="3">
        <v>12068</v>
      </c>
      <c r="BC17" s="123">
        <v>102.3</v>
      </c>
      <c r="BD17" s="3">
        <v>104.2</v>
      </c>
      <c r="BE17" s="86"/>
      <c r="BF17" s="86"/>
      <c r="BG17" s="86"/>
      <c r="BH17" s="86" t="s">
        <v>407</v>
      </c>
      <c r="BI17" s="92">
        <v>161</v>
      </c>
      <c r="BJ17" s="86"/>
      <c r="BK17" s="86" t="s">
        <v>407</v>
      </c>
      <c r="BL17" s="86" t="s">
        <v>407</v>
      </c>
      <c r="BM17" s="86"/>
      <c r="BN17" s="86" t="s">
        <v>407</v>
      </c>
      <c r="BO17" s="86" t="s">
        <v>407</v>
      </c>
      <c r="BP17" s="86" t="s">
        <v>407</v>
      </c>
      <c r="BQ17" s="86" t="s">
        <v>407</v>
      </c>
      <c r="BR17" s="86" t="s">
        <v>407</v>
      </c>
      <c r="BV17" s="3" t="s">
        <v>407</v>
      </c>
      <c r="BW17" s="3" t="s">
        <v>393</v>
      </c>
      <c r="BY17" s="3" t="s">
        <v>407</v>
      </c>
      <c r="BZ17" s="3" t="s">
        <v>407</v>
      </c>
      <c r="CB17" s="3" t="s">
        <v>407</v>
      </c>
      <c r="CC17" s="3" t="s">
        <v>407</v>
      </c>
      <c r="CD17" s="3" t="s">
        <v>407</v>
      </c>
      <c r="CE17" s="85">
        <v>20694165</v>
      </c>
      <c r="CF17" s="82">
        <v>0</v>
      </c>
      <c r="CG17" s="82">
        <v>0</v>
      </c>
      <c r="CH17" s="82">
        <v>0</v>
      </c>
      <c r="CI17" s="82" t="s">
        <v>407</v>
      </c>
      <c r="CJ17" s="82">
        <v>20694165</v>
      </c>
      <c r="CK17" s="82">
        <v>0</v>
      </c>
      <c r="CL17" s="82" t="s">
        <v>407</v>
      </c>
      <c r="CM17" s="82" t="s">
        <v>407</v>
      </c>
      <c r="CN17" s="82">
        <v>0</v>
      </c>
      <c r="CO17" s="82" t="s">
        <v>407</v>
      </c>
      <c r="CP17" s="82" t="s">
        <v>407</v>
      </c>
      <c r="CQ17" s="82" t="s">
        <v>407</v>
      </c>
      <c r="CR17" s="131">
        <v>95</v>
      </c>
      <c r="CS17" s="131">
        <v>0</v>
      </c>
      <c r="CT17" s="131">
        <v>0</v>
      </c>
      <c r="CU17" s="132">
        <v>0</v>
      </c>
      <c r="CV17" s="3" t="s">
        <v>407</v>
      </c>
      <c r="CW17" s="79">
        <v>0</v>
      </c>
      <c r="CX17" s="131">
        <v>26</v>
      </c>
      <c r="CY17" s="131">
        <v>0</v>
      </c>
      <c r="CZ17" s="80" t="s">
        <v>407</v>
      </c>
      <c r="DA17" s="80" t="s">
        <v>407</v>
      </c>
      <c r="DB17" s="79">
        <v>26</v>
      </c>
      <c r="DC17" s="131">
        <v>0</v>
      </c>
      <c r="DD17" s="3" t="s">
        <v>407</v>
      </c>
      <c r="DE17" s="3" t="s">
        <v>407</v>
      </c>
      <c r="DF17" s="3" t="s">
        <v>407</v>
      </c>
      <c r="DG17" s="79">
        <v>0</v>
      </c>
      <c r="DH17" s="4">
        <v>121</v>
      </c>
      <c r="DI17" s="80">
        <v>106.35</v>
      </c>
      <c r="DJ17" s="217">
        <v>99.67</v>
      </c>
      <c r="DK17" s="80">
        <v>100.87</v>
      </c>
      <c r="DL17" s="3">
        <v>135</v>
      </c>
      <c r="DP17" s="1"/>
      <c r="DQ17" s="1"/>
    </row>
    <row r="18" spans="1:121" s="3" customFormat="1" ht="15" x14ac:dyDescent="0.25">
      <c r="A18" s="303">
        <v>11</v>
      </c>
      <c r="B18">
        <v>11</v>
      </c>
      <c r="C18" s="3" t="s">
        <v>12</v>
      </c>
      <c r="D18" s="3" t="s">
        <v>442</v>
      </c>
      <c r="E18" s="14">
        <v>2020</v>
      </c>
      <c r="F18" s="82">
        <v>2706</v>
      </c>
      <c r="G18" s="82">
        <v>1551342</v>
      </c>
      <c r="H18" s="82">
        <v>1130451</v>
      </c>
      <c r="I18" s="82">
        <v>553</v>
      </c>
      <c r="J18" s="82">
        <v>306215</v>
      </c>
      <c r="K18" s="82">
        <v>232131</v>
      </c>
      <c r="L18" s="131">
        <v>41</v>
      </c>
      <c r="M18" s="131">
        <v>50</v>
      </c>
      <c r="N18" s="131">
        <v>0</v>
      </c>
      <c r="O18" s="132">
        <v>0</v>
      </c>
      <c r="P18" s="3" t="s">
        <v>407</v>
      </c>
      <c r="Q18" s="79">
        <v>50</v>
      </c>
      <c r="R18" s="131">
        <v>26</v>
      </c>
      <c r="S18" s="131">
        <v>0</v>
      </c>
      <c r="T18" s="80" t="s">
        <v>407</v>
      </c>
      <c r="U18" s="80" t="s">
        <v>407</v>
      </c>
      <c r="V18" s="79">
        <v>26</v>
      </c>
      <c r="W18" s="131">
        <v>0</v>
      </c>
      <c r="X18" s="3" t="s">
        <v>407</v>
      </c>
      <c r="Y18" s="3" t="s">
        <v>407</v>
      </c>
      <c r="Z18" s="3" t="s">
        <v>407</v>
      </c>
      <c r="AA18" s="79">
        <v>0</v>
      </c>
      <c r="AB18" s="4">
        <v>117</v>
      </c>
      <c r="AC18" s="80">
        <v>106.36</v>
      </c>
      <c r="AD18" s="80">
        <v>99.68</v>
      </c>
      <c r="AE18" s="3">
        <v>100.88</v>
      </c>
      <c r="AF18" s="81">
        <v>130</v>
      </c>
      <c r="AG18" s="105">
        <v>7318650</v>
      </c>
      <c r="AH18" s="105">
        <v>7318650</v>
      </c>
      <c r="AI18" s="105">
        <v>0</v>
      </c>
      <c r="AJ18" s="105">
        <v>0</v>
      </c>
      <c r="AK18" s="82" t="s">
        <v>407</v>
      </c>
      <c r="AL18" s="135">
        <v>7318650</v>
      </c>
      <c r="AM18" s="135">
        <v>0</v>
      </c>
      <c r="AN18" s="82" t="s">
        <v>407</v>
      </c>
      <c r="AO18" s="82" t="s">
        <v>407</v>
      </c>
      <c r="AP18" s="105">
        <v>0</v>
      </c>
      <c r="AQ18" s="82" t="s">
        <v>407</v>
      </c>
      <c r="AR18" s="82" t="s">
        <v>407</v>
      </c>
      <c r="AS18" s="82" t="s">
        <v>407</v>
      </c>
      <c r="AT18" s="104">
        <v>2705</v>
      </c>
      <c r="AU18" s="82">
        <v>4198</v>
      </c>
      <c r="AV18" s="82">
        <v>3770</v>
      </c>
      <c r="AW18" s="80">
        <v>554.97</v>
      </c>
      <c r="AX18" s="82">
        <v>2706</v>
      </c>
      <c r="AY18" s="80">
        <v>4.87589724400262</v>
      </c>
      <c r="AZ18" s="83">
        <v>0</v>
      </c>
      <c r="BA18" s="3">
        <v>0</v>
      </c>
      <c r="BB18" s="3">
        <v>8036</v>
      </c>
      <c r="BC18" s="123">
        <v>102.3</v>
      </c>
      <c r="BD18" s="3">
        <v>104.2</v>
      </c>
      <c r="BE18" s="86">
        <v>237</v>
      </c>
      <c r="BF18" s="86"/>
      <c r="BG18" s="86"/>
      <c r="BH18" s="86" t="s">
        <v>407</v>
      </c>
      <c r="BI18" s="92">
        <v>59</v>
      </c>
      <c r="BJ18" s="86"/>
      <c r="BK18" s="86" t="s">
        <v>407</v>
      </c>
      <c r="BL18" s="86" t="s">
        <v>407</v>
      </c>
      <c r="BM18" s="86"/>
      <c r="BN18" s="86" t="s">
        <v>407</v>
      </c>
      <c r="BO18" s="86" t="s">
        <v>407</v>
      </c>
      <c r="BP18" s="86" t="s">
        <v>407</v>
      </c>
      <c r="BQ18" s="86" t="s">
        <v>407</v>
      </c>
      <c r="BR18" s="86" t="s">
        <v>407</v>
      </c>
      <c r="BS18" s="3" t="s">
        <v>12</v>
      </c>
      <c r="BV18" s="3" t="s">
        <v>407</v>
      </c>
      <c r="BW18" s="3" t="s">
        <v>393</v>
      </c>
      <c r="BY18" s="3" t="s">
        <v>407</v>
      </c>
      <c r="BZ18" s="3" t="s">
        <v>407</v>
      </c>
      <c r="CB18" s="3" t="s">
        <v>407</v>
      </c>
      <c r="CC18" s="3" t="s">
        <v>407</v>
      </c>
      <c r="CD18" s="3" t="s">
        <v>407</v>
      </c>
      <c r="CE18" s="85">
        <v>9690459</v>
      </c>
      <c r="CF18" s="82">
        <v>9690459</v>
      </c>
      <c r="CG18" s="82">
        <v>0</v>
      </c>
      <c r="CH18" s="82">
        <v>0</v>
      </c>
      <c r="CI18" s="82" t="s">
        <v>407</v>
      </c>
      <c r="CJ18" s="82">
        <v>9690459</v>
      </c>
      <c r="CK18" s="82">
        <v>0</v>
      </c>
      <c r="CL18" s="82" t="s">
        <v>407</v>
      </c>
      <c r="CM18" s="82" t="s">
        <v>407</v>
      </c>
      <c r="CN18" s="82">
        <v>0</v>
      </c>
      <c r="CO18" s="82" t="s">
        <v>407</v>
      </c>
      <c r="CP18" s="82" t="s">
        <v>407</v>
      </c>
      <c r="CQ18" s="82" t="s">
        <v>407</v>
      </c>
      <c r="CR18" s="131">
        <v>41</v>
      </c>
      <c r="CS18" s="131">
        <v>50</v>
      </c>
      <c r="CT18" s="131">
        <v>0</v>
      </c>
      <c r="CU18" s="132">
        <v>0</v>
      </c>
      <c r="CV18" s="3" t="s">
        <v>407</v>
      </c>
      <c r="CW18" s="79">
        <v>50</v>
      </c>
      <c r="CX18" s="131">
        <v>26</v>
      </c>
      <c r="CY18" s="131">
        <v>0</v>
      </c>
      <c r="CZ18" s="80" t="s">
        <v>407</v>
      </c>
      <c r="DA18" s="80" t="s">
        <v>407</v>
      </c>
      <c r="DB18" s="79">
        <v>26</v>
      </c>
      <c r="DC18" s="131">
        <v>0</v>
      </c>
      <c r="DD18" s="3" t="s">
        <v>407</v>
      </c>
      <c r="DE18" s="3" t="s">
        <v>407</v>
      </c>
      <c r="DF18" s="3" t="s">
        <v>407</v>
      </c>
      <c r="DG18" s="79">
        <v>0</v>
      </c>
      <c r="DH18" s="4">
        <v>117</v>
      </c>
      <c r="DI18" s="80">
        <v>106.35</v>
      </c>
      <c r="DJ18" s="217">
        <v>99.67</v>
      </c>
      <c r="DK18" s="80">
        <v>100.87</v>
      </c>
      <c r="DL18" s="3">
        <v>135</v>
      </c>
      <c r="DP18" s="1"/>
      <c r="DQ18" s="1"/>
    </row>
    <row r="19" spans="1:121" s="3" customFormat="1" ht="15" x14ac:dyDescent="0.25">
      <c r="A19" s="303">
        <v>12</v>
      </c>
      <c r="B19">
        <v>12</v>
      </c>
      <c r="C19" s="3" t="s">
        <v>13</v>
      </c>
      <c r="D19" s="3" t="s">
        <v>442</v>
      </c>
      <c r="E19" s="14">
        <v>2020</v>
      </c>
      <c r="F19" s="82">
        <v>1149</v>
      </c>
      <c r="G19" s="82">
        <v>1551342</v>
      </c>
      <c r="H19" s="82">
        <v>1130451</v>
      </c>
      <c r="I19" s="82">
        <v>308</v>
      </c>
      <c r="J19" s="82">
        <v>306215</v>
      </c>
      <c r="K19" s="82">
        <v>232131</v>
      </c>
      <c r="L19" s="131">
        <v>106</v>
      </c>
      <c r="M19" s="131">
        <v>0</v>
      </c>
      <c r="N19" s="131">
        <v>0</v>
      </c>
      <c r="O19" s="132">
        <v>0</v>
      </c>
      <c r="P19" s="3" t="s">
        <v>407</v>
      </c>
      <c r="Q19" s="79">
        <v>0</v>
      </c>
      <c r="R19" s="131">
        <v>22</v>
      </c>
      <c r="S19" s="131">
        <v>0</v>
      </c>
      <c r="T19" s="80" t="s">
        <v>407</v>
      </c>
      <c r="U19" s="80" t="s">
        <v>407</v>
      </c>
      <c r="V19" s="79">
        <v>22</v>
      </c>
      <c r="W19" s="131">
        <v>0</v>
      </c>
      <c r="X19" s="3" t="s">
        <v>407</v>
      </c>
      <c r="Y19" s="3" t="s">
        <v>407</v>
      </c>
      <c r="Z19" s="3" t="s">
        <v>407</v>
      </c>
      <c r="AA19" s="79">
        <v>0</v>
      </c>
      <c r="AB19" s="4">
        <v>128</v>
      </c>
      <c r="AC19" s="80">
        <v>106.36</v>
      </c>
      <c r="AD19" s="80">
        <v>99.68</v>
      </c>
      <c r="AE19" s="3">
        <v>100.88</v>
      </c>
      <c r="AF19" s="81">
        <v>130</v>
      </c>
      <c r="AG19" s="105">
        <v>3637671</v>
      </c>
      <c r="AH19" s="105">
        <v>0</v>
      </c>
      <c r="AI19" s="105">
        <v>0</v>
      </c>
      <c r="AJ19" s="105">
        <v>0</v>
      </c>
      <c r="AK19" s="82" t="s">
        <v>407</v>
      </c>
      <c r="AL19" s="135">
        <v>3637671</v>
      </c>
      <c r="AM19" s="135">
        <v>0</v>
      </c>
      <c r="AN19" s="82" t="s">
        <v>407</v>
      </c>
      <c r="AO19" s="82" t="s">
        <v>407</v>
      </c>
      <c r="AP19" s="105">
        <v>0</v>
      </c>
      <c r="AQ19" s="82" t="s">
        <v>407</v>
      </c>
      <c r="AR19" s="82" t="s">
        <v>407</v>
      </c>
      <c r="AS19" s="82" t="s">
        <v>407</v>
      </c>
      <c r="AT19" s="104">
        <v>3166</v>
      </c>
      <c r="AU19" s="82">
        <v>4198</v>
      </c>
      <c r="AV19" s="82">
        <v>3770</v>
      </c>
      <c r="AW19" s="80">
        <v>177.25</v>
      </c>
      <c r="AX19" s="82">
        <v>1149</v>
      </c>
      <c r="AY19" s="80">
        <v>6.4823067745875598</v>
      </c>
      <c r="AZ19" s="83">
        <v>3.0999999999999999E-3</v>
      </c>
      <c r="BA19" s="3">
        <v>32</v>
      </c>
      <c r="BB19" s="3">
        <v>10419</v>
      </c>
      <c r="BC19" s="123">
        <v>102.3</v>
      </c>
      <c r="BD19" s="3">
        <v>104.2</v>
      </c>
      <c r="BE19" s="86"/>
      <c r="BF19" s="86"/>
      <c r="BG19" s="86"/>
      <c r="BH19" s="86" t="s">
        <v>407</v>
      </c>
      <c r="BI19" s="92">
        <v>44</v>
      </c>
      <c r="BJ19" s="86"/>
      <c r="BK19" s="86" t="s">
        <v>407</v>
      </c>
      <c r="BL19" s="86" t="s">
        <v>407</v>
      </c>
      <c r="BM19" s="86"/>
      <c r="BN19" s="86" t="s">
        <v>407</v>
      </c>
      <c r="BO19" s="86" t="s">
        <v>407</v>
      </c>
      <c r="BP19" s="86" t="s">
        <v>407</v>
      </c>
      <c r="BQ19" s="86" t="s">
        <v>407</v>
      </c>
      <c r="BR19" s="86" t="s">
        <v>407</v>
      </c>
      <c r="BV19" s="3" t="s">
        <v>407</v>
      </c>
      <c r="BW19" s="3" t="s">
        <v>5</v>
      </c>
      <c r="BY19" s="3" t="s">
        <v>407</v>
      </c>
      <c r="BZ19" s="3" t="s">
        <v>407</v>
      </c>
      <c r="CB19" s="3" t="s">
        <v>407</v>
      </c>
      <c r="CC19" s="3" t="s">
        <v>407</v>
      </c>
      <c r="CD19" s="3" t="s">
        <v>407</v>
      </c>
      <c r="CE19" s="85">
        <v>4115080</v>
      </c>
      <c r="CF19" s="82">
        <v>0</v>
      </c>
      <c r="CG19" s="82">
        <v>0</v>
      </c>
      <c r="CH19" s="82">
        <v>0</v>
      </c>
      <c r="CI19" s="82" t="s">
        <v>407</v>
      </c>
      <c r="CJ19" s="82">
        <v>4115080</v>
      </c>
      <c r="CK19" s="82">
        <v>0</v>
      </c>
      <c r="CL19" s="82" t="s">
        <v>407</v>
      </c>
      <c r="CM19" s="82" t="s">
        <v>407</v>
      </c>
      <c r="CN19" s="82">
        <v>0</v>
      </c>
      <c r="CO19" s="82" t="s">
        <v>407</v>
      </c>
      <c r="CP19" s="82" t="s">
        <v>407</v>
      </c>
      <c r="CQ19" s="82" t="s">
        <v>407</v>
      </c>
      <c r="CR19" s="131">
        <v>106</v>
      </c>
      <c r="CS19" s="131">
        <v>0</v>
      </c>
      <c r="CT19" s="131">
        <v>0</v>
      </c>
      <c r="CU19" s="132">
        <v>0</v>
      </c>
      <c r="CV19" s="3" t="s">
        <v>407</v>
      </c>
      <c r="CW19" s="79">
        <v>0</v>
      </c>
      <c r="CX19" s="131">
        <v>22</v>
      </c>
      <c r="CY19" s="131">
        <v>0</v>
      </c>
      <c r="CZ19" s="80" t="s">
        <v>407</v>
      </c>
      <c r="DA19" s="80" t="s">
        <v>407</v>
      </c>
      <c r="DB19" s="79">
        <v>22</v>
      </c>
      <c r="DC19" s="131">
        <v>0</v>
      </c>
      <c r="DD19" s="3" t="s">
        <v>407</v>
      </c>
      <c r="DE19" s="3" t="s">
        <v>407</v>
      </c>
      <c r="DF19" s="3" t="s">
        <v>407</v>
      </c>
      <c r="DG19" s="79">
        <v>0</v>
      </c>
      <c r="DH19" s="4">
        <v>128</v>
      </c>
      <c r="DI19" s="80">
        <v>106.35</v>
      </c>
      <c r="DJ19" s="217">
        <v>99.67</v>
      </c>
      <c r="DK19" s="80">
        <v>100.87</v>
      </c>
      <c r="DL19" s="3">
        <v>135</v>
      </c>
      <c r="DP19" s="1"/>
      <c r="DQ19" s="1"/>
    </row>
    <row r="20" spans="1:121" s="3" customFormat="1" ht="15" x14ac:dyDescent="0.25">
      <c r="A20" s="303">
        <v>13</v>
      </c>
      <c r="B20">
        <v>13</v>
      </c>
      <c r="C20" s="3" t="s">
        <v>14</v>
      </c>
      <c r="D20" s="3" t="s">
        <v>442</v>
      </c>
      <c r="E20" s="14">
        <v>2020</v>
      </c>
      <c r="F20" s="82">
        <v>3785</v>
      </c>
      <c r="G20" s="82">
        <v>1551342</v>
      </c>
      <c r="H20" s="82">
        <v>1130451</v>
      </c>
      <c r="I20" s="82">
        <v>816</v>
      </c>
      <c r="J20" s="82">
        <v>306215</v>
      </c>
      <c r="K20" s="82">
        <v>232131</v>
      </c>
      <c r="L20" s="131">
        <v>85</v>
      </c>
      <c r="M20" s="131">
        <v>0</v>
      </c>
      <c r="N20" s="131">
        <v>0</v>
      </c>
      <c r="O20" s="132">
        <v>0</v>
      </c>
      <c r="P20" s="3" t="s">
        <v>407</v>
      </c>
      <c r="Q20" s="79">
        <v>0</v>
      </c>
      <c r="R20" s="131">
        <v>16</v>
      </c>
      <c r="S20" s="131">
        <v>0</v>
      </c>
      <c r="T20" s="80" t="s">
        <v>407</v>
      </c>
      <c r="U20" s="80" t="s">
        <v>407</v>
      </c>
      <c r="V20" s="79">
        <v>16</v>
      </c>
      <c r="W20" s="131">
        <v>0</v>
      </c>
      <c r="X20" s="3" t="s">
        <v>407</v>
      </c>
      <c r="Y20" s="3" t="s">
        <v>407</v>
      </c>
      <c r="Z20" s="3" t="s">
        <v>407</v>
      </c>
      <c r="AA20" s="79">
        <v>0</v>
      </c>
      <c r="AB20" s="4">
        <v>101</v>
      </c>
      <c r="AC20" s="80">
        <v>106.36</v>
      </c>
      <c r="AD20" s="80">
        <v>99.68</v>
      </c>
      <c r="AE20" s="3">
        <v>100.88</v>
      </c>
      <c r="AF20" s="81">
        <v>130</v>
      </c>
      <c r="AG20" s="105">
        <v>13365022</v>
      </c>
      <c r="AH20" s="105">
        <v>0</v>
      </c>
      <c r="AI20" s="105">
        <v>0</v>
      </c>
      <c r="AJ20" s="105">
        <v>0</v>
      </c>
      <c r="AK20" s="82" t="s">
        <v>407</v>
      </c>
      <c r="AL20" s="135">
        <v>13365022</v>
      </c>
      <c r="AM20" s="135">
        <v>0</v>
      </c>
      <c r="AN20" s="82" t="s">
        <v>407</v>
      </c>
      <c r="AO20" s="82" t="s">
        <v>407</v>
      </c>
      <c r="AP20" s="105">
        <v>0</v>
      </c>
      <c r="AQ20" s="82" t="s">
        <v>407</v>
      </c>
      <c r="AR20" s="82" t="s">
        <v>407</v>
      </c>
      <c r="AS20" s="82" t="s">
        <v>407</v>
      </c>
      <c r="AT20" s="104">
        <v>3531</v>
      </c>
      <c r="AU20" s="82">
        <v>4198</v>
      </c>
      <c r="AV20" s="82">
        <v>3770</v>
      </c>
      <c r="AW20" s="80">
        <v>316.68</v>
      </c>
      <c r="AX20" s="82">
        <v>3785</v>
      </c>
      <c r="AY20" s="80">
        <v>11.9520558376512</v>
      </c>
      <c r="AZ20" s="83">
        <v>0.27950000000000003</v>
      </c>
      <c r="BA20" s="3">
        <v>5372</v>
      </c>
      <c r="BB20" s="3">
        <v>19219</v>
      </c>
      <c r="BC20" s="123">
        <v>102.3</v>
      </c>
      <c r="BD20" s="3">
        <v>104.2</v>
      </c>
      <c r="BE20" s="86"/>
      <c r="BF20" s="86"/>
      <c r="BG20" s="86"/>
      <c r="BH20" s="86" t="s">
        <v>407</v>
      </c>
      <c r="BI20" s="92">
        <v>77</v>
      </c>
      <c r="BJ20" s="86"/>
      <c r="BK20" s="86" t="s">
        <v>407</v>
      </c>
      <c r="BL20" s="86" t="s">
        <v>407</v>
      </c>
      <c r="BM20" s="86"/>
      <c r="BN20" s="86" t="s">
        <v>407</v>
      </c>
      <c r="BO20" s="86" t="s">
        <v>407</v>
      </c>
      <c r="BP20" s="86" t="s">
        <v>407</v>
      </c>
      <c r="BQ20" s="86" t="s">
        <v>407</v>
      </c>
      <c r="BR20" s="86" t="s">
        <v>407</v>
      </c>
      <c r="BV20" s="3" t="s">
        <v>407</v>
      </c>
      <c r="BW20" s="3" t="s">
        <v>4</v>
      </c>
      <c r="BY20" s="3" t="s">
        <v>407</v>
      </c>
      <c r="BZ20" s="3" t="s">
        <v>407</v>
      </c>
      <c r="CB20" s="3" t="s">
        <v>407</v>
      </c>
      <c r="CC20" s="3" t="s">
        <v>407</v>
      </c>
      <c r="CD20" s="3" t="s">
        <v>407</v>
      </c>
      <c r="CE20" s="85">
        <v>13556165</v>
      </c>
      <c r="CF20" s="82">
        <v>0</v>
      </c>
      <c r="CG20" s="82">
        <v>0</v>
      </c>
      <c r="CH20" s="82">
        <v>0</v>
      </c>
      <c r="CI20" s="82" t="s">
        <v>407</v>
      </c>
      <c r="CJ20" s="82">
        <v>13556165</v>
      </c>
      <c r="CK20" s="82">
        <v>0</v>
      </c>
      <c r="CL20" s="82" t="s">
        <v>407</v>
      </c>
      <c r="CM20" s="82" t="s">
        <v>407</v>
      </c>
      <c r="CN20" s="82">
        <v>0</v>
      </c>
      <c r="CO20" s="82" t="s">
        <v>407</v>
      </c>
      <c r="CP20" s="82" t="s">
        <v>407</v>
      </c>
      <c r="CQ20" s="82" t="s">
        <v>407</v>
      </c>
      <c r="CR20" s="131">
        <v>85</v>
      </c>
      <c r="CS20" s="131">
        <v>0</v>
      </c>
      <c r="CT20" s="131">
        <v>0</v>
      </c>
      <c r="CU20" s="132">
        <v>0</v>
      </c>
      <c r="CV20" s="3" t="s">
        <v>407</v>
      </c>
      <c r="CW20" s="79">
        <v>0</v>
      </c>
      <c r="CX20" s="131">
        <v>16</v>
      </c>
      <c r="CY20" s="131">
        <v>0</v>
      </c>
      <c r="CZ20" s="80" t="s">
        <v>407</v>
      </c>
      <c r="DA20" s="80" t="s">
        <v>407</v>
      </c>
      <c r="DB20" s="79">
        <v>16</v>
      </c>
      <c r="DC20" s="131">
        <v>0</v>
      </c>
      <c r="DD20" s="3" t="s">
        <v>407</v>
      </c>
      <c r="DE20" s="3" t="s">
        <v>407</v>
      </c>
      <c r="DF20" s="3" t="s">
        <v>407</v>
      </c>
      <c r="DG20" s="79">
        <v>0</v>
      </c>
      <c r="DH20" s="4">
        <v>101</v>
      </c>
      <c r="DI20" s="80">
        <v>106.35</v>
      </c>
      <c r="DJ20" s="217">
        <v>99.67</v>
      </c>
      <c r="DK20" s="80">
        <v>100.87</v>
      </c>
      <c r="DL20" s="3">
        <v>135</v>
      </c>
      <c r="DP20" s="1"/>
      <c r="DQ20" s="1"/>
    </row>
    <row r="21" spans="1:121" s="3" customFormat="1" ht="15" x14ac:dyDescent="0.25">
      <c r="A21" s="303">
        <v>14</v>
      </c>
      <c r="B21">
        <v>14</v>
      </c>
      <c r="C21" s="3" t="s">
        <v>15</v>
      </c>
      <c r="D21" s="3" t="s">
        <v>442</v>
      </c>
      <c r="E21" s="14">
        <v>2020</v>
      </c>
      <c r="F21" s="82">
        <v>5278</v>
      </c>
      <c r="G21" s="82">
        <v>1551342</v>
      </c>
      <c r="H21" s="82">
        <v>1130451</v>
      </c>
      <c r="I21" s="82">
        <v>1239</v>
      </c>
      <c r="J21" s="82">
        <v>306215</v>
      </c>
      <c r="K21" s="82">
        <v>232131</v>
      </c>
      <c r="L21" s="131">
        <v>23</v>
      </c>
      <c r="M21" s="131">
        <v>46</v>
      </c>
      <c r="N21" s="131">
        <v>0</v>
      </c>
      <c r="O21" s="132">
        <v>0</v>
      </c>
      <c r="P21" s="3" t="s">
        <v>407</v>
      </c>
      <c r="Q21" s="79">
        <v>46</v>
      </c>
      <c r="R21" s="131">
        <v>16</v>
      </c>
      <c r="S21" s="131">
        <v>0</v>
      </c>
      <c r="T21" s="80" t="s">
        <v>407</v>
      </c>
      <c r="U21" s="80" t="s">
        <v>407</v>
      </c>
      <c r="V21" s="79">
        <v>16</v>
      </c>
      <c r="W21" s="131">
        <v>0</v>
      </c>
      <c r="X21" s="3" t="s">
        <v>407</v>
      </c>
      <c r="Y21" s="3" t="s">
        <v>407</v>
      </c>
      <c r="Z21" s="3" t="s">
        <v>407</v>
      </c>
      <c r="AA21" s="79">
        <v>0</v>
      </c>
      <c r="AB21" s="4">
        <v>85</v>
      </c>
      <c r="AC21" s="80">
        <v>106.36</v>
      </c>
      <c r="AD21" s="80">
        <v>99.68</v>
      </c>
      <c r="AE21" s="3">
        <v>100.88</v>
      </c>
      <c r="AF21" s="81">
        <v>130</v>
      </c>
      <c r="AG21" s="105">
        <v>26479226</v>
      </c>
      <c r="AH21" s="105">
        <v>26479226</v>
      </c>
      <c r="AI21" s="105">
        <v>0</v>
      </c>
      <c r="AJ21" s="105">
        <v>0</v>
      </c>
      <c r="AK21" s="82" t="s">
        <v>407</v>
      </c>
      <c r="AL21" s="135">
        <v>26479226</v>
      </c>
      <c r="AM21" s="135">
        <v>0</v>
      </c>
      <c r="AN21" s="82" t="s">
        <v>407</v>
      </c>
      <c r="AO21" s="82" t="s">
        <v>407</v>
      </c>
      <c r="AP21" s="105">
        <v>0</v>
      </c>
      <c r="AQ21" s="82" t="s">
        <v>407</v>
      </c>
      <c r="AR21" s="82" t="s">
        <v>407</v>
      </c>
      <c r="AS21" s="82" t="s">
        <v>407</v>
      </c>
      <c r="AT21" s="104">
        <v>5017</v>
      </c>
      <c r="AU21" s="82">
        <v>4198</v>
      </c>
      <c r="AV21" s="82">
        <v>3770</v>
      </c>
      <c r="AW21" s="80">
        <v>1440.18</v>
      </c>
      <c r="AX21" s="82">
        <v>5278</v>
      </c>
      <c r="AY21" s="80">
        <v>3.6648190171523098</v>
      </c>
      <c r="AZ21" s="83">
        <v>9.4999999999999998E-3</v>
      </c>
      <c r="BA21" s="3">
        <v>57</v>
      </c>
      <c r="BB21" s="3">
        <v>6029</v>
      </c>
      <c r="BC21" s="123">
        <v>102.3</v>
      </c>
      <c r="BD21" s="3">
        <v>104.2</v>
      </c>
      <c r="BE21" s="86">
        <v>563</v>
      </c>
      <c r="BF21" s="86"/>
      <c r="BG21" s="86"/>
      <c r="BH21" s="86" t="s">
        <v>407</v>
      </c>
      <c r="BI21" s="92">
        <v>113</v>
      </c>
      <c r="BJ21" s="86"/>
      <c r="BK21" s="86" t="s">
        <v>407</v>
      </c>
      <c r="BL21" s="86" t="s">
        <v>407</v>
      </c>
      <c r="BM21" s="86"/>
      <c r="BN21" s="86" t="s">
        <v>407</v>
      </c>
      <c r="BO21" s="86" t="s">
        <v>407</v>
      </c>
      <c r="BP21" s="86" t="s">
        <v>407</v>
      </c>
      <c r="BQ21" s="86" t="s">
        <v>407</v>
      </c>
      <c r="BR21" s="86" t="s">
        <v>407</v>
      </c>
      <c r="BS21" s="3" t="s">
        <v>15</v>
      </c>
      <c r="BV21" s="3" t="s">
        <v>407</v>
      </c>
      <c r="BW21" s="3" t="s">
        <v>4</v>
      </c>
      <c r="BY21" s="3" t="s">
        <v>407</v>
      </c>
      <c r="BZ21" s="3" t="s">
        <v>407</v>
      </c>
      <c r="CB21" s="3" t="s">
        <v>407</v>
      </c>
      <c r="CC21" s="3" t="s">
        <v>407</v>
      </c>
      <c r="CD21" s="3" t="s">
        <v>407</v>
      </c>
      <c r="CE21" s="85">
        <v>23303163</v>
      </c>
      <c r="CF21" s="82">
        <v>23303163</v>
      </c>
      <c r="CG21" s="82">
        <v>0</v>
      </c>
      <c r="CH21" s="82">
        <v>0</v>
      </c>
      <c r="CI21" s="82" t="s">
        <v>407</v>
      </c>
      <c r="CJ21" s="82">
        <v>23303163</v>
      </c>
      <c r="CK21" s="82">
        <v>0</v>
      </c>
      <c r="CL21" s="82" t="s">
        <v>407</v>
      </c>
      <c r="CM21" s="82" t="s">
        <v>407</v>
      </c>
      <c r="CN21" s="82">
        <v>0</v>
      </c>
      <c r="CO21" s="82" t="s">
        <v>407</v>
      </c>
      <c r="CP21" s="82" t="s">
        <v>407</v>
      </c>
      <c r="CQ21" s="82" t="s">
        <v>407</v>
      </c>
      <c r="CR21" s="131">
        <v>23</v>
      </c>
      <c r="CS21" s="131">
        <v>46</v>
      </c>
      <c r="CT21" s="131">
        <v>0</v>
      </c>
      <c r="CU21" s="132">
        <v>0</v>
      </c>
      <c r="CV21" s="3" t="s">
        <v>407</v>
      </c>
      <c r="CW21" s="79">
        <v>46</v>
      </c>
      <c r="CX21" s="131">
        <v>16</v>
      </c>
      <c r="CY21" s="131">
        <v>0</v>
      </c>
      <c r="CZ21" s="80" t="s">
        <v>407</v>
      </c>
      <c r="DA21" s="80" t="s">
        <v>407</v>
      </c>
      <c r="DB21" s="79">
        <v>16</v>
      </c>
      <c r="DC21" s="131">
        <v>0</v>
      </c>
      <c r="DD21" s="3" t="s">
        <v>407</v>
      </c>
      <c r="DE21" s="3" t="s">
        <v>407</v>
      </c>
      <c r="DF21" s="3" t="s">
        <v>407</v>
      </c>
      <c r="DG21" s="79">
        <v>0</v>
      </c>
      <c r="DH21" s="4">
        <v>85</v>
      </c>
      <c r="DI21" s="80">
        <v>106.35</v>
      </c>
      <c r="DJ21" s="217">
        <v>99.67</v>
      </c>
      <c r="DK21" s="80">
        <v>100.87</v>
      </c>
      <c r="DL21" s="3">
        <v>135</v>
      </c>
      <c r="DP21" s="1"/>
      <c r="DQ21" s="1"/>
    </row>
    <row r="22" spans="1:121" s="3" customFormat="1" ht="15" x14ac:dyDescent="0.25">
      <c r="A22" s="303">
        <v>21</v>
      </c>
      <c r="B22">
        <v>15</v>
      </c>
      <c r="C22" s="3" t="s">
        <v>16</v>
      </c>
      <c r="D22" s="3" t="s">
        <v>443</v>
      </c>
      <c r="E22" s="14">
        <v>2020</v>
      </c>
      <c r="F22" s="82">
        <v>689</v>
      </c>
      <c r="G22" s="82">
        <v>1551342</v>
      </c>
      <c r="H22" s="82">
        <v>1130451</v>
      </c>
      <c r="I22" s="82">
        <v>156</v>
      </c>
      <c r="J22" s="82">
        <v>306215</v>
      </c>
      <c r="K22" s="82">
        <v>232131</v>
      </c>
      <c r="L22" s="131">
        <v>52</v>
      </c>
      <c r="M22" s="131">
        <v>52</v>
      </c>
      <c r="N22" s="131">
        <v>45</v>
      </c>
      <c r="O22" s="132">
        <v>0</v>
      </c>
      <c r="P22" s="3" t="s">
        <v>407</v>
      </c>
      <c r="Q22" s="79">
        <v>50.6228041329192</v>
      </c>
      <c r="R22" s="131">
        <v>20</v>
      </c>
      <c r="S22" s="131">
        <v>0</v>
      </c>
      <c r="T22" s="80" t="s">
        <v>407</v>
      </c>
      <c r="U22" s="80" t="s">
        <v>407</v>
      </c>
      <c r="V22" s="79">
        <v>20</v>
      </c>
      <c r="W22" s="131">
        <v>0</v>
      </c>
      <c r="X22" s="3" t="s">
        <v>407</v>
      </c>
      <c r="Y22" s="3" t="s">
        <v>407</v>
      </c>
      <c r="Z22" s="3" t="s">
        <v>407</v>
      </c>
      <c r="AA22" s="79">
        <v>0</v>
      </c>
      <c r="AB22" s="4">
        <v>122.62</v>
      </c>
      <c r="AC22" s="80">
        <v>106.36</v>
      </c>
      <c r="AD22" s="80">
        <v>99.68</v>
      </c>
      <c r="AE22" s="3">
        <v>100.88</v>
      </c>
      <c r="AF22" s="81">
        <v>130</v>
      </c>
      <c r="AG22" s="105">
        <v>1724205</v>
      </c>
      <c r="AH22" s="105">
        <v>1384981</v>
      </c>
      <c r="AI22" s="105">
        <v>339224</v>
      </c>
      <c r="AJ22" s="105">
        <v>0</v>
      </c>
      <c r="AK22" s="82" t="s">
        <v>407</v>
      </c>
      <c r="AL22" s="105">
        <v>1724205</v>
      </c>
      <c r="AM22" s="105">
        <v>0</v>
      </c>
      <c r="AN22" s="82" t="s">
        <v>407</v>
      </c>
      <c r="AO22" s="82" t="s">
        <v>407</v>
      </c>
      <c r="AP22" s="105">
        <v>0</v>
      </c>
      <c r="AQ22" s="82" t="s">
        <v>407</v>
      </c>
      <c r="AR22" s="82" t="s">
        <v>407</v>
      </c>
      <c r="AS22" s="82" t="s">
        <v>407</v>
      </c>
      <c r="AT22" s="104">
        <v>2502</v>
      </c>
      <c r="AU22" s="82">
        <v>4198</v>
      </c>
      <c r="AV22" s="82">
        <v>3770</v>
      </c>
      <c r="AW22" s="80">
        <v>106.53</v>
      </c>
      <c r="AX22" s="82">
        <v>689</v>
      </c>
      <c r="AY22" s="80">
        <v>6.4674382041523604</v>
      </c>
      <c r="AZ22" s="83">
        <v>2.8E-3</v>
      </c>
      <c r="BA22" s="3">
        <v>29</v>
      </c>
      <c r="BB22" s="3">
        <v>10513</v>
      </c>
      <c r="BC22" s="123">
        <v>102.3</v>
      </c>
      <c r="BD22" s="3">
        <v>104.2</v>
      </c>
      <c r="BE22" s="86">
        <v>54</v>
      </c>
      <c r="BF22" s="86">
        <v>15</v>
      </c>
      <c r="BG22" s="86"/>
      <c r="BH22" s="86" t="s">
        <v>407</v>
      </c>
      <c r="BI22" s="92">
        <v>19</v>
      </c>
      <c r="BJ22" s="86"/>
      <c r="BK22" s="86" t="s">
        <v>407</v>
      </c>
      <c r="BL22" s="86" t="s">
        <v>407</v>
      </c>
      <c r="BM22" s="86"/>
      <c r="BN22" s="86" t="s">
        <v>407</v>
      </c>
      <c r="BO22" s="86" t="s">
        <v>407</v>
      </c>
      <c r="BP22" s="86" t="s">
        <v>407</v>
      </c>
      <c r="BQ22" s="86" t="s">
        <v>407</v>
      </c>
      <c r="BR22" s="86" t="s">
        <v>407</v>
      </c>
      <c r="BS22" s="3" t="s">
        <v>16</v>
      </c>
      <c r="BT22" s="3" t="s">
        <v>17</v>
      </c>
      <c r="BV22" s="3" t="s">
        <v>407</v>
      </c>
      <c r="BW22" s="3" t="s">
        <v>17</v>
      </c>
      <c r="BY22" s="3" t="s">
        <v>407</v>
      </c>
      <c r="BZ22" s="3" t="s">
        <v>407</v>
      </c>
      <c r="CB22" s="3" t="s">
        <v>407</v>
      </c>
      <c r="CC22" s="3" t="s">
        <v>407</v>
      </c>
      <c r="CD22" s="3" t="s">
        <v>407</v>
      </c>
      <c r="CE22" s="85">
        <v>2467981</v>
      </c>
      <c r="CF22" s="82">
        <v>1982425</v>
      </c>
      <c r="CG22" s="82">
        <v>485555</v>
      </c>
      <c r="CH22" s="82">
        <v>0</v>
      </c>
      <c r="CI22" s="82" t="s">
        <v>407</v>
      </c>
      <c r="CJ22" s="82">
        <v>2467981</v>
      </c>
      <c r="CK22" s="82">
        <v>0</v>
      </c>
      <c r="CL22" s="82" t="s">
        <v>407</v>
      </c>
      <c r="CM22" s="82" t="s">
        <v>407</v>
      </c>
      <c r="CN22" s="82">
        <v>0</v>
      </c>
      <c r="CO22" s="82" t="s">
        <v>407</v>
      </c>
      <c r="CP22" s="82" t="s">
        <v>407</v>
      </c>
      <c r="CQ22" s="82" t="s">
        <v>407</v>
      </c>
      <c r="CR22" s="131">
        <v>52</v>
      </c>
      <c r="CS22" s="131">
        <v>52</v>
      </c>
      <c r="CT22" s="131">
        <v>45</v>
      </c>
      <c r="CU22" s="132">
        <v>0</v>
      </c>
      <c r="CV22" s="3" t="s">
        <v>407</v>
      </c>
      <c r="CW22" s="79">
        <v>50.6228041329192</v>
      </c>
      <c r="CX22" s="131">
        <v>20</v>
      </c>
      <c r="CY22" s="131">
        <v>0</v>
      </c>
      <c r="CZ22" s="80" t="s">
        <v>407</v>
      </c>
      <c r="DA22" s="80" t="s">
        <v>407</v>
      </c>
      <c r="DB22" s="79">
        <v>20</v>
      </c>
      <c r="DC22" s="131">
        <v>0</v>
      </c>
      <c r="DD22" s="3" t="s">
        <v>407</v>
      </c>
      <c r="DE22" s="3" t="s">
        <v>407</v>
      </c>
      <c r="DF22" s="3" t="s">
        <v>407</v>
      </c>
      <c r="DG22" s="79">
        <v>0</v>
      </c>
      <c r="DH22" s="4">
        <v>122.62</v>
      </c>
      <c r="DI22" s="80">
        <v>106.35</v>
      </c>
      <c r="DJ22" s="217">
        <v>99.67</v>
      </c>
      <c r="DK22" s="80">
        <v>100.87</v>
      </c>
      <c r="DL22" s="3">
        <v>135</v>
      </c>
      <c r="DP22" s="1"/>
      <c r="DQ22" s="1"/>
    </row>
    <row r="23" spans="1:121" s="3" customFormat="1" ht="15" x14ac:dyDescent="0.25">
      <c r="A23" s="303">
        <v>22</v>
      </c>
      <c r="B23">
        <v>17</v>
      </c>
      <c r="C23" s="3" t="s">
        <v>18</v>
      </c>
      <c r="D23" s="3" t="s">
        <v>443</v>
      </c>
      <c r="E23" s="14">
        <v>2020</v>
      </c>
      <c r="F23" s="82">
        <v>851</v>
      </c>
      <c r="G23" s="82">
        <v>1551342</v>
      </c>
      <c r="H23" s="82">
        <v>1130451</v>
      </c>
      <c r="I23" s="82">
        <v>176</v>
      </c>
      <c r="J23" s="82">
        <v>306215</v>
      </c>
      <c r="K23" s="82">
        <v>232131</v>
      </c>
      <c r="L23" s="131">
        <v>46</v>
      </c>
      <c r="M23" s="131">
        <v>50</v>
      </c>
      <c r="N23" s="131">
        <v>0</v>
      </c>
      <c r="O23" s="132">
        <v>0</v>
      </c>
      <c r="P23" s="3" t="s">
        <v>407</v>
      </c>
      <c r="Q23" s="79">
        <v>50</v>
      </c>
      <c r="R23" s="131">
        <v>18</v>
      </c>
      <c r="S23" s="131">
        <v>0</v>
      </c>
      <c r="T23" s="80" t="s">
        <v>407</v>
      </c>
      <c r="U23" s="80" t="s">
        <v>407</v>
      </c>
      <c r="V23" s="79">
        <v>18</v>
      </c>
      <c r="W23" s="131">
        <v>0</v>
      </c>
      <c r="X23" s="3" t="s">
        <v>407</v>
      </c>
      <c r="Y23" s="3" t="s">
        <v>407</v>
      </c>
      <c r="Z23" s="3" t="s">
        <v>407</v>
      </c>
      <c r="AA23" s="79">
        <v>0</v>
      </c>
      <c r="AB23" s="4">
        <v>114</v>
      </c>
      <c r="AC23" s="80">
        <v>106.36</v>
      </c>
      <c r="AD23" s="80">
        <v>99.68</v>
      </c>
      <c r="AE23" s="3">
        <v>100.88</v>
      </c>
      <c r="AF23" s="81">
        <v>130</v>
      </c>
      <c r="AG23" s="105">
        <v>2458284</v>
      </c>
      <c r="AH23" s="105">
        <v>2458284</v>
      </c>
      <c r="AI23" s="105">
        <v>0</v>
      </c>
      <c r="AJ23" s="105">
        <v>0</v>
      </c>
      <c r="AK23" s="82" t="s">
        <v>407</v>
      </c>
      <c r="AL23" s="135">
        <v>2458284</v>
      </c>
      <c r="AM23" s="135">
        <v>0</v>
      </c>
      <c r="AN23" s="82" t="s">
        <v>407</v>
      </c>
      <c r="AO23" s="82" t="s">
        <v>407</v>
      </c>
      <c r="AP23" s="105">
        <v>0</v>
      </c>
      <c r="AQ23" s="82" t="s">
        <v>407</v>
      </c>
      <c r="AR23" s="82" t="s">
        <v>407</v>
      </c>
      <c r="AS23" s="82" t="s">
        <v>407</v>
      </c>
      <c r="AT23" s="104">
        <v>2889</v>
      </c>
      <c r="AU23" s="82">
        <v>4198</v>
      </c>
      <c r="AV23" s="82">
        <v>3770</v>
      </c>
      <c r="AW23" s="80">
        <v>150.59</v>
      </c>
      <c r="AX23" s="82">
        <v>851</v>
      </c>
      <c r="AY23" s="80">
        <v>5.6510862710746004</v>
      </c>
      <c r="AZ23" s="83">
        <v>0</v>
      </c>
      <c r="BA23" s="3">
        <v>0</v>
      </c>
      <c r="BB23" s="3">
        <v>9053</v>
      </c>
      <c r="BC23" s="123">
        <v>102.3</v>
      </c>
      <c r="BD23" s="3">
        <v>104.2</v>
      </c>
      <c r="BE23" s="86">
        <v>72</v>
      </c>
      <c r="BF23" s="86"/>
      <c r="BG23" s="86"/>
      <c r="BH23" s="86" t="s">
        <v>407</v>
      </c>
      <c r="BI23" s="92">
        <v>20</v>
      </c>
      <c r="BJ23" s="86"/>
      <c r="BK23" s="86" t="s">
        <v>407</v>
      </c>
      <c r="BL23" s="86" t="s">
        <v>407</v>
      </c>
      <c r="BM23" s="86"/>
      <c r="BN23" s="86" t="s">
        <v>407</v>
      </c>
      <c r="BO23" s="86" t="s">
        <v>407</v>
      </c>
      <c r="BP23" s="86" t="s">
        <v>407</v>
      </c>
      <c r="BQ23" s="86" t="s">
        <v>407</v>
      </c>
      <c r="BR23" s="86" t="s">
        <v>407</v>
      </c>
      <c r="BS23" s="3" t="s">
        <v>18</v>
      </c>
      <c r="BV23" s="3" t="s">
        <v>407</v>
      </c>
      <c r="BW23" s="3" t="s">
        <v>30</v>
      </c>
      <c r="BY23" s="3" t="s">
        <v>407</v>
      </c>
      <c r="BZ23" s="3" t="s">
        <v>407</v>
      </c>
      <c r="CB23" s="3" t="s">
        <v>407</v>
      </c>
      <c r="CC23" s="3" t="s">
        <v>407</v>
      </c>
      <c r="CD23" s="3" t="s">
        <v>407</v>
      </c>
      <c r="CE23" s="85">
        <v>3047602</v>
      </c>
      <c r="CF23" s="82">
        <v>3047602</v>
      </c>
      <c r="CG23" s="82">
        <v>0</v>
      </c>
      <c r="CH23" s="82">
        <v>0</v>
      </c>
      <c r="CI23" s="82" t="s">
        <v>407</v>
      </c>
      <c r="CJ23" s="82">
        <v>3047602</v>
      </c>
      <c r="CK23" s="82">
        <v>0</v>
      </c>
      <c r="CL23" s="82" t="s">
        <v>407</v>
      </c>
      <c r="CM23" s="82" t="s">
        <v>407</v>
      </c>
      <c r="CN23" s="82">
        <v>0</v>
      </c>
      <c r="CO23" s="82" t="s">
        <v>407</v>
      </c>
      <c r="CP23" s="82" t="s">
        <v>407</v>
      </c>
      <c r="CQ23" s="82" t="s">
        <v>407</v>
      </c>
      <c r="CR23" s="131">
        <v>46</v>
      </c>
      <c r="CS23" s="131">
        <v>50</v>
      </c>
      <c r="CT23" s="131">
        <v>0</v>
      </c>
      <c r="CU23" s="132">
        <v>0</v>
      </c>
      <c r="CV23" s="3" t="s">
        <v>407</v>
      </c>
      <c r="CW23" s="79">
        <v>50</v>
      </c>
      <c r="CX23" s="131">
        <v>18</v>
      </c>
      <c r="CY23" s="131">
        <v>0</v>
      </c>
      <c r="CZ23" s="80" t="s">
        <v>407</v>
      </c>
      <c r="DA23" s="80" t="s">
        <v>407</v>
      </c>
      <c r="DB23" s="79">
        <v>18</v>
      </c>
      <c r="DC23" s="131">
        <v>0</v>
      </c>
      <c r="DD23" s="3" t="s">
        <v>407</v>
      </c>
      <c r="DE23" s="3" t="s">
        <v>407</v>
      </c>
      <c r="DF23" s="3" t="s">
        <v>407</v>
      </c>
      <c r="DG23" s="79">
        <v>0</v>
      </c>
      <c r="DH23" s="4">
        <v>114</v>
      </c>
      <c r="DI23" s="80">
        <v>106.35</v>
      </c>
      <c r="DJ23" s="217">
        <v>99.67</v>
      </c>
      <c r="DK23" s="80">
        <v>100.87</v>
      </c>
      <c r="DL23" s="3">
        <v>135</v>
      </c>
      <c r="DP23" s="1"/>
      <c r="DQ23" s="1"/>
    </row>
    <row r="24" spans="1:121" s="3" customFormat="1" ht="15" x14ac:dyDescent="0.25">
      <c r="A24" s="303">
        <v>23</v>
      </c>
      <c r="B24">
        <v>18</v>
      </c>
      <c r="C24" s="3" t="s">
        <v>19</v>
      </c>
      <c r="D24" s="3" t="s">
        <v>443</v>
      </c>
      <c r="E24" s="14">
        <v>2020</v>
      </c>
      <c r="F24" s="82">
        <v>595</v>
      </c>
      <c r="G24" s="82">
        <v>1551342</v>
      </c>
      <c r="H24" s="82">
        <v>1130451</v>
      </c>
      <c r="I24" s="82">
        <v>84</v>
      </c>
      <c r="J24" s="82">
        <v>306215</v>
      </c>
      <c r="K24" s="82">
        <v>232131</v>
      </c>
      <c r="L24" s="131">
        <v>33</v>
      </c>
      <c r="M24" s="131">
        <v>0</v>
      </c>
      <c r="N24" s="131">
        <v>0</v>
      </c>
      <c r="O24" s="132">
        <v>0</v>
      </c>
      <c r="P24" s="3" t="s">
        <v>407</v>
      </c>
      <c r="Q24" s="79">
        <v>0</v>
      </c>
      <c r="R24" s="131">
        <v>0</v>
      </c>
      <c r="S24" s="131">
        <v>0</v>
      </c>
      <c r="T24" s="80" t="s">
        <v>407</v>
      </c>
      <c r="U24" s="80" t="s">
        <v>407</v>
      </c>
      <c r="V24" s="79">
        <v>0</v>
      </c>
      <c r="W24" s="131">
        <v>65</v>
      </c>
      <c r="X24" s="3" t="s">
        <v>407</v>
      </c>
      <c r="Y24" s="3" t="s">
        <v>407</v>
      </c>
      <c r="Z24" s="3" t="s">
        <v>407</v>
      </c>
      <c r="AA24" s="79">
        <v>65</v>
      </c>
      <c r="AB24" s="4">
        <v>98</v>
      </c>
      <c r="AC24" s="80">
        <v>106.36</v>
      </c>
      <c r="AD24" s="80">
        <v>99.68</v>
      </c>
      <c r="AE24" s="3">
        <v>100.88</v>
      </c>
      <c r="AF24" s="81">
        <v>130</v>
      </c>
      <c r="AG24" s="105">
        <v>4507111</v>
      </c>
      <c r="AH24" s="105">
        <v>0</v>
      </c>
      <c r="AI24" s="105">
        <v>0</v>
      </c>
      <c r="AJ24" s="105">
        <v>0</v>
      </c>
      <c r="AK24" s="82" t="s">
        <v>407</v>
      </c>
      <c r="AL24" s="135">
        <v>0</v>
      </c>
      <c r="AM24" s="135">
        <v>0</v>
      </c>
      <c r="AN24" s="82" t="s">
        <v>407</v>
      </c>
      <c r="AO24" s="82" t="s">
        <v>407</v>
      </c>
      <c r="AP24" s="105">
        <v>4507111</v>
      </c>
      <c r="AQ24" s="82" t="s">
        <v>407</v>
      </c>
      <c r="AR24" s="82" t="s">
        <v>407</v>
      </c>
      <c r="AS24" s="82" t="s">
        <v>407</v>
      </c>
      <c r="AT24" s="104">
        <v>7575</v>
      </c>
      <c r="AU24" s="82">
        <v>4198</v>
      </c>
      <c r="AV24" s="82">
        <v>3770</v>
      </c>
      <c r="AW24" s="80">
        <v>86.23</v>
      </c>
      <c r="AX24" s="82">
        <v>595</v>
      </c>
      <c r="AY24" s="80">
        <v>6.9000441301202402</v>
      </c>
      <c r="AZ24" s="83">
        <v>0.13700000000000001</v>
      </c>
      <c r="BA24" s="3">
        <v>1537</v>
      </c>
      <c r="BB24" s="3">
        <v>11219</v>
      </c>
      <c r="BC24" s="123">
        <v>102.3</v>
      </c>
      <c r="BD24" s="3">
        <v>104.2</v>
      </c>
      <c r="BE24" s="86"/>
      <c r="BF24" s="86"/>
      <c r="BG24" s="86"/>
      <c r="BH24" s="86" t="s">
        <v>407</v>
      </c>
      <c r="BI24" s="92"/>
      <c r="BJ24" s="86"/>
      <c r="BK24" s="86" t="s">
        <v>407</v>
      </c>
      <c r="BL24" s="86" t="s">
        <v>407</v>
      </c>
      <c r="BM24" s="86">
        <v>48</v>
      </c>
      <c r="BN24" s="86" t="s">
        <v>407</v>
      </c>
      <c r="BO24" s="86" t="s">
        <v>407</v>
      </c>
      <c r="BP24" s="86" t="s">
        <v>407</v>
      </c>
      <c r="BQ24" s="86" t="s">
        <v>407</v>
      </c>
      <c r="BR24" s="86" t="s">
        <v>407</v>
      </c>
      <c r="BV24" s="3" t="s">
        <v>407</v>
      </c>
      <c r="BY24" s="3" t="s">
        <v>407</v>
      </c>
      <c r="BZ24" s="3" t="s">
        <v>407</v>
      </c>
      <c r="CA24" s="3" t="s">
        <v>313</v>
      </c>
      <c r="CB24" s="3" t="s">
        <v>407</v>
      </c>
      <c r="CC24" s="3" t="s">
        <v>407</v>
      </c>
      <c r="CD24" s="3" t="s">
        <v>407</v>
      </c>
      <c r="CE24" s="85">
        <v>3096334</v>
      </c>
      <c r="CF24" s="82">
        <v>0</v>
      </c>
      <c r="CG24" s="82">
        <v>0</v>
      </c>
      <c r="CH24" s="82">
        <v>0</v>
      </c>
      <c r="CI24" s="82" t="s">
        <v>407</v>
      </c>
      <c r="CJ24" s="82">
        <v>0</v>
      </c>
      <c r="CK24" s="82">
        <v>0</v>
      </c>
      <c r="CL24" s="82" t="s">
        <v>407</v>
      </c>
      <c r="CM24" s="82" t="s">
        <v>407</v>
      </c>
      <c r="CN24" s="82">
        <v>3096334</v>
      </c>
      <c r="CO24" s="82" t="s">
        <v>407</v>
      </c>
      <c r="CP24" s="82" t="s">
        <v>407</v>
      </c>
      <c r="CQ24" s="82" t="s">
        <v>407</v>
      </c>
      <c r="CR24" s="131">
        <v>33</v>
      </c>
      <c r="CS24" s="131">
        <v>0</v>
      </c>
      <c r="CT24" s="131">
        <v>0</v>
      </c>
      <c r="CU24" s="132">
        <v>0</v>
      </c>
      <c r="CV24" s="3" t="s">
        <v>407</v>
      </c>
      <c r="CW24" s="79">
        <v>0</v>
      </c>
      <c r="CX24" s="131">
        <v>0</v>
      </c>
      <c r="CY24" s="131">
        <v>0</v>
      </c>
      <c r="CZ24" s="80" t="s">
        <v>407</v>
      </c>
      <c r="DA24" s="80" t="s">
        <v>407</v>
      </c>
      <c r="DB24" s="79">
        <v>0</v>
      </c>
      <c r="DC24" s="131">
        <v>65</v>
      </c>
      <c r="DD24" s="3" t="s">
        <v>407</v>
      </c>
      <c r="DE24" s="3" t="s">
        <v>407</v>
      </c>
      <c r="DF24" s="3" t="s">
        <v>407</v>
      </c>
      <c r="DG24" s="79">
        <v>65</v>
      </c>
      <c r="DH24" s="4">
        <v>98</v>
      </c>
      <c r="DI24" s="80">
        <v>106.35</v>
      </c>
      <c r="DJ24" s="217">
        <v>99.67</v>
      </c>
      <c r="DK24" s="80">
        <v>100.87</v>
      </c>
      <c r="DL24" s="3">
        <v>135</v>
      </c>
      <c r="DP24" s="1"/>
      <c r="DQ24" s="1"/>
    </row>
    <row r="25" spans="1:121" s="3" customFormat="1" ht="15" x14ac:dyDescent="0.25">
      <c r="A25" s="303">
        <v>24</v>
      </c>
      <c r="B25">
        <v>19</v>
      </c>
      <c r="C25" s="3" t="s">
        <v>20</v>
      </c>
      <c r="D25" s="3" t="s">
        <v>443</v>
      </c>
      <c r="E25" s="14">
        <v>2020</v>
      </c>
      <c r="F25" s="82">
        <v>1022</v>
      </c>
      <c r="G25" s="82">
        <v>1551342</v>
      </c>
      <c r="H25" s="82">
        <v>1130451</v>
      </c>
      <c r="I25" s="82">
        <v>255</v>
      </c>
      <c r="J25" s="82">
        <v>306215</v>
      </c>
      <c r="K25" s="82">
        <v>232131</v>
      </c>
      <c r="L25" s="131">
        <v>41</v>
      </c>
      <c r="M25" s="131">
        <v>0</v>
      </c>
      <c r="N25" s="131">
        <v>0</v>
      </c>
      <c r="O25" s="132">
        <v>0</v>
      </c>
      <c r="P25" s="3" t="s">
        <v>407</v>
      </c>
      <c r="Q25" s="79">
        <v>0</v>
      </c>
      <c r="R25" s="131">
        <v>0</v>
      </c>
      <c r="S25" s="131">
        <v>0</v>
      </c>
      <c r="T25" s="80" t="s">
        <v>407</v>
      </c>
      <c r="U25" s="80" t="s">
        <v>407</v>
      </c>
      <c r="V25" s="79">
        <v>0</v>
      </c>
      <c r="W25" s="131">
        <v>65</v>
      </c>
      <c r="X25" s="3" t="s">
        <v>407</v>
      </c>
      <c r="Y25" s="3" t="s">
        <v>407</v>
      </c>
      <c r="Z25" s="3" t="s">
        <v>407</v>
      </c>
      <c r="AA25" s="79">
        <v>65</v>
      </c>
      <c r="AB25" s="4">
        <v>106</v>
      </c>
      <c r="AC25" s="80">
        <v>106.36</v>
      </c>
      <c r="AD25" s="80">
        <v>99.68</v>
      </c>
      <c r="AE25" s="3">
        <v>100.88</v>
      </c>
      <c r="AF25" s="81">
        <v>130</v>
      </c>
      <c r="AG25" s="105">
        <v>2526771</v>
      </c>
      <c r="AH25" s="105">
        <v>0</v>
      </c>
      <c r="AI25" s="105">
        <v>0</v>
      </c>
      <c r="AJ25" s="105">
        <v>0</v>
      </c>
      <c r="AK25" s="82" t="s">
        <v>407</v>
      </c>
      <c r="AL25" s="135">
        <v>0</v>
      </c>
      <c r="AM25" s="135">
        <v>0</v>
      </c>
      <c r="AN25" s="82" t="s">
        <v>407</v>
      </c>
      <c r="AO25" s="82" t="s">
        <v>407</v>
      </c>
      <c r="AP25" s="105">
        <v>2526771</v>
      </c>
      <c r="AQ25" s="82" t="s">
        <v>407</v>
      </c>
      <c r="AR25" s="82" t="s">
        <v>407</v>
      </c>
      <c r="AS25" s="82" t="s">
        <v>407</v>
      </c>
      <c r="AT25" s="104">
        <v>2472</v>
      </c>
      <c r="AU25" s="82">
        <v>4198</v>
      </c>
      <c r="AV25" s="82">
        <v>3770</v>
      </c>
      <c r="AW25" s="80">
        <v>100.25</v>
      </c>
      <c r="AX25" s="82">
        <v>1022</v>
      </c>
      <c r="AY25" s="80">
        <v>10.1948028019691</v>
      </c>
      <c r="AZ25" s="83">
        <v>2.8899999999999999E-2</v>
      </c>
      <c r="BA25" s="3">
        <v>472</v>
      </c>
      <c r="BB25" s="3">
        <v>16337</v>
      </c>
      <c r="BC25" s="123">
        <v>102.3</v>
      </c>
      <c r="BD25" s="3">
        <v>104.2</v>
      </c>
      <c r="BE25" s="86"/>
      <c r="BF25" s="86"/>
      <c r="BG25" s="86"/>
      <c r="BH25" s="86" t="s">
        <v>407</v>
      </c>
      <c r="BI25" s="92"/>
      <c r="BJ25" s="86"/>
      <c r="BK25" s="86" t="s">
        <v>407</v>
      </c>
      <c r="BL25" s="86" t="s">
        <v>407</v>
      </c>
      <c r="BM25" s="86">
        <v>145</v>
      </c>
      <c r="BN25" s="86" t="s">
        <v>407</v>
      </c>
      <c r="BO25" s="86" t="s">
        <v>407</v>
      </c>
      <c r="BP25" s="86" t="s">
        <v>407</v>
      </c>
      <c r="BQ25" s="86" t="s">
        <v>407</v>
      </c>
      <c r="BR25" s="86" t="s">
        <v>407</v>
      </c>
      <c r="BV25" s="3" t="s">
        <v>407</v>
      </c>
      <c r="BY25" s="3" t="s">
        <v>407</v>
      </c>
      <c r="BZ25" s="3" t="s">
        <v>407</v>
      </c>
      <c r="CA25" s="3" t="s">
        <v>313</v>
      </c>
      <c r="CB25" s="3" t="s">
        <v>407</v>
      </c>
      <c r="CC25" s="3" t="s">
        <v>407</v>
      </c>
      <c r="CD25" s="3" t="s">
        <v>407</v>
      </c>
      <c r="CE25" s="85">
        <v>3660680</v>
      </c>
      <c r="CF25" s="82">
        <v>0</v>
      </c>
      <c r="CG25" s="82">
        <v>0</v>
      </c>
      <c r="CH25" s="82">
        <v>0</v>
      </c>
      <c r="CI25" s="82" t="s">
        <v>407</v>
      </c>
      <c r="CJ25" s="82">
        <v>0</v>
      </c>
      <c r="CK25" s="82">
        <v>0</v>
      </c>
      <c r="CL25" s="82" t="s">
        <v>407</v>
      </c>
      <c r="CM25" s="82" t="s">
        <v>407</v>
      </c>
      <c r="CN25" s="82">
        <v>3660680</v>
      </c>
      <c r="CO25" s="82" t="s">
        <v>407</v>
      </c>
      <c r="CP25" s="82" t="s">
        <v>407</v>
      </c>
      <c r="CQ25" s="82" t="s">
        <v>407</v>
      </c>
      <c r="CR25" s="131">
        <v>41</v>
      </c>
      <c r="CS25" s="131">
        <v>0</v>
      </c>
      <c r="CT25" s="131">
        <v>0</v>
      </c>
      <c r="CU25" s="132">
        <v>0</v>
      </c>
      <c r="CV25" s="3" t="s">
        <v>407</v>
      </c>
      <c r="CW25" s="79">
        <v>0</v>
      </c>
      <c r="CX25" s="131">
        <v>0</v>
      </c>
      <c r="CY25" s="131">
        <v>0</v>
      </c>
      <c r="CZ25" s="80" t="s">
        <v>407</v>
      </c>
      <c r="DA25" s="80" t="s">
        <v>407</v>
      </c>
      <c r="DB25" s="79">
        <v>0</v>
      </c>
      <c r="DC25" s="131">
        <v>65</v>
      </c>
      <c r="DD25" s="3" t="s">
        <v>407</v>
      </c>
      <c r="DE25" s="3" t="s">
        <v>407</v>
      </c>
      <c r="DF25" s="3" t="s">
        <v>407</v>
      </c>
      <c r="DG25" s="79">
        <v>65</v>
      </c>
      <c r="DH25" s="4">
        <v>106</v>
      </c>
      <c r="DI25" s="80">
        <v>106.35</v>
      </c>
      <c r="DJ25" s="217">
        <v>99.67</v>
      </c>
      <c r="DK25" s="80">
        <v>100.87</v>
      </c>
      <c r="DL25" s="3">
        <v>135</v>
      </c>
      <c r="DP25" s="1"/>
      <c r="DQ25" s="1"/>
    </row>
    <row r="26" spans="1:121" s="3" customFormat="1" ht="15" x14ac:dyDescent="0.25">
      <c r="A26" s="303">
        <v>25</v>
      </c>
      <c r="B26">
        <v>20</v>
      </c>
      <c r="C26" s="3" t="s">
        <v>21</v>
      </c>
      <c r="D26" s="3" t="s">
        <v>443</v>
      </c>
      <c r="E26" s="14">
        <v>2020</v>
      </c>
      <c r="F26" s="82">
        <v>1912</v>
      </c>
      <c r="G26" s="82">
        <v>1551342</v>
      </c>
      <c r="H26" s="82">
        <v>1130451</v>
      </c>
      <c r="I26" s="82">
        <v>396</v>
      </c>
      <c r="J26" s="82">
        <v>306215</v>
      </c>
      <c r="K26" s="82">
        <v>232131</v>
      </c>
      <c r="L26" s="131">
        <v>39</v>
      </c>
      <c r="M26" s="131">
        <v>47</v>
      </c>
      <c r="N26" s="131">
        <v>0</v>
      </c>
      <c r="O26" s="132">
        <v>0</v>
      </c>
      <c r="P26" s="3" t="s">
        <v>407</v>
      </c>
      <c r="Q26" s="79">
        <v>47</v>
      </c>
      <c r="R26" s="131">
        <v>23</v>
      </c>
      <c r="S26" s="131">
        <v>0</v>
      </c>
      <c r="T26" s="80" t="s">
        <v>407</v>
      </c>
      <c r="U26" s="80" t="s">
        <v>407</v>
      </c>
      <c r="V26" s="79">
        <v>23</v>
      </c>
      <c r="W26" s="131">
        <v>0</v>
      </c>
      <c r="X26" s="3" t="s">
        <v>407</v>
      </c>
      <c r="Y26" s="3" t="s">
        <v>407</v>
      </c>
      <c r="Z26" s="3" t="s">
        <v>407</v>
      </c>
      <c r="AA26" s="79">
        <v>0</v>
      </c>
      <c r="AB26" s="4">
        <v>109</v>
      </c>
      <c r="AC26" s="80">
        <v>106.36</v>
      </c>
      <c r="AD26" s="80">
        <v>99.68</v>
      </c>
      <c r="AE26" s="3">
        <v>100.88</v>
      </c>
      <c r="AF26" s="81">
        <v>130</v>
      </c>
      <c r="AG26" s="105">
        <v>4785179</v>
      </c>
      <c r="AH26" s="105">
        <v>4785179</v>
      </c>
      <c r="AI26" s="105">
        <v>0</v>
      </c>
      <c r="AJ26" s="105">
        <v>0</v>
      </c>
      <c r="AK26" s="82" t="s">
        <v>407</v>
      </c>
      <c r="AL26" s="135">
        <v>4785179</v>
      </c>
      <c r="AM26" s="135">
        <v>0</v>
      </c>
      <c r="AN26" s="82" t="s">
        <v>407</v>
      </c>
      <c r="AO26" s="82" t="s">
        <v>407</v>
      </c>
      <c r="AP26" s="105">
        <v>0</v>
      </c>
      <c r="AQ26" s="82" t="s">
        <v>407</v>
      </c>
      <c r="AR26" s="82" t="s">
        <v>407</v>
      </c>
      <c r="AS26" s="82" t="s">
        <v>407</v>
      </c>
      <c r="AT26" s="104">
        <v>2503</v>
      </c>
      <c r="AU26" s="82">
        <v>4198</v>
      </c>
      <c r="AV26" s="82">
        <v>3770</v>
      </c>
      <c r="AW26" s="80">
        <v>758.66</v>
      </c>
      <c r="AX26" s="82">
        <v>1912</v>
      </c>
      <c r="AY26" s="80">
        <v>2.5202368823259498</v>
      </c>
      <c r="AZ26" s="83">
        <v>2.8E-3</v>
      </c>
      <c r="BA26" s="3">
        <v>12</v>
      </c>
      <c r="BB26" s="3">
        <v>4331</v>
      </c>
      <c r="BC26" s="123">
        <v>102.3</v>
      </c>
      <c r="BD26" s="3">
        <v>104.2</v>
      </c>
      <c r="BE26" s="86">
        <v>156</v>
      </c>
      <c r="BF26" s="86"/>
      <c r="BG26" s="86"/>
      <c r="BH26" s="86" t="s">
        <v>407</v>
      </c>
      <c r="BI26" s="92">
        <v>59</v>
      </c>
      <c r="BJ26" s="86"/>
      <c r="BK26" s="86" t="s">
        <v>407</v>
      </c>
      <c r="BL26" s="86" t="s">
        <v>407</v>
      </c>
      <c r="BM26" s="86"/>
      <c r="BN26" s="86" t="s">
        <v>407</v>
      </c>
      <c r="BO26" s="86" t="s">
        <v>407</v>
      </c>
      <c r="BP26" s="86" t="s">
        <v>407</v>
      </c>
      <c r="BQ26" s="86" t="s">
        <v>407</v>
      </c>
      <c r="BR26" s="86" t="s">
        <v>407</v>
      </c>
      <c r="BS26" s="3" t="s">
        <v>21</v>
      </c>
      <c r="BV26" s="3" t="s">
        <v>407</v>
      </c>
      <c r="BW26" s="3" t="s">
        <v>314</v>
      </c>
      <c r="BY26" s="3" t="s">
        <v>407</v>
      </c>
      <c r="BZ26" s="3" t="s">
        <v>407</v>
      </c>
      <c r="CB26" s="3" t="s">
        <v>407</v>
      </c>
      <c r="CC26" s="3" t="s">
        <v>407</v>
      </c>
      <c r="CD26" s="3" t="s">
        <v>407</v>
      </c>
      <c r="CE26" s="85">
        <v>6847271</v>
      </c>
      <c r="CF26" s="82">
        <v>6847271</v>
      </c>
      <c r="CG26" s="82">
        <v>0</v>
      </c>
      <c r="CH26" s="82">
        <v>0</v>
      </c>
      <c r="CI26" s="82" t="s">
        <v>407</v>
      </c>
      <c r="CJ26" s="82">
        <v>6847271</v>
      </c>
      <c r="CK26" s="82">
        <v>0</v>
      </c>
      <c r="CL26" s="82" t="s">
        <v>407</v>
      </c>
      <c r="CM26" s="82" t="s">
        <v>407</v>
      </c>
      <c r="CN26" s="82">
        <v>0</v>
      </c>
      <c r="CO26" s="82" t="s">
        <v>407</v>
      </c>
      <c r="CP26" s="82" t="s">
        <v>407</v>
      </c>
      <c r="CQ26" s="82" t="s">
        <v>407</v>
      </c>
      <c r="CR26" s="131">
        <v>39</v>
      </c>
      <c r="CS26" s="131">
        <v>47</v>
      </c>
      <c r="CT26" s="131">
        <v>0</v>
      </c>
      <c r="CU26" s="132">
        <v>0</v>
      </c>
      <c r="CV26" s="3" t="s">
        <v>407</v>
      </c>
      <c r="CW26" s="79">
        <v>47</v>
      </c>
      <c r="CX26" s="131">
        <v>23</v>
      </c>
      <c r="CY26" s="131">
        <v>0</v>
      </c>
      <c r="CZ26" s="80" t="s">
        <v>407</v>
      </c>
      <c r="DA26" s="80" t="s">
        <v>407</v>
      </c>
      <c r="DB26" s="79">
        <v>23</v>
      </c>
      <c r="DC26" s="131">
        <v>0</v>
      </c>
      <c r="DD26" s="3" t="s">
        <v>407</v>
      </c>
      <c r="DE26" s="3" t="s">
        <v>407</v>
      </c>
      <c r="DF26" s="3" t="s">
        <v>407</v>
      </c>
      <c r="DG26" s="79">
        <v>0</v>
      </c>
      <c r="DH26" s="4">
        <v>109</v>
      </c>
      <c r="DI26" s="80">
        <v>106.35</v>
      </c>
      <c r="DJ26" s="217">
        <v>99.67</v>
      </c>
      <c r="DK26" s="80">
        <v>100.87</v>
      </c>
      <c r="DL26" s="3">
        <v>135</v>
      </c>
      <c r="DP26" s="1"/>
      <c r="DQ26" s="1"/>
    </row>
    <row r="27" spans="1:121" s="3" customFormat="1" ht="15" x14ac:dyDescent="0.25">
      <c r="A27" s="303">
        <v>26</v>
      </c>
      <c r="B27">
        <v>21</v>
      </c>
      <c r="C27" s="3" t="s">
        <v>22</v>
      </c>
      <c r="D27" s="3" t="s">
        <v>443</v>
      </c>
      <c r="E27" s="14">
        <v>2020</v>
      </c>
      <c r="F27" s="82">
        <v>665</v>
      </c>
      <c r="G27" s="82">
        <v>1551342</v>
      </c>
      <c r="H27" s="82">
        <v>1130451</v>
      </c>
      <c r="I27" s="82">
        <v>139</v>
      </c>
      <c r="J27" s="82">
        <v>306215</v>
      </c>
      <c r="K27" s="82">
        <v>232131</v>
      </c>
      <c r="L27" s="131">
        <v>44</v>
      </c>
      <c r="M27" s="131">
        <v>0</v>
      </c>
      <c r="N27" s="131">
        <v>0</v>
      </c>
      <c r="O27" s="132">
        <v>0</v>
      </c>
      <c r="P27" s="3" t="s">
        <v>407</v>
      </c>
      <c r="Q27" s="79">
        <v>0</v>
      </c>
      <c r="R27" s="131">
        <v>0</v>
      </c>
      <c r="S27" s="131">
        <v>0</v>
      </c>
      <c r="T27" s="80" t="s">
        <v>407</v>
      </c>
      <c r="U27" s="80" t="s">
        <v>407</v>
      </c>
      <c r="V27" s="79">
        <v>0</v>
      </c>
      <c r="W27" s="131">
        <v>65</v>
      </c>
      <c r="X27" s="3" t="s">
        <v>407</v>
      </c>
      <c r="Y27" s="3" t="s">
        <v>407</v>
      </c>
      <c r="Z27" s="3" t="s">
        <v>407</v>
      </c>
      <c r="AA27" s="79">
        <v>65</v>
      </c>
      <c r="AB27" s="4">
        <v>109</v>
      </c>
      <c r="AC27" s="80">
        <v>106.36</v>
      </c>
      <c r="AD27" s="80">
        <v>99.68</v>
      </c>
      <c r="AE27" s="3">
        <v>100.88</v>
      </c>
      <c r="AF27" s="81">
        <v>130</v>
      </c>
      <c r="AG27" s="105">
        <v>1553355</v>
      </c>
      <c r="AH27" s="105">
        <v>0</v>
      </c>
      <c r="AI27" s="105">
        <v>0</v>
      </c>
      <c r="AJ27" s="105">
        <v>0</v>
      </c>
      <c r="AK27" s="82" t="s">
        <v>407</v>
      </c>
      <c r="AL27" s="135">
        <v>0</v>
      </c>
      <c r="AM27" s="135">
        <v>0</v>
      </c>
      <c r="AN27" s="82" t="s">
        <v>407</v>
      </c>
      <c r="AO27" s="82" t="s">
        <v>407</v>
      </c>
      <c r="AP27" s="105">
        <v>1553355</v>
      </c>
      <c r="AQ27" s="82" t="s">
        <v>407</v>
      </c>
      <c r="AR27" s="82" t="s">
        <v>407</v>
      </c>
      <c r="AS27" s="82" t="s">
        <v>407</v>
      </c>
      <c r="AT27" s="104">
        <v>2336</v>
      </c>
      <c r="AU27" s="82">
        <v>4198</v>
      </c>
      <c r="AV27" s="82">
        <v>3770</v>
      </c>
      <c r="AW27" s="80">
        <v>119.92</v>
      </c>
      <c r="AX27" s="82">
        <v>665</v>
      </c>
      <c r="AY27" s="80">
        <v>5.5451930216849199</v>
      </c>
      <c r="AZ27" s="83">
        <v>7.7000000000000002E-3</v>
      </c>
      <c r="BA27" s="3">
        <v>68</v>
      </c>
      <c r="BB27" s="3">
        <v>8887</v>
      </c>
      <c r="BC27" s="123">
        <v>102.3</v>
      </c>
      <c r="BD27" s="3">
        <v>104.2</v>
      </c>
      <c r="BE27" s="86"/>
      <c r="BF27" s="86"/>
      <c r="BG27" s="86"/>
      <c r="BH27" s="86" t="s">
        <v>407</v>
      </c>
      <c r="BI27" s="92"/>
      <c r="BJ27" s="86"/>
      <c r="BK27" s="86" t="s">
        <v>407</v>
      </c>
      <c r="BL27" s="86" t="s">
        <v>407</v>
      </c>
      <c r="BM27" s="86">
        <v>67</v>
      </c>
      <c r="BN27" s="86" t="s">
        <v>407</v>
      </c>
      <c r="BO27" s="86" t="s">
        <v>407</v>
      </c>
      <c r="BP27" s="86" t="s">
        <v>407</v>
      </c>
      <c r="BQ27" s="86" t="s">
        <v>407</v>
      </c>
      <c r="BR27" s="86" t="s">
        <v>407</v>
      </c>
      <c r="BV27" s="3" t="s">
        <v>407</v>
      </c>
      <c r="BY27" s="3" t="s">
        <v>407</v>
      </c>
      <c r="BZ27" s="3" t="s">
        <v>407</v>
      </c>
      <c r="CA27" s="3" t="s">
        <v>313</v>
      </c>
      <c r="CB27" s="3" t="s">
        <v>407</v>
      </c>
      <c r="CC27" s="3" t="s">
        <v>407</v>
      </c>
      <c r="CD27" s="3" t="s">
        <v>407</v>
      </c>
      <c r="CE27" s="85">
        <v>2381613</v>
      </c>
      <c r="CF27" s="82">
        <v>0</v>
      </c>
      <c r="CG27" s="82">
        <v>0</v>
      </c>
      <c r="CH27" s="82">
        <v>0</v>
      </c>
      <c r="CI27" s="82" t="s">
        <v>407</v>
      </c>
      <c r="CJ27" s="82">
        <v>0</v>
      </c>
      <c r="CK27" s="82">
        <v>0</v>
      </c>
      <c r="CL27" s="82" t="s">
        <v>407</v>
      </c>
      <c r="CM27" s="82" t="s">
        <v>407</v>
      </c>
      <c r="CN27" s="82">
        <v>2381613</v>
      </c>
      <c r="CO27" s="82" t="s">
        <v>407</v>
      </c>
      <c r="CP27" s="82" t="s">
        <v>407</v>
      </c>
      <c r="CQ27" s="82" t="s">
        <v>407</v>
      </c>
      <c r="CR27" s="131">
        <v>44</v>
      </c>
      <c r="CS27" s="131">
        <v>0</v>
      </c>
      <c r="CT27" s="131">
        <v>0</v>
      </c>
      <c r="CU27" s="132">
        <v>0</v>
      </c>
      <c r="CV27" s="3" t="s">
        <v>407</v>
      </c>
      <c r="CW27" s="79">
        <v>0</v>
      </c>
      <c r="CX27" s="131">
        <v>0</v>
      </c>
      <c r="CY27" s="131">
        <v>0</v>
      </c>
      <c r="CZ27" s="80" t="s">
        <v>407</v>
      </c>
      <c r="DA27" s="80" t="s">
        <v>407</v>
      </c>
      <c r="DB27" s="79">
        <v>0</v>
      </c>
      <c r="DC27" s="131">
        <v>65</v>
      </c>
      <c r="DD27" s="3" t="s">
        <v>407</v>
      </c>
      <c r="DE27" s="3" t="s">
        <v>407</v>
      </c>
      <c r="DF27" s="3" t="s">
        <v>407</v>
      </c>
      <c r="DG27" s="79">
        <v>65</v>
      </c>
      <c r="DH27" s="4">
        <v>109</v>
      </c>
      <c r="DI27" s="80">
        <v>106.35</v>
      </c>
      <c r="DJ27" s="217">
        <v>99.67</v>
      </c>
      <c r="DK27" s="80">
        <v>100.87</v>
      </c>
      <c r="DL27" s="3">
        <v>135</v>
      </c>
      <c r="DP27" s="1"/>
      <c r="DQ27" s="1"/>
    </row>
    <row r="28" spans="1:121" s="3" customFormat="1" ht="15" x14ac:dyDescent="0.25">
      <c r="A28" s="303">
        <v>27</v>
      </c>
      <c r="B28">
        <v>22</v>
      </c>
      <c r="C28" s="3" t="s">
        <v>23</v>
      </c>
      <c r="D28" s="3" t="s">
        <v>443</v>
      </c>
      <c r="E28" s="14">
        <v>2020</v>
      </c>
      <c r="F28" s="82">
        <v>3700</v>
      </c>
      <c r="G28" s="82">
        <v>1551342</v>
      </c>
      <c r="H28" s="82">
        <v>1130451</v>
      </c>
      <c r="I28" s="82">
        <v>746</v>
      </c>
      <c r="J28" s="82">
        <v>306215</v>
      </c>
      <c r="K28" s="82">
        <v>232131</v>
      </c>
      <c r="L28" s="131">
        <v>114</v>
      </c>
      <c r="M28" s="131">
        <v>0</v>
      </c>
      <c r="N28" s="131">
        <v>0</v>
      </c>
      <c r="O28" s="132">
        <v>0</v>
      </c>
      <c r="P28" s="3" t="s">
        <v>407</v>
      </c>
      <c r="Q28" s="79">
        <v>0</v>
      </c>
      <c r="R28" s="131">
        <v>0</v>
      </c>
      <c r="S28" s="131">
        <v>0</v>
      </c>
      <c r="T28" s="80" t="s">
        <v>407</v>
      </c>
      <c r="U28" s="80" t="s">
        <v>407</v>
      </c>
      <c r="V28" s="79">
        <v>0</v>
      </c>
      <c r="W28" s="131">
        <v>0</v>
      </c>
      <c r="X28" s="3" t="s">
        <v>407</v>
      </c>
      <c r="Y28" s="3" t="s">
        <v>407</v>
      </c>
      <c r="Z28" s="3" t="s">
        <v>407</v>
      </c>
      <c r="AA28" s="79">
        <v>0</v>
      </c>
      <c r="AB28" s="4">
        <v>114</v>
      </c>
      <c r="AC28" s="80">
        <v>106.36</v>
      </c>
      <c r="AD28" s="80">
        <v>99.68</v>
      </c>
      <c r="AE28" s="3">
        <v>100.88</v>
      </c>
      <c r="AF28" s="81">
        <v>130</v>
      </c>
      <c r="AG28" s="105">
        <v>11733715</v>
      </c>
      <c r="AH28" s="105">
        <v>0</v>
      </c>
      <c r="AI28" s="105">
        <v>0</v>
      </c>
      <c r="AJ28" s="105">
        <v>0</v>
      </c>
      <c r="AK28" s="82" t="s">
        <v>407</v>
      </c>
      <c r="AL28" s="135">
        <v>0</v>
      </c>
      <c r="AM28" s="135">
        <v>0</v>
      </c>
      <c r="AN28" s="82" t="s">
        <v>407</v>
      </c>
      <c r="AO28" s="82" t="s">
        <v>407</v>
      </c>
      <c r="AP28" s="105">
        <v>0</v>
      </c>
      <c r="AQ28" s="82" t="s">
        <v>407</v>
      </c>
      <c r="AR28" s="82" t="s">
        <v>407</v>
      </c>
      <c r="AS28" s="82" t="s">
        <v>407</v>
      </c>
      <c r="AT28" s="104">
        <v>3171</v>
      </c>
      <c r="AU28" s="82">
        <v>4198</v>
      </c>
      <c r="AV28" s="82">
        <v>3770</v>
      </c>
      <c r="AW28" s="80">
        <v>1517.14</v>
      </c>
      <c r="AX28" s="82">
        <v>3700</v>
      </c>
      <c r="AY28" s="80">
        <v>2.43879136921114</v>
      </c>
      <c r="AZ28" s="83">
        <v>0.13189999999999999</v>
      </c>
      <c r="BA28" s="3">
        <v>524</v>
      </c>
      <c r="BB28" s="3">
        <v>3973</v>
      </c>
      <c r="BC28" s="123">
        <v>102.3</v>
      </c>
      <c r="BD28" s="3">
        <v>104.2</v>
      </c>
      <c r="BE28" s="86"/>
      <c r="BF28" s="86"/>
      <c r="BG28" s="86"/>
      <c r="BH28" s="86" t="s">
        <v>407</v>
      </c>
      <c r="BI28" s="92"/>
      <c r="BJ28" s="86"/>
      <c r="BK28" s="86" t="s">
        <v>407</v>
      </c>
      <c r="BL28" s="86" t="s">
        <v>407</v>
      </c>
      <c r="BM28" s="86"/>
      <c r="BN28" s="86" t="s">
        <v>407</v>
      </c>
      <c r="BO28" s="86" t="s">
        <v>407</v>
      </c>
      <c r="BP28" s="86" t="s">
        <v>407</v>
      </c>
      <c r="BQ28" s="86" t="s">
        <v>407</v>
      </c>
      <c r="BR28" s="86" t="s">
        <v>407</v>
      </c>
      <c r="BV28" s="3" t="s">
        <v>407</v>
      </c>
      <c r="BY28" s="3" t="s">
        <v>407</v>
      </c>
      <c r="BZ28" s="3" t="s">
        <v>407</v>
      </c>
      <c r="CB28" s="3" t="s">
        <v>407</v>
      </c>
      <c r="CC28" s="3" t="s">
        <v>407</v>
      </c>
      <c r="CD28" s="3" t="s">
        <v>407</v>
      </c>
      <c r="CE28" s="85">
        <v>13252565</v>
      </c>
      <c r="CF28" s="82">
        <v>0</v>
      </c>
      <c r="CG28" s="82">
        <v>0</v>
      </c>
      <c r="CH28" s="82">
        <v>0</v>
      </c>
      <c r="CI28" s="82" t="s">
        <v>407</v>
      </c>
      <c r="CJ28" s="82">
        <v>0</v>
      </c>
      <c r="CK28" s="82">
        <v>0</v>
      </c>
      <c r="CL28" s="82" t="s">
        <v>407</v>
      </c>
      <c r="CM28" s="82" t="s">
        <v>407</v>
      </c>
      <c r="CN28" s="82">
        <v>0</v>
      </c>
      <c r="CO28" s="82" t="s">
        <v>407</v>
      </c>
      <c r="CP28" s="82" t="s">
        <v>407</v>
      </c>
      <c r="CQ28" s="82" t="s">
        <v>407</v>
      </c>
      <c r="CR28" s="131">
        <v>114</v>
      </c>
      <c r="CS28" s="131">
        <v>0</v>
      </c>
      <c r="CT28" s="131">
        <v>0</v>
      </c>
      <c r="CU28" s="132">
        <v>0</v>
      </c>
      <c r="CV28" s="3" t="s">
        <v>407</v>
      </c>
      <c r="CW28" s="79">
        <v>0</v>
      </c>
      <c r="CX28" s="131">
        <v>0</v>
      </c>
      <c r="CY28" s="131">
        <v>0</v>
      </c>
      <c r="CZ28" s="80" t="s">
        <v>407</v>
      </c>
      <c r="DA28" s="80" t="s">
        <v>407</v>
      </c>
      <c r="DB28" s="79">
        <v>0</v>
      </c>
      <c r="DC28" s="131">
        <v>0</v>
      </c>
      <c r="DD28" s="3" t="s">
        <v>407</v>
      </c>
      <c r="DE28" s="3" t="s">
        <v>407</v>
      </c>
      <c r="DF28" s="3" t="s">
        <v>407</v>
      </c>
      <c r="DG28" s="79">
        <v>0</v>
      </c>
      <c r="DH28" s="4">
        <v>114</v>
      </c>
      <c r="DI28" s="80">
        <v>106.35</v>
      </c>
      <c r="DJ28" s="217">
        <v>99.67</v>
      </c>
      <c r="DK28" s="80">
        <v>100.87</v>
      </c>
      <c r="DL28" s="3">
        <v>135</v>
      </c>
      <c r="DP28" s="1"/>
      <c r="DQ28" s="1"/>
    </row>
    <row r="29" spans="1:121" s="3" customFormat="1" ht="15" x14ac:dyDescent="0.25">
      <c r="A29" s="303">
        <v>28</v>
      </c>
      <c r="B29">
        <v>23</v>
      </c>
      <c r="C29" s="3" t="s">
        <v>24</v>
      </c>
      <c r="D29" s="3" t="s">
        <v>443</v>
      </c>
      <c r="E29" s="14">
        <v>2020</v>
      </c>
      <c r="F29" s="82">
        <v>1427</v>
      </c>
      <c r="G29" s="82">
        <v>1551342</v>
      </c>
      <c r="H29" s="82">
        <v>1130451</v>
      </c>
      <c r="I29" s="82">
        <v>295</v>
      </c>
      <c r="J29" s="82">
        <v>306215</v>
      </c>
      <c r="K29" s="82">
        <v>232131</v>
      </c>
      <c r="L29" s="131">
        <v>42</v>
      </c>
      <c r="M29" s="131">
        <v>0</v>
      </c>
      <c r="N29" s="131">
        <v>0</v>
      </c>
      <c r="O29" s="132">
        <v>0</v>
      </c>
      <c r="P29" s="3" t="s">
        <v>407</v>
      </c>
      <c r="Q29" s="79">
        <v>0</v>
      </c>
      <c r="R29" s="131">
        <v>0</v>
      </c>
      <c r="S29" s="131">
        <v>0</v>
      </c>
      <c r="T29" s="80" t="s">
        <v>407</v>
      </c>
      <c r="U29" s="80" t="s">
        <v>407</v>
      </c>
      <c r="V29" s="79">
        <v>0</v>
      </c>
      <c r="W29" s="131">
        <v>65</v>
      </c>
      <c r="X29" s="3" t="s">
        <v>407</v>
      </c>
      <c r="Y29" s="3" t="s">
        <v>407</v>
      </c>
      <c r="Z29" s="3" t="s">
        <v>407</v>
      </c>
      <c r="AA29" s="79">
        <v>65</v>
      </c>
      <c r="AB29" s="4">
        <v>107</v>
      </c>
      <c r="AC29" s="80">
        <v>106.36</v>
      </c>
      <c r="AD29" s="80">
        <v>99.68</v>
      </c>
      <c r="AE29" s="3">
        <v>100.88</v>
      </c>
      <c r="AF29" s="81">
        <v>130</v>
      </c>
      <c r="AG29" s="105">
        <v>3281849</v>
      </c>
      <c r="AH29" s="105">
        <v>0</v>
      </c>
      <c r="AI29" s="105">
        <v>0</v>
      </c>
      <c r="AJ29" s="105">
        <v>0</v>
      </c>
      <c r="AK29" s="82" t="s">
        <v>407</v>
      </c>
      <c r="AL29" s="135">
        <v>0</v>
      </c>
      <c r="AM29" s="135">
        <v>0</v>
      </c>
      <c r="AN29" s="82" t="s">
        <v>407</v>
      </c>
      <c r="AO29" s="82" t="s">
        <v>407</v>
      </c>
      <c r="AP29" s="105">
        <v>3281849</v>
      </c>
      <c r="AQ29" s="82" t="s">
        <v>407</v>
      </c>
      <c r="AR29" s="82" t="s">
        <v>407</v>
      </c>
      <c r="AS29" s="82" t="s">
        <v>407</v>
      </c>
      <c r="AT29" s="104">
        <v>2300</v>
      </c>
      <c r="AU29" s="82">
        <v>4198</v>
      </c>
      <c r="AV29" s="82">
        <v>3770</v>
      </c>
      <c r="AW29" s="80">
        <v>149.55000000000001</v>
      </c>
      <c r="AX29" s="82">
        <v>1427</v>
      </c>
      <c r="AY29" s="80">
        <v>9.5418978431815695</v>
      </c>
      <c r="AZ29" s="83">
        <v>1.9599999999999999E-2</v>
      </c>
      <c r="BA29" s="3">
        <v>319</v>
      </c>
      <c r="BB29" s="3">
        <v>16270</v>
      </c>
      <c r="BC29" s="123">
        <v>102.3</v>
      </c>
      <c r="BD29" s="3">
        <v>104.2</v>
      </c>
      <c r="BE29" s="86"/>
      <c r="BF29" s="86"/>
      <c r="BG29" s="86"/>
      <c r="BH29" s="86" t="s">
        <v>407</v>
      </c>
      <c r="BI29" s="92"/>
      <c r="BJ29" s="86"/>
      <c r="BK29" s="86" t="s">
        <v>407</v>
      </c>
      <c r="BL29" s="86" t="s">
        <v>407</v>
      </c>
      <c r="BM29" s="86">
        <v>151</v>
      </c>
      <c r="BN29" s="86" t="s">
        <v>407</v>
      </c>
      <c r="BO29" s="86" t="s">
        <v>407</v>
      </c>
      <c r="BP29" s="86" t="s">
        <v>407</v>
      </c>
      <c r="BQ29" s="86" t="s">
        <v>407</v>
      </c>
      <c r="BR29" s="86" t="s">
        <v>407</v>
      </c>
      <c r="BV29" s="3" t="s">
        <v>407</v>
      </c>
      <c r="BY29" s="3" t="s">
        <v>407</v>
      </c>
      <c r="BZ29" s="3" t="s">
        <v>407</v>
      </c>
      <c r="CA29" s="3" t="s">
        <v>313</v>
      </c>
      <c r="CB29" s="3" t="s">
        <v>407</v>
      </c>
      <c r="CC29" s="3" t="s">
        <v>407</v>
      </c>
      <c r="CD29" s="3" t="s">
        <v>407</v>
      </c>
      <c r="CE29" s="85">
        <v>5110550</v>
      </c>
      <c r="CF29" s="82">
        <v>0</v>
      </c>
      <c r="CG29" s="82">
        <v>0</v>
      </c>
      <c r="CH29" s="82">
        <v>0</v>
      </c>
      <c r="CI29" s="82" t="s">
        <v>407</v>
      </c>
      <c r="CJ29" s="82">
        <v>0</v>
      </c>
      <c r="CK29" s="82">
        <v>0</v>
      </c>
      <c r="CL29" s="82" t="s">
        <v>407</v>
      </c>
      <c r="CM29" s="82" t="s">
        <v>407</v>
      </c>
      <c r="CN29" s="82">
        <v>5110550</v>
      </c>
      <c r="CO29" s="82" t="s">
        <v>407</v>
      </c>
      <c r="CP29" s="82" t="s">
        <v>407</v>
      </c>
      <c r="CQ29" s="82" t="s">
        <v>407</v>
      </c>
      <c r="CR29" s="131">
        <v>42</v>
      </c>
      <c r="CS29" s="131">
        <v>0</v>
      </c>
      <c r="CT29" s="131">
        <v>0</v>
      </c>
      <c r="CU29" s="132">
        <v>0</v>
      </c>
      <c r="CV29" s="3" t="s">
        <v>407</v>
      </c>
      <c r="CW29" s="79">
        <v>0</v>
      </c>
      <c r="CX29" s="131">
        <v>0</v>
      </c>
      <c r="CY29" s="131">
        <v>0</v>
      </c>
      <c r="CZ29" s="80" t="s">
        <v>407</v>
      </c>
      <c r="DA29" s="80" t="s">
        <v>407</v>
      </c>
      <c r="DB29" s="79">
        <v>0</v>
      </c>
      <c r="DC29" s="131">
        <v>65</v>
      </c>
      <c r="DD29" s="3" t="s">
        <v>407</v>
      </c>
      <c r="DE29" s="3" t="s">
        <v>407</v>
      </c>
      <c r="DF29" s="3" t="s">
        <v>407</v>
      </c>
      <c r="DG29" s="79">
        <v>65</v>
      </c>
      <c r="DH29" s="4">
        <v>107</v>
      </c>
      <c r="DI29" s="80">
        <v>106.35</v>
      </c>
      <c r="DJ29" s="217">
        <v>99.67</v>
      </c>
      <c r="DK29" s="80">
        <v>100.87</v>
      </c>
      <c r="DL29" s="3">
        <v>135</v>
      </c>
      <c r="DP29" s="1"/>
      <c r="DQ29" s="1"/>
    </row>
    <row r="30" spans="1:121" s="3" customFormat="1" ht="15" x14ac:dyDescent="0.25">
      <c r="A30" s="303">
        <v>29</v>
      </c>
      <c r="B30">
        <v>24</v>
      </c>
      <c r="C30" s="3" t="s">
        <v>25</v>
      </c>
      <c r="D30" s="3" t="s">
        <v>443</v>
      </c>
      <c r="E30" s="14">
        <v>2020</v>
      </c>
      <c r="F30" s="82">
        <v>1556</v>
      </c>
      <c r="G30" s="82">
        <v>1551342</v>
      </c>
      <c r="H30" s="82">
        <v>1130451</v>
      </c>
      <c r="I30" s="82">
        <v>317</v>
      </c>
      <c r="J30" s="82">
        <v>306215</v>
      </c>
      <c r="K30" s="82">
        <v>232131</v>
      </c>
      <c r="L30" s="131">
        <v>43</v>
      </c>
      <c r="M30" s="131">
        <v>46</v>
      </c>
      <c r="N30" s="131">
        <v>0</v>
      </c>
      <c r="O30" s="132">
        <v>0</v>
      </c>
      <c r="P30" s="3" t="s">
        <v>407</v>
      </c>
      <c r="Q30" s="79">
        <v>46</v>
      </c>
      <c r="R30" s="131">
        <v>23</v>
      </c>
      <c r="S30" s="131">
        <v>0</v>
      </c>
      <c r="T30" s="80" t="s">
        <v>407</v>
      </c>
      <c r="U30" s="80" t="s">
        <v>407</v>
      </c>
      <c r="V30" s="79">
        <v>23</v>
      </c>
      <c r="W30" s="131">
        <v>0</v>
      </c>
      <c r="X30" s="3" t="s">
        <v>407</v>
      </c>
      <c r="Y30" s="3" t="s">
        <v>407</v>
      </c>
      <c r="Z30" s="3" t="s">
        <v>407</v>
      </c>
      <c r="AA30" s="79">
        <v>0</v>
      </c>
      <c r="AB30" s="4">
        <v>112</v>
      </c>
      <c r="AC30" s="80">
        <v>106.36</v>
      </c>
      <c r="AD30" s="80">
        <v>99.68</v>
      </c>
      <c r="AE30" s="3">
        <v>100.88</v>
      </c>
      <c r="AF30" s="81">
        <v>130</v>
      </c>
      <c r="AG30" s="105">
        <v>4519870</v>
      </c>
      <c r="AH30" s="105">
        <v>4519870</v>
      </c>
      <c r="AI30" s="105">
        <v>0</v>
      </c>
      <c r="AJ30" s="105">
        <v>0</v>
      </c>
      <c r="AK30" s="82" t="s">
        <v>407</v>
      </c>
      <c r="AL30" s="135">
        <v>4519870</v>
      </c>
      <c r="AM30" s="135">
        <v>0</v>
      </c>
      <c r="AN30" s="82" t="s">
        <v>407</v>
      </c>
      <c r="AO30" s="82" t="s">
        <v>407</v>
      </c>
      <c r="AP30" s="105">
        <v>0</v>
      </c>
      <c r="AQ30" s="82" t="s">
        <v>407</v>
      </c>
      <c r="AR30" s="82" t="s">
        <v>407</v>
      </c>
      <c r="AS30" s="82" t="s">
        <v>407</v>
      </c>
      <c r="AT30" s="104">
        <v>2905</v>
      </c>
      <c r="AU30" s="82">
        <v>4198</v>
      </c>
      <c r="AV30" s="82">
        <v>3770</v>
      </c>
      <c r="AW30" s="80">
        <v>673.72</v>
      </c>
      <c r="AX30" s="82">
        <v>1556</v>
      </c>
      <c r="AY30" s="80">
        <v>2.30956738531445</v>
      </c>
      <c r="AZ30" s="83">
        <v>7.9899999999999999E-2</v>
      </c>
      <c r="BA30" s="3">
        <v>308</v>
      </c>
      <c r="BB30" s="3">
        <v>3855</v>
      </c>
      <c r="BC30" s="123">
        <v>102.3</v>
      </c>
      <c r="BD30" s="3">
        <v>104.2</v>
      </c>
      <c r="BE30" s="86">
        <v>111</v>
      </c>
      <c r="BF30" s="86"/>
      <c r="BG30" s="86"/>
      <c r="BH30" s="86" t="s">
        <v>407</v>
      </c>
      <c r="BI30" s="92">
        <v>46</v>
      </c>
      <c r="BJ30" s="86"/>
      <c r="BK30" s="86" t="s">
        <v>407</v>
      </c>
      <c r="BL30" s="86" t="s">
        <v>407</v>
      </c>
      <c r="BM30" s="86"/>
      <c r="BN30" s="86" t="s">
        <v>407</v>
      </c>
      <c r="BO30" s="86" t="s">
        <v>407</v>
      </c>
      <c r="BP30" s="86" t="s">
        <v>407</v>
      </c>
      <c r="BQ30" s="86" t="s">
        <v>407</v>
      </c>
      <c r="BR30" s="86" t="s">
        <v>407</v>
      </c>
      <c r="BS30" s="3" t="s">
        <v>25</v>
      </c>
      <c r="BV30" s="3" t="s">
        <v>407</v>
      </c>
      <c r="BW30" s="3" t="s">
        <v>314</v>
      </c>
      <c r="BY30" s="3" t="s">
        <v>407</v>
      </c>
      <c r="BZ30" s="3" t="s">
        <v>407</v>
      </c>
      <c r="CB30" s="3" t="s">
        <v>407</v>
      </c>
      <c r="CC30" s="3" t="s">
        <v>407</v>
      </c>
      <c r="CD30" s="3" t="s">
        <v>407</v>
      </c>
      <c r="CE30" s="85">
        <v>5572504</v>
      </c>
      <c r="CF30" s="82">
        <v>5572504</v>
      </c>
      <c r="CG30" s="82">
        <v>0</v>
      </c>
      <c r="CH30" s="82">
        <v>0</v>
      </c>
      <c r="CI30" s="82" t="s">
        <v>407</v>
      </c>
      <c r="CJ30" s="82">
        <v>5572504</v>
      </c>
      <c r="CK30" s="82">
        <v>0</v>
      </c>
      <c r="CL30" s="82" t="s">
        <v>407</v>
      </c>
      <c r="CM30" s="82" t="s">
        <v>407</v>
      </c>
      <c r="CN30" s="82">
        <v>0</v>
      </c>
      <c r="CO30" s="82" t="s">
        <v>407</v>
      </c>
      <c r="CP30" s="82" t="s">
        <v>407</v>
      </c>
      <c r="CQ30" s="82" t="s">
        <v>407</v>
      </c>
      <c r="CR30" s="131">
        <v>43</v>
      </c>
      <c r="CS30" s="131">
        <v>46</v>
      </c>
      <c r="CT30" s="131">
        <v>0</v>
      </c>
      <c r="CU30" s="132">
        <v>0</v>
      </c>
      <c r="CV30" s="3" t="s">
        <v>407</v>
      </c>
      <c r="CW30" s="79">
        <v>46</v>
      </c>
      <c r="CX30" s="131">
        <v>23</v>
      </c>
      <c r="CY30" s="131">
        <v>0</v>
      </c>
      <c r="CZ30" s="80" t="s">
        <v>407</v>
      </c>
      <c r="DA30" s="80" t="s">
        <v>407</v>
      </c>
      <c r="DB30" s="79">
        <v>23</v>
      </c>
      <c r="DC30" s="131">
        <v>0</v>
      </c>
      <c r="DD30" s="3" t="s">
        <v>407</v>
      </c>
      <c r="DE30" s="3" t="s">
        <v>407</v>
      </c>
      <c r="DF30" s="3" t="s">
        <v>407</v>
      </c>
      <c r="DG30" s="79">
        <v>0</v>
      </c>
      <c r="DH30" s="4">
        <v>112</v>
      </c>
      <c r="DI30" s="80">
        <v>106.35</v>
      </c>
      <c r="DJ30" s="217">
        <v>99.67</v>
      </c>
      <c r="DK30" s="80">
        <v>100.87</v>
      </c>
      <c r="DL30" s="3">
        <v>135</v>
      </c>
      <c r="DP30" s="1"/>
      <c r="DQ30" s="1"/>
    </row>
    <row r="31" spans="1:121" s="3" customFormat="1" ht="15" x14ac:dyDescent="0.25">
      <c r="A31" s="303">
        <v>30</v>
      </c>
      <c r="B31">
        <v>16</v>
      </c>
      <c r="C31" s="3" t="s">
        <v>17</v>
      </c>
      <c r="D31" s="3" t="s">
        <v>443</v>
      </c>
      <c r="E31" s="14">
        <v>2020</v>
      </c>
      <c r="F31" s="82">
        <v>2227</v>
      </c>
      <c r="G31" s="82">
        <v>1551342</v>
      </c>
      <c r="H31" s="82">
        <v>1130451</v>
      </c>
      <c r="I31" s="82">
        <v>514</v>
      </c>
      <c r="J31" s="82">
        <v>306215</v>
      </c>
      <c r="K31" s="82">
        <v>232131</v>
      </c>
      <c r="L31" s="131">
        <v>47</v>
      </c>
      <c r="M31" s="131">
        <v>45</v>
      </c>
      <c r="N31" s="131">
        <v>0</v>
      </c>
      <c r="O31" s="132">
        <v>0</v>
      </c>
      <c r="P31" s="3" t="s">
        <v>407</v>
      </c>
      <c r="Q31" s="79">
        <v>45</v>
      </c>
      <c r="R31" s="131">
        <v>20</v>
      </c>
      <c r="S31" s="131">
        <v>0</v>
      </c>
      <c r="T31" s="80" t="s">
        <v>407</v>
      </c>
      <c r="U31" s="80" t="s">
        <v>407</v>
      </c>
      <c r="V31" s="79">
        <v>20</v>
      </c>
      <c r="W31" s="131">
        <v>0</v>
      </c>
      <c r="X31" s="3" t="s">
        <v>407</v>
      </c>
      <c r="Y31" s="3" t="s">
        <v>407</v>
      </c>
      <c r="Z31" s="3" t="s">
        <v>407</v>
      </c>
      <c r="AA31" s="79">
        <v>0</v>
      </c>
      <c r="AB31" s="4">
        <v>112</v>
      </c>
      <c r="AC31" s="80">
        <v>106.36</v>
      </c>
      <c r="AD31" s="80">
        <v>99.68</v>
      </c>
      <c r="AE31" s="3">
        <v>100.88</v>
      </c>
      <c r="AF31" s="81">
        <v>130</v>
      </c>
      <c r="AG31" s="105">
        <v>8082899</v>
      </c>
      <c r="AH31" s="105">
        <v>8082899</v>
      </c>
      <c r="AI31" s="105">
        <v>0</v>
      </c>
      <c r="AJ31" s="105">
        <v>0</v>
      </c>
      <c r="AK31" s="82" t="s">
        <v>407</v>
      </c>
      <c r="AL31" s="135">
        <v>8082899</v>
      </c>
      <c r="AM31" s="135">
        <v>0</v>
      </c>
      <c r="AN31" s="82" t="s">
        <v>407</v>
      </c>
      <c r="AO31" s="82" t="s">
        <v>407</v>
      </c>
      <c r="AP31" s="105">
        <v>0</v>
      </c>
      <c r="AQ31" s="82" t="s">
        <v>407</v>
      </c>
      <c r="AR31" s="82" t="s">
        <v>407</v>
      </c>
      <c r="AS31" s="82" t="s">
        <v>407</v>
      </c>
      <c r="AT31" s="104">
        <v>3630</v>
      </c>
      <c r="AU31" s="82">
        <v>4198</v>
      </c>
      <c r="AV31" s="82">
        <v>3770</v>
      </c>
      <c r="AW31" s="80">
        <v>341.64</v>
      </c>
      <c r="AX31" s="82">
        <v>2227</v>
      </c>
      <c r="AY31" s="80">
        <v>6.5184762897588504</v>
      </c>
      <c r="AZ31" s="83">
        <v>3.7100000000000001E-2</v>
      </c>
      <c r="BA31" s="3">
        <v>400</v>
      </c>
      <c r="BB31" s="3">
        <v>10776</v>
      </c>
      <c r="BC31" s="123">
        <v>102.3</v>
      </c>
      <c r="BD31" s="3">
        <v>104.2</v>
      </c>
      <c r="BE31" s="86">
        <v>244</v>
      </c>
      <c r="BF31" s="86"/>
      <c r="BG31" s="86"/>
      <c r="BH31" s="86" t="s">
        <v>407</v>
      </c>
      <c r="BI31" s="92">
        <v>65</v>
      </c>
      <c r="BJ31" s="86"/>
      <c r="BK31" s="86" t="s">
        <v>407</v>
      </c>
      <c r="BL31" s="86" t="s">
        <v>407</v>
      </c>
      <c r="BM31" s="86"/>
      <c r="BN31" s="86" t="s">
        <v>407</v>
      </c>
      <c r="BO31" s="86" t="s">
        <v>407</v>
      </c>
      <c r="BP31" s="86" t="s">
        <v>407</v>
      </c>
      <c r="BQ31" s="86" t="s">
        <v>407</v>
      </c>
      <c r="BR31" s="86" t="s">
        <v>407</v>
      </c>
      <c r="BS31" s="3" t="s">
        <v>17</v>
      </c>
      <c r="BV31" s="3" t="s">
        <v>407</v>
      </c>
      <c r="BW31" s="3" t="s">
        <v>17</v>
      </c>
      <c r="BY31" s="3" t="s">
        <v>407</v>
      </c>
      <c r="BZ31" s="3" t="s">
        <v>407</v>
      </c>
      <c r="CB31" s="3" t="s">
        <v>407</v>
      </c>
      <c r="CC31" s="3" t="s">
        <v>407</v>
      </c>
      <c r="CD31" s="3" t="s">
        <v>407</v>
      </c>
      <c r="CE31" s="85">
        <v>8082899</v>
      </c>
      <c r="CF31" s="82">
        <v>8082899</v>
      </c>
      <c r="CG31" s="82">
        <v>0</v>
      </c>
      <c r="CH31" s="82">
        <v>0</v>
      </c>
      <c r="CI31" s="82" t="s">
        <v>407</v>
      </c>
      <c r="CJ31" s="82">
        <v>8082899</v>
      </c>
      <c r="CK31" s="82">
        <v>0</v>
      </c>
      <c r="CL31" s="82" t="s">
        <v>407</v>
      </c>
      <c r="CM31" s="82" t="s">
        <v>407</v>
      </c>
      <c r="CN31" s="82">
        <v>0</v>
      </c>
      <c r="CO31" s="82" t="s">
        <v>407</v>
      </c>
      <c r="CP31" s="82" t="s">
        <v>407</v>
      </c>
      <c r="CQ31" s="82" t="s">
        <v>407</v>
      </c>
      <c r="CR31" s="131">
        <v>47</v>
      </c>
      <c r="CS31" s="131">
        <v>45</v>
      </c>
      <c r="CT31" s="131">
        <v>0</v>
      </c>
      <c r="CU31" s="132">
        <v>0</v>
      </c>
      <c r="CV31" s="3" t="s">
        <v>407</v>
      </c>
      <c r="CW31" s="79">
        <v>45</v>
      </c>
      <c r="CX31" s="131">
        <v>20</v>
      </c>
      <c r="CY31" s="131">
        <v>0</v>
      </c>
      <c r="CZ31" s="80" t="s">
        <v>407</v>
      </c>
      <c r="DA31" s="80" t="s">
        <v>407</v>
      </c>
      <c r="DB31" s="79">
        <v>20</v>
      </c>
      <c r="DC31" s="131">
        <v>0</v>
      </c>
      <c r="DD31" s="3" t="s">
        <v>407</v>
      </c>
      <c r="DE31" s="3" t="s">
        <v>407</v>
      </c>
      <c r="DF31" s="3" t="s">
        <v>407</v>
      </c>
      <c r="DG31" s="79">
        <v>0</v>
      </c>
      <c r="DH31" s="4">
        <v>112</v>
      </c>
      <c r="DI31" s="80">
        <v>106.35</v>
      </c>
      <c r="DJ31" s="217">
        <v>99.67</v>
      </c>
      <c r="DK31" s="80">
        <v>100.87</v>
      </c>
      <c r="DL31" s="3">
        <v>135</v>
      </c>
      <c r="DP31" s="1"/>
      <c r="DQ31" s="1"/>
    </row>
    <row r="32" spans="1:121" s="3" customFormat="1" ht="15" x14ac:dyDescent="0.25">
      <c r="A32" s="303">
        <v>31</v>
      </c>
      <c r="B32">
        <v>25</v>
      </c>
      <c r="C32" s="3" t="s">
        <v>26</v>
      </c>
      <c r="D32" s="3" t="s">
        <v>443</v>
      </c>
      <c r="E32" s="14">
        <v>2020</v>
      </c>
      <c r="F32" s="82">
        <v>2294</v>
      </c>
      <c r="G32" s="82">
        <v>1551342</v>
      </c>
      <c r="H32" s="82">
        <v>1130451</v>
      </c>
      <c r="I32" s="82">
        <v>502</v>
      </c>
      <c r="J32" s="82">
        <v>306215</v>
      </c>
      <c r="K32" s="82">
        <v>232131</v>
      </c>
      <c r="L32" s="131">
        <v>80</v>
      </c>
      <c r="M32" s="131">
        <v>0</v>
      </c>
      <c r="N32" s="131">
        <v>0</v>
      </c>
      <c r="O32" s="132">
        <v>0</v>
      </c>
      <c r="P32" s="3" t="s">
        <v>407</v>
      </c>
      <c r="Q32" s="79">
        <v>0</v>
      </c>
      <c r="R32" s="131">
        <v>20</v>
      </c>
      <c r="S32" s="131">
        <v>0</v>
      </c>
      <c r="T32" s="80" t="s">
        <v>407</v>
      </c>
      <c r="U32" s="80" t="s">
        <v>407</v>
      </c>
      <c r="V32" s="79">
        <v>20</v>
      </c>
      <c r="W32" s="131">
        <v>0</v>
      </c>
      <c r="X32" s="3" t="s">
        <v>407</v>
      </c>
      <c r="Y32" s="3" t="s">
        <v>407</v>
      </c>
      <c r="Z32" s="3" t="s">
        <v>407</v>
      </c>
      <c r="AA32" s="79">
        <v>0</v>
      </c>
      <c r="AB32" s="4">
        <v>100</v>
      </c>
      <c r="AC32" s="80">
        <v>106.36</v>
      </c>
      <c r="AD32" s="80">
        <v>99.68</v>
      </c>
      <c r="AE32" s="3">
        <v>100.88</v>
      </c>
      <c r="AF32" s="81">
        <v>130</v>
      </c>
      <c r="AG32" s="105">
        <v>5874328</v>
      </c>
      <c r="AH32" s="105">
        <v>0</v>
      </c>
      <c r="AI32" s="105">
        <v>0</v>
      </c>
      <c r="AJ32" s="105">
        <v>0</v>
      </c>
      <c r="AK32" s="82" t="s">
        <v>407</v>
      </c>
      <c r="AL32" s="135">
        <v>5874328</v>
      </c>
      <c r="AM32" s="135">
        <v>0</v>
      </c>
      <c r="AN32" s="82" t="s">
        <v>407</v>
      </c>
      <c r="AO32" s="82" t="s">
        <v>407</v>
      </c>
      <c r="AP32" s="105">
        <v>0</v>
      </c>
      <c r="AQ32" s="82" t="s">
        <v>407</v>
      </c>
      <c r="AR32" s="82" t="s">
        <v>407</v>
      </c>
      <c r="AS32" s="82" t="s">
        <v>407</v>
      </c>
      <c r="AT32" s="104">
        <v>2561</v>
      </c>
      <c r="AU32" s="82">
        <v>4198</v>
      </c>
      <c r="AV32" s="82">
        <v>3770</v>
      </c>
      <c r="AW32" s="80">
        <v>757.01</v>
      </c>
      <c r="AX32" s="82">
        <v>2294</v>
      </c>
      <c r="AY32" s="80">
        <v>3.03033225646569</v>
      </c>
      <c r="AZ32" s="83">
        <v>0</v>
      </c>
      <c r="BA32" s="3">
        <v>0</v>
      </c>
      <c r="BB32" s="3">
        <v>4855</v>
      </c>
      <c r="BC32" s="123">
        <v>102.3</v>
      </c>
      <c r="BD32" s="3">
        <v>104.2</v>
      </c>
      <c r="BE32" s="86"/>
      <c r="BF32" s="86"/>
      <c r="BG32" s="86"/>
      <c r="BH32" s="86" t="s">
        <v>407</v>
      </c>
      <c r="BI32" s="92">
        <v>58</v>
      </c>
      <c r="BJ32" s="86"/>
      <c r="BK32" s="86" t="s">
        <v>407</v>
      </c>
      <c r="BL32" s="86" t="s">
        <v>407</v>
      </c>
      <c r="BM32" s="86"/>
      <c r="BN32" s="86" t="s">
        <v>407</v>
      </c>
      <c r="BO32" s="86" t="s">
        <v>407</v>
      </c>
      <c r="BP32" s="86" t="s">
        <v>407</v>
      </c>
      <c r="BQ32" s="86" t="s">
        <v>407</v>
      </c>
      <c r="BR32" s="86" t="s">
        <v>407</v>
      </c>
      <c r="BV32" s="3" t="s">
        <v>407</v>
      </c>
      <c r="BW32" s="3" t="s">
        <v>17</v>
      </c>
      <c r="BY32" s="3" t="s">
        <v>407</v>
      </c>
      <c r="BZ32" s="3" t="s">
        <v>407</v>
      </c>
      <c r="CB32" s="3" t="s">
        <v>407</v>
      </c>
      <c r="CC32" s="3" t="s">
        <v>407</v>
      </c>
      <c r="CD32" s="3" t="s">
        <v>407</v>
      </c>
      <c r="CE32" s="85">
        <v>8215355</v>
      </c>
      <c r="CF32" s="82">
        <v>0</v>
      </c>
      <c r="CG32" s="82">
        <v>0</v>
      </c>
      <c r="CH32" s="82">
        <v>0</v>
      </c>
      <c r="CI32" s="82" t="s">
        <v>407</v>
      </c>
      <c r="CJ32" s="82">
        <v>8215355</v>
      </c>
      <c r="CK32" s="82">
        <v>0</v>
      </c>
      <c r="CL32" s="82" t="s">
        <v>407</v>
      </c>
      <c r="CM32" s="82" t="s">
        <v>407</v>
      </c>
      <c r="CN32" s="82">
        <v>0</v>
      </c>
      <c r="CO32" s="82" t="s">
        <v>407</v>
      </c>
      <c r="CP32" s="82" t="s">
        <v>407</v>
      </c>
      <c r="CQ32" s="82" t="s">
        <v>407</v>
      </c>
      <c r="CR32" s="131">
        <v>80</v>
      </c>
      <c r="CS32" s="131">
        <v>0</v>
      </c>
      <c r="CT32" s="131">
        <v>0</v>
      </c>
      <c r="CU32" s="132">
        <v>0</v>
      </c>
      <c r="CV32" s="3" t="s">
        <v>407</v>
      </c>
      <c r="CW32" s="79">
        <v>0</v>
      </c>
      <c r="CX32" s="131">
        <v>20</v>
      </c>
      <c r="CY32" s="131">
        <v>0</v>
      </c>
      <c r="CZ32" s="80" t="s">
        <v>407</v>
      </c>
      <c r="DA32" s="80" t="s">
        <v>407</v>
      </c>
      <c r="DB32" s="79">
        <v>20</v>
      </c>
      <c r="DC32" s="131">
        <v>0</v>
      </c>
      <c r="DD32" s="3" t="s">
        <v>407</v>
      </c>
      <c r="DE32" s="3" t="s">
        <v>407</v>
      </c>
      <c r="DF32" s="3" t="s">
        <v>407</v>
      </c>
      <c r="DG32" s="79">
        <v>0</v>
      </c>
      <c r="DH32" s="4">
        <v>100</v>
      </c>
      <c r="DI32" s="80">
        <v>106.35</v>
      </c>
      <c r="DJ32" s="217">
        <v>99.67</v>
      </c>
      <c r="DK32" s="80">
        <v>100.87</v>
      </c>
      <c r="DL32" s="3">
        <v>135</v>
      </c>
      <c r="DP32" s="1"/>
      <c r="DQ32" s="1"/>
    </row>
    <row r="33" spans="1:121" s="3" customFormat="1" ht="15" x14ac:dyDescent="0.25">
      <c r="A33" s="303">
        <v>32</v>
      </c>
      <c r="B33">
        <v>26</v>
      </c>
      <c r="C33" s="3" t="s">
        <v>27</v>
      </c>
      <c r="D33" s="3" t="s">
        <v>443</v>
      </c>
      <c r="E33" s="14">
        <v>2020</v>
      </c>
      <c r="F33" s="82">
        <v>484</v>
      </c>
      <c r="G33" s="82">
        <v>1551342</v>
      </c>
      <c r="H33" s="82">
        <v>1130451</v>
      </c>
      <c r="I33" s="82">
        <v>110</v>
      </c>
      <c r="J33" s="82">
        <v>306215</v>
      </c>
      <c r="K33" s="82">
        <v>232131</v>
      </c>
      <c r="L33" s="131">
        <v>50</v>
      </c>
      <c r="M33" s="131">
        <v>53</v>
      </c>
      <c r="N33" s="131">
        <v>0</v>
      </c>
      <c r="O33" s="132">
        <v>0</v>
      </c>
      <c r="P33" s="3" t="s">
        <v>407</v>
      </c>
      <c r="Q33" s="79">
        <v>53</v>
      </c>
      <c r="R33" s="131">
        <v>20</v>
      </c>
      <c r="S33" s="131">
        <v>0</v>
      </c>
      <c r="T33" s="80" t="s">
        <v>407</v>
      </c>
      <c r="U33" s="80" t="s">
        <v>407</v>
      </c>
      <c r="V33" s="79">
        <v>20</v>
      </c>
      <c r="W33" s="131">
        <v>0</v>
      </c>
      <c r="X33" s="3" t="s">
        <v>407</v>
      </c>
      <c r="Y33" s="3" t="s">
        <v>407</v>
      </c>
      <c r="Z33" s="3" t="s">
        <v>407</v>
      </c>
      <c r="AA33" s="79">
        <v>0</v>
      </c>
      <c r="AB33" s="4">
        <v>123</v>
      </c>
      <c r="AC33" s="80">
        <v>106.36</v>
      </c>
      <c r="AD33" s="80">
        <v>99.68</v>
      </c>
      <c r="AE33" s="3">
        <v>100.88</v>
      </c>
      <c r="AF33" s="81">
        <v>130</v>
      </c>
      <c r="AG33" s="105">
        <v>1360531</v>
      </c>
      <c r="AH33" s="105">
        <v>1360531</v>
      </c>
      <c r="AI33" s="105">
        <v>0</v>
      </c>
      <c r="AJ33" s="105">
        <v>0</v>
      </c>
      <c r="AK33" s="82" t="s">
        <v>407</v>
      </c>
      <c r="AL33" s="135">
        <v>1360531</v>
      </c>
      <c r="AM33" s="135">
        <v>0</v>
      </c>
      <c r="AN33" s="82" t="s">
        <v>407</v>
      </c>
      <c r="AO33" s="82" t="s">
        <v>407</v>
      </c>
      <c r="AP33" s="105">
        <v>0</v>
      </c>
      <c r="AQ33" s="82" t="s">
        <v>407</v>
      </c>
      <c r="AR33" s="82" t="s">
        <v>407</v>
      </c>
      <c r="AS33" s="82" t="s">
        <v>407</v>
      </c>
      <c r="AT33" s="104">
        <v>2811</v>
      </c>
      <c r="AU33" s="82">
        <v>4198</v>
      </c>
      <c r="AV33" s="82">
        <v>3770</v>
      </c>
      <c r="AW33" s="80">
        <v>131.79</v>
      </c>
      <c r="AX33" s="82">
        <v>484</v>
      </c>
      <c r="AY33" s="80">
        <v>3.6723899909787199</v>
      </c>
      <c r="AZ33" s="83">
        <v>0</v>
      </c>
      <c r="BA33" s="3">
        <v>0</v>
      </c>
      <c r="BB33" s="3">
        <v>5887</v>
      </c>
      <c r="BC33" s="123">
        <v>102.3</v>
      </c>
      <c r="BD33" s="3">
        <v>104.2</v>
      </c>
      <c r="BE33" s="86">
        <v>60</v>
      </c>
      <c r="BF33" s="86"/>
      <c r="BG33" s="86"/>
      <c r="BH33" s="86" t="s">
        <v>407</v>
      </c>
      <c r="BI33" s="92">
        <v>10</v>
      </c>
      <c r="BJ33" s="86"/>
      <c r="BK33" s="86" t="s">
        <v>407</v>
      </c>
      <c r="BL33" s="86" t="s">
        <v>407</v>
      </c>
      <c r="BM33" s="86"/>
      <c r="BN33" s="86" t="s">
        <v>407</v>
      </c>
      <c r="BO33" s="86" t="s">
        <v>407</v>
      </c>
      <c r="BP33" s="86" t="s">
        <v>407</v>
      </c>
      <c r="BQ33" s="86" t="s">
        <v>407</v>
      </c>
      <c r="BR33" s="86" t="s">
        <v>407</v>
      </c>
      <c r="BS33" s="3" t="s">
        <v>27</v>
      </c>
      <c r="BV33" s="3" t="s">
        <v>407</v>
      </c>
      <c r="BW33" s="3" t="s">
        <v>17</v>
      </c>
      <c r="BY33" s="3" t="s">
        <v>407</v>
      </c>
      <c r="BZ33" s="3" t="s">
        <v>407</v>
      </c>
      <c r="CB33" s="3" t="s">
        <v>407</v>
      </c>
      <c r="CC33" s="3" t="s">
        <v>407</v>
      </c>
      <c r="CD33" s="3" t="s">
        <v>407</v>
      </c>
      <c r="CE33" s="85">
        <v>1733453</v>
      </c>
      <c r="CF33" s="82">
        <v>1733453</v>
      </c>
      <c r="CG33" s="82">
        <v>0</v>
      </c>
      <c r="CH33" s="82">
        <v>0</v>
      </c>
      <c r="CI33" s="82" t="s">
        <v>407</v>
      </c>
      <c r="CJ33" s="82">
        <v>1733453</v>
      </c>
      <c r="CK33" s="82">
        <v>0</v>
      </c>
      <c r="CL33" s="82" t="s">
        <v>407</v>
      </c>
      <c r="CM33" s="82" t="s">
        <v>407</v>
      </c>
      <c r="CN33" s="82">
        <v>0</v>
      </c>
      <c r="CO33" s="82" t="s">
        <v>407</v>
      </c>
      <c r="CP33" s="82" t="s">
        <v>407</v>
      </c>
      <c r="CQ33" s="82" t="s">
        <v>407</v>
      </c>
      <c r="CR33" s="131">
        <v>50</v>
      </c>
      <c r="CS33" s="131">
        <v>53</v>
      </c>
      <c r="CT33" s="131">
        <v>0</v>
      </c>
      <c r="CU33" s="132">
        <v>0</v>
      </c>
      <c r="CV33" s="3" t="s">
        <v>407</v>
      </c>
      <c r="CW33" s="79">
        <v>53</v>
      </c>
      <c r="CX33" s="131">
        <v>20</v>
      </c>
      <c r="CY33" s="131">
        <v>0</v>
      </c>
      <c r="CZ33" s="80" t="s">
        <v>407</v>
      </c>
      <c r="DA33" s="80" t="s">
        <v>407</v>
      </c>
      <c r="DB33" s="79">
        <v>20</v>
      </c>
      <c r="DC33" s="131">
        <v>0</v>
      </c>
      <c r="DD33" s="3" t="s">
        <v>407</v>
      </c>
      <c r="DE33" s="3" t="s">
        <v>407</v>
      </c>
      <c r="DF33" s="3" t="s">
        <v>407</v>
      </c>
      <c r="DG33" s="79">
        <v>0</v>
      </c>
      <c r="DH33" s="4">
        <v>123</v>
      </c>
      <c r="DI33" s="80">
        <v>106.35</v>
      </c>
      <c r="DJ33" s="217">
        <v>99.67</v>
      </c>
      <c r="DK33" s="80">
        <v>100.87</v>
      </c>
      <c r="DL33" s="3">
        <v>135</v>
      </c>
      <c r="DP33" s="1"/>
      <c r="DQ33" s="1"/>
    </row>
    <row r="34" spans="1:121" s="3" customFormat="1" ht="15" x14ac:dyDescent="0.25">
      <c r="A34" s="303">
        <v>33</v>
      </c>
      <c r="B34">
        <v>27</v>
      </c>
      <c r="C34" s="3" t="s">
        <v>28</v>
      </c>
      <c r="D34" s="3" t="s">
        <v>443</v>
      </c>
      <c r="E34" s="14">
        <v>2020</v>
      </c>
      <c r="F34" s="82">
        <v>2105</v>
      </c>
      <c r="G34" s="82">
        <v>1551342</v>
      </c>
      <c r="H34" s="82">
        <v>1130451</v>
      </c>
      <c r="I34" s="82">
        <v>447</v>
      </c>
      <c r="J34" s="82">
        <v>306215</v>
      </c>
      <c r="K34" s="82">
        <v>232131</v>
      </c>
      <c r="L34" s="131">
        <v>45</v>
      </c>
      <c r="M34" s="131">
        <v>45</v>
      </c>
      <c r="N34" s="131">
        <v>0</v>
      </c>
      <c r="O34" s="132">
        <v>0</v>
      </c>
      <c r="P34" s="3" t="s">
        <v>407</v>
      </c>
      <c r="Q34" s="79">
        <v>45</v>
      </c>
      <c r="R34" s="131">
        <v>20</v>
      </c>
      <c r="S34" s="131">
        <v>0</v>
      </c>
      <c r="T34" s="80" t="s">
        <v>407</v>
      </c>
      <c r="U34" s="80" t="s">
        <v>407</v>
      </c>
      <c r="V34" s="79">
        <v>20</v>
      </c>
      <c r="W34" s="131">
        <v>0</v>
      </c>
      <c r="X34" s="3" t="s">
        <v>407</v>
      </c>
      <c r="Y34" s="3" t="s">
        <v>407</v>
      </c>
      <c r="Z34" s="3" t="s">
        <v>407</v>
      </c>
      <c r="AA34" s="79">
        <v>0</v>
      </c>
      <c r="AB34" s="4">
        <v>110</v>
      </c>
      <c r="AC34" s="80">
        <v>106.36</v>
      </c>
      <c r="AD34" s="80">
        <v>99.68</v>
      </c>
      <c r="AE34" s="3">
        <v>100.88</v>
      </c>
      <c r="AF34" s="81">
        <v>130</v>
      </c>
      <c r="AG34" s="105">
        <v>5844697</v>
      </c>
      <c r="AH34" s="105">
        <v>5844697</v>
      </c>
      <c r="AI34" s="105">
        <v>0</v>
      </c>
      <c r="AJ34" s="105">
        <v>0</v>
      </c>
      <c r="AK34" s="82" t="s">
        <v>407</v>
      </c>
      <c r="AL34" s="135">
        <v>5844697</v>
      </c>
      <c r="AM34" s="135">
        <v>0</v>
      </c>
      <c r="AN34" s="82" t="s">
        <v>407</v>
      </c>
      <c r="AO34" s="82" t="s">
        <v>407</v>
      </c>
      <c r="AP34" s="105">
        <v>0</v>
      </c>
      <c r="AQ34" s="82" t="s">
        <v>407</v>
      </c>
      <c r="AR34" s="82" t="s">
        <v>407</v>
      </c>
      <c r="AS34" s="82" t="s">
        <v>407</v>
      </c>
      <c r="AT34" s="104">
        <v>2777</v>
      </c>
      <c r="AU34" s="82">
        <v>4198</v>
      </c>
      <c r="AV34" s="82">
        <v>3770</v>
      </c>
      <c r="AW34" s="80">
        <v>209.39</v>
      </c>
      <c r="AX34" s="82">
        <v>2105</v>
      </c>
      <c r="AY34" s="80">
        <v>10.053174155175901</v>
      </c>
      <c r="AZ34" s="83">
        <v>1.29E-2</v>
      </c>
      <c r="BA34" s="3">
        <v>213</v>
      </c>
      <c r="BB34" s="3">
        <v>16470</v>
      </c>
      <c r="BC34" s="123">
        <v>102.3</v>
      </c>
      <c r="BD34" s="3">
        <v>104.2</v>
      </c>
      <c r="BE34" s="86">
        <v>192</v>
      </c>
      <c r="BF34" s="86"/>
      <c r="BG34" s="86"/>
      <c r="BH34" s="86" t="s">
        <v>407</v>
      </c>
      <c r="BI34" s="92">
        <v>63</v>
      </c>
      <c r="BJ34" s="86"/>
      <c r="BK34" s="86" t="s">
        <v>407</v>
      </c>
      <c r="BL34" s="86" t="s">
        <v>407</v>
      </c>
      <c r="BM34" s="86"/>
      <c r="BN34" s="86" t="s">
        <v>407</v>
      </c>
      <c r="BO34" s="86" t="s">
        <v>407</v>
      </c>
      <c r="BP34" s="86" t="s">
        <v>407</v>
      </c>
      <c r="BQ34" s="86" t="s">
        <v>407</v>
      </c>
      <c r="BR34" s="86" t="s">
        <v>407</v>
      </c>
      <c r="BS34" s="3" t="s">
        <v>17</v>
      </c>
      <c r="BV34" s="3" t="s">
        <v>407</v>
      </c>
      <c r="BW34" s="3" t="s">
        <v>17</v>
      </c>
      <c r="BY34" s="3" t="s">
        <v>407</v>
      </c>
      <c r="BZ34" s="3" t="s">
        <v>407</v>
      </c>
      <c r="CB34" s="3" t="s">
        <v>407</v>
      </c>
      <c r="CC34" s="3" t="s">
        <v>407</v>
      </c>
      <c r="CD34" s="3" t="s">
        <v>407</v>
      </c>
      <c r="CE34" s="85">
        <v>7538170</v>
      </c>
      <c r="CF34" s="82">
        <v>7538170</v>
      </c>
      <c r="CG34" s="82">
        <v>0</v>
      </c>
      <c r="CH34" s="82">
        <v>0</v>
      </c>
      <c r="CI34" s="82" t="s">
        <v>407</v>
      </c>
      <c r="CJ34" s="82">
        <v>7538170</v>
      </c>
      <c r="CK34" s="82">
        <v>0</v>
      </c>
      <c r="CL34" s="82" t="s">
        <v>407</v>
      </c>
      <c r="CM34" s="82" t="s">
        <v>407</v>
      </c>
      <c r="CN34" s="82">
        <v>0</v>
      </c>
      <c r="CO34" s="82" t="s">
        <v>407</v>
      </c>
      <c r="CP34" s="82" t="s">
        <v>407</v>
      </c>
      <c r="CQ34" s="82" t="s">
        <v>407</v>
      </c>
      <c r="CR34" s="131">
        <v>45</v>
      </c>
      <c r="CS34" s="131">
        <v>45</v>
      </c>
      <c r="CT34" s="131">
        <v>0</v>
      </c>
      <c r="CU34" s="132">
        <v>0</v>
      </c>
      <c r="CV34" s="3" t="s">
        <v>407</v>
      </c>
      <c r="CW34" s="79">
        <v>45</v>
      </c>
      <c r="CX34" s="131">
        <v>20</v>
      </c>
      <c r="CY34" s="131">
        <v>0</v>
      </c>
      <c r="CZ34" s="80" t="s">
        <v>407</v>
      </c>
      <c r="DA34" s="80" t="s">
        <v>407</v>
      </c>
      <c r="DB34" s="79">
        <v>20</v>
      </c>
      <c r="DC34" s="131">
        <v>0</v>
      </c>
      <c r="DD34" s="3" t="s">
        <v>407</v>
      </c>
      <c r="DE34" s="3" t="s">
        <v>407</v>
      </c>
      <c r="DF34" s="3" t="s">
        <v>407</v>
      </c>
      <c r="DG34" s="79">
        <v>0</v>
      </c>
      <c r="DH34" s="4">
        <v>110</v>
      </c>
      <c r="DI34" s="80">
        <v>106.35</v>
      </c>
      <c r="DJ34" s="217">
        <v>99.67</v>
      </c>
      <c r="DK34" s="80">
        <v>100.87</v>
      </c>
      <c r="DL34" s="3">
        <v>135</v>
      </c>
      <c r="DP34" s="1"/>
      <c r="DQ34" s="1"/>
    </row>
    <row r="35" spans="1:121" s="3" customFormat="1" ht="15" x14ac:dyDescent="0.25">
      <c r="A35" s="303">
        <v>34</v>
      </c>
      <c r="B35">
        <v>28</v>
      </c>
      <c r="C35" s="3" t="s">
        <v>29</v>
      </c>
      <c r="D35" s="3" t="s">
        <v>443</v>
      </c>
      <c r="E35" s="14">
        <v>2020</v>
      </c>
      <c r="F35" s="82">
        <v>1780</v>
      </c>
      <c r="G35" s="82">
        <v>1551342</v>
      </c>
      <c r="H35" s="82">
        <v>1130451</v>
      </c>
      <c r="I35" s="82">
        <v>327</v>
      </c>
      <c r="J35" s="82">
        <v>306215</v>
      </c>
      <c r="K35" s="82">
        <v>232131</v>
      </c>
      <c r="L35" s="131">
        <v>42</v>
      </c>
      <c r="M35" s="131">
        <v>37</v>
      </c>
      <c r="N35" s="131">
        <v>0</v>
      </c>
      <c r="O35" s="132">
        <v>0</v>
      </c>
      <c r="P35" s="3" t="s">
        <v>407</v>
      </c>
      <c r="Q35" s="79">
        <v>37</v>
      </c>
      <c r="R35" s="131">
        <v>23</v>
      </c>
      <c r="S35" s="131">
        <v>0</v>
      </c>
      <c r="T35" s="80" t="s">
        <v>407</v>
      </c>
      <c r="U35" s="80" t="s">
        <v>407</v>
      </c>
      <c r="V35" s="79">
        <v>23</v>
      </c>
      <c r="W35" s="131">
        <v>0</v>
      </c>
      <c r="X35" s="3" t="s">
        <v>407</v>
      </c>
      <c r="Y35" s="3" t="s">
        <v>407</v>
      </c>
      <c r="Z35" s="3" t="s">
        <v>407</v>
      </c>
      <c r="AA35" s="79">
        <v>0</v>
      </c>
      <c r="AB35" s="4">
        <v>102</v>
      </c>
      <c r="AC35" s="80">
        <v>106.36</v>
      </c>
      <c r="AD35" s="80">
        <v>99.68</v>
      </c>
      <c r="AE35" s="3">
        <v>100.88</v>
      </c>
      <c r="AF35" s="81">
        <v>130</v>
      </c>
      <c r="AG35" s="105">
        <v>5885161</v>
      </c>
      <c r="AH35" s="105">
        <v>5885161</v>
      </c>
      <c r="AI35" s="105">
        <v>0</v>
      </c>
      <c r="AJ35" s="105">
        <v>0</v>
      </c>
      <c r="AK35" s="82" t="s">
        <v>407</v>
      </c>
      <c r="AL35" s="135">
        <v>5885161</v>
      </c>
      <c r="AM35" s="135">
        <v>0</v>
      </c>
      <c r="AN35" s="82" t="s">
        <v>407</v>
      </c>
      <c r="AO35" s="82" t="s">
        <v>407</v>
      </c>
      <c r="AP35" s="105">
        <v>0</v>
      </c>
      <c r="AQ35" s="82" t="s">
        <v>407</v>
      </c>
      <c r="AR35" s="82" t="s">
        <v>407</v>
      </c>
      <c r="AS35" s="82" t="s">
        <v>407</v>
      </c>
      <c r="AT35" s="104">
        <v>3306</v>
      </c>
      <c r="AU35" s="82">
        <v>4198</v>
      </c>
      <c r="AV35" s="82">
        <v>3770</v>
      </c>
      <c r="AW35" s="80">
        <v>294.06</v>
      </c>
      <c r="AX35" s="82">
        <v>1780</v>
      </c>
      <c r="AY35" s="80">
        <v>6.0532516558289498</v>
      </c>
      <c r="AZ35" s="83">
        <v>3.9100000000000003E-2</v>
      </c>
      <c r="BA35" s="3">
        <v>393</v>
      </c>
      <c r="BB35" s="3">
        <v>10053</v>
      </c>
      <c r="BC35" s="123">
        <v>102.3</v>
      </c>
      <c r="BD35" s="3">
        <v>104.2</v>
      </c>
      <c r="BE35" s="86">
        <v>131</v>
      </c>
      <c r="BF35" s="86"/>
      <c r="BG35" s="86"/>
      <c r="BH35" s="86" t="s">
        <v>407</v>
      </c>
      <c r="BI35" s="92">
        <v>44</v>
      </c>
      <c r="BJ35" s="86"/>
      <c r="BK35" s="86" t="s">
        <v>407</v>
      </c>
      <c r="BL35" s="86" t="s">
        <v>407</v>
      </c>
      <c r="BM35" s="86"/>
      <c r="BN35" s="86" t="s">
        <v>407</v>
      </c>
      <c r="BO35" s="86" t="s">
        <v>407</v>
      </c>
      <c r="BP35" s="86" t="s">
        <v>407</v>
      </c>
      <c r="BQ35" s="86" t="s">
        <v>407</v>
      </c>
      <c r="BR35" s="86" t="s">
        <v>407</v>
      </c>
      <c r="BS35" s="3" t="s">
        <v>29</v>
      </c>
      <c r="BV35" s="3" t="s">
        <v>407</v>
      </c>
      <c r="BW35" s="3" t="s">
        <v>314</v>
      </c>
      <c r="BY35" s="3" t="s">
        <v>407</v>
      </c>
      <c r="BZ35" s="3" t="s">
        <v>407</v>
      </c>
      <c r="CB35" s="3" t="s">
        <v>407</v>
      </c>
      <c r="CC35" s="3" t="s">
        <v>407</v>
      </c>
      <c r="CD35" s="3" t="s">
        <v>407</v>
      </c>
      <c r="CE35" s="85">
        <v>6375551</v>
      </c>
      <c r="CF35" s="82">
        <v>6375551</v>
      </c>
      <c r="CG35" s="82">
        <v>0</v>
      </c>
      <c r="CH35" s="82">
        <v>0</v>
      </c>
      <c r="CI35" s="82" t="s">
        <v>407</v>
      </c>
      <c r="CJ35" s="82">
        <v>6375551</v>
      </c>
      <c r="CK35" s="82">
        <v>0</v>
      </c>
      <c r="CL35" s="82" t="s">
        <v>407</v>
      </c>
      <c r="CM35" s="82" t="s">
        <v>407</v>
      </c>
      <c r="CN35" s="82">
        <v>0</v>
      </c>
      <c r="CO35" s="82" t="s">
        <v>407</v>
      </c>
      <c r="CP35" s="82" t="s">
        <v>407</v>
      </c>
      <c r="CQ35" s="82" t="s">
        <v>407</v>
      </c>
      <c r="CR35" s="131">
        <v>42</v>
      </c>
      <c r="CS35" s="131">
        <v>37</v>
      </c>
      <c r="CT35" s="131">
        <v>0</v>
      </c>
      <c r="CU35" s="132">
        <v>0</v>
      </c>
      <c r="CV35" s="3" t="s">
        <v>407</v>
      </c>
      <c r="CW35" s="79">
        <v>37</v>
      </c>
      <c r="CX35" s="131">
        <v>23</v>
      </c>
      <c r="CY35" s="131">
        <v>0</v>
      </c>
      <c r="CZ35" s="80" t="s">
        <v>407</v>
      </c>
      <c r="DA35" s="80" t="s">
        <v>407</v>
      </c>
      <c r="DB35" s="79">
        <v>23</v>
      </c>
      <c r="DC35" s="131">
        <v>0</v>
      </c>
      <c r="DD35" s="3" t="s">
        <v>407</v>
      </c>
      <c r="DE35" s="3" t="s">
        <v>407</v>
      </c>
      <c r="DF35" s="3" t="s">
        <v>407</v>
      </c>
      <c r="DG35" s="79">
        <v>0</v>
      </c>
      <c r="DH35" s="4">
        <v>102</v>
      </c>
      <c r="DI35" s="80">
        <v>106.35</v>
      </c>
      <c r="DJ35" s="217">
        <v>99.67</v>
      </c>
      <c r="DK35" s="80">
        <v>100.87</v>
      </c>
      <c r="DL35" s="3">
        <v>135</v>
      </c>
      <c r="DP35" s="1"/>
      <c r="DQ35" s="1"/>
    </row>
    <row r="36" spans="1:121" s="3" customFormat="1" ht="15" x14ac:dyDescent="0.25">
      <c r="A36" s="303">
        <v>35</v>
      </c>
      <c r="B36">
        <v>29</v>
      </c>
      <c r="C36" s="3" t="s">
        <v>30</v>
      </c>
      <c r="D36" s="3" t="s">
        <v>443</v>
      </c>
      <c r="E36" s="14">
        <v>2020</v>
      </c>
      <c r="F36" s="82">
        <v>1929</v>
      </c>
      <c r="G36" s="82">
        <v>1551342</v>
      </c>
      <c r="H36" s="82">
        <v>1130451</v>
      </c>
      <c r="I36" s="82">
        <v>393</v>
      </c>
      <c r="J36" s="82">
        <v>306215</v>
      </c>
      <c r="K36" s="82">
        <v>232131</v>
      </c>
      <c r="L36" s="131">
        <v>45</v>
      </c>
      <c r="M36" s="131">
        <v>46</v>
      </c>
      <c r="N36" s="131">
        <v>0</v>
      </c>
      <c r="O36" s="132">
        <v>0</v>
      </c>
      <c r="P36" s="3" t="s">
        <v>407</v>
      </c>
      <c r="Q36" s="79">
        <v>46</v>
      </c>
      <c r="R36" s="131">
        <v>18</v>
      </c>
      <c r="S36" s="131">
        <v>0</v>
      </c>
      <c r="T36" s="80" t="s">
        <v>407</v>
      </c>
      <c r="U36" s="80" t="s">
        <v>407</v>
      </c>
      <c r="V36" s="79">
        <v>18</v>
      </c>
      <c r="W36" s="131">
        <v>0</v>
      </c>
      <c r="X36" s="3" t="s">
        <v>407</v>
      </c>
      <c r="Y36" s="3" t="s">
        <v>407</v>
      </c>
      <c r="Z36" s="3" t="s">
        <v>407</v>
      </c>
      <c r="AA36" s="79">
        <v>0</v>
      </c>
      <c r="AB36" s="4">
        <v>109</v>
      </c>
      <c r="AC36" s="80">
        <v>106.36</v>
      </c>
      <c r="AD36" s="80">
        <v>99.68</v>
      </c>
      <c r="AE36" s="3">
        <v>100.88</v>
      </c>
      <c r="AF36" s="81">
        <v>130</v>
      </c>
      <c r="AG36" s="105">
        <v>5767167</v>
      </c>
      <c r="AH36" s="105">
        <v>5767167</v>
      </c>
      <c r="AI36" s="105">
        <v>0</v>
      </c>
      <c r="AJ36" s="105">
        <v>0</v>
      </c>
      <c r="AK36" s="82" t="s">
        <v>407</v>
      </c>
      <c r="AL36" s="135">
        <v>5767167</v>
      </c>
      <c r="AM36" s="135">
        <v>0</v>
      </c>
      <c r="AN36" s="82" t="s">
        <v>407</v>
      </c>
      <c r="AO36" s="82" t="s">
        <v>407</v>
      </c>
      <c r="AP36" s="105">
        <v>0</v>
      </c>
      <c r="AQ36" s="82" t="s">
        <v>407</v>
      </c>
      <c r="AR36" s="82" t="s">
        <v>407</v>
      </c>
      <c r="AS36" s="82" t="s">
        <v>407</v>
      </c>
      <c r="AT36" s="104">
        <v>2990</v>
      </c>
      <c r="AU36" s="82">
        <v>4198</v>
      </c>
      <c r="AV36" s="82">
        <v>3770</v>
      </c>
      <c r="AW36" s="80">
        <v>139.1</v>
      </c>
      <c r="AX36" s="82">
        <v>1929</v>
      </c>
      <c r="AY36" s="80">
        <v>13.867329678860401</v>
      </c>
      <c r="AZ36" s="83">
        <v>3.5999999999999999E-3</v>
      </c>
      <c r="BA36" s="3">
        <v>82</v>
      </c>
      <c r="BB36" s="3">
        <v>22598</v>
      </c>
      <c r="BC36" s="123">
        <v>102.3</v>
      </c>
      <c r="BD36" s="3">
        <v>104.2</v>
      </c>
      <c r="BE36" s="86">
        <v>168</v>
      </c>
      <c r="BF36" s="86"/>
      <c r="BG36" s="86"/>
      <c r="BH36" s="86" t="s">
        <v>407</v>
      </c>
      <c r="BI36" s="92">
        <v>50</v>
      </c>
      <c r="BJ36" s="86"/>
      <c r="BK36" s="86" t="s">
        <v>407</v>
      </c>
      <c r="BL36" s="86" t="s">
        <v>407</v>
      </c>
      <c r="BM36" s="86"/>
      <c r="BN36" s="86" t="s">
        <v>407</v>
      </c>
      <c r="BO36" s="86" t="s">
        <v>407</v>
      </c>
      <c r="BP36" s="86" t="s">
        <v>407</v>
      </c>
      <c r="BQ36" s="86" t="s">
        <v>407</v>
      </c>
      <c r="BR36" s="86" t="s">
        <v>407</v>
      </c>
      <c r="BS36" s="3" t="s">
        <v>30</v>
      </c>
      <c r="BV36" s="3" t="s">
        <v>407</v>
      </c>
      <c r="BW36" s="3" t="s">
        <v>30</v>
      </c>
      <c r="BY36" s="3" t="s">
        <v>407</v>
      </c>
      <c r="BZ36" s="3" t="s">
        <v>407</v>
      </c>
      <c r="CB36" s="3" t="s">
        <v>407</v>
      </c>
      <c r="CC36" s="3" t="s">
        <v>407</v>
      </c>
      <c r="CD36" s="3" t="s">
        <v>407</v>
      </c>
      <c r="CE36" s="85">
        <v>6908171</v>
      </c>
      <c r="CF36" s="82">
        <v>6908171</v>
      </c>
      <c r="CG36" s="82">
        <v>0</v>
      </c>
      <c r="CH36" s="82">
        <v>0</v>
      </c>
      <c r="CI36" s="82" t="s">
        <v>407</v>
      </c>
      <c r="CJ36" s="82">
        <v>6908171</v>
      </c>
      <c r="CK36" s="82">
        <v>0</v>
      </c>
      <c r="CL36" s="82" t="s">
        <v>407</v>
      </c>
      <c r="CM36" s="82" t="s">
        <v>407</v>
      </c>
      <c r="CN36" s="82">
        <v>0</v>
      </c>
      <c r="CO36" s="82" t="s">
        <v>407</v>
      </c>
      <c r="CP36" s="82" t="s">
        <v>407</v>
      </c>
      <c r="CQ36" s="82" t="s">
        <v>407</v>
      </c>
      <c r="CR36" s="131">
        <v>45</v>
      </c>
      <c r="CS36" s="131">
        <v>46</v>
      </c>
      <c r="CT36" s="131">
        <v>0</v>
      </c>
      <c r="CU36" s="132">
        <v>0</v>
      </c>
      <c r="CV36" s="3" t="s">
        <v>407</v>
      </c>
      <c r="CW36" s="79">
        <v>46</v>
      </c>
      <c r="CX36" s="131">
        <v>18</v>
      </c>
      <c r="CY36" s="131">
        <v>0</v>
      </c>
      <c r="CZ36" s="80" t="s">
        <v>407</v>
      </c>
      <c r="DA36" s="80" t="s">
        <v>407</v>
      </c>
      <c r="DB36" s="79">
        <v>18</v>
      </c>
      <c r="DC36" s="131">
        <v>0</v>
      </c>
      <c r="DD36" s="3" t="s">
        <v>407</v>
      </c>
      <c r="DE36" s="3" t="s">
        <v>407</v>
      </c>
      <c r="DF36" s="3" t="s">
        <v>407</v>
      </c>
      <c r="DG36" s="79">
        <v>0</v>
      </c>
      <c r="DH36" s="4">
        <v>109</v>
      </c>
      <c r="DI36" s="80">
        <v>106.35</v>
      </c>
      <c r="DJ36" s="217">
        <v>99.67</v>
      </c>
      <c r="DK36" s="80">
        <v>100.87</v>
      </c>
      <c r="DL36" s="3">
        <v>135</v>
      </c>
      <c r="DP36" s="1"/>
      <c r="DQ36" s="1"/>
    </row>
    <row r="37" spans="1:121" s="3" customFormat="1" ht="15" x14ac:dyDescent="0.25">
      <c r="A37" s="303">
        <v>37</v>
      </c>
      <c r="B37">
        <v>31</v>
      </c>
      <c r="C37" s="3" t="s">
        <v>31</v>
      </c>
      <c r="D37" s="3" t="s">
        <v>443</v>
      </c>
      <c r="E37" s="14">
        <v>2020</v>
      </c>
      <c r="F37" s="82">
        <v>1726</v>
      </c>
      <c r="G37" s="82">
        <v>1551342</v>
      </c>
      <c r="H37" s="82">
        <v>1130451</v>
      </c>
      <c r="I37" s="82">
        <v>360</v>
      </c>
      <c r="J37" s="82">
        <v>306215</v>
      </c>
      <c r="K37" s="82">
        <v>232131</v>
      </c>
      <c r="L37" s="131">
        <v>39</v>
      </c>
      <c r="M37" s="131">
        <v>36</v>
      </c>
      <c r="N37" s="131">
        <v>0</v>
      </c>
      <c r="O37" s="132">
        <v>0</v>
      </c>
      <c r="P37" s="3" t="s">
        <v>407</v>
      </c>
      <c r="Q37" s="79">
        <v>36</v>
      </c>
      <c r="R37" s="131">
        <v>24</v>
      </c>
      <c r="S37" s="131">
        <v>0</v>
      </c>
      <c r="T37" s="80" t="s">
        <v>407</v>
      </c>
      <c r="U37" s="80" t="s">
        <v>407</v>
      </c>
      <c r="V37" s="79">
        <v>24</v>
      </c>
      <c r="W37" s="131">
        <v>0</v>
      </c>
      <c r="X37" s="3" t="s">
        <v>407</v>
      </c>
      <c r="Y37" s="3" t="s">
        <v>407</v>
      </c>
      <c r="Z37" s="3" t="s">
        <v>407</v>
      </c>
      <c r="AA37" s="79">
        <v>0</v>
      </c>
      <c r="AB37" s="4">
        <v>99</v>
      </c>
      <c r="AC37" s="80">
        <v>106.36</v>
      </c>
      <c r="AD37" s="80">
        <v>99.68</v>
      </c>
      <c r="AE37" s="3">
        <v>100.88</v>
      </c>
      <c r="AF37" s="81">
        <v>130</v>
      </c>
      <c r="AG37" s="105">
        <v>3711571</v>
      </c>
      <c r="AH37" s="105">
        <v>3711571</v>
      </c>
      <c r="AI37" s="105">
        <v>0</v>
      </c>
      <c r="AJ37" s="105">
        <v>0</v>
      </c>
      <c r="AK37" s="82" t="s">
        <v>407</v>
      </c>
      <c r="AL37" s="135">
        <v>3711571</v>
      </c>
      <c r="AM37" s="135">
        <v>0</v>
      </c>
      <c r="AN37" s="82" t="s">
        <v>407</v>
      </c>
      <c r="AO37" s="82" t="s">
        <v>407</v>
      </c>
      <c r="AP37" s="105">
        <v>0</v>
      </c>
      <c r="AQ37" s="82" t="s">
        <v>407</v>
      </c>
      <c r="AR37" s="82" t="s">
        <v>407</v>
      </c>
      <c r="AS37" s="82" t="s">
        <v>407</v>
      </c>
      <c r="AT37" s="104">
        <v>2150</v>
      </c>
      <c r="AU37" s="82">
        <v>4198</v>
      </c>
      <c r="AV37" s="82">
        <v>3770</v>
      </c>
      <c r="AW37" s="80">
        <v>135.81</v>
      </c>
      <c r="AX37" s="82">
        <v>1726</v>
      </c>
      <c r="AY37" s="80">
        <v>12.708985508174701</v>
      </c>
      <c r="AZ37" s="83">
        <v>3.5999999999999999E-3</v>
      </c>
      <c r="BA37" s="3">
        <v>75</v>
      </c>
      <c r="BB37" s="3">
        <v>20955</v>
      </c>
      <c r="BC37" s="123">
        <v>102.3</v>
      </c>
      <c r="BD37" s="3">
        <v>104.2</v>
      </c>
      <c r="BE37" s="86">
        <v>140</v>
      </c>
      <c r="BF37" s="86"/>
      <c r="BG37" s="86"/>
      <c r="BH37" s="86" t="s">
        <v>407</v>
      </c>
      <c r="BI37" s="92">
        <v>45</v>
      </c>
      <c r="BJ37" s="86"/>
      <c r="BK37" s="86" t="s">
        <v>407</v>
      </c>
      <c r="BL37" s="86" t="s">
        <v>407</v>
      </c>
      <c r="BM37" s="86"/>
      <c r="BN37" s="86" t="s">
        <v>407</v>
      </c>
      <c r="BO37" s="86" t="s">
        <v>407</v>
      </c>
      <c r="BP37" s="86" t="s">
        <v>407</v>
      </c>
      <c r="BQ37" s="86" t="s">
        <v>407</v>
      </c>
      <c r="BR37" s="86" t="s">
        <v>407</v>
      </c>
      <c r="BS37" s="3" t="s">
        <v>31</v>
      </c>
      <c r="BV37" s="3" t="s">
        <v>407</v>
      </c>
      <c r="BW37" s="3" t="s">
        <v>444</v>
      </c>
      <c r="BY37" s="3" t="s">
        <v>407</v>
      </c>
      <c r="BZ37" s="3" t="s">
        <v>407</v>
      </c>
      <c r="CB37" s="3" t="s">
        <v>407</v>
      </c>
      <c r="CC37" s="3" t="s">
        <v>407</v>
      </c>
      <c r="CD37" s="3" t="s">
        <v>407</v>
      </c>
      <c r="CE37" s="85">
        <v>6182340</v>
      </c>
      <c r="CF37" s="82">
        <v>6182340</v>
      </c>
      <c r="CG37" s="82">
        <v>0</v>
      </c>
      <c r="CH37" s="82">
        <v>0</v>
      </c>
      <c r="CI37" s="82" t="s">
        <v>407</v>
      </c>
      <c r="CJ37" s="82">
        <v>6182340</v>
      </c>
      <c r="CK37" s="82">
        <v>0</v>
      </c>
      <c r="CL37" s="82" t="s">
        <v>407</v>
      </c>
      <c r="CM37" s="82" t="s">
        <v>407</v>
      </c>
      <c r="CN37" s="82">
        <v>0</v>
      </c>
      <c r="CO37" s="82" t="s">
        <v>407</v>
      </c>
      <c r="CP37" s="82" t="s">
        <v>407</v>
      </c>
      <c r="CQ37" s="82" t="s">
        <v>407</v>
      </c>
      <c r="CR37" s="131">
        <v>39</v>
      </c>
      <c r="CS37" s="131">
        <v>36</v>
      </c>
      <c r="CT37" s="131">
        <v>0</v>
      </c>
      <c r="CU37" s="132">
        <v>0</v>
      </c>
      <c r="CV37" s="3" t="s">
        <v>407</v>
      </c>
      <c r="CW37" s="79">
        <v>36</v>
      </c>
      <c r="CX37" s="131">
        <v>24</v>
      </c>
      <c r="CY37" s="131">
        <v>0</v>
      </c>
      <c r="CZ37" s="80" t="s">
        <v>407</v>
      </c>
      <c r="DA37" s="80" t="s">
        <v>407</v>
      </c>
      <c r="DB37" s="79">
        <v>24</v>
      </c>
      <c r="DC37" s="131">
        <v>0</v>
      </c>
      <c r="DD37" s="3" t="s">
        <v>407</v>
      </c>
      <c r="DE37" s="3" t="s">
        <v>407</v>
      </c>
      <c r="DF37" s="3" t="s">
        <v>407</v>
      </c>
      <c r="DG37" s="79">
        <v>0</v>
      </c>
      <c r="DH37" s="4">
        <v>99</v>
      </c>
      <c r="DI37" s="80">
        <v>106.35</v>
      </c>
      <c r="DJ37" s="217">
        <v>99.67</v>
      </c>
      <c r="DK37" s="80">
        <v>100.87</v>
      </c>
      <c r="DL37" s="3">
        <v>135</v>
      </c>
      <c r="DP37" s="1"/>
      <c r="DQ37" s="1"/>
    </row>
    <row r="38" spans="1:121" s="3" customFormat="1" ht="15" x14ac:dyDescent="0.25">
      <c r="A38" s="303">
        <v>38</v>
      </c>
      <c r="B38">
        <v>32</v>
      </c>
      <c r="C38" s="3" t="s">
        <v>32</v>
      </c>
      <c r="D38" s="3" t="s">
        <v>443</v>
      </c>
      <c r="E38" s="14">
        <v>2020</v>
      </c>
      <c r="F38" s="82">
        <v>1291</v>
      </c>
      <c r="G38" s="82">
        <v>1551342</v>
      </c>
      <c r="H38" s="82">
        <v>1130451</v>
      </c>
      <c r="I38" s="82">
        <v>239</v>
      </c>
      <c r="J38" s="82">
        <v>306215</v>
      </c>
      <c r="K38" s="82">
        <v>232131</v>
      </c>
      <c r="L38" s="131">
        <v>104</v>
      </c>
      <c r="M38" s="131">
        <v>0</v>
      </c>
      <c r="N38" s="131">
        <v>0</v>
      </c>
      <c r="O38" s="132">
        <v>0</v>
      </c>
      <c r="P38" s="3" t="s">
        <v>407</v>
      </c>
      <c r="Q38" s="79">
        <v>0</v>
      </c>
      <c r="R38" s="131">
        <v>18</v>
      </c>
      <c r="S38" s="131">
        <v>0</v>
      </c>
      <c r="T38" s="80" t="s">
        <v>407</v>
      </c>
      <c r="U38" s="80" t="s">
        <v>407</v>
      </c>
      <c r="V38" s="79">
        <v>18</v>
      </c>
      <c r="W38" s="131">
        <v>0</v>
      </c>
      <c r="X38" s="3" t="s">
        <v>407</v>
      </c>
      <c r="Y38" s="3" t="s">
        <v>407</v>
      </c>
      <c r="Z38" s="3" t="s">
        <v>407</v>
      </c>
      <c r="AA38" s="79">
        <v>0</v>
      </c>
      <c r="AB38" s="4">
        <v>122</v>
      </c>
      <c r="AC38" s="80">
        <v>106.36</v>
      </c>
      <c r="AD38" s="80">
        <v>99.68</v>
      </c>
      <c r="AE38" s="3">
        <v>100.88</v>
      </c>
      <c r="AF38" s="81">
        <v>130</v>
      </c>
      <c r="AG38" s="105">
        <v>2891234</v>
      </c>
      <c r="AH38" s="105">
        <v>0</v>
      </c>
      <c r="AI38" s="105">
        <v>0</v>
      </c>
      <c r="AJ38" s="105">
        <v>0</v>
      </c>
      <c r="AK38" s="82" t="s">
        <v>407</v>
      </c>
      <c r="AL38" s="135">
        <v>2891234</v>
      </c>
      <c r="AM38" s="135">
        <v>0</v>
      </c>
      <c r="AN38" s="82" t="s">
        <v>407</v>
      </c>
      <c r="AO38" s="82" t="s">
        <v>407</v>
      </c>
      <c r="AP38" s="105">
        <v>0</v>
      </c>
      <c r="AQ38" s="82" t="s">
        <v>407</v>
      </c>
      <c r="AR38" s="82" t="s">
        <v>407</v>
      </c>
      <c r="AS38" s="82" t="s">
        <v>407</v>
      </c>
      <c r="AT38" s="104">
        <v>2240</v>
      </c>
      <c r="AU38" s="82">
        <v>4198</v>
      </c>
      <c r="AV38" s="82">
        <v>3770</v>
      </c>
      <c r="AW38" s="80">
        <v>155.6</v>
      </c>
      <c r="AX38" s="82">
        <v>1291</v>
      </c>
      <c r="AY38" s="80">
        <v>8.2967274573949403</v>
      </c>
      <c r="AZ38" s="83">
        <v>8.0000000000000002E-3</v>
      </c>
      <c r="BA38" s="3">
        <v>114</v>
      </c>
      <c r="BB38" s="3">
        <v>14303</v>
      </c>
      <c r="BC38" s="123">
        <v>102.3</v>
      </c>
      <c r="BD38" s="3">
        <v>104.2</v>
      </c>
      <c r="BE38" s="86"/>
      <c r="BF38" s="86"/>
      <c r="BG38" s="86"/>
      <c r="BH38" s="86" t="s">
        <v>407</v>
      </c>
      <c r="BI38" s="92">
        <v>33</v>
      </c>
      <c r="BJ38" s="86"/>
      <c r="BK38" s="86" t="s">
        <v>407</v>
      </c>
      <c r="BL38" s="86" t="s">
        <v>407</v>
      </c>
      <c r="BM38" s="86"/>
      <c r="BN38" s="86" t="s">
        <v>407</v>
      </c>
      <c r="BO38" s="86" t="s">
        <v>407</v>
      </c>
      <c r="BP38" s="86" t="s">
        <v>407</v>
      </c>
      <c r="BQ38" s="86" t="s">
        <v>407</v>
      </c>
      <c r="BR38" s="86" t="s">
        <v>407</v>
      </c>
      <c r="BV38" s="3" t="s">
        <v>407</v>
      </c>
      <c r="BW38" s="3" t="s">
        <v>30</v>
      </c>
      <c r="BY38" s="3" t="s">
        <v>407</v>
      </c>
      <c r="BZ38" s="3" t="s">
        <v>407</v>
      </c>
      <c r="CB38" s="3" t="s">
        <v>407</v>
      </c>
      <c r="CC38" s="3" t="s">
        <v>407</v>
      </c>
      <c r="CD38" s="3" t="s">
        <v>407</v>
      </c>
      <c r="CE38" s="85">
        <v>4623110</v>
      </c>
      <c r="CF38" s="82">
        <v>0</v>
      </c>
      <c r="CG38" s="82">
        <v>0</v>
      </c>
      <c r="CH38" s="82">
        <v>0</v>
      </c>
      <c r="CI38" s="82" t="s">
        <v>407</v>
      </c>
      <c r="CJ38" s="82">
        <v>4623110</v>
      </c>
      <c r="CK38" s="82">
        <v>0</v>
      </c>
      <c r="CL38" s="82" t="s">
        <v>407</v>
      </c>
      <c r="CM38" s="82" t="s">
        <v>407</v>
      </c>
      <c r="CN38" s="82">
        <v>0</v>
      </c>
      <c r="CO38" s="82" t="s">
        <v>407</v>
      </c>
      <c r="CP38" s="82" t="s">
        <v>407</v>
      </c>
      <c r="CQ38" s="82" t="s">
        <v>407</v>
      </c>
      <c r="CR38" s="131">
        <v>104</v>
      </c>
      <c r="CS38" s="131">
        <v>0</v>
      </c>
      <c r="CT38" s="131">
        <v>0</v>
      </c>
      <c r="CU38" s="132">
        <v>0</v>
      </c>
      <c r="CV38" s="3" t="s">
        <v>407</v>
      </c>
      <c r="CW38" s="79">
        <v>0</v>
      </c>
      <c r="CX38" s="131">
        <v>18</v>
      </c>
      <c r="CY38" s="131">
        <v>0</v>
      </c>
      <c r="CZ38" s="80" t="s">
        <v>407</v>
      </c>
      <c r="DA38" s="80" t="s">
        <v>407</v>
      </c>
      <c r="DB38" s="79">
        <v>18</v>
      </c>
      <c r="DC38" s="131">
        <v>0</v>
      </c>
      <c r="DD38" s="3" t="s">
        <v>407</v>
      </c>
      <c r="DE38" s="3" t="s">
        <v>407</v>
      </c>
      <c r="DF38" s="3" t="s">
        <v>407</v>
      </c>
      <c r="DG38" s="79">
        <v>0</v>
      </c>
      <c r="DH38" s="4">
        <v>122</v>
      </c>
      <c r="DI38" s="80">
        <v>106.35</v>
      </c>
      <c r="DJ38" s="217">
        <v>99.67</v>
      </c>
      <c r="DK38" s="80">
        <v>100.87</v>
      </c>
      <c r="DL38" s="3">
        <v>135</v>
      </c>
      <c r="DP38" s="1"/>
      <c r="DQ38" s="1"/>
    </row>
    <row r="39" spans="1:121" s="3" customFormat="1" ht="15" x14ac:dyDescent="0.25">
      <c r="A39" s="303">
        <v>39</v>
      </c>
      <c r="B39">
        <v>34</v>
      </c>
      <c r="C39" s="3" t="s">
        <v>33</v>
      </c>
      <c r="D39" s="3" t="s">
        <v>443</v>
      </c>
      <c r="E39" s="14">
        <v>2020</v>
      </c>
      <c r="F39" s="82">
        <v>953</v>
      </c>
      <c r="G39" s="82">
        <v>1551342</v>
      </c>
      <c r="H39" s="82">
        <v>1130451</v>
      </c>
      <c r="I39" s="82">
        <v>219</v>
      </c>
      <c r="J39" s="82">
        <v>306215</v>
      </c>
      <c r="K39" s="82">
        <v>232131</v>
      </c>
      <c r="L39" s="131">
        <v>82</v>
      </c>
      <c r="M39" s="131">
        <v>0</v>
      </c>
      <c r="N39" s="131">
        <v>0</v>
      </c>
      <c r="O39" s="132">
        <v>0</v>
      </c>
      <c r="P39" s="3" t="s">
        <v>407</v>
      </c>
      <c r="Q39" s="79">
        <v>0</v>
      </c>
      <c r="R39" s="131">
        <v>20</v>
      </c>
      <c r="S39" s="131">
        <v>0</v>
      </c>
      <c r="T39" s="80" t="s">
        <v>407</v>
      </c>
      <c r="U39" s="80" t="s">
        <v>407</v>
      </c>
      <c r="V39" s="79">
        <v>20</v>
      </c>
      <c r="W39" s="131">
        <v>0</v>
      </c>
      <c r="X39" s="3" t="s">
        <v>407</v>
      </c>
      <c r="Y39" s="3" t="s">
        <v>407</v>
      </c>
      <c r="Z39" s="3" t="s">
        <v>407</v>
      </c>
      <c r="AA39" s="79">
        <v>0</v>
      </c>
      <c r="AB39" s="4">
        <v>102</v>
      </c>
      <c r="AC39" s="80">
        <v>106.36</v>
      </c>
      <c r="AD39" s="80">
        <v>99.68</v>
      </c>
      <c r="AE39" s="3">
        <v>100.88</v>
      </c>
      <c r="AF39" s="81">
        <v>130</v>
      </c>
      <c r="AG39" s="105">
        <v>2527675</v>
      </c>
      <c r="AH39" s="105">
        <v>0</v>
      </c>
      <c r="AI39" s="105">
        <v>0</v>
      </c>
      <c r="AJ39" s="105">
        <v>0</v>
      </c>
      <c r="AK39" s="82" t="s">
        <v>407</v>
      </c>
      <c r="AL39" s="135">
        <v>2527675</v>
      </c>
      <c r="AM39" s="135">
        <v>0</v>
      </c>
      <c r="AN39" s="82" t="s">
        <v>407</v>
      </c>
      <c r="AO39" s="82" t="s">
        <v>407</v>
      </c>
      <c r="AP39" s="105">
        <v>0</v>
      </c>
      <c r="AQ39" s="82" t="s">
        <v>407</v>
      </c>
      <c r="AR39" s="82" t="s">
        <v>407</v>
      </c>
      <c r="AS39" s="82" t="s">
        <v>407</v>
      </c>
      <c r="AT39" s="104">
        <v>2652</v>
      </c>
      <c r="AU39" s="82">
        <v>4198</v>
      </c>
      <c r="AV39" s="82">
        <v>3770</v>
      </c>
      <c r="AW39" s="80">
        <v>151.82</v>
      </c>
      <c r="AX39" s="82">
        <v>953</v>
      </c>
      <c r="AY39" s="80">
        <v>6.2770234721704004</v>
      </c>
      <c r="AZ39" s="83">
        <v>6.9999999999999999E-4</v>
      </c>
      <c r="BA39" s="3">
        <v>7</v>
      </c>
      <c r="BB39" s="3">
        <v>10320</v>
      </c>
      <c r="BC39" s="123">
        <v>102.3</v>
      </c>
      <c r="BD39" s="3">
        <v>104.2</v>
      </c>
      <c r="BE39" s="86"/>
      <c r="BF39" s="86"/>
      <c r="BG39" s="86"/>
      <c r="BH39" s="86" t="s">
        <v>407</v>
      </c>
      <c r="BI39" s="92">
        <v>37</v>
      </c>
      <c r="BJ39" s="86"/>
      <c r="BK39" s="86" t="s">
        <v>407</v>
      </c>
      <c r="BL39" s="86" t="s">
        <v>407</v>
      </c>
      <c r="BM39" s="86"/>
      <c r="BN39" s="86" t="s">
        <v>407</v>
      </c>
      <c r="BO39" s="86" t="s">
        <v>407</v>
      </c>
      <c r="BP39" s="86" t="s">
        <v>407</v>
      </c>
      <c r="BQ39" s="86" t="s">
        <v>407</v>
      </c>
      <c r="BR39" s="86" t="s">
        <v>407</v>
      </c>
      <c r="BV39" s="3" t="s">
        <v>407</v>
      </c>
      <c r="BW39" s="3" t="s">
        <v>17</v>
      </c>
      <c r="BY39" s="3" t="s">
        <v>407</v>
      </c>
      <c r="BZ39" s="3" t="s">
        <v>407</v>
      </c>
      <c r="CB39" s="3" t="s">
        <v>407</v>
      </c>
      <c r="CC39" s="3" t="s">
        <v>407</v>
      </c>
      <c r="CD39" s="3" t="s">
        <v>407</v>
      </c>
      <c r="CE39" s="85">
        <v>3413489</v>
      </c>
      <c r="CF39" s="82">
        <v>0</v>
      </c>
      <c r="CG39" s="82">
        <v>0</v>
      </c>
      <c r="CH39" s="82">
        <v>0</v>
      </c>
      <c r="CI39" s="82" t="s">
        <v>407</v>
      </c>
      <c r="CJ39" s="82">
        <v>3413489</v>
      </c>
      <c r="CK39" s="82">
        <v>0</v>
      </c>
      <c r="CL39" s="82" t="s">
        <v>407</v>
      </c>
      <c r="CM39" s="82" t="s">
        <v>407</v>
      </c>
      <c r="CN39" s="82">
        <v>0</v>
      </c>
      <c r="CO39" s="82" t="s">
        <v>407</v>
      </c>
      <c r="CP39" s="82" t="s">
        <v>407</v>
      </c>
      <c r="CQ39" s="82" t="s">
        <v>407</v>
      </c>
      <c r="CR39" s="131">
        <v>82</v>
      </c>
      <c r="CS39" s="131">
        <v>0</v>
      </c>
      <c r="CT39" s="131">
        <v>0</v>
      </c>
      <c r="CU39" s="132">
        <v>0</v>
      </c>
      <c r="CV39" s="3" t="s">
        <v>407</v>
      </c>
      <c r="CW39" s="79">
        <v>0</v>
      </c>
      <c r="CX39" s="131">
        <v>20</v>
      </c>
      <c r="CY39" s="131">
        <v>0</v>
      </c>
      <c r="CZ39" s="80" t="s">
        <v>407</v>
      </c>
      <c r="DA39" s="80" t="s">
        <v>407</v>
      </c>
      <c r="DB39" s="79">
        <v>20</v>
      </c>
      <c r="DC39" s="131">
        <v>0</v>
      </c>
      <c r="DD39" s="3" t="s">
        <v>407</v>
      </c>
      <c r="DE39" s="3" t="s">
        <v>407</v>
      </c>
      <c r="DF39" s="3" t="s">
        <v>407</v>
      </c>
      <c r="DG39" s="79">
        <v>0</v>
      </c>
      <c r="DH39" s="4">
        <v>102</v>
      </c>
      <c r="DI39" s="80">
        <v>106.35</v>
      </c>
      <c r="DJ39" s="217">
        <v>99.67</v>
      </c>
      <c r="DK39" s="80">
        <v>100.87</v>
      </c>
      <c r="DL39" s="3">
        <v>135</v>
      </c>
      <c r="DP39" s="1"/>
      <c r="DQ39" s="1"/>
    </row>
    <row r="40" spans="1:121" s="3" customFormat="1" ht="15" x14ac:dyDescent="0.25">
      <c r="A40" s="303">
        <v>40</v>
      </c>
      <c r="B40">
        <v>35</v>
      </c>
      <c r="C40" s="3" t="s">
        <v>34</v>
      </c>
      <c r="D40" s="3" t="s">
        <v>443</v>
      </c>
      <c r="E40" s="14">
        <v>2020</v>
      </c>
      <c r="F40" s="82">
        <v>1055</v>
      </c>
      <c r="G40" s="82">
        <v>1551342</v>
      </c>
      <c r="H40" s="82">
        <v>1130451</v>
      </c>
      <c r="I40" s="82">
        <v>202</v>
      </c>
      <c r="J40" s="82">
        <v>306215</v>
      </c>
      <c r="K40" s="82">
        <v>232131</v>
      </c>
      <c r="L40" s="131">
        <v>48</v>
      </c>
      <c r="M40" s="131">
        <v>48</v>
      </c>
      <c r="N40" s="131">
        <v>0</v>
      </c>
      <c r="O40" s="132">
        <v>0</v>
      </c>
      <c r="P40" s="3" t="s">
        <v>407</v>
      </c>
      <c r="Q40" s="79">
        <v>48</v>
      </c>
      <c r="R40" s="131">
        <v>18</v>
      </c>
      <c r="S40" s="131">
        <v>0</v>
      </c>
      <c r="T40" s="80" t="s">
        <v>407</v>
      </c>
      <c r="U40" s="80" t="s">
        <v>407</v>
      </c>
      <c r="V40" s="79">
        <v>18</v>
      </c>
      <c r="W40" s="131">
        <v>0</v>
      </c>
      <c r="X40" s="3" t="s">
        <v>407</v>
      </c>
      <c r="Y40" s="3" t="s">
        <v>407</v>
      </c>
      <c r="Z40" s="3" t="s">
        <v>407</v>
      </c>
      <c r="AA40" s="79">
        <v>0</v>
      </c>
      <c r="AB40" s="4">
        <v>114</v>
      </c>
      <c r="AC40" s="80">
        <v>106.36</v>
      </c>
      <c r="AD40" s="80">
        <v>99.68</v>
      </c>
      <c r="AE40" s="3">
        <v>100.88</v>
      </c>
      <c r="AF40" s="81">
        <v>130</v>
      </c>
      <c r="AG40" s="105">
        <v>2183565</v>
      </c>
      <c r="AH40" s="105">
        <v>2183565</v>
      </c>
      <c r="AI40" s="105">
        <v>0</v>
      </c>
      <c r="AJ40" s="105">
        <v>0</v>
      </c>
      <c r="AK40" s="82" t="s">
        <v>407</v>
      </c>
      <c r="AL40" s="135">
        <v>2183565</v>
      </c>
      <c r="AM40" s="135">
        <v>0</v>
      </c>
      <c r="AN40" s="82" t="s">
        <v>407</v>
      </c>
      <c r="AO40" s="82" t="s">
        <v>407</v>
      </c>
      <c r="AP40" s="105">
        <v>0</v>
      </c>
      <c r="AQ40" s="82" t="s">
        <v>407</v>
      </c>
      <c r="AR40" s="82" t="s">
        <v>407</v>
      </c>
      <c r="AS40" s="82" t="s">
        <v>407</v>
      </c>
      <c r="AT40" s="104">
        <v>2070</v>
      </c>
      <c r="AU40" s="82">
        <v>4198</v>
      </c>
      <c r="AV40" s="82">
        <v>3770</v>
      </c>
      <c r="AW40" s="80">
        <v>110.48</v>
      </c>
      <c r="AX40" s="82">
        <v>1055</v>
      </c>
      <c r="AY40" s="80">
        <v>9.5492706144528405</v>
      </c>
      <c r="AZ40" s="83">
        <v>2.2000000000000001E-3</v>
      </c>
      <c r="BA40" s="3">
        <v>33</v>
      </c>
      <c r="BB40" s="3">
        <v>15287</v>
      </c>
      <c r="BC40" s="123">
        <v>102.3</v>
      </c>
      <c r="BD40" s="3">
        <v>104.2</v>
      </c>
      <c r="BE40" s="86">
        <v>75</v>
      </c>
      <c r="BF40" s="86"/>
      <c r="BG40" s="86"/>
      <c r="BH40" s="86" t="s">
        <v>407</v>
      </c>
      <c r="BI40" s="92">
        <v>28</v>
      </c>
      <c r="BJ40" s="86"/>
      <c r="BK40" s="86" t="s">
        <v>407</v>
      </c>
      <c r="BL40" s="86" t="s">
        <v>407</v>
      </c>
      <c r="BM40" s="86"/>
      <c r="BN40" s="86" t="s">
        <v>407</v>
      </c>
      <c r="BO40" s="86" t="s">
        <v>407</v>
      </c>
      <c r="BP40" s="86" t="s">
        <v>407</v>
      </c>
      <c r="BQ40" s="86" t="s">
        <v>407</v>
      </c>
      <c r="BR40" s="86" t="s">
        <v>407</v>
      </c>
      <c r="BS40" s="3" t="s">
        <v>34</v>
      </c>
      <c r="BV40" s="3" t="s">
        <v>407</v>
      </c>
      <c r="BW40" s="3" t="s">
        <v>30</v>
      </c>
      <c r="BY40" s="3" t="s">
        <v>407</v>
      </c>
      <c r="BZ40" s="3" t="s">
        <v>407</v>
      </c>
      <c r="CB40" s="3" t="s">
        <v>407</v>
      </c>
      <c r="CC40" s="3" t="s">
        <v>407</v>
      </c>
      <c r="CD40" s="3" t="s">
        <v>407</v>
      </c>
      <c r="CE40" s="85">
        <v>3778197</v>
      </c>
      <c r="CF40" s="82">
        <v>3778197</v>
      </c>
      <c r="CG40" s="82">
        <v>0</v>
      </c>
      <c r="CH40" s="82">
        <v>0</v>
      </c>
      <c r="CI40" s="82" t="s">
        <v>407</v>
      </c>
      <c r="CJ40" s="82">
        <v>3778197</v>
      </c>
      <c r="CK40" s="82">
        <v>0</v>
      </c>
      <c r="CL40" s="82" t="s">
        <v>407</v>
      </c>
      <c r="CM40" s="82" t="s">
        <v>407</v>
      </c>
      <c r="CN40" s="82">
        <v>0</v>
      </c>
      <c r="CO40" s="82" t="s">
        <v>407</v>
      </c>
      <c r="CP40" s="82" t="s">
        <v>407</v>
      </c>
      <c r="CQ40" s="82" t="s">
        <v>407</v>
      </c>
      <c r="CR40" s="131">
        <v>48</v>
      </c>
      <c r="CS40" s="131">
        <v>48</v>
      </c>
      <c r="CT40" s="131">
        <v>0</v>
      </c>
      <c r="CU40" s="132">
        <v>0</v>
      </c>
      <c r="CV40" s="3" t="s">
        <v>407</v>
      </c>
      <c r="CW40" s="79">
        <v>48</v>
      </c>
      <c r="CX40" s="131">
        <v>18</v>
      </c>
      <c r="CY40" s="131">
        <v>0</v>
      </c>
      <c r="CZ40" s="80" t="s">
        <v>407</v>
      </c>
      <c r="DA40" s="80" t="s">
        <v>407</v>
      </c>
      <c r="DB40" s="79">
        <v>18</v>
      </c>
      <c r="DC40" s="131">
        <v>0</v>
      </c>
      <c r="DD40" s="3" t="s">
        <v>407</v>
      </c>
      <c r="DE40" s="3" t="s">
        <v>407</v>
      </c>
      <c r="DF40" s="3" t="s">
        <v>407</v>
      </c>
      <c r="DG40" s="79">
        <v>0</v>
      </c>
      <c r="DH40" s="4">
        <v>114</v>
      </c>
      <c r="DI40" s="80">
        <v>106.35</v>
      </c>
      <c r="DJ40" s="217">
        <v>99.67</v>
      </c>
      <c r="DK40" s="80">
        <v>100.87</v>
      </c>
      <c r="DL40" s="3">
        <v>135</v>
      </c>
      <c r="DP40" s="1"/>
      <c r="DQ40" s="1"/>
    </row>
    <row r="41" spans="1:121" s="3" customFormat="1" ht="15" x14ac:dyDescent="0.25">
      <c r="A41" s="303">
        <v>41</v>
      </c>
      <c r="B41">
        <v>36</v>
      </c>
      <c r="C41" s="3" t="s">
        <v>35</v>
      </c>
      <c r="D41" s="3" t="s">
        <v>443</v>
      </c>
      <c r="E41" s="14">
        <v>2020</v>
      </c>
      <c r="F41" s="82">
        <v>450</v>
      </c>
      <c r="G41" s="82">
        <v>1551342</v>
      </c>
      <c r="H41" s="82">
        <v>1130451</v>
      </c>
      <c r="I41" s="82">
        <v>95</v>
      </c>
      <c r="J41" s="82">
        <v>306215</v>
      </c>
      <c r="K41" s="82">
        <v>232131</v>
      </c>
      <c r="L41" s="131">
        <v>46</v>
      </c>
      <c r="M41" s="131">
        <v>50</v>
      </c>
      <c r="N41" s="131">
        <v>0</v>
      </c>
      <c r="O41" s="132">
        <v>0</v>
      </c>
      <c r="P41" s="3" t="s">
        <v>407</v>
      </c>
      <c r="Q41" s="79">
        <v>50</v>
      </c>
      <c r="R41" s="131">
        <v>24</v>
      </c>
      <c r="S41" s="131">
        <v>0</v>
      </c>
      <c r="T41" s="80" t="s">
        <v>407</v>
      </c>
      <c r="U41" s="80" t="s">
        <v>407</v>
      </c>
      <c r="V41" s="79">
        <v>24</v>
      </c>
      <c r="W41" s="131">
        <v>0</v>
      </c>
      <c r="X41" s="3" t="s">
        <v>407</v>
      </c>
      <c r="Y41" s="3" t="s">
        <v>407</v>
      </c>
      <c r="Z41" s="3" t="s">
        <v>407</v>
      </c>
      <c r="AA41" s="79">
        <v>0</v>
      </c>
      <c r="AB41" s="4">
        <v>120</v>
      </c>
      <c r="AC41" s="80">
        <v>106.36</v>
      </c>
      <c r="AD41" s="80">
        <v>99.68</v>
      </c>
      <c r="AE41" s="3">
        <v>100.88</v>
      </c>
      <c r="AF41" s="81">
        <v>130</v>
      </c>
      <c r="AG41" s="105">
        <v>917967</v>
      </c>
      <c r="AH41" s="105">
        <v>917967</v>
      </c>
      <c r="AI41" s="105">
        <v>0</v>
      </c>
      <c r="AJ41" s="105">
        <v>0</v>
      </c>
      <c r="AK41" s="82" t="s">
        <v>407</v>
      </c>
      <c r="AL41" s="135">
        <v>917967</v>
      </c>
      <c r="AM41" s="135">
        <v>0</v>
      </c>
      <c r="AN41" s="82" t="s">
        <v>407</v>
      </c>
      <c r="AO41" s="82" t="s">
        <v>407</v>
      </c>
      <c r="AP41" s="105">
        <v>0</v>
      </c>
      <c r="AQ41" s="82" t="s">
        <v>407</v>
      </c>
      <c r="AR41" s="82" t="s">
        <v>407</v>
      </c>
      <c r="AS41" s="82" t="s">
        <v>407</v>
      </c>
      <c r="AT41" s="104">
        <v>2040</v>
      </c>
      <c r="AU41" s="82">
        <v>4198</v>
      </c>
      <c r="AV41" s="82">
        <v>3770</v>
      </c>
      <c r="AW41" s="80">
        <v>102.06</v>
      </c>
      <c r="AX41" s="82">
        <v>450</v>
      </c>
      <c r="AY41" s="80">
        <v>4.4091692050527298</v>
      </c>
      <c r="AZ41" s="83">
        <v>0</v>
      </c>
      <c r="BA41" s="3">
        <v>0</v>
      </c>
      <c r="BB41" s="3">
        <v>7046</v>
      </c>
      <c r="BC41" s="123">
        <v>102.3</v>
      </c>
      <c r="BD41" s="3">
        <v>104.2</v>
      </c>
      <c r="BE41" s="86">
        <v>34</v>
      </c>
      <c r="BF41" s="86"/>
      <c r="BG41" s="86"/>
      <c r="BH41" s="86" t="s">
        <v>407</v>
      </c>
      <c r="BI41" s="92">
        <v>13</v>
      </c>
      <c r="BJ41" s="86"/>
      <c r="BK41" s="86" t="s">
        <v>407</v>
      </c>
      <c r="BL41" s="86" t="s">
        <v>407</v>
      </c>
      <c r="BM41" s="86"/>
      <c r="BN41" s="86" t="s">
        <v>407</v>
      </c>
      <c r="BO41" s="86" t="s">
        <v>407</v>
      </c>
      <c r="BP41" s="86" t="s">
        <v>407</v>
      </c>
      <c r="BQ41" s="86" t="s">
        <v>407</v>
      </c>
      <c r="BR41" s="86" t="s">
        <v>407</v>
      </c>
      <c r="BS41" s="3" t="s">
        <v>35</v>
      </c>
      <c r="BV41" s="3" t="s">
        <v>407</v>
      </c>
      <c r="BW41" s="3" t="s">
        <v>444</v>
      </c>
      <c r="BY41" s="3" t="s">
        <v>407</v>
      </c>
      <c r="BZ41" s="3" t="s">
        <v>407</v>
      </c>
      <c r="CB41" s="3" t="s">
        <v>407</v>
      </c>
      <c r="CC41" s="3" t="s">
        <v>407</v>
      </c>
      <c r="CD41" s="3" t="s">
        <v>407</v>
      </c>
      <c r="CE41" s="85">
        <v>1611642</v>
      </c>
      <c r="CF41" s="82">
        <v>1611642</v>
      </c>
      <c r="CG41" s="82">
        <v>0</v>
      </c>
      <c r="CH41" s="82">
        <v>0</v>
      </c>
      <c r="CI41" s="82" t="s">
        <v>407</v>
      </c>
      <c r="CJ41" s="82">
        <v>1611642</v>
      </c>
      <c r="CK41" s="82">
        <v>0</v>
      </c>
      <c r="CL41" s="82" t="s">
        <v>407</v>
      </c>
      <c r="CM41" s="82" t="s">
        <v>407</v>
      </c>
      <c r="CN41" s="82">
        <v>0</v>
      </c>
      <c r="CO41" s="82" t="s">
        <v>407</v>
      </c>
      <c r="CP41" s="82" t="s">
        <v>407</v>
      </c>
      <c r="CQ41" s="82" t="s">
        <v>407</v>
      </c>
      <c r="CR41" s="131">
        <v>46</v>
      </c>
      <c r="CS41" s="131">
        <v>50</v>
      </c>
      <c r="CT41" s="131">
        <v>0</v>
      </c>
      <c r="CU41" s="132">
        <v>0</v>
      </c>
      <c r="CV41" s="3" t="s">
        <v>407</v>
      </c>
      <c r="CW41" s="79">
        <v>50</v>
      </c>
      <c r="CX41" s="131">
        <v>24</v>
      </c>
      <c r="CY41" s="131">
        <v>0</v>
      </c>
      <c r="CZ41" s="80" t="s">
        <v>407</v>
      </c>
      <c r="DA41" s="80" t="s">
        <v>407</v>
      </c>
      <c r="DB41" s="79">
        <v>24</v>
      </c>
      <c r="DC41" s="131">
        <v>0</v>
      </c>
      <c r="DD41" s="3" t="s">
        <v>407</v>
      </c>
      <c r="DE41" s="3" t="s">
        <v>407</v>
      </c>
      <c r="DF41" s="3" t="s">
        <v>407</v>
      </c>
      <c r="DG41" s="79">
        <v>0</v>
      </c>
      <c r="DH41" s="4">
        <v>120</v>
      </c>
      <c r="DI41" s="80">
        <v>106.35</v>
      </c>
      <c r="DJ41" s="217">
        <v>99.67</v>
      </c>
      <c r="DK41" s="80">
        <v>100.87</v>
      </c>
      <c r="DL41" s="3">
        <v>135</v>
      </c>
      <c r="DP41" s="1"/>
      <c r="DQ41" s="1"/>
    </row>
    <row r="42" spans="1:121" s="3" customFormat="1" ht="15" x14ac:dyDescent="0.25">
      <c r="A42" s="303">
        <v>43</v>
      </c>
      <c r="B42">
        <v>38</v>
      </c>
      <c r="C42" s="3" t="s">
        <v>36</v>
      </c>
      <c r="D42" s="3" t="s">
        <v>443</v>
      </c>
      <c r="E42" s="14">
        <v>2020</v>
      </c>
      <c r="F42" s="82">
        <v>383</v>
      </c>
      <c r="G42" s="82">
        <v>1551342</v>
      </c>
      <c r="H42" s="82">
        <v>1130451</v>
      </c>
      <c r="I42" s="82">
        <v>107</v>
      </c>
      <c r="J42" s="82">
        <v>306215</v>
      </c>
      <c r="K42" s="82">
        <v>232131</v>
      </c>
      <c r="L42" s="131">
        <v>46</v>
      </c>
      <c r="M42" s="131">
        <v>0</v>
      </c>
      <c r="N42" s="131">
        <v>0</v>
      </c>
      <c r="O42" s="132">
        <v>0</v>
      </c>
      <c r="P42" s="3" t="s">
        <v>407</v>
      </c>
      <c r="Q42" s="79">
        <v>0</v>
      </c>
      <c r="R42" s="131">
        <v>0</v>
      </c>
      <c r="S42" s="131">
        <v>0</v>
      </c>
      <c r="T42" s="80" t="s">
        <v>407</v>
      </c>
      <c r="U42" s="80" t="s">
        <v>407</v>
      </c>
      <c r="V42" s="79">
        <v>0</v>
      </c>
      <c r="W42" s="131">
        <v>65</v>
      </c>
      <c r="X42" s="3" t="s">
        <v>407</v>
      </c>
      <c r="Y42" s="3" t="s">
        <v>407</v>
      </c>
      <c r="Z42" s="3" t="s">
        <v>407</v>
      </c>
      <c r="AA42" s="79">
        <v>65</v>
      </c>
      <c r="AB42" s="4">
        <v>111</v>
      </c>
      <c r="AC42" s="80">
        <v>106.36</v>
      </c>
      <c r="AD42" s="80">
        <v>99.68</v>
      </c>
      <c r="AE42" s="3">
        <v>100.88</v>
      </c>
      <c r="AF42" s="81">
        <v>130</v>
      </c>
      <c r="AG42" s="105">
        <v>1044595</v>
      </c>
      <c r="AH42" s="105">
        <v>0</v>
      </c>
      <c r="AI42" s="105">
        <v>0</v>
      </c>
      <c r="AJ42" s="105">
        <v>0</v>
      </c>
      <c r="AK42" s="82" t="s">
        <v>407</v>
      </c>
      <c r="AL42" s="135">
        <v>0</v>
      </c>
      <c r="AM42" s="135">
        <v>0</v>
      </c>
      <c r="AN42" s="82" t="s">
        <v>407</v>
      </c>
      <c r="AO42" s="82" t="s">
        <v>407</v>
      </c>
      <c r="AP42" s="105">
        <v>1044595</v>
      </c>
      <c r="AQ42" s="82" t="s">
        <v>407</v>
      </c>
      <c r="AR42" s="82" t="s">
        <v>407</v>
      </c>
      <c r="AS42" s="82" t="s">
        <v>407</v>
      </c>
      <c r="AT42" s="104">
        <v>2727</v>
      </c>
      <c r="AU42" s="82">
        <v>4198</v>
      </c>
      <c r="AV42" s="82">
        <v>3770</v>
      </c>
      <c r="AW42" s="80">
        <v>119.8</v>
      </c>
      <c r="AX42" s="82">
        <v>383</v>
      </c>
      <c r="AY42" s="80">
        <v>3.1968702589402098</v>
      </c>
      <c r="AZ42" s="83">
        <v>3.2399999999999998E-2</v>
      </c>
      <c r="BA42" s="3">
        <v>166</v>
      </c>
      <c r="BB42" s="3">
        <v>5125</v>
      </c>
      <c r="BC42" s="123">
        <v>102.3</v>
      </c>
      <c r="BD42" s="3">
        <v>104.2</v>
      </c>
      <c r="BE42" s="86"/>
      <c r="BF42" s="86"/>
      <c r="BG42" s="86"/>
      <c r="BH42" s="86" t="s">
        <v>407</v>
      </c>
      <c r="BI42" s="92"/>
      <c r="BJ42" s="86"/>
      <c r="BK42" s="86" t="s">
        <v>407</v>
      </c>
      <c r="BL42" s="86" t="s">
        <v>407</v>
      </c>
      <c r="BM42" s="86">
        <v>53</v>
      </c>
      <c r="BN42" s="86" t="s">
        <v>407</v>
      </c>
      <c r="BO42" s="86" t="s">
        <v>407</v>
      </c>
      <c r="BP42" s="86" t="s">
        <v>407</v>
      </c>
      <c r="BQ42" s="86" t="s">
        <v>407</v>
      </c>
      <c r="BR42" s="86" t="s">
        <v>407</v>
      </c>
      <c r="BV42" s="3" t="s">
        <v>407</v>
      </c>
      <c r="BY42" s="3" t="s">
        <v>407</v>
      </c>
      <c r="BZ42" s="3" t="s">
        <v>407</v>
      </c>
      <c r="CA42" s="3" t="s">
        <v>313</v>
      </c>
      <c r="CB42" s="3" t="s">
        <v>407</v>
      </c>
      <c r="CC42" s="3" t="s">
        <v>407</v>
      </c>
      <c r="CD42" s="3" t="s">
        <v>407</v>
      </c>
      <c r="CE42" s="85">
        <v>1371869</v>
      </c>
      <c r="CF42" s="82">
        <v>0</v>
      </c>
      <c r="CG42" s="82">
        <v>0</v>
      </c>
      <c r="CH42" s="82">
        <v>0</v>
      </c>
      <c r="CI42" s="82" t="s">
        <v>407</v>
      </c>
      <c r="CJ42" s="82">
        <v>0</v>
      </c>
      <c r="CK42" s="82">
        <v>0</v>
      </c>
      <c r="CL42" s="82" t="s">
        <v>407</v>
      </c>
      <c r="CM42" s="82" t="s">
        <v>407</v>
      </c>
      <c r="CN42" s="82">
        <v>1371869</v>
      </c>
      <c r="CO42" s="82" t="s">
        <v>407</v>
      </c>
      <c r="CP42" s="82" t="s">
        <v>407</v>
      </c>
      <c r="CQ42" s="82" t="s">
        <v>407</v>
      </c>
      <c r="CR42" s="131">
        <v>46</v>
      </c>
      <c r="CS42" s="131">
        <v>0</v>
      </c>
      <c r="CT42" s="131">
        <v>0</v>
      </c>
      <c r="CU42" s="132">
        <v>0</v>
      </c>
      <c r="CV42" s="3" t="s">
        <v>407</v>
      </c>
      <c r="CW42" s="79">
        <v>0</v>
      </c>
      <c r="CX42" s="131">
        <v>0</v>
      </c>
      <c r="CY42" s="131">
        <v>0</v>
      </c>
      <c r="CZ42" s="80" t="s">
        <v>407</v>
      </c>
      <c r="DA42" s="80" t="s">
        <v>407</v>
      </c>
      <c r="DB42" s="79">
        <v>0</v>
      </c>
      <c r="DC42" s="131">
        <v>65</v>
      </c>
      <c r="DD42" s="3" t="s">
        <v>407</v>
      </c>
      <c r="DE42" s="3" t="s">
        <v>407</v>
      </c>
      <c r="DF42" s="3" t="s">
        <v>407</v>
      </c>
      <c r="DG42" s="79">
        <v>65</v>
      </c>
      <c r="DH42" s="4">
        <v>111</v>
      </c>
      <c r="DI42" s="80">
        <v>106.35</v>
      </c>
      <c r="DJ42" s="217">
        <v>99.67</v>
      </c>
      <c r="DK42" s="80">
        <v>100.87</v>
      </c>
      <c r="DL42" s="3">
        <v>135</v>
      </c>
      <c r="DP42" s="1"/>
      <c r="DQ42" s="1"/>
    </row>
    <row r="43" spans="1:121" s="3" customFormat="1" ht="15" x14ac:dyDescent="0.25">
      <c r="A43" s="303">
        <v>51</v>
      </c>
      <c r="B43">
        <v>40</v>
      </c>
      <c r="C43" s="3" t="s">
        <v>37</v>
      </c>
      <c r="D43" s="3" t="s">
        <v>445</v>
      </c>
      <c r="E43" s="14">
        <v>2020</v>
      </c>
      <c r="F43" s="82">
        <v>4203</v>
      </c>
      <c r="G43" s="82">
        <v>1551342</v>
      </c>
      <c r="H43" s="82">
        <v>1130451</v>
      </c>
      <c r="I43" s="82">
        <v>881</v>
      </c>
      <c r="J43" s="82">
        <v>306215</v>
      </c>
      <c r="K43" s="82">
        <v>232131</v>
      </c>
      <c r="L43" s="131">
        <v>44</v>
      </c>
      <c r="M43" s="131">
        <v>44</v>
      </c>
      <c r="N43" s="131">
        <v>0</v>
      </c>
      <c r="O43" s="132">
        <v>0</v>
      </c>
      <c r="P43" s="3" t="s">
        <v>407</v>
      </c>
      <c r="Q43" s="79">
        <v>44</v>
      </c>
      <c r="R43" s="131">
        <v>18</v>
      </c>
      <c r="S43" s="131">
        <v>0</v>
      </c>
      <c r="T43" s="80" t="s">
        <v>407</v>
      </c>
      <c r="U43" s="80" t="s">
        <v>407</v>
      </c>
      <c r="V43" s="79">
        <v>18</v>
      </c>
      <c r="W43" s="131">
        <v>0</v>
      </c>
      <c r="X43" s="3" t="s">
        <v>407</v>
      </c>
      <c r="Y43" s="3" t="s">
        <v>407</v>
      </c>
      <c r="Z43" s="3" t="s">
        <v>407</v>
      </c>
      <c r="AA43" s="79">
        <v>0</v>
      </c>
      <c r="AB43" s="4">
        <v>106</v>
      </c>
      <c r="AC43" s="80">
        <v>106.36</v>
      </c>
      <c r="AD43" s="80">
        <v>99.68</v>
      </c>
      <c r="AE43" s="3">
        <v>100.88</v>
      </c>
      <c r="AF43" s="81">
        <v>130</v>
      </c>
      <c r="AG43" s="105">
        <v>11569263</v>
      </c>
      <c r="AH43" s="105">
        <v>11569263</v>
      </c>
      <c r="AI43" s="105">
        <v>0</v>
      </c>
      <c r="AJ43" s="105">
        <v>0</v>
      </c>
      <c r="AK43" s="82" t="s">
        <v>407</v>
      </c>
      <c r="AL43" s="135">
        <v>11569263</v>
      </c>
      <c r="AM43" s="135">
        <v>0</v>
      </c>
      <c r="AN43" s="82" t="s">
        <v>407</v>
      </c>
      <c r="AO43" s="82" t="s">
        <v>407</v>
      </c>
      <c r="AP43" s="105">
        <v>0</v>
      </c>
      <c r="AQ43" s="82" t="s">
        <v>407</v>
      </c>
      <c r="AR43" s="82" t="s">
        <v>407</v>
      </c>
      <c r="AS43" s="82" t="s">
        <v>407</v>
      </c>
      <c r="AT43" s="104">
        <v>2753</v>
      </c>
      <c r="AU43" s="82">
        <v>4198</v>
      </c>
      <c r="AV43" s="82">
        <v>3770</v>
      </c>
      <c r="AW43" s="80">
        <v>975.98</v>
      </c>
      <c r="AX43" s="82">
        <v>4203</v>
      </c>
      <c r="AY43" s="80">
        <v>4.3064347650059602</v>
      </c>
      <c r="AZ43" s="83">
        <v>4.4999999999999997E-3</v>
      </c>
      <c r="BA43" s="3">
        <v>31</v>
      </c>
      <c r="BB43" s="3">
        <v>6904</v>
      </c>
      <c r="BC43" s="123">
        <v>102.3</v>
      </c>
      <c r="BD43" s="3">
        <v>104.2</v>
      </c>
      <c r="BE43" s="86">
        <v>368</v>
      </c>
      <c r="BF43" s="86"/>
      <c r="BG43" s="86"/>
      <c r="BH43" s="86" t="s">
        <v>407</v>
      </c>
      <c r="BI43" s="92">
        <v>128</v>
      </c>
      <c r="BJ43" s="86"/>
      <c r="BK43" s="86" t="s">
        <v>407</v>
      </c>
      <c r="BL43" s="86" t="s">
        <v>407</v>
      </c>
      <c r="BM43" s="86"/>
      <c r="BN43" s="86" t="s">
        <v>407</v>
      </c>
      <c r="BO43" s="86" t="s">
        <v>407</v>
      </c>
      <c r="BP43" s="86" t="s">
        <v>407</v>
      </c>
      <c r="BQ43" s="86" t="s">
        <v>407</v>
      </c>
      <c r="BR43" s="86" t="s">
        <v>407</v>
      </c>
      <c r="BS43" s="3" t="s">
        <v>37</v>
      </c>
      <c r="BV43" s="3" t="s">
        <v>407</v>
      </c>
      <c r="BW43" s="3" t="s">
        <v>39</v>
      </c>
      <c r="BY43" s="3" t="s">
        <v>407</v>
      </c>
      <c r="BZ43" s="3" t="s">
        <v>407</v>
      </c>
      <c r="CB43" s="3" t="s">
        <v>407</v>
      </c>
      <c r="CC43" s="3" t="s">
        <v>407</v>
      </c>
      <c r="CD43" s="3" t="s">
        <v>407</v>
      </c>
      <c r="CE43" s="85">
        <v>15051449</v>
      </c>
      <c r="CF43" s="82">
        <v>15051449</v>
      </c>
      <c r="CG43" s="82">
        <v>0</v>
      </c>
      <c r="CH43" s="82">
        <v>0</v>
      </c>
      <c r="CI43" s="82" t="s">
        <v>407</v>
      </c>
      <c r="CJ43" s="82">
        <v>15051449</v>
      </c>
      <c r="CK43" s="82">
        <v>0</v>
      </c>
      <c r="CL43" s="82" t="s">
        <v>407</v>
      </c>
      <c r="CM43" s="82" t="s">
        <v>407</v>
      </c>
      <c r="CN43" s="82">
        <v>0</v>
      </c>
      <c r="CO43" s="82" t="s">
        <v>407</v>
      </c>
      <c r="CP43" s="82" t="s">
        <v>407</v>
      </c>
      <c r="CQ43" s="82" t="s">
        <v>407</v>
      </c>
      <c r="CR43" s="131">
        <v>44</v>
      </c>
      <c r="CS43" s="131">
        <v>44</v>
      </c>
      <c r="CT43" s="131">
        <v>0</v>
      </c>
      <c r="CU43" s="132">
        <v>0</v>
      </c>
      <c r="CV43" s="3" t="s">
        <v>407</v>
      </c>
      <c r="CW43" s="79">
        <v>44</v>
      </c>
      <c r="CX43" s="131">
        <v>18</v>
      </c>
      <c r="CY43" s="131">
        <v>0</v>
      </c>
      <c r="CZ43" s="80" t="s">
        <v>407</v>
      </c>
      <c r="DA43" s="80" t="s">
        <v>407</v>
      </c>
      <c r="DB43" s="79">
        <v>18</v>
      </c>
      <c r="DC43" s="131">
        <v>0</v>
      </c>
      <c r="DD43" s="3" t="s">
        <v>407</v>
      </c>
      <c r="DE43" s="3" t="s">
        <v>407</v>
      </c>
      <c r="DF43" s="3" t="s">
        <v>407</v>
      </c>
      <c r="DG43" s="79">
        <v>0</v>
      </c>
      <c r="DH43" s="4">
        <v>106</v>
      </c>
      <c r="DI43" s="80">
        <v>106.35</v>
      </c>
      <c r="DJ43" s="217">
        <v>99.67</v>
      </c>
      <c r="DK43" s="80">
        <v>100.87</v>
      </c>
      <c r="DL43" s="3">
        <v>135</v>
      </c>
      <c r="DP43" s="1"/>
      <c r="DQ43" s="1"/>
    </row>
    <row r="44" spans="1:121" s="3" customFormat="1" ht="15" x14ac:dyDescent="0.25">
      <c r="A44" s="303">
        <v>52</v>
      </c>
      <c r="B44">
        <v>41</v>
      </c>
      <c r="C44" s="3" t="s">
        <v>38</v>
      </c>
      <c r="D44" s="3" t="s">
        <v>445</v>
      </c>
      <c r="E44" s="14">
        <v>2020</v>
      </c>
      <c r="F44" s="82">
        <v>11931</v>
      </c>
      <c r="G44" s="82">
        <v>1551342</v>
      </c>
      <c r="H44" s="82">
        <v>1130451</v>
      </c>
      <c r="I44" s="82">
        <v>2496</v>
      </c>
      <c r="J44" s="82">
        <v>306215</v>
      </c>
      <c r="K44" s="82">
        <v>232131</v>
      </c>
      <c r="L44" s="131">
        <v>109</v>
      </c>
      <c r="M44" s="131">
        <v>0</v>
      </c>
      <c r="N44" s="131">
        <v>0</v>
      </c>
      <c r="O44" s="132">
        <v>0</v>
      </c>
      <c r="P44" s="3" t="s">
        <v>407</v>
      </c>
      <c r="Q44" s="79">
        <v>0</v>
      </c>
      <c r="R44" s="131">
        <v>0</v>
      </c>
      <c r="S44" s="131">
        <v>0</v>
      </c>
      <c r="T44" s="80" t="s">
        <v>407</v>
      </c>
      <c r="U44" s="80" t="s">
        <v>407</v>
      </c>
      <c r="V44" s="79">
        <v>0</v>
      </c>
      <c r="W44" s="131">
        <v>0</v>
      </c>
      <c r="X44" s="3" t="s">
        <v>407</v>
      </c>
      <c r="Y44" s="3" t="s">
        <v>407</v>
      </c>
      <c r="Z44" s="3" t="s">
        <v>407</v>
      </c>
      <c r="AA44" s="79">
        <v>0</v>
      </c>
      <c r="AB44" s="4">
        <v>109</v>
      </c>
      <c r="AC44" s="80">
        <v>106.36</v>
      </c>
      <c r="AD44" s="80">
        <v>99.68</v>
      </c>
      <c r="AE44" s="3">
        <v>100.88</v>
      </c>
      <c r="AF44" s="81">
        <v>130</v>
      </c>
      <c r="AG44" s="105">
        <v>32044373</v>
      </c>
      <c r="AH44" s="105">
        <v>0</v>
      </c>
      <c r="AI44" s="105">
        <v>0</v>
      </c>
      <c r="AJ44" s="105">
        <v>0</v>
      </c>
      <c r="AK44" s="82" t="s">
        <v>407</v>
      </c>
      <c r="AL44" s="135">
        <v>0</v>
      </c>
      <c r="AM44" s="135">
        <v>0</v>
      </c>
      <c r="AN44" s="82" t="s">
        <v>407</v>
      </c>
      <c r="AO44" s="82" t="s">
        <v>407</v>
      </c>
      <c r="AP44" s="105">
        <v>0</v>
      </c>
      <c r="AQ44" s="82" t="s">
        <v>407</v>
      </c>
      <c r="AR44" s="82" t="s">
        <v>407</v>
      </c>
      <c r="AS44" s="82" t="s">
        <v>407</v>
      </c>
      <c r="AT44" s="104">
        <v>2686</v>
      </c>
      <c r="AU44" s="82">
        <v>4198</v>
      </c>
      <c r="AV44" s="82">
        <v>3770</v>
      </c>
      <c r="AW44" s="80">
        <v>1325.51</v>
      </c>
      <c r="AX44" s="82">
        <v>11931</v>
      </c>
      <c r="AY44" s="80">
        <v>9.0010408713182901</v>
      </c>
      <c r="AZ44" s="83">
        <v>1E-3</v>
      </c>
      <c r="BA44" s="3">
        <v>15</v>
      </c>
      <c r="BB44" s="3">
        <v>14442</v>
      </c>
      <c r="BC44" s="123">
        <v>102.3</v>
      </c>
      <c r="BD44" s="3">
        <v>104.2</v>
      </c>
      <c r="BE44" s="86"/>
      <c r="BF44" s="86"/>
      <c r="BG44" s="86"/>
      <c r="BH44" s="86" t="s">
        <v>407</v>
      </c>
      <c r="BI44" s="92"/>
      <c r="BJ44" s="86"/>
      <c r="BK44" s="86" t="s">
        <v>407</v>
      </c>
      <c r="BL44" s="86" t="s">
        <v>407</v>
      </c>
      <c r="BM44" s="86"/>
      <c r="BN44" s="86" t="s">
        <v>407</v>
      </c>
      <c r="BO44" s="86" t="s">
        <v>407</v>
      </c>
      <c r="BP44" s="86" t="s">
        <v>407</v>
      </c>
      <c r="BQ44" s="86" t="s">
        <v>407</v>
      </c>
      <c r="BR44" s="86" t="s">
        <v>407</v>
      </c>
      <c r="BV44" s="3" t="s">
        <v>407</v>
      </c>
      <c r="BY44" s="3" t="s">
        <v>407</v>
      </c>
      <c r="BZ44" s="3" t="s">
        <v>407</v>
      </c>
      <c r="CB44" s="3" t="s">
        <v>407</v>
      </c>
      <c r="CC44" s="3" t="s">
        <v>407</v>
      </c>
      <c r="CD44" s="3" t="s">
        <v>407</v>
      </c>
      <c r="CE44" s="85">
        <v>42728583</v>
      </c>
      <c r="CF44" s="82">
        <v>0</v>
      </c>
      <c r="CG44" s="82">
        <v>0</v>
      </c>
      <c r="CH44" s="82">
        <v>0</v>
      </c>
      <c r="CI44" s="82" t="s">
        <v>407</v>
      </c>
      <c r="CJ44" s="82">
        <v>0</v>
      </c>
      <c r="CK44" s="82">
        <v>0</v>
      </c>
      <c r="CL44" s="82" t="s">
        <v>407</v>
      </c>
      <c r="CM44" s="82" t="s">
        <v>407</v>
      </c>
      <c r="CN44" s="82">
        <v>0</v>
      </c>
      <c r="CO44" s="82" t="s">
        <v>407</v>
      </c>
      <c r="CP44" s="82" t="s">
        <v>407</v>
      </c>
      <c r="CQ44" s="82" t="s">
        <v>407</v>
      </c>
      <c r="CR44" s="131">
        <v>109</v>
      </c>
      <c r="CS44" s="131">
        <v>0</v>
      </c>
      <c r="CT44" s="131">
        <v>0</v>
      </c>
      <c r="CU44" s="132">
        <v>0</v>
      </c>
      <c r="CV44" s="3" t="s">
        <v>407</v>
      </c>
      <c r="CW44" s="79">
        <v>0</v>
      </c>
      <c r="CX44" s="131">
        <v>0</v>
      </c>
      <c r="CY44" s="131">
        <v>0</v>
      </c>
      <c r="CZ44" s="80" t="s">
        <v>407</v>
      </c>
      <c r="DA44" s="80" t="s">
        <v>407</v>
      </c>
      <c r="DB44" s="79">
        <v>0</v>
      </c>
      <c r="DC44" s="131">
        <v>0</v>
      </c>
      <c r="DD44" s="3" t="s">
        <v>407</v>
      </c>
      <c r="DE44" s="3" t="s">
        <v>407</v>
      </c>
      <c r="DF44" s="3" t="s">
        <v>407</v>
      </c>
      <c r="DG44" s="79">
        <v>0</v>
      </c>
      <c r="DH44" s="4">
        <v>109</v>
      </c>
      <c r="DI44" s="80">
        <v>106.35</v>
      </c>
      <c r="DJ44" s="217">
        <v>99.67</v>
      </c>
      <c r="DK44" s="80">
        <v>100.87</v>
      </c>
      <c r="DL44" s="3">
        <v>135</v>
      </c>
      <c r="DP44" s="1"/>
      <c r="DQ44" s="1"/>
    </row>
    <row r="45" spans="1:121" s="3" customFormat="1" ht="15" x14ac:dyDescent="0.25">
      <c r="A45" s="303">
        <v>53</v>
      </c>
      <c r="B45">
        <v>42</v>
      </c>
      <c r="C45" s="3" t="s">
        <v>39</v>
      </c>
      <c r="D45" s="3" t="s">
        <v>445</v>
      </c>
      <c r="E45" s="14">
        <v>2020</v>
      </c>
      <c r="F45" s="82">
        <v>21973</v>
      </c>
      <c r="G45" s="82">
        <v>1551342</v>
      </c>
      <c r="H45" s="82">
        <v>1130451</v>
      </c>
      <c r="I45" s="82">
        <v>4539</v>
      </c>
      <c r="J45" s="82">
        <v>306215</v>
      </c>
      <c r="K45" s="82">
        <v>232131</v>
      </c>
      <c r="L45" s="131">
        <v>92</v>
      </c>
      <c r="M45" s="131">
        <v>0</v>
      </c>
      <c r="N45" s="131">
        <v>0</v>
      </c>
      <c r="O45" s="132">
        <v>0</v>
      </c>
      <c r="P45" s="3" t="s">
        <v>407</v>
      </c>
      <c r="Q45" s="79">
        <v>0</v>
      </c>
      <c r="R45" s="131">
        <v>18</v>
      </c>
      <c r="S45" s="131">
        <v>0</v>
      </c>
      <c r="T45" s="80" t="s">
        <v>407</v>
      </c>
      <c r="U45" s="80" t="s">
        <v>407</v>
      </c>
      <c r="V45" s="79">
        <v>18</v>
      </c>
      <c r="W45" s="131">
        <v>0</v>
      </c>
      <c r="X45" s="3" t="s">
        <v>407</v>
      </c>
      <c r="Y45" s="3" t="s">
        <v>407</v>
      </c>
      <c r="Z45" s="3" t="s">
        <v>407</v>
      </c>
      <c r="AA45" s="79">
        <v>0</v>
      </c>
      <c r="AB45" s="4">
        <v>110</v>
      </c>
      <c r="AC45" s="80">
        <v>106.36</v>
      </c>
      <c r="AD45" s="80">
        <v>99.68</v>
      </c>
      <c r="AE45" s="3">
        <v>100.88</v>
      </c>
      <c r="AF45" s="81">
        <v>130</v>
      </c>
      <c r="AG45" s="105">
        <v>56400480</v>
      </c>
      <c r="AH45" s="105">
        <v>0</v>
      </c>
      <c r="AI45" s="105">
        <v>0</v>
      </c>
      <c r="AJ45" s="105">
        <v>0</v>
      </c>
      <c r="AK45" s="82" t="s">
        <v>407</v>
      </c>
      <c r="AL45" s="135">
        <v>56400480</v>
      </c>
      <c r="AM45" s="135">
        <v>0</v>
      </c>
      <c r="AN45" s="82" t="s">
        <v>407</v>
      </c>
      <c r="AO45" s="82" t="s">
        <v>407</v>
      </c>
      <c r="AP45" s="105">
        <v>0</v>
      </c>
      <c r="AQ45" s="82" t="s">
        <v>407</v>
      </c>
      <c r="AR45" s="82" t="s">
        <v>407</v>
      </c>
      <c r="AS45" s="82" t="s">
        <v>407</v>
      </c>
      <c r="AT45" s="104">
        <v>2567</v>
      </c>
      <c r="AU45" s="82">
        <v>4198</v>
      </c>
      <c r="AV45" s="82">
        <v>3770</v>
      </c>
      <c r="AW45" s="80">
        <v>1368.42</v>
      </c>
      <c r="AX45" s="82">
        <v>21973</v>
      </c>
      <c r="AY45" s="80">
        <v>16.057171177452201</v>
      </c>
      <c r="AZ45" s="83">
        <v>8.2000000000000007E-3</v>
      </c>
      <c r="BA45" s="3">
        <v>210</v>
      </c>
      <c r="BB45" s="3">
        <v>25744</v>
      </c>
      <c r="BC45" s="123">
        <v>102.3</v>
      </c>
      <c r="BD45" s="3">
        <v>104.2</v>
      </c>
      <c r="BE45" s="86"/>
      <c r="BF45" s="86"/>
      <c r="BG45" s="86"/>
      <c r="BH45" s="86" t="s">
        <v>407</v>
      </c>
      <c r="BI45" s="92">
        <v>525</v>
      </c>
      <c r="BJ45" s="86"/>
      <c r="BK45" s="86" t="s">
        <v>407</v>
      </c>
      <c r="BL45" s="86" t="s">
        <v>407</v>
      </c>
      <c r="BM45" s="86"/>
      <c r="BN45" s="86" t="s">
        <v>407</v>
      </c>
      <c r="BO45" s="86" t="s">
        <v>407</v>
      </c>
      <c r="BP45" s="86" t="s">
        <v>407</v>
      </c>
      <c r="BQ45" s="86" t="s">
        <v>407</v>
      </c>
      <c r="BR45" s="86" t="s">
        <v>407</v>
      </c>
      <c r="BV45" s="3" t="s">
        <v>407</v>
      </c>
      <c r="BW45" s="3" t="s">
        <v>39</v>
      </c>
      <c r="BY45" s="3" t="s">
        <v>407</v>
      </c>
      <c r="BZ45" s="3" t="s">
        <v>407</v>
      </c>
      <c r="CB45" s="3" t="s">
        <v>407</v>
      </c>
      <c r="CC45" s="3" t="s">
        <v>407</v>
      </c>
      <c r="CD45" s="3" t="s">
        <v>407</v>
      </c>
      <c r="CE45" s="85">
        <v>78692088</v>
      </c>
      <c r="CF45" s="82">
        <v>0</v>
      </c>
      <c r="CG45" s="82">
        <v>0</v>
      </c>
      <c r="CH45" s="82">
        <v>0</v>
      </c>
      <c r="CI45" s="82" t="s">
        <v>407</v>
      </c>
      <c r="CJ45" s="82">
        <v>78692088</v>
      </c>
      <c r="CK45" s="82">
        <v>0</v>
      </c>
      <c r="CL45" s="82" t="s">
        <v>407</v>
      </c>
      <c r="CM45" s="82" t="s">
        <v>407</v>
      </c>
      <c r="CN45" s="82">
        <v>0</v>
      </c>
      <c r="CO45" s="82" t="s">
        <v>407</v>
      </c>
      <c r="CP45" s="82" t="s">
        <v>407</v>
      </c>
      <c r="CQ45" s="82" t="s">
        <v>407</v>
      </c>
      <c r="CR45" s="131">
        <v>92</v>
      </c>
      <c r="CS45" s="131">
        <v>0</v>
      </c>
      <c r="CT45" s="131">
        <v>0</v>
      </c>
      <c r="CU45" s="132">
        <v>0</v>
      </c>
      <c r="CV45" s="3" t="s">
        <v>407</v>
      </c>
      <c r="CW45" s="79">
        <v>0</v>
      </c>
      <c r="CX45" s="131">
        <v>18</v>
      </c>
      <c r="CY45" s="131">
        <v>0</v>
      </c>
      <c r="CZ45" s="80" t="s">
        <v>407</v>
      </c>
      <c r="DA45" s="80" t="s">
        <v>407</v>
      </c>
      <c r="DB45" s="79">
        <v>18</v>
      </c>
      <c r="DC45" s="131">
        <v>0</v>
      </c>
      <c r="DD45" s="3" t="s">
        <v>407</v>
      </c>
      <c r="DE45" s="3" t="s">
        <v>407</v>
      </c>
      <c r="DF45" s="3" t="s">
        <v>407</v>
      </c>
      <c r="DG45" s="79">
        <v>0</v>
      </c>
      <c r="DH45" s="4">
        <v>110</v>
      </c>
      <c r="DI45" s="80">
        <v>106.35</v>
      </c>
      <c r="DJ45" s="217">
        <v>99.67</v>
      </c>
      <c r="DK45" s="80">
        <v>100.87</v>
      </c>
      <c r="DL45" s="3">
        <v>135</v>
      </c>
      <c r="DP45" s="1"/>
      <c r="DQ45" s="1"/>
    </row>
    <row r="46" spans="1:121" s="3" customFormat="1" ht="15" x14ac:dyDescent="0.25">
      <c r="A46" s="303">
        <v>54</v>
      </c>
      <c r="B46">
        <v>43</v>
      </c>
      <c r="C46" s="3" t="s">
        <v>40</v>
      </c>
      <c r="D46" s="3" t="s">
        <v>445</v>
      </c>
      <c r="E46" s="14">
        <v>2020</v>
      </c>
      <c r="F46" s="82">
        <v>7867</v>
      </c>
      <c r="G46" s="82">
        <v>1551342</v>
      </c>
      <c r="H46" s="82">
        <v>1130451</v>
      </c>
      <c r="I46" s="82">
        <v>1577</v>
      </c>
      <c r="J46" s="82">
        <v>306215</v>
      </c>
      <c r="K46" s="82">
        <v>232131</v>
      </c>
      <c r="L46" s="131">
        <v>37</v>
      </c>
      <c r="M46" s="131">
        <v>0</v>
      </c>
      <c r="N46" s="131">
        <v>0</v>
      </c>
      <c r="O46" s="132">
        <v>0</v>
      </c>
      <c r="P46" s="3" t="s">
        <v>407</v>
      </c>
      <c r="Q46" s="79">
        <v>0</v>
      </c>
      <c r="R46" s="131">
        <v>0</v>
      </c>
      <c r="S46" s="131">
        <v>0</v>
      </c>
      <c r="T46" s="80" t="s">
        <v>407</v>
      </c>
      <c r="U46" s="80" t="s">
        <v>407</v>
      </c>
      <c r="V46" s="79">
        <v>0</v>
      </c>
      <c r="W46" s="131">
        <v>55</v>
      </c>
      <c r="X46" s="3" t="s">
        <v>407</v>
      </c>
      <c r="Y46" s="3" t="s">
        <v>407</v>
      </c>
      <c r="Z46" s="3" t="s">
        <v>407</v>
      </c>
      <c r="AA46" s="79">
        <v>55</v>
      </c>
      <c r="AB46" s="4">
        <v>92</v>
      </c>
      <c r="AC46" s="80">
        <v>106.36</v>
      </c>
      <c r="AD46" s="80">
        <v>99.68</v>
      </c>
      <c r="AE46" s="3">
        <v>100.88</v>
      </c>
      <c r="AF46" s="81">
        <v>130</v>
      </c>
      <c r="AG46" s="105">
        <v>27232961</v>
      </c>
      <c r="AH46" s="105">
        <v>0</v>
      </c>
      <c r="AI46" s="105">
        <v>0</v>
      </c>
      <c r="AJ46" s="105">
        <v>0</v>
      </c>
      <c r="AK46" s="82" t="s">
        <v>407</v>
      </c>
      <c r="AL46" s="135">
        <v>0</v>
      </c>
      <c r="AM46" s="135">
        <v>0</v>
      </c>
      <c r="AN46" s="82" t="s">
        <v>407</v>
      </c>
      <c r="AO46" s="82" t="s">
        <v>407</v>
      </c>
      <c r="AP46" s="105">
        <v>27232961</v>
      </c>
      <c r="AQ46" s="82" t="s">
        <v>407</v>
      </c>
      <c r="AR46" s="82" t="s">
        <v>407</v>
      </c>
      <c r="AS46" s="82" t="s">
        <v>407</v>
      </c>
      <c r="AT46" s="104">
        <v>3462</v>
      </c>
      <c r="AU46" s="82">
        <v>4198</v>
      </c>
      <c r="AV46" s="82">
        <v>3770</v>
      </c>
      <c r="AW46" s="80">
        <v>1856.54</v>
      </c>
      <c r="AX46" s="82">
        <v>7867</v>
      </c>
      <c r="AY46" s="80">
        <v>4.2374520276907202</v>
      </c>
      <c r="AZ46" s="83">
        <v>0</v>
      </c>
      <c r="BA46" s="3">
        <v>0</v>
      </c>
      <c r="BB46" s="3">
        <v>6789</v>
      </c>
      <c r="BC46" s="123">
        <v>102.3</v>
      </c>
      <c r="BD46" s="3">
        <v>104.2</v>
      </c>
      <c r="BE46" s="86"/>
      <c r="BF46" s="86"/>
      <c r="BG46" s="86"/>
      <c r="BH46" s="86" t="s">
        <v>407</v>
      </c>
      <c r="BI46" s="92"/>
      <c r="BJ46" s="86"/>
      <c r="BK46" s="86" t="s">
        <v>407</v>
      </c>
      <c r="BL46" s="86" t="s">
        <v>407</v>
      </c>
      <c r="BM46" s="86">
        <v>852</v>
      </c>
      <c r="BN46" s="86" t="s">
        <v>407</v>
      </c>
      <c r="BO46" s="86" t="s">
        <v>407</v>
      </c>
      <c r="BP46" s="86" t="s">
        <v>407</v>
      </c>
      <c r="BQ46" s="86" t="s">
        <v>407</v>
      </c>
      <c r="BR46" s="86" t="s">
        <v>407</v>
      </c>
      <c r="BV46" s="3" t="s">
        <v>407</v>
      </c>
      <c r="BY46" s="3" t="s">
        <v>407</v>
      </c>
      <c r="BZ46" s="3" t="s">
        <v>407</v>
      </c>
      <c r="CA46" s="3" t="s">
        <v>40</v>
      </c>
      <c r="CB46" s="3" t="s">
        <v>407</v>
      </c>
      <c r="CC46" s="3" t="s">
        <v>407</v>
      </c>
      <c r="CD46" s="3" t="s">
        <v>407</v>
      </c>
      <c r="CE46" s="85">
        <v>28173068</v>
      </c>
      <c r="CF46" s="82">
        <v>0</v>
      </c>
      <c r="CG46" s="82">
        <v>0</v>
      </c>
      <c r="CH46" s="82">
        <v>0</v>
      </c>
      <c r="CI46" s="82" t="s">
        <v>407</v>
      </c>
      <c r="CJ46" s="82">
        <v>0</v>
      </c>
      <c r="CK46" s="82">
        <v>0</v>
      </c>
      <c r="CL46" s="82" t="s">
        <v>407</v>
      </c>
      <c r="CM46" s="82" t="s">
        <v>407</v>
      </c>
      <c r="CN46" s="82">
        <v>28173068</v>
      </c>
      <c r="CO46" s="82" t="s">
        <v>407</v>
      </c>
      <c r="CP46" s="82" t="s">
        <v>407</v>
      </c>
      <c r="CQ46" s="82" t="s">
        <v>407</v>
      </c>
      <c r="CR46" s="131">
        <v>37</v>
      </c>
      <c r="CS46" s="131">
        <v>0</v>
      </c>
      <c r="CT46" s="131">
        <v>0</v>
      </c>
      <c r="CU46" s="132">
        <v>0</v>
      </c>
      <c r="CV46" s="3" t="s">
        <v>407</v>
      </c>
      <c r="CW46" s="79">
        <v>0</v>
      </c>
      <c r="CX46" s="131">
        <v>0</v>
      </c>
      <c r="CY46" s="131">
        <v>0</v>
      </c>
      <c r="CZ46" s="80" t="s">
        <v>407</v>
      </c>
      <c r="DA46" s="80" t="s">
        <v>407</v>
      </c>
      <c r="DB46" s="79">
        <v>0</v>
      </c>
      <c r="DC46" s="131">
        <v>55</v>
      </c>
      <c r="DD46" s="3" t="s">
        <v>407</v>
      </c>
      <c r="DE46" s="3" t="s">
        <v>407</v>
      </c>
      <c r="DF46" s="3" t="s">
        <v>407</v>
      </c>
      <c r="DG46" s="79">
        <v>55</v>
      </c>
      <c r="DH46" s="4">
        <v>92</v>
      </c>
      <c r="DI46" s="80">
        <v>106.35</v>
      </c>
      <c r="DJ46" s="217">
        <v>99.67</v>
      </c>
      <c r="DK46" s="80">
        <v>100.87</v>
      </c>
      <c r="DL46" s="3">
        <v>135</v>
      </c>
      <c r="DP46" s="1"/>
      <c r="DQ46" s="1"/>
    </row>
    <row r="47" spans="1:121" s="3" customFormat="1" ht="15" x14ac:dyDescent="0.25">
      <c r="A47" s="303">
        <v>55</v>
      </c>
      <c r="B47">
        <v>44</v>
      </c>
      <c r="C47" s="3" t="s">
        <v>41</v>
      </c>
      <c r="D47" s="3" t="s">
        <v>445</v>
      </c>
      <c r="E47" s="14">
        <v>2020</v>
      </c>
      <c r="F47" s="82">
        <v>5499</v>
      </c>
      <c r="G47" s="82">
        <v>1551342</v>
      </c>
      <c r="H47" s="82">
        <v>1130451</v>
      </c>
      <c r="I47" s="82">
        <v>1226</v>
      </c>
      <c r="J47" s="82">
        <v>306215</v>
      </c>
      <c r="K47" s="82">
        <v>232131</v>
      </c>
      <c r="L47" s="131">
        <v>37</v>
      </c>
      <c r="M47" s="131">
        <v>0</v>
      </c>
      <c r="N47" s="131">
        <v>0</v>
      </c>
      <c r="O47" s="132">
        <v>0</v>
      </c>
      <c r="P47" s="3" t="s">
        <v>407</v>
      </c>
      <c r="Q47" s="79">
        <v>0</v>
      </c>
      <c r="R47" s="131">
        <v>0</v>
      </c>
      <c r="S47" s="131">
        <v>0</v>
      </c>
      <c r="T47" s="80" t="s">
        <v>407</v>
      </c>
      <c r="U47" s="80" t="s">
        <v>407</v>
      </c>
      <c r="V47" s="79">
        <v>0</v>
      </c>
      <c r="W47" s="131">
        <v>76</v>
      </c>
      <c r="X47" s="3" t="s">
        <v>407</v>
      </c>
      <c r="Y47" s="3" t="s">
        <v>407</v>
      </c>
      <c r="Z47" s="3" t="s">
        <v>407</v>
      </c>
      <c r="AA47" s="79">
        <v>76</v>
      </c>
      <c r="AB47" s="4">
        <v>113</v>
      </c>
      <c r="AC47" s="80">
        <v>106.36</v>
      </c>
      <c r="AD47" s="80">
        <v>99.68</v>
      </c>
      <c r="AE47" s="3">
        <v>100.88</v>
      </c>
      <c r="AF47" s="81">
        <v>130</v>
      </c>
      <c r="AG47" s="105">
        <v>14236283</v>
      </c>
      <c r="AH47" s="105">
        <v>0</v>
      </c>
      <c r="AI47" s="105">
        <v>0</v>
      </c>
      <c r="AJ47" s="105">
        <v>0</v>
      </c>
      <c r="AK47" s="82" t="s">
        <v>407</v>
      </c>
      <c r="AL47" s="135">
        <v>0</v>
      </c>
      <c r="AM47" s="135">
        <v>0</v>
      </c>
      <c r="AN47" s="82" t="s">
        <v>407</v>
      </c>
      <c r="AO47" s="82" t="s">
        <v>407</v>
      </c>
      <c r="AP47" s="105">
        <v>14236283</v>
      </c>
      <c r="AQ47" s="82" t="s">
        <v>407</v>
      </c>
      <c r="AR47" s="82" t="s">
        <v>407</v>
      </c>
      <c r="AS47" s="82" t="s">
        <v>407</v>
      </c>
      <c r="AT47" s="104">
        <v>2589</v>
      </c>
      <c r="AU47" s="82">
        <v>4198</v>
      </c>
      <c r="AV47" s="82">
        <v>3770</v>
      </c>
      <c r="AW47" s="80">
        <v>652.94000000000005</v>
      </c>
      <c r="AX47" s="82">
        <v>5499</v>
      </c>
      <c r="AY47" s="80">
        <v>8.4218928366005503</v>
      </c>
      <c r="AZ47" s="83">
        <v>0.1648</v>
      </c>
      <c r="BA47" s="3">
        <v>2389</v>
      </c>
      <c r="BB47" s="3">
        <v>14498</v>
      </c>
      <c r="BC47" s="123">
        <v>102.3</v>
      </c>
      <c r="BD47" s="3">
        <v>104.2</v>
      </c>
      <c r="BE47" s="86"/>
      <c r="BF47" s="86"/>
      <c r="BG47" s="86"/>
      <c r="BH47" s="86" t="s">
        <v>407</v>
      </c>
      <c r="BI47" s="92"/>
      <c r="BJ47" s="86"/>
      <c r="BK47" s="86" t="s">
        <v>407</v>
      </c>
      <c r="BL47" s="86" t="s">
        <v>407</v>
      </c>
      <c r="BM47" s="86">
        <v>681</v>
      </c>
      <c r="BN47" s="86" t="s">
        <v>407</v>
      </c>
      <c r="BO47" s="86" t="s">
        <v>407</v>
      </c>
      <c r="BP47" s="86" t="s">
        <v>407</v>
      </c>
      <c r="BQ47" s="86" t="s">
        <v>407</v>
      </c>
      <c r="BR47" s="86" t="s">
        <v>407</v>
      </c>
      <c r="BV47" s="3" t="s">
        <v>407</v>
      </c>
      <c r="BY47" s="3" t="s">
        <v>407</v>
      </c>
      <c r="BZ47" s="3" t="s">
        <v>407</v>
      </c>
      <c r="CA47" s="3" t="s">
        <v>41</v>
      </c>
      <c r="CB47" s="3" t="s">
        <v>407</v>
      </c>
      <c r="CC47" s="3" t="s">
        <v>407</v>
      </c>
      <c r="CD47" s="3" t="s">
        <v>407</v>
      </c>
      <c r="CE47" s="85">
        <v>19694041</v>
      </c>
      <c r="CF47" s="82">
        <v>0</v>
      </c>
      <c r="CG47" s="82">
        <v>0</v>
      </c>
      <c r="CH47" s="82">
        <v>0</v>
      </c>
      <c r="CI47" s="82" t="s">
        <v>407</v>
      </c>
      <c r="CJ47" s="82">
        <v>0</v>
      </c>
      <c r="CK47" s="82">
        <v>0</v>
      </c>
      <c r="CL47" s="82" t="s">
        <v>407</v>
      </c>
      <c r="CM47" s="82" t="s">
        <v>407</v>
      </c>
      <c r="CN47" s="82">
        <v>19694041</v>
      </c>
      <c r="CO47" s="82" t="s">
        <v>407</v>
      </c>
      <c r="CP47" s="82" t="s">
        <v>407</v>
      </c>
      <c r="CQ47" s="82" t="s">
        <v>407</v>
      </c>
      <c r="CR47" s="131">
        <v>37</v>
      </c>
      <c r="CS47" s="131">
        <v>0</v>
      </c>
      <c r="CT47" s="131">
        <v>0</v>
      </c>
      <c r="CU47" s="132">
        <v>0</v>
      </c>
      <c r="CV47" s="3" t="s">
        <v>407</v>
      </c>
      <c r="CW47" s="79">
        <v>0</v>
      </c>
      <c r="CX47" s="131">
        <v>0</v>
      </c>
      <c r="CY47" s="131">
        <v>0</v>
      </c>
      <c r="CZ47" s="80" t="s">
        <v>407</v>
      </c>
      <c r="DA47" s="80" t="s">
        <v>407</v>
      </c>
      <c r="DB47" s="79">
        <v>0</v>
      </c>
      <c r="DC47" s="131">
        <v>76</v>
      </c>
      <c r="DD47" s="3" t="s">
        <v>407</v>
      </c>
      <c r="DE47" s="3" t="s">
        <v>407</v>
      </c>
      <c r="DF47" s="3" t="s">
        <v>407</v>
      </c>
      <c r="DG47" s="79">
        <v>76</v>
      </c>
      <c r="DH47" s="4">
        <v>113</v>
      </c>
      <c r="DI47" s="80">
        <v>106.35</v>
      </c>
      <c r="DJ47" s="217">
        <v>99.67</v>
      </c>
      <c r="DK47" s="80">
        <v>100.87</v>
      </c>
      <c r="DL47" s="3">
        <v>135</v>
      </c>
      <c r="DP47" s="1"/>
      <c r="DQ47" s="1"/>
    </row>
    <row r="48" spans="1:121" s="3" customFormat="1" ht="15" x14ac:dyDescent="0.25">
      <c r="A48" s="303">
        <v>56</v>
      </c>
      <c r="B48">
        <v>45</v>
      </c>
      <c r="C48" s="3" t="s">
        <v>42</v>
      </c>
      <c r="D48" s="3" t="s">
        <v>445</v>
      </c>
      <c r="E48" s="14">
        <v>2020</v>
      </c>
      <c r="F48" s="82">
        <v>9600</v>
      </c>
      <c r="G48" s="82">
        <v>1551342</v>
      </c>
      <c r="H48" s="82">
        <v>1130451</v>
      </c>
      <c r="I48" s="82">
        <v>2097</v>
      </c>
      <c r="J48" s="82">
        <v>306215</v>
      </c>
      <c r="K48" s="82">
        <v>232131</v>
      </c>
      <c r="L48" s="131">
        <v>98</v>
      </c>
      <c r="M48" s="131">
        <v>0</v>
      </c>
      <c r="N48" s="131">
        <v>0</v>
      </c>
      <c r="O48" s="132">
        <v>0</v>
      </c>
      <c r="P48" s="3" t="s">
        <v>407</v>
      </c>
      <c r="Q48" s="79">
        <v>0</v>
      </c>
      <c r="R48" s="131">
        <v>20</v>
      </c>
      <c r="S48" s="131">
        <v>0</v>
      </c>
      <c r="T48" s="80" t="s">
        <v>407</v>
      </c>
      <c r="U48" s="80" t="s">
        <v>407</v>
      </c>
      <c r="V48" s="79">
        <v>20</v>
      </c>
      <c r="W48" s="131">
        <v>0</v>
      </c>
      <c r="X48" s="3" t="s">
        <v>407</v>
      </c>
      <c r="Y48" s="3" t="s">
        <v>407</v>
      </c>
      <c r="Z48" s="3" t="s">
        <v>407</v>
      </c>
      <c r="AA48" s="79">
        <v>0</v>
      </c>
      <c r="AB48" s="4">
        <v>118</v>
      </c>
      <c r="AC48" s="80">
        <v>106.36</v>
      </c>
      <c r="AD48" s="80">
        <v>99.68</v>
      </c>
      <c r="AE48" s="3">
        <v>100.88</v>
      </c>
      <c r="AF48" s="81">
        <v>130</v>
      </c>
      <c r="AG48" s="105">
        <v>22765086</v>
      </c>
      <c r="AH48" s="105">
        <v>0</v>
      </c>
      <c r="AI48" s="105">
        <v>0</v>
      </c>
      <c r="AJ48" s="105">
        <v>0</v>
      </c>
      <c r="AK48" s="82" t="s">
        <v>407</v>
      </c>
      <c r="AL48" s="135">
        <v>22765086</v>
      </c>
      <c r="AM48" s="135">
        <v>0</v>
      </c>
      <c r="AN48" s="82" t="s">
        <v>407</v>
      </c>
      <c r="AO48" s="82" t="s">
        <v>407</v>
      </c>
      <c r="AP48" s="105">
        <v>0</v>
      </c>
      <c r="AQ48" s="82" t="s">
        <v>407</v>
      </c>
      <c r="AR48" s="82" t="s">
        <v>407</v>
      </c>
      <c r="AS48" s="82" t="s">
        <v>407</v>
      </c>
      <c r="AT48" s="104">
        <v>2371</v>
      </c>
      <c r="AU48" s="82">
        <v>4198</v>
      </c>
      <c r="AV48" s="82">
        <v>3770</v>
      </c>
      <c r="AW48" s="80">
        <v>763.4</v>
      </c>
      <c r="AX48" s="82">
        <v>9600</v>
      </c>
      <c r="AY48" s="80">
        <v>12.5753942863834</v>
      </c>
      <c r="AZ48" s="83">
        <v>4.1000000000000002E-2</v>
      </c>
      <c r="BA48" s="3">
        <v>833</v>
      </c>
      <c r="BB48" s="3">
        <v>20293</v>
      </c>
      <c r="BC48" s="123">
        <v>102.3</v>
      </c>
      <c r="BD48" s="3">
        <v>104.2</v>
      </c>
      <c r="BE48" s="86"/>
      <c r="BF48" s="86"/>
      <c r="BG48" s="86"/>
      <c r="BH48" s="86" t="s">
        <v>407</v>
      </c>
      <c r="BI48" s="92">
        <v>298</v>
      </c>
      <c r="BJ48" s="86"/>
      <c r="BK48" s="86" t="s">
        <v>407</v>
      </c>
      <c r="BL48" s="86" t="s">
        <v>407</v>
      </c>
      <c r="BM48" s="86"/>
      <c r="BN48" s="86" t="s">
        <v>407</v>
      </c>
      <c r="BO48" s="86" t="s">
        <v>407</v>
      </c>
      <c r="BP48" s="86" t="s">
        <v>407</v>
      </c>
      <c r="BQ48" s="86" t="s">
        <v>407</v>
      </c>
      <c r="BR48" s="86" t="s">
        <v>407</v>
      </c>
      <c r="BV48" s="3" t="s">
        <v>407</v>
      </c>
      <c r="BW48" s="3" t="s">
        <v>42</v>
      </c>
      <c r="BY48" s="3" t="s">
        <v>407</v>
      </c>
      <c r="BZ48" s="3" t="s">
        <v>407</v>
      </c>
      <c r="CB48" s="3" t="s">
        <v>407</v>
      </c>
      <c r="CC48" s="3" t="s">
        <v>407</v>
      </c>
      <c r="CD48" s="3" t="s">
        <v>407</v>
      </c>
      <c r="CE48" s="85">
        <v>34385886</v>
      </c>
      <c r="CF48" s="82">
        <v>0</v>
      </c>
      <c r="CG48" s="82">
        <v>0</v>
      </c>
      <c r="CH48" s="82">
        <v>0</v>
      </c>
      <c r="CI48" s="82" t="s">
        <v>407</v>
      </c>
      <c r="CJ48" s="82">
        <v>34385886</v>
      </c>
      <c r="CK48" s="82">
        <v>0</v>
      </c>
      <c r="CL48" s="82" t="s">
        <v>407</v>
      </c>
      <c r="CM48" s="82" t="s">
        <v>407</v>
      </c>
      <c r="CN48" s="82">
        <v>0</v>
      </c>
      <c r="CO48" s="82" t="s">
        <v>407</v>
      </c>
      <c r="CP48" s="82" t="s">
        <v>407</v>
      </c>
      <c r="CQ48" s="82" t="s">
        <v>407</v>
      </c>
      <c r="CR48" s="131">
        <v>98</v>
      </c>
      <c r="CS48" s="131">
        <v>0</v>
      </c>
      <c r="CT48" s="131">
        <v>0</v>
      </c>
      <c r="CU48" s="132">
        <v>0</v>
      </c>
      <c r="CV48" s="3" t="s">
        <v>407</v>
      </c>
      <c r="CW48" s="79">
        <v>0</v>
      </c>
      <c r="CX48" s="131">
        <v>20</v>
      </c>
      <c r="CY48" s="131">
        <v>0</v>
      </c>
      <c r="CZ48" s="80" t="s">
        <v>407</v>
      </c>
      <c r="DA48" s="80" t="s">
        <v>407</v>
      </c>
      <c r="DB48" s="79">
        <v>20</v>
      </c>
      <c r="DC48" s="131">
        <v>0</v>
      </c>
      <c r="DD48" s="3" t="s">
        <v>407</v>
      </c>
      <c r="DE48" s="3" t="s">
        <v>407</v>
      </c>
      <c r="DF48" s="3" t="s">
        <v>407</v>
      </c>
      <c r="DG48" s="79">
        <v>0</v>
      </c>
      <c r="DH48" s="4">
        <v>118</v>
      </c>
      <c r="DI48" s="80">
        <v>106.35</v>
      </c>
      <c r="DJ48" s="217">
        <v>99.67</v>
      </c>
      <c r="DK48" s="80">
        <v>100.87</v>
      </c>
      <c r="DL48" s="3">
        <v>135</v>
      </c>
      <c r="DP48" s="1"/>
      <c r="DQ48" s="1"/>
    </row>
    <row r="49" spans="1:121" s="3" customFormat="1" ht="15" x14ac:dyDescent="0.25">
      <c r="A49" s="303">
        <v>57</v>
      </c>
      <c r="B49">
        <v>46</v>
      </c>
      <c r="C49" s="3" t="s">
        <v>43</v>
      </c>
      <c r="D49" s="3" t="s">
        <v>445</v>
      </c>
      <c r="E49" s="14">
        <v>2020</v>
      </c>
      <c r="F49" s="82">
        <v>2398</v>
      </c>
      <c r="G49" s="82">
        <v>1551342</v>
      </c>
      <c r="H49" s="82">
        <v>1130451</v>
      </c>
      <c r="I49" s="82">
        <v>473</v>
      </c>
      <c r="J49" s="82">
        <v>306215</v>
      </c>
      <c r="K49" s="82">
        <v>232131</v>
      </c>
      <c r="L49" s="131">
        <v>34</v>
      </c>
      <c r="M49" s="131">
        <v>0</v>
      </c>
      <c r="N49" s="131">
        <v>0</v>
      </c>
      <c r="O49" s="132">
        <v>0</v>
      </c>
      <c r="P49" s="3" t="s">
        <v>407</v>
      </c>
      <c r="Q49" s="79">
        <v>0</v>
      </c>
      <c r="R49" s="131">
        <v>0</v>
      </c>
      <c r="S49" s="131">
        <v>0</v>
      </c>
      <c r="T49" s="80" t="s">
        <v>407</v>
      </c>
      <c r="U49" s="80" t="s">
        <v>407</v>
      </c>
      <c r="V49" s="79">
        <v>0</v>
      </c>
      <c r="W49" s="131">
        <v>65</v>
      </c>
      <c r="X49" s="3" t="s">
        <v>407</v>
      </c>
      <c r="Y49" s="3" t="s">
        <v>407</v>
      </c>
      <c r="Z49" s="3" t="s">
        <v>407</v>
      </c>
      <c r="AA49" s="79">
        <v>65</v>
      </c>
      <c r="AB49" s="4">
        <v>99</v>
      </c>
      <c r="AC49" s="80">
        <v>106.36</v>
      </c>
      <c r="AD49" s="80">
        <v>99.68</v>
      </c>
      <c r="AE49" s="3">
        <v>100.88</v>
      </c>
      <c r="AF49" s="81">
        <v>130</v>
      </c>
      <c r="AG49" s="105">
        <v>6207827</v>
      </c>
      <c r="AH49" s="105">
        <v>0</v>
      </c>
      <c r="AI49" s="105">
        <v>0</v>
      </c>
      <c r="AJ49" s="105">
        <v>0</v>
      </c>
      <c r="AK49" s="82" t="s">
        <v>407</v>
      </c>
      <c r="AL49" s="135">
        <v>0</v>
      </c>
      <c r="AM49" s="135">
        <v>0</v>
      </c>
      <c r="AN49" s="82" t="s">
        <v>407</v>
      </c>
      <c r="AO49" s="82" t="s">
        <v>407</v>
      </c>
      <c r="AP49" s="105">
        <v>6207827</v>
      </c>
      <c r="AQ49" s="82" t="s">
        <v>407</v>
      </c>
      <c r="AR49" s="82" t="s">
        <v>407</v>
      </c>
      <c r="AS49" s="82" t="s">
        <v>407</v>
      </c>
      <c r="AT49" s="104">
        <v>2589</v>
      </c>
      <c r="AU49" s="82">
        <v>4198</v>
      </c>
      <c r="AV49" s="82">
        <v>3770</v>
      </c>
      <c r="AW49" s="80">
        <v>292.92</v>
      </c>
      <c r="AX49" s="82">
        <v>2398</v>
      </c>
      <c r="AY49" s="80">
        <v>8.1866063451888795</v>
      </c>
      <c r="AZ49" s="83">
        <v>0.19539999999999999</v>
      </c>
      <c r="BA49" s="3">
        <v>2626</v>
      </c>
      <c r="BB49" s="3">
        <v>13440</v>
      </c>
      <c r="BC49" s="123">
        <v>102.3</v>
      </c>
      <c r="BD49" s="3">
        <v>104.2</v>
      </c>
      <c r="BE49" s="86"/>
      <c r="BF49" s="86"/>
      <c r="BG49" s="86"/>
      <c r="BH49" s="86" t="s">
        <v>407</v>
      </c>
      <c r="BI49" s="92"/>
      <c r="BJ49" s="86"/>
      <c r="BK49" s="86" t="s">
        <v>407</v>
      </c>
      <c r="BL49" s="86" t="s">
        <v>407</v>
      </c>
      <c r="BM49" s="86">
        <v>268</v>
      </c>
      <c r="BN49" s="86" t="s">
        <v>407</v>
      </c>
      <c r="BO49" s="86" t="s">
        <v>407</v>
      </c>
      <c r="BP49" s="86" t="s">
        <v>407</v>
      </c>
      <c r="BQ49" s="86" t="s">
        <v>407</v>
      </c>
      <c r="BR49" s="86" t="s">
        <v>407</v>
      </c>
      <c r="BV49" s="3" t="s">
        <v>407</v>
      </c>
      <c r="BY49" s="3" t="s">
        <v>407</v>
      </c>
      <c r="BZ49" s="3" t="s">
        <v>407</v>
      </c>
      <c r="CA49" s="3" t="s">
        <v>394</v>
      </c>
      <c r="CB49" s="3" t="s">
        <v>407</v>
      </c>
      <c r="CC49" s="3" t="s">
        <v>407</v>
      </c>
      <c r="CD49" s="3" t="s">
        <v>407</v>
      </c>
      <c r="CE49" s="85">
        <v>8587842</v>
      </c>
      <c r="CF49" s="82">
        <v>0</v>
      </c>
      <c r="CG49" s="82">
        <v>0</v>
      </c>
      <c r="CH49" s="82">
        <v>0</v>
      </c>
      <c r="CI49" s="82" t="s">
        <v>407</v>
      </c>
      <c r="CJ49" s="82">
        <v>0</v>
      </c>
      <c r="CK49" s="82">
        <v>0</v>
      </c>
      <c r="CL49" s="82" t="s">
        <v>407</v>
      </c>
      <c r="CM49" s="82" t="s">
        <v>407</v>
      </c>
      <c r="CN49" s="82">
        <v>8587842</v>
      </c>
      <c r="CO49" s="82" t="s">
        <v>407</v>
      </c>
      <c r="CP49" s="82" t="s">
        <v>407</v>
      </c>
      <c r="CQ49" s="82" t="s">
        <v>407</v>
      </c>
      <c r="CR49" s="131">
        <v>34</v>
      </c>
      <c r="CS49" s="131">
        <v>0</v>
      </c>
      <c r="CT49" s="131">
        <v>0</v>
      </c>
      <c r="CU49" s="132">
        <v>0</v>
      </c>
      <c r="CV49" s="3" t="s">
        <v>407</v>
      </c>
      <c r="CW49" s="79">
        <v>0</v>
      </c>
      <c r="CX49" s="131">
        <v>0</v>
      </c>
      <c r="CY49" s="131">
        <v>0</v>
      </c>
      <c r="CZ49" s="80" t="s">
        <v>407</v>
      </c>
      <c r="DA49" s="80" t="s">
        <v>407</v>
      </c>
      <c r="DB49" s="79">
        <v>0</v>
      </c>
      <c r="DC49" s="131">
        <v>65</v>
      </c>
      <c r="DD49" s="3" t="s">
        <v>407</v>
      </c>
      <c r="DE49" s="3" t="s">
        <v>407</v>
      </c>
      <c r="DF49" s="3" t="s">
        <v>407</v>
      </c>
      <c r="DG49" s="79">
        <v>65</v>
      </c>
      <c r="DH49" s="4">
        <v>99</v>
      </c>
      <c r="DI49" s="80">
        <v>106.35</v>
      </c>
      <c r="DJ49" s="217">
        <v>99.67</v>
      </c>
      <c r="DK49" s="80">
        <v>100.87</v>
      </c>
      <c r="DL49" s="3">
        <v>135</v>
      </c>
      <c r="DP49" s="1"/>
      <c r="DQ49" s="1"/>
    </row>
    <row r="50" spans="1:121" s="3" customFormat="1" ht="15" x14ac:dyDescent="0.25">
      <c r="A50" s="303">
        <v>58</v>
      </c>
      <c r="B50">
        <v>47</v>
      </c>
      <c r="C50" s="3" t="s">
        <v>44</v>
      </c>
      <c r="D50" s="3" t="s">
        <v>445</v>
      </c>
      <c r="E50" s="14">
        <v>2020</v>
      </c>
      <c r="F50" s="82">
        <v>5273</v>
      </c>
      <c r="G50" s="82">
        <v>1551342</v>
      </c>
      <c r="H50" s="82">
        <v>1130451</v>
      </c>
      <c r="I50" s="82">
        <v>1162</v>
      </c>
      <c r="J50" s="82">
        <v>306215</v>
      </c>
      <c r="K50" s="82">
        <v>232131</v>
      </c>
      <c r="L50" s="131">
        <v>115</v>
      </c>
      <c r="M50" s="131">
        <v>0</v>
      </c>
      <c r="N50" s="131">
        <v>0</v>
      </c>
      <c r="O50" s="132">
        <v>0</v>
      </c>
      <c r="P50" s="3" t="s">
        <v>407</v>
      </c>
      <c r="Q50" s="79">
        <v>0</v>
      </c>
      <c r="R50" s="131">
        <v>0</v>
      </c>
      <c r="S50" s="131">
        <v>0</v>
      </c>
      <c r="T50" s="80" t="s">
        <v>407</v>
      </c>
      <c r="U50" s="80" t="s">
        <v>407</v>
      </c>
      <c r="V50" s="79">
        <v>0</v>
      </c>
      <c r="W50" s="131">
        <v>0</v>
      </c>
      <c r="X50" s="3" t="s">
        <v>407</v>
      </c>
      <c r="Y50" s="3" t="s">
        <v>407</v>
      </c>
      <c r="Z50" s="3" t="s">
        <v>407</v>
      </c>
      <c r="AA50" s="79">
        <v>0</v>
      </c>
      <c r="AB50" s="4">
        <v>115</v>
      </c>
      <c r="AC50" s="80">
        <v>106.36</v>
      </c>
      <c r="AD50" s="80">
        <v>99.68</v>
      </c>
      <c r="AE50" s="3">
        <v>100.88</v>
      </c>
      <c r="AF50" s="81">
        <v>130</v>
      </c>
      <c r="AG50" s="105">
        <v>11324630</v>
      </c>
      <c r="AH50" s="105">
        <v>0</v>
      </c>
      <c r="AI50" s="105">
        <v>0</v>
      </c>
      <c r="AJ50" s="105">
        <v>0</v>
      </c>
      <c r="AK50" s="82" t="s">
        <v>407</v>
      </c>
      <c r="AL50" s="135">
        <v>0</v>
      </c>
      <c r="AM50" s="135">
        <v>0</v>
      </c>
      <c r="AN50" s="82" t="s">
        <v>407</v>
      </c>
      <c r="AO50" s="82" t="s">
        <v>407</v>
      </c>
      <c r="AP50" s="105">
        <v>0</v>
      </c>
      <c r="AQ50" s="82" t="s">
        <v>407</v>
      </c>
      <c r="AR50" s="82" t="s">
        <v>407</v>
      </c>
      <c r="AS50" s="82" t="s">
        <v>407</v>
      </c>
      <c r="AT50" s="104">
        <v>2148</v>
      </c>
      <c r="AU50" s="82">
        <v>4198</v>
      </c>
      <c r="AV50" s="82">
        <v>3770</v>
      </c>
      <c r="AW50" s="80">
        <v>442.32</v>
      </c>
      <c r="AX50" s="82">
        <v>5273</v>
      </c>
      <c r="AY50" s="80">
        <v>11.921205887197701</v>
      </c>
      <c r="AZ50" s="83">
        <v>3.8100000000000002E-2</v>
      </c>
      <c r="BA50" s="3">
        <v>749</v>
      </c>
      <c r="BB50" s="3">
        <v>19664</v>
      </c>
      <c r="BC50" s="123">
        <v>102.3</v>
      </c>
      <c r="BD50" s="3">
        <v>104.2</v>
      </c>
      <c r="BE50" s="86"/>
      <c r="BF50" s="86"/>
      <c r="BG50" s="86"/>
      <c r="BH50" s="86" t="s">
        <v>407</v>
      </c>
      <c r="BI50" s="92"/>
      <c r="BJ50" s="86"/>
      <c r="BK50" s="86" t="s">
        <v>407</v>
      </c>
      <c r="BL50" s="86" t="s">
        <v>407</v>
      </c>
      <c r="BM50" s="86"/>
      <c r="BN50" s="86" t="s">
        <v>407</v>
      </c>
      <c r="BO50" s="86" t="s">
        <v>407</v>
      </c>
      <c r="BP50" s="86" t="s">
        <v>407</v>
      </c>
      <c r="BQ50" s="86" t="s">
        <v>407</v>
      </c>
      <c r="BR50" s="86" t="s">
        <v>407</v>
      </c>
      <c r="BV50" s="3" t="s">
        <v>407</v>
      </c>
      <c r="BY50" s="3" t="s">
        <v>407</v>
      </c>
      <c r="BZ50" s="3" t="s">
        <v>407</v>
      </c>
      <c r="CB50" s="3" t="s">
        <v>407</v>
      </c>
      <c r="CC50" s="3" t="s">
        <v>407</v>
      </c>
      <c r="CD50" s="3" t="s">
        <v>407</v>
      </c>
      <c r="CE50" s="85">
        <v>18883475</v>
      </c>
      <c r="CF50" s="82">
        <v>0</v>
      </c>
      <c r="CG50" s="82">
        <v>0</v>
      </c>
      <c r="CH50" s="82">
        <v>0</v>
      </c>
      <c r="CI50" s="82" t="s">
        <v>407</v>
      </c>
      <c r="CJ50" s="82">
        <v>0</v>
      </c>
      <c r="CK50" s="82">
        <v>0</v>
      </c>
      <c r="CL50" s="82" t="s">
        <v>407</v>
      </c>
      <c r="CM50" s="82" t="s">
        <v>407</v>
      </c>
      <c r="CN50" s="82">
        <v>0</v>
      </c>
      <c r="CO50" s="82" t="s">
        <v>407</v>
      </c>
      <c r="CP50" s="82" t="s">
        <v>407</v>
      </c>
      <c r="CQ50" s="82" t="s">
        <v>407</v>
      </c>
      <c r="CR50" s="131">
        <v>115</v>
      </c>
      <c r="CS50" s="131">
        <v>0</v>
      </c>
      <c r="CT50" s="131">
        <v>0</v>
      </c>
      <c r="CU50" s="132">
        <v>0</v>
      </c>
      <c r="CV50" s="3" t="s">
        <v>407</v>
      </c>
      <c r="CW50" s="79">
        <v>0</v>
      </c>
      <c r="CX50" s="131">
        <v>0</v>
      </c>
      <c r="CY50" s="131">
        <v>0</v>
      </c>
      <c r="CZ50" s="80" t="s">
        <v>407</v>
      </c>
      <c r="DA50" s="80" t="s">
        <v>407</v>
      </c>
      <c r="DB50" s="79">
        <v>0</v>
      </c>
      <c r="DC50" s="131">
        <v>0</v>
      </c>
      <c r="DD50" s="3" t="s">
        <v>407</v>
      </c>
      <c r="DE50" s="3" t="s">
        <v>407</v>
      </c>
      <c r="DF50" s="3" t="s">
        <v>407</v>
      </c>
      <c r="DG50" s="79">
        <v>0</v>
      </c>
      <c r="DH50" s="4">
        <v>115</v>
      </c>
      <c r="DI50" s="80">
        <v>106.35</v>
      </c>
      <c r="DJ50" s="217">
        <v>99.67</v>
      </c>
      <c r="DK50" s="80">
        <v>100.87</v>
      </c>
      <c r="DL50" s="3">
        <v>135</v>
      </c>
      <c r="DP50" s="1"/>
      <c r="DQ50" s="1"/>
    </row>
    <row r="51" spans="1:121" s="3" customFormat="1" ht="15" x14ac:dyDescent="0.25">
      <c r="A51" s="303">
        <v>59</v>
      </c>
      <c r="B51">
        <v>48</v>
      </c>
      <c r="C51" s="3" t="s">
        <v>45</v>
      </c>
      <c r="D51" s="3" t="s">
        <v>445</v>
      </c>
      <c r="E51" s="14">
        <v>2020</v>
      </c>
      <c r="F51" s="82">
        <v>2019</v>
      </c>
      <c r="G51" s="82">
        <v>1551342</v>
      </c>
      <c r="H51" s="82">
        <v>1130451</v>
      </c>
      <c r="I51" s="82">
        <v>456</v>
      </c>
      <c r="J51" s="82">
        <v>306215</v>
      </c>
      <c r="K51" s="82">
        <v>232131</v>
      </c>
      <c r="L51" s="131">
        <v>44</v>
      </c>
      <c r="M51" s="131">
        <v>54</v>
      </c>
      <c r="N51" s="131">
        <v>0</v>
      </c>
      <c r="O51" s="132">
        <v>0</v>
      </c>
      <c r="P51" s="3" t="s">
        <v>407</v>
      </c>
      <c r="Q51" s="79">
        <v>54</v>
      </c>
      <c r="R51" s="131">
        <v>18</v>
      </c>
      <c r="S51" s="131">
        <v>0</v>
      </c>
      <c r="T51" s="80" t="s">
        <v>407</v>
      </c>
      <c r="U51" s="80" t="s">
        <v>407</v>
      </c>
      <c r="V51" s="79">
        <v>18</v>
      </c>
      <c r="W51" s="131">
        <v>0</v>
      </c>
      <c r="X51" s="3" t="s">
        <v>407</v>
      </c>
      <c r="Y51" s="3" t="s">
        <v>407</v>
      </c>
      <c r="Z51" s="3" t="s">
        <v>407</v>
      </c>
      <c r="AA51" s="79">
        <v>0</v>
      </c>
      <c r="AB51" s="4">
        <v>116</v>
      </c>
      <c r="AC51" s="80">
        <v>106.36</v>
      </c>
      <c r="AD51" s="80">
        <v>99.68</v>
      </c>
      <c r="AE51" s="3">
        <v>100.88</v>
      </c>
      <c r="AF51" s="81">
        <v>130</v>
      </c>
      <c r="AG51" s="105">
        <v>4803355</v>
      </c>
      <c r="AH51" s="105">
        <v>4803355</v>
      </c>
      <c r="AI51" s="105">
        <v>0</v>
      </c>
      <c r="AJ51" s="105">
        <v>0</v>
      </c>
      <c r="AK51" s="82" t="s">
        <v>407</v>
      </c>
      <c r="AL51" s="135">
        <v>4803355</v>
      </c>
      <c r="AM51" s="135">
        <v>0</v>
      </c>
      <c r="AN51" s="82" t="s">
        <v>407</v>
      </c>
      <c r="AO51" s="82" t="s">
        <v>407</v>
      </c>
      <c r="AP51" s="105">
        <v>0</v>
      </c>
      <c r="AQ51" s="82" t="s">
        <v>407</v>
      </c>
      <c r="AR51" s="82" t="s">
        <v>407</v>
      </c>
      <c r="AS51" s="82" t="s">
        <v>407</v>
      </c>
      <c r="AT51" s="104">
        <v>2379</v>
      </c>
      <c r="AU51" s="82">
        <v>4198</v>
      </c>
      <c r="AV51" s="82">
        <v>3770</v>
      </c>
      <c r="AW51" s="80">
        <v>331.28</v>
      </c>
      <c r="AX51" s="82">
        <v>2019</v>
      </c>
      <c r="AY51" s="80">
        <v>6.0944948827697303</v>
      </c>
      <c r="AZ51" s="83">
        <v>2.5000000000000001E-3</v>
      </c>
      <c r="BA51" s="3">
        <v>25</v>
      </c>
      <c r="BB51" s="3">
        <v>9876</v>
      </c>
      <c r="BC51" s="123">
        <v>102.3</v>
      </c>
      <c r="BD51" s="3">
        <v>104.2</v>
      </c>
      <c r="BE51" s="86">
        <v>190</v>
      </c>
      <c r="BF51" s="86"/>
      <c r="BG51" s="86"/>
      <c r="BH51" s="86" t="s">
        <v>407</v>
      </c>
      <c r="BI51" s="92">
        <v>60</v>
      </c>
      <c r="BJ51" s="86"/>
      <c r="BK51" s="86" t="s">
        <v>407</v>
      </c>
      <c r="BL51" s="86" t="s">
        <v>407</v>
      </c>
      <c r="BM51" s="86"/>
      <c r="BN51" s="86" t="s">
        <v>407</v>
      </c>
      <c r="BO51" s="86" t="s">
        <v>407</v>
      </c>
      <c r="BP51" s="86" t="s">
        <v>407</v>
      </c>
      <c r="BQ51" s="86" t="s">
        <v>407</v>
      </c>
      <c r="BR51" s="86" t="s">
        <v>407</v>
      </c>
      <c r="BS51" s="3" t="s">
        <v>45</v>
      </c>
      <c r="BV51" s="3" t="s">
        <v>407</v>
      </c>
      <c r="BW51" s="3" t="s">
        <v>39</v>
      </c>
      <c r="BY51" s="3" t="s">
        <v>407</v>
      </c>
      <c r="BZ51" s="3" t="s">
        <v>407</v>
      </c>
      <c r="CB51" s="3" t="s">
        <v>407</v>
      </c>
      <c r="CC51" s="3" t="s">
        <v>407</v>
      </c>
      <c r="CD51" s="3" t="s">
        <v>407</v>
      </c>
      <c r="CE51" s="85">
        <v>7231202</v>
      </c>
      <c r="CF51" s="82">
        <v>7231202</v>
      </c>
      <c r="CG51" s="82">
        <v>0</v>
      </c>
      <c r="CH51" s="82">
        <v>0</v>
      </c>
      <c r="CI51" s="82" t="s">
        <v>407</v>
      </c>
      <c r="CJ51" s="82">
        <v>7231202</v>
      </c>
      <c r="CK51" s="82">
        <v>0</v>
      </c>
      <c r="CL51" s="82" t="s">
        <v>407</v>
      </c>
      <c r="CM51" s="82" t="s">
        <v>407</v>
      </c>
      <c r="CN51" s="82">
        <v>0</v>
      </c>
      <c r="CO51" s="82" t="s">
        <v>407</v>
      </c>
      <c r="CP51" s="82" t="s">
        <v>407</v>
      </c>
      <c r="CQ51" s="82" t="s">
        <v>407</v>
      </c>
      <c r="CR51" s="131">
        <v>44</v>
      </c>
      <c r="CS51" s="131">
        <v>54</v>
      </c>
      <c r="CT51" s="131">
        <v>0</v>
      </c>
      <c r="CU51" s="132">
        <v>0</v>
      </c>
      <c r="CV51" s="3" t="s">
        <v>407</v>
      </c>
      <c r="CW51" s="79">
        <v>54</v>
      </c>
      <c r="CX51" s="131">
        <v>18</v>
      </c>
      <c r="CY51" s="131">
        <v>0</v>
      </c>
      <c r="CZ51" s="80" t="s">
        <v>407</v>
      </c>
      <c r="DA51" s="80" t="s">
        <v>407</v>
      </c>
      <c r="DB51" s="79">
        <v>18</v>
      </c>
      <c r="DC51" s="131">
        <v>0</v>
      </c>
      <c r="DD51" s="3" t="s">
        <v>407</v>
      </c>
      <c r="DE51" s="3" t="s">
        <v>407</v>
      </c>
      <c r="DF51" s="3" t="s">
        <v>407</v>
      </c>
      <c r="DG51" s="79">
        <v>0</v>
      </c>
      <c r="DH51" s="4">
        <v>116</v>
      </c>
      <c r="DI51" s="80">
        <v>106.35</v>
      </c>
      <c r="DJ51" s="217">
        <v>99.67</v>
      </c>
      <c r="DK51" s="80">
        <v>100.87</v>
      </c>
      <c r="DL51" s="3">
        <v>135</v>
      </c>
      <c r="DP51" s="1"/>
      <c r="DQ51" s="1"/>
    </row>
    <row r="52" spans="1:121" s="3" customFormat="1" ht="15" x14ac:dyDescent="0.25">
      <c r="A52" s="303">
        <v>60</v>
      </c>
      <c r="B52">
        <v>49</v>
      </c>
      <c r="C52" s="3" t="s">
        <v>46</v>
      </c>
      <c r="D52" s="3" t="s">
        <v>445</v>
      </c>
      <c r="E52" s="14">
        <v>2020</v>
      </c>
      <c r="F52" s="82">
        <v>2957</v>
      </c>
      <c r="G52" s="82">
        <v>1551342</v>
      </c>
      <c r="H52" s="82">
        <v>1130451</v>
      </c>
      <c r="I52" s="82">
        <v>596</v>
      </c>
      <c r="J52" s="82">
        <v>306215</v>
      </c>
      <c r="K52" s="82">
        <v>232131</v>
      </c>
      <c r="L52" s="131">
        <v>49</v>
      </c>
      <c r="M52" s="131">
        <v>50</v>
      </c>
      <c r="N52" s="131">
        <v>0</v>
      </c>
      <c r="O52" s="132">
        <v>0</v>
      </c>
      <c r="P52" s="3" t="s">
        <v>407</v>
      </c>
      <c r="Q52" s="79">
        <v>50</v>
      </c>
      <c r="R52" s="131">
        <v>18</v>
      </c>
      <c r="S52" s="131">
        <v>0</v>
      </c>
      <c r="T52" s="80" t="s">
        <v>407</v>
      </c>
      <c r="U52" s="80" t="s">
        <v>407</v>
      </c>
      <c r="V52" s="79">
        <v>18</v>
      </c>
      <c r="W52" s="131">
        <v>0</v>
      </c>
      <c r="X52" s="3" t="s">
        <v>407</v>
      </c>
      <c r="Y52" s="3" t="s">
        <v>407</v>
      </c>
      <c r="Z52" s="3" t="s">
        <v>407</v>
      </c>
      <c r="AA52" s="79">
        <v>0</v>
      </c>
      <c r="AB52" s="4">
        <v>117</v>
      </c>
      <c r="AC52" s="80">
        <v>106.36</v>
      </c>
      <c r="AD52" s="80">
        <v>99.68</v>
      </c>
      <c r="AE52" s="3">
        <v>100.88</v>
      </c>
      <c r="AF52" s="81">
        <v>130</v>
      </c>
      <c r="AG52" s="105">
        <v>6015206</v>
      </c>
      <c r="AH52" s="105">
        <v>6015206</v>
      </c>
      <c r="AI52" s="105">
        <v>0</v>
      </c>
      <c r="AJ52" s="105">
        <v>0</v>
      </c>
      <c r="AK52" s="82" t="s">
        <v>407</v>
      </c>
      <c r="AL52" s="135">
        <v>6015206</v>
      </c>
      <c r="AM52" s="135">
        <v>0</v>
      </c>
      <c r="AN52" s="82" t="s">
        <v>407</v>
      </c>
      <c r="AO52" s="82" t="s">
        <v>407</v>
      </c>
      <c r="AP52" s="105">
        <v>0</v>
      </c>
      <c r="AQ52" s="82" t="s">
        <v>407</v>
      </c>
      <c r="AR52" s="82" t="s">
        <v>407</v>
      </c>
      <c r="AS52" s="82" t="s">
        <v>407</v>
      </c>
      <c r="AT52" s="104">
        <v>2034</v>
      </c>
      <c r="AU52" s="82">
        <v>4198</v>
      </c>
      <c r="AV52" s="82">
        <v>3770</v>
      </c>
      <c r="AW52" s="80">
        <v>625.57000000000005</v>
      </c>
      <c r="AX52" s="82">
        <v>2957</v>
      </c>
      <c r="AY52" s="80">
        <v>4.7269085071455104</v>
      </c>
      <c r="AZ52" s="83">
        <v>0</v>
      </c>
      <c r="BA52" s="3">
        <v>0</v>
      </c>
      <c r="BB52" s="3">
        <v>7654</v>
      </c>
      <c r="BC52" s="123">
        <v>102.3</v>
      </c>
      <c r="BD52" s="3">
        <v>104.2</v>
      </c>
      <c r="BE52" s="86">
        <v>223</v>
      </c>
      <c r="BF52" s="86"/>
      <c r="BG52" s="86"/>
      <c r="BH52" s="86" t="s">
        <v>407</v>
      </c>
      <c r="BI52" s="92">
        <v>70</v>
      </c>
      <c r="BJ52" s="86"/>
      <c r="BK52" s="86" t="s">
        <v>407</v>
      </c>
      <c r="BL52" s="86" t="s">
        <v>407</v>
      </c>
      <c r="BM52" s="86"/>
      <c r="BN52" s="86" t="s">
        <v>407</v>
      </c>
      <c r="BO52" s="86" t="s">
        <v>407</v>
      </c>
      <c r="BP52" s="86" t="s">
        <v>407</v>
      </c>
      <c r="BQ52" s="86" t="s">
        <v>407</v>
      </c>
      <c r="BR52" s="86" t="s">
        <v>407</v>
      </c>
      <c r="BS52" s="3" t="s">
        <v>46</v>
      </c>
      <c r="BV52" s="3" t="s">
        <v>407</v>
      </c>
      <c r="BW52" s="3" t="s">
        <v>39</v>
      </c>
      <c r="BY52" s="3" t="s">
        <v>407</v>
      </c>
      <c r="BZ52" s="3" t="s">
        <v>407</v>
      </c>
      <c r="CB52" s="3" t="s">
        <v>407</v>
      </c>
      <c r="CC52" s="3" t="s">
        <v>407</v>
      </c>
      <c r="CD52" s="3" t="s">
        <v>407</v>
      </c>
      <c r="CE52" s="85">
        <v>10591163</v>
      </c>
      <c r="CF52" s="82">
        <v>10591163</v>
      </c>
      <c r="CG52" s="82">
        <v>0</v>
      </c>
      <c r="CH52" s="82">
        <v>0</v>
      </c>
      <c r="CI52" s="82" t="s">
        <v>407</v>
      </c>
      <c r="CJ52" s="82">
        <v>10591163</v>
      </c>
      <c r="CK52" s="82">
        <v>0</v>
      </c>
      <c r="CL52" s="82" t="s">
        <v>407</v>
      </c>
      <c r="CM52" s="82" t="s">
        <v>407</v>
      </c>
      <c r="CN52" s="82">
        <v>0</v>
      </c>
      <c r="CO52" s="82" t="s">
        <v>407</v>
      </c>
      <c r="CP52" s="82" t="s">
        <v>407</v>
      </c>
      <c r="CQ52" s="82" t="s">
        <v>407</v>
      </c>
      <c r="CR52" s="131">
        <v>49</v>
      </c>
      <c r="CS52" s="131">
        <v>50</v>
      </c>
      <c r="CT52" s="131">
        <v>0</v>
      </c>
      <c r="CU52" s="132">
        <v>0</v>
      </c>
      <c r="CV52" s="3" t="s">
        <v>407</v>
      </c>
      <c r="CW52" s="79">
        <v>50</v>
      </c>
      <c r="CX52" s="131">
        <v>18</v>
      </c>
      <c r="CY52" s="131">
        <v>0</v>
      </c>
      <c r="CZ52" s="80" t="s">
        <v>407</v>
      </c>
      <c r="DA52" s="80" t="s">
        <v>407</v>
      </c>
      <c r="DB52" s="79">
        <v>18</v>
      </c>
      <c r="DC52" s="131">
        <v>0</v>
      </c>
      <c r="DD52" s="3" t="s">
        <v>407</v>
      </c>
      <c r="DE52" s="3" t="s">
        <v>407</v>
      </c>
      <c r="DF52" s="3" t="s">
        <v>407</v>
      </c>
      <c r="DG52" s="79">
        <v>0</v>
      </c>
      <c r="DH52" s="4">
        <v>117</v>
      </c>
      <c r="DI52" s="80">
        <v>106.35</v>
      </c>
      <c r="DJ52" s="217">
        <v>99.67</v>
      </c>
      <c r="DK52" s="80">
        <v>100.87</v>
      </c>
      <c r="DL52" s="3">
        <v>135</v>
      </c>
      <c r="DP52" s="1"/>
      <c r="DQ52" s="1"/>
    </row>
    <row r="53" spans="1:121" s="3" customFormat="1" ht="15" x14ac:dyDescent="0.25">
      <c r="A53" s="303">
        <v>61</v>
      </c>
      <c r="B53">
        <v>50</v>
      </c>
      <c r="C53" s="3" t="s">
        <v>47</v>
      </c>
      <c r="D53" s="3" t="s">
        <v>445</v>
      </c>
      <c r="E53" s="14">
        <v>2020</v>
      </c>
      <c r="F53" s="82">
        <v>1066</v>
      </c>
      <c r="G53" s="82">
        <v>1551342</v>
      </c>
      <c r="H53" s="82">
        <v>1130451</v>
      </c>
      <c r="I53" s="82">
        <v>226</v>
      </c>
      <c r="J53" s="82">
        <v>306215</v>
      </c>
      <c r="K53" s="82">
        <v>232131</v>
      </c>
      <c r="L53" s="131">
        <v>35</v>
      </c>
      <c r="M53" s="131">
        <v>0</v>
      </c>
      <c r="N53" s="131">
        <v>0</v>
      </c>
      <c r="O53" s="132">
        <v>0</v>
      </c>
      <c r="P53" s="3" t="s">
        <v>407</v>
      </c>
      <c r="Q53" s="79">
        <v>0</v>
      </c>
      <c r="R53" s="131">
        <v>0</v>
      </c>
      <c r="S53" s="131">
        <v>0</v>
      </c>
      <c r="T53" s="80" t="s">
        <v>407</v>
      </c>
      <c r="U53" s="80" t="s">
        <v>407</v>
      </c>
      <c r="V53" s="79">
        <v>0</v>
      </c>
      <c r="W53" s="131">
        <v>69</v>
      </c>
      <c r="X53" s="3" t="s">
        <v>407</v>
      </c>
      <c r="Y53" s="3" t="s">
        <v>407</v>
      </c>
      <c r="Z53" s="3" t="s">
        <v>407</v>
      </c>
      <c r="AA53" s="79">
        <v>69</v>
      </c>
      <c r="AB53" s="4">
        <v>104</v>
      </c>
      <c r="AC53" s="80">
        <v>106.36</v>
      </c>
      <c r="AD53" s="80">
        <v>99.68</v>
      </c>
      <c r="AE53" s="3">
        <v>100.88</v>
      </c>
      <c r="AF53" s="81">
        <v>130</v>
      </c>
      <c r="AG53" s="105">
        <v>3728732</v>
      </c>
      <c r="AH53" s="105">
        <v>0</v>
      </c>
      <c r="AI53" s="105">
        <v>0</v>
      </c>
      <c r="AJ53" s="105">
        <v>0</v>
      </c>
      <c r="AK53" s="82" t="s">
        <v>407</v>
      </c>
      <c r="AL53" s="135">
        <v>0</v>
      </c>
      <c r="AM53" s="135">
        <v>0</v>
      </c>
      <c r="AN53" s="82" t="s">
        <v>407</v>
      </c>
      <c r="AO53" s="82" t="s">
        <v>407</v>
      </c>
      <c r="AP53" s="105">
        <v>3728732</v>
      </c>
      <c r="AQ53" s="82" t="s">
        <v>407</v>
      </c>
      <c r="AR53" s="82" t="s">
        <v>407</v>
      </c>
      <c r="AS53" s="82" t="s">
        <v>407</v>
      </c>
      <c r="AT53" s="104">
        <v>3498</v>
      </c>
      <c r="AU53" s="82">
        <v>4198</v>
      </c>
      <c r="AV53" s="82">
        <v>3770</v>
      </c>
      <c r="AW53" s="80">
        <v>220.76</v>
      </c>
      <c r="AX53" s="82">
        <v>1066</v>
      </c>
      <c r="AY53" s="80">
        <v>4.8287684198404701</v>
      </c>
      <c r="AZ53" s="83">
        <v>8.8000000000000005E-3</v>
      </c>
      <c r="BA53" s="3">
        <v>69</v>
      </c>
      <c r="BB53" s="3">
        <v>7858</v>
      </c>
      <c r="BC53" s="123">
        <v>102.3</v>
      </c>
      <c r="BD53" s="3">
        <v>104.2</v>
      </c>
      <c r="BE53" s="86"/>
      <c r="BF53" s="86"/>
      <c r="BG53" s="86"/>
      <c r="BH53" s="86" t="s">
        <v>407</v>
      </c>
      <c r="BI53" s="92"/>
      <c r="BJ53" s="86"/>
      <c r="BK53" s="86" t="s">
        <v>407</v>
      </c>
      <c r="BL53" s="86" t="s">
        <v>407</v>
      </c>
      <c r="BM53" s="86">
        <v>121</v>
      </c>
      <c r="BN53" s="86" t="s">
        <v>407</v>
      </c>
      <c r="BO53" s="86" t="s">
        <v>407</v>
      </c>
      <c r="BP53" s="86" t="s">
        <v>407</v>
      </c>
      <c r="BQ53" s="86" t="s">
        <v>407</v>
      </c>
      <c r="BR53" s="86" t="s">
        <v>407</v>
      </c>
      <c r="BV53" s="3" t="s">
        <v>407</v>
      </c>
      <c r="BY53" s="3" t="s">
        <v>407</v>
      </c>
      <c r="BZ53" s="3" t="s">
        <v>407</v>
      </c>
      <c r="CA53" s="3" t="s">
        <v>315</v>
      </c>
      <c r="CB53" s="3" t="s">
        <v>407</v>
      </c>
      <c r="CC53" s="3" t="s">
        <v>407</v>
      </c>
      <c r="CD53" s="3" t="s">
        <v>407</v>
      </c>
      <c r="CE53" s="85">
        <v>3817743</v>
      </c>
      <c r="CF53" s="82">
        <v>0</v>
      </c>
      <c r="CG53" s="82">
        <v>0</v>
      </c>
      <c r="CH53" s="82">
        <v>0</v>
      </c>
      <c r="CI53" s="82" t="s">
        <v>407</v>
      </c>
      <c r="CJ53" s="82">
        <v>0</v>
      </c>
      <c r="CK53" s="82">
        <v>0</v>
      </c>
      <c r="CL53" s="82" t="s">
        <v>407</v>
      </c>
      <c r="CM53" s="82" t="s">
        <v>407</v>
      </c>
      <c r="CN53" s="82">
        <v>3817743</v>
      </c>
      <c r="CO53" s="82" t="s">
        <v>407</v>
      </c>
      <c r="CP53" s="82" t="s">
        <v>407</v>
      </c>
      <c r="CQ53" s="82" t="s">
        <v>407</v>
      </c>
      <c r="CR53" s="131">
        <v>35</v>
      </c>
      <c r="CS53" s="131">
        <v>0</v>
      </c>
      <c r="CT53" s="131">
        <v>0</v>
      </c>
      <c r="CU53" s="132">
        <v>0</v>
      </c>
      <c r="CV53" s="3" t="s">
        <v>407</v>
      </c>
      <c r="CW53" s="79">
        <v>0</v>
      </c>
      <c r="CX53" s="131">
        <v>0</v>
      </c>
      <c r="CY53" s="131">
        <v>0</v>
      </c>
      <c r="CZ53" s="80" t="s">
        <v>407</v>
      </c>
      <c r="DA53" s="80" t="s">
        <v>407</v>
      </c>
      <c r="DB53" s="79">
        <v>0</v>
      </c>
      <c r="DC53" s="131">
        <v>69</v>
      </c>
      <c r="DD53" s="3" t="s">
        <v>407</v>
      </c>
      <c r="DE53" s="3" t="s">
        <v>407</v>
      </c>
      <c r="DF53" s="3" t="s">
        <v>407</v>
      </c>
      <c r="DG53" s="79">
        <v>69</v>
      </c>
      <c r="DH53" s="4">
        <v>104</v>
      </c>
      <c r="DI53" s="80">
        <v>106.35</v>
      </c>
      <c r="DJ53" s="217">
        <v>99.67</v>
      </c>
      <c r="DK53" s="80">
        <v>100.87</v>
      </c>
      <c r="DL53" s="3">
        <v>135</v>
      </c>
      <c r="DP53" s="1"/>
      <c r="DQ53" s="1"/>
    </row>
    <row r="54" spans="1:121" s="3" customFormat="1" ht="15" x14ac:dyDescent="0.25">
      <c r="A54" s="303">
        <v>62</v>
      </c>
      <c r="B54">
        <v>51</v>
      </c>
      <c r="C54" s="3" t="s">
        <v>48</v>
      </c>
      <c r="D54" s="3" t="s">
        <v>445</v>
      </c>
      <c r="E54" s="14">
        <v>2020</v>
      </c>
      <c r="F54" s="82">
        <v>20365</v>
      </c>
      <c r="G54" s="82">
        <v>1551342</v>
      </c>
      <c r="H54" s="82">
        <v>1130451</v>
      </c>
      <c r="I54" s="82">
        <v>3717</v>
      </c>
      <c r="J54" s="82">
        <v>306215</v>
      </c>
      <c r="K54" s="82">
        <v>232131</v>
      </c>
      <c r="L54" s="131">
        <v>103</v>
      </c>
      <c r="M54" s="131">
        <v>0</v>
      </c>
      <c r="N54" s="131">
        <v>0</v>
      </c>
      <c r="O54" s="132">
        <v>0</v>
      </c>
      <c r="P54" s="3" t="s">
        <v>407</v>
      </c>
      <c r="Q54" s="79">
        <v>0</v>
      </c>
      <c r="R54" s="131">
        <v>0</v>
      </c>
      <c r="S54" s="131">
        <v>0</v>
      </c>
      <c r="T54" s="80" t="s">
        <v>407</v>
      </c>
      <c r="U54" s="80" t="s">
        <v>407</v>
      </c>
      <c r="V54" s="79">
        <v>0</v>
      </c>
      <c r="W54" s="131">
        <v>0</v>
      </c>
      <c r="X54" s="3" t="s">
        <v>407</v>
      </c>
      <c r="Y54" s="3" t="s">
        <v>407</v>
      </c>
      <c r="Z54" s="3" t="s">
        <v>407</v>
      </c>
      <c r="AA54" s="79">
        <v>0</v>
      </c>
      <c r="AB54" s="4">
        <v>103</v>
      </c>
      <c r="AC54" s="80">
        <v>106.36</v>
      </c>
      <c r="AD54" s="80">
        <v>99.68</v>
      </c>
      <c r="AE54" s="3">
        <v>100.88</v>
      </c>
      <c r="AF54" s="81">
        <v>130</v>
      </c>
      <c r="AG54" s="105">
        <v>56286090</v>
      </c>
      <c r="AH54" s="105">
        <v>0</v>
      </c>
      <c r="AI54" s="105">
        <v>0</v>
      </c>
      <c r="AJ54" s="105">
        <v>0</v>
      </c>
      <c r="AK54" s="82" t="s">
        <v>407</v>
      </c>
      <c r="AL54" s="135">
        <v>0</v>
      </c>
      <c r="AM54" s="135">
        <v>0</v>
      </c>
      <c r="AN54" s="82" t="s">
        <v>407</v>
      </c>
      <c r="AO54" s="82" t="s">
        <v>407</v>
      </c>
      <c r="AP54" s="105">
        <v>0</v>
      </c>
      <c r="AQ54" s="82" t="s">
        <v>407</v>
      </c>
      <c r="AR54" s="82" t="s">
        <v>407</v>
      </c>
      <c r="AS54" s="82" t="s">
        <v>407</v>
      </c>
      <c r="AT54" s="104">
        <v>2764</v>
      </c>
      <c r="AU54" s="82">
        <v>4198</v>
      </c>
      <c r="AV54" s="82">
        <v>3770</v>
      </c>
      <c r="AW54" s="80">
        <v>1061.3900000000001</v>
      </c>
      <c r="AX54" s="82">
        <v>20365</v>
      </c>
      <c r="AY54" s="80">
        <v>19.187122416221801</v>
      </c>
      <c r="AZ54" s="83">
        <v>3.5000000000000001E-3</v>
      </c>
      <c r="BA54" s="3">
        <v>107</v>
      </c>
      <c r="BB54" s="3">
        <v>30857</v>
      </c>
      <c r="BC54" s="123">
        <v>102.3</v>
      </c>
      <c r="BD54" s="3">
        <v>104.2</v>
      </c>
      <c r="BE54" s="86"/>
      <c r="BF54" s="86"/>
      <c r="BG54" s="86"/>
      <c r="BH54" s="86" t="s">
        <v>407</v>
      </c>
      <c r="BI54" s="92"/>
      <c r="BJ54" s="86"/>
      <c r="BK54" s="86" t="s">
        <v>407</v>
      </c>
      <c r="BL54" s="86" t="s">
        <v>407</v>
      </c>
      <c r="BM54" s="86"/>
      <c r="BN54" s="86" t="s">
        <v>407</v>
      </c>
      <c r="BO54" s="86" t="s">
        <v>407</v>
      </c>
      <c r="BP54" s="86" t="s">
        <v>407</v>
      </c>
      <c r="BQ54" s="86" t="s">
        <v>407</v>
      </c>
      <c r="BR54" s="86" t="s">
        <v>407</v>
      </c>
      <c r="BV54" s="3" t="s">
        <v>407</v>
      </c>
      <c r="BY54" s="3" t="s">
        <v>407</v>
      </c>
      <c r="BZ54" s="3" t="s">
        <v>407</v>
      </c>
      <c r="CB54" s="3" t="s">
        <v>407</v>
      </c>
      <c r="CC54" s="3" t="s">
        <v>407</v>
      </c>
      <c r="CD54" s="3" t="s">
        <v>407</v>
      </c>
      <c r="CE54" s="85">
        <v>72934477</v>
      </c>
      <c r="CF54" s="82">
        <v>0</v>
      </c>
      <c r="CG54" s="82">
        <v>0</v>
      </c>
      <c r="CH54" s="82">
        <v>0</v>
      </c>
      <c r="CI54" s="82" t="s">
        <v>407</v>
      </c>
      <c r="CJ54" s="82">
        <v>0</v>
      </c>
      <c r="CK54" s="82">
        <v>0</v>
      </c>
      <c r="CL54" s="82" t="s">
        <v>407</v>
      </c>
      <c r="CM54" s="82" t="s">
        <v>407</v>
      </c>
      <c r="CN54" s="82">
        <v>0</v>
      </c>
      <c r="CO54" s="82" t="s">
        <v>407</v>
      </c>
      <c r="CP54" s="82" t="s">
        <v>407</v>
      </c>
      <c r="CQ54" s="82" t="s">
        <v>407</v>
      </c>
      <c r="CR54" s="131">
        <v>103</v>
      </c>
      <c r="CS54" s="131">
        <v>0</v>
      </c>
      <c r="CT54" s="131">
        <v>0</v>
      </c>
      <c r="CU54" s="132">
        <v>0</v>
      </c>
      <c r="CV54" s="3" t="s">
        <v>407</v>
      </c>
      <c r="CW54" s="79">
        <v>0</v>
      </c>
      <c r="CX54" s="131">
        <v>0</v>
      </c>
      <c r="CY54" s="131">
        <v>0</v>
      </c>
      <c r="CZ54" s="80" t="s">
        <v>407</v>
      </c>
      <c r="DA54" s="80" t="s">
        <v>407</v>
      </c>
      <c r="DB54" s="79">
        <v>0</v>
      </c>
      <c r="DC54" s="131">
        <v>0</v>
      </c>
      <c r="DD54" s="3" t="s">
        <v>407</v>
      </c>
      <c r="DE54" s="3" t="s">
        <v>407</v>
      </c>
      <c r="DF54" s="3" t="s">
        <v>407</v>
      </c>
      <c r="DG54" s="79">
        <v>0</v>
      </c>
      <c r="DH54" s="4">
        <v>103</v>
      </c>
      <c r="DI54" s="80">
        <v>106.35</v>
      </c>
      <c r="DJ54" s="217">
        <v>99.67</v>
      </c>
      <c r="DK54" s="80">
        <v>100.87</v>
      </c>
      <c r="DL54" s="3">
        <v>135</v>
      </c>
      <c r="DP54" s="1"/>
      <c r="DQ54" s="1"/>
    </row>
    <row r="55" spans="1:121" s="3" customFormat="1" ht="15" x14ac:dyDescent="0.25">
      <c r="A55" s="303">
        <v>63</v>
      </c>
      <c r="B55">
        <v>52</v>
      </c>
      <c r="C55" s="3" t="s">
        <v>49</v>
      </c>
      <c r="D55" s="3" t="s">
        <v>445</v>
      </c>
      <c r="E55" s="14">
        <v>2020</v>
      </c>
      <c r="F55" s="82">
        <v>2561</v>
      </c>
      <c r="G55" s="82">
        <v>1551342</v>
      </c>
      <c r="H55" s="82">
        <v>1130451</v>
      </c>
      <c r="I55" s="82">
        <v>604</v>
      </c>
      <c r="J55" s="82">
        <v>306215</v>
      </c>
      <c r="K55" s="82">
        <v>232131</v>
      </c>
      <c r="L55" s="131">
        <v>69</v>
      </c>
      <c r="M55" s="131">
        <v>0</v>
      </c>
      <c r="N55" s="131">
        <v>0</v>
      </c>
      <c r="O55" s="132">
        <v>0</v>
      </c>
      <c r="P55" s="3" t="s">
        <v>407</v>
      </c>
      <c r="Q55" s="79">
        <v>0</v>
      </c>
      <c r="R55" s="131">
        <v>20</v>
      </c>
      <c r="S55" s="131">
        <v>0</v>
      </c>
      <c r="T55" s="80" t="s">
        <v>407</v>
      </c>
      <c r="U55" s="80" t="s">
        <v>407</v>
      </c>
      <c r="V55" s="79">
        <v>20</v>
      </c>
      <c r="W55" s="131">
        <v>0</v>
      </c>
      <c r="X55" s="3" t="s">
        <v>407</v>
      </c>
      <c r="Y55" s="3" t="s">
        <v>407</v>
      </c>
      <c r="Z55" s="3" t="s">
        <v>407</v>
      </c>
      <c r="AA55" s="79">
        <v>0</v>
      </c>
      <c r="AB55" s="4">
        <v>89</v>
      </c>
      <c r="AC55" s="80">
        <v>106.36</v>
      </c>
      <c r="AD55" s="80">
        <v>99.68</v>
      </c>
      <c r="AE55" s="3">
        <v>100.88</v>
      </c>
      <c r="AF55" s="81">
        <v>130</v>
      </c>
      <c r="AG55" s="105">
        <v>7883375</v>
      </c>
      <c r="AH55" s="105">
        <v>0</v>
      </c>
      <c r="AI55" s="105">
        <v>0</v>
      </c>
      <c r="AJ55" s="105">
        <v>0</v>
      </c>
      <c r="AK55" s="82" t="s">
        <v>407</v>
      </c>
      <c r="AL55" s="135">
        <v>7883375</v>
      </c>
      <c r="AM55" s="135">
        <v>0</v>
      </c>
      <c r="AN55" s="82" t="s">
        <v>407</v>
      </c>
      <c r="AO55" s="82" t="s">
        <v>407</v>
      </c>
      <c r="AP55" s="105">
        <v>0</v>
      </c>
      <c r="AQ55" s="82" t="s">
        <v>407</v>
      </c>
      <c r="AR55" s="82" t="s">
        <v>407</v>
      </c>
      <c r="AS55" s="82" t="s">
        <v>407</v>
      </c>
      <c r="AT55" s="104">
        <v>3078</v>
      </c>
      <c r="AU55" s="82">
        <v>4198</v>
      </c>
      <c r="AV55" s="82">
        <v>3770</v>
      </c>
      <c r="AW55" s="80">
        <v>496.37</v>
      </c>
      <c r="AX55" s="82">
        <v>2561</v>
      </c>
      <c r="AY55" s="80">
        <v>5.15945179187589</v>
      </c>
      <c r="AZ55" s="83">
        <v>2.46E-2</v>
      </c>
      <c r="BA55" s="3">
        <v>204</v>
      </c>
      <c r="BB55" s="3">
        <v>8289</v>
      </c>
      <c r="BC55" s="123">
        <v>102.3</v>
      </c>
      <c r="BD55" s="3">
        <v>104.2</v>
      </c>
      <c r="BE55" s="86"/>
      <c r="BF55" s="86"/>
      <c r="BG55" s="86"/>
      <c r="BH55" s="86" t="s">
        <v>407</v>
      </c>
      <c r="BI55" s="92">
        <v>70</v>
      </c>
      <c r="BJ55" s="86"/>
      <c r="BK55" s="86" t="s">
        <v>407</v>
      </c>
      <c r="BL55" s="86" t="s">
        <v>407</v>
      </c>
      <c r="BM55" s="86"/>
      <c r="BN55" s="86" t="s">
        <v>407</v>
      </c>
      <c r="BO55" s="86" t="s">
        <v>407</v>
      </c>
      <c r="BP55" s="86" t="s">
        <v>407</v>
      </c>
      <c r="BQ55" s="86" t="s">
        <v>407</v>
      </c>
      <c r="BR55" s="86" t="s">
        <v>407</v>
      </c>
      <c r="BV55" s="3" t="s">
        <v>407</v>
      </c>
      <c r="BW55" s="3" t="s">
        <v>42</v>
      </c>
      <c r="BY55" s="3" t="s">
        <v>407</v>
      </c>
      <c r="BZ55" s="3" t="s">
        <v>407</v>
      </c>
      <c r="CB55" s="3" t="s">
        <v>407</v>
      </c>
      <c r="CC55" s="3" t="s">
        <v>407</v>
      </c>
      <c r="CD55" s="3" t="s">
        <v>407</v>
      </c>
      <c r="CE55" s="85">
        <v>9172839</v>
      </c>
      <c r="CF55" s="82">
        <v>0</v>
      </c>
      <c r="CG55" s="82">
        <v>0</v>
      </c>
      <c r="CH55" s="82">
        <v>0</v>
      </c>
      <c r="CI55" s="82" t="s">
        <v>407</v>
      </c>
      <c r="CJ55" s="82">
        <v>9172839</v>
      </c>
      <c r="CK55" s="82">
        <v>0</v>
      </c>
      <c r="CL55" s="82" t="s">
        <v>407</v>
      </c>
      <c r="CM55" s="82" t="s">
        <v>407</v>
      </c>
      <c r="CN55" s="82">
        <v>0</v>
      </c>
      <c r="CO55" s="82" t="s">
        <v>407</v>
      </c>
      <c r="CP55" s="82" t="s">
        <v>407</v>
      </c>
      <c r="CQ55" s="82" t="s">
        <v>407</v>
      </c>
      <c r="CR55" s="131">
        <v>69</v>
      </c>
      <c r="CS55" s="131">
        <v>0</v>
      </c>
      <c r="CT55" s="131">
        <v>0</v>
      </c>
      <c r="CU55" s="132">
        <v>0</v>
      </c>
      <c r="CV55" s="3" t="s">
        <v>407</v>
      </c>
      <c r="CW55" s="79">
        <v>0</v>
      </c>
      <c r="CX55" s="131">
        <v>20</v>
      </c>
      <c r="CY55" s="131">
        <v>0</v>
      </c>
      <c r="CZ55" s="80" t="s">
        <v>407</v>
      </c>
      <c r="DA55" s="80" t="s">
        <v>407</v>
      </c>
      <c r="DB55" s="79">
        <v>20</v>
      </c>
      <c r="DC55" s="131">
        <v>0</v>
      </c>
      <c r="DD55" s="3" t="s">
        <v>407</v>
      </c>
      <c r="DE55" s="3" t="s">
        <v>407</v>
      </c>
      <c r="DF55" s="3" t="s">
        <v>407</v>
      </c>
      <c r="DG55" s="79">
        <v>0</v>
      </c>
      <c r="DH55" s="4">
        <v>89</v>
      </c>
      <c r="DI55" s="80">
        <v>106.35</v>
      </c>
      <c r="DJ55" s="217">
        <v>99.67</v>
      </c>
      <c r="DK55" s="80">
        <v>100.87</v>
      </c>
      <c r="DL55" s="3">
        <v>135</v>
      </c>
      <c r="DP55" s="1"/>
      <c r="DQ55" s="1"/>
    </row>
    <row r="56" spans="1:121" s="3" customFormat="1" ht="15" x14ac:dyDescent="0.25">
      <c r="A56" s="303">
        <v>64</v>
      </c>
      <c r="B56">
        <v>53</v>
      </c>
      <c r="C56" s="3" t="s">
        <v>50</v>
      </c>
      <c r="D56" s="3" t="s">
        <v>445</v>
      </c>
      <c r="E56" s="14">
        <v>2020</v>
      </c>
      <c r="F56" s="82">
        <v>5616</v>
      </c>
      <c r="G56" s="82">
        <v>1551342</v>
      </c>
      <c r="H56" s="82">
        <v>1130451</v>
      </c>
      <c r="I56" s="82">
        <v>1055</v>
      </c>
      <c r="J56" s="82">
        <v>306215</v>
      </c>
      <c r="K56" s="82">
        <v>232131</v>
      </c>
      <c r="L56" s="131">
        <v>90</v>
      </c>
      <c r="M56" s="131">
        <v>0</v>
      </c>
      <c r="N56" s="131">
        <v>0</v>
      </c>
      <c r="O56" s="132">
        <v>0</v>
      </c>
      <c r="P56" s="3" t="s">
        <v>407</v>
      </c>
      <c r="Q56" s="79">
        <v>0</v>
      </c>
      <c r="R56" s="131">
        <v>0</v>
      </c>
      <c r="S56" s="131">
        <v>0</v>
      </c>
      <c r="T56" s="80" t="s">
        <v>407</v>
      </c>
      <c r="U56" s="80" t="s">
        <v>407</v>
      </c>
      <c r="V56" s="79">
        <v>0</v>
      </c>
      <c r="W56" s="131">
        <v>0</v>
      </c>
      <c r="X56" s="3" t="s">
        <v>407</v>
      </c>
      <c r="Y56" s="3" t="s">
        <v>407</v>
      </c>
      <c r="Z56" s="3" t="s">
        <v>407</v>
      </c>
      <c r="AA56" s="79">
        <v>0</v>
      </c>
      <c r="AB56" s="4">
        <v>90</v>
      </c>
      <c r="AC56" s="80">
        <v>106.36</v>
      </c>
      <c r="AD56" s="80">
        <v>99.68</v>
      </c>
      <c r="AE56" s="3">
        <v>100.88</v>
      </c>
      <c r="AF56" s="81">
        <v>130</v>
      </c>
      <c r="AG56" s="105">
        <v>21333501</v>
      </c>
      <c r="AH56" s="105">
        <v>0</v>
      </c>
      <c r="AI56" s="105">
        <v>0</v>
      </c>
      <c r="AJ56" s="105">
        <v>0</v>
      </c>
      <c r="AK56" s="82" t="s">
        <v>407</v>
      </c>
      <c r="AL56" s="135">
        <v>0</v>
      </c>
      <c r="AM56" s="135">
        <v>0</v>
      </c>
      <c r="AN56" s="82" t="s">
        <v>407</v>
      </c>
      <c r="AO56" s="82" t="s">
        <v>407</v>
      </c>
      <c r="AP56" s="105">
        <v>0</v>
      </c>
      <c r="AQ56" s="82" t="s">
        <v>407</v>
      </c>
      <c r="AR56" s="82" t="s">
        <v>407</v>
      </c>
      <c r="AS56" s="82" t="s">
        <v>407</v>
      </c>
      <c r="AT56" s="104">
        <v>3799</v>
      </c>
      <c r="AU56" s="82">
        <v>4198</v>
      </c>
      <c r="AV56" s="82">
        <v>3770</v>
      </c>
      <c r="AW56" s="80">
        <v>561.66</v>
      </c>
      <c r="AX56" s="82">
        <v>5616</v>
      </c>
      <c r="AY56" s="80">
        <v>9.9988443177057302</v>
      </c>
      <c r="AZ56" s="83">
        <v>8.9999999999999998E-4</v>
      </c>
      <c r="BA56" s="3">
        <v>15</v>
      </c>
      <c r="BB56" s="3">
        <v>16077</v>
      </c>
      <c r="BC56" s="123">
        <v>102.3</v>
      </c>
      <c r="BD56" s="3">
        <v>104.2</v>
      </c>
      <c r="BE56" s="86"/>
      <c r="BF56" s="86"/>
      <c r="BG56" s="86"/>
      <c r="BH56" s="86" t="s">
        <v>407</v>
      </c>
      <c r="BI56" s="92"/>
      <c r="BJ56" s="86"/>
      <c r="BK56" s="86" t="s">
        <v>407</v>
      </c>
      <c r="BL56" s="86" t="s">
        <v>407</v>
      </c>
      <c r="BM56" s="86"/>
      <c r="BN56" s="86" t="s">
        <v>407</v>
      </c>
      <c r="BO56" s="86" t="s">
        <v>407</v>
      </c>
      <c r="BP56" s="86" t="s">
        <v>407</v>
      </c>
      <c r="BQ56" s="86" t="s">
        <v>407</v>
      </c>
      <c r="BR56" s="86" t="s">
        <v>407</v>
      </c>
      <c r="BV56" s="3" t="s">
        <v>407</v>
      </c>
      <c r="BY56" s="3" t="s">
        <v>407</v>
      </c>
      <c r="BZ56" s="3" t="s">
        <v>407</v>
      </c>
      <c r="CB56" s="3" t="s">
        <v>407</v>
      </c>
      <c r="CC56" s="3" t="s">
        <v>407</v>
      </c>
      <c r="CD56" s="3" t="s">
        <v>407</v>
      </c>
      <c r="CE56" s="85">
        <v>21333501</v>
      </c>
      <c r="CF56" s="82">
        <v>0</v>
      </c>
      <c r="CG56" s="82">
        <v>0</v>
      </c>
      <c r="CH56" s="82">
        <v>0</v>
      </c>
      <c r="CI56" s="82" t="s">
        <v>407</v>
      </c>
      <c r="CJ56" s="82">
        <v>0</v>
      </c>
      <c r="CK56" s="82">
        <v>0</v>
      </c>
      <c r="CL56" s="82" t="s">
        <v>407</v>
      </c>
      <c r="CM56" s="82" t="s">
        <v>407</v>
      </c>
      <c r="CN56" s="82">
        <v>0</v>
      </c>
      <c r="CO56" s="82" t="s">
        <v>407</v>
      </c>
      <c r="CP56" s="82" t="s">
        <v>407</v>
      </c>
      <c r="CQ56" s="82" t="s">
        <v>407</v>
      </c>
      <c r="CR56" s="131">
        <v>90</v>
      </c>
      <c r="CS56" s="131">
        <v>0</v>
      </c>
      <c r="CT56" s="131">
        <v>0</v>
      </c>
      <c r="CU56" s="132">
        <v>0</v>
      </c>
      <c r="CV56" s="3" t="s">
        <v>407</v>
      </c>
      <c r="CW56" s="79">
        <v>0</v>
      </c>
      <c r="CX56" s="131">
        <v>0</v>
      </c>
      <c r="CY56" s="131">
        <v>0</v>
      </c>
      <c r="CZ56" s="80" t="s">
        <v>407</v>
      </c>
      <c r="DA56" s="80" t="s">
        <v>407</v>
      </c>
      <c r="DB56" s="79">
        <v>0</v>
      </c>
      <c r="DC56" s="131">
        <v>0</v>
      </c>
      <c r="DD56" s="3" t="s">
        <v>407</v>
      </c>
      <c r="DE56" s="3" t="s">
        <v>407</v>
      </c>
      <c r="DF56" s="3" t="s">
        <v>407</v>
      </c>
      <c r="DG56" s="79">
        <v>0</v>
      </c>
      <c r="DH56" s="4">
        <v>90</v>
      </c>
      <c r="DI56" s="80">
        <v>106.35</v>
      </c>
      <c r="DJ56" s="217">
        <v>99.67</v>
      </c>
      <c r="DK56" s="80">
        <v>100.87</v>
      </c>
      <c r="DL56" s="3">
        <v>135</v>
      </c>
      <c r="DP56" s="1"/>
      <c r="DQ56" s="1"/>
    </row>
    <row r="57" spans="1:121" s="3" customFormat="1" ht="15" x14ac:dyDescent="0.25">
      <c r="A57" s="303">
        <v>65</v>
      </c>
      <c r="B57">
        <v>54</v>
      </c>
      <c r="C57" s="3" t="s">
        <v>51</v>
      </c>
      <c r="D57" s="3" t="s">
        <v>445</v>
      </c>
      <c r="E57" s="14">
        <v>2020</v>
      </c>
      <c r="F57" s="82">
        <v>1097</v>
      </c>
      <c r="G57" s="82">
        <v>1551342</v>
      </c>
      <c r="H57" s="82">
        <v>1130451</v>
      </c>
      <c r="I57" s="82">
        <v>198</v>
      </c>
      <c r="J57" s="82">
        <v>306215</v>
      </c>
      <c r="K57" s="82">
        <v>232131</v>
      </c>
      <c r="L57" s="131">
        <v>48</v>
      </c>
      <c r="M57" s="131">
        <v>49</v>
      </c>
      <c r="N57" s="131">
        <v>0</v>
      </c>
      <c r="O57" s="132">
        <v>0</v>
      </c>
      <c r="P57" s="3" t="s">
        <v>407</v>
      </c>
      <c r="Q57" s="79">
        <v>49</v>
      </c>
      <c r="R57" s="131">
        <v>20</v>
      </c>
      <c r="S57" s="131">
        <v>0</v>
      </c>
      <c r="T57" s="80" t="s">
        <v>407</v>
      </c>
      <c r="U57" s="80" t="s">
        <v>407</v>
      </c>
      <c r="V57" s="79">
        <v>20</v>
      </c>
      <c r="W57" s="131">
        <v>0</v>
      </c>
      <c r="X57" s="3" t="s">
        <v>407</v>
      </c>
      <c r="Y57" s="3" t="s">
        <v>407</v>
      </c>
      <c r="Z57" s="3" t="s">
        <v>407</v>
      </c>
      <c r="AA57" s="79">
        <v>0</v>
      </c>
      <c r="AB57" s="4">
        <v>117</v>
      </c>
      <c r="AC57" s="80">
        <v>106.36</v>
      </c>
      <c r="AD57" s="80">
        <v>99.68</v>
      </c>
      <c r="AE57" s="3">
        <v>100.88</v>
      </c>
      <c r="AF57" s="81">
        <v>130</v>
      </c>
      <c r="AG57" s="105">
        <v>2896281</v>
      </c>
      <c r="AH57" s="105">
        <v>2896281</v>
      </c>
      <c r="AI57" s="105">
        <v>0</v>
      </c>
      <c r="AJ57" s="105">
        <v>0</v>
      </c>
      <c r="AK57" s="82" t="s">
        <v>407</v>
      </c>
      <c r="AL57" s="135">
        <v>2896281</v>
      </c>
      <c r="AM57" s="135">
        <v>0</v>
      </c>
      <c r="AN57" s="82" t="s">
        <v>407</v>
      </c>
      <c r="AO57" s="82" t="s">
        <v>407</v>
      </c>
      <c r="AP57" s="105">
        <v>0</v>
      </c>
      <c r="AQ57" s="82" t="s">
        <v>407</v>
      </c>
      <c r="AR57" s="82" t="s">
        <v>407</v>
      </c>
      <c r="AS57" s="82" t="s">
        <v>407</v>
      </c>
      <c r="AT57" s="104">
        <v>2640</v>
      </c>
      <c r="AU57" s="82">
        <v>4198</v>
      </c>
      <c r="AV57" s="82">
        <v>3770</v>
      </c>
      <c r="AW57" s="80">
        <v>107.35</v>
      </c>
      <c r="AX57" s="82">
        <v>1097</v>
      </c>
      <c r="AY57" s="80">
        <v>10.2186950517277</v>
      </c>
      <c r="AZ57" s="83">
        <v>2.7699999999999999E-2</v>
      </c>
      <c r="BA57" s="3">
        <v>455</v>
      </c>
      <c r="BB57" s="3">
        <v>16411</v>
      </c>
      <c r="BC57" s="123">
        <v>102.3</v>
      </c>
      <c r="BD57" s="3">
        <v>104.2</v>
      </c>
      <c r="BE57" s="86">
        <v>77</v>
      </c>
      <c r="BF57" s="86"/>
      <c r="BG57" s="86"/>
      <c r="BH57" s="86" t="s">
        <v>407</v>
      </c>
      <c r="BI57" s="92">
        <v>23</v>
      </c>
      <c r="BJ57" s="86"/>
      <c r="BK57" s="86" t="s">
        <v>407</v>
      </c>
      <c r="BL57" s="86" t="s">
        <v>407</v>
      </c>
      <c r="BM57" s="86"/>
      <c r="BN57" s="86" t="s">
        <v>407</v>
      </c>
      <c r="BO57" s="86" t="s">
        <v>407</v>
      </c>
      <c r="BP57" s="86" t="s">
        <v>407</v>
      </c>
      <c r="BQ57" s="86" t="s">
        <v>407</v>
      </c>
      <c r="BR57" s="86" t="s">
        <v>407</v>
      </c>
      <c r="BS57" s="3" t="s">
        <v>51</v>
      </c>
      <c r="BV57" s="3" t="s">
        <v>407</v>
      </c>
      <c r="BW57" s="3" t="s">
        <v>42</v>
      </c>
      <c r="BY57" s="3" t="s">
        <v>407</v>
      </c>
      <c r="BZ57" s="3" t="s">
        <v>407</v>
      </c>
      <c r="CB57" s="3" t="s">
        <v>407</v>
      </c>
      <c r="CC57" s="3" t="s">
        <v>407</v>
      </c>
      <c r="CD57" s="3" t="s">
        <v>407</v>
      </c>
      <c r="CE57" s="85">
        <v>3929107</v>
      </c>
      <c r="CF57" s="82">
        <v>3929107</v>
      </c>
      <c r="CG57" s="82">
        <v>0</v>
      </c>
      <c r="CH57" s="82">
        <v>0</v>
      </c>
      <c r="CI57" s="82" t="s">
        <v>407</v>
      </c>
      <c r="CJ57" s="82">
        <v>3929107</v>
      </c>
      <c r="CK57" s="82">
        <v>0</v>
      </c>
      <c r="CL57" s="82" t="s">
        <v>407</v>
      </c>
      <c r="CM57" s="82" t="s">
        <v>407</v>
      </c>
      <c r="CN57" s="82">
        <v>0</v>
      </c>
      <c r="CO57" s="82" t="s">
        <v>407</v>
      </c>
      <c r="CP57" s="82" t="s">
        <v>407</v>
      </c>
      <c r="CQ57" s="82" t="s">
        <v>407</v>
      </c>
      <c r="CR57" s="131">
        <v>48</v>
      </c>
      <c r="CS57" s="131">
        <v>49</v>
      </c>
      <c r="CT57" s="131">
        <v>0</v>
      </c>
      <c r="CU57" s="132">
        <v>0</v>
      </c>
      <c r="CV57" s="3" t="s">
        <v>407</v>
      </c>
      <c r="CW57" s="79">
        <v>49</v>
      </c>
      <c r="CX57" s="131">
        <v>20</v>
      </c>
      <c r="CY57" s="131">
        <v>0</v>
      </c>
      <c r="CZ57" s="80" t="s">
        <v>407</v>
      </c>
      <c r="DA57" s="80" t="s">
        <v>407</v>
      </c>
      <c r="DB57" s="79">
        <v>20</v>
      </c>
      <c r="DC57" s="131">
        <v>0</v>
      </c>
      <c r="DD57" s="3" t="s">
        <v>407</v>
      </c>
      <c r="DE57" s="3" t="s">
        <v>407</v>
      </c>
      <c r="DF57" s="3" t="s">
        <v>407</v>
      </c>
      <c r="DG57" s="79">
        <v>0</v>
      </c>
      <c r="DH57" s="4">
        <v>117</v>
      </c>
      <c r="DI57" s="80">
        <v>106.35</v>
      </c>
      <c r="DJ57" s="217">
        <v>99.67</v>
      </c>
      <c r="DK57" s="80">
        <v>100.87</v>
      </c>
      <c r="DL57" s="3">
        <v>135</v>
      </c>
      <c r="DP57" s="1"/>
      <c r="DQ57" s="1"/>
    </row>
    <row r="58" spans="1:121" s="3" customFormat="1" ht="15" x14ac:dyDescent="0.25">
      <c r="A58" s="303">
        <v>66</v>
      </c>
      <c r="B58">
        <v>55</v>
      </c>
      <c r="C58" s="3" t="s">
        <v>52</v>
      </c>
      <c r="D58" s="3" t="s">
        <v>445</v>
      </c>
      <c r="E58" s="14">
        <v>2020</v>
      </c>
      <c r="F58" s="82">
        <v>20905</v>
      </c>
      <c r="G58" s="82">
        <v>1551342</v>
      </c>
      <c r="H58" s="82">
        <v>1130451</v>
      </c>
      <c r="I58" s="82">
        <v>4307</v>
      </c>
      <c r="J58" s="82">
        <v>306215</v>
      </c>
      <c r="K58" s="82">
        <v>232131</v>
      </c>
      <c r="L58" s="131">
        <v>94</v>
      </c>
      <c r="M58" s="131">
        <v>0</v>
      </c>
      <c r="N58" s="131">
        <v>0</v>
      </c>
      <c r="O58" s="132">
        <v>0</v>
      </c>
      <c r="P58" s="3" t="s">
        <v>407</v>
      </c>
      <c r="Q58" s="79">
        <v>0</v>
      </c>
      <c r="R58" s="131">
        <v>0</v>
      </c>
      <c r="S58" s="131">
        <v>0</v>
      </c>
      <c r="T58" s="80" t="s">
        <v>407</v>
      </c>
      <c r="U58" s="80" t="s">
        <v>407</v>
      </c>
      <c r="V58" s="79">
        <v>0</v>
      </c>
      <c r="W58" s="131">
        <v>0</v>
      </c>
      <c r="X58" s="3" t="s">
        <v>407</v>
      </c>
      <c r="Y58" s="3" t="s">
        <v>407</v>
      </c>
      <c r="Z58" s="3" t="s">
        <v>407</v>
      </c>
      <c r="AA58" s="79">
        <v>0</v>
      </c>
      <c r="AB58" s="4">
        <v>94</v>
      </c>
      <c r="AC58" s="80">
        <v>106.36</v>
      </c>
      <c r="AD58" s="80">
        <v>99.68</v>
      </c>
      <c r="AE58" s="3">
        <v>100.88</v>
      </c>
      <c r="AF58" s="81">
        <v>130</v>
      </c>
      <c r="AG58" s="105">
        <v>118599444</v>
      </c>
      <c r="AH58" s="105">
        <v>0</v>
      </c>
      <c r="AI58" s="105">
        <v>0</v>
      </c>
      <c r="AJ58" s="105">
        <v>0</v>
      </c>
      <c r="AK58" s="82" t="s">
        <v>407</v>
      </c>
      <c r="AL58" s="135">
        <v>0</v>
      </c>
      <c r="AM58" s="135">
        <v>0</v>
      </c>
      <c r="AN58" s="82" t="s">
        <v>407</v>
      </c>
      <c r="AO58" s="82" t="s">
        <v>407</v>
      </c>
      <c r="AP58" s="105">
        <v>0</v>
      </c>
      <c r="AQ58" s="82" t="s">
        <v>407</v>
      </c>
      <c r="AR58" s="82" t="s">
        <v>407</v>
      </c>
      <c r="AS58" s="82" t="s">
        <v>407</v>
      </c>
      <c r="AT58" s="104">
        <v>5673</v>
      </c>
      <c r="AU58" s="82">
        <v>4198</v>
      </c>
      <c r="AV58" s="82">
        <v>3770</v>
      </c>
      <c r="AW58" s="80">
        <v>3791.8</v>
      </c>
      <c r="AX58" s="82">
        <v>20905</v>
      </c>
      <c r="AY58" s="80">
        <v>5.51320897136819</v>
      </c>
      <c r="AZ58" s="83">
        <v>0</v>
      </c>
      <c r="BA58" s="3">
        <v>0</v>
      </c>
      <c r="BB58" s="3">
        <v>8930</v>
      </c>
      <c r="BC58" s="123">
        <v>102.3</v>
      </c>
      <c r="BD58" s="3">
        <v>104.2</v>
      </c>
      <c r="BE58" s="86"/>
      <c r="BF58" s="86"/>
      <c r="BG58" s="86"/>
      <c r="BH58" s="86" t="s">
        <v>407</v>
      </c>
      <c r="BI58" s="92"/>
      <c r="BJ58" s="86"/>
      <c r="BK58" s="86" t="s">
        <v>407</v>
      </c>
      <c r="BL58" s="86" t="s">
        <v>407</v>
      </c>
      <c r="BM58" s="86"/>
      <c r="BN58" s="86" t="s">
        <v>407</v>
      </c>
      <c r="BO58" s="86" t="s">
        <v>407</v>
      </c>
      <c r="BP58" s="86" t="s">
        <v>407</v>
      </c>
      <c r="BQ58" s="86" t="s">
        <v>407</v>
      </c>
      <c r="BR58" s="86" t="s">
        <v>407</v>
      </c>
      <c r="BV58" s="3" t="s">
        <v>407</v>
      </c>
      <c r="BY58" s="3" t="s">
        <v>407</v>
      </c>
      <c r="BZ58" s="3" t="s">
        <v>407</v>
      </c>
      <c r="CB58" s="3" t="s">
        <v>407</v>
      </c>
      <c r="CC58" s="3" t="s">
        <v>407</v>
      </c>
      <c r="CD58" s="3" t="s">
        <v>407</v>
      </c>
      <c r="CE58" s="85">
        <v>96534380</v>
      </c>
      <c r="CF58" s="82">
        <v>0</v>
      </c>
      <c r="CG58" s="82">
        <v>0</v>
      </c>
      <c r="CH58" s="82">
        <v>0</v>
      </c>
      <c r="CI58" s="82" t="s">
        <v>407</v>
      </c>
      <c r="CJ58" s="82">
        <v>0</v>
      </c>
      <c r="CK58" s="82">
        <v>0</v>
      </c>
      <c r="CL58" s="82" t="s">
        <v>407</v>
      </c>
      <c r="CM58" s="82" t="s">
        <v>407</v>
      </c>
      <c r="CN58" s="82">
        <v>0</v>
      </c>
      <c r="CO58" s="82" t="s">
        <v>407</v>
      </c>
      <c r="CP58" s="82" t="s">
        <v>407</v>
      </c>
      <c r="CQ58" s="82" t="s">
        <v>407</v>
      </c>
      <c r="CR58" s="131">
        <v>94</v>
      </c>
      <c r="CS58" s="131">
        <v>0</v>
      </c>
      <c r="CT58" s="131">
        <v>0</v>
      </c>
      <c r="CU58" s="132">
        <v>0</v>
      </c>
      <c r="CV58" s="3" t="s">
        <v>407</v>
      </c>
      <c r="CW58" s="79">
        <v>0</v>
      </c>
      <c r="CX58" s="131">
        <v>0</v>
      </c>
      <c r="CY58" s="131">
        <v>0</v>
      </c>
      <c r="CZ58" s="80" t="s">
        <v>407</v>
      </c>
      <c r="DA58" s="80" t="s">
        <v>407</v>
      </c>
      <c r="DB58" s="79">
        <v>0</v>
      </c>
      <c r="DC58" s="131">
        <v>0</v>
      </c>
      <c r="DD58" s="3" t="s">
        <v>407</v>
      </c>
      <c r="DE58" s="3" t="s">
        <v>407</v>
      </c>
      <c r="DF58" s="3" t="s">
        <v>407</v>
      </c>
      <c r="DG58" s="79">
        <v>0</v>
      </c>
      <c r="DH58" s="4">
        <v>94</v>
      </c>
      <c r="DI58" s="80">
        <v>106.35</v>
      </c>
      <c r="DJ58" s="217">
        <v>99.67</v>
      </c>
      <c r="DK58" s="80">
        <v>100.87</v>
      </c>
      <c r="DL58" s="3">
        <v>135</v>
      </c>
      <c r="DP58" s="1"/>
      <c r="DQ58" s="1"/>
    </row>
    <row r="59" spans="1:121" s="3" customFormat="1" ht="15" x14ac:dyDescent="0.25">
      <c r="A59" s="303">
        <v>67</v>
      </c>
      <c r="B59">
        <v>56</v>
      </c>
      <c r="C59" s="3" t="s">
        <v>53</v>
      </c>
      <c r="D59" s="3" t="s">
        <v>445</v>
      </c>
      <c r="E59" s="14">
        <v>2020</v>
      </c>
      <c r="F59" s="82">
        <v>4624</v>
      </c>
      <c r="G59" s="82">
        <v>1551342</v>
      </c>
      <c r="H59" s="82">
        <v>1130451</v>
      </c>
      <c r="I59" s="82">
        <v>967</v>
      </c>
      <c r="J59" s="82">
        <v>306215</v>
      </c>
      <c r="K59" s="82">
        <v>232131</v>
      </c>
      <c r="L59" s="131">
        <v>113</v>
      </c>
      <c r="M59" s="131">
        <v>0</v>
      </c>
      <c r="N59" s="131">
        <v>0</v>
      </c>
      <c r="O59" s="132">
        <v>0</v>
      </c>
      <c r="P59" s="3" t="s">
        <v>407</v>
      </c>
      <c r="Q59" s="79">
        <v>0</v>
      </c>
      <c r="R59" s="131">
        <v>0</v>
      </c>
      <c r="S59" s="131">
        <v>0</v>
      </c>
      <c r="T59" s="80" t="s">
        <v>407</v>
      </c>
      <c r="U59" s="80" t="s">
        <v>407</v>
      </c>
      <c r="V59" s="79">
        <v>0</v>
      </c>
      <c r="W59" s="131">
        <v>0</v>
      </c>
      <c r="X59" s="3" t="s">
        <v>407</v>
      </c>
      <c r="Y59" s="3" t="s">
        <v>407</v>
      </c>
      <c r="Z59" s="3" t="s">
        <v>407</v>
      </c>
      <c r="AA59" s="79">
        <v>0</v>
      </c>
      <c r="AB59" s="4">
        <v>113</v>
      </c>
      <c r="AC59" s="80">
        <v>106.36</v>
      </c>
      <c r="AD59" s="80">
        <v>99.68</v>
      </c>
      <c r="AE59" s="3">
        <v>100.88</v>
      </c>
      <c r="AF59" s="81">
        <v>130</v>
      </c>
      <c r="AG59" s="105">
        <v>11526508</v>
      </c>
      <c r="AH59" s="105">
        <v>0</v>
      </c>
      <c r="AI59" s="105">
        <v>0</v>
      </c>
      <c r="AJ59" s="105">
        <v>0</v>
      </c>
      <c r="AK59" s="82" t="s">
        <v>407</v>
      </c>
      <c r="AL59" s="135">
        <v>0</v>
      </c>
      <c r="AM59" s="135">
        <v>0</v>
      </c>
      <c r="AN59" s="82" t="s">
        <v>407</v>
      </c>
      <c r="AO59" s="82" t="s">
        <v>407</v>
      </c>
      <c r="AP59" s="105">
        <v>0</v>
      </c>
      <c r="AQ59" s="82" t="s">
        <v>407</v>
      </c>
      <c r="AR59" s="82" t="s">
        <v>407</v>
      </c>
      <c r="AS59" s="82" t="s">
        <v>407</v>
      </c>
      <c r="AT59" s="104">
        <v>2493</v>
      </c>
      <c r="AU59" s="82">
        <v>4198</v>
      </c>
      <c r="AV59" s="82">
        <v>3770</v>
      </c>
      <c r="AW59" s="80">
        <v>433.16</v>
      </c>
      <c r="AX59" s="82">
        <v>4624</v>
      </c>
      <c r="AY59" s="80">
        <v>10.6750381746253</v>
      </c>
      <c r="AZ59" s="83">
        <v>4.1999999999999997E-3</v>
      </c>
      <c r="BA59" s="3">
        <v>71</v>
      </c>
      <c r="BB59" s="3">
        <v>17102</v>
      </c>
      <c r="BC59" s="123">
        <v>102.3</v>
      </c>
      <c r="BD59" s="3">
        <v>104.2</v>
      </c>
      <c r="BE59" s="86"/>
      <c r="BF59" s="86"/>
      <c r="BG59" s="86"/>
      <c r="BH59" s="86" t="s">
        <v>407</v>
      </c>
      <c r="BI59" s="92"/>
      <c r="BJ59" s="86"/>
      <c r="BK59" s="86" t="s">
        <v>407</v>
      </c>
      <c r="BL59" s="86" t="s">
        <v>407</v>
      </c>
      <c r="BM59" s="86"/>
      <c r="BN59" s="86" t="s">
        <v>407</v>
      </c>
      <c r="BO59" s="86" t="s">
        <v>407</v>
      </c>
      <c r="BP59" s="86" t="s">
        <v>407</v>
      </c>
      <c r="BQ59" s="86" t="s">
        <v>407</v>
      </c>
      <c r="BR59" s="86" t="s">
        <v>407</v>
      </c>
      <c r="BV59" s="3" t="s">
        <v>407</v>
      </c>
      <c r="BY59" s="3" t="s">
        <v>407</v>
      </c>
      <c r="BZ59" s="3" t="s">
        <v>407</v>
      </c>
      <c r="CB59" s="3" t="s">
        <v>407</v>
      </c>
      <c r="CC59" s="3" t="s">
        <v>407</v>
      </c>
      <c r="CD59" s="3" t="s">
        <v>407</v>
      </c>
      <c r="CE59" s="85">
        <v>16559732</v>
      </c>
      <c r="CF59" s="82">
        <v>0</v>
      </c>
      <c r="CG59" s="82">
        <v>0</v>
      </c>
      <c r="CH59" s="82">
        <v>0</v>
      </c>
      <c r="CI59" s="82" t="s">
        <v>407</v>
      </c>
      <c r="CJ59" s="82">
        <v>0</v>
      </c>
      <c r="CK59" s="82">
        <v>0</v>
      </c>
      <c r="CL59" s="82" t="s">
        <v>407</v>
      </c>
      <c r="CM59" s="82" t="s">
        <v>407</v>
      </c>
      <c r="CN59" s="82">
        <v>0</v>
      </c>
      <c r="CO59" s="82" t="s">
        <v>407</v>
      </c>
      <c r="CP59" s="82" t="s">
        <v>407</v>
      </c>
      <c r="CQ59" s="82" t="s">
        <v>407</v>
      </c>
      <c r="CR59" s="131">
        <v>113</v>
      </c>
      <c r="CS59" s="131">
        <v>0</v>
      </c>
      <c r="CT59" s="131">
        <v>0</v>
      </c>
      <c r="CU59" s="132">
        <v>0</v>
      </c>
      <c r="CV59" s="3" t="s">
        <v>407</v>
      </c>
      <c r="CW59" s="79">
        <v>0</v>
      </c>
      <c r="CX59" s="131">
        <v>0</v>
      </c>
      <c r="CY59" s="131">
        <v>0</v>
      </c>
      <c r="CZ59" s="80" t="s">
        <v>407</v>
      </c>
      <c r="DA59" s="80" t="s">
        <v>407</v>
      </c>
      <c r="DB59" s="79">
        <v>0</v>
      </c>
      <c r="DC59" s="131">
        <v>0</v>
      </c>
      <c r="DD59" s="3" t="s">
        <v>407</v>
      </c>
      <c r="DE59" s="3" t="s">
        <v>407</v>
      </c>
      <c r="DF59" s="3" t="s">
        <v>407</v>
      </c>
      <c r="DG59" s="79">
        <v>0</v>
      </c>
      <c r="DH59" s="4">
        <v>113</v>
      </c>
      <c r="DI59" s="80">
        <v>106.35</v>
      </c>
      <c r="DJ59" s="217">
        <v>99.67</v>
      </c>
      <c r="DK59" s="80">
        <v>100.87</v>
      </c>
      <c r="DL59" s="3">
        <v>135</v>
      </c>
      <c r="DP59" s="1"/>
      <c r="DQ59" s="1"/>
    </row>
    <row r="60" spans="1:121" s="3" customFormat="1" ht="15" x14ac:dyDescent="0.25">
      <c r="A60" s="303">
        <v>68</v>
      </c>
      <c r="B60">
        <v>57</v>
      </c>
      <c r="C60" s="3" t="s">
        <v>54</v>
      </c>
      <c r="D60" s="3" t="s">
        <v>445</v>
      </c>
      <c r="E60" s="14">
        <v>2020</v>
      </c>
      <c r="F60" s="82">
        <v>2883</v>
      </c>
      <c r="G60" s="82">
        <v>1551342</v>
      </c>
      <c r="H60" s="82">
        <v>1130451</v>
      </c>
      <c r="I60" s="82">
        <v>687</v>
      </c>
      <c r="J60" s="82">
        <v>306215</v>
      </c>
      <c r="K60" s="82">
        <v>232131</v>
      </c>
      <c r="L60" s="131">
        <v>38</v>
      </c>
      <c r="M60" s="131">
        <v>0</v>
      </c>
      <c r="N60" s="131">
        <v>0</v>
      </c>
      <c r="O60" s="132">
        <v>0</v>
      </c>
      <c r="P60" s="3" t="s">
        <v>407</v>
      </c>
      <c r="Q60" s="79">
        <v>0</v>
      </c>
      <c r="R60" s="131">
        <v>0</v>
      </c>
      <c r="S60" s="131">
        <v>0</v>
      </c>
      <c r="T60" s="80" t="s">
        <v>407</v>
      </c>
      <c r="U60" s="80" t="s">
        <v>407</v>
      </c>
      <c r="V60" s="79">
        <v>0</v>
      </c>
      <c r="W60" s="131">
        <v>65</v>
      </c>
      <c r="X60" s="3" t="s">
        <v>407</v>
      </c>
      <c r="Y60" s="3" t="s">
        <v>407</v>
      </c>
      <c r="Z60" s="3" t="s">
        <v>407</v>
      </c>
      <c r="AA60" s="79">
        <v>65</v>
      </c>
      <c r="AB60" s="4">
        <v>103</v>
      </c>
      <c r="AC60" s="80">
        <v>106.36</v>
      </c>
      <c r="AD60" s="80">
        <v>99.68</v>
      </c>
      <c r="AE60" s="3">
        <v>100.88</v>
      </c>
      <c r="AF60" s="81">
        <v>130</v>
      </c>
      <c r="AG60" s="105">
        <v>5343920</v>
      </c>
      <c r="AH60" s="105">
        <v>0</v>
      </c>
      <c r="AI60" s="105">
        <v>0</v>
      </c>
      <c r="AJ60" s="105">
        <v>0</v>
      </c>
      <c r="AK60" s="82" t="s">
        <v>407</v>
      </c>
      <c r="AL60" s="135">
        <v>0</v>
      </c>
      <c r="AM60" s="135">
        <v>0</v>
      </c>
      <c r="AN60" s="82" t="s">
        <v>407</v>
      </c>
      <c r="AO60" s="82" t="s">
        <v>407</v>
      </c>
      <c r="AP60" s="105">
        <v>5343920</v>
      </c>
      <c r="AQ60" s="82" t="s">
        <v>407</v>
      </c>
      <c r="AR60" s="82" t="s">
        <v>407</v>
      </c>
      <c r="AS60" s="82" t="s">
        <v>407</v>
      </c>
      <c r="AT60" s="104">
        <v>1854</v>
      </c>
      <c r="AU60" s="82">
        <v>4198</v>
      </c>
      <c r="AV60" s="82">
        <v>3770</v>
      </c>
      <c r="AW60" s="80">
        <v>667.98</v>
      </c>
      <c r="AX60" s="82">
        <v>2883</v>
      </c>
      <c r="AY60" s="80">
        <v>4.31600430061936</v>
      </c>
      <c r="AZ60" s="83">
        <v>7.0499999999999993E-2</v>
      </c>
      <c r="BA60" s="3">
        <v>501</v>
      </c>
      <c r="BB60" s="3">
        <v>7105</v>
      </c>
      <c r="BC60" s="123">
        <v>102.3</v>
      </c>
      <c r="BD60" s="3">
        <v>104.2</v>
      </c>
      <c r="BE60" s="86"/>
      <c r="BF60" s="86"/>
      <c r="BG60" s="86"/>
      <c r="BH60" s="86" t="s">
        <v>407</v>
      </c>
      <c r="BI60" s="92"/>
      <c r="BJ60" s="86"/>
      <c r="BK60" s="86" t="s">
        <v>407</v>
      </c>
      <c r="BL60" s="86" t="s">
        <v>407</v>
      </c>
      <c r="BM60" s="86">
        <v>402</v>
      </c>
      <c r="BN60" s="86" t="s">
        <v>407</v>
      </c>
      <c r="BO60" s="86" t="s">
        <v>407</v>
      </c>
      <c r="BP60" s="86" t="s">
        <v>407</v>
      </c>
      <c r="BQ60" s="86" t="s">
        <v>407</v>
      </c>
      <c r="BR60" s="86" t="s">
        <v>407</v>
      </c>
      <c r="BV60" s="3" t="s">
        <v>407</v>
      </c>
      <c r="BY60" s="3" t="s">
        <v>407</v>
      </c>
      <c r="BZ60" s="3" t="s">
        <v>407</v>
      </c>
      <c r="CA60" s="3" t="s">
        <v>394</v>
      </c>
      <c r="CB60" s="3" t="s">
        <v>407</v>
      </c>
      <c r="CC60" s="3" t="s">
        <v>407</v>
      </c>
      <c r="CD60" s="3" t="s">
        <v>407</v>
      </c>
      <c r="CE60" s="85">
        <v>10324303</v>
      </c>
      <c r="CF60" s="82">
        <v>0</v>
      </c>
      <c r="CG60" s="82">
        <v>0</v>
      </c>
      <c r="CH60" s="82">
        <v>0</v>
      </c>
      <c r="CI60" s="82" t="s">
        <v>407</v>
      </c>
      <c r="CJ60" s="82">
        <v>0</v>
      </c>
      <c r="CK60" s="82">
        <v>0</v>
      </c>
      <c r="CL60" s="82" t="s">
        <v>407</v>
      </c>
      <c r="CM60" s="82" t="s">
        <v>407</v>
      </c>
      <c r="CN60" s="82">
        <v>10324303</v>
      </c>
      <c r="CO60" s="82" t="s">
        <v>407</v>
      </c>
      <c r="CP60" s="82" t="s">
        <v>407</v>
      </c>
      <c r="CQ60" s="82" t="s">
        <v>407</v>
      </c>
      <c r="CR60" s="131">
        <v>38</v>
      </c>
      <c r="CS60" s="131">
        <v>0</v>
      </c>
      <c r="CT60" s="131">
        <v>0</v>
      </c>
      <c r="CU60" s="132">
        <v>0</v>
      </c>
      <c r="CV60" s="3" t="s">
        <v>407</v>
      </c>
      <c r="CW60" s="79">
        <v>0</v>
      </c>
      <c r="CX60" s="131">
        <v>0</v>
      </c>
      <c r="CY60" s="131">
        <v>0</v>
      </c>
      <c r="CZ60" s="80" t="s">
        <v>407</v>
      </c>
      <c r="DA60" s="80" t="s">
        <v>407</v>
      </c>
      <c r="DB60" s="79">
        <v>0</v>
      </c>
      <c r="DC60" s="131">
        <v>65</v>
      </c>
      <c r="DD60" s="3" t="s">
        <v>407</v>
      </c>
      <c r="DE60" s="3" t="s">
        <v>407</v>
      </c>
      <c r="DF60" s="3" t="s">
        <v>407</v>
      </c>
      <c r="DG60" s="79">
        <v>65</v>
      </c>
      <c r="DH60" s="4">
        <v>103</v>
      </c>
      <c r="DI60" s="80">
        <v>106.35</v>
      </c>
      <c r="DJ60" s="217">
        <v>99.67</v>
      </c>
      <c r="DK60" s="80">
        <v>100.87</v>
      </c>
      <c r="DL60" s="3">
        <v>135</v>
      </c>
      <c r="DP60" s="1"/>
      <c r="DQ60" s="1"/>
    </row>
    <row r="61" spans="1:121" s="3" customFormat="1" ht="15" x14ac:dyDescent="0.25">
      <c r="A61" s="303">
        <v>69</v>
      </c>
      <c r="B61">
        <v>58</v>
      </c>
      <c r="C61" s="3" t="s">
        <v>55</v>
      </c>
      <c r="D61" s="3" t="s">
        <v>445</v>
      </c>
      <c r="E61" s="14">
        <v>2020</v>
      </c>
      <c r="F61" s="82">
        <v>17171</v>
      </c>
      <c r="G61" s="82">
        <v>1551342</v>
      </c>
      <c r="H61" s="82">
        <v>1130451</v>
      </c>
      <c r="I61" s="82">
        <v>3312</v>
      </c>
      <c r="J61" s="82">
        <v>306215</v>
      </c>
      <c r="K61" s="82">
        <v>232131</v>
      </c>
      <c r="L61" s="131">
        <v>49</v>
      </c>
      <c r="M61" s="131">
        <v>0</v>
      </c>
      <c r="N61" s="131">
        <v>0</v>
      </c>
      <c r="O61" s="132">
        <v>0</v>
      </c>
      <c r="P61" s="3" t="s">
        <v>407</v>
      </c>
      <c r="Q61" s="79">
        <v>0</v>
      </c>
      <c r="R61" s="131">
        <v>0</v>
      </c>
      <c r="S61" s="131">
        <v>0</v>
      </c>
      <c r="T61" s="80" t="s">
        <v>407</v>
      </c>
      <c r="U61" s="80" t="s">
        <v>407</v>
      </c>
      <c r="V61" s="79">
        <v>0</v>
      </c>
      <c r="W61" s="131">
        <v>48</v>
      </c>
      <c r="X61" s="3" t="s">
        <v>407</v>
      </c>
      <c r="Y61" s="3" t="s">
        <v>407</v>
      </c>
      <c r="Z61" s="3" t="s">
        <v>407</v>
      </c>
      <c r="AA61" s="79">
        <v>48</v>
      </c>
      <c r="AB61" s="4">
        <v>97</v>
      </c>
      <c r="AC61" s="80">
        <v>106.36</v>
      </c>
      <c r="AD61" s="80">
        <v>99.68</v>
      </c>
      <c r="AE61" s="3">
        <v>100.88</v>
      </c>
      <c r="AF61" s="81">
        <v>130</v>
      </c>
      <c r="AG61" s="105">
        <v>94039121</v>
      </c>
      <c r="AH61" s="105">
        <v>0</v>
      </c>
      <c r="AI61" s="105">
        <v>0</v>
      </c>
      <c r="AJ61" s="105">
        <v>0</v>
      </c>
      <c r="AK61" s="82" t="s">
        <v>407</v>
      </c>
      <c r="AL61" s="135">
        <v>0</v>
      </c>
      <c r="AM61" s="135">
        <v>0</v>
      </c>
      <c r="AN61" s="82" t="s">
        <v>407</v>
      </c>
      <c r="AO61" s="82" t="s">
        <v>407</v>
      </c>
      <c r="AP61" s="105">
        <v>94039121</v>
      </c>
      <c r="AQ61" s="82" t="s">
        <v>407</v>
      </c>
      <c r="AR61" s="82" t="s">
        <v>407</v>
      </c>
      <c r="AS61" s="82" t="s">
        <v>407</v>
      </c>
      <c r="AT61" s="104">
        <v>5477</v>
      </c>
      <c r="AU61" s="82">
        <v>4198</v>
      </c>
      <c r="AV61" s="82">
        <v>3770</v>
      </c>
      <c r="AW61" s="80">
        <v>2685.46</v>
      </c>
      <c r="AX61" s="82">
        <v>17171</v>
      </c>
      <c r="AY61" s="80">
        <v>6.3940586378797502</v>
      </c>
      <c r="AZ61" s="83">
        <v>0</v>
      </c>
      <c r="BA61" s="3">
        <v>0</v>
      </c>
      <c r="BB61" s="3">
        <v>10277</v>
      </c>
      <c r="BC61" s="123">
        <v>102.3</v>
      </c>
      <c r="BD61" s="3">
        <v>104.2</v>
      </c>
      <c r="BE61" s="86"/>
      <c r="BF61" s="86"/>
      <c r="BG61" s="86"/>
      <c r="BH61" s="86" t="s">
        <v>407</v>
      </c>
      <c r="BI61" s="92"/>
      <c r="BJ61" s="86"/>
      <c r="BK61" s="86" t="s">
        <v>407</v>
      </c>
      <c r="BL61" s="86" t="s">
        <v>407</v>
      </c>
      <c r="BM61" s="86">
        <v>1609</v>
      </c>
      <c r="BN61" s="86" t="s">
        <v>407</v>
      </c>
      <c r="BO61" s="86" t="s">
        <v>407</v>
      </c>
      <c r="BP61" s="86" t="s">
        <v>407</v>
      </c>
      <c r="BQ61" s="86" t="s">
        <v>407</v>
      </c>
      <c r="BR61" s="86" t="s">
        <v>407</v>
      </c>
      <c r="BV61" s="3" t="s">
        <v>407</v>
      </c>
      <c r="BY61" s="3" t="s">
        <v>407</v>
      </c>
      <c r="BZ61" s="3" t="s">
        <v>407</v>
      </c>
      <c r="CA61" s="3" t="s">
        <v>55</v>
      </c>
      <c r="CB61" s="3" t="s">
        <v>407</v>
      </c>
      <c r="CC61" s="3" t="s">
        <v>407</v>
      </c>
      <c r="CD61" s="3" t="s">
        <v>407</v>
      </c>
      <c r="CE61" s="85">
        <v>78243100</v>
      </c>
      <c r="CF61" s="82">
        <v>0</v>
      </c>
      <c r="CG61" s="82">
        <v>0</v>
      </c>
      <c r="CH61" s="82">
        <v>0</v>
      </c>
      <c r="CI61" s="82" t="s">
        <v>407</v>
      </c>
      <c r="CJ61" s="82">
        <v>0</v>
      </c>
      <c r="CK61" s="82">
        <v>0</v>
      </c>
      <c r="CL61" s="82" t="s">
        <v>407</v>
      </c>
      <c r="CM61" s="82" t="s">
        <v>407</v>
      </c>
      <c r="CN61" s="82">
        <v>78243100</v>
      </c>
      <c r="CO61" s="82" t="s">
        <v>407</v>
      </c>
      <c r="CP61" s="82" t="s">
        <v>407</v>
      </c>
      <c r="CQ61" s="82" t="s">
        <v>407</v>
      </c>
      <c r="CR61" s="131">
        <v>49</v>
      </c>
      <c r="CS61" s="131">
        <v>0</v>
      </c>
      <c r="CT61" s="131">
        <v>0</v>
      </c>
      <c r="CU61" s="132">
        <v>0</v>
      </c>
      <c r="CV61" s="3" t="s">
        <v>407</v>
      </c>
      <c r="CW61" s="79">
        <v>0</v>
      </c>
      <c r="CX61" s="131">
        <v>0</v>
      </c>
      <c r="CY61" s="131">
        <v>0</v>
      </c>
      <c r="CZ61" s="80" t="s">
        <v>407</v>
      </c>
      <c r="DA61" s="80" t="s">
        <v>407</v>
      </c>
      <c r="DB61" s="79">
        <v>0</v>
      </c>
      <c r="DC61" s="131">
        <v>48</v>
      </c>
      <c r="DD61" s="3" t="s">
        <v>407</v>
      </c>
      <c r="DE61" s="3" t="s">
        <v>407</v>
      </c>
      <c r="DF61" s="3" t="s">
        <v>407</v>
      </c>
      <c r="DG61" s="79">
        <v>48</v>
      </c>
      <c r="DH61" s="4">
        <v>97</v>
      </c>
      <c r="DI61" s="80">
        <v>106.35</v>
      </c>
      <c r="DJ61" s="217">
        <v>99.67</v>
      </c>
      <c r="DK61" s="80">
        <v>100.87</v>
      </c>
      <c r="DL61" s="3">
        <v>135</v>
      </c>
      <c r="DP61" s="1"/>
      <c r="DQ61" s="1"/>
    </row>
    <row r="62" spans="1:121" s="3" customFormat="1" ht="15" x14ac:dyDescent="0.25">
      <c r="A62" s="303">
        <v>70</v>
      </c>
      <c r="B62">
        <v>59</v>
      </c>
      <c r="C62" s="3" t="s">
        <v>56</v>
      </c>
      <c r="D62" s="3" t="s">
        <v>445</v>
      </c>
      <c r="E62" s="14">
        <v>2020</v>
      </c>
      <c r="F62" s="82">
        <v>564</v>
      </c>
      <c r="G62" s="82">
        <v>1551342</v>
      </c>
      <c r="H62" s="82">
        <v>1130451</v>
      </c>
      <c r="I62" s="82">
        <v>110</v>
      </c>
      <c r="J62" s="82">
        <v>306215</v>
      </c>
      <c r="K62" s="82">
        <v>232131</v>
      </c>
      <c r="L62" s="131">
        <v>47</v>
      </c>
      <c r="M62" s="131">
        <v>0</v>
      </c>
      <c r="N62" s="131">
        <v>0</v>
      </c>
      <c r="O62" s="132">
        <v>0</v>
      </c>
      <c r="P62" s="3" t="s">
        <v>407</v>
      </c>
      <c r="Q62" s="79">
        <v>0</v>
      </c>
      <c r="R62" s="131">
        <v>0</v>
      </c>
      <c r="S62" s="131">
        <v>0</v>
      </c>
      <c r="T62" s="80" t="s">
        <v>407</v>
      </c>
      <c r="U62" s="80" t="s">
        <v>407</v>
      </c>
      <c r="V62" s="79">
        <v>0</v>
      </c>
      <c r="W62" s="131">
        <v>69</v>
      </c>
      <c r="X62" s="3" t="s">
        <v>407</v>
      </c>
      <c r="Y62" s="3" t="s">
        <v>407</v>
      </c>
      <c r="Z62" s="3" t="s">
        <v>407</v>
      </c>
      <c r="AA62" s="79">
        <v>69</v>
      </c>
      <c r="AB62" s="4">
        <v>116</v>
      </c>
      <c r="AC62" s="80">
        <v>106.36</v>
      </c>
      <c r="AD62" s="80">
        <v>99.68</v>
      </c>
      <c r="AE62" s="3">
        <v>100.88</v>
      </c>
      <c r="AF62" s="81">
        <v>130</v>
      </c>
      <c r="AG62" s="105">
        <v>1220959</v>
      </c>
      <c r="AH62" s="105">
        <v>0</v>
      </c>
      <c r="AI62" s="105">
        <v>0</v>
      </c>
      <c r="AJ62" s="105">
        <v>0</v>
      </c>
      <c r="AK62" s="82" t="s">
        <v>407</v>
      </c>
      <c r="AL62" s="135">
        <v>0</v>
      </c>
      <c r="AM62" s="135">
        <v>0</v>
      </c>
      <c r="AN62" s="82" t="s">
        <v>407</v>
      </c>
      <c r="AO62" s="82" t="s">
        <v>407</v>
      </c>
      <c r="AP62" s="105">
        <v>1220959</v>
      </c>
      <c r="AQ62" s="82" t="s">
        <v>407</v>
      </c>
      <c r="AR62" s="82" t="s">
        <v>407</v>
      </c>
      <c r="AS62" s="82" t="s">
        <v>407</v>
      </c>
      <c r="AT62" s="104">
        <v>2165</v>
      </c>
      <c r="AU62" s="82">
        <v>4198</v>
      </c>
      <c r="AV62" s="82">
        <v>3770</v>
      </c>
      <c r="AW62" s="80">
        <v>142.72</v>
      </c>
      <c r="AX62" s="82">
        <v>564</v>
      </c>
      <c r="AY62" s="80">
        <v>3.9519010042454101</v>
      </c>
      <c r="AZ62" s="83">
        <v>1.67E-2</v>
      </c>
      <c r="BA62" s="3">
        <v>106</v>
      </c>
      <c r="BB62" s="3">
        <v>6334</v>
      </c>
      <c r="BC62" s="123">
        <v>102.3</v>
      </c>
      <c r="BD62" s="3">
        <v>104.2</v>
      </c>
      <c r="BE62" s="86"/>
      <c r="BF62" s="86"/>
      <c r="BG62" s="86"/>
      <c r="BH62" s="86" t="s">
        <v>407</v>
      </c>
      <c r="BI62" s="92"/>
      <c r="BJ62" s="86"/>
      <c r="BK62" s="86" t="s">
        <v>407</v>
      </c>
      <c r="BL62" s="86" t="s">
        <v>407</v>
      </c>
      <c r="BM62" s="86">
        <v>51</v>
      </c>
      <c r="BN62" s="86" t="s">
        <v>407</v>
      </c>
      <c r="BO62" s="86" t="s">
        <v>407</v>
      </c>
      <c r="BP62" s="86" t="s">
        <v>407</v>
      </c>
      <c r="BQ62" s="86" t="s">
        <v>407</v>
      </c>
      <c r="BR62" s="86" t="s">
        <v>407</v>
      </c>
      <c r="BV62" s="3" t="s">
        <v>407</v>
      </c>
      <c r="BY62" s="3" t="s">
        <v>407</v>
      </c>
      <c r="BZ62" s="3" t="s">
        <v>407</v>
      </c>
      <c r="CA62" s="3" t="s">
        <v>315</v>
      </c>
      <c r="CB62" s="3" t="s">
        <v>407</v>
      </c>
      <c r="CC62" s="3" t="s">
        <v>407</v>
      </c>
      <c r="CD62" s="3" t="s">
        <v>407</v>
      </c>
      <c r="CE62" s="85">
        <v>2019865</v>
      </c>
      <c r="CF62" s="82">
        <v>0</v>
      </c>
      <c r="CG62" s="82">
        <v>0</v>
      </c>
      <c r="CH62" s="82">
        <v>0</v>
      </c>
      <c r="CI62" s="82" t="s">
        <v>407</v>
      </c>
      <c r="CJ62" s="82">
        <v>0</v>
      </c>
      <c r="CK62" s="82">
        <v>0</v>
      </c>
      <c r="CL62" s="82" t="s">
        <v>407</v>
      </c>
      <c r="CM62" s="82" t="s">
        <v>407</v>
      </c>
      <c r="CN62" s="82">
        <v>2019865</v>
      </c>
      <c r="CO62" s="82" t="s">
        <v>407</v>
      </c>
      <c r="CP62" s="82" t="s">
        <v>407</v>
      </c>
      <c r="CQ62" s="82" t="s">
        <v>407</v>
      </c>
      <c r="CR62" s="131">
        <v>47</v>
      </c>
      <c r="CS62" s="131">
        <v>0</v>
      </c>
      <c r="CT62" s="131">
        <v>0</v>
      </c>
      <c r="CU62" s="132">
        <v>0</v>
      </c>
      <c r="CV62" s="3" t="s">
        <v>407</v>
      </c>
      <c r="CW62" s="79">
        <v>0</v>
      </c>
      <c r="CX62" s="131">
        <v>0</v>
      </c>
      <c r="CY62" s="131">
        <v>0</v>
      </c>
      <c r="CZ62" s="80" t="s">
        <v>407</v>
      </c>
      <c r="DA62" s="80" t="s">
        <v>407</v>
      </c>
      <c r="DB62" s="79">
        <v>0</v>
      </c>
      <c r="DC62" s="131">
        <v>69</v>
      </c>
      <c r="DD62" s="3" t="s">
        <v>407</v>
      </c>
      <c r="DE62" s="3" t="s">
        <v>407</v>
      </c>
      <c r="DF62" s="3" t="s">
        <v>407</v>
      </c>
      <c r="DG62" s="79">
        <v>69</v>
      </c>
      <c r="DH62" s="4">
        <v>116</v>
      </c>
      <c r="DI62" s="80">
        <v>106.35</v>
      </c>
      <c r="DJ62" s="217">
        <v>99.67</v>
      </c>
      <c r="DK62" s="80">
        <v>100.87</v>
      </c>
      <c r="DL62" s="3">
        <v>135</v>
      </c>
      <c r="DP62" s="1"/>
      <c r="DQ62" s="1"/>
    </row>
    <row r="63" spans="1:121" s="3" customFormat="1" ht="15" x14ac:dyDescent="0.25">
      <c r="A63" s="303">
        <v>71</v>
      </c>
      <c r="B63">
        <v>60</v>
      </c>
      <c r="C63" s="3" t="s">
        <v>57</v>
      </c>
      <c r="D63" s="3" t="s">
        <v>445</v>
      </c>
      <c r="E63" s="14">
        <v>2020</v>
      </c>
      <c r="F63" s="82">
        <v>1487</v>
      </c>
      <c r="G63" s="82">
        <v>1551342</v>
      </c>
      <c r="H63" s="82">
        <v>1130451</v>
      </c>
      <c r="I63" s="82">
        <v>315</v>
      </c>
      <c r="J63" s="82">
        <v>306215</v>
      </c>
      <c r="K63" s="82">
        <v>232131</v>
      </c>
      <c r="L63" s="131">
        <v>37</v>
      </c>
      <c r="M63" s="131">
        <v>0</v>
      </c>
      <c r="N63" s="131">
        <v>0</v>
      </c>
      <c r="O63" s="132">
        <v>0</v>
      </c>
      <c r="P63" s="3" t="s">
        <v>407</v>
      </c>
      <c r="Q63" s="79">
        <v>0</v>
      </c>
      <c r="R63" s="131">
        <v>0</v>
      </c>
      <c r="S63" s="131">
        <v>0</v>
      </c>
      <c r="T63" s="80" t="s">
        <v>407</v>
      </c>
      <c r="U63" s="80" t="s">
        <v>407</v>
      </c>
      <c r="V63" s="79">
        <v>0</v>
      </c>
      <c r="W63" s="131">
        <v>69</v>
      </c>
      <c r="X63" s="3" t="s">
        <v>407</v>
      </c>
      <c r="Y63" s="3" t="s">
        <v>407</v>
      </c>
      <c r="Z63" s="3" t="s">
        <v>407</v>
      </c>
      <c r="AA63" s="79">
        <v>69</v>
      </c>
      <c r="AB63" s="4">
        <v>106</v>
      </c>
      <c r="AC63" s="80">
        <v>106.36</v>
      </c>
      <c r="AD63" s="80">
        <v>99.68</v>
      </c>
      <c r="AE63" s="3">
        <v>100.88</v>
      </c>
      <c r="AF63" s="81">
        <v>130</v>
      </c>
      <c r="AG63" s="105">
        <v>4218101</v>
      </c>
      <c r="AH63" s="105">
        <v>0</v>
      </c>
      <c r="AI63" s="105">
        <v>0</v>
      </c>
      <c r="AJ63" s="105">
        <v>0</v>
      </c>
      <c r="AK63" s="82" t="s">
        <v>407</v>
      </c>
      <c r="AL63" s="135">
        <v>0</v>
      </c>
      <c r="AM63" s="135">
        <v>0</v>
      </c>
      <c r="AN63" s="82" t="s">
        <v>407</v>
      </c>
      <c r="AO63" s="82" t="s">
        <v>407</v>
      </c>
      <c r="AP63" s="105">
        <v>4218101</v>
      </c>
      <c r="AQ63" s="82" t="s">
        <v>407</v>
      </c>
      <c r="AR63" s="82" t="s">
        <v>407</v>
      </c>
      <c r="AS63" s="82" t="s">
        <v>407</v>
      </c>
      <c r="AT63" s="104">
        <v>2837</v>
      </c>
      <c r="AU63" s="82">
        <v>4198</v>
      </c>
      <c r="AV63" s="82">
        <v>3770</v>
      </c>
      <c r="AW63" s="80">
        <v>167.63</v>
      </c>
      <c r="AX63" s="82">
        <v>1487</v>
      </c>
      <c r="AY63" s="80">
        <v>8.8707714226257295</v>
      </c>
      <c r="AZ63" s="83">
        <v>1.2500000000000001E-2</v>
      </c>
      <c r="BA63" s="3">
        <v>179</v>
      </c>
      <c r="BB63" s="3">
        <v>14289</v>
      </c>
      <c r="BC63" s="123">
        <v>102.3</v>
      </c>
      <c r="BD63" s="3">
        <v>104.2</v>
      </c>
      <c r="BE63" s="86"/>
      <c r="BF63" s="86"/>
      <c r="BG63" s="86"/>
      <c r="BH63" s="86" t="s">
        <v>407</v>
      </c>
      <c r="BI63" s="92"/>
      <c r="BJ63" s="86"/>
      <c r="BK63" s="86" t="s">
        <v>407</v>
      </c>
      <c r="BL63" s="86" t="s">
        <v>407</v>
      </c>
      <c r="BM63" s="86">
        <v>170</v>
      </c>
      <c r="BN63" s="86" t="s">
        <v>407</v>
      </c>
      <c r="BO63" s="86" t="s">
        <v>407</v>
      </c>
      <c r="BP63" s="86" t="s">
        <v>407</v>
      </c>
      <c r="BQ63" s="86" t="s">
        <v>407</v>
      </c>
      <c r="BR63" s="86" t="s">
        <v>407</v>
      </c>
      <c r="BV63" s="3" t="s">
        <v>407</v>
      </c>
      <c r="BY63" s="3" t="s">
        <v>407</v>
      </c>
      <c r="BZ63" s="3" t="s">
        <v>407</v>
      </c>
      <c r="CA63" s="3" t="s">
        <v>315</v>
      </c>
      <c r="CB63" s="3" t="s">
        <v>407</v>
      </c>
      <c r="CC63" s="3" t="s">
        <v>407</v>
      </c>
      <c r="CD63" s="3" t="s">
        <v>407</v>
      </c>
      <c r="CE63" s="85">
        <v>5325173</v>
      </c>
      <c r="CF63" s="82">
        <v>0</v>
      </c>
      <c r="CG63" s="82">
        <v>0</v>
      </c>
      <c r="CH63" s="82">
        <v>0</v>
      </c>
      <c r="CI63" s="82" t="s">
        <v>407</v>
      </c>
      <c r="CJ63" s="82">
        <v>0</v>
      </c>
      <c r="CK63" s="82">
        <v>0</v>
      </c>
      <c r="CL63" s="82" t="s">
        <v>407</v>
      </c>
      <c r="CM63" s="82" t="s">
        <v>407</v>
      </c>
      <c r="CN63" s="82">
        <v>5325173</v>
      </c>
      <c r="CO63" s="82" t="s">
        <v>407</v>
      </c>
      <c r="CP63" s="82" t="s">
        <v>407</v>
      </c>
      <c r="CQ63" s="82" t="s">
        <v>407</v>
      </c>
      <c r="CR63" s="131">
        <v>37</v>
      </c>
      <c r="CS63" s="131">
        <v>0</v>
      </c>
      <c r="CT63" s="131">
        <v>0</v>
      </c>
      <c r="CU63" s="132">
        <v>0</v>
      </c>
      <c r="CV63" s="3" t="s">
        <v>407</v>
      </c>
      <c r="CW63" s="79">
        <v>0</v>
      </c>
      <c r="CX63" s="131">
        <v>0</v>
      </c>
      <c r="CY63" s="131">
        <v>0</v>
      </c>
      <c r="CZ63" s="80" t="s">
        <v>407</v>
      </c>
      <c r="DA63" s="80" t="s">
        <v>407</v>
      </c>
      <c r="DB63" s="79">
        <v>0</v>
      </c>
      <c r="DC63" s="131">
        <v>69</v>
      </c>
      <c r="DD63" s="3" t="s">
        <v>407</v>
      </c>
      <c r="DE63" s="3" t="s">
        <v>407</v>
      </c>
      <c r="DF63" s="3" t="s">
        <v>407</v>
      </c>
      <c r="DG63" s="79">
        <v>69</v>
      </c>
      <c r="DH63" s="4">
        <v>106</v>
      </c>
      <c r="DI63" s="80">
        <v>106.35</v>
      </c>
      <c r="DJ63" s="217">
        <v>99.67</v>
      </c>
      <c r="DK63" s="80">
        <v>100.87</v>
      </c>
      <c r="DL63" s="3">
        <v>135</v>
      </c>
      <c r="DP63" s="1"/>
      <c r="DQ63" s="1"/>
    </row>
    <row r="64" spans="1:121" s="3" customFormat="1" ht="15" x14ac:dyDescent="0.25">
      <c r="A64" s="303">
        <v>72</v>
      </c>
      <c r="B64">
        <v>61</v>
      </c>
      <c r="C64" s="3" t="s">
        <v>58</v>
      </c>
      <c r="D64" s="3" t="s">
        <v>445</v>
      </c>
      <c r="E64" s="14">
        <v>2020</v>
      </c>
      <c r="F64" s="82">
        <v>4649</v>
      </c>
      <c r="G64" s="82">
        <v>1551342</v>
      </c>
      <c r="H64" s="82">
        <v>1130451</v>
      </c>
      <c r="I64" s="82">
        <v>825</v>
      </c>
      <c r="J64" s="82">
        <v>306215</v>
      </c>
      <c r="K64" s="82">
        <v>232131</v>
      </c>
      <c r="L64" s="131">
        <v>27</v>
      </c>
      <c r="M64" s="131">
        <v>31</v>
      </c>
      <c r="N64" s="131">
        <v>0</v>
      </c>
      <c r="O64" s="132">
        <v>0</v>
      </c>
      <c r="P64" s="3" t="s">
        <v>407</v>
      </c>
      <c r="Q64" s="79">
        <v>31</v>
      </c>
      <c r="R64" s="131">
        <v>18</v>
      </c>
      <c r="S64" s="131">
        <v>0</v>
      </c>
      <c r="T64" s="80" t="s">
        <v>407</v>
      </c>
      <c r="U64" s="80" t="s">
        <v>407</v>
      </c>
      <c r="V64" s="79">
        <v>18</v>
      </c>
      <c r="W64" s="131">
        <v>0</v>
      </c>
      <c r="X64" s="3" t="s">
        <v>407</v>
      </c>
      <c r="Y64" s="3" t="s">
        <v>407</v>
      </c>
      <c r="Z64" s="3" t="s">
        <v>407</v>
      </c>
      <c r="AA64" s="79">
        <v>0</v>
      </c>
      <c r="AB64" s="4">
        <v>76</v>
      </c>
      <c r="AC64" s="80">
        <v>106.36</v>
      </c>
      <c r="AD64" s="80">
        <v>99.68</v>
      </c>
      <c r="AE64" s="3">
        <v>100.88</v>
      </c>
      <c r="AF64" s="81">
        <v>130</v>
      </c>
      <c r="AG64" s="105">
        <v>26019880</v>
      </c>
      <c r="AH64" s="105">
        <v>26019880</v>
      </c>
      <c r="AI64" s="105">
        <v>0</v>
      </c>
      <c r="AJ64" s="105">
        <v>0</v>
      </c>
      <c r="AK64" s="82" t="s">
        <v>407</v>
      </c>
      <c r="AL64" s="135">
        <v>26019880</v>
      </c>
      <c r="AM64" s="135">
        <v>0</v>
      </c>
      <c r="AN64" s="82" t="s">
        <v>407</v>
      </c>
      <c r="AO64" s="82" t="s">
        <v>407</v>
      </c>
      <c r="AP64" s="105">
        <v>0</v>
      </c>
      <c r="AQ64" s="82" t="s">
        <v>407</v>
      </c>
      <c r="AR64" s="82" t="s">
        <v>407</v>
      </c>
      <c r="AS64" s="82" t="s">
        <v>407</v>
      </c>
      <c r="AT64" s="104">
        <v>5597</v>
      </c>
      <c r="AU64" s="82">
        <v>4198</v>
      </c>
      <c r="AV64" s="82">
        <v>3770</v>
      </c>
      <c r="AW64" s="80">
        <v>574.52</v>
      </c>
      <c r="AX64" s="82">
        <v>4649</v>
      </c>
      <c r="AY64" s="80">
        <v>8.0919659667139499</v>
      </c>
      <c r="AZ64" s="83">
        <v>2.0999999999999999E-3</v>
      </c>
      <c r="BA64" s="3">
        <v>27</v>
      </c>
      <c r="BB64" s="3">
        <v>12981</v>
      </c>
      <c r="BC64" s="123">
        <v>102.3</v>
      </c>
      <c r="BD64" s="3">
        <v>104.2</v>
      </c>
      <c r="BE64" s="86">
        <v>341</v>
      </c>
      <c r="BF64" s="86"/>
      <c r="BG64" s="86"/>
      <c r="BH64" s="86" t="s">
        <v>407</v>
      </c>
      <c r="BI64" s="92">
        <v>68</v>
      </c>
      <c r="BJ64" s="86"/>
      <c r="BK64" s="86" t="s">
        <v>407</v>
      </c>
      <c r="BL64" s="86" t="s">
        <v>407</v>
      </c>
      <c r="BM64" s="86"/>
      <c r="BN64" s="86" t="s">
        <v>407</v>
      </c>
      <c r="BO64" s="86" t="s">
        <v>407</v>
      </c>
      <c r="BP64" s="86" t="s">
        <v>407</v>
      </c>
      <c r="BQ64" s="86" t="s">
        <v>407</v>
      </c>
      <c r="BR64" s="86" t="s">
        <v>407</v>
      </c>
      <c r="BS64" s="3" t="s">
        <v>58</v>
      </c>
      <c r="BV64" s="3" t="s">
        <v>407</v>
      </c>
      <c r="BW64" s="3" t="s">
        <v>39</v>
      </c>
      <c r="BY64" s="3" t="s">
        <v>407</v>
      </c>
      <c r="BZ64" s="3" t="s">
        <v>407</v>
      </c>
      <c r="CB64" s="3" t="s">
        <v>407</v>
      </c>
      <c r="CC64" s="3" t="s">
        <v>407</v>
      </c>
      <c r="CD64" s="3" t="s">
        <v>407</v>
      </c>
      <c r="CE64" s="85">
        <v>21357281</v>
      </c>
      <c r="CF64" s="82">
        <v>21357281</v>
      </c>
      <c r="CG64" s="82">
        <v>0</v>
      </c>
      <c r="CH64" s="82">
        <v>0</v>
      </c>
      <c r="CI64" s="82" t="s">
        <v>407</v>
      </c>
      <c r="CJ64" s="82">
        <v>21357281</v>
      </c>
      <c r="CK64" s="82">
        <v>0</v>
      </c>
      <c r="CL64" s="82" t="s">
        <v>407</v>
      </c>
      <c r="CM64" s="82" t="s">
        <v>407</v>
      </c>
      <c r="CN64" s="82">
        <v>0</v>
      </c>
      <c r="CO64" s="82" t="s">
        <v>407</v>
      </c>
      <c r="CP64" s="82" t="s">
        <v>407</v>
      </c>
      <c r="CQ64" s="82" t="s">
        <v>407</v>
      </c>
      <c r="CR64" s="131">
        <v>27</v>
      </c>
      <c r="CS64" s="131">
        <v>31</v>
      </c>
      <c r="CT64" s="131">
        <v>0</v>
      </c>
      <c r="CU64" s="132">
        <v>0</v>
      </c>
      <c r="CV64" s="3" t="s">
        <v>407</v>
      </c>
      <c r="CW64" s="79">
        <v>31</v>
      </c>
      <c r="CX64" s="131">
        <v>18</v>
      </c>
      <c r="CY64" s="131">
        <v>0</v>
      </c>
      <c r="CZ64" s="80" t="s">
        <v>407</v>
      </c>
      <c r="DA64" s="80" t="s">
        <v>407</v>
      </c>
      <c r="DB64" s="79">
        <v>18</v>
      </c>
      <c r="DC64" s="131">
        <v>0</v>
      </c>
      <c r="DD64" s="3" t="s">
        <v>407</v>
      </c>
      <c r="DE64" s="3" t="s">
        <v>407</v>
      </c>
      <c r="DF64" s="3" t="s">
        <v>407</v>
      </c>
      <c r="DG64" s="79">
        <v>0</v>
      </c>
      <c r="DH64" s="4">
        <v>76</v>
      </c>
      <c r="DI64" s="80">
        <v>106.35</v>
      </c>
      <c r="DJ64" s="217">
        <v>99.67</v>
      </c>
      <c r="DK64" s="80">
        <v>100.87</v>
      </c>
      <c r="DL64" s="3">
        <v>135</v>
      </c>
      <c r="DP64" s="1"/>
      <c r="DQ64" s="1"/>
    </row>
    <row r="65" spans="1:121" s="3" customFormat="1" ht="15" x14ac:dyDescent="0.25">
      <c r="A65" s="303">
        <v>81</v>
      </c>
      <c r="B65">
        <v>62</v>
      </c>
      <c r="C65" s="3" t="s">
        <v>59</v>
      </c>
      <c r="D65" s="3" t="s">
        <v>446</v>
      </c>
      <c r="E65" s="14">
        <v>2020</v>
      </c>
      <c r="F65" s="82">
        <v>615</v>
      </c>
      <c r="G65" s="82">
        <v>1551342</v>
      </c>
      <c r="H65" s="82">
        <v>1130451</v>
      </c>
      <c r="I65" s="82">
        <v>111</v>
      </c>
      <c r="J65" s="82">
        <v>306215</v>
      </c>
      <c r="K65" s="82">
        <v>232131</v>
      </c>
      <c r="L65" s="131">
        <v>44</v>
      </c>
      <c r="M65" s="131">
        <v>61</v>
      </c>
      <c r="N65" s="131">
        <v>0</v>
      </c>
      <c r="O65" s="132">
        <v>0</v>
      </c>
      <c r="P65" s="3" t="s">
        <v>407</v>
      </c>
      <c r="Q65" s="79">
        <v>61</v>
      </c>
      <c r="R65" s="131">
        <v>22</v>
      </c>
      <c r="S65" s="131">
        <v>0</v>
      </c>
      <c r="T65" s="80" t="s">
        <v>407</v>
      </c>
      <c r="U65" s="80" t="s">
        <v>407</v>
      </c>
      <c r="V65" s="79">
        <v>22</v>
      </c>
      <c r="W65" s="131">
        <v>0</v>
      </c>
      <c r="X65" s="3" t="s">
        <v>407</v>
      </c>
      <c r="Y65" s="3" t="s">
        <v>407</v>
      </c>
      <c r="Z65" s="3" t="s">
        <v>407</v>
      </c>
      <c r="AA65" s="79">
        <v>0</v>
      </c>
      <c r="AB65" s="4">
        <v>127</v>
      </c>
      <c r="AC65" s="80">
        <v>106.36</v>
      </c>
      <c r="AD65" s="80">
        <v>99.68</v>
      </c>
      <c r="AE65" s="3">
        <v>100.88</v>
      </c>
      <c r="AF65" s="81">
        <v>130</v>
      </c>
      <c r="AG65" s="105">
        <v>1449108</v>
      </c>
      <c r="AH65" s="105">
        <v>1449108</v>
      </c>
      <c r="AI65" s="105">
        <v>0</v>
      </c>
      <c r="AJ65" s="105">
        <v>0</v>
      </c>
      <c r="AK65" s="82" t="s">
        <v>407</v>
      </c>
      <c r="AL65" s="135">
        <v>1449108</v>
      </c>
      <c r="AM65" s="135">
        <v>0</v>
      </c>
      <c r="AN65" s="82" t="s">
        <v>407</v>
      </c>
      <c r="AO65" s="82" t="s">
        <v>407</v>
      </c>
      <c r="AP65" s="105">
        <v>0</v>
      </c>
      <c r="AQ65" s="82" t="s">
        <v>407</v>
      </c>
      <c r="AR65" s="82" t="s">
        <v>407</v>
      </c>
      <c r="AS65" s="82" t="s">
        <v>407</v>
      </c>
      <c r="AT65" s="104">
        <v>2356</v>
      </c>
      <c r="AU65" s="82">
        <v>4198</v>
      </c>
      <c r="AV65" s="82">
        <v>3770</v>
      </c>
      <c r="AW65" s="80">
        <v>67.540000000000006</v>
      </c>
      <c r="AX65" s="82">
        <v>615</v>
      </c>
      <c r="AY65" s="80">
        <v>9.1057693235165402</v>
      </c>
      <c r="AZ65" s="83">
        <v>6.4100000000000004E-2</v>
      </c>
      <c r="BA65" s="3">
        <v>937</v>
      </c>
      <c r="BB65" s="3">
        <v>14615</v>
      </c>
      <c r="BC65" s="123">
        <v>102.3</v>
      </c>
      <c r="BD65" s="3">
        <v>104.2</v>
      </c>
      <c r="BE65" s="86">
        <v>54</v>
      </c>
      <c r="BF65" s="86"/>
      <c r="BG65" s="86"/>
      <c r="BH65" s="86" t="s">
        <v>407</v>
      </c>
      <c r="BI65" s="92">
        <v>12</v>
      </c>
      <c r="BJ65" s="86"/>
      <c r="BK65" s="86" t="s">
        <v>407</v>
      </c>
      <c r="BL65" s="86" t="s">
        <v>407</v>
      </c>
      <c r="BM65" s="86"/>
      <c r="BN65" s="86" t="s">
        <v>407</v>
      </c>
      <c r="BO65" s="86" t="s">
        <v>407</v>
      </c>
      <c r="BP65" s="86" t="s">
        <v>407</v>
      </c>
      <c r="BQ65" s="86" t="s">
        <v>407</v>
      </c>
      <c r="BR65" s="86" t="s">
        <v>407</v>
      </c>
      <c r="BS65" s="3" t="s">
        <v>59</v>
      </c>
      <c r="BV65" s="3" t="s">
        <v>407</v>
      </c>
      <c r="BW65" s="3" t="s">
        <v>78</v>
      </c>
      <c r="BY65" s="3" t="s">
        <v>407</v>
      </c>
      <c r="BZ65" s="3" t="s">
        <v>407</v>
      </c>
      <c r="CB65" s="3" t="s">
        <v>407</v>
      </c>
      <c r="CC65" s="3" t="s">
        <v>407</v>
      </c>
      <c r="CD65" s="3" t="s">
        <v>407</v>
      </c>
      <c r="CE65" s="85">
        <v>2202791</v>
      </c>
      <c r="CF65" s="82">
        <v>2202791</v>
      </c>
      <c r="CG65" s="82">
        <v>0</v>
      </c>
      <c r="CH65" s="82">
        <v>0</v>
      </c>
      <c r="CI65" s="82" t="s">
        <v>407</v>
      </c>
      <c r="CJ65" s="82">
        <v>2202791</v>
      </c>
      <c r="CK65" s="82">
        <v>0</v>
      </c>
      <c r="CL65" s="82" t="s">
        <v>407</v>
      </c>
      <c r="CM65" s="82" t="s">
        <v>407</v>
      </c>
      <c r="CN65" s="82">
        <v>0</v>
      </c>
      <c r="CO65" s="82" t="s">
        <v>407</v>
      </c>
      <c r="CP65" s="82" t="s">
        <v>407</v>
      </c>
      <c r="CQ65" s="82" t="s">
        <v>407</v>
      </c>
      <c r="CR65" s="131">
        <v>44</v>
      </c>
      <c r="CS65" s="131">
        <v>61</v>
      </c>
      <c r="CT65" s="131">
        <v>0</v>
      </c>
      <c r="CU65" s="132">
        <v>0</v>
      </c>
      <c r="CV65" s="3" t="s">
        <v>407</v>
      </c>
      <c r="CW65" s="79">
        <v>61</v>
      </c>
      <c r="CX65" s="131">
        <v>22</v>
      </c>
      <c r="CY65" s="131">
        <v>0</v>
      </c>
      <c r="CZ65" s="80" t="s">
        <v>407</v>
      </c>
      <c r="DA65" s="80" t="s">
        <v>407</v>
      </c>
      <c r="DB65" s="79">
        <v>22</v>
      </c>
      <c r="DC65" s="131">
        <v>0</v>
      </c>
      <c r="DD65" s="3" t="s">
        <v>407</v>
      </c>
      <c r="DE65" s="3" t="s">
        <v>407</v>
      </c>
      <c r="DF65" s="3" t="s">
        <v>407</v>
      </c>
      <c r="DG65" s="79">
        <v>0</v>
      </c>
      <c r="DH65" s="4">
        <v>127</v>
      </c>
      <c r="DI65" s="80">
        <v>106.35</v>
      </c>
      <c r="DJ65" s="217">
        <v>99.67</v>
      </c>
      <c r="DK65" s="80">
        <v>100.87</v>
      </c>
      <c r="DL65" s="3">
        <v>135</v>
      </c>
      <c r="DP65" s="1"/>
      <c r="DQ65" s="1"/>
    </row>
    <row r="66" spans="1:121" s="3" customFormat="1" ht="15" x14ac:dyDescent="0.25">
      <c r="A66" s="303">
        <v>82</v>
      </c>
      <c r="B66">
        <v>63</v>
      </c>
      <c r="C66" s="3" t="s">
        <v>60</v>
      </c>
      <c r="D66" s="3" t="s">
        <v>446</v>
      </c>
      <c r="E66" s="14">
        <v>2020</v>
      </c>
      <c r="F66" s="82">
        <v>1465</v>
      </c>
      <c r="G66" s="82">
        <v>1551342</v>
      </c>
      <c r="H66" s="82">
        <v>1130451</v>
      </c>
      <c r="I66" s="82">
        <v>331</v>
      </c>
      <c r="J66" s="82">
        <v>306215</v>
      </c>
      <c r="K66" s="82">
        <v>232131</v>
      </c>
      <c r="L66" s="131">
        <v>25</v>
      </c>
      <c r="M66" s="131">
        <v>44</v>
      </c>
      <c r="N66" s="131">
        <v>0</v>
      </c>
      <c r="O66" s="132">
        <v>0</v>
      </c>
      <c r="P66" s="3" t="s">
        <v>407</v>
      </c>
      <c r="Q66" s="79">
        <v>44</v>
      </c>
      <c r="R66" s="131">
        <v>22</v>
      </c>
      <c r="S66" s="131">
        <v>0</v>
      </c>
      <c r="T66" s="80" t="s">
        <v>407</v>
      </c>
      <c r="U66" s="80" t="s">
        <v>407</v>
      </c>
      <c r="V66" s="79">
        <v>22</v>
      </c>
      <c r="W66" s="131">
        <v>0</v>
      </c>
      <c r="X66" s="3" t="s">
        <v>407</v>
      </c>
      <c r="Y66" s="3" t="s">
        <v>407</v>
      </c>
      <c r="Z66" s="3" t="s">
        <v>407</v>
      </c>
      <c r="AA66" s="79">
        <v>0</v>
      </c>
      <c r="AB66" s="4">
        <v>91</v>
      </c>
      <c r="AC66" s="80">
        <v>106.36</v>
      </c>
      <c r="AD66" s="80">
        <v>99.68</v>
      </c>
      <c r="AE66" s="3">
        <v>100.88</v>
      </c>
      <c r="AF66" s="81">
        <v>130</v>
      </c>
      <c r="AG66" s="105">
        <v>5985181</v>
      </c>
      <c r="AH66" s="105">
        <v>5985181</v>
      </c>
      <c r="AI66" s="105">
        <v>0</v>
      </c>
      <c r="AJ66" s="105">
        <v>0</v>
      </c>
      <c r="AK66" s="82" t="s">
        <v>407</v>
      </c>
      <c r="AL66" s="135">
        <v>5985181</v>
      </c>
      <c r="AM66" s="135">
        <v>0</v>
      </c>
      <c r="AN66" s="82" t="s">
        <v>407</v>
      </c>
      <c r="AO66" s="82" t="s">
        <v>407</v>
      </c>
      <c r="AP66" s="105">
        <v>0</v>
      </c>
      <c r="AQ66" s="82" t="s">
        <v>407</v>
      </c>
      <c r="AR66" s="82" t="s">
        <v>407</v>
      </c>
      <c r="AS66" s="82" t="s">
        <v>407</v>
      </c>
      <c r="AT66" s="104">
        <v>4085</v>
      </c>
      <c r="AU66" s="82">
        <v>4198</v>
      </c>
      <c r="AV66" s="82">
        <v>3770</v>
      </c>
      <c r="AW66" s="80">
        <v>370.22</v>
      </c>
      <c r="AX66" s="82">
        <v>1465</v>
      </c>
      <c r="AY66" s="80">
        <v>3.9571420324870399</v>
      </c>
      <c r="AZ66" s="83">
        <v>0.1638</v>
      </c>
      <c r="BA66" s="3">
        <v>1040</v>
      </c>
      <c r="BB66" s="3">
        <v>6350</v>
      </c>
      <c r="BC66" s="123">
        <v>102.3</v>
      </c>
      <c r="BD66" s="3">
        <v>104.2</v>
      </c>
      <c r="BE66" s="86">
        <v>133</v>
      </c>
      <c r="BF66" s="86"/>
      <c r="BG66" s="86"/>
      <c r="BH66" s="86" t="s">
        <v>407</v>
      </c>
      <c r="BI66" s="92">
        <v>40</v>
      </c>
      <c r="BJ66" s="86"/>
      <c r="BK66" s="86" t="s">
        <v>407</v>
      </c>
      <c r="BL66" s="86" t="s">
        <v>407</v>
      </c>
      <c r="BM66" s="86"/>
      <c r="BN66" s="86" t="s">
        <v>407</v>
      </c>
      <c r="BO66" s="86" t="s">
        <v>407</v>
      </c>
      <c r="BP66" s="86" t="s">
        <v>407</v>
      </c>
      <c r="BQ66" s="86" t="s">
        <v>407</v>
      </c>
      <c r="BR66" s="86" t="s">
        <v>407</v>
      </c>
      <c r="BS66" s="3" t="s">
        <v>60</v>
      </c>
      <c r="BV66" s="3" t="s">
        <v>407</v>
      </c>
      <c r="BW66" s="3" t="s">
        <v>408</v>
      </c>
      <c r="BY66" s="3" t="s">
        <v>407</v>
      </c>
      <c r="BZ66" s="3" t="s">
        <v>407</v>
      </c>
      <c r="CB66" s="3" t="s">
        <v>407</v>
      </c>
      <c r="CC66" s="3" t="s">
        <v>407</v>
      </c>
      <c r="CD66" s="3" t="s">
        <v>407</v>
      </c>
      <c r="CE66" s="85">
        <v>5985181</v>
      </c>
      <c r="CF66" s="82">
        <v>5985181</v>
      </c>
      <c r="CG66" s="82">
        <v>0</v>
      </c>
      <c r="CH66" s="82">
        <v>0</v>
      </c>
      <c r="CI66" s="82" t="s">
        <v>407</v>
      </c>
      <c r="CJ66" s="82">
        <v>5985181</v>
      </c>
      <c r="CK66" s="82">
        <v>0</v>
      </c>
      <c r="CL66" s="82" t="s">
        <v>407</v>
      </c>
      <c r="CM66" s="82" t="s">
        <v>407</v>
      </c>
      <c r="CN66" s="82">
        <v>0</v>
      </c>
      <c r="CO66" s="82" t="s">
        <v>407</v>
      </c>
      <c r="CP66" s="82" t="s">
        <v>407</v>
      </c>
      <c r="CQ66" s="82" t="s">
        <v>407</v>
      </c>
      <c r="CR66" s="131">
        <v>25</v>
      </c>
      <c r="CS66" s="131">
        <v>44</v>
      </c>
      <c r="CT66" s="131">
        <v>0</v>
      </c>
      <c r="CU66" s="132">
        <v>0</v>
      </c>
      <c r="CV66" s="3" t="s">
        <v>407</v>
      </c>
      <c r="CW66" s="79">
        <v>44</v>
      </c>
      <c r="CX66" s="131">
        <v>22</v>
      </c>
      <c r="CY66" s="131">
        <v>0</v>
      </c>
      <c r="CZ66" s="80" t="s">
        <v>407</v>
      </c>
      <c r="DA66" s="80" t="s">
        <v>407</v>
      </c>
      <c r="DB66" s="79">
        <v>22</v>
      </c>
      <c r="DC66" s="131">
        <v>0</v>
      </c>
      <c r="DD66" s="3" t="s">
        <v>407</v>
      </c>
      <c r="DE66" s="3" t="s">
        <v>407</v>
      </c>
      <c r="DF66" s="3" t="s">
        <v>407</v>
      </c>
      <c r="DG66" s="79">
        <v>0</v>
      </c>
      <c r="DH66" s="4">
        <v>91</v>
      </c>
      <c r="DI66" s="80">
        <v>106.35</v>
      </c>
      <c r="DJ66" s="217">
        <v>99.67</v>
      </c>
      <c r="DK66" s="80">
        <v>100.87</v>
      </c>
      <c r="DL66" s="3">
        <v>135</v>
      </c>
      <c r="DP66" s="1"/>
      <c r="DQ66" s="1"/>
    </row>
    <row r="67" spans="1:121" s="3" customFormat="1" ht="15" x14ac:dyDescent="0.25">
      <c r="A67" s="303">
        <v>83</v>
      </c>
      <c r="B67">
        <v>64</v>
      </c>
      <c r="C67" s="3" t="s">
        <v>61</v>
      </c>
      <c r="D67" s="3" t="s">
        <v>446</v>
      </c>
      <c r="E67" s="14">
        <v>2020</v>
      </c>
      <c r="F67" s="82">
        <v>6554</v>
      </c>
      <c r="G67" s="82">
        <v>1551342</v>
      </c>
      <c r="H67" s="82">
        <v>1130451</v>
      </c>
      <c r="I67" s="82">
        <v>1372</v>
      </c>
      <c r="J67" s="82">
        <v>306215</v>
      </c>
      <c r="K67" s="82">
        <v>232131</v>
      </c>
      <c r="L67" s="131">
        <v>88</v>
      </c>
      <c r="M67" s="131">
        <v>0</v>
      </c>
      <c r="N67" s="131">
        <v>0</v>
      </c>
      <c r="O67" s="132">
        <v>0</v>
      </c>
      <c r="P67" s="3" t="s">
        <v>407</v>
      </c>
      <c r="Q67" s="79">
        <v>0</v>
      </c>
      <c r="R67" s="131">
        <v>22</v>
      </c>
      <c r="S67" s="131">
        <v>0</v>
      </c>
      <c r="T67" s="80" t="s">
        <v>407</v>
      </c>
      <c r="U67" s="80" t="s">
        <v>407</v>
      </c>
      <c r="V67" s="79">
        <v>22</v>
      </c>
      <c r="W67" s="131">
        <v>0</v>
      </c>
      <c r="X67" s="3" t="s">
        <v>407</v>
      </c>
      <c r="Y67" s="3" t="s">
        <v>407</v>
      </c>
      <c r="Z67" s="3" t="s">
        <v>407</v>
      </c>
      <c r="AA67" s="79">
        <v>0</v>
      </c>
      <c r="AB67" s="4">
        <v>110</v>
      </c>
      <c r="AC67" s="80">
        <v>106.36</v>
      </c>
      <c r="AD67" s="80">
        <v>99.68</v>
      </c>
      <c r="AE67" s="3">
        <v>100.88</v>
      </c>
      <c r="AF67" s="81">
        <v>130</v>
      </c>
      <c r="AG67" s="105">
        <v>15435312</v>
      </c>
      <c r="AH67" s="105">
        <v>0</v>
      </c>
      <c r="AI67" s="105">
        <v>0</v>
      </c>
      <c r="AJ67" s="105">
        <v>0</v>
      </c>
      <c r="AK67" s="82" t="s">
        <v>407</v>
      </c>
      <c r="AL67" s="135">
        <v>15435312</v>
      </c>
      <c r="AM67" s="135">
        <v>0</v>
      </c>
      <c r="AN67" s="82" t="s">
        <v>407</v>
      </c>
      <c r="AO67" s="82" t="s">
        <v>407</v>
      </c>
      <c r="AP67" s="105">
        <v>0</v>
      </c>
      <c r="AQ67" s="82" t="s">
        <v>407</v>
      </c>
      <c r="AR67" s="82" t="s">
        <v>407</v>
      </c>
      <c r="AS67" s="82" t="s">
        <v>407</v>
      </c>
      <c r="AT67" s="104">
        <v>2355</v>
      </c>
      <c r="AU67" s="82">
        <v>4198</v>
      </c>
      <c r="AV67" s="82">
        <v>3770</v>
      </c>
      <c r="AW67" s="80">
        <v>1127.2</v>
      </c>
      <c r="AX67" s="82">
        <v>6554</v>
      </c>
      <c r="AY67" s="80">
        <v>5.8143848767551196</v>
      </c>
      <c r="AZ67" s="83">
        <v>0</v>
      </c>
      <c r="BA67" s="3">
        <v>0</v>
      </c>
      <c r="BB67" s="3">
        <v>9339</v>
      </c>
      <c r="BC67" s="123">
        <v>102.3</v>
      </c>
      <c r="BD67" s="3">
        <v>104.2</v>
      </c>
      <c r="BE67" s="86"/>
      <c r="BF67" s="86"/>
      <c r="BG67" s="86"/>
      <c r="BH67" s="86" t="s">
        <v>407</v>
      </c>
      <c r="BI67" s="92">
        <v>190</v>
      </c>
      <c r="BJ67" s="86"/>
      <c r="BK67" s="86" t="s">
        <v>407</v>
      </c>
      <c r="BL67" s="86" t="s">
        <v>407</v>
      </c>
      <c r="BM67" s="86"/>
      <c r="BN67" s="86" t="s">
        <v>407</v>
      </c>
      <c r="BO67" s="86" t="s">
        <v>407</v>
      </c>
      <c r="BP67" s="86" t="s">
        <v>407</v>
      </c>
      <c r="BQ67" s="86" t="s">
        <v>407</v>
      </c>
      <c r="BR67" s="86" t="s">
        <v>407</v>
      </c>
      <c r="BV67" s="3" t="s">
        <v>407</v>
      </c>
      <c r="BW67" s="3" t="s">
        <v>395</v>
      </c>
      <c r="BY67" s="3" t="s">
        <v>407</v>
      </c>
      <c r="BZ67" s="3" t="s">
        <v>407</v>
      </c>
      <c r="CB67" s="3" t="s">
        <v>407</v>
      </c>
      <c r="CC67" s="3" t="s">
        <v>407</v>
      </c>
      <c r="CD67" s="3" t="s">
        <v>407</v>
      </c>
      <c r="CE67" s="85">
        <v>23473793</v>
      </c>
      <c r="CF67" s="82">
        <v>0</v>
      </c>
      <c r="CG67" s="82">
        <v>0</v>
      </c>
      <c r="CH67" s="82">
        <v>0</v>
      </c>
      <c r="CI67" s="82" t="s">
        <v>407</v>
      </c>
      <c r="CJ67" s="82">
        <v>23473793</v>
      </c>
      <c r="CK67" s="82">
        <v>0</v>
      </c>
      <c r="CL67" s="82" t="s">
        <v>407</v>
      </c>
      <c r="CM67" s="82" t="s">
        <v>407</v>
      </c>
      <c r="CN67" s="82">
        <v>0</v>
      </c>
      <c r="CO67" s="82" t="s">
        <v>407</v>
      </c>
      <c r="CP67" s="82" t="s">
        <v>407</v>
      </c>
      <c r="CQ67" s="82" t="s">
        <v>407</v>
      </c>
      <c r="CR67" s="131">
        <v>88</v>
      </c>
      <c r="CS67" s="131">
        <v>0</v>
      </c>
      <c r="CT67" s="131">
        <v>0</v>
      </c>
      <c r="CU67" s="132">
        <v>0</v>
      </c>
      <c r="CV67" s="3" t="s">
        <v>407</v>
      </c>
      <c r="CW67" s="79">
        <v>0</v>
      </c>
      <c r="CX67" s="131">
        <v>22</v>
      </c>
      <c r="CY67" s="131">
        <v>0</v>
      </c>
      <c r="CZ67" s="80" t="s">
        <v>407</v>
      </c>
      <c r="DA67" s="80" t="s">
        <v>407</v>
      </c>
      <c r="DB67" s="79">
        <v>22</v>
      </c>
      <c r="DC67" s="131">
        <v>0</v>
      </c>
      <c r="DD67" s="3" t="s">
        <v>407</v>
      </c>
      <c r="DE67" s="3" t="s">
        <v>407</v>
      </c>
      <c r="DF67" s="3" t="s">
        <v>407</v>
      </c>
      <c r="DG67" s="79">
        <v>0</v>
      </c>
      <c r="DH67" s="4">
        <v>110</v>
      </c>
      <c r="DI67" s="80">
        <v>106.35</v>
      </c>
      <c r="DJ67" s="217">
        <v>99.67</v>
      </c>
      <c r="DK67" s="80">
        <v>100.87</v>
      </c>
      <c r="DL67" s="3">
        <v>135</v>
      </c>
      <c r="DP67" s="1"/>
      <c r="DQ67" s="1"/>
    </row>
    <row r="68" spans="1:121" s="3" customFormat="1" ht="15" x14ac:dyDescent="0.25">
      <c r="A68" s="303">
        <v>84</v>
      </c>
      <c r="B68">
        <v>65</v>
      </c>
      <c r="C68" s="3" t="s">
        <v>62</v>
      </c>
      <c r="D68" s="3" t="s">
        <v>446</v>
      </c>
      <c r="E68" s="14">
        <v>2020</v>
      </c>
      <c r="F68" s="82">
        <v>4269</v>
      </c>
      <c r="G68" s="82">
        <v>1551342</v>
      </c>
      <c r="H68" s="82">
        <v>1130451</v>
      </c>
      <c r="I68" s="82">
        <v>913</v>
      </c>
      <c r="J68" s="82">
        <v>306215</v>
      </c>
      <c r="K68" s="82">
        <v>232131</v>
      </c>
      <c r="L68" s="131">
        <v>86</v>
      </c>
      <c r="M68" s="131">
        <v>0</v>
      </c>
      <c r="N68" s="131">
        <v>0</v>
      </c>
      <c r="O68" s="132">
        <v>0</v>
      </c>
      <c r="P68" s="3" t="s">
        <v>407</v>
      </c>
      <c r="Q68" s="79">
        <v>0</v>
      </c>
      <c r="R68" s="131">
        <v>22</v>
      </c>
      <c r="S68" s="131">
        <v>0</v>
      </c>
      <c r="T68" s="80" t="s">
        <v>407</v>
      </c>
      <c r="U68" s="80" t="s">
        <v>407</v>
      </c>
      <c r="V68" s="79">
        <v>22</v>
      </c>
      <c r="W68" s="131">
        <v>0</v>
      </c>
      <c r="X68" s="3" t="s">
        <v>407</v>
      </c>
      <c r="Y68" s="3" t="s">
        <v>407</v>
      </c>
      <c r="Z68" s="3" t="s">
        <v>407</v>
      </c>
      <c r="AA68" s="79">
        <v>0</v>
      </c>
      <c r="AB68" s="4">
        <v>108</v>
      </c>
      <c r="AC68" s="80">
        <v>106.36</v>
      </c>
      <c r="AD68" s="80">
        <v>99.68</v>
      </c>
      <c r="AE68" s="3">
        <v>100.88</v>
      </c>
      <c r="AF68" s="81">
        <v>130</v>
      </c>
      <c r="AG68" s="105">
        <v>11449149</v>
      </c>
      <c r="AH68" s="105">
        <v>0</v>
      </c>
      <c r="AI68" s="105">
        <v>0</v>
      </c>
      <c r="AJ68" s="105">
        <v>0</v>
      </c>
      <c r="AK68" s="82" t="s">
        <v>407</v>
      </c>
      <c r="AL68" s="135">
        <v>11449149</v>
      </c>
      <c r="AM68" s="135">
        <v>0</v>
      </c>
      <c r="AN68" s="82" t="s">
        <v>407</v>
      </c>
      <c r="AO68" s="82" t="s">
        <v>407</v>
      </c>
      <c r="AP68" s="105">
        <v>0</v>
      </c>
      <c r="AQ68" s="82" t="s">
        <v>407</v>
      </c>
      <c r="AR68" s="82" t="s">
        <v>407</v>
      </c>
      <c r="AS68" s="82" t="s">
        <v>407</v>
      </c>
      <c r="AT68" s="104">
        <v>2682</v>
      </c>
      <c r="AU68" s="82">
        <v>4198</v>
      </c>
      <c r="AV68" s="82">
        <v>3770</v>
      </c>
      <c r="AW68" s="80">
        <v>949.21</v>
      </c>
      <c r="AX68" s="82">
        <v>4269</v>
      </c>
      <c r="AY68" s="80">
        <v>4.4974469033029196</v>
      </c>
      <c r="AZ68" s="83">
        <v>1.9E-3</v>
      </c>
      <c r="BA68" s="3">
        <v>14</v>
      </c>
      <c r="BB68" s="3">
        <v>7219</v>
      </c>
      <c r="BC68" s="123">
        <v>102.3</v>
      </c>
      <c r="BD68" s="3">
        <v>104.2</v>
      </c>
      <c r="BE68" s="86"/>
      <c r="BF68" s="86"/>
      <c r="BG68" s="86"/>
      <c r="BH68" s="86" t="s">
        <v>407</v>
      </c>
      <c r="BI68" s="92">
        <v>119</v>
      </c>
      <c r="BJ68" s="86"/>
      <c r="BK68" s="86" t="s">
        <v>407</v>
      </c>
      <c r="BL68" s="86" t="s">
        <v>407</v>
      </c>
      <c r="BM68" s="86"/>
      <c r="BN68" s="86" t="s">
        <v>407</v>
      </c>
      <c r="BO68" s="86" t="s">
        <v>407</v>
      </c>
      <c r="BP68" s="86" t="s">
        <v>407</v>
      </c>
      <c r="BQ68" s="86" t="s">
        <v>407</v>
      </c>
      <c r="BR68" s="86" t="s">
        <v>407</v>
      </c>
      <c r="BV68" s="3" t="s">
        <v>407</v>
      </c>
      <c r="BW68" s="3" t="s">
        <v>395</v>
      </c>
      <c r="BY68" s="3" t="s">
        <v>407</v>
      </c>
      <c r="BZ68" s="3" t="s">
        <v>407</v>
      </c>
      <c r="CB68" s="3" t="s">
        <v>407</v>
      </c>
      <c r="CC68" s="3" t="s">
        <v>407</v>
      </c>
      <c r="CD68" s="3" t="s">
        <v>407</v>
      </c>
      <c r="CE68" s="85">
        <v>15289115</v>
      </c>
      <c r="CF68" s="82">
        <v>0</v>
      </c>
      <c r="CG68" s="82">
        <v>0</v>
      </c>
      <c r="CH68" s="82">
        <v>0</v>
      </c>
      <c r="CI68" s="82" t="s">
        <v>407</v>
      </c>
      <c r="CJ68" s="82">
        <v>15289115</v>
      </c>
      <c r="CK68" s="82">
        <v>0</v>
      </c>
      <c r="CL68" s="82" t="s">
        <v>407</v>
      </c>
      <c r="CM68" s="82" t="s">
        <v>407</v>
      </c>
      <c r="CN68" s="82">
        <v>0</v>
      </c>
      <c r="CO68" s="82" t="s">
        <v>407</v>
      </c>
      <c r="CP68" s="82" t="s">
        <v>407</v>
      </c>
      <c r="CQ68" s="82" t="s">
        <v>407</v>
      </c>
      <c r="CR68" s="131">
        <v>86</v>
      </c>
      <c r="CS68" s="131">
        <v>0</v>
      </c>
      <c r="CT68" s="131">
        <v>0</v>
      </c>
      <c r="CU68" s="132">
        <v>0</v>
      </c>
      <c r="CV68" s="3" t="s">
        <v>407</v>
      </c>
      <c r="CW68" s="79">
        <v>0</v>
      </c>
      <c r="CX68" s="131">
        <v>22</v>
      </c>
      <c r="CY68" s="131">
        <v>0</v>
      </c>
      <c r="CZ68" s="80" t="s">
        <v>407</v>
      </c>
      <c r="DA68" s="80" t="s">
        <v>407</v>
      </c>
      <c r="DB68" s="79">
        <v>22</v>
      </c>
      <c r="DC68" s="131">
        <v>0</v>
      </c>
      <c r="DD68" s="3" t="s">
        <v>407</v>
      </c>
      <c r="DE68" s="3" t="s">
        <v>407</v>
      </c>
      <c r="DF68" s="3" t="s">
        <v>407</v>
      </c>
      <c r="DG68" s="79">
        <v>0</v>
      </c>
      <c r="DH68" s="4">
        <v>108</v>
      </c>
      <c r="DI68" s="80">
        <v>106.35</v>
      </c>
      <c r="DJ68" s="217">
        <v>99.67</v>
      </c>
      <c r="DK68" s="80">
        <v>100.87</v>
      </c>
      <c r="DL68" s="3">
        <v>135</v>
      </c>
      <c r="DP68" s="1"/>
      <c r="DQ68" s="1"/>
    </row>
    <row r="69" spans="1:121" s="3" customFormat="1" ht="15" x14ac:dyDescent="0.25">
      <c r="A69" s="303">
        <v>85</v>
      </c>
      <c r="B69">
        <v>66</v>
      </c>
      <c r="C69" s="3" t="s">
        <v>63</v>
      </c>
      <c r="D69" s="3" t="s">
        <v>446</v>
      </c>
      <c r="E69" s="14">
        <v>2020</v>
      </c>
      <c r="F69" s="82">
        <v>1847</v>
      </c>
      <c r="G69" s="82">
        <v>1551342</v>
      </c>
      <c r="H69" s="82">
        <v>1130451</v>
      </c>
      <c r="I69" s="82">
        <v>388</v>
      </c>
      <c r="J69" s="82">
        <v>306215</v>
      </c>
      <c r="K69" s="82">
        <v>232131</v>
      </c>
      <c r="L69" s="131">
        <v>39</v>
      </c>
      <c r="M69" s="131">
        <v>59</v>
      </c>
      <c r="N69" s="131">
        <v>0</v>
      </c>
      <c r="O69" s="132">
        <v>0</v>
      </c>
      <c r="P69" s="3" t="s">
        <v>407</v>
      </c>
      <c r="Q69" s="79">
        <v>59</v>
      </c>
      <c r="R69" s="131">
        <v>22</v>
      </c>
      <c r="S69" s="131">
        <v>0</v>
      </c>
      <c r="T69" s="80" t="s">
        <v>407</v>
      </c>
      <c r="U69" s="80" t="s">
        <v>407</v>
      </c>
      <c r="V69" s="79">
        <v>22</v>
      </c>
      <c r="W69" s="131">
        <v>0</v>
      </c>
      <c r="X69" s="3" t="s">
        <v>407</v>
      </c>
      <c r="Y69" s="3" t="s">
        <v>407</v>
      </c>
      <c r="Z69" s="3" t="s">
        <v>407</v>
      </c>
      <c r="AA69" s="79">
        <v>0</v>
      </c>
      <c r="AB69" s="4">
        <v>120</v>
      </c>
      <c r="AC69" s="80">
        <v>106.36</v>
      </c>
      <c r="AD69" s="80">
        <v>99.68</v>
      </c>
      <c r="AE69" s="3">
        <v>100.88</v>
      </c>
      <c r="AF69" s="81">
        <v>130</v>
      </c>
      <c r="AG69" s="105">
        <v>4682209</v>
      </c>
      <c r="AH69" s="105">
        <v>4682209</v>
      </c>
      <c r="AI69" s="105">
        <v>0</v>
      </c>
      <c r="AJ69" s="105">
        <v>0</v>
      </c>
      <c r="AK69" s="82" t="s">
        <v>407</v>
      </c>
      <c r="AL69" s="135">
        <v>4682209</v>
      </c>
      <c r="AM69" s="135">
        <v>0</v>
      </c>
      <c r="AN69" s="82" t="s">
        <v>407</v>
      </c>
      <c r="AO69" s="82" t="s">
        <v>407</v>
      </c>
      <c r="AP69" s="105">
        <v>0</v>
      </c>
      <c r="AQ69" s="82" t="s">
        <v>407</v>
      </c>
      <c r="AR69" s="82" t="s">
        <v>407</v>
      </c>
      <c r="AS69" s="82" t="s">
        <v>407</v>
      </c>
      <c r="AT69" s="104">
        <v>2535</v>
      </c>
      <c r="AU69" s="82">
        <v>4198</v>
      </c>
      <c r="AV69" s="82">
        <v>3770</v>
      </c>
      <c r="AW69" s="80">
        <v>649.6</v>
      </c>
      <c r="AX69" s="82">
        <v>1847</v>
      </c>
      <c r="AY69" s="80">
        <v>2.84328136948014</v>
      </c>
      <c r="AZ69" s="83">
        <v>1.3299999999999999E-2</v>
      </c>
      <c r="BA69" s="3">
        <v>61</v>
      </c>
      <c r="BB69" s="3">
        <v>4590</v>
      </c>
      <c r="BC69" s="123">
        <v>102.3</v>
      </c>
      <c r="BD69" s="3">
        <v>104.2</v>
      </c>
      <c r="BE69" s="86">
        <v>163</v>
      </c>
      <c r="BF69" s="86"/>
      <c r="BG69" s="86"/>
      <c r="BH69" s="86" t="s">
        <v>407</v>
      </c>
      <c r="BI69" s="92">
        <v>57</v>
      </c>
      <c r="BJ69" s="86"/>
      <c r="BK69" s="86" t="s">
        <v>407</v>
      </c>
      <c r="BL69" s="86" t="s">
        <v>407</v>
      </c>
      <c r="BM69" s="86"/>
      <c r="BN69" s="86" t="s">
        <v>407</v>
      </c>
      <c r="BO69" s="86" t="s">
        <v>407</v>
      </c>
      <c r="BP69" s="86" t="s">
        <v>407</v>
      </c>
      <c r="BQ69" s="86" t="s">
        <v>407</v>
      </c>
      <c r="BR69" s="86" t="s">
        <v>407</v>
      </c>
      <c r="BS69" s="3" t="s">
        <v>396</v>
      </c>
      <c r="BV69" s="3" t="s">
        <v>407</v>
      </c>
      <c r="BW69" s="3" t="s">
        <v>408</v>
      </c>
      <c r="BY69" s="3" t="s">
        <v>407</v>
      </c>
      <c r="BZ69" s="3" t="s">
        <v>407</v>
      </c>
      <c r="CB69" s="3" t="s">
        <v>407</v>
      </c>
      <c r="CC69" s="3" t="s">
        <v>407</v>
      </c>
      <c r="CD69" s="3" t="s">
        <v>407</v>
      </c>
      <c r="CE69" s="85">
        <v>6615095</v>
      </c>
      <c r="CF69" s="82">
        <v>6615095</v>
      </c>
      <c r="CG69" s="82">
        <v>0</v>
      </c>
      <c r="CH69" s="82">
        <v>0</v>
      </c>
      <c r="CI69" s="82" t="s">
        <v>407</v>
      </c>
      <c r="CJ69" s="82">
        <v>6615095</v>
      </c>
      <c r="CK69" s="82">
        <v>0</v>
      </c>
      <c r="CL69" s="82" t="s">
        <v>407</v>
      </c>
      <c r="CM69" s="82" t="s">
        <v>407</v>
      </c>
      <c r="CN69" s="82">
        <v>0</v>
      </c>
      <c r="CO69" s="82" t="s">
        <v>407</v>
      </c>
      <c r="CP69" s="82" t="s">
        <v>407</v>
      </c>
      <c r="CQ69" s="82" t="s">
        <v>407</v>
      </c>
      <c r="CR69" s="131">
        <v>39</v>
      </c>
      <c r="CS69" s="131">
        <v>59</v>
      </c>
      <c r="CT69" s="131">
        <v>0</v>
      </c>
      <c r="CU69" s="132">
        <v>0</v>
      </c>
      <c r="CV69" s="3" t="s">
        <v>407</v>
      </c>
      <c r="CW69" s="79">
        <v>59</v>
      </c>
      <c r="CX69" s="131">
        <v>22</v>
      </c>
      <c r="CY69" s="131">
        <v>0</v>
      </c>
      <c r="CZ69" s="80" t="s">
        <v>407</v>
      </c>
      <c r="DA69" s="80" t="s">
        <v>407</v>
      </c>
      <c r="DB69" s="79">
        <v>22</v>
      </c>
      <c r="DC69" s="131">
        <v>0</v>
      </c>
      <c r="DD69" s="3" t="s">
        <v>407</v>
      </c>
      <c r="DE69" s="3" t="s">
        <v>407</v>
      </c>
      <c r="DF69" s="3" t="s">
        <v>407</v>
      </c>
      <c r="DG69" s="79">
        <v>0</v>
      </c>
      <c r="DH69" s="4">
        <v>120</v>
      </c>
      <c r="DI69" s="80">
        <v>106.35</v>
      </c>
      <c r="DJ69" s="217">
        <v>99.67</v>
      </c>
      <c r="DK69" s="80">
        <v>100.87</v>
      </c>
      <c r="DL69" s="3">
        <v>135</v>
      </c>
      <c r="DP69" s="1"/>
      <c r="DQ69" s="1"/>
    </row>
    <row r="70" spans="1:121" s="3" customFormat="1" ht="15" x14ac:dyDescent="0.25">
      <c r="A70" s="303">
        <v>86</v>
      </c>
      <c r="B70">
        <v>67</v>
      </c>
      <c r="C70" s="3" t="s">
        <v>64</v>
      </c>
      <c r="D70" s="3" t="s">
        <v>446</v>
      </c>
      <c r="E70" s="14">
        <v>2020</v>
      </c>
      <c r="F70" s="82">
        <v>5966</v>
      </c>
      <c r="G70" s="82">
        <v>1551342</v>
      </c>
      <c r="H70" s="82">
        <v>1130451</v>
      </c>
      <c r="I70" s="82">
        <v>1209</v>
      </c>
      <c r="J70" s="82">
        <v>306215</v>
      </c>
      <c r="K70" s="82">
        <v>232131</v>
      </c>
      <c r="L70" s="131">
        <v>46</v>
      </c>
      <c r="M70" s="131">
        <v>38</v>
      </c>
      <c r="N70" s="131">
        <v>0</v>
      </c>
      <c r="O70" s="132">
        <v>0</v>
      </c>
      <c r="P70" s="3" t="s">
        <v>407</v>
      </c>
      <c r="Q70" s="79">
        <v>38</v>
      </c>
      <c r="R70" s="131">
        <v>21</v>
      </c>
      <c r="S70" s="131">
        <v>0</v>
      </c>
      <c r="T70" s="80" t="s">
        <v>407</v>
      </c>
      <c r="U70" s="80" t="s">
        <v>407</v>
      </c>
      <c r="V70" s="79">
        <v>21</v>
      </c>
      <c r="W70" s="131">
        <v>0</v>
      </c>
      <c r="X70" s="3" t="s">
        <v>407</v>
      </c>
      <c r="Y70" s="3" t="s">
        <v>407</v>
      </c>
      <c r="Z70" s="3" t="s">
        <v>407</v>
      </c>
      <c r="AA70" s="79">
        <v>0</v>
      </c>
      <c r="AB70" s="4">
        <v>105</v>
      </c>
      <c r="AC70" s="80">
        <v>106.36</v>
      </c>
      <c r="AD70" s="80">
        <v>99.68</v>
      </c>
      <c r="AE70" s="3">
        <v>100.88</v>
      </c>
      <c r="AF70" s="81">
        <v>130</v>
      </c>
      <c r="AG70" s="105">
        <v>16146355</v>
      </c>
      <c r="AH70" s="105">
        <v>16146355</v>
      </c>
      <c r="AI70" s="105">
        <v>0</v>
      </c>
      <c r="AJ70" s="105">
        <v>0</v>
      </c>
      <c r="AK70" s="82" t="s">
        <v>407</v>
      </c>
      <c r="AL70" s="135">
        <v>16146355</v>
      </c>
      <c r="AM70" s="135">
        <v>0</v>
      </c>
      <c r="AN70" s="82" t="s">
        <v>407</v>
      </c>
      <c r="AO70" s="82" t="s">
        <v>407</v>
      </c>
      <c r="AP70" s="105">
        <v>0</v>
      </c>
      <c r="AQ70" s="82" t="s">
        <v>407</v>
      </c>
      <c r="AR70" s="82" t="s">
        <v>407</v>
      </c>
      <c r="AS70" s="82" t="s">
        <v>407</v>
      </c>
      <c r="AT70" s="104">
        <v>2706</v>
      </c>
      <c r="AU70" s="82">
        <v>4198</v>
      </c>
      <c r="AV70" s="82">
        <v>3770</v>
      </c>
      <c r="AW70" s="80">
        <v>1020.7</v>
      </c>
      <c r="AX70" s="82">
        <v>5966</v>
      </c>
      <c r="AY70" s="80">
        <v>5.8449993994141698</v>
      </c>
      <c r="AZ70" s="83">
        <v>0</v>
      </c>
      <c r="BA70" s="3">
        <v>0</v>
      </c>
      <c r="BB70" s="3">
        <v>9397</v>
      </c>
      <c r="BC70" s="123">
        <v>102.3</v>
      </c>
      <c r="BD70" s="3">
        <v>104.2</v>
      </c>
      <c r="BE70" s="86">
        <v>479</v>
      </c>
      <c r="BF70" s="86"/>
      <c r="BG70" s="86"/>
      <c r="BH70" s="86" t="s">
        <v>407</v>
      </c>
      <c r="BI70" s="92">
        <v>161</v>
      </c>
      <c r="BJ70" s="86"/>
      <c r="BK70" s="86" t="s">
        <v>407</v>
      </c>
      <c r="BL70" s="86" t="s">
        <v>407</v>
      </c>
      <c r="BM70" s="86"/>
      <c r="BN70" s="86" t="s">
        <v>407</v>
      </c>
      <c r="BO70" s="86" t="s">
        <v>407</v>
      </c>
      <c r="BP70" s="86" t="s">
        <v>407</v>
      </c>
      <c r="BQ70" s="86" t="s">
        <v>407</v>
      </c>
      <c r="BR70" s="86" t="s">
        <v>407</v>
      </c>
      <c r="BS70" s="3" t="s">
        <v>64</v>
      </c>
      <c r="BV70" s="3" t="s">
        <v>407</v>
      </c>
      <c r="BW70" s="3" t="s">
        <v>64</v>
      </c>
      <c r="BY70" s="3" t="s">
        <v>407</v>
      </c>
      <c r="BZ70" s="3" t="s">
        <v>407</v>
      </c>
      <c r="CB70" s="3" t="s">
        <v>407</v>
      </c>
      <c r="CC70" s="3" t="s">
        <v>407</v>
      </c>
      <c r="CD70" s="3" t="s">
        <v>407</v>
      </c>
      <c r="CE70" s="85">
        <v>21369588</v>
      </c>
      <c r="CF70" s="82">
        <v>21369588</v>
      </c>
      <c r="CG70" s="82">
        <v>0</v>
      </c>
      <c r="CH70" s="82">
        <v>0</v>
      </c>
      <c r="CI70" s="82" t="s">
        <v>407</v>
      </c>
      <c r="CJ70" s="82">
        <v>21369588</v>
      </c>
      <c r="CK70" s="82">
        <v>0</v>
      </c>
      <c r="CL70" s="82" t="s">
        <v>407</v>
      </c>
      <c r="CM70" s="82" t="s">
        <v>407</v>
      </c>
      <c r="CN70" s="82">
        <v>0</v>
      </c>
      <c r="CO70" s="82" t="s">
        <v>407</v>
      </c>
      <c r="CP70" s="82" t="s">
        <v>407</v>
      </c>
      <c r="CQ70" s="82" t="s">
        <v>407</v>
      </c>
      <c r="CR70" s="131">
        <v>46</v>
      </c>
      <c r="CS70" s="131">
        <v>38</v>
      </c>
      <c r="CT70" s="131">
        <v>0</v>
      </c>
      <c r="CU70" s="132">
        <v>0</v>
      </c>
      <c r="CV70" s="3" t="s">
        <v>407</v>
      </c>
      <c r="CW70" s="79">
        <v>38</v>
      </c>
      <c r="CX70" s="131">
        <v>21</v>
      </c>
      <c r="CY70" s="131">
        <v>0</v>
      </c>
      <c r="CZ70" s="80" t="s">
        <v>407</v>
      </c>
      <c r="DA70" s="80" t="s">
        <v>407</v>
      </c>
      <c r="DB70" s="79">
        <v>21</v>
      </c>
      <c r="DC70" s="131">
        <v>0</v>
      </c>
      <c r="DD70" s="3" t="s">
        <v>407</v>
      </c>
      <c r="DE70" s="3" t="s">
        <v>407</v>
      </c>
      <c r="DF70" s="3" t="s">
        <v>407</v>
      </c>
      <c r="DG70" s="79">
        <v>0</v>
      </c>
      <c r="DH70" s="4">
        <v>105</v>
      </c>
      <c r="DI70" s="80">
        <v>106.35</v>
      </c>
      <c r="DJ70" s="217">
        <v>99.67</v>
      </c>
      <c r="DK70" s="80">
        <v>100.87</v>
      </c>
      <c r="DL70" s="3">
        <v>135</v>
      </c>
      <c r="DP70" s="1"/>
      <c r="DQ70" s="1"/>
    </row>
    <row r="71" spans="1:121" s="3" customFormat="1" ht="15" x14ac:dyDescent="0.25">
      <c r="A71" s="303">
        <v>87</v>
      </c>
      <c r="B71">
        <v>68</v>
      </c>
      <c r="C71" s="3" t="s">
        <v>65</v>
      </c>
      <c r="D71" s="3" t="s">
        <v>446</v>
      </c>
      <c r="E71" s="14">
        <v>2020</v>
      </c>
      <c r="F71" s="82">
        <v>947</v>
      </c>
      <c r="G71" s="82">
        <v>1551342</v>
      </c>
      <c r="H71" s="82">
        <v>1130451</v>
      </c>
      <c r="I71" s="82">
        <v>257</v>
      </c>
      <c r="J71" s="82">
        <v>306215</v>
      </c>
      <c r="K71" s="82">
        <v>232131</v>
      </c>
      <c r="L71" s="131">
        <v>38</v>
      </c>
      <c r="M71" s="131">
        <v>59</v>
      </c>
      <c r="N71" s="131">
        <v>0</v>
      </c>
      <c r="O71" s="132">
        <v>0</v>
      </c>
      <c r="P71" s="3" t="s">
        <v>407</v>
      </c>
      <c r="Q71" s="79">
        <v>59</v>
      </c>
      <c r="R71" s="131">
        <v>22</v>
      </c>
      <c r="S71" s="131">
        <v>0</v>
      </c>
      <c r="T71" s="80" t="s">
        <v>407</v>
      </c>
      <c r="U71" s="80" t="s">
        <v>407</v>
      </c>
      <c r="V71" s="79">
        <v>22</v>
      </c>
      <c r="W71" s="131">
        <v>0</v>
      </c>
      <c r="X71" s="3" t="s">
        <v>407</v>
      </c>
      <c r="Y71" s="3" t="s">
        <v>407</v>
      </c>
      <c r="Z71" s="3" t="s">
        <v>407</v>
      </c>
      <c r="AA71" s="79">
        <v>0</v>
      </c>
      <c r="AB71" s="4">
        <v>119</v>
      </c>
      <c r="AC71" s="80">
        <v>106.36</v>
      </c>
      <c r="AD71" s="80">
        <v>99.68</v>
      </c>
      <c r="AE71" s="3">
        <v>100.88</v>
      </c>
      <c r="AF71" s="81">
        <v>130</v>
      </c>
      <c r="AG71" s="105">
        <v>2719048</v>
      </c>
      <c r="AH71" s="105">
        <v>2719048</v>
      </c>
      <c r="AI71" s="105">
        <v>0</v>
      </c>
      <c r="AJ71" s="105">
        <v>0</v>
      </c>
      <c r="AK71" s="82" t="s">
        <v>407</v>
      </c>
      <c r="AL71" s="135">
        <v>2719048</v>
      </c>
      <c r="AM71" s="135">
        <v>0</v>
      </c>
      <c r="AN71" s="82" t="s">
        <v>407</v>
      </c>
      <c r="AO71" s="82" t="s">
        <v>407</v>
      </c>
      <c r="AP71" s="105">
        <v>0</v>
      </c>
      <c r="AQ71" s="82" t="s">
        <v>407</v>
      </c>
      <c r="AR71" s="82" t="s">
        <v>407</v>
      </c>
      <c r="AS71" s="82" t="s">
        <v>407</v>
      </c>
      <c r="AT71" s="104">
        <v>2871</v>
      </c>
      <c r="AU71" s="82">
        <v>4198</v>
      </c>
      <c r="AV71" s="82">
        <v>3770</v>
      </c>
      <c r="AW71" s="80">
        <v>596.62</v>
      </c>
      <c r="AX71" s="82">
        <v>947</v>
      </c>
      <c r="AY71" s="80">
        <v>1.5872807901658601</v>
      </c>
      <c r="AZ71" s="83">
        <v>1.5800000000000002E-2</v>
      </c>
      <c r="BA71" s="3">
        <v>40</v>
      </c>
      <c r="BB71" s="3">
        <v>2539</v>
      </c>
      <c r="BC71" s="123">
        <v>102.3</v>
      </c>
      <c r="BD71" s="3">
        <v>104.2</v>
      </c>
      <c r="BE71" s="86">
        <v>136</v>
      </c>
      <c r="BF71" s="86"/>
      <c r="BG71" s="86"/>
      <c r="BH71" s="86" t="s">
        <v>407</v>
      </c>
      <c r="BI71" s="92">
        <v>23</v>
      </c>
      <c r="BJ71" s="86"/>
      <c r="BK71" s="86" t="s">
        <v>407</v>
      </c>
      <c r="BL71" s="86" t="s">
        <v>407</v>
      </c>
      <c r="BM71" s="86"/>
      <c r="BN71" s="86" t="s">
        <v>407</v>
      </c>
      <c r="BO71" s="86" t="s">
        <v>407</v>
      </c>
      <c r="BP71" s="3" t="s">
        <v>407</v>
      </c>
      <c r="BQ71" s="3" t="s">
        <v>407</v>
      </c>
      <c r="BR71" s="3" t="s">
        <v>407</v>
      </c>
      <c r="BS71" s="3" t="s">
        <v>396</v>
      </c>
      <c r="BV71" s="3" t="s">
        <v>407</v>
      </c>
      <c r="BW71" s="3" t="s">
        <v>408</v>
      </c>
      <c r="BY71" s="3" t="s">
        <v>407</v>
      </c>
      <c r="BZ71" s="3" t="s">
        <v>407</v>
      </c>
      <c r="CB71" s="3" t="s">
        <v>407</v>
      </c>
      <c r="CC71" s="3" t="s">
        <v>407</v>
      </c>
      <c r="CD71" s="3" t="s">
        <v>407</v>
      </c>
      <c r="CE71" s="85">
        <v>3391892</v>
      </c>
      <c r="CF71" s="82">
        <v>3391892</v>
      </c>
      <c r="CG71" s="82">
        <v>0</v>
      </c>
      <c r="CH71" s="82">
        <v>0</v>
      </c>
      <c r="CI71" s="82" t="s">
        <v>407</v>
      </c>
      <c r="CJ71" s="82">
        <v>3391892</v>
      </c>
      <c r="CK71" s="82">
        <v>0</v>
      </c>
      <c r="CL71" s="82" t="s">
        <v>407</v>
      </c>
      <c r="CM71" s="82" t="s">
        <v>407</v>
      </c>
      <c r="CN71" s="82">
        <v>0</v>
      </c>
      <c r="CO71" s="82" t="s">
        <v>407</v>
      </c>
      <c r="CP71" s="82" t="s">
        <v>407</v>
      </c>
      <c r="CQ71" s="82" t="s">
        <v>407</v>
      </c>
      <c r="CR71" s="131">
        <v>38</v>
      </c>
      <c r="CS71" s="131">
        <v>59</v>
      </c>
      <c r="CT71" s="131">
        <v>0</v>
      </c>
      <c r="CU71" s="132">
        <v>0</v>
      </c>
      <c r="CV71" s="3" t="s">
        <v>407</v>
      </c>
      <c r="CW71" s="79">
        <v>59</v>
      </c>
      <c r="CX71" s="131">
        <v>22</v>
      </c>
      <c r="CY71" s="131">
        <v>0</v>
      </c>
      <c r="CZ71" s="80" t="s">
        <v>407</v>
      </c>
      <c r="DA71" s="80" t="s">
        <v>407</v>
      </c>
      <c r="DB71" s="79">
        <v>22</v>
      </c>
      <c r="DC71" s="131">
        <v>0</v>
      </c>
      <c r="DD71" s="3" t="s">
        <v>407</v>
      </c>
      <c r="DE71" s="3" t="s">
        <v>407</v>
      </c>
      <c r="DF71" s="3" t="s">
        <v>407</v>
      </c>
      <c r="DG71" s="79">
        <v>0</v>
      </c>
      <c r="DH71" s="4">
        <v>119</v>
      </c>
      <c r="DI71" s="80">
        <v>106.35</v>
      </c>
      <c r="DJ71" s="217">
        <v>99.67</v>
      </c>
      <c r="DK71" s="80">
        <v>100.87</v>
      </c>
      <c r="DL71" s="3">
        <v>135</v>
      </c>
      <c r="DP71" s="1"/>
      <c r="DQ71" s="1"/>
    </row>
    <row r="72" spans="1:121" s="3" customFormat="1" ht="15" x14ac:dyDescent="0.25">
      <c r="A72" s="303">
        <v>88</v>
      </c>
      <c r="B72">
        <v>69</v>
      </c>
      <c r="C72" s="3" t="s">
        <v>66</v>
      </c>
      <c r="D72" s="3" t="s">
        <v>446</v>
      </c>
      <c r="E72" s="14">
        <v>2020</v>
      </c>
      <c r="F72" s="82">
        <v>3225</v>
      </c>
      <c r="G72" s="82">
        <v>1551342</v>
      </c>
      <c r="H72" s="82">
        <v>1130451</v>
      </c>
      <c r="I72" s="82">
        <v>514</v>
      </c>
      <c r="J72" s="82">
        <v>306215</v>
      </c>
      <c r="K72" s="82">
        <v>232131</v>
      </c>
      <c r="L72" s="131">
        <v>21</v>
      </c>
      <c r="M72" s="131">
        <v>33</v>
      </c>
      <c r="N72" s="131">
        <v>0</v>
      </c>
      <c r="O72" s="132">
        <v>0</v>
      </c>
      <c r="P72" s="3" t="s">
        <v>407</v>
      </c>
      <c r="Q72" s="79">
        <v>33</v>
      </c>
      <c r="R72" s="131">
        <v>22</v>
      </c>
      <c r="S72" s="131">
        <v>0</v>
      </c>
      <c r="T72" s="80" t="s">
        <v>407</v>
      </c>
      <c r="U72" s="80" t="s">
        <v>407</v>
      </c>
      <c r="V72" s="79">
        <v>22</v>
      </c>
      <c r="W72" s="131">
        <v>0</v>
      </c>
      <c r="X72" s="3" t="s">
        <v>407</v>
      </c>
      <c r="Y72" s="3" t="s">
        <v>407</v>
      </c>
      <c r="Z72" s="3" t="s">
        <v>407</v>
      </c>
      <c r="AA72" s="79">
        <v>0</v>
      </c>
      <c r="AB72" s="4">
        <v>76</v>
      </c>
      <c r="AC72" s="80">
        <v>106.36</v>
      </c>
      <c r="AD72" s="80">
        <v>99.68</v>
      </c>
      <c r="AE72" s="3">
        <v>100.88</v>
      </c>
      <c r="AF72" s="81">
        <v>130</v>
      </c>
      <c r="AG72" s="105">
        <v>19063101</v>
      </c>
      <c r="AH72" s="105">
        <v>19063101</v>
      </c>
      <c r="AI72" s="105">
        <v>0</v>
      </c>
      <c r="AJ72" s="105">
        <v>0</v>
      </c>
      <c r="AK72" s="82" t="s">
        <v>407</v>
      </c>
      <c r="AL72" s="135">
        <v>19063101</v>
      </c>
      <c r="AM72" s="135">
        <v>0</v>
      </c>
      <c r="AN72" s="82" t="s">
        <v>407</v>
      </c>
      <c r="AO72" s="82" t="s">
        <v>407</v>
      </c>
      <c r="AP72" s="105">
        <v>0</v>
      </c>
      <c r="AQ72" s="82" t="s">
        <v>407</v>
      </c>
      <c r="AR72" s="82" t="s">
        <v>407</v>
      </c>
      <c r="AS72" s="82" t="s">
        <v>407</v>
      </c>
      <c r="AT72" s="104">
        <v>5911</v>
      </c>
      <c r="AU72" s="82">
        <v>4198</v>
      </c>
      <c r="AV72" s="82">
        <v>3770</v>
      </c>
      <c r="AW72" s="80">
        <v>538.71</v>
      </c>
      <c r="AX72" s="82">
        <v>3225</v>
      </c>
      <c r="AY72" s="80">
        <v>5.9865450247338998</v>
      </c>
      <c r="AZ72" s="83">
        <v>2.3999999999999998E-3</v>
      </c>
      <c r="BA72" s="3">
        <v>23</v>
      </c>
      <c r="BB72" s="3">
        <v>9674</v>
      </c>
      <c r="BC72" s="123">
        <v>102.3</v>
      </c>
      <c r="BD72" s="3">
        <v>104.2</v>
      </c>
      <c r="BE72" s="86">
        <v>220</v>
      </c>
      <c r="BF72" s="86"/>
      <c r="BG72" s="86"/>
      <c r="BH72" s="86" t="s">
        <v>407</v>
      </c>
      <c r="BI72" s="92">
        <v>55</v>
      </c>
      <c r="BJ72" s="86"/>
      <c r="BK72" s="86" t="s">
        <v>407</v>
      </c>
      <c r="BL72" s="86" t="s">
        <v>407</v>
      </c>
      <c r="BM72" s="86"/>
      <c r="BN72" s="86" t="s">
        <v>407</v>
      </c>
      <c r="BO72" s="86" t="s">
        <v>407</v>
      </c>
      <c r="BP72" s="3" t="s">
        <v>407</v>
      </c>
      <c r="BQ72" s="3" t="s">
        <v>407</v>
      </c>
      <c r="BR72" s="3" t="s">
        <v>407</v>
      </c>
      <c r="BS72" s="3" t="s">
        <v>66</v>
      </c>
      <c r="BV72" s="3" t="s">
        <v>407</v>
      </c>
      <c r="BW72" s="3" t="s">
        <v>78</v>
      </c>
      <c r="BY72" s="3" t="s">
        <v>407</v>
      </c>
      <c r="BZ72" s="3" t="s">
        <v>407</v>
      </c>
      <c r="CB72" s="3" t="s">
        <v>407</v>
      </c>
      <c r="CC72" s="3" t="s">
        <v>407</v>
      </c>
      <c r="CD72" s="3" t="s">
        <v>407</v>
      </c>
      <c r="CE72" s="85">
        <v>15128246</v>
      </c>
      <c r="CF72" s="82">
        <v>15128246</v>
      </c>
      <c r="CG72" s="82">
        <v>0</v>
      </c>
      <c r="CH72" s="82">
        <v>0</v>
      </c>
      <c r="CI72" s="82" t="s">
        <v>407</v>
      </c>
      <c r="CJ72" s="82">
        <v>15128246</v>
      </c>
      <c r="CK72" s="82">
        <v>0</v>
      </c>
      <c r="CL72" s="82" t="s">
        <v>407</v>
      </c>
      <c r="CM72" s="82" t="s">
        <v>407</v>
      </c>
      <c r="CN72" s="82">
        <v>0</v>
      </c>
      <c r="CO72" s="82" t="s">
        <v>407</v>
      </c>
      <c r="CP72" s="82" t="s">
        <v>407</v>
      </c>
      <c r="CQ72" s="82" t="s">
        <v>407</v>
      </c>
      <c r="CR72" s="131">
        <v>21</v>
      </c>
      <c r="CS72" s="131">
        <v>33</v>
      </c>
      <c r="CT72" s="131">
        <v>0</v>
      </c>
      <c r="CU72" s="132">
        <v>0</v>
      </c>
      <c r="CV72" s="3" t="s">
        <v>407</v>
      </c>
      <c r="CW72" s="79">
        <v>33</v>
      </c>
      <c r="CX72" s="131">
        <v>22</v>
      </c>
      <c r="CY72" s="131">
        <v>0</v>
      </c>
      <c r="CZ72" s="80" t="s">
        <v>407</v>
      </c>
      <c r="DA72" s="80" t="s">
        <v>407</v>
      </c>
      <c r="DB72" s="79">
        <v>22</v>
      </c>
      <c r="DC72" s="131">
        <v>0</v>
      </c>
      <c r="DD72" s="3" t="s">
        <v>407</v>
      </c>
      <c r="DE72" s="3" t="s">
        <v>407</v>
      </c>
      <c r="DF72" s="3" t="s">
        <v>407</v>
      </c>
      <c r="DG72" s="79">
        <v>0</v>
      </c>
      <c r="DH72" s="4">
        <v>76</v>
      </c>
      <c r="DI72" s="80">
        <v>106.35</v>
      </c>
      <c r="DJ72" s="217">
        <v>99.67</v>
      </c>
      <c r="DK72" s="80">
        <v>100.87</v>
      </c>
      <c r="DL72" s="3">
        <v>135</v>
      </c>
      <c r="DP72" s="1"/>
      <c r="DQ72" s="1"/>
    </row>
    <row r="73" spans="1:121" s="3" customFormat="1" ht="15" x14ac:dyDescent="0.25">
      <c r="A73" s="303">
        <v>89</v>
      </c>
      <c r="B73">
        <v>70</v>
      </c>
      <c r="C73" s="3" t="s">
        <v>67</v>
      </c>
      <c r="D73" s="3" t="s">
        <v>446</v>
      </c>
      <c r="E73" s="14">
        <v>2020</v>
      </c>
      <c r="F73" s="82">
        <v>4937</v>
      </c>
      <c r="G73" s="82">
        <v>1551342</v>
      </c>
      <c r="H73" s="82">
        <v>1130451</v>
      </c>
      <c r="I73" s="82">
        <v>1009</v>
      </c>
      <c r="J73" s="82">
        <v>306215</v>
      </c>
      <c r="K73" s="82">
        <v>232131</v>
      </c>
      <c r="L73" s="131">
        <v>38</v>
      </c>
      <c r="M73" s="131">
        <v>44</v>
      </c>
      <c r="N73" s="131">
        <v>0</v>
      </c>
      <c r="O73" s="132">
        <v>0</v>
      </c>
      <c r="P73" s="3" t="s">
        <v>407</v>
      </c>
      <c r="Q73" s="79">
        <v>44</v>
      </c>
      <c r="R73" s="131">
        <v>25</v>
      </c>
      <c r="S73" s="131">
        <v>0</v>
      </c>
      <c r="T73" s="80" t="s">
        <v>407</v>
      </c>
      <c r="U73" s="80" t="s">
        <v>407</v>
      </c>
      <c r="V73" s="79">
        <v>25</v>
      </c>
      <c r="W73" s="131">
        <v>0</v>
      </c>
      <c r="X73" s="3" t="s">
        <v>407</v>
      </c>
      <c r="Y73" s="3" t="s">
        <v>407</v>
      </c>
      <c r="Z73" s="3" t="s">
        <v>407</v>
      </c>
      <c r="AA73" s="79">
        <v>0</v>
      </c>
      <c r="AB73" s="4">
        <v>107</v>
      </c>
      <c r="AC73" s="80">
        <v>106.36</v>
      </c>
      <c r="AD73" s="80">
        <v>99.68</v>
      </c>
      <c r="AE73" s="3">
        <v>100.88</v>
      </c>
      <c r="AF73" s="81">
        <v>130</v>
      </c>
      <c r="AG73" s="105">
        <v>11765506</v>
      </c>
      <c r="AH73" s="105">
        <v>11765506</v>
      </c>
      <c r="AI73" s="105">
        <v>0</v>
      </c>
      <c r="AJ73" s="105">
        <v>0</v>
      </c>
      <c r="AK73" s="82" t="s">
        <v>407</v>
      </c>
      <c r="AL73" s="135">
        <v>11765506</v>
      </c>
      <c r="AM73" s="135">
        <v>0</v>
      </c>
      <c r="AN73" s="82" t="s">
        <v>407</v>
      </c>
      <c r="AO73" s="82" t="s">
        <v>407</v>
      </c>
      <c r="AP73" s="105">
        <v>0</v>
      </c>
      <c r="AQ73" s="82" t="s">
        <v>407</v>
      </c>
      <c r="AR73" s="82" t="s">
        <v>407</v>
      </c>
      <c r="AS73" s="82" t="s">
        <v>407</v>
      </c>
      <c r="AT73" s="104">
        <v>2383</v>
      </c>
      <c r="AU73" s="82">
        <v>4198</v>
      </c>
      <c r="AV73" s="82">
        <v>3770</v>
      </c>
      <c r="AW73" s="80">
        <v>1386.65</v>
      </c>
      <c r="AX73" s="82">
        <v>4937</v>
      </c>
      <c r="AY73" s="80">
        <v>3.5603751245741502</v>
      </c>
      <c r="AZ73" s="83">
        <v>0</v>
      </c>
      <c r="BA73" s="3">
        <v>0</v>
      </c>
      <c r="BB73" s="3">
        <v>5769</v>
      </c>
      <c r="BC73" s="123">
        <v>102.3</v>
      </c>
      <c r="BD73" s="3">
        <v>104.2</v>
      </c>
      <c r="BE73" s="86">
        <v>408</v>
      </c>
      <c r="BF73" s="86"/>
      <c r="BG73" s="86"/>
      <c r="BH73" s="86" t="s">
        <v>407</v>
      </c>
      <c r="BI73" s="92">
        <v>135</v>
      </c>
      <c r="BJ73" s="86"/>
      <c r="BK73" s="86" t="s">
        <v>407</v>
      </c>
      <c r="BL73" s="86" t="s">
        <v>407</v>
      </c>
      <c r="BM73" s="86"/>
      <c r="BN73" s="86" t="s">
        <v>407</v>
      </c>
      <c r="BO73" s="86" t="s">
        <v>407</v>
      </c>
      <c r="BP73" s="3" t="s">
        <v>407</v>
      </c>
      <c r="BQ73" s="3" t="s">
        <v>407</v>
      </c>
      <c r="BR73" s="3" t="s">
        <v>407</v>
      </c>
      <c r="BS73" s="3" t="s">
        <v>67</v>
      </c>
      <c r="BV73" s="3" t="s">
        <v>407</v>
      </c>
      <c r="BW73" s="3" t="s">
        <v>397</v>
      </c>
      <c r="BY73" s="3" t="s">
        <v>407</v>
      </c>
      <c r="BZ73" s="3" t="s">
        <v>407</v>
      </c>
      <c r="CB73" s="3" t="s">
        <v>407</v>
      </c>
      <c r="CC73" s="3" t="s">
        <v>407</v>
      </c>
      <c r="CD73" s="3" t="s">
        <v>407</v>
      </c>
      <c r="CE73" s="85">
        <v>17682500</v>
      </c>
      <c r="CF73" s="82">
        <v>17682500</v>
      </c>
      <c r="CG73" s="82">
        <v>0</v>
      </c>
      <c r="CH73" s="82">
        <v>0</v>
      </c>
      <c r="CI73" s="82" t="s">
        <v>407</v>
      </c>
      <c r="CJ73" s="82">
        <v>17682500</v>
      </c>
      <c r="CK73" s="82">
        <v>0</v>
      </c>
      <c r="CL73" s="82" t="s">
        <v>407</v>
      </c>
      <c r="CM73" s="82" t="s">
        <v>407</v>
      </c>
      <c r="CN73" s="82">
        <v>0</v>
      </c>
      <c r="CO73" s="82" t="s">
        <v>407</v>
      </c>
      <c r="CP73" s="82" t="s">
        <v>407</v>
      </c>
      <c r="CQ73" s="82" t="s">
        <v>407</v>
      </c>
      <c r="CR73" s="131">
        <v>38</v>
      </c>
      <c r="CS73" s="131">
        <v>44</v>
      </c>
      <c r="CT73" s="131">
        <v>0</v>
      </c>
      <c r="CU73" s="132">
        <v>0</v>
      </c>
      <c r="CV73" s="3" t="s">
        <v>407</v>
      </c>
      <c r="CW73" s="79">
        <v>44</v>
      </c>
      <c r="CX73" s="131">
        <v>25</v>
      </c>
      <c r="CY73" s="131">
        <v>0</v>
      </c>
      <c r="CZ73" s="80" t="s">
        <v>407</v>
      </c>
      <c r="DA73" s="80" t="s">
        <v>407</v>
      </c>
      <c r="DB73" s="79">
        <v>25</v>
      </c>
      <c r="DC73" s="131">
        <v>0</v>
      </c>
      <c r="DD73" s="3" t="s">
        <v>407</v>
      </c>
      <c r="DE73" s="3" t="s">
        <v>407</v>
      </c>
      <c r="DF73" s="3" t="s">
        <v>407</v>
      </c>
      <c r="DG73" s="79">
        <v>0</v>
      </c>
      <c r="DH73" s="4">
        <v>107</v>
      </c>
      <c r="DI73" s="80">
        <v>106.35</v>
      </c>
      <c r="DJ73" s="217">
        <v>99.67</v>
      </c>
      <c r="DK73" s="80">
        <v>100.87</v>
      </c>
      <c r="DL73" s="3">
        <v>135</v>
      </c>
      <c r="DP73" s="1"/>
      <c r="DQ73" s="1"/>
    </row>
    <row r="74" spans="1:121" s="3" customFormat="1" ht="15" x14ac:dyDescent="0.25">
      <c r="A74" s="303">
        <v>90</v>
      </c>
      <c r="B74">
        <v>71</v>
      </c>
      <c r="C74" s="3" t="s">
        <v>68</v>
      </c>
      <c r="D74" s="3" t="s">
        <v>446</v>
      </c>
      <c r="E74" s="14">
        <v>2020</v>
      </c>
      <c r="F74" s="82">
        <v>9446</v>
      </c>
      <c r="G74" s="82">
        <v>1551342</v>
      </c>
      <c r="H74" s="82">
        <v>1130451</v>
      </c>
      <c r="I74" s="82">
        <v>2058</v>
      </c>
      <c r="J74" s="82">
        <v>306215</v>
      </c>
      <c r="K74" s="82">
        <v>232131</v>
      </c>
      <c r="L74" s="131">
        <v>91</v>
      </c>
      <c r="M74" s="131">
        <v>0</v>
      </c>
      <c r="N74" s="131">
        <v>0</v>
      </c>
      <c r="O74" s="132">
        <v>0</v>
      </c>
      <c r="P74" s="3" t="s">
        <v>407</v>
      </c>
      <c r="Q74" s="79">
        <v>0</v>
      </c>
      <c r="R74" s="131">
        <v>25</v>
      </c>
      <c r="S74" s="131">
        <v>0</v>
      </c>
      <c r="T74" s="80" t="s">
        <v>407</v>
      </c>
      <c r="U74" s="80" t="s">
        <v>407</v>
      </c>
      <c r="V74" s="79">
        <v>25</v>
      </c>
      <c r="W74" s="131">
        <v>0</v>
      </c>
      <c r="X74" s="3" t="s">
        <v>407</v>
      </c>
      <c r="Y74" s="3" t="s">
        <v>407</v>
      </c>
      <c r="Z74" s="3" t="s">
        <v>407</v>
      </c>
      <c r="AA74" s="79">
        <v>0</v>
      </c>
      <c r="AB74" s="4">
        <v>116</v>
      </c>
      <c r="AC74" s="80">
        <v>106.36</v>
      </c>
      <c r="AD74" s="80">
        <v>99.68</v>
      </c>
      <c r="AE74" s="3">
        <v>100.88</v>
      </c>
      <c r="AF74" s="81">
        <v>130</v>
      </c>
      <c r="AG74" s="105">
        <v>21261214</v>
      </c>
      <c r="AH74" s="105">
        <v>0</v>
      </c>
      <c r="AI74" s="105">
        <v>0</v>
      </c>
      <c r="AJ74" s="105">
        <v>0</v>
      </c>
      <c r="AK74" s="82" t="s">
        <v>407</v>
      </c>
      <c r="AL74" s="135">
        <v>21261214</v>
      </c>
      <c r="AM74" s="135">
        <v>0</v>
      </c>
      <c r="AN74" s="82" t="s">
        <v>407</v>
      </c>
      <c r="AO74" s="82" t="s">
        <v>407</v>
      </c>
      <c r="AP74" s="105">
        <v>0</v>
      </c>
      <c r="AQ74" s="82" t="s">
        <v>407</v>
      </c>
      <c r="AR74" s="82" t="s">
        <v>407</v>
      </c>
      <c r="AS74" s="82" t="s">
        <v>407</v>
      </c>
      <c r="AT74" s="104">
        <v>2251</v>
      </c>
      <c r="AU74" s="82">
        <v>4198</v>
      </c>
      <c r="AV74" s="82">
        <v>3770</v>
      </c>
      <c r="AW74" s="80">
        <v>840.14</v>
      </c>
      <c r="AX74" s="82">
        <v>9446</v>
      </c>
      <c r="AY74" s="80">
        <v>11.2433172519232</v>
      </c>
      <c r="AZ74" s="83">
        <v>0</v>
      </c>
      <c r="BA74" s="3">
        <v>0</v>
      </c>
      <c r="BB74" s="3">
        <v>18042</v>
      </c>
      <c r="BC74" s="123">
        <v>102.3</v>
      </c>
      <c r="BD74" s="3">
        <v>104.2</v>
      </c>
      <c r="BE74" s="86"/>
      <c r="BF74" s="86"/>
      <c r="BG74" s="86"/>
      <c r="BH74" s="86" t="s">
        <v>407</v>
      </c>
      <c r="BI74" s="92">
        <v>274</v>
      </c>
      <c r="BJ74" s="86"/>
      <c r="BK74" s="86" t="s">
        <v>407</v>
      </c>
      <c r="BL74" s="86" t="s">
        <v>407</v>
      </c>
      <c r="BM74" s="86"/>
      <c r="BN74" s="86" t="s">
        <v>407</v>
      </c>
      <c r="BO74" s="86" t="s">
        <v>407</v>
      </c>
      <c r="BP74" s="3" t="s">
        <v>407</v>
      </c>
      <c r="BQ74" s="3" t="s">
        <v>407</v>
      </c>
      <c r="BR74" s="3" t="s">
        <v>407</v>
      </c>
      <c r="BV74" s="3" t="s">
        <v>407</v>
      </c>
      <c r="BW74" s="3" t="s">
        <v>397</v>
      </c>
      <c r="BY74" s="3" t="s">
        <v>407</v>
      </c>
      <c r="BZ74" s="3" t="s">
        <v>407</v>
      </c>
      <c r="CB74" s="3" t="s">
        <v>407</v>
      </c>
      <c r="CC74" s="3" t="s">
        <v>407</v>
      </c>
      <c r="CD74" s="3" t="s">
        <v>407</v>
      </c>
      <c r="CE74" s="85">
        <v>33829117</v>
      </c>
      <c r="CF74" s="82">
        <v>0</v>
      </c>
      <c r="CG74" s="82">
        <v>0</v>
      </c>
      <c r="CH74" s="82">
        <v>0</v>
      </c>
      <c r="CI74" s="82" t="s">
        <v>407</v>
      </c>
      <c r="CJ74" s="82">
        <v>33829117</v>
      </c>
      <c r="CK74" s="82">
        <v>0</v>
      </c>
      <c r="CL74" s="82" t="s">
        <v>407</v>
      </c>
      <c r="CM74" s="82" t="s">
        <v>407</v>
      </c>
      <c r="CN74" s="82">
        <v>0</v>
      </c>
      <c r="CO74" s="82" t="s">
        <v>407</v>
      </c>
      <c r="CP74" s="82" t="s">
        <v>407</v>
      </c>
      <c r="CQ74" s="82" t="s">
        <v>407</v>
      </c>
      <c r="CR74" s="131">
        <v>91</v>
      </c>
      <c r="CS74" s="131">
        <v>0</v>
      </c>
      <c r="CT74" s="131">
        <v>0</v>
      </c>
      <c r="CU74" s="132">
        <v>0</v>
      </c>
      <c r="CV74" s="3" t="s">
        <v>407</v>
      </c>
      <c r="CW74" s="79">
        <v>0</v>
      </c>
      <c r="CX74" s="131">
        <v>25</v>
      </c>
      <c r="CY74" s="131">
        <v>0</v>
      </c>
      <c r="CZ74" s="80" t="s">
        <v>407</v>
      </c>
      <c r="DA74" s="80" t="s">
        <v>407</v>
      </c>
      <c r="DB74" s="79">
        <v>25</v>
      </c>
      <c r="DC74" s="131">
        <v>0</v>
      </c>
      <c r="DD74" s="3" t="s">
        <v>407</v>
      </c>
      <c r="DE74" s="3" t="s">
        <v>407</v>
      </c>
      <c r="DF74" s="3" t="s">
        <v>407</v>
      </c>
      <c r="DG74" s="79">
        <v>0</v>
      </c>
      <c r="DH74" s="4">
        <v>116</v>
      </c>
      <c r="DI74" s="80">
        <v>106.35</v>
      </c>
      <c r="DJ74" s="217">
        <v>99.67</v>
      </c>
      <c r="DK74" s="80">
        <v>100.87</v>
      </c>
      <c r="DL74" s="3">
        <v>135</v>
      </c>
      <c r="DP74" s="1"/>
      <c r="DQ74" s="1"/>
    </row>
    <row r="75" spans="1:121" s="3" customFormat="1" ht="15" x14ac:dyDescent="0.25">
      <c r="A75" s="303">
        <v>91</v>
      </c>
      <c r="B75">
        <v>72</v>
      </c>
      <c r="C75" s="3" t="s">
        <v>69</v>
      </c>
      <c r="D75" s="3" t="s">
        <v>446</v>
      </c>
      <c r="E75" s="14">
        <v>2020</v>
      </c>
      <c r="F75" s="82">
        <v>3089</v>
      </c>
      <c r="G75" s="82">
        <v>1551342</v>
      </c>
      <c r="H75" s="82">
        <v>1130451</v>
      </c>
      <c r="I75" s="82">
        <v>701</v>
      </c>
      <c r="J75" s="82">
        <v>306215</v>
      </c>
      <c r="K75" s="82">
        <v>232131</v>
      </c>
      <c r="L75" s="131">
        <v>39</v>
      </c>
      <c r="M75" s="131">
        <v>0</v>
      </c>
      <c r="N75" s="131">
        <v>0</v>
      </c>
      <c r="O75" s="132">
        <v>0</v>
      </c>
      <c r="P75" s="3" t="s">
        <v>407</v>
      </c>
      <c r="Q75" s="79">
        <v>0</v>
      </c>
      <c r="R75" s="131">
        <v>0</v>
      </c>
      <c r="S75" s="131">
        <v>0</v>
      </c>
      <c r="T75" s="80" t="s">
        <v>407</v>
      </c>
      <c r="U75" s="80" t="s">
        <v>407</v>
      </c>
      <c r="V75" s="79">
        <v>0</v>
      </c>
      <c r="W75" s="131">
        <v>65</v>
      </c>
      <c r="X75" s="3" t="s">
        <v>407</v>
      </c>
      <c r="Y75" s="3" t="s">
        <v>407</v>
      </c>
      <c r="Z75" s="3" t="s">
        <v>407</v>
      </c>
      <c r="AA75" s="79">
        <v>65</v>
      </c>
      <c r="AB75" s="4">
        <v>104</v>
      </c>
      <c r="AC75" s="80">
        <v>106.36</v>
      </c>
      <c r="AD75" s="80">
        <v>99.68</v>
      </c>
      <c r="AE75" s="3">
        <v>100.88</v>
      </c>
      <c r="AF75" s="81">
        <v>130</v>
      </c>
      <c r="AG75" s="105">
        <v>10301750</v>
      </c>
      <c r="AH75" s="105">
        <v>0</v>
      </c>
      <c r="AI75" s="105">
        <v>0</v>
      </c>
      <c r="AJ75" s="105">
        <v>0</v>
      </c>
      <c r="AK75" s="82" t="s">
        <v>407</v>
      </c>
      <c r="AL75" s="135">
        <v>0</v>
      </c>
      <c r="AM75" s="135">
        <v>0</v>
      </c>
      <c r="AN75" s="82" t="s">
        <v>407</v>
      </c>
      <c r="AO75" s="82" t="s">
        <v>407</v>
      </c>
      <c r="AP75" s="105">
        <v>10301750</v>
      </c>
      <c r="AQ75" s="82" t="s">
        <v>407</v>
      </c>
      <c r="AR75" s="82" t="s">
        <v>407</v>
      </c>
      <c r="AS75" s="82" t="s">
        <v>407</v>
      </c>
      <c r="AT75" s="104">
        <v>3335</v>
      </c>
      <c r="AU75" s="82">
        <v>4198</v>
      </c>
      <c r="AV75" s="82">
        <v>3770</v>
      </c>
      <c r="AW75" s="80">
        <v>452.97</v>
      </c>
      <c r="AX75" s="82">
        <v>3089</v>
      </c>
      <c r="AY75" s="80">
        <v>6.8194092083375999</v>
      </c>
      <c r="AZ75" s="83">
        <v>3.1800000000000002E-2</v>
      </c>
      <c r="BA75" s="3">
        <v>349</v>
      </c>
      <c r="BB75" s="3">
        <v>10958</v>
      </c>
      <c r="BC75" s="123">
        <v>102.3</v>
      </c>
      <c r="BD75" s="3">
        <v>104.2</v>
      </c>
      <c r="BE75" s="86"/>
      <c r="BF75" s="86"/>
      <c r="BG75" s="86"/>
      <c r="BH75" s="86" t="s">
        <v>407</v>
      </c>
      <c r="BI75" s="92"/>
      <c r="BJ75" s="86"/>
      <c r="BK75" s="86" t="s">
        <v>407</v>
      </c>
      <c r="BL75" s="86" t="s">
        <v>407</v>
      </c>
      <c r="BM75" s="86">
        <v>401</v>
      </c>
      <c r="BN75" s="86" t="s">
        <v>407</v>
      </c>
      <c r="BO75" s="86" t="s">
        <v>407</v>
      </c>
      <c r="BP75" s="3" t="s">
        <v>407</v>
      </c>
      <c r="BQ75" s="3" t="s">
        <v>407</v>
      </c>
      <c r="BR75" s="3" t="s">
        <v>407</v>
      </c>
      <c r="BV75" s="3" t="s">
        <v>407</v>
      </c>
      <c r="BY75" s="3" t="s">
        <v>407</v>
      </c>
      <c r="BZ75" s="3" t="s">
        <v>407</v>
      </c>
      <c r="CA75" s="3" t="s">
        <v>316</v>
      </c>
      <c r="CB75" s="3" t="s">
        <v>407</v>
      </c>
      <c r="CC75" s="3" t="s">
        <v>407</v>
      </c>
      <c r="CD75" s="3" t="s">
        <v>407</v>
      </c>
      <c r="CE75" s="85">
        <v>11063188</v>
      </c>
      <c r="CF75" s="82">
        <v>0</v>
      </c>
      <c r="CG75" s="82">
        <v>0</v>
      </c>
      <c r="CH75" s="82">
        <v>0</v>
      </c>
      <c r="CI75" s="82" t="s">
        <v>407</v>
      </c>
      <c r="CJ75" s="82">
        <v>0</v>
      </c>
      <c r="CK75" s="82">
        <v>0</v>
      </c>
      <c r="CL75" s="82" t="s">
        <v>407</v>
      </c>
      <c r="CM75" s="82" t="s">
        <v>407</v>
      </c>
      <c r="CN75" s="82">
        <v>11063188</v>
      </c>
      <c r="CO75" s="82" t="s">
        <v>407</v>
      </c>
      <c r="CP75" s="82" t="s">
        <v>407</v>
      </c>
      <c r="CQ75" s="82" t="s">
        <v>407</v>
      </c>
      <c r="CR75" s="131">
        <v>39</v>
      </c>
      <c r="CS75" s="131">
        <v>0</v>
      </c>
      <c r="CT75" s="131">
        <v>0</v>
      </c>
      <c r="CU75" s="132">
        <v>0</v>
      </c>
      <c r="CV75" s="3" t="s">
        <v>407</v>
      </c>
      <c r="CW75" s="79">
        <v>0</v>
      </c>
      <c r="CX75" s="131">
        <v>0</v>
      </c>
      <c r="CY75" s="131">
        <v>0</v>
      </c>
      <c r="CZ75" s="80" t="s">
        <v>407</v>
      </c>
      <c r="DA75" s="80" t="s">
        <v>407</v>
      </c>
      <c r="DB75" s="79">
        <v>0</v>
      </c>
      <c r="DC75" s="131">
        <v>65</v>
      </c>
      <c r="DD75" s="3" t="s">
        <v>407</v>
      </c>
      <c r="DE75" s="3" t="s">
        <v>407</v>
      </c>
      <c r="DF75" s="3" t="s">
        <v>407</v>
      </c>
      <c r="DG75" s="79">
        <v>65</v>
      </c>
      <c r="DH75" s="4">
        <v>104</v>
      </c>
      <c r="DI75" s="80">
        <v>106.35</v>
      </c>
      <c r="DJ75" s="217">
        <v>99.67</v>
      </c>
      <c r="DK75" s="80">
        <v>100.87</v>
      </c>
      <c r="DL75" s="3">
        <v>135</v>
      </c>
      <c r="DP75" s="1"/>
      <c r="DQ75" s="1"/>
    </row>
    <row r="76" spans="1:121" s="3" customFormat="1" ht="15" x14ac:dyDescent="0.25">
      <c r="A76" s="303">
        <v>92</v>
      </c>
      <c r="B76">
        <v>73</v>
      </c>
      <c r="C76" s="3" t="s">
        <v>70</v>
      </c>
      <c r="D76" s="3" t="s">
        <v>446</v>
      </c>
      <c r="E76" s="14">
        <v>2020</v>
      </c>
      <c r="F76" s="82">
        <v>7361</v>
      </c>
      <c r="G76" s="82">
        <v>1551342</v>
      </c>
      <c r="H76" s="82">
        <v>1130451</v>
      </c>
      <c r="I76" s="82">
        <v>1606</v>
      </c>
      <c r="J76" s="82">
        <v>306215</v>
      </c>
      <c r="K76" s="82">
        <v>232131</v>
      </c>
      <c r="L76" s="131">
        <v>102</v>
      </c>
      <c r="M76" s="131">
        <v>0</v>
      </c>
      <c r="N76" s="131">
        <v>0</v>
      </c>
      <c r="O76" s="132">
        <v>0</v>
      </c>
      <c r="P76" s="3" t="s">
        <v>407</v>
      </c>
      <c r="Q76" s="79">
        <v>0</v>
      </c>
      <c r="R76" s="131">
        <v>20</v>
      </c>
      <c r="S76" s="131">
        <v>25</v>
      </c>
      <c r="T76" s="80" t="s">
        <v>407</v>
      </c>
      <c r="U76" s="80" t="s">
        <v>407</v>
      </c>
      <c r="V76" s="79">
        <v>21.461023943155901</v>
      </c>
      <c r="W76" s="131">
        <v>0</v>
      </c>
      <c r="X76" s="3" t="s">
        <v>407</v>
      </c>
      <c r="Y76" s="3" t="s">
        <v>407</v>
      </c>
      <c r="Z76" s="3" t="s">
        <v>407</v>
      </c>
      <c r="AA76" s="79">
        <v>0</v>
      </c>
      <c r="AB76" s="4">
        <v>123.46</v>
      </c>
      <c r="AC76" s="80">
        <v>106.36</v>
      </c>
      <c r="AD76" s="80">
        <v>99.68</v>
      </c>
      <c r="AE76" s="3">
        <v>100.88</v>
      </c>
      <c r="AF76" s="81">
        <v>130</v>
      </c>
      <c r="AG76" s="105">
        <v>18002347</v>
      </c>
      <c r="AH76" s="105">
        <v>0</v>
      </c>
      <c r="AI76" s="105">
        <v>0</v>
      </c>
      <c r="AJ76" s="105">
        <v>0</v>
      </c>
      <c r="AK76" s="82" t="s">
        <v>407</v>
      </c>
      <c r="AL76" s="135">
        <v>12741975</v>
      </c>
      <c r="AM76" s="135">
        <v>5260372</v>
      </c>
      <c r="AN76" s="82" t="s">
        <v>407</v>
      </c>
      <c r="AO76" s="82" t="s">
        <v>407</v>
      </c>
      <c r="AP76" s="105">
        <v>0</v>
      </c>
      <c r="AQ76" s="82" t="s">
        <v>407</v>
      </c>
      <c r="AR76" s="82" t="s">
        <v>407</v>
      </c>
      <c r="AS76" s="82" t="s">
        <v>407</v>
      </c>
      <c r="AT76" s="104">
        <v>2446</v>
      </c>
      <c r="AU76" s="82">
        <v>4198</v>
      </c>
      <c r="AV76" s="82">
        <v>3770</v>
      </c>
      <c r="AW76" s="80">
        <v>903.3</v>
      </c>
      <c r="AX76" s="82">
        <v>7361</v>
      </c>
      <c r="AY76" s="80">
        <v>8.1489889051765996</v>
      </c>
      <c r="AZ76" s="83">
        <v>0</v>
      </c>
      <c r="BA76" s="3">
        <v>0</v>
      </c>
      <c r="BB76" s="3">
        <v>13187</v>
      </c>
      <c r="BC76" s="123">
        <v>102.3</v>
      </c>
      <c r="BD76" s="3">
        <v>104.2</v>
      </c>
      <c r="BE76" s="86"/>
      <c r="BF76" s="86"/>
      <c r="BG76" s="86"/>
      <c r="BH76" s="86" t="s">
        <v>407</v>
      </c>
      <c r="BI76" s="92">
        <v>174</v>
      </c>
      <c r="BJ76" s="86">
        <v>55</v>
      </c>
      <c r="BK76" s="86" t="s">
        <v>407</v>
      </c>
      <c r="BL76" s="86" t="s">
        <v>407</v>
      </c>
      <c r="BM76" s="86"/>
      <c r="BN76" s="86" t="s">
        <v>407</v>
      </c>
      <c r="BO76" s="86" t="s">
        <v>407</v>
      </c>
      <c r="BP76" s="3" t="s">
        <v>407</v>
      </c>
      <c r="BQ76" s="3" t="s">
        <v>407</v>
      </c>
      <c r="BR76" s="3" t="s">
        <v>407</v>
      </c>
      <c r="BV76" s="3" t="s">
        <v>407</v>
      </c>
      <c r="BW76" s="3" t="s">
        <v>398</v>
      </c>
      <c r="BX76" s="3" t="s">
        <v>397</v>
      </c>
      <c r="BY76" s="3" t="s">
        <v>407</v>
      </c>
      <c r="BZ76" s="3" t="s">
        <v>407</v>
      </c>
      <c r="CB76" s="3" t="s">
        <v>407</v>
      </c>
      <c r="CC76" s="3" t="s">
        <v>407</v>
      </c>
      <c r="CD76" s="3" t="s">
        <v>407</v>
      </c>
      <c r="CE76" s="85">
        <v>26360763</v>
      </c>
      <c r="CF76" s="82">
        <v>0</v>
      </c>
      <c r="CG76" s="82">
        <v>0</v>
      </c>
      <c r="CH76" s="82">
        <v>0</v>
      </c>
      <c r="CI76" s="82" t="s">
        <v>407</v>
      </c>
      <c r="CJ76" s="82">
        <v>18658020</v>
      </c>
      <c r="CK76" s="82">
        <v>7702740</v>
      </c>
      <c r="CL76" s="82" t="s">
        <v>407</v>
      </c>
      <c r="CM76" s="82" t="s">
        <v>407</v>
      </c>
      <c r="CN76" s="82">
        <v>0</v>
      </c>
      <c r="CO76" s="82" t="s">
        <v>407</v>
      </c>
      <c r="CP76" s="82" t="s">
        <v>407</v>
      </c>
      <c r="CQ76" s="82" t="s">
        <v>407</v>
      </c>
      <c r="CR76" s="131">
        <v>102</v>
      </c>
      <c r="CS76" s="131">
        <v>0</v>
      </c>
      <c r="CT76" s="131">
        <v>0</v>
      </c>
      <c r="CU76" s="132">
        <v>0</v>
      </c>
      <c r="CV76" s="3" t="s">
        <v>407</v>
      </c>
      <c r="CW76" s="79">
        <v>0</v>
      </c>
      <c r="CX76" s="131">
        <v>20</v>
      </c>
      <c r="CY76" s="131">
        <v>20</v>
      </c>
      <c r="CZ76" s="80" t="s">
        <v>407</v>
      </c>
      <c r="DA76" s="80" t="s">
        <v>407</v>
      </c>
      <c r="DB76" s="79">
        <v>20</v>
      </c>
      <c r="DC76" s="131">
        <v>0</v>
      </c>
      <c r="DD76" s="3" t="s">
        <v>407</v>
      </c>
      <c r="DE76" s="3" t="s">
        <v>407</v>
      </c>
      <c r="DF76" s="3" t="s">
        <v>407</v>
      </c>
      <c r="DG76" s="79">
        <v>0</v>
      </c>
      <c r="DH76" s="4">
        <v>122</v>
      </c>
      <c r="DI76" s="80">
        <v>106.35</v>
      </c>
      <c r="DJ76" s="217">
        <v>99.67</v>
      </c>
      <c r="DK76" s="80">
        <v>100.87</v>
      </c>
      <c r="DL76" s="3">
        <v>135</v>
      </c>
      <c r="DP76" s="1"/>
      <c r="DQ76" s="1"/>
    </row>
    <row r="77" spans="1:121" s="3" customFormat="1" ht="15" x14ac:dyDescent="0.25">
      <c r="A77" s="303">
        <v>93</v>
      </c>
      <c r="B77">
        <v>74</v>
      </c>
      <c r="C77" s="3" t="s">
        <v>71</v>
      </c>
      <c r="D77" s="3" t="s">
        <v>446</v>
      </c>
      <c r="E77" s="14">
        <v>2020</v>
      </c>
      <c r="F77" s="82">
        <v>1896</v>
      </c>
      <c r="G77" s="82">
        <v>1551342</v>
      </c>
      <c r="H77" s="82">
        <v>1130451</v>
      </c>
      <c r="I77" s="82">
        <v>380</v>
      </c>
      <c r="J77" s="82">
        <v>306215</v>
      </c>
      <c r="K77" s="82">
        <v>232131</v>
      </c>
      <c r="L77" s="131">
        <v>33</v>
      </c>
      <c r="M77" s="131">
        <v>0</v>
      </c>
      <c r="N77" s="131">
        <v>0</v>
      </c>
      <c r="O77" s="132">
        <v>0</v>
      </c>
      <c r="P77" s="3" t="s">
        <v>407</v>
      </c>
      <c r="Q77" s="79">
        <v>0</v>
      </c>
      <c r="R77" s="131">
        <v>0</v>
      </c>
      <c r="S77" s="131">
        <v>0</v>
      </c>
      <c r="T77" s="80" t="s">
        <v>407</v>
      </c>
      <c r="U77" s="80" t="s">
        <v>407</v>
      </c>
      <c r="V77" s="79">
        <v>0</v>
      </c>
      <c r="W77" s="131">
        <v>65</v>
      </c>
      <c r="X77" s="3" t="s">
        <v>407</v>
      </c>
      <c r="Y77" s="3" t="s">
        <v>407</v>
      </c>
      <c r="Z77" s="3" t="s">
        <v>407</v>
      </c>
      <c r="AA77" s="79">
        <v>65</v>
      </c>
      <c r="AB77" s="4">
        <v>98</v>
      </c>
      <c r="AC77" s="80">
        <v>106.36</v>
      </c>
      <c r="AD77" s="80">
        <v>99.68</v>
      </c>
      <c r="AE77" s="3">
        <v>100.88</v>
      </c>
      <c r="AF77" s="81">
        <v>130</v>
      </c>
      <c r="AG77" s="105">
        <v>5832882</v>
      </c>
      <c r="AH77" s="105">
        <v>0</v>
      </c>
      <c r="AI77" s="105">
        <v>0</v>
      </c>
      <c r="AJ77" s="105">
        <v>0</v>
      </c>
      <c r="AK77" s="82" t="s">
        <v>407</v>
      </c>
      <c r="AL77" s="135">
        <v>0</v>
      </c>
      <c r="AM77" s="135">
        <v>0</v>
      </c>
      <c r="AN77" s="82" t="s">
        <v>407</v>
      </c>
      <c r="AO77" s="82" t="s">
        <v>407</v>
      </c>
      <c r="AP77" s="105">
        <v>5832882</v>
      </c>
      <c r="AQ77" s="82" t="s">
        <v>407</v>
      </c>
      <c r="AR77" s="82" t="s">
        <v>407</v>
      </c>
      <c r="AS77" s="82" t="s">
        <v>407</v>
      </c>
      <c r="AT77" s="104">
        <v>3076</v>
      </c>
      <c r="AU77" s="82">
        <v>4198</v>
      </c>
      <c r="AV77" s="82">
        <v>3770</v>
      </c>
      <c r="AW77" s="80">
        <v>383.74</v>
      </c>
      <c r="AX77" s="82">
        <v>1896</v>
      </c>
      <c r="AY77" s="80">
        <v>4.9409053339302096</v>
      </c>
      <c r="AZ77" s="83">
        <v>6.3E-2</v>
      </c>
      <c r="BA77" s="3">
        <v>499</v>
      </c>
      <c r="BB77" s="3">
        <v>7923</v>
      </c>
      <c r="BC77" s="123">
        <v>102.3</v>
      </c>
      <c r="BD77" s="3">
        <v>104.2</v>
      </c>
      <c r="BE77" s="86"/>
      <c r="BF77" s="86"/>
      <c r="BG77" s="86"/>
      <c r="BH77" s="86" t="s">
        <v>407</v>
      </c>
      <c r="BI77" s="92"/>
      <c r="BJ77" s="86"/>
      <c r="BK77" s="86" t="s">
        <v>407</v>
      </c>
      <c r="BL77" s="86" t="s">
        <v>407</v>
      </c>
      <c r="BM77" s="86">
        <v>193</v>
      </c>
      <c r="BN77" s="86" t="s">
        <v>407</v>
      </c>
      <c r="BO77" s="86" t="s">
        <v>407</v>
      </c>
      <c r="BP77" s="3" t="s">
        <v>407</v>
      </c>
      <c r="BQ77" s="3" t="s">
        <v>407</v>
      </c>
      <c r="BR77" s="3" t="s">
        <v>407</v>
      </c>
      <c r="BV77" s="3" t="s">
        <v>407</v>
      </c>
      <c r="BY77" s="3" t="s">
        <v>407</v>
      </c>
      <c r="BZ77" s="3" t="s">
        <v>407</v>
      </c>
      <c r="CA77" s="3" t="s">
        <v>316</v>
      </c>
      <c r="CB77" s="3" t="s">
        <v>407</v>
      </c>
      <c r="CC77" s="3" t="s">
        <v>407</v>
      </c>
      <c r="CD77" s="3" t="s">
        <v>407</v>
      </c>
      <c r="CE77" s="85">
        <v>6791310</v>
      </c>
      <c r="CF77" s="82">
        <v>0</v>
      </c>
      <c r="CG77" s="82">
        <v>0</v>
      </c>
      <c r="CH77" s="82">
        <v>0</v>
      </c>
      <c r="CI77" s="82" t="s">
        <v>407</v>
      </c>
      <c r="CJ77" s="82">
        <v>0</v>
      </c>
      <c r="CK77" s="82">
        <v>0</v>
      </c>
      <c r="CL77" s="82" t="s">
        <v>407</v>
      </c>
      <c r="CM77" s="82" t="s">
        <v>407</v>
      </c>
      <c r="CN77" s="82">
        <v>6791310</v>
      </c>
      <c r="CO77" s="82" t="s">
        <v>407</v>
      </c>
      <c r="CP77" s="82" t="s">
        <v>407</v>
      </c>
      <c r="CQ77" s="82" t="s">
        <v>407</v>
      </c>
      <c r="CR77" s="131">
        <v>33</v>
      </c>
      <c r="CS77" s="131">
        <v>0</v>
      </c>
      <c r="CT77" s="131">
        <v>0</v>
      </c>
      <c r="CU77" s="132">
        <v>0</v>
      </c>
      <c r="CV77" s="3" t="s">
        <v>407</v>
      </c>
      <c r="CW77" s="79">
        <v>0</v>
      </c>
      <c r="CX77" s="131">
        <v>0</v>
      </c>
      <c r="CY77" s="131">
        <v>0</v>
      </c>
      <c r="CZ77" s="80" t="s">
        <v>407</v>
      </c>
      <c r="DA77" s="80" t="s">
        <v>407</v>
      </c>
      <c r="DB77" s="79">
        <v>0</v>
      </c>
      <c r="DC77" s="131">
        <v>65</v>
      </c>
      <c r="DD77" s="3" t="s">
        <v>407</v>
      </c>
      <c r="DE77" s="3" t="s">
        <v>407</v>
      </c>
      <c r="DF77" s="3" t="s">
        <v>407</v>
      </c>
      <c r="DG77" s="79">
        <v>65</v>
      </c>
      <c r="DH77" s="4">
        <v>98</v>
      </c>
      <c r="DI77" s="80">
        <v>106.35</v>
      </c>
      <c r="DJ77" s="217">
        <v>99.67</v>
      </c>
      <c r="DK77" s="80">
        <v>100.87</v>
      </c>
      <c r="DL77" s="3">
        <v>135</v>
      </c>
      <c r="DP77" s="1"/>
      <c r="DQ77" s="1"/>
    </row>
    <row r="78" spans="1:121" s="3" customFormat="1" ht="15" x14ac:dyDescent="0.25">
      <c r="A78" s="303">
        <v>94</v>
      </c>
      <c r="B78">
        <v>75</v>
      </c>
      <c r="C78" s="3" t="s">
        <v>72</v>
      </c>
      <c r="D78" s="3" t="s">
        <v>446</v>
      </c>
      <c r="E78" s="14">
        <v>2020</v>
      </c>
      <c r="F78" s="82">
        <v>2940</v>
      </c>
      <c r="G78" s="82">
        <v>1551342</v>
      </c>
      <c r="H78" s="82">
        <v>1130451</v>
      </c>
      <c r="I78" s="82">
        <v>675</v>
      </c>
      <c r="J78" s="82">
        <v>306215</v>
      </c>
      <c r="K78" s="82">
        <v>232131</v>
      </c>
      <c r="L78" s="131">
        <v>88</v>
      </c>
      <c r="M78" s="131">
        <v>0</v>
      </c>
      <c r="N78" s="131">
        <v>0</v>
      </c>
      <c r="O78" s="132">
        <v>0</v>
      </c>
      <c r="P78" s="3" t="s">
        <v>407</v>
      </c>
      <c r="Q78" s="79">
        <v>0</v>
      </c>
      <c r="R78" s="131">
        <v>22</v>
      </c>
      <c r="S78" s="131">
        <v>0</v>
      </c>
      <c r="T78" s="80" t="s">
        <v>407</v>
      </c>
      <c r="U78" s="80" t="s">
        <v>407</v>
      </c>
      <c r="V78" s="79">
        <v>22</v>
      </c>
      <c r="W78" s="131">
        <v>0</v>
      </c>
      <c r="X78" s="3" t="s">
        <v>407</v>
      </c>
      <c r="Y78" s="3" t="s">
        <v>407</v>
      </c>
      <c r="Z78" s="3" t="s">
        <v>407</v>
      </c>
      <c r="AA78" s="79">
        <v>0</v>
      </c>
      <c r="AB78" s="4">
        <v>110</v>
      </c>
      <c r="AC78" s="80">
        <v>106.36</v>
      </c>
      <c r="AD78" s="80">
        <v>99.68</v>
      </c>
      <c r="AE78" s="3">
        <v>100.88</v>
      </c>
      <c r="AF78" s="81">
        <v>130</v>
      </c>
      <c r="AG78" s="105">
        <v>9706344</v>
      </c>
      <c r="AH78" s="105">
        <v>0</v>
      </c>
      <c r="AI78" s="105">
        <v>0</v>
      </c>
      <c r="AJ78" s="105">
        <v>0</v>
      </c>
      <c r="AK78" s="82" t="s">
        <v>407</v>
      </c>
      <c r="AL78" s="135">
        <v>9706344</v>
      </c>
      <c r="AM78" s="135">
        <v>0</v>
      </c>
      <c r="AN78" s="82" t="s">
        <v>407</v>
      </c>
      <c r="AO78" s="82" t="s">
        <v>407</v>
      </c>
      <c r="AP78" s="105">
        <v>0</v>
      </c>
      <c r="AQ78" s="82" t="s">
        <v>407</v>
      </c>
      <c r="AR78" s="82" t="s">
        <v>407</v>
      </c>
      <c r="AS78" s="82" t="s">
        <v>407</v>
      </c>
      <c r="AT78" s="104">
        <v>3301</v>
      </c>
      <c r="AU78" s="82">
        <v>4198</v>
      </c>
      <c r="AV78" s="82">
        <v>3770</v>
      </c>
      <c r="AW78" s="80">
        <v>414.15</v>
      </c>
      <c r="AX78" s="82">
        <v>2940</v>
      </c>
      <c r="AY78" s="80">
        <v>7.0988046555525699</v>
      </c>
      <c r="AZ78" s="83">
        <v>7.0699999999999999E-2</v>
      </c>
      <c r="BA78" s="3">
        <v>807</v>
      </c>
      <c r="BB78" s="3">
        <v>11421</v>
      </c>
      <c r="BC78" s="123">
        <v>102.3</v>
      </c>
      <c r="BD78" s="3">
        <v>104.2</v>
      </c>
      <c r="BE78" s="86"/>
      <c r="BF78" s="86"/>
      <c r="BG78" s="86"/>
      <c r="BH78" s="86" t="s">
        <v>407</v>
      </c>
      <c r="BI78" s="92">
        <v>92</v>
      </c>
      <c r="BJ78" s="86"/>
      <c r="BK78" s="86" t="s">
        <v>407</v>
      </c>
      <c r="BL78" s="86" t="s">
        <v>407</v>
      </c>
      <c r="BM78" s="86"/>
      <c r="BN78" s="86" t="s">
        <v>407</v>
      </c>
      <c r="BO78" s="86" t="s">
        <v>407</v>
      </c>
      <c r="BP78" s="3" t="s">
        <v>407</v>
      </c>
      <c r="BQ78" s="3" t="s">
        <v>407</v>
      </c>
      <c r="BR78" s="3" t="s">
        <v>407</v>
      </c>
      <c r="BV78" s="3" t="s">
        <v>407</v>
      </c>
      <c r="BW78" s="3" t="s">
        <v>408</v>
      </c>
      <c r="BY78" s="3" t="s">
        <v>407</v>
      </c>
      <c r="BZ78" s="3" t="s">
        <v>407</v>
      </c>
      <c r="CB78" s="3" t="s">
        <v>407</v>
      </c>
      <c r="CC78" s="3" t="s">
        <v>407</v>
      </c>
      <c r="CD78" s="3" t="s">
        <v>407</v>
      </c>
      <c r="CE78" s="85">
        <v>10531014</v>
      </c>
      <c r="CF78" s="82">
        <v>0</v>
      </c>
      <c r="CG78" s="82">
        <v>0</v>
      </c>
      <c r="CH78" s="82">
        <v>0</v>
      </c>
      <c r="CI78" s="82" t="s">
        <v>407</v>
      </c>
      <c r="CJ78" s="82">
        <v>10531014</v>
      </c>
      <c r="CK78" s="82">
        <v>0</v>
      </c>
      <c r="CL78" s="82" t="s">
        <v>407</v>
      </c>
      <c r="CM78" s="82" t="s">
        <v>407</v>
      </c>
      <c r="CN78" s="82">
        <v>0</v>
      </c>
      <c r="CO78" s="82" t="s">
        <v>407</v>
      </c>
      <c r="CP78" s="82" t="s">
        <v>407</v>
      </c>
      <c r="CQ78" s="82" t="s">
        <v>407</v>
      </c>
      <c r="CR78" s="131">
        <v>88</v>
      </c>
      <c r="CS78" s="131">
        <v>0</v>
      </c>
      <c r="CT78" s="131">
        <v>0</v>
      </c>
      <c r="CU78" s="132">
        <v>0</v>
      </c>
      <c r="CV78" s="3" t="s">
        <v>407</v>
      </c>
      <c r="CW78" s="79">
        <v>0</v>
      </c>
      <c r="CX78" s="131">
        <v>22</v>
      </c>
      <c r="CY78" s="131">
        <v>0</v>
      </c>
      <c r="CZ78" s="80" t="s">
        <v>407</v>
      </c>
      <c r="DA78" s="80" t="s">
        <v>407</v>
      </c>
      <c r="DB78" s="79">
        <v>22</v>
      </c>
      <c r="DC78" s="131">
        <v>0</v>
      </c>
      <c r="DD78" s="3" t="s">
        <v>407</v>
      </c>
      <c r="DE78" s="3" t="s">
        <v>407</v>
      </c>
      <c r="DF78" s="3" t="s">
        <v>407</v>
      </c>
      <c r="DG78" s="79">
        <v>0</v>
      </c>
      <c r="DH78" s="4">
        <v>110</v>
      </c>
      <c r="DI78" s="80">
        <v>106.35</v>
      </c>
      <c r="DJ78" s="217">
        <v>99.67</v>
      </c>
      <c r="DK78" s="80">
        <v>100.87</v>
      </c>
      <c r="DL78" s="3">
        <v>135</v>
      </c>
      <c r="DP78" s="1"/>
      <c r="DQ78" s="1"/>
    </row>
    <row r="79" spans="1:121" s="3" customFormat="1" ht="15" x14ac:dyDescent="0.25">
      <c r="A79" s="303">
        <v>95</v>
      </c>
      <c r="B79">
        <v>76</v>
      </c>
      <c r="C79" s="3" t="s">
        <v>73</v>
      </c>
      <c r="D79" s="3" t="s">
        <v>446</v>
      </c>
      <c r="E79" s="14">
        <v>2020</v>
      </c>
      <c r="F79" s="82">
        <v>461</v>
      </c>
      <c r="G79" s="82">
        <v>1551342</v>
      </c>
      <c r="H79" s="82">
        <v>1130451</v>
      </c>
      <c r="I79" s="82">
        <v>85</v>
      </c>
      <c r="J79" s="82">
        <v>306215</v>
      </c>
      <c r="K79" s="82">
        <v>232131</v>
      </c>
      <c r="L79" s="131">
        <v>36</v>
      </c>
      <c r="M79" s="131">
        <v>49</v>
      </c>
      <c r="N79" s="131">
        <v>0</v>
      </c>
      <c r="O79" s="132">
        <v>0</v>
      </c>
      <c r="P79" s="3" t="s">
        <v>407</v>
      </c>
      <c r="Q79" s="79">
        <v>49</v>
      </c>
      <c r="R79" s="131">
        <v>21</v>
      </c>
      <c r="S79" s="131">
        <v>0</v>
      </c>
      <c r="T79" s="80" t="s">
        <v>407</v>
      </c>
      <c r="U79" s="80" t="s">
        <v>407</v>
      </c>
      <c r="V79" s="79">
        <v>21</v>
      </c>
      <c r="W79" s="131">
        <v>0</v>
      </c>
      <c r="X79" s="3" t="s">
        <v>407</v>
      </c>
      <c r="Y79" s="3" t="s">
        <v>407</v>
      </c>
      <c r="Z79" s="3" t="s">
        <v>407</v>
      </c>
      <c r="AA79" s="79">
        <v>0</v>
      </c>
      <c r="AB79" s="4">
        <v>106</v>
      </c>
      <c r="AC79" s="80">
        <v>106.36</v>
      </c>
      <c r="AD79" s="80">
        <v>99.68</v>
      </c>
      <c r="AE79" s="3">
        <v>100.88</v>
      </c>
      <c r="AF79" s="81">
        <v>130</v>
      </c>
      <c r="AG79" s="105">
        <v>1688129</v>
      </c>
      <c r="AH79" s="105">
        <v>1688129</v>
      </c>
      <c r="AI79" s="105">
        <v>0</v>
      </c>
      <c r="AJ79" s="105">
        <v>0</v>
      </c>
      <c r="AK79" s="82" t="s">
        <v>407</v>
      </c>
      <c r="AL79" s="135">
        <v>1688129</v>
      </c>
      <c r="AM79" s="135">
        <v>0</v>
      </c>
      <c r="AN79" s="82" t="s">
        <v>407</v>
      </c>
      <c r="AO79" s="82" t="s">
        <v>407</v>
      </c>
      <c r="AP79" s="105">
        <v>0</v>
      </c>
      <c r="AQ79" s="82" t="s">
        <v>407</v>
      </c>
      <c r="AR79" s="82" t="s">
        <v>407</v>
      </c>
      <c r="AS79" s="82" t="s">
        <v>407</v>
      </c>
      <c r="AT79" s="104">
        <v>3662</v>
      </c>
      <c r="AU79" s="82">
        <v>4198</v>
      </c>
      <c r="AV79" s="82">
        <v>3770</v>
      </c>
      <c r="AW79" s="80">
        <v>195.01</v>
      </c>
      <c r="AX79" s="82">
        <v>461</v>
      </c>
      <c r="AY79" s="80">
        <v>2.3639428592707099</v>
      </c>
      <c r="AZ79" s="83">
        <v>7.6499999999999999E-2</v>
      </c>
      <c r="BA79" s="3">
        <v>289</v>
      </c>
      <c r="BB79" s="3">
        <v>3777</v>
      </c>
      <c r="BC79" s="123">
        <v>102.3</v>
      </c>
      <c r="BD79" s="3">
        <v>104.2</v>
      </c>
      <c r="BE79" s="86">
        <v>36</v>
      </c>
      <c r="BF79" s="86"/>
      <c r="BG79" s="86"/>
      <c r="BH79" s="86" t="s">
        <v>407</v>
      </c>
      <c r="BI79" s="92">
        <v>10</v>
      </c>
      <c r="BJ79" s="86"/>
      <c r="BK79" s="86" t="s">
        <v>407</v>
      </c>
      <c r="BL79" s="86" t="s">
        <v>407</v>
      </c>
      <c r="BM79" s="86"/>
      <c r="BN79" s="86" t="s">
        <v>407</v>
      </c>
      <c r="BO79" s="86" t="s">
        <v>407</v>
      </c>
      <c r="BP79" s="3" t="s">
        <v>407</v>
      </c>
      <c r="BQ79" s="3" t="s">
        <v>407</v>
      </c>
      <c r="BR79" s="3" t="s">
        <v>407</v>
      </c>
      <c r="BS79" s="3" t="s">
        <v>73</v>
      </c>
      <c r="BV79" s="3" t="s">
        <v>407</v>
      </c>
      <c r="BW79" s="3" t="s">
        <v>64</v>
      </c>
      <c r="BY79" s="3" t="s">
        <v>407</v>
      </c>
      <c r="BZ79" s="3" t="s">
        <v>407</v>
      </c>
      <c r="CB79" s="3" t="s">
        <v>407</v>
      </c>
      <c r="CC79" s="3" t="s">
        <v>407</v>
      </c>
      <c r="CD79" s="3" t="s">
        <v>407</v>
      </c>
      <c r="CE79" s="85">
        <v>1688129</v>
      </c>
      <c r="CF79" s="82">
        <v>1688129</v>
      </c>
      <c r="CG79" s="82">
        <v>0</v>
      </c>
      <c r="CH79" s="82">
        <v>0</v>
      </c>
      <c r="CI79" s="82" t="s">
        <v>407</v>
      </c>
      <c r="CJ79" s="82">
        <v>1688129</v>
      </c>
      <c r="CK79" s="82">
        <v>0</v>
      </c>
      <c r="CL79" s="82" t="s">
        <v>407</v>
      </c>
      <c r="CM79" s="82" t="s">
        <v>407</v>
      </c>
      <c r="CN79" s="82">
        <v>0</v>
      </c>
      <c r="CO79" s="82" t="s">
        <v>407</v>
      </c>
      <c r="CP79" s="82" t="s">
        <v>407</v>
      </c>
      <c r="CQ79" s="82" t="s">
        <v>407</v>
      </c>
      <c r="CR79" s="131">
        <v>36</v>
      </c>
      <c r="CS79" s="131">
        <v>49</v>
      </c>
      <c r="CT79" s="131">
        <v>0</v>
      </c>
      <c r="CU79" s="132">
        <v>0</v>
      </c>
      <c r="CV79" s="3" t="s">
        <v>407</v>
      </c>
      <c r="CW79" s="79">
        <v>49</v>
      </c>
      <c r="CX79" s="131">
        <v>21</v>
      </c>
      <c r="CY79" s="131">
        <v>0</v>
      </c>
      <c r="CZ79" s="80" t="s">
        <v>407</v>
      </c>
      <c r="DA79" s="80" t="s">
        <v>407</v>
      </c>
      <c r="DB79" s="79">
        <v>21</v>
      </c>
      <c r="DC79" s="131">
        <v>0</v>
      </c>
      <c r="DD79" s="3" t="s">
        <v>407</v>
      </c>
      <c r="DE79" s="3" t="s">
        <v>407</v>
      </c>
      <c r="DF79" s="3" t="s">
        <v>407</v>
      </c>
      <c r="DG79" s="79">
        <v>0</v>
      </c>
      <c r="DH79" s="4">
        <v>106</v>
      </c>
      <c r="DI79" s="80">
        <v>106.35</v>
      </c>
      <c r="DJ79" s="217">
        <v>99.67</v>
      </c>
      <c r="DK79" s="80">
        <v>100.87</v>
      </c>
      <c r="DL79" s="3">
        <v>135</v>
      </c>
      <c r="DP79" s="1"/>
      <c r="DQ79" s="1"/>
    </row>
    <row r="80" spans="1:121" s="3" customFormat="1" ht="15" x14ac:dyDescent="0.25">
      <c r="A80" s="303">
        <v>96</v>
      </c>
      <c r="B80">
        <v>77</v>
      </c>
      <c r="C80" s="3" t="s">
        <v>74</v>
      </c>
      <c r="D80" s="3" t="s">
        <v>446</v>
      </c>
      <c r="E80" s="14">
        <v>2020</v>
      </c>
      <c r="F80" s="82">
        <v>18551</v>
      </c>
      <c r="G80" s="82">
        <v>1551342</v>
      </c>
      <c r="H80" s="82">
        <v>1130451</v>
      </c>
      <c r="I80" s="82">
        <v>3828</v>
      </c>
      <c r="J80" s="82">
        <v>306215</v>
      </c>
      <c r="K80" s="82">
        <v>232131</v>
      </c>
      <c r="L80" s="131">
        <v>96</v>
      </c>
      <c r="M80" s="131">
        <v>0</v>
      </c>
      <c r="N80" s="131">
        <v>0</v>
      </c>
      <c r="O80" s="132">
        <v>0</v>
      </c>
      <c r="P80" s="3" t="s">
        <v>407</v>
      </c>
      <c r="Q80" s="79">
        <v>0</v>
      </c>
      <c r="R80" s="131">
        <v>22</v>
      </c>
      <c r="S80" s="131">
        <v>0</v>
      </c>
      <c r="T80" s="80" t="s">
        <v>407</v>
      </c>
      <c r="U80" s="80" t="s">
        <v>407</v>
      </c>
      <c r="V80" s="79">
        <v>22</v>
      </c>
      <c r="W80" s="131">
        <v>0</v>
      </c>
      <c r="X80" s="3" t="s">
        <v>407</v>
      </c>
      <c r="Y80" s="3" t="s">
        <v>407</v>
      </c>
      <c r="Z80" s="3" t="s">
        <v>407</v>
      </c>
      <c r="AA80" s="79">
        <v>0</v>
      </c>
      <c r="AB80" s="4">
        <v>118</v>
      </c>
      <c r="AC80" s="80">
        <v>106.36</v>
      </c>
      <c r="AD80" s="80">
        <v>99.68</v>
      </c>
      <c r="AE80" s="3">
        <v>100.88</v>
      </c>
      <c r="AF80" s="81">
        <v>130</v>
      </c>
      <c r="AG80" s="105">
        <v>56056837</v>
      </c>
      <c r="AH80" s="105">
        <v>0</v>
      </c>
      <c r="AI80" s="105">
        <v>0</v>
      </c>
      <c r="AJ80" s="105">
        <v>0</v>
      </c>
      <c r="AK80" s="82" t="s">
        <v>407</v>
      </c>
      <c r="AL80" s="135">
        <v>56056837</v>
      </c>
      <c r="AM80" s="135">
        <v>0</v>
      </c>
      <c r="AN80" s="82" t="s">
        <v>407</v>
      </c>
      <c r="AO80" s="82" t="s">
        <v>407</v>
      </c>
      <c r="AP80" s="105">
        <v>0</v>
      </c>
      <c r="AQ80" s="82" t="s">
        <v>407</v>
      </c>
      <c r="AR80" s="82" t="s">
        <v>407</v>
      </c>
      <c r="AS80" s="82" t="s">
        <v>407</v>
      </c>
      <c r="AT80" s="104">
        <v>3022</v>
      </c>
      <c r="AU80" s="82">
        <v>4198</v>
      </c>
      <c r="AV80" s="82">
        <v>3770</v>
      </c>
      <c r="AW80" s="80">
        <v>1285.94</v>
      </c>
      <c r="AX80" s="82">
        <v>18551</v>
      </c>
      <c r="AY80" s="80">
        <v>14.4260262705484</v>
      </c>
      <c r="AZ80" s="83">
        <v>1E-4</v>
      </c>
      <c r="BA80" s="3">
        <v>3</v>
      </c>
      <c r="BB80" s="3">
        <v>23142</v>
      </c>
      <c r="BC80" s="123">
        <v>102.3</v>
      </c>
      <c r="BD80" s="3">
        <v>104.2</v>
      </c>
      <c r="BE80" s="86"/>
      <c r="BF80" s="86"/>
      <c r="BG80" s="86"/>
      <c r="BH80" s="86" t="s">
        <v>407</v>
      </c>
      <c r="BI80" s="92">
        <v>485</v>
      </c>
      <c r="BJ80" s="86"/>
      <c r="BK80" s="86" t="s">
        <v>407</v>
      </c>
      <c r="BL80" s="86" t="s">
        <v>407</v>
      </c>
      <c r="BM80" s="86"/>
      <c r="BN80" s="86" t="s">
        <v>407</v>
      </c>
      <c r="BO80" s="86" t="s">
        <v>407</v>
      </c>
      <c r="BP80" s="3" t="s">
        <v>407</v>
      </c>
      <c r="BQ80" s="3" t="s">
        <v>407</v>
      </c>
      <c r="BR80" s="3" t="s">
        <v>407</v>
      </c>
      <c r="BV80" s="3" t="s">
        <v>407</v>
      </c>
      <c r="BW80" s="3" t="s">
        <v>395</v>
      </c>
      <c r="BY80" s="3" t="s">
        <v>407</v>
      </c>
      <c r="BZ80" s="3" t="s">
        <v>407</v>
      </c>
      <c r="CB80" s="3" t="s">
        <v>407</v>
      </c>
      <c r="CC80" s="3" t="s">
        <v>407</v>
      </c>
      <c r="CD80" s="3" t="s">
        <v>407</v>
      </c>
      <c r="CE80" s="85">
        <v>66436122</v>
      </c>
      <c r="CF80" s="82">
        <v>0</v>
      </c>
      <c r="CG80" s="82">
        <v>0</v>
      </c>
      <c r="CH80" s="82">
        <v>0</v>
      </c>
      <c r="CI80" s="82" t="s">
        <v>407</v>
      </c>
      <c r="CJ80" s="82">
        <v>66436122</v>
      </c>
      <c r="CK80" s="82">
        <v>0</v>
      </c>
      <c r="CL80" s="82" t="s">
        <v>407</v>
      </c>
      <c r="CM80" s="82" t="s">
        <v>407</v>
      </c>
      <c r="CN80" s="82">
        <v>0</v>
      </c>
      <c r="CO80" s="82" t="s">
        <v>407</v>
      </c>
      <c r="CP80" s="82" t="s">
        <v>407</v>
      </c>
      <c r="CQ80" s="82" t="s">
        <v>407</v>
      </c>
      <c r="CR80" s="131">
        <v>96</v>
      </c>
      <c r="CS80" s="131">
        <v>0</v>
      </c>
      <c r="CT80" s="131">
        <v>0</v>
      </c>
      <c r="CU80" s="132">
        <v>0</v>
      </c>
      <c r="CV80" s="3" t="s">
        <v>407</v>
      </c>
      <c r="CW80" s="79">
        <v>0</v>
      </c>
      <c r="CX80" s="131">
        <v>22</v>
      </c>
      <c r="CY80" s="131">
        <v>0</v>
      </c>
      <c r="CZ80" s="80" t="s">
        <v>407</v>
      </c>
      <c r="DA80" s="80" t="s">
        <v>407</v>
      </c>
      <c r="DB80" s="79">
        <v>22</v>
      </c>
      <c r="DC80" s="131">
        <v>0</v>
      </c>
      <c r="DD80" s="3" t="s">
        <v>407</v>
      </c>
      <c r="DE80" s="3" t="s">
        <v>407</v>
      </c>
      <c r="DF80" s="3" t="s">
        <v>407</v>
      </c>
      <c r="DG80" s="79">
        <v>0</v>
      </c>
      <c r="DH80" s="4">
        <v>118</v>
      </c>
      <c r="DI80" s="80">
        <v>106.35</v>
      </c>
      <c r="DJ80" s="217">
        <v>99.67</v>
      </c>
      <c r="DK80" s="80">
        <v>100.87</v>
      </c>
      <c r="DL80" s="3">
        <v>135</v>
      </c>
      <c r="DP80" s="1"/>
      <c r="DQ80" s="1"/>
    </row>
    <row r="81" spans="1:121" s="3" customFormat="1" ht="15" x14ac:dyDescent="0.25">
      <c r="A81" s="303">
        <v>97</v>
      </c>
      <c r="B81">
        <v>78</v>
      </c>
      <c r="C81" s="3" t="s">
        <v>75</v>
      </c>
      <c r="D81" s="3" t="s">
        <v>446</v>
      </c>
      <c r="E81" s="14">
        <v>2020</v>
      </c>
      <c r="F81" s="82">
        <v>8281</v>
      </c>
      <c r="G81" s="82">
        <v>1551342</v>
      </c>
      <c r="H81" s="82">
        <v>1130451</v>
      </c>
      <c r="I81" s="82">
        <v>1713</v>
      </c>
      <c r="J81" s="82">
        <v>306215</v>
      </c>
      <c r="K81" s="82">
        <v>232131</v>
      </c>
      <c r="L81" s="131">
        <v>43</v>
      </c>
      <c r="M81" s="131">
        <v>46</v>
      </c>
      <c r="N81" s="131">
        <v>0</v>
      </c>
      <c r="O81" s="132">
        <v>0</v>
      </c>
      <c r="P81" s="3" t="s">
        <v>407</v>
      </c>
      <c r="Q81" s="79">
        <v>46</v>
      </c>
      <c r="R81" s="131">
        <v>20</v>
      </c>
      <c r="S81" s="131">
        <v>0</v>
      </c>
      <c r="T81" s="80" t="s">
        <v>407</v>
      </c>
      <c r="U81" s="80" t="s">
        <v>407</v>
      </c>
      <c r="V81" s="79">
        <v>20</v>
      </c>
      <c r="W81" s="131">
        <v>0</v>
      </c>
      <c r="X81" s="3" t="s">
        <v>407</v>
      </c>
      <c r="Y81" s="3" t="s">
        <v>407</v>
      </c>
      <c r="Z81" s="3" t="s">
        <v>407</v>
      </c>
      <c r="AA81" s="79">
        <v>0</v>
      </c>
      <c r="AB81" s="4">
        <v>109</v>
      </c>
      <c r="AC81" s="80">
        <v>106.36</v>
      </c>
      <c r="AD81" s="80">
        <v>99.68</v>
      </c>
      <c r="AE81" s="3">
        <v>100.88</v>
      </c>
      <c r="AF81" s="81">
        <v>130</v>
      </c>
      <c r="AG81" s="105">
        <v>30598525</v>
      </c>
      <c r="AH81" s="105">
        <v>30598525</v>
      </c>
      <c r="AI81" s="105">
        <v>0</v>
      </c>
      <c r="AJ81" s="105">
        <v>0</v>
      </c>
      <c r="AK81" s="82" t="s">
        <v>407</v>
      </c>
      <c r="AL81" s="135">
        <v>30598525</v>
      </c>
      <c r="AM81" s="135">
        <v>0</v>
      </c>
      <c r="AN81" s="82" t="s">
        <v>407</v>
      </c>
      <c r="AO81" s="82" t="s">
        <v>407</v>
      </c>
      <c r="AP81" s="105">
        <v>0</v>
      </c>
      <c r="AQ81" s="82" t="s">
        <v>407</v>
      </c>
      <c r="AR81" s="82" t="s">
        <v>407</v>
      </c>
      <c r="AS81" s="82" t="s">
        <v>407</v>
      </c>
      <c r="AT81" s="104">
        <v>3695</v>
      </c>
      <c r="AU81" s="82">
        <v>4198</v>
      </c>
      <c r="AV81" s="82">
        <v>3770</v>
      </c>
      <c r="AW81" s="80">
        <v>670.93</v>
      </c>
      <c r="AX81" s="82">
        <v>8281</v>
      </c>
      <c r="AY81" s="80">
        <v>12.342602682830099</v>
      </c>
      <c r="AZ81" s="83">
        <v>0</v>
      </c>
      <c r="BA81" s="3">
        <v>0</v>
      </c>
      <c r="BB81" s="3">
        <v>19859</v>
      </c>
      <c r="BC81" s="123">
        <v>102.3</v>
      </c>
      <c r="BD81" s="3">
        <v>104.2</v>
      </c>
      <c r="BE81" s="86">
        <v>735</v>
      </c>
      <c r="BF81" s="86"/>
      <c r="BG81" s="86"/>
      <c r="BH81" s="86" t="s">
        <v>407</v>
      </c>
      <c r="BI81" s="92">
        <v>200</v>
      </c>
      <c r="BJ81" s="86"/>
      <c r="BK81" s="86" t="s">
        <v>407</v>
      </c>
      <c r="BL81" s="86" t="s">
        <v>407</v>
      </c>
      <c r="BM81" s="86"/>
      <c r="BN81" s="86" t="s">
        <v>407</v>
      </c>
      <c r="BO81" s="86" t="s">
        <v>407</v>
      </c>
      <c r="BP81" s="3" t="s">
        <v>407</v>
      </c>
      <c r="BQ81" s="3" t="s">
        <v>407</v>
      </c>
      <c r="BR81" s="3" t="s">
        <v>407</v>
      </c>
      <c r="BS81" s="3" t="s">
        <v>75</v>
      </c>
      <c r="BV81" s="3" t="s">
        <v>407</v>
      </c>
      <c r="BW81" s="3" t="s">
        <v>398</v>
      </c>
      <c r="BY81" s="3" t="s">
        <v>407</v>
      </c>
      <c r="BZ81" s="3" t="s">
        <v>407</v>
      </c>
      <c r="CB81" s="3" t="s">
        <v>407</v>
      </c>
      <c r="CC81" s="3" t="s">
        <v>407</v>
      </c>
      <c r="CD81" s="3" t="s">
        <v>407</v>
      </c>
      <c r="CE81" s="85">
        <v>30598525</v>
      </c>
      <c r="CF81" s="82">
        <v>30598525</v>
      </c>
      <c r="CG81" s="82">
        <v>0</v>
      </c>
      <c r="CH81" s="82">
        <v>0</v>
      </c>
      <c r="CI81" s="82" t="s">
        <v>407</v>
      </c>
      <c r="CJ81" s="82">
        <v>30598525</v>
      </c>
      <c r="CK81" s="82">
        <v>0</v>
      </c>
      <c r="CL81" s="82" t="s">
        <v>407</v>
      </c>
      <c r="CM81" s="82" t="s">
        <v>407</v>
      </c>
      <c r="CN81" s="82">
        <v>0</v>
      </c>
      <c r="CO81" s="82" t="s">
        <v>407</v>
      </c>
      <c r="CP81" s="82" t="s">
        <v>407</v>
      </c>
      <c r="CQ81" s="82" t="s">
        <v>407</v>
      </c>
      <c r="CR81" s="131">
        <v>43</v>
      </c>
      <c r="CS81" s="131">
        <v>46</v>
      </c>
      <c r="CT81" s="131">
        <v>0</v>
      </c>
      <c r="CU81" s="132">
        <v>0</v>
      </c>
      <c r="CV81" s="3" t="s">
        <v>407</v>
      </c>
      <c r="CW81" s="79">
        <v>46</v>
      </c>
      <c r="CX81" s="131">
        <v>20</v>
      </c>
      <c r="CY81" s="131">
        <v>0</v>
      </c>
      <c r="CZ81" s="80" t="s">
        <v>407</v>
      </c>
      <c r="DA81" s="80" t="s">
        <v>407</v>
      </c>
      <c r="DB81" s="79">
        <v>20</v>
      </c>
      <c r="DC81" s="131">
        <v>0</v>
      </c>
      <c r="DD81" s="3" t="s">
        <v>407</v>
      </c>
      <c r="DE81" s="3" t="s">
        <v>407</v>
      </c>
      <c r="DF81" s="3" t="s">
        <v>407</v>
      </c>
      <c r="DG81" s="79">
        <v>0</v>
      </c>
      <c r="DH81" s="4">
        <v>109</v>
      </c>
      <c r="DI81" s="80">
        <v>106.35</v>
      </c>
      <c r="DJ81" s="217">
        <v>99.67</v>
      </c>
      <c r="DK81" s="80">
        <v>100.87</v>
      </c>
      <c r="DL81" s="3">
        <v>135</v>
      </c>
      <c r="DP81" s="1"/>
      <c r="DQ81" s="1"/>
    </row>
    <row r="82" spans="1:121" s="3" customFormat="1" ht="15" x14ac:dyDescent="0.25">
      <c r="A82" s="303">
        <v>98</v>
      </c>
      <c r="B82">
        <v>79</v>
      </c>
      <c r="C82" s="3" t="s">
        <v>76</v>
      </c>
      <c r="D82" s="3" t="s">
        <v>446</v>
      </c>
      <c r="E82" s="14">
        <v>2020</v>
      </c>
      <c r="F82" s="82">
        <v>856</v>
      </c>
      <c r="G82" s="82">
        <v>1551342</v>
      </c>
      <c r="H82" s="82">
        <v>1130451</v>
      </c>
      <c r="I82" s="82">
        <v>147</v>
      </c>
      <c r="J82" s="82">
        <v>306215</v>
      </c>
      <c r="K82" s="82">
        <v>232131</v>
      </c>
      <c r="L82" s="131">
        <v>45</v>
      </c>
      <c r="M82" s="131">
        <v>0</v>
      </c>
      <c r="N82" s="131">
        <v>0</v>
      </c>
      <c r="O82" s="132">
        <v>0</v>
      </c>
      <c r="P82" s="3" t="s">
        <v>407</v>
      </c>
      <c r="Q82" s="79">
        <v>0</v>
      </c>
      <c r="R82" s="131">
        <v>0</v>
      </c>
      <c r="S82" s="131">
        <v>0</v>
      </c>
      <c r="T82" s="80" t="s">
        <v>407</v>
      </c>
      <c r="U82" s="80" t="s">
        <v>407</v>
      </c>
      <c r="V82" s="79">
        <v>0</v>
      </c>
      <c r="W82" s="131">
        <v>65</v>
      </c>
      <c r="X82" s="3" t="s">
        <v>407</v>
      </c>
      <c r="Y82" s="3" t="s">
        <v>407</v>
      </c>
      <c r="Z82" s="3" t="s">
        <v>407</v>
      </c>
      <c r="AA82" s="79">
        <v>65</v>
      </c>
      <c r="AB82" s="4">
        <v>110</v>
      </c>
      <c r="AC82" s="80">
        <v>106.36</v>
      </c>
      <c r="AD82" s="80">
        <v>99.68</v>
      </c>
      <c r="AE82" s="3">
        <v>100.88</v>
      </c>
      <c r="AF82" s="81">
        <v>130</v>
      </c>
      <c r="AG82" s="105">
        <v>2277932</v>
      </c>
      <c r="AH82" s="105">
        <v>0</v>
      </c>
      <c r="AI82" s="105">
        <v>0</v>
      </c>
      <c r="AJ82" s="105">
        <v>0</v>
      </c>
      <c r="AK82" s="82" t="s">
        <v>407</v>
      </c>
      <c r="AL82" s="135">
        <v>0</v>
      </c>
      <c r="AM82" s="135">
        <v>0</v>
      </c>
      <c r="AN82" s="82" t="s">
        <v>407</v>
      </c>
      <c r="AO82" s="82" t="s">
        <v>407</v>
      </c>
      <c r="AP82" s="105">
        <v>2277932</v>
      </c>
      <c r="AQ82" s="82" t="s">
        <v>407</v>
      </c>
      <c r="AR82" s="82" t="s">
        <v>407</v>
      </c>
      <c r="AS82" s="82" t="s">
        <v>407</v>
      </c>
      <c r="AT82" s="104">
        <v>2661</v>
      </c>
      <c r="AU82" s="82">
        <v>4198</v>
      </c>
      <c r="AV82" s="82">
        <v>3770</v>
      </c>
      <c r="AW82" s="80">
        <v>151.03</v>
      </c>
      <c r="AX82" s="82">
        <v>856</v>
      </c>
      <c r="AY82" s="80">
        <v>5.6679046733019298</v>
      </c>
      <c r="AZ82" s="83">
        <v>8.5300000000000001E-2</v>
      </c>
      <c r="BA82" s="3">
        <v>775</v>
      </c>
      <c r="BB82" s="3">
        <v>9082</v>
      </c>
      <c r="BC82" s="123">
        <v>102.3</v>
      </c>
      <c r="BD82" s="3">
        <v>104.2</v>
      </c>
      <c r="BE82" s="86"/>
      <c r="BF82" s="86"/>
      <c r="BG82" s="86"/>
      <c r="BH82" s="86" t="s">
        <v>407</v>
      </c>
      <c r="BI82" s="92"/>
      <c r="BJ82" s="86"/>
      <c r="BK82" s="86" t="s">
        <v>407</v>
      </c>
      <c r="BL82" s="86" t="s">
        <v>407</v>
      </c>
      <c r="BM82" s="86">
        <v>73</v>
      </c>
      <c r="BN82" s="86" t="s">
        <v>407</v>
      </c>
      <c r="BO82" s="86" t="s">
        <v>407</v>
      </c>
      <c r="BP82" s="3" t="s">
        <v>407</v>
      </c>
      <c r="BQ82" s="3" t="s">
        <v>407</v>
      </c>
      <c r="BR82" s="3" t="s">
        <v>407</v>
      </c>
      <c r="BV82" s="3" t="s">
        <v>407</v>
      </c>
      <c r="BY82" s="3" t="s">
        <v>407</v>
      </c>
      <c r="BZ82" s="3" t="s">
        <v>407</v>
      </c>
      <c r="CA82" s="3" t="s">
        <v>316</v>
      </c>
      <c r="CB82" s="3" t="s">
        <v>407</v>
      </c>
      <c r="CC82" s="3" t="s">
        <v>407</v>
      </c>
      <c r="CD82" s="3" t="s">
        <v>407</v>
      </c>
      <c r="CE82" s="85">
        <v>3065880</v>
      </c>
      <c r="CF82" s="82">
        <v>0</v>
      </c>
      <c r="CG82" s="82">
        <v>0</v>
      </c>
      <c r="CH82" s="82">
        <v>0</v>
      </c>
      <c r="CI82" s="82" t="s">
        <v>407</v>
      </c>
      <c r="CJ82" s="82">
        <v>0</v>
      </c>
      <c r="CK82" s="82">
        <v>0</v>
      </c>
      <c r="CL82" s="82" t="s">
        <v>407</v>
      </c>
      <c r="CM82" s="82" t="s">
        <v>407</v>
      </c>
      <c r="CN82" s="82">
        <v>3065880</v>
      </c>
      <c r="CO82" s="82" t="s">
        <v>407</v>
      </c>
      <c r="CP82" s="82" t="s">
        <v>407</v>
      </c>
      <c r="CQ82" s="82" t="s">
        <v>407</v>
      </c>
      <c r="CR82" s="131">
        <v>45</v>
      </c>
      <c r="CS82" s="131">
        <v>0</v>
      </c>
      <c r="CT82" s="131">
        <v>0</v>
      </c>
      <c r="CU82" s="132">
        <v>0</v>
      </c>
      <c r="CV82" s="3" t="s">
        <v>407</v>
      </c>
      <c r="CW82" s="79">
        <v>0</v>
      </c>
      <c r="CX82" s="131">
        <v>0</v>
      </c>
      <c r="CY82" s="131">
        <v>0</v>
      </c>
      <c r="CZ82" s="80" t="s">
        <v>407</v>
      </c>
      <c r="DA82" s="80" t="s">
        <v>407</v>
      </c>
      <c r="DB82" s="79">
        <v>0</v>
      </c>
      <c r="DC82" s="131">
        <v>65</v>
      </c>
      <c r="DD82" s="3" t="s">
        <v>407</v>
      </c>
      <c r="DE82" s="3" t="s">
        <v>407</v>
      </c>
      <c r="DF82" s="3" t="s">
        <v>407</v>
      </c>
      <c r="DG82" s="79">
        <v>65</v>
      </c>
      <c r="DH82" s="4">
        <v>110</v>
      </c>
      <c r="DI82" s="80">
        <v>106.35</v>
      </c>
      <c r="DJ82" s="217">
        <v>99.67</v>
      </c>
      <c r="DK82" s="80">
        <v>100.87</v>
      </c>
      <c r="DL82" s="3">
        <v>135</v>
      </c>
      <c r="DP82" s="1"/>
      <c r="DQ82" s="1"/>
    </row>
    <row r="83" spans="1:121" s="3" customFormat="1" ht="15" x14ac:dyDescent="0.25">
      <c r="A83" s="303">
        <v>99</v>
      </c>
      <c r="B83">
        <v>80</v>
      </c>
      <c r="C83" s="3" t="s">
        <v>77</v>
      </c>
      <c r="D83" s="3" t="s">
        <v>446</v>
      </c>
      <c r="E83" s="14">
        <v>2020</v>
      </c>
      <c r="F83" s="82">
        <v>1394</v>
      </c>
      <c r="G83" s="82">
        <v>1551342</v>
      </c>
      <c r="H83" s="82">
        <v>1130451</v>
      </c>
      <c r="I83" s="82">
        <v>273</v>
      </c>
      <c r="J83" s="82">
        <v>306215</v>
      </c>
      <c r="K83" s="82">
        <v>232131</v>
      </c>
      <c r="L83" s="131">
        <v>36</v>
      </c>
      <c r="M83" s="131">
        <v>0</v>
      </c>
      <c r="N83" s="131">
        <v>0</v>
      </c>
      <c r="O83" s="132">
        <v>0</v>
      </c>
      <c r="P83" s="3" t="s">
        <v>407</v>
      </c>
      <c r="Q83" s="79">
        <v>0</v>
      </c>
      <c r="R83" s="131">
        <v>0</v>
      </c>
      <c r="S83" s="131">
        <v>0</v>
      </c>
      <c r="T83" s="80" t="s">
        <v>407</v>
      </c>
      <c r="U83" s="80" t="s">
        <v>407</v>
      </c>
      <c r="V83" s="79">
        <v>0</v>
      </c>
      <c r="W83" s="131">
        <v>65</v>
      </c>
      <c r="X83" s="3" t="s">
        <v>407</v>
      </c>
      <c r="Y83" s="3" t="s">
        <v>407</v>
      </c>
      <c r="Z83" s="3" t="s">
        <v>407</v>
      </c>
      <c r="AA83" s="79">
        <v>65</v>
      </c>
      <c r="AB83" s="4">
        <v>101</v>
      </c>
      <c r="AC83" s="80">
        <v>106.36</v>
      </c>
      <c r="AD83" s="80">
        <v>99.68</v>
      </c>
      <c r="AE83" s="3">
        <v>100.88</v>
      </c>
      <c r="AF83" s="81">
        <v>130</v>
      </c>
      <c r="AG83" s="105">
        <v>3789596</v>
      </c>
      <c r="AH83" s="105">
        <v>0</v>
      </c>
      <c r="AI83" s="105">
        <v>0</v>
      </c>
      <c r="AJ83" s="105">
        <v>0</v>
      </c>
      <c r="AK83" s="82" t="s">
        <v>407</v>
      </c>
      <c r="AL83" s="135">
        <v>0</v>
      </c>
      <c r="AM83" s="135">
        <v>0</v>
      </c>
      <c r="AN83" s="82" t="s">
        <v>407</v>
      </c>
      <c r="AO83" s="82" t="s">
        <v>407</v>
      </c>
      <c r="AP83" s="105">
        <v>3789596</v>
      </c>
      <c r="AQ83" s="82" t="s">
        <v>407</v>
      </c>
      <c r="AR83" s="82" t="s">
        <v>407</v>
      </c>
      <c r="AS83" s="82" t="s">
        <v>407</v>
      </c>
      <c r="AT83" s="104">
        <v>2719</v>
      </c>
      <c r="AU83" s="82">
        <v>4198</v>
      </c>
      <c r="AV83" s="82">
        <v>3770</v>
      </c>
      <c r="AW83" s="80">
        <v>347.69</v>
      </c>
      <c r="AX83" s="82">
        <v>1394</v>
      </c>
      <c r="AY83" s="80">
        <v>4.0092896610389603</v>
      </c>
      <c r="AZ83" s="83">
        <v>2.6800000000000001E-2</v>
      </c>
      <c r="BA83" s="3">
        <v>172</v>
      </c>
      <c r="BB83" s="3">
        <v>6420</v>
      </c>
      <c r="BC83" s="123">
        <v>102.3</v>
      </c>
      <c r="BD83" s="3">
        <v>104.2</v>
      </c>
      <c r="BE83" s="86"/>
      <c r="BF83" s="86"/>
      <c r="BG83" s="86"/>
      <c r="BH83" s="86" t="s">
        <v>407</v>
      </c>
      <c r="BI83" s="92"/>
      <c r="BJ83" s="86"/>
      <c r="BK83" s="86" t="s">
        <v>407</v>
      </c>
      <c r="BL83" s="86" t="s">
        <v>407</v>
      </c>
      <c r="BM83" s="86">
        <v>132</v>
      </c>
      <c r="BN83" s="86" t="s">
        <v>407</v>
      </c>
      <c r="BO83" s="86" t="s">
        <v>407</v>
      </c>
      <c r="BP83" s="3" t="s">
        <v>407</v>
      </c>
      <c r="BQ83" s="3" t="s">
        <v>407</v>
      </c>
      <c r="BR83" s="3" t="s">
        <v>407</v>
      </c>
      <c r="BV83" s="3" t="s">
        <v>407</v>
      </c>
      <c r="BY83" s="3" t="s">
        <v>407</v>
      </c>
      <c r="BZ83" s="3" t="s">
        <v>407</v>
      </c>
      <c r="CA83" s="3" t="s">
        <v>316</v>
      </c>
      <c r="CB83" s="3" t="s">
        <v>407</v>
      </c>
      <c r="CC83" s="3" t="s">
        <v>407</v>
      </c>
      <c r="CD83" s="3" t="s">
        <v>407</v>
      </c>
      <c r="CE83" s="85">
        <v>4991921</v>
      </c>
      <c r="CF83" s="82">
        <v>0</v>
      </c>
      <c r="CG83" s="82">
        <v>0</v>
      </c>
      <c r="CH83" s="82">
        <v>0</v>
      </c>
      <c r="CI83" s="82" t="s">
        <v>407</v>
      </c>
      <c r="CJ83" s="82">
        <v>0</v>
      </c>
      <c r="CK83" s="82">
        <v>0</v>
      </c>
      <c r="CL83" s="82" t="s">
        <v>407</v>
      </c>
      <c r="CM83" s="82" t="s">
        <v>407</v>
      </c>
      <c r="CN83" s="82">
        <v>4991921</v>
      </c>
      <c r="CO83" s="82" t="s">
        <v>407</v>
      </c>
      <c r="CP83" s="82" t="s">
        <v>407</v>
      </c>
      <c r="CQ83" s="82" t="s">
        <v>407</v>
      </c>
      <c r="CR83" s="131">
        <v>36</v>
      </c>
      <c r="CS83" s="131">
        <v>0</v>
      </c>
      <c r="CT83" s="131">
        <v>0</v>
      </c>
      <c r="CU83" s="132">
        <v>0</v>
      </c>
      <c r="CV83" s="3" t="s">
        <v>407</v>
      </c>
      <c r="CW83" s="79">
        <v>0</v>
      </c>
      <c r="CX83" s="131">
        <v>0</v>
      </c>
      <c r="CY83" s="131">
        <v>0</v>
      </c>
      <c r="CZ83" s="80" t="s">
        <v>407</v>
      </c>
      <c r="DA83" s="80" t="s">
        <v>407</v>
      </c>
      <c r="DB83" s="79">
        <v>0</v>
      </c>
      <c r="DC83" s="131">
        <v>65</v>
      </c>
      <c r="DD83" s="3" t="s">
        <v>407</v>
      </c>
      <c r="DE83" s="3" t="s">
        <v>407</v>
      </c>
      <c r="DF83" s="3" t="s">
        <v>407</v>
      </c>
      <c r="DG83" s="79">
        <v>65</v>
      </c>
      <c r="DH83" s="4">
        <v>101</v>
      </c>
      <c r="DI83" s="80">
        <v>106.35</v>
      </c>
      <c r="DJ83" s="217">
        <v>99.67</v>
      </c>
      <c r="DK83" s="80">
        <v>100.87</v>
      </c>
      <c r="DL83" s="3">
        <v>135</v>
      </c>
      <c r="DP83" s="1"/>
      <c r="DQ83" s="1"/>
    </row>
    <row r="84" spans="1:121" s="3" customFormat="1" ht="15" x14ac:dyDescent="0.25">
      <c r="A84" s="303">
        <v>100</v>
      </c>
      <c r="B84">
        <v>81</v>
      </c>
      <c r="C84" s="3" t="s">
        <v>78</v>
      </c>
      <c r="D84" s="3" t="s">
        <v>446</v>
      </c>
      <c r="E84" s="14">
        <v>2020</v>
      </c>
      <c r="F84" s="82">
        <v>2335</v>
      </c>
      <c r="G84" s="82">
        <v>1551342</v>
      </c>
      <c r="H84" s="82">
        <v>1130451</v>
      </c>
      <c r="I84" s="82">
        <v>479</v>
      </c>
      <c r="J84" s="82">
        <v>306215</v>
      </c>
      <c r="K84" s="82">
        <v>232131</v>
      </c>
      <c r="L84" s="131">
        <v>39</v>
      </c>
      <c r="M84" s="131">
        <v>49</v>
      </c>
      <c r="N84" s="131">
        <v>0</v>
      </c>
      <c r="O84" s="132">
        <v>0</v>
      </c>
      <c r="P84" s="3" t="s">
        <v>407</v>
      </c>
      <c r="Q84" s="79">
        <v>49</v>
      </c>
      <c r="R84" s="131">
        <v>22</v>
      </c>
      <c r="S84" s="131">
        <v>0</v>
      </c>
      <c r="T84" s="80" t="s">
        <v>407</v>
      </c>
      <c r="U84" s="80" t="s">
        <v>407</v>
      </c>
      <c r="V84" s="79">
        <v>22</v>
      </c>
      <c r="W84" s="131">
        <v>0</v>
      </c>
      <c r="X84" s="3" t="s">
        <v>407</v>
      </c>
      <c r="Y84" s="3" t="s">
        <v>407</v>
      </c>
      <c r="Z84" s="3" t="s">
        <v>407</v>
      </c>
      <c r="AA84" s="79">
        <v>0</v>
      </c>
      <c r="AB84" s="4">
        <v>110</v>
      </c>
      <c r="AC84" s="80">
        <v>106.36</v>
      </c>
      <c r="AD84" s="80">
        <v>99.68</v>
      </c>
      <c r="AE84" s="3">
        <v>100.88</v>
      </c>
      <c r="AF84" s="81">
        <v>130</v>
      </c>
      <c r="AG84" s="105">
        <v>5565694</v>
      </c>
      <c r="AH84" s="105">
        <v>5565694</v>
      </c>
      <c r="AI84" s="105">
        <v>0</v>
      </c>
      <c r="AJ84" s="105">
        <v>0</v>
      </c>
      <c r="AK84" s="82" t="s">
        <v>407</v>
      </c>
      <c r="AL84" s="135">
        <v>5565694</v>
      </c>
      <c r="AM84" s="135">
        <v>0</v>
      </c>
      <c r="AN84" s="82" t="s">
        <v>407</v>
      </c>
      <c r="AO84" s="82" t="s">
        <v>407</v>
      </c>
      <c r="AP84" s="105">
        <v>0</v>
      </c>
      <c r="AQ84" s="82" t="s">
        <v>407</v>
      </c>
      <c r="AR84" s="82" t="s">
        <v>407</v>
      </c>
      <c r="AS84" s="82" t="s">
        <v>407</v>
      </c>
      <c r="AT84" s="104">
        <v>2384</v>
      </c>
      <c r="AU84" s="82">
        <v>4198</v>
      </c>
      <c r="AV84" s="82">
        <v>3770</v>
      </c>
      <c r="AW84" s="80">
        <v>181.85</v>
      </c>
      <c r="AX84" s="82">
        <v>2335</v>
      </c>
      <c r="AY84" s="80">
        <v>12.8404581072109</v>
      </c>
      <c r="AZ84" s="83">
        <v>3.4099999999999998E-2</v>
      </c>
      <c r="BA84" s="3">
        <v>701</v>
      </c>
      <c r="BB84" s="3">
        <v>20551</v>
      </c>
      <c r="BC84" s="123">
        <v>102.3</v>
      </c>
      <c r="BD84" s="3">
        <v>104.2</v>
      </c>
      <c r="BE84" s="86">
        <v>195</v>
      </c>
      <c r="BF84" s="86"/>
      <c r="BG84" s="86"/>
      <c r="BH84" s="86" t="s">
        <v>407</v>
      </c>
      <c r="BI84" s="92">
        <v>64</v>
      </c>
      <c r="BJ84" s="86"/>
      <c r="BK84" s="86" t="s">
        <v>407</v>
      </c>
      <c r="BL84" s="86" t="s">
        <v>407</v>
      </c>
      <c r="BM84" s="86"/>
      <c r="BN84" s="86" t="s">
        <v>407</v>
      </c>
      <c r="BO84" s="86" t="s">
        <v>407</v>
      </c>
      <c r="BP84" s="3" t="s">
        <v>407</v>
      </c>
      <c r="BQ84" s="3" t="s">
        <v>407</v>
      </c>
      <c r="BR84" s="3" t="s">
        <v>407</v>
      </c>
      <c r="BS84" s="3" t="s">
        <v>78</v>
      </c>
      <c r="BV84" s="3" t="s">
        <v>407</v>
      </c>
      <c r="BW84" s="3" t="s">
        <v>78</v>
      </c>
      <c r="BY84" s="3" t="s">
        <v>407</v>
      </c>
      <c r="BZ84" s="3" t="s">
        <v>407</v>
      </c>
      <c r="CB84" s="3" t="s">
        <v>407</v>
      </c>
      <c r="CC84" s="3" t="s">
        <v>407</v>
      </c>
      <c r="CD84" s="3" t="s">
        <v>407</v>
      </c>
      <c r="CE84" s="85">
        <v>8361857</v>
      </c>
      <c r="CF84" s="82">
        <v>8361857</v>
      </c>
      <c r="CG84" s="82">
        <v>0</v>
      </c>
      <c r="CH84" s="82">
        <v>0</v>
      </c>
      <c r="CI84" s="82" t="s">
        <v>407</v>
      </c>
      <c r="CJ84" s="82">
        <v>8361857</v>
      </c>
      <c r="CK84" s="82">
        <v>0</v>
      </c>
      <c r="CL84" s="82" t="s">
        <v>407</v>
      </c>
      <c r="CM84" s="82" t="s">
        <v>407</v>
      </c>
      <c r="CN84" s="82">
        <v>0</v>
      </c>
      <c r="CO84" s="82" t="s">
        <v>407</v>
      </c>
      <c r="CP84" s="82" t="s">
        <v>407</v>
      </c>
      <c r="CQ84" s="82" t="s">
        <v>407</v>
      </c>
      <c r="CR84" s="131">
        <v>39</v>
      </c>
      <c r="CS84" s="131">
        <v>49</v>
      </c>
      <c r="CT84" s="131">
        <v>0</v>
      </c>
      <c r="CU84" s="132">
        <v>0</v>
      </c>
      <c r="CV84" s="3" t="s">
        <v>407</v>
      </c>
      <c r="CW84" s="79">
        <v>49</v>
      </c>
      <c r="CX84" s="131">
        <v>22</v>
      </c>
      <c r="CY84" s="131">
        <v>0</v>
      </c>
      <c r="CZ84" s="80" t="s">
        <v>407</v>
      </c>
      <c r="DA84" s="80" t="s">
        <v>407</v>
      </c>
      <c r="DB84" s="79">
        <v>22</v>
      </c>
      <c r="DC84" s="131">
        <v>0</v>
      </c>
      <c r="DD84" s="3" t="s">
        <v>407</v>
      </c>
      <c r="DE84" s="3" t="s">
        <v>407</v>
      </c>
      <c r="DF84" s="3" t="s">
        <v>407</v>
      </c>
      <c r="DG84" s="79">
        <v>0</v>
      </c>
      <c r="DH84" s="4">
        <v>110</v>
      </c>
      <c r="DI84" s="80">
        <v>106.35</v>
      </c>
      <c r="DJ84" s="217">
        <v>99.67</v>
      </c>
      <c r="DK84" s="80">
        <v>100.87</v>
      </c>
      <c r="DL84" s="3">
        <v>135</v>
      </c>
      <c r="DP84" s="1"/>
      <c r="DQ84" s="1"/>
    </row>
    <row r="85" spans="1:121" s="3" customFormat="1" ht="15" x14ac:dyDescent="0.25">
      <c r="A85" s="303">
        <v>101</v>
      </c>
      <c r="B85">
        <v>82</v>
      </c>
      <c r="C85" s="3" t="s">
        <v>79</v>
      </c>
      <c r="D85" s="3" t="s">
        <v>446</v>
      </c>
      <c r="E85" s="14">
        <v>2020</v>
      </c>
      <c r="F85" s="82">
        <v>3583</v>
      </c>
      <c r="G85" s="82">
        <v>1551342</v>
      </c>
      <c r="H85" s="82">
        <v>1130451</v>
      </c>
      <c r="I85" s="82">
        <v>723</v>
      </c>
      <c r="J85" s="82">
        <v>306215</v>
      </c>
      <c r="K85" s="82">
        <v>232131</v>
      </c>
      <c r="L85" s="131">
        <v>93</v>
      </c>
      <c r="M85" s="131">
        <v>0</v>
      </c>
      <c r="N85" s="131">
        <v>0</v>
      </c>
      <c r="O85" s="132">
        <v>0</v>
      </c>
      <c r="P85" s="3" t="s">
        <v>407</v>
      </c>
      <c r="Q85" s="79">
        <v>0</v>
      </c>
      <c r="R85" s="131">
        <v>21</v>
      </c>
      <c r="S85" s="131">
        <v>0</v>
      </c>
      <c r="T85" s="80" t="s">
        <v>407</v>
      </c>
      <c r="U85" s="80" t="s">
        <v>407</v>
      </c>
      <c r="V85" s="79">
        <v>21</v>
      </c>
      <c r="W85" s="131">
        <v>0</v>
      </c>
      <c r="X85" s="3" t="s">
        <v>407</v>
      </c>
      <c r="Y85" s="3" t="s">
        <v>407</v>
      </c>
      <c r="Z85" s="3" t="s">
        <v>407</v>
      </c>
      <c r="AA85" s="79">
        <v>0</v>
      </c>
      <c r="AB85" s="4">
        <v>114</v>
      </c>
      <c r="AC85" s="80">
        <v>106.36</v>
      </c>
      <c r="AD85" s="80">
        <v>99.68</v>
      </c>
      <c r="AE85" s="3">
        <v>100.88</v>
      </c>
      <c r="AF85" s="81">
        <v>130</v>
      </c>
      <c r="AG85" s="105">
        <v>8678570</v>
      </c>
      <c r="AH85" s="105">
        <v>0</v>
      </c>
      <c r="AI85" s="105">
        <v>0</v>
      </c>
      <c r="AJ85" s="105">
        <v>0</v>
      </c>
      <c r="AK85" s="82" t="s">
        <v>407</v>
      </c>
      <c r="AL85" s="135">
        <v>8678570</v>
      </c>
      <c r="AM85" s="135">
        <v>0</v>
      </c>
      <c r="AN85" s="82" t="s">
        <v>407</v>
      </c>
      <c r="AO85" s="82" t="s">
        <v>407</v>
      </c>
      <c r="AP85" s="105">
        <v>0</v>
      </c>
      <c r="AQ85" s="82" t="s">
        <v>407</v>
      </c>
      <c r="AR85" s="82" t="s">
        <v>407</v>
      </c>
      <c r="AS85" s="82" t="s">
        <v>407</v>
      </c>
      <c r="AT85" s="104">
        <v>2422</v>
      </c>
      <c r="AU85" s="82">
        <v>4198</v>
      </c>
      <c r="AV85" s="82">
        <v>3770</v>
      </c>
      <c r="AW85" s="80">
        <v>382.25</v>
      </c>
      <c r="AX85" s="82">
        <v>3583</v>
      </c>
      <c r="AY85" s="80">
        <v>9.3734329241618308</v>
      </c>
      <c r="AZ85" s="83">
        <v>3.7900000000000003E-2</v>
      </c>
      <c r="BA85" s="3">
        <v>569</v>
      </c>
      <c r="BB85" s="3">
        <v>15025</v>
      </c>
      <c r="BC85" s="123">
        <v>102.3</v>
      </c>
      <c r="BD85" s="3">
        <v>104.2</v>
      </c>
      <c r="BE85" s="86"/>
      <c r="BF85" s="86"/>
      <c r="BG85" s="86"/>
      <c r="BH85" s="86" t="s">
        <v>407</v>
      </c>
      <c r="BI85" s="92">
        <v>75</v>
      </c>
      <c r="BJ85" s="86"/>
      <c r="BK85" s="86" t="s">
        <v>407</v>
      </c>
      <c r="BL85" s="86" t="s">
        <v>407</v>
      </c>
      <c r="BM85" s="86"/>
      <c r="BN85" s="86" t="s">
        <v>407</v>
      </c>
      <c r="BO85" s="86" t="s">
        <v>407</v>
      </c>
      <c r="BP85" s="3" t="s">
        <v>407</v>
      </c>
      <c r="BQ85" s="3" t="s">
        <v>407</v>
      </c>
      <c r="BR85" s="3" t="s">
        <v>407</v>
      </c>
      <c r="BV85" s="3" t="s">
        <v>407</v>
      </c>
      <c r="BW85" s="3" t="s">
        <v>64</v>
      </c>
      <c r="BY85" s="3" t="s">
        <v>407</v>
      </c>
      <c r="BZ85" s="3" t="s">
        <v>407</v>
      </c>
      <c r="CB85" s="3" t="s">
        <v>407</v>
      </c>
      <c r="CC85" s="3" t="s">
        <v>407</v>
      </c>
      <c r="CD85" s="3" t="s">
        <v>407</v>
      </c>
      <c r="CE85" s="85">
        <v>12833059</v>
      </c>
      <c r="CF85" s="82">
        <v>0</v>
      </c>
      <c r="CG85" s="82">
        <v>0</v>
      </c>
      <c r="CH85" s="82">
        <v>0</v>
      </c>
      <c r="CI85" s="82" t="s">
        <v>407</v>
      </c>
      <c r="CJ85" s="82">
        <v>12833059</v>
      </c>
      <c r="CK85" s="82">
        <v>0</v>
      </c>
      <c r="CL85" s="82" t="s">
        <v>407</v>
      </c>
      <c r="CM85" s="82" t="s">
        <v>407</v>
      </c>
      <c r="CN85" s="82">
        <v>0</v>
      </c>
      <c r="CO85" s="82" t="s">
        <v>407</v>
      </c>
      <c r="CP85" s="82" t="s">
        <v>407</v>
      </c>
      <c r="CQ85" s="82" t="s">
        <v>407</v>
      </c>
      <c r="CR85" s="131">
        <v>93</v>
      </c>
      <c r="CS85" s="131">
        <v>0</v>
      </c>
      <c r="CT85" s="131">
        <v>0</v>
      </c>
      <c r="CU85" s="132">
        <v>0</v>
      </c>
      <c r="CV85" s="3" t="s">
        <v>407</v>
      </c>
      <c r="CW85" s="79">
        <v>0</v>
      </c>
      <c r="CX85" s="131">
        <v>21</v>
      </c>
      <c r="CY85" s="131">
        <v>0</v>
      </c>
      <c r="CZ85" s="80" t="s">
        <v>407</v>
      </c>
      <c r="DA85" s="80" t="s">
        <v>407</v>
      </c>
      <c r="DB85" s="79">
        <v>21</v>
      </c>
      <c r="DC85" s="131">
        <v>0</v>
      </c>
      <c r="DD85" s="3" t="s">
        <v>407</v>
      </c>
      <c r="DE85" s="3" t="s">
        <v>407</v>
      </c>
      <c r="DF85" s="3" t="s">
        <v>407</v>
      </c>
      <c r="DG85" s="79">
        <v>0</v>
      </c>
      <c r="DH85" s="4">
        <v>114</v>
      </c>
      <c r="DI85" s="80">
        <v>106.35</v>
      </c>
      <c r="DJ85" s="217">
        <v>99.67</v>
      </c>
      <c r="DK85" s="80">
        <v>100.87</v>
      </c>
      <c r="DL85" s="3">
        <v>135</v>
      </c>
      <c r="DP85" s="1"/>
      <c r="DQ85" s="1"/>
    </row>
    <row r="86" spans="1:121" s="3" customFormat="1" ht="15" x14ac:dyDescent="0.25">
      <c r="A86" s="303">
        <v>102</v>
      </c>
      <c r="B86">
        <v>83</v>
      </c>
      <c r="C86" s="3" t="s">
        <v>80</v>
      </c>
      <c r="D86" s="3" t="s">
        <v>446</v>
      </c>
      <c r="E86" s="14">
        <v>2020</v>
      </c>
      <c r="F86" s="82">
        <v>1987</v>
      </c>
      <c r="G86" s="82">
        <v>1551342</v>
      </c>
      <c r="H86" s="82">
        <v>1130451</v>
      </c>
      <c r="I86" s="82">
        <v>386</v>
      </c>
      <c r="J86" s="82">
        <v>306215</v>
      </c>
      <c r="K86" s="82">
        <v>232131</v>
      </c>
      <c r="L86" s="131">
        <v>13</v>
      </c>
      <c r="M86" s="131">
        <v>54</v>
      </c>
      <c r="N86" s="131">
        <v>0</v>
      </c>
      <c r="O86" s="132">
        <v>0</v>
      </c>
      <c r="P86" s="3" t="s">
        <v>407</v>
      </c>
      <c r="Q86" s="79">
        <v>54</v>
      </c>
      <c r="R86" s="131">
        <v>22</v>
      </c>
      <c r="S86" s="131">
        <v>0</v>
      </c>
      <c r="T86" s="80" t="s">
        <v>407</v>
      </c>
      <c r="U86" s="80" t="s">
        <v>407</v>
      </c>
      <c r="V86" s="79">
        <v>22</v>
      </c>
      <c r="W86" s="131">
        <v>0</v>
      </c>
      <c r="X86" s="3" t="s">
        <v>407</v>
      </c>
      <c r="Y86" s="3" t="s">
        <v>407</v>
      </c>
      <c r="Z86" s="3" t="s">
        <v>407</v>
      </c>
      <c r="AA86" s="79">
        <v>0</v>
      </c>
      <c r="AB86" s="4">
        <v>89</v>
      </c>
      <c r="AC86" s="80">
        <v>106.36</v>
      </c>
      <c r="AD86" s="80">
        <v>99.68</v>
      </c>
      <c r="AE86" s="3">
        <v>100.88</v>
      </c>
      <c r="AF86" s="81">
        <v>130</v>
      </c>
      <c r="AG86" s="105">
        <v>5107802</v>
      </c>
      <c r="AH86" s="105">
        <v>5107802</v>
      </c>
      <c r="AI86" s="105">
        <v>0</v>
      </c>
      <c r="AJ86" s="105">
        <v>0</v>
      </c>
      <c r="AK86" s="82" t="s">
        <v>407</v>
      </c>
      <c r="AL86" s="135">
        <v>5107802</v>
      </c>
      <c r="AM86" s="135">
        <v>0</v>
      </c>
      <c r="AN86" s="82" t="s">
        <v>407</v>
      </c>
      <c r="AO86" s="82" t="s">
        <v>407</v>
      </c>
      <c r="AP86" s="105">
        <v>0</v>
      </c>
      <c r="AQ86" s="82" t="s">
        <v>407</v>
      </c>
      <c r="AR86" s="82" t="s">
        <v>407</v>
      </c>
      <c r="AS86" s="82" t="s">
        <v>407</v>
      </c>
      <c r="AT86" s="104">
        <v>2571</v>
      </c>
      <c r="AU86" s="82">
        <v>4198</v>
      </c>
      <c r="AV86" s="82">
        <v>3770</v>
      </c>
      <c r="AW86" s="80">
        <v>211.91</v>
      </c>
      <c r="AX86" s="82">
        <v>1987</v>
      </c>
      <c r="AY86" s="80">
        <v>9.3767791478083993</v>
      </c>
      <c r="AZ86" s="83">
        <v>8.6699999999999999E-2</v>
      </c>
      <c r="BA86" s="3">
        <v>1329</v>
      </c>
      <c r="BB86" s="3">
        <v>15321</v>
      </c>
      <c r="BC86" s="123">
        <v>102.3</v>
      </c>
      <c r="BD86" s="3">
        <v>104.2</v>
      </c>
      <c r="BE86" s="86">
        <v>167</v>
      </c>
      <c r="BF86" s="86"/>
      <c r="BG86" s="86"/>
      <c r="BH86" s="86" t="s">
        <v>407</v>
      </c>
      <c r="BI86" s="92">
        <v>42</v>
      </c>
      <c r="BJ86" s="86"/>
      <c r="BK86" s="86" t="s">
        <v>407</v>
      </c>
      <c r="BL86" s="86" t="s">
        <v>407</v>
      </c>
      <c r="BM86" s="86"/>
      <c r="BN86" s="86" t="s">
        <v>407</v>
      </c>
      <c r="BO86" s="86" t="s">
        <v>407</v>
      </c>
      <c r="BP86" s="3" t="s">
        <v>407</v>
      </c>
      <c r="BQ86" s="3" t="s">
        <v>407</v>
      </c>
      <c r="BR86" s="3" t="s">
        <v>407</v>
      </c>
      <c r="BS86" s="3" t="s">
        <v>80</v>
      </c>
      <c r="BV86" s="3" t="s">
        <v>407</v>
      </c>
      <c r="BW86" s="3" t="s">
        <v>78</v>
      </c>
      <c r="BY86" s="3" t="s">
        <v>407</v>
      </c>
      <c r="BZ86" s="3" t="s">
        <v>407</v>
      </c>
      <c r="CB86" s="3" t="s">
        <v>407</v>
      </c>
      <c r="CC86" s="3" t="s">
        <v>407</v>
      </c>
      <c r="CD86" s="3" t="s">
        <v>407</v>
      </c>
      <c r="CE86" s="85">
        <v>7115666</v>
      </c>
      <c r="CF86" s="82">
        <v>7115666</v>
      </c>
      <c r="CG86" s="82">
        <v>0</v>
      </c>
      <c r="CH86" s="82">
        <v>0</v>
      </c>
      <c r="CI86" s="82" t="s">
        <v>407</v>
      </c>
      <c r="CJ86" s="82">
        <v>7115666</v>
      </c>
      <c r="CK86" s="82">
        <v>0</v>
      </c>
      <c r="CL86" s="82" t="s">
        <v>407</v>
      </c>
      <c r="CM86" s="82" t="s">
        <v>407</v>
      </c>
      <c r="CN86" s="82">
        <v>0</v>
      </c>
      <c r="CO86" s="82" t="s">
        <v>407</v>
      </c>
      <c r="CP86" s="82" t="s">
        <v>407</v>
      </c>
      <c r="CQ86" s="82" t="s">
        <v>407</v>
      </c>
      <c r="CR86" s="131">
        <v>13</v>
      </c>
      <c r="CS86" s="131">
        <v>54</v>
      </c>
      <c r="CT86" s="131">
        <v>0</v>
      </c>
      <c r="CU86" s="132">
        <v>0</v>
      </c>
      <c r="CV86" s="3" t="s">
        <v>407</v>
      </c>
      <c r="CW86" s="79">
        <v>54</v>
      </c>
      <c r="CX86" s="131">
        <v>22</v>
      </c>
      <c r="CY86" s="131">
        <v>0</v>
      </c>
      <c r="CZ86" s="80" t="s">
        <v>407</v>
      </c>
      <c r="DA86" s="80" t="s">
        <v>407</v>
      </c>
      <c r="DB86" s="79">
        <v>22</v>
      </c>
      <c r="DC86" s="131">
        <v>0</v>
      </c>
      <c r="DD86" s="3" t="s">
        <v>407</v>
      </c>
      <c r="DE86" s="3" t="s">
        <v>407</v>
      </c>
      <c r="DF86" s="3" t="s">
        <v>407</v>
      </c>
      <c r="DG86" s="79">
        <v>0</v>
      </c>
      <c r="DH86" s="4">
        <v>89</v>
      </c>
      <c r="DI86" s="80">
        <v>106.35</v>
      </c>
      <c r="DJ86" s="217">
        <v>99.67</v>
      </c>
      <c r="DK86" s="80">
        <v>100.87</v>
      </c>
      <c r="DL86" s="3">
        <v>135</v>
      </c>
      <c r="DP86" s="1"/>
      <c r="DQ86" s="1"/>
    </row>
    <row r="87" spans="1:121" s="3" customFormat="1" ht="15" x14ac:dyDescent="0.25">
      <c r="A87" s="303">
        <v>111</v>
      </c>
      <c r="B87">
        <v>95</v>
      </c>
      <c r="C87" s="3" t="s">
        <v>92</v>
      </c>
      <c r="D87" s="3" t="s">
        <v>447</v>
      </c>
      <c r="E87" s="14">
        <v>2020</v>
      </c>
      <c r="F87" s="82">
        <v>5049</v>
      </c>
      <c r="G87" s="82">
        <v>1551342</v>
      </c>
      <c r="H87" s="82">
        <v>1130451</v>
      </c>
      <c r="I87" s="82">
        <v>1077</v>
      </c>
      <c r="J87" s="82">
        <v>306215</v>
      </c>
      <c r="K87" s="82">
        <v>232131</v>
      </c>
      <c r="L87" s="131">
        <v>102</v>
      </c>
      <c r="M87" s="131">
        <v>0</v>
      </c>
      <c r="N87" s="131">
        <v>0</v>
      </c>
      <c r="O87" s="132">
        <v>0</v>
      </c>
      <c r="P87" s="3" t="s">
        <v>407</v>
      </c>
      <c r="Q87" s="79">
        <v>0</v>
      </c>
      <c r="R87" s="131">
        <v>0</v>
      </c>
      <c r="S87" s="131">
        <v>0</v>
      </c>
      <c r="T87" s="80" t="s">
        <v>407</v>
      </c>
      <c r="U87" s="80" t="s">
        <v>407</v>
      </c>
      <c r="V87" s="79">
        <v>0</v>
      </c>
      <c r="W87" s="131">
        <v>0</v>
      </c>
      <c r="X87" s="3" t="s">
        <v>407</v>
      </c>
      <c r="Y87" s="3" t="s">
        <v>407</v>
      </c>
      <c r="Z87" s="3" t="s">
        <v>407</v>
      </c>
      <c r="AA87" s="79">
        <v>0</v>
      </c>
      <c r="AB87" s="4">
        <v>102</v>
      </c>
      <c r="AC87" s="80">
        <v>106.36</v>
      </c>
      <c r="AD87" s="80">
        <v>99.68</v>
      </c>
      <c r="AE87" s="3">
        <v>100.88</v>
      </c>
      <c r="AF87" s="81">
        <v>130</v>
      </c>
      <c r="AG87" s="105">
        <v>11685247</v>
      </c>
      <c r="AH87" s="105">
        <v>0</v>
      </c>
      <c r="AI87" s="105">
        <v>0</v>
      </c>
      <c r="AJ87" s="105">
        <v>0</v>
      </c>
      <c r="AK87" s="82" t="s">
        <v>407</v>
      </c>
      <c r="AL87" s="135">
        <v>0</v>
      </c>
      <c r="AM87" s="135">
        <v>0</v>
      </c>
      <c r="AN87" s="82" t="s">
        <v>407</v>
      </c>
      <c r="AO87" s="82" t="s">
        <v>407</v>
      </c>
      <c r="AP87" s="105">
        <v>0</v>
      </c>
      <c r="AQ87" s="82" t="s">
        <v>407</v>
      </c>
      <c r="AR87" s="82" t="s">
        <v>407</v>
      </c>
      <c r="AS87" s="82" t="s">
        <v>407</v>
      </c>
      <c r="AT87" s="104">
        <v>2314</v>
      </c>
      <c r="AU87" s="82">
        <v>4198</v>
      </c>
      <c r="AV87" s="82">
        <v>3770</v>
      </c>
      <c r="AW87" s="80">
        <v>228.8</v>
      </c>
      <c r="AX87" s="82">
        <v>5049</v>
      </c>
      <c r="AY87" s="80">
        <v>22.067093841630101</v>
      </c>
      <c r="AZ87" s="83">
        <v>0.21179999999999999</v>
      </c>
      <c r="BA87" s="3">
        <v>7520</v>
      </c>
      <c r="BB87" s="3">
        <v>35508</v>
      </c>
      <c r="BC87" s="123">
        <v>102.3</v>
      </c>
      <c r="BD87" s="3">
        <v>104.2</v>
      </c>
      <c r="BE87" s="86"/>
      <c r="BF87" s="86"/>
      <c r="BG87" s="86"/>
      <c r="BH87" s="86" t="s">
        <v>407</v>
      </c>
      <c r="BI87" s="92"/>
      <c r="BJ87" s="86"/>
      <c r="BK87" s="86" t="s">
        <v>407</v>
      </c>
      <c r="BL87" s="86" t="s">
        <v>407</v>
      </c>
      <c r="BM87" s="86"/>
      <c r="BN87" s="86" t="s">
        <v>407</v>
      </c>
      <c r="BO87" s="86" t="s">
        <v>407</v>
      </c>
      <c r="BP87" s="3" t="s">
        <v>407</v>
      </c>
      <c r="BQ87" s="3" t="s">
        <v>407</v>
      </c>
      <c r="BR87" s="3" t="s">
        <v>407</v>
      </c>
      <c r="BV87" s="3" t="s">
        <v>407</v>
      </c>
      <c r="BY87" s="3" t="s">
        <v>407</v>
      </c>
      <c r="BZ87" s="3" t="s">
        <v>407</v>
      </c>
      <c r="CB87" s="3" t="s">
        <v>407</v>
      </c>
      <c r="CC87" s="3" t="s">
        <v>407</v>
      </c>
      <c r="CD87" s="3" t="s">
        <v>407</v>
      </c>
      <c r="CE87" s="85">
        <v>18084855</v>
      </c>
      <c r="CF87" s="82">
        <v>0</v>
      </c>
      <c r="CG87" s="82">
        <v>0</v>
      </c>
      <c r="CH87" s="82">
        <v>0</v>
      </c>
      <c r="CI87" s="82" t="s">
        <v>407</v>
      </c>
      <c r="CJ87" s="82">
        <v>0</v>
      </c>
      <c r="CK87" s="82">
        <v>0</v>
      </c>
      <c r="CL87" s="82" t="s">
        <v>407</v>
      </c>
      <c r="CM87" s="82" t="s">
        <v>407</v>
      </c>
      <c r="CN87" s="82">
        <v>0</v>
      </c>
      <c r="CO87" s="82" t="s">
        <v>407</v>
      </c>
      <c r="CP87" s="82" t="s">
        <v>407</v>
      </c>
      <c r="CQ87" s="82" t="s">
        <v>407</v>
      </c>
      <c r="CR87" s="131">
        <v>102</v>
      </c>
      <c r="CS87" s="131">
        <v>0</v>
      </c>
      <c r="CT87" s="131">
        <v>0</v>
      </c>
      <c r="CU87" s="132">
        <v>0</v>
      </c>
      <c r="CV87" s="3" t="s">
        <v>407</v>
      </c>
      <c r="CW87" s="79">
        <v>0</v>
      </c>
      <c r="CX87" s="131">
        <v>0</v>
      </c>
      <c r="CY87" s="131">
        <v>0</v>
      </c>
      <c r="CZ87" s="80" t="s">
        <v>407</v>
      </c>
      <c r="DA87" s="80" t="s">
        <v>407</v>
      </c>
      <c r="DB87" s="79">
        <v>0</v>
      </c>
      <c r="DC87" s="131">
        <v>0</v>
      </c>
      <c r="DD87" s="3" t="s">
        <v>407</v>
      </c>
      <c r="DE87" s="3" t="s">
        <v>407</v>
      </c>
      <c r="DF87" s="3" t="s">
        <v>407</v>
      </c>
      <c r="DG87" s="79">
        <v>0</v>
      </c>
      <c r="DH87" s="4">
        <v>102</v>
      </c>
      <c r="DI87" s="80">
        <v>106.35</v>
      </c>
      <c r="DJ87" s="217">
        <v>99.67</v>
      </c>
      <c r="DK87" s="80">
        <v>100.87</v>
      </c>
      <c r="DL87" s="3">
        <v>135</v>
      </c>
      <c r="DP87" s="1"/>
      <c r="DQ87" s="1"/>
    </row>
    <row r="88" spans="1:121" s="3" customFormat="1" ht="15" x14ac:dyDescent="0.25">
      <c r="A88" s="303">
        <v>112</v>
      </c>
      <c r="B88">
        <v>96</v>
      </c>
      <c r="C88" s="3" t="s">
        <v>93</v>
      </c>
      <c r="D88" s="3" t="s">
        <v>447</v>
      </c>
      <c r="E88" s="14">
        <v>2020</v>
      </c>
      <c r="F88" s="82">
        <v>7367</v>
      </c>
      <c r="G88" s="82">
        <v>1551342</v>
      </c>
      <c r="H88" s="82">
        <v>1130451</v>
      </c>
      <c r="I88" s="82">
        <v>1628</v>
      </c>
      <c r="J88" s="82">
        <v>306215</v>
      </c>
      <c r="K88" s="82">
        <v>232131</v>
      </c>
      <c r="L88" s="131">
        <v>112</v>
      </c>
      <c r="M88" s="131">
        <v>0</v>
      </c>
      <c r="N88" s="131">
        <v>0</v>
      </c>
      <c r="O88" s="132">
        <v>0</v>
      </c>
      <c r="P88" s="3" t="s">
        <v>407</v>
      </c>
      <c r="Q88" s="79">
        <v>0</v>
      </c>
      <c r="R88" s="131">
        <v>0</v>
      </c>
      <c r="S88" s="131">
        <v>0</v>
      </c>
      <c r="T88" s="80" t="s">
        <v>407</v>
      </c>
      <c r="U88" s="80" t="s">
        <v>407</v>
      </c>
      <c r="V88" s="79">
        <v>0</v>
      </c>
      <c r="W88" s="131">
        <v>0</v>
      </c>
      <c r="X88" s="3" t="s">
        <v>407</v>
      </c>
      <c r="Y88" s="3" t="s">
        <v>407</v>
      </c>
      <c r="Z88" s="3" t="s">
        <v>407</v>
      </c>
      <c r="AA88" s="79">
        <v>0</v>
      </c>
      <c r="AB88" s="4">
        <v>112</v>
      </c>
      <c r="AC88" s="80">
        <v>106.36</v>
      </c>
      <c r="AD88" s="80">
        <v>99.68</v>
      </c>
      <c r="AE88" s="3">
        <v>100.88</v>
      </c>
      <c r="AF88" s="81">
        <v>130</v>
      </c>
      <c r="AG88" s="105">
        <v>22412964</v>
      </c>
      <c r="AH88" s="105">
        <v>0</v>
      </c>
      <c r="AI88" s="105">
        <v>0</v>
      </c>
      <c r="AJ88" s="105">
        <v>0</v>
      </c>
      <c r="AK88" s="82" t="s">
        <v>407</v>
      </c>
      <c r="AL88" s="135">
        <v>0</v>
      </c>
      <c r="AM88" s="135">
        <v>0</v>
      </c>
      <c r="AN88" s="82" t="s">
        <v>407</v>
      </c>
      <c r="AO88" s="82" t="s">
        <v>407</v>
      </c>
      <c r="AP88" s="105">
        <v>0</v>
      </c>
      <c r="AQ88" s="82" t="s">
        <v>407</v>
      </c>
      <c r="AR88" s="82" t="s">
        <v>407</v>
      </c>
      <c r="AS88" s="82" t="s">
        <v>407</v>
      </c>
      <c r="AT88" s="104">
        <v>3042</v>
      </c>
      <c r="AU88" s="82">
        <v>4198</v>
      </c>
      <c r="AV88" s="82">
        <v>3770</v>
      </c>
      <c r="AW88" s="80">
        <v>638.89</v>
      </c>
      <c r="AX88" s="82">
        <v>7367</v>
      </c>
      <c r="AY88" s="80">
        <v>11.5309138594678</v>
      </c>
      <c r="AZ88" s="83">
        <v>2.0000000000000001E-4</v>
      </c>
      <c r="BA88" s="3">
        <v>3</v>
      </c>
      <c r="BB88" s="3">
        <v>18510</v>
      </c>
      <c r="BC88" s="123">
        <v>102.3</v>
      </c>
      <c r="BD88" s="3">
        <v>104.2</v>
      </c>
      <c r="BE88" s="86"/>
      <c r="BF88" s="86"/>
      <c r="BG88" s="86"/>
      <c r="BH88" s="86" t="s">
        <v>407</v>
      </c>
      <c r="BI88" s="92"/>
      <c r="BJ88" s="86"/>
      <c r="BK88" s="86" t="s">
        <v>407</v>
      </c>
      <c r="BL88" s="86" t="s">
        <v>407</v>
      </c>
      <c r="BM88" s="86"/>
      <c r="BN88" s="86" t="s">
        <v>407</v>
      </c>
      <c r="BO88" s="86" t="s">
        <v>407</v>
      </c>
      <c r="BP88" s="3" t="s">
        <v>407</v>
      </c>
      <c r="BQ88" s="3" t="s">
        <v>407</v>
      </c>
      <c r="BR88" s="3" t="s">
        <v>407</v>
      </c>
      <c r="BV88" s="3" t="s">
        <v>407</v>
      </c>
      <c r="BY88" s="3" t="s">
        <v>407</v>
      </c>
      <c r="BZ88" s="3" t="s">
        <v>407</v>
      </c>
      <c r="CB88" s="3" t="s">
        <v>407</v>
      </c>
      <c r="CC88" s="3" t="s">
        <v>407</v>
      </c>
      <c r="CD88" s="3" t="s">
        <v>407</v>
      </c>
      <c r="CE88" s="85">
        <v>26387460</v>
      </c>
      <c r="CF88" s="82">
        <v>0</v>
      </c>
      <c r="CG88" s="82">
        <v>0</v>
      </c>
      <c r="CH88" s="82">
        <v>0</v>
      </c>
      <c r="CI88" s="82" t="s">
        <v>407</v>
      </c>
      <c r="CJ88" s="82">
        <v>0</v>
      </c>
      <c r="CK88" s="82">
        <v>0</v>
      </c>
      <c r="CL88" s="82" t="s">
        <v>407</v>
      </c>
      <c r="CM88" s="82" t="s">
        <v>407</v>
      </c>
      <c r="CN88" s="82">
        <v>0</v>
      </c>
      <c r="CO88" s="82" t="s">
        <v>407</v>
      </c>
      <c r="CP88" s="82" t="s">
        <v>407</v>
      </c>
      <c r="CQ88" s="82" t="s">
        <v>407</v>
      </c>
      <c r="CR88" s="131">
        <v>112</v>
      </c>
      <c r="CS88" s="131">
        <v>0</v>
      </c>
      <c r="CT88" s="131">
        <v>0</v>
      </c>
      <c r="CU88" s="132">
        <v>0</v>
      </c>
      <c r="CV88" s="3" t="s">
        <v>407</v>
      </c>
      <c r="CW88" s="79">
        <v>0</v>
      </c>
      <c r="CX88" s="131">
        <v>0</v>
      </c>
      <c r="CY88" s="131">
        <v>0</v>
      </c>
      <c r="CZ88" s="80" t="s">
        <v>407</v>
      </c>
      <c r="DA88" s="80" t="s">
        <v>407</v>
      </c>
      <c r="DB88" s="79">
        <v>0</v>
      </c>
      <c r="DC88" s="131">
        <v>0</v>
      </c>
      <c r="DD88" s="3" t="s">
        <v>407</v>
      </c>
      <c r="DE88" s="3" t="s">
        <v>407</v>
      </c>
      <c r="DF88" s="3" t="s">
        <v>407</v>
      </c>
      <c r="DG88" s="79">
        <v>0</v>
      </c>
      <c r="DH88" s="4">
        <v>112</v>
      </c>
      <c r="DI88" s="80">
        <v>106.35</v>
      </c>
      <c r="DJ88" s="217">
        <v>99.67</v>
      </c>
      <c r="DK88" s="80">
        <v>100.87</v>
      </c>
      <c r="DL88" s="3">
        <v>135</v>
      </c>
      <c r="DP88" s="1"/>
      <c r="DQ88" s="1"/>
    </row>
    <row r="89" spans="1:121" s="3" customFormat="1" ht="15" x14ac:dyDescent="0.25">
      <c r="A89" s="303">
        <v>113</v>
      </c>
      <c r="B89">
        <v>97</v>
      </c>
      <c r="C89" s="3" t="s">
        <v>94</v>
      </c>
      <c r="D89" s="3" t="s">
        <v>447</v>
      </c>
      <c r="E89" s="14">
        <v>2020</v>
      </c>
      <c r="F89" s="82">
        <v>7645</v>
      </c>
      <c r="G89" s="82">
        <v>1551342</v>
      </c>
      <c r="H89" s="82">
        <v>1130451</v>
      </c>
      <c r="I89" s="82">
        <v>1647</v>
      </c>
      <c r="J89" s="82">
        <v>306215</v>
      </c>
      <c r="K89" s="82">
        <v>232131</v>
      </c>
      <c r="L89" s="131">
        <v>115</v>
      </c>
      <c r="M89" s="131">
        <v>0</v>
      </c>
      <c r="N89" s="131">
        <v>0</v>
      </c>
      <c r="O89" s="132">
        <v>0</v>
      </c>
      <c r="P89" s="3" t="s">
        <v>407</v>
      </c>
      <c r="Q89" s="79">
        <v>0</v>
      </c>
      <c r="R89" s="131">
        <v>0</v>
      </c>
      <c r="S89" s="131">
        <v>0</v>
      </c>
      <c r="T89" s="80" t="s">
        <v>407</v>
      </c>
      <c r="U89" s="80" t="s">
        <v>407</v>
      </c>
      <c r="V89" s="79">
        <v>0</v>
      </c>
      <c r="W89" s="131">
        <v>0</v>
      </c>
      <c r="X89" s="3" t="s">
        <v>407</v>
      </c>
      <c r="Y89" s="3" t="s">
        <v>407</v>
      </c>
      <c r="Z89" s="3" t="s">
        <v>407</v>
      </c>
      <c r="AA89" s="79">
        <v>0</v>
      </c>
      <c r="AB89" s="4">
        <v>115</v>
      </c>
      <c r="AC89" s="80">
        <v>106.36</v>
      </c>
      <c r="AD89" s="80">
        <v>99.68</v>
      </c>
      <c r="AE89" s="3">
        <v>100.88</v>
      </c>
      <c r="AF89" s="81">
        <v>130</v>
      </c>
      <c r="AG89" s="105">
        <v>17132318</v>
      </c>
      <c r="AH89" s="105">
        <v>0</v>
      </c>
      <c r="AI89" s="105">
        <v>0</v>
      </c>
      <c r="AJ89" s="105">
        <v>0</v>
      </c>
      <c r="AK89" s="82" t="s">
        <v>407</v>
      </c>
      <c r="AL89" s="135">
        <v>0</v>
      </c>
      <c r="AM89" s="135">
        <v>0</v>
      </c>
      <c r="AN89" s="82" t="s">
        <v>407</v>
      </c>
      <c r="AO89" s="82" t="s">
        <v>407</v>
      </c>
      <c r="AP89" s="105">
        <v>0</v>
      </c>
      <c r="AQ89" s="82" t="s">
        <v>407</v>
      </c>
      <c r="AR89" s="82" t="s">
        <v>407</v>
      </c>
      <c r="AS89" s="82" t="s">
        <v>407</v>
      </c>
      <c r="AT89" s="104">
        <v>2241</v>
      </c>
      <c r="AU89" s="82">
        <v>4198</v>
      </c>
      <c r="AV89" s="82">
        <v>3770</v>
      </c>
      <c r="AW89" s="80">
        <v>754.66</v>
      </c>
      <c r="AX89" s="82">
        <v>7645</v>
      </c>
      <c r="AY89" s="80">
        <v>10.130431708024901</v>
      </c>
      <c r="AZ89" s="83">
        <v>2.9700000000000001E-2</v>
      </c>
      <c r="BA89" s="3">
        <v>486</v>
      </c>
      <c r="BB89" s="3">
        <v>16351</v>
      </c>
      <c r="BC89" s="123">
        <v>102.3</v>
      </c>
      <c r="BD89" s="3">
        <v>104.2</v>
      </c>
      <c r="BE89" s="86"/>
      <c r="BF89" s="86"/>
      <c r="BG89" s="86"/>
      <c r="BH89" s="86" t="s">
        <v>407</v>
      </c>
      <c r="BI89" s="92"/>
      <c r="BJ89" s="86"/>
      <c r="BK89" s="86" t="s">
        <v>407</v>
      </c>
      <c r="BL89" s="86" t="s">
        <v>407</v>
      </c>
      <c r="BM89" s="86"/>
      <c r="BN89" s="86" t="s">
        <v>407</v>
      </c>
      <c r="BO89" s="86" t="s">
        <v>407</v>
      </c>
      <c r="BP89" s="3" t="s">
        <v>407</v>
      </c>
      <c r="BQ89" s="3" t="s">
        <v>407</v>
      </c>
      <c r="BR89" s="3" t="s">
        <v>407</v>
      </c>
      <c r="BV89" s="3" t="s">
        <v>407</v>
      </c>
      <c r="BY89" s="3" t="s">
        <v>407</v>
      </c>
      <c r="BZ89" s="3" t="s">
        <v>407</v>
      </c>
      <c r="CB89" s="3" t="s">
        <v>407</v>
      </c>
      <c r="CC89" s="3" t="s">
        <v>407</v>
      </c>
      <c r="CD89" s="3" t="s">
        <v>407</v>
      </c>
      <c r="CE89" s="85">
        <v>27380441</v>
      </c>
      <c r="CF89" s="82">
        <v>0</v>
      </c>
      <c r="CG89" s="82">
        <v>0</v>
      </c>
      <c r="CH89" s="82">
        <v>0</v>
      </c>
      <c r="CI89" s="82" t="s">
        <v>407</v>
      </c>
      <c r="CJ89" s="82">
        <v>0</v>
      </c>
      <c r="CK89" s="82">
        <v>0</v>
      </c>
      <c r="CL89" s="82" t="s">
        <v>407</v>
      </c>
      <c r="CM89" s="82" t="s">
        <v>407</v>
      </c>
      <c r="CN89" s="82">
        <v>0</v>
      </c>
      <c r="CO89" s="82" t="s">
        <v>407</v>
      </c>
      <c r="CP89" s="82" t="s">
        <v>407</v>
      </c>
      <c r="CQ89" s="82" t="s">
        <v>407</v>
      </c>
      <c r="CR89" s="131">
        <v>115</v>
      </c>
      <c r="CS89" s="131">
        <v>0</v>
      </c>
      <c r="CT89" s="131">
        <v>0</v>
      </c>
      <c r="CU89" s="132">
        <v>0</v>
      </c>
      <c r="CV89" s="3" t="s">
        <v>407</v>
      </c>
      <c r="CW89" s="79">
        <v>0</v>
      </c>
      <c r="CX89" s="131">
        <v>0</v>
      </c>
      <c r="CY89" s="131">
        <v>0</v>
      </c>
      <c r="CZ89" s="80" t="s">
        <v>407</v>
      </c>
      <c r="DA89" s="80" t="s">
        <v>407</v>
      </c>
      <c r="DB89" s="79">
        <v>0</v>
      </c>
      <c r="DC89" s="131">
        <v>0</v>
      </c>
      <c r="DD89" s="3" t="s">
        <v>407</v>
      </c>
      <c r="DE89" s="3" t="s">
        <v>407</v>
      </c>
      <c r="DF89" s="3" t="s">
        <v>407</v>
      </c>
      <c r="DG89" s="79">
        <v>0</v>
      </c>
      <c r="DH89" s="4">
        <v>115</v>
      </c>
      <c r="DI89" s="80">
        <v>106.35</v>
      </c>
      <c r="DJ89" s="217">
        <v>99.67</v>
      </c>
      <c r="DK89" s="80">
        <v>100.87</v>
      </c>
      <c r="DL89" s="3">
        <v>135</v>
      </c>
      <c r="DP89" s="1"/>
      <c r="DQ89" s="1"/>
    </row>
    <row r="90" spans="1:121" s="3" customFormat="1" ht="15" x14ac:dyDescent="0.25">
      <c r="A90" s="303">
        <v>114</v>
      </c>
      <c r="B90">
        <v>98</v>
      </c>
      <c r="C90" s="3" t="s">
        <v>95</v>
      </c>
      <c r="D90" s="3" t="s">
        <v>447</v>
      </c>
      <c r="E90" s="14">
        <v>2020</v>
      </c>
      <c r="F90" s="82">
        <v>2494</v>
      </c>
      <c r="G90" s="82">
        <v>1551342</v>
      </c>
      <c r="H90" s="82">
        <v>1130451</v>
      </c>
      <c r="I90" s="82">
        <v>587</v>
      </c>
      <c r="J90" s="82">
        <v>306215</v>
      </c>
      <c r="K90" s="82">
        <v>232131</v>
      </c>
      <c r="L90" s="131">
        <v>124</v>
      </c>
      <c r="M90" s="131">
        <v>0</v>
      </c>
      <c r="N90" s="131">
        <v>0</v>
      </c>
      <c r="O90" s="132">
        <v>0</v>
      </c>
      <c r="P90" s="3" t="s">
        <v>407</v>
      </c>
      <c r="Q90" s="79">
        <v>0</v>
      </c>
      <c r="R90" s="131">
        <v>0</v>
      </c>
      <c r="S90" s="131">
        <v>0</v>
      </c>
      <c r="T90" s="80" t="s">
        <v>407</v>
      </c>
      <c r="U90" s="80" t="s">
        <v>407</v>
      </c>
      <c r="V90" s="79">
        <v>0</v>
      </c>
      <c r="W90" s="131">
        <v>0</v>
      </c>
      <c r="X90" s="3" t="s">
        <v>407</v>
      </c>
      <c r="Y90" s="3" t="s">
        <v>407</v>
      </c>
      <c r="Z90" s="3" t="s">
        <v>407</v>
      </c>
      <c r="AA90" s="79">
        <v>0</v>
      </c>
      <c r="AB90" s="4">
        <v>124</v>
      </c>
      <c r="AC90" s="80">
        <v>106.36</v>
      </c>
      <c r="AD90" s="80">
        <v>99.68</v>
      </c>
      <c r="AE90" s="3">
        <v>100.88</v>
      </c>
      <c r="AF90" s="81">
        <v>130</v>
      </c>
      <c r="AG90" s="105">
        <v>3973187</v>
      </c>
      <c r="AH90" s="105">
        <v>0</v>
      </c>
      <c r="AI90" s="105">
        <v>0</v>
      </c>
      <c r="AJ90" s="105">
        <v>0</v>
      </c>
      <c r="AK90" s="82" t="s">
        <v>407</v>
      </c>
      <c r="AL90" s="135">
        <v>0</v>
      </c>
      <c r="AM90" s="135">
        <v>0</v>
      </c>
      <c r="AN90" s="82" t="s">
        <v>407</v>
      </c>
      <c r="AO90" s="82" t="s">
        <v>407</v>
      </c>
      <c r="AP90" s="105">
        <v>0</v>
      </c>
      <c r="AQ90" s="82" t="s">
        <v>407</v>
      </c>
      <c r="AR90" s="82" t="s">
        <v>407</v>
      </c>
      <c r="AS90" s="82" t="s">
        <v>407</v>
      </c>
      <c r="AT90" s="104">
        <v>1593</v>
      </c>
      <c r="AU90" s="82">
        <v>4198</v>
      </c>
      <c r="AV90" s="82">
        <v>3770</v>
      </c>
      <c r="AW90" s="80">
        <v>83.99</v>
      </c>
      <c r="AX90" s="82">
        <v>2494</v>
      </c>
      <c r="AY90" s="80">
        <v>29.693056137982499</v>
      </c>
      <c r="AZ90" s="83">
        <v>0.63919999999999999</v>
      </c>
      <c r="BA90" s="3">
        <v>30932</v>
      </c>
      <c r="BB90" s="3">
        <v>48395</v>
      </c>
      <c r="BC90" s="123">
        <v>102.3</v>
      </c>
      <c r="BD90" s="3">
        <v>104.2</v>
      </c>
      <c r="BE90" s="86"/>
      <c r="BF90" s="86"/>
      <c r="BG90" s="86"/>
      <c r="BH90" s="86" t="s">
        <v>407</v>
      </c>
      <c r="BI90" s="92"/>
      <c r="BJ90" s="86"/>
      <c r="BK90" s="86" t="s">
        <v>407</v>
      </c>
      <c r="BL90" s="86" t="s">
        <v>407</v>
      </c>
      <c r="BM90" s="86"/>
      <c r="BN90" s="86" t="s">
        <v>407</v>
      </c>
      <c r="BO90" s="86" t="s">
        <v>407</v>
      </c>
      <c r="BP90" s="3" t="s">
        <v>407</v>
      </c>
      <c r="BQ90" s="3" t="s">
        <v>407</v>
      </c>
      <c r="BR90" s="3" t="s">
        <v>407</v>
      </c>
      <c r="BV90" s="3" t="s">
        <v>407</v>
      </c>
      <c r="BY90" s="3" t="s">
        <v>407</v>
      </c>
      <c r="BZ90" s="3" t="s">
        <v>407</v>
      </c>
      <c r="CB90" s="3" t="s">
        <v>407</v>
      </c>
      <c r="CC90" s="3" t="s">
        <v>407</v>
      </c>
      <c r="CD90" s="3" t="s">
        <v>407</v>
      </c>
      <c r="CE90" s="85">
        <v>8932506</v>
      </c>
      <c r="CF90" s="82">
        <v>0</v>
      </c>
      <c r="CG90" s="82">
        <v>0</v>
      </c>
      <c r="CH90" s="82">
        <v>0</v>
      </c>
      <c r="CI90" s="82" t="s">
        <v>407</v>
      </c>
      <c r="CJ90" s="82">
        <v>0</v>
      </c>
      <c r="CK90" s="82">
        <v>0</v>
      </c>
      <c r="CL90" s="82" t="s">
        <v>407</v>
      </c>
      <c r="CM90" s="82" t="s">
        <v>407</v>
      </c>
      <c r="CN90" s="82">
        <v>0</v>
      </c>
      <c r="CO90" s="82" t="s">
        <v>407</v>
      </c>
      <c r="CP90" s="82" t="s">
        <v>407</v>
      </c>
      <c r="CQ90" s="82" t="s">
        <v>407</v>
      </c>
      <c r="CR90" s="131">
        <v>124</v>
      </c>
      <c r="CS90" s="131">
        <v>0</v>
      </c>
      <c r="CT90" s="131">
        <v>0</v>
      </c>
      <c r="CU90" s="132">
        <v>0</v>
      </c>
      <c r="CV90" s="3" t="s">
        <v>407</v>
      </c>
      <c r="CW90" s="79">
        <v>0</v>
      </c>
      <c r="CX90" s="131">
        <v>0</v>
      </c>
      <c r="CY90" s="131">
        <v>0</v>
      </c>
      <c r="CZ90" s="80" t="s">
        <v>407</v>
      </c>
      <c r="DA90" s="80" t="s">
        <v>407</v>
      </c>
      <c r="DB90" s="79">
        <v>0</v>
      </c>
      <c r="DC90" s="131">
        <v>0</v>
      </c>
      <c r="DD90" s="3" t="s">
        <v>407</v>
      </c>
      <c r="DE90" s="3" t="s">
        <v>407</v>
      </c>
      <c r="DF90" s="3" t="s">
        <v>407</v>
      </c>
      <c r="DG90" s="79">
        <v>0</v>
      </c>
      <c r="DH90" s="4">
        <v>124</v>
      </c>
      <c r="DI90" s="80">
        <v>106.35</v>
      </c>
      <c r="DJ90" s="217">
        <v>99.67</v>
      </c>
      <c r="DK90" s="80">
        <v>100.87</v>
      </c>
      <c r="DL90" s="3">
        <v>135</v>
      </c>
      <c r="DP90" s="1"/>
      <c r="DQ90" s="1"/>
    </row>
    <row r="91" spans="1:121" s="3" customFormat="1" ht="15" x14ac:dyDescent="0.25">
      <c r="A91" s="303">
        <v>115</v>
      </c>
      <c r="B91">
        <v>99</v>
      </c>
      <c r="C91" s="3" t="s">
        <v>96</v>
      </c>
      <c r="D91" s="3" t="s">
        <v>447</v>
      </c>
      <c r="E91" s="14">
        <v>2020</v>
      </c>
      <c r="F91" s="82">
        <v>10257</v>
      </c>
      <c r="G91" s="82">
        <v>1551342</v>
      </c>
      <c r="H91" s="82">
        <v>1130451</v>
      </c>
      <c r="I91" s="82">
        <v>2138</v>
      </c>
      <c r="J91" s="82">
        <v>306215</v>
      </c>
      <c r="K91" s="82">
        <v>232131</v>
      </c>
      <c r="L91" s="131">
        <v>119</v>
      </c>
      <c r="M91" s="131">
        <v>0</v>
      </c>
      <c r="N91" s="131">
        <v>0</v>
      </c>
      <c r="O91" s="133">
        <v>0</v>
      </c>
      <c r="P91" s="3" t="s">
        <v>407</v>
      </c>
      <c r="Q91" s="79">
        <v>0</v>
      </c>
      <c r="R91" s="131">
        <v>0</v>
      </c>
      <c r="S91" s="131">
        <v>0</v>
      </c>
      <c r="T91" s="80" t="s">
        <v>407</v>
      </c>
      <c r="U91" s="80" t="s">
        <v>407</v>
      </c>
      <c r="V91" s="79">
        <v>0</v>
      </c>
      <c r="W91" s="131">
        <v>0</v>
      </c>
      <c r="X91" s="3" t="s">
        <v>407</v>
      </c>
      <c r="Y91" s="3" t="s">
        <v>407</v>
      </c>
      <c r="Z91" s="3" t="s">
        <v>407</v>
      </c>
      <c r="AA91" s="79">
        <v>0</v>
      </c>
      <c r="AB91" s="80">
        <v>119</v>
      </c>
      <c r="AC91" s="80">
        <v>106.36</v>
      </c>
      <c r="AD91" s="80">
        <v>99.68</v>
      </c>
      <c r="AE91" s="3">
        <v>100.88</v>
      </c>
      <c r="AF91" s="81">
        <v>130</v>
      </c>
      <c r="AG91" s="127">
        <v>27531359</v>
      </c>
      <c r="AH91" s="127">
        <v>0</v>
      </c>
      <c r="AI91" s="127">
        <v>0</v>
      </c>
      <c r="AJ91" s="105">
        <v>0</v>
      </c>
      <c r="AK91" s="82" t="s">
        <v>407</v>
      </c>
      <c r="AL91" s="135">
        <v>0</v>
      </c>
      <c r="AM91" s="135">
        <v>0</v>
      </c>
      <c r="AN91" s="82" t="s">
        <v>407</v>
      </c>
      <c r="AO91" s="82" t="s">
        <v>407</v>
      </c>
      <c r="AP91" s="127">
        <v>0</v>
      </c>
      <c r="AQ91" s="82" t="s">
        <v>407</v>
      </c>
      <c r="AR91" s="82" t="s">
        <v>407</v>
      </c>
      <c r="AS91" s="82" t="s">
        <v>407</v>
      </c>
      <c r="AT91" s="130">
        <v>2684</v>
      </c>
      <c r="AU91" s="82">
        <v>4198</v>
      </c>
      <c r="AV91" s="82">
        <v>3770</v>
      </c>
      <c r="AW91" s="80">
        <v>562.76</v>
      </c>
      <c r="AX91" s="82">
        <v>10257</v>
      </c>
      <c r="AY91" s="80">
        <v>18.2261461308936</v>
      </c>
      <c r="AZ91" s="83">
        <v>0</v>
      </c>
      <c r="BA91" s="3">
        <v>0</v>
      </c>
      <c r="BB91" s="3">
        <v>29210</v>
      </c>
      <c r="BC91" s="123">
        <v>102.3</v>
      </c>
      <c r="BD91" s="3">
        <v>104.2</v>
      </c>
      <c r="BE91" s="86"/>
      <c r="BF91" s="86"/>
      <c r="BG91" s="86"/>
      <c r="BH91" s="86" t="s">
        <v>407</v>
      </c>
      <c r="BI91" s="92"/>
      <c r="BJ91" s="86"/>
      <c r="BK91" s="86" t="s">
        <v>407</v>
      </c>
      <c r="BL91" s="86" t="s">
        <v>407</v>
      </c>
      <c r="BM91" s="86"/>
      <c r="BN91" s="86" t="s">
        <v>407</v>
      </c>
      <c r="BO91" s="86" t="s">
        <v>407</v>
      </c>
      <c r="BP91" s="3" t="s">
        <v>407</v>
      </c>
      <c r="BQ91" s="3" t="s">
        <v>407</v>
      </c>
      <c r="BR91" s="3" t="s">
        <v>407</v>
      </c>
      <c r="BV91" s="3" t="s">
        <v>407</v>
      </c>
      <c r="BY91" s="3" t="s">
        <v>407</v>
      </c>
      <c r="BZ91" s="3" t="s">
        <v>407</v>
      </c>
      <c r="CB91" s="3" t="s">
        <v>407</v>
      </c>
      <c r="CC91" s="3" t="s">
        <v>407</v>
      </c>
      <c r="CD91" s="3" t="s">
        <v>407</v>
      </c>
      <c r="CE91" s="85">
        <v>36737016</v>
      </c>
      <c r="CF91" s="82">
        <v>0</v>
      </c>
      <c r="CG91" s="82">
        <v>0</v>
      </c>
      <c r="CH91" s="82">
        <v>0</v>
      </c>
      <c r="CI91" s="82" t="s">
        <v>407</v>
      </c>
      <c r="CJ91" s="82">
        <v>0</v>
      </c>
      <c r="CK91" s="82">
        <v>0</v>
      </c>
      <c r="CL91" s="82" t="s">
        <v>407</v>
      </c>
      <c r="CM91" s="82" t="s">
        <v>407</v>
      </c>
      <c r="CN91" s="82">
        <v>0</v>
      </c>
      <c r="CO91" s="82" t="s">
        <v>407</v>
      </c>
      <c r="CP91" s="82" t="s">
        <v>407</v>
      </c>
      <c r="CQ91" s="82" t="s">
        <v>407</v>
      </c>
      <c r="CR91" s="131">
        <v>119</v>
      </c>
      <c r="CS91" s="131">
        <v>0</v>
      </c>
      <c r="CT91" s="131">
        <v>0</v>
      </c>
      <c r="CU91" s="133">
        <v>0</v>
      </c>
      <c r="CV91" s="3" t="s">
        <v>407</v>
      </c>
      <c r="CW91" s="79">
        <v>0</v>
      </c>
      <c r="CX91" s="131">
        <v>0</v>
      </c>
      <c r="CY91" s="131">
        <v>0</v>
      </c>
      <c r="CZ91" s="80" t="s">
        <v>407</v>
      </c>
      <c r="DA91" s="80" t="s">
        <v>407</v>
      </c>
      <c r="DB91" s="79">
        <v>0</v>
      </c>
      <c r="DC91" s="131">
        <v>0</v>
      </c>
      <c r="DD91" s="3" t="s">
        <v>407</v>
      </c>
      <c r="DE91" s="3" t="s">
        <v>407</v>
      </c>
      <c r="DF91" s="3" t="s">
        <v>407</v>
      </c>
      <c r="DG91" s="79">
        <v>0</v>
      </c>
      <c r="DH91" s="80">
        <v>119</v>
      </c>
      <c r="DI91" s="80">
        <v>106.35</v>
      </c>
      <c r="DJ91" s="218">
        <v>99.67</v>
      </c>
      <c r="DK91" s="80">
        <v>100.87</v>
      </c>
      <c r="DL91" s="3">
        <v>135</v>
      </c>
      <c r="DP91" s="1"/>
      <c r="DQ91" s="1"/>
    </row>
    <row r="92" spans="1:121" s="3" customFormat="1" ht="15" x14ac:dyDescent="0.25">
      <c r="A92" s="303">
        <v>116</v>
      </c>
      <c r="B92">
        <v>100</v>
      </c>
      <c r="C92" s="3" t="s">
        <v>97</v>
      </c>
      <c r="D92" s="3" t="s">
        <v>447</v>
      </c>
      <c r="E92" s="14">
        <v>2020</v>
      </c>
      <c r="F92" s="82">
        <v>3715</v>
      </c>
      <c r="G92" s="82">
        <v>1551342</v>
      </c>
      <c r="H92" s="82">
        <v>1130451</v>
      </c>
      <c r="I92" s="82">
        <v>757</v>
      </c>
      <c r="J92" s="82">
        <v>306215</v>
      </c>
      <c r="K92" s="82">
        <v>232131</v>
      </c>
      <c r="L92" s="131">
        <v>46</v>
      </c>
      <c r="M92" s="131">
        <v>0</v>
      </c>
      <c r="N92" s="131">
        <v>0</v>
      </c>
      <c r="O92" s="132">
        <v>0</v>
      </c>
      <c r="P92" s="3" t="s">
        <v>407</v>
      </c>
      <c r="Q92" s="79">
        <v>0</v>
      </c>
      <c r="R92" s="131">
        <v>0</v>
      </c>
      <c r="S92" s="131">
        <v>0</v>
      </c>
      <c r="T92" s="80" t="s">
        <v>407</v>
      </c>
      <c r="U92" s="80" t="s">
        <v>407</v>
      </c>
      <c r="V92" s="79">
        <v>0</v>
      </c>
      <c r="W92" s="131">
        <v>67</v>
      </c>
      <c r="X92" s="3" t="s">
        <v>407</v>
      </c>
      <c r="Y92" s="3" t="s">
        <v>407</v>
      </c>
      <c r="Z92" s="3" t="s">
        <v>407</v>
      </c>
      <c r="AA92" s="79">
        <v>67</v>
      </c>
      <c r="AB92" s="4">
        <v>113</v>
      </c>
      <c r="AC92" s="80">
        <v>106.36</v>
      </c>
      <c r="AD92" s="80">
        <v>99.68</v>
      </c>
      <c r="AE92" s="3">
        <v>100.88</v>
      </c>
      <c r="AF92" s="81">
        <v>130</v>
      </c>
      <c r="AG92" s="105">
        <v>12982278</v>
      </c>
      <c r="AH92" s="105">
        <v>0</v>
      </c>
      <c r="AI92" s="105">
        <v>0</v>
      </c>
      <c r="AJ92" s="105">
        <v>0</v>
      </c>
      <c r="AK92" s="82" t="s">
        <v>407</v>
      </c>
      <c r="AL92" s="135">
        <v>0</v>
      </c>
      <c r="AM92" s="135">
        <v>0</v>
      </c>
      <c r="AN92" s="82" t="s">
        <v>407</v>
      </c>
      <c r="AO92" s="82" t="s">
        <v>407</v>
      </c>
      <c r="AP92" s="105">
        <v>12982278</v>
      </c>
      <c r="AQ92" s="82" t="s">
        <v>407</v>
      </c>
      <c r="AR92" s="82" t="s">
        <v>407</v>
      </c>
      <c r="AS92" s="82" t="s">
        <v>407</v>
      </c>
      <c r="AT92" s="104">
        <v>3495</v>
      </c>
      <c r="AU92" s="82">
        <v>4198</v>
      </c>
      <c r="AV92" s="82">
        <v>3770</v>
      </c>
      <c r="AW92" s="80">
        <v>424.38</v>
      </c>
      <c r="AX92" s="82">
        <v>3715</v>
      </c>
      <c r="AY92" s="80">
        <v>8.7539653952007406</v>
      </c>
      <c r="AZ92" s="83">
        <v>0</v>
      </c>
      <c r="BA92" s="3">
        <v>0</v>
      </c>
      <c r="BB92" s="3">
        <v>14066</v>
      </c>
      <c r="BC92" s="123">
        <v>102.3</v>
      </c>
      <c r="BD92" s="3">
        <v>104.2</v>
      </c>
      <c r="BE92" s="86"/>
      <c r="BF92" s="86"/>
      <c r="BG92" s="86"/>
      <c r="BH92" s="86" t="s">
        <v>407</v>
      </c>
      <c r="BI92" s="92"/>
      <c r="BJ92" s="86"/>
      <c r="BK92" s="86" t="s">
        <v>407</v>
      </c>
      <c r="BL92" s="86" t="s">
        <v>407</v>
      </c>
      <c r="BM92" s="86">
        <v>401</v>
      </c>
      <c r="BN92" s="86" t="s">
        <v>407</v>
      </c>
      <c r="BO92" s="86" t="s">
        <v>407</v>
      </c>
      <c r="BP92" s="3" t="s">
        <v>407</v>
      </c>
      <c r="BQ92" s="3" t="s">
        <v>407</v>
      </c>
      <c r="BR92" s="3" t="s">
        <v>407</v>
      </c>
      <c r="BV92" s="3" t="s">
        <v>407</v>
      </c>
      <c r="BY92" s="3" t="s">
        <v>407</v>
      </c>
      <c r="BZ92" s="3" t="s">
        <v>407</v>
      </c>
      <c r="CA92" s="3" t="s">
        <v>97</v>
      </c>
      <c r="CB92" s="3" t="s">
        <v>407</v>
      </c>
      <c r="CC92" s="3" t="s">
        <v>407</v>
      </c>
      <c r="CD92" s="3" t="s">
        <v>407</v>
      </c>
      <c r="CE92" s="85">
        <v>13303626</v>
      </c>
      <c r="CF92" s="82">
        <v>0</v>
      </c>
      <c r="CG92" s="82">
        <v>0</v>
      </c>
      <c r="CH92" s="82">
        <v>0</v>
      </c>
      <c r="CI92" s="82" t="s">
        <v>407</v>
      </c>
      <c r="CJ92" s="82">
        <v>0</v>
      </c>
      <c r="CK92" s="82">
        <v>0</v>
      </c>
      <c r="CL92" s="82" t="s">
        <v>407</v>
      </c>
      <c r="CM92" s="82" t="s">
        <v>407</v>
      </c>
      <c r="CN92" s="82">
        <v>13303626</v>
      </c>
      <c r="CO92" s="82" t="s">
        <v>407</v>
      </c>
      <c r="CP92" s="82" t="s">
        <v>407</v>
      </c>
      <c r="CQ92" s="82" t="s">
        <v>407</v>
      </c>
      <c r="CR92" s="131">
        <v>46</v>
      </c>
      <c r="CS92" s="131">
        <v>0</v>
      </c>
      <c r="CT92" s="131">
        <v>0</v>
      </c>
      <c r="CU92" s="132">
        <v>0</v>
      </c>
      <c r="CV92" s="3" t="s">
        <v>407</v>
      </c>
      <c r="CW92" s="79">
        <v>0</v>
      </c>
      <c r="CX92" s="131">
        <v>0</v>
      </c>
      <c r="CY92" s="131">
        <v>0</v>
      </c>
      <c r="CZ92" s="80" t="s">
        <v>407</v>
      </c>
      <c r="DA92" s="80" t="s">
        <v>407</v>
      </c>
      <c r="DB92" s="79">
        <v>0</v>
      </c>
      <c r="DC92" s="131">
        <v>67</v>
      </c>
      <c r="DD92" s="3" t="s">
        <v>407</v>
      </c>
      <c r="DE92" s="3" t="s">
        <v>407</v>
      </c>
      <c r="DF92" s="3" t="s">
        <v>407</v>
      </c>
      <c r="DG92" s="79">
        <v>67</v>
      </c>
      <c r="DH92" s="4">
        <v>113</v>
      </c>
      <c r="DI92" s="80">
        <v>106.35</v>
      </c>
      <c r="DJ92" s="217">
        <v>99.67</v>
      </c>
      <c r="DK92" s="80">
        <v>100.87</v>
      </c>
      <c r="DL92" s="3">
        <v>135</v>
      </c>
      <c r="DP92" s="1"/>
      <c r="DQ92" s="1"/>
    </row>
    <row r="93" spans="1:121" s="3" customFormat="1" ht="15" x14ac:dyDescent="0.25">
      <c r="A93" s="303">
        <v>117</v>
      </c>
      <c r="B93">
        <v>101</v>
      </c>
      <c r="C93" s="3" t="s">
        <v>98</v>
      </c>
      <c r="D93" s="3" t="s">
        <v>447</v>
      </c>
      <c r="E93" s="14">
        <v>2020</v>
      </c>
      <c r="F93" s="82">
        <v>11344</v>
      </c>
      <c r="G93" s="82">
        <v>1551342</v>
      </c>
      <c r="H93" s="82">
        <v>1130451</v>
      </c>
      <c r="I93" s="82">
        <v>2183</v>
      </c>
      <c r="J93" s="82">
        <v>306215</v>
      </c>
      <c r="K93" s="82">
        <v>232131</v>
      </c>
      <c r="L93" s="131">
        <v>46</v>
      </c>
      <c r="M93" s="131">
        <v>0</v>
      </c>
      <c r="N93" s="131">
        <v>0</v>
      </c>
      <c r="O93" s="132">
        <v>0</v>
      </c>
      <c r="P93" s="3" t="s">
        <v>407</v>
      </c>
      <c r="Q93" s="79">
        <v>0</v>
      </c>
      <c r="R93" s="131">
        <v>0</v>
      </c>
      <c r="S93" s="131">
        <v>0</v>
      </c>
      <c r="T93" s="80" t="s">
        <v>407</v>
      </c>
      <c r="U93" s="80" t="s">
        <v>407</v>
      </c>
      <c r="V93" s="79">
        <v>0</v>
      </c>
      <c r="W93" s="131">
        <v>66</v>
      </c>
      <c r="X93" s="3" t="s">
        <v>407</v>
      </c>
      <c r="Y93" s="3" t="s">
        <v>407</v>
      </c>
      <c r="Z93" s="3" t="s">
        <v>407</v>
      </c>
      <c r="AA93" s="79">
        <v>66</v>
      </c>
      <c r="AB93" s="4">
        <v>112</v>
      </c>
      <c r="AC93" s="80">
        <v>106.36</v>
      </c>
      <c r="AD93" s="80">
        <v>99.68</v>
      </c>
      <c r="AE93" s="3">
        <v>100.88</v>
      </c>
      <c r="AF93" s="81">
        <v>130</v>
      </c>
      <c r="AG93" s="105">
        <v>38191941</v>
      </c>
      <c r="AH93" s="105">
        <v>0</v>
      </c>
      <c r="AI93" s="105">
        <v>0</v>
      </c>
      <c r="AJ93" s="105">
        <v>0</v>
      </c>
      <c r="AK93" s="82" t="s">
        <v>407</v>
      </c>
      <c r="AL93" s="135">
        <v>0</v>
      </c>
      <c r="AM93" s="135">
        <v>0</v>
      </c>
      <c r="AN93" s="82" t="s">
        <v>407</v>
      </c>
      <c r="AO93" s="82" t="s">
        <v>407</v>
      </c>
      <c r="AP93" s="105">
        <v>38191941</v>
      </c>
      <c r="AQ93" s="82" t="s">
        <v>407</v>
      </c>
      <c r="AR93" s="82" t="s">
        <v>407</v>
      </c>
      <c r="AS93" s="82" t="s">
        <v>407</v>
      </c>
      <c r="AT93" s="104">
        <v>3367</v>
      </c>
      <c r="AU93" s="82">
        <v>4198</v>
      </c>
      <c r="AV93" s="82">
        <v>3770</v>
      </c>
      <c r="AW93" s="80">
        <v>512.33000000000004</v>
      </c>
      <c r="AX93" s="82">
        <v>11344</v>
      </c>
      <c r="AY93" s="80">
        <v>22.142137290304099</v>
      </c>
      <c r="AZ93" s="83">
        <v>6.2899999999999998E-2</v>
      </c>
      <c r="BA93" s="3">
        <v>2244</v>
      </c>
      <c r="BB93" s="3">
        <v>35654</v>
      </c>
      <c r="BC93" s="123">
        <v>102.3</v>
      </c>
      <c r="BD93" s="3">
        <v>104.2</v>
      </c>
      <c r="BE93" s="86"/>
      <c r="BF93" s="86"/>
      <c r="BG93" s="86"/>
      <c r="BH93" s="86" t="s">
        <v>407</v>
      </c>
      <c r="BI93" s="92"/>
      <c r="BJ93" s="86"/>
      <c r="BK93" s="86" t="s">
        <v>407</v>
      </c>
      <c r="BL93" s="86" t="s">
        <v>407</v>
      </c>
      <c r="BM93" s="86">
        <v>1170</v>
      </c>
      <c r="BN93" s="86" t="s">
        <v>407</v>
      </c>
      <c r="BO93" s="86" t="s">
        <v>407</v>
      </c>
      <c r="BP93" s="3" t="s">
        <v>407</v>
      </c>
      <c r="BQ93" s="3" t="s">
        <v>407</v>
      </c>
      <c r="BR93" s="3" t="s">
        <v>407</v>
      </c>
      <c r="BV93" s="3" t="s">
        <v>407</v>
      </c>
      <c r="BY93" s="3" t="s">
        <v>407</v>
      </c>
      <c r="BZ93" s="3" t="s">
        <v>407</v>
      </c>
      <c r="CA93" s="3" t="s">
        <v>98</v>
      </c>
      <c r="CB93" s="3" t="s">
        <v>407</v>
      </c>
      <c r="CC93" s="3" t="s">
        <v>407</v>
      </c>
      <c r="CD93" s="3" t="s">
        <v>407</v>
      </c>
      <c r="CE93" s="85">
        <v>40625229</v>
      </c>
      <c r="CF93" s="82">
        <v>0</v>
      </c>
      <c r="CG93" s="82">
        <v>0</v>
      </c>
      <c r="CH93" s="82">
        <v>0</v>
      </c>
      <c r="CI93" s="82" t="s">
        <v>407</v>
      </c>
      <c r="CJ93" s="82">
        <v>0</v>
      </c>
      <c r="CK93" s="82">
        <v>0</v>
      </c>
      <c r="CL93" s="82" t="s">
        <v>407</v>
      </c>
      <c r="CM93" s="82" t="s">
        <v>407</v>
      </c>
      <c r="CN93" s="82">
        <v>40625229</v>
      </c>
      <c r="CO93" s="82" t="s">
        <v>407</v>
      </c>
      <c r="CP93" s="82" t="s">
        <v>407</v>
      </c>
      <c r="CQ93" s="82" t="s">
        <v>407</v>
      </c>
      <c r="CR93" s="131">
        <v>46</v>
      </c>
      <c r="CS93" s="131">
        <v>0</v>
      </c>
      <c r="CT93" s="131">
        <v>0</v>
      </c>
      <c r="CU93" s="132">
        <v>0</v>
      </c>
      <c r="CV93" s="3" t="s">
        <v>407</v>
      </c>
      <c r="CW93" s="79">
        <v>0</v>
      </c>
      <c r="CX93" s="131">
        <v>0</v>
      </c>
      <c r="CY93" s="131">
        <v>0</v>
      </c>
      <c r="CZ93" s="80" t="s">
        <v>407</v>
      </c>
      <c r="DA93" s="80" t="s">
        <v>407</v>
      </c>
      <c r="DB93" s="79">
        <v>0</v>
      </c>
      <c r="DC93" s="131">
        <v>66</v>
      </c>
      <c r="DD93" s="3" t="s">
        <v>407</v>
      </c>
      <c r="DE93" s="3" t="s">
        <v>407</v>
      </c>
      <c r="DF93" s="3" t="s">
        <v>407</v>
      </c>
      <c r="DG93" s="79">
        <v>66</v>
      </c>
      <c r="DH93" s="4">
        <v>112</v>
      </c>
      <c r="DI93" s="80">
        <v>106.35</v>
      </c>
      <c r="DJ93" s="217">
        <v>99.67</v>
      </c>
      <c r="DK93" s="80">
        <v>100.87</v>
      </c>
      <c r="DL93" s="3">
        <v>135</v>
      </c>
      <c r="DP93" s="1"/>
      <c r="DQ93" s="1"/>
    </row>
    <row r="94" spans="1:121" s="3" customFormat="1" ht="15" x14ac:dyDescent="0.25">
      <c r="A94" s="303">
        <v>118</v>
      </c>
      <c r="B94">
        <v>102</v>
      </c>
      <c r="C94" s="3" t="s">
        <v>99</v>
      </c>
      <c r="D94" s="3" t="s">
        <v>447</v>
      </c>
      <c r="E94" s="14">
        <v>2020</v>
      </c>
      <c r="F94" s="82">
        <v>12485</v>
      </c>
      <c r="G94" s="82">
        <v>1551342</v>
      </c>
      <c r="H94" s="82">
        <v>1130451</v>
      </c>
      <c r="I94" s="82">
        <v>2425</v>
      </c>
      <c r="J94" s="82">
        <v>306215</v>
      </c>
      <c r="K94" s="82">
        <v>232131</v>
      </c>
      <c r="L94" s="131">
        <v>55</v>
      </c>
      <c r="M94" s="131">
        <v>0</v>
      </c>
      <c r="N94" s="131">
        <v>0</v>
      </c>
      <c r="O94" s="132">
        <v>0</v>
      </c>
      <c r="P94" s="3" t="s">
        <v>407</v>
      </c>
      <c r="Q94" s="79">
        <v>0</v>
      </c>
      <c r="R94" s="131">
        <v>0</v>
      </c>
      <c r="S94" s="131">
        <v>0</v>
      </c>
      <c r="T94" s="80" t="s">
        <v>407</v>
      </c>
      <c r="U94" s="80" t="s">
        <v>407</v>
      </c>
      <c r="V94" s="79">
        <v>0</v>
      </c>
      <c r="W94" s="131">
        <v>66</v>
      </c>
      <c r="X94" s="3" t="s">
        <v>407</v>
      </c>
      <c r="Y94" s="3" t="s">
        <v>407</v>
      </c>
      <c r="Z94" s="3" t="s">
        <v>407</v>
      </c>
      <c r="AA94" s="79">
        <v>66</v>
      </c>
      <c r="AB94" s="4">
        <v>121</v>
      </c>
      <c r="AC94" s="80">
        <v>106.36</v>
      </c>
      <c r="AD94" s="80">
        <v>99.68</v>
      </c>
      <c r="AE94" s="3">
        <v>100.88</v>
      </c>
      <c r="AF94" s="81">
        <v>130</v>
      </c>
      <c r="AG94" s="105">
        <v>25116617</v>
      </c>
      <c r="AH94" s="105">
        <v>0</v>
      </c>
      <c r="AI94" s="105">
        <v>0</v>
      </c>
      <c r="AJ94" s="105">
        <v>0</v>
      </c>
      <c r="AK94" s="82" t="s">
        <v>407</v>
      </c>
      <c r="AL94" s="135">
        <v>0</v>
      </c>
      <c r="AM94" s="135">
        <v>0</v>
      </c>
      <c r="AN94" s="82" t="s">
        <v>407</v>
      </c>
      <c r="AO94" s="82" t="s">
        <v>407</v>
      </c>
      <c r="AP94" s="105">
        <v>25116617</v>
      </c>
      <c r="AQ94" s="82" t="s">
        <v>407</v>
      </c>
      <c r="AR94" s="82" t="s">
        <v>407</v>
      </c>
      <c r="AS94" s="82" t="s">
        <v>407</v>
      </c>
      <c r="AT94" s="104">
        <v>2012</v>
      </c>
      <c r="AU94" s="82">
        <v>4198</v>
      </c>
      <c r="AV94" s="82">
        <v>3770</v>
      </c>
      <c r="AW94" s="80">
        <v>1254.5</v>
      </c>
      <c r="AX94" s="82">
        <v>12485</v>
      </c>
      <c r="AY94" s="80">
        <v>9.9521964928966398</v>
      </c>
      <c r="AZ94" s="83">
        <v>4.7100000000000003E-2</v>
      </c>
      <c r="BA94" s="3">
        <v>757</v>
      </c>
      <c r="BB94" s="3">
        <v>16089</v>
      </c>
      <c r="BC94" s="123">
        <v>102.3</v>
      </c>
      <c r="BD94" s="3">
        <v>104.2</v>
      </c>
      <c r="BE94" s="86"/>
      <c r="BF94" s="86"/>
      <c r="BG94" s="86"/>
      <c r="BH94" s="86" t="s">
        <v>407</v>
      </c>
      <c r="BI94" s="92"/>
      <c r="BJ94" s="86"/>
      <c r="BK94" s="86" t="s">
        <v>407</v>
      </c>
      <c r="BL94" s="86" t="s">
        <v>407</v>
      </c>
      <c r="BM94" s="86">
        <v>1278</v>
      </c>
      <c r="BN94" s="86" t="s">
        <v>407</v>
      </c>
      <c r="BO94" s="86" t="s">
        <v>407</v>
      </c>
      <c r="BP94" s="3" t="s">
        <v>407</v>
      </c>
      <c r="BQ94" s="3" t="s">
        <v>407</v>
      </c>
      <c r="BR94" s="3" t="s">
        <v>407</v>
      </c>
      <c r="BV94" s="3" t="s">
        <v>407</v>
      </c>
      <c r="BY94" s="3" t="s">
        <v>407</v>
      </c>
      <c r="BZ94" s="3" t="s">
        <v>407</v>
      </c>
      <c r="CA94" s="3" t="s">
        <v>99</v>
      </c>
      <c r="CB94" s="3" t="s">
        <v>407</v>
      </c>
      <c r="CC94" s="3" t="s">
        <v>407</v>
      </c>
      <c r="CD94" s="3" t="s">
        <v>407</v>
      </c>
      <c r="CE94" s="85">
        <v>44711824</v>
      </c>
      <c r="CF94" s="82">
        <v>0</v>
      </c>
      <c r="CG94" s="82">
        <v>0</v>
      </c>
      <c r="CH94" s="82">
        <v>0</v>
      </c>
      <c r="CI94" s="82" t="s">
        <v>407</v>
      </c>
      <c r="CJ94" s="82">
        <v>0</v>
      </c>
      <c r="CK94" s="82">
        <v>0</v>
      </c>
      <c r="CL94" s="82" t="s">
        <v>407</v>
      </c>
      <c r="CM94" s="82" t="s">
        <v>407</v>
      </c>
      <c r="CN94" s="82">
        <v>44711824</v>
      </c>
      <c r="CO94" s="82" t="s">
        <v>407</v>
      </c>
      <c r="CP94" s="82" t="s">
        <v>407</v>
      </c>
      <c r="CQ94" s="82" t="s">
        <v>407</v>
      </c>
      <c r="CR94" s="131">
        <v>55</v>
      </c>
      <c r="CS94" s="131">
        <v>0</v>
      </c>
      <c r="CT94" s="131">
        <v>0</v>
      </c>
      <c r="CU94" s="132">
        <v>0</v>
      </c>
      <c r="CV94" s="3" t="s">
        <v>407</v>
      </c>
      <c r="CW94" s="79">
        <v>0</v>
      </c>
      <c r="CX94" s="131">
        <v>0</v>
      </c>
      <c r="CY94" s="131">
        <v>0</v>
      </c>
      <c r="CZ94" s="80" t="s">
        <v>407</v>
      </c>
      <c r="DA94" s="80" t="s">
        <v>407</v>
      </c>
      <c r="DB94" s="79">
        <v>0</v>
      </c>
      <c r="DC94" s="131">
        <v>66</v>
      </c>
      <c r="DD94" s="3" t="s">
        <v>407</v>
      </c>
      <c r="DE94" s="3" t="s">
        <v>407</v>
      </c>
      <c r="DF94" s="3" t="s">
        <v>407</v>
      </c>
      <c r="DG94" s="79">
        <v>66</v>
      </c>
      <c r="DH94" s="4">
        <v>121</v>
      </c>
      <c r="DI94" s="80">
        <v>106.35</v>
      </c>
      <c r="DJ94" s="217">
        <v>99.67</v>
      </c>
      <c r="DK94" s="80">
        <v>100.87</v>
      </c>
      <c r="DL94" s="3">
        <v>135</v>
      </c>
      <c r="DP94" s="1"/>
      <c r="DQ94" s="1"/>
    </row>
    <row r="95" spans="1:121" s="3" customFormat="1" ht="15" x14ac:dyDescent="0.25">
      <c r="A95" s="303">
        <v>119</v>
      </c>
      <c r="B95">
        <v>103</v>
      </c>
      <c r="C95" s="3" t="s">
        <v>100</v>
      </c>
      <c r="D95" s="3" t="s">
        <v>447</v>
      </c>
      <c r="E95" s="14">
        <v>2020</v>
      </c>
      <c r="F95" s="82">
        <v>1423</v>
      </c>
      <c r="G95" s="82">
        <v>1551342</v>
      </c>
      <c r="H95" s="82">
        <v>1130451</v>
      </c>
      <c r="I95" s="82">
        <v>286</v>
      </c>
      <c r="J95" s="82">
        <v>306215</v>
      </c>
      <c r="K95" s="82">
        <v>232131</v>
      </c>
      <c r="L95" s="131">
        <v>113</v>
      </c>
      <c r="M95" s="131">
        <v>0</v>
      </c>
      <c r="N95" s="131">
        <v>0</v>
      </c>
      <c r="O95" s="133">
        <v>0</v>
      </c>
      <c r="P95" s="3" t="s">
        <v>407</v>
      </c>
      <c r="Q95" s="79">
        <v>0</v>
      </c>
      <c r="R95" s="131">
        <v>0</v>
      </c>
      <c r="S95" s="131">
        <v>0</v>
      </c>
      <c r="T95" s="80" t="s">
        <v>407</v>
      </c>
      <c r="U95" s="80" t="s">
        <v>407</v>
      </c>
      <c r="V95" s="79">
        <v>0</v>
      </c>
      <c r="W95" s="131">
        <v>0</v>
      </c>
      <c r="X95" s="3" t="s">
        <v>407</v>
      </c>
      <c r="Y95" s="3" t="s">
        <v>407</v>
      </c>
      <c r="Z95" s="3" t="s">
        <v>407</v>
      </c>
      <c r="AA95" s="79">
        <v>0</v>
      </c>
      <c r="AB95" s="80">
        <v>113</v>
      </c>
      <c r="AC95" s="80">
        <v>106.36</v>
      </c>
      <c r="AD95" s="80">
        <v>99.68</v>
      </c>
      <c r="AE95" s="3">
        <v>100.88</v>
      </c>
      <c r="AF95" s="81">
        <v>130</v>
      </c>
      <c r="AG95" s="127">
        <v>3870670</v>
      </c>
      <c r="AH95" s="127">
        <v>0</v>
      </c>
      <c r="AI95" s="127">
        <v>0</v>
      </c>
      <c r="AJ95" s="105">
        <v>0</v>
      </c>
      <c r="AK95" s="82" t="s">
        <v>407</v>
      </c>
      <c r="AL95" s="135">
        <v>0</v>
      </c>
      <c r="AM95" s="135">
        <v>0</v>
      </c>
      <c r="AN95" s="82" t="s">
        <v>407</v>
      </c>
      <c r="AO95" s="82" t="s">
        <v>407</v>
      </c>
      <c r="AP95" s="127">
        <v>0</v>
      </c>
      <c r="AQ95" s="82" t="s">
        <v>407</v>
      </c>
      <c r="AR95" s="82" t="s">
        <v>407</v>
      </c>
      <c r="AS95" s="82" t="s">
        <v>407</v>
      </c>
      <c r="AT95" s="130">
        <v>2720</v>
      </c>
      <c r="AU95" s="82">
        <v>4198</v>
      </c>
      <c r="AV95" s="82">
        <v>3770</v>
      </c>
      <c r="AW95" s="80">
        <v>425.36</v>
      </c>
      <c r="AX95" s="82">
        <v>1423</v>
      </c>
      <c r="AY95" s="80">
        <v>3.3453851625186402</v>
      </c>
      <c r="AZ95" s="83">
        <v>2.86E-2</v>
      </c>
      <c r="BA95" s="3">
        <v>154</v>
      </c>
      <c r="BB95" s="3">
        <v>5391</v>
      </c>
      <c r="BC95" s="123">
        <v>102.3</v>
      </c>
      <c r="BD95" s="3">
        <v>104.2</v>
      </c>
      <c r="BE95" s="86"/>
      <c r="BF95" s="86"/>
      <c r="BG95" s="86"/>
      <c r="BH95" s="86" t="s">
        <v>407</v>
      </c>
      <c r="BI95" s="92"/>
      <c r="BJ95" s="86"/>
      <c r="BK95" s="86" t="s">
        <v>407</v>
      </c>
      <c r="BL95" s="86" t="s">
        <v>407</v>
      </c>
      <c r="BM95" s="86"/>
      <c r="BN95" s="86" t="s">
        <v>407</v>
      </c>
      <c r="BO95" s="86" t="s">
        <v>407</v>
      </c>
      <c r="BP95" s="3" t="s">
        <v>407</v>
      </c>
      <c r="BQ95" s="3" t="s">
        <v>407</v>
      </c>
      <c r="BR95" s="3" t="s">
        <v>407</v>
      </c>
      <c r="BV95" s="3" t="s">
        <v>407</v>
      </c>
      <c r="BY95" s="3" t="s">
        <v>407</v>
      </c>
      <c r="BZ95" s="3" t="s">
        <v>407</v>
      </c>
      <c r="CB95" s="3" t="s">
        <v>407</v>
      </c>
      <c r="CC95" s="3" t="s">
        <v>407</v>
      </c>
      <c r="CD95" s="3" t="s">
        <v>407</v>
      </c>
      <c r="CE95" s="85">
        <v>5096584</v>
      </c>
      <c r="CF95" s="82">
        <v>0</v>
      </c>
      <c r="CG95" s="82">
        <v>0</v>
      </c>
      <c r="CH95" s="82">
        <v>0</v>
      </c>
      <c r="CI95" s="82" t="s">
        <v>407</v>
      </c>
      <c r="CJ95" s="82">
        <v>0</v>
      </c>
      <c r="CK95" s="82">
        <v>0</v>
      </c>
      <c r="CL95" s="82" t="s">
        <v>407</v>
      </c>
      <c r="CM95" s="82" t="s">
        <v>407</v>
      </c>
      <c r="CN95" s="82">
        <v>0</v>
      </c>
      <c r="CO95" s="82" t="s">
        <v>407</v>
      </c>
      <c r="CP95" s="82" t="s">
        <v>407</v>
      </c>
      <c r="CQ95" s="82" t="s">
        <v>407</v>
      </c>
      <c r="CR95" s="131">
        <v>113</v>
      </c>
      <c r="CS95" s="131">
        <v>0</v>
      </c>
      <c r="CT95" s="131">
        <v>0</v>
      </c>
      <c r="CU95" s="133">
        <v>0</v>
      </c>
      <c r="CV95" s="3" t="s">
        <v>407</v>
      </c>
      <c r="CW95" s="79">
        <v>0</v>
      </c>
      <c r="CX95" s="131">
        <v>0</v>
      </c>
      <c r="CY95" s="131">
        <v>0</v>
      </c>
      <c r="CZ95" s="80" t="s">
        <v>407</v>
      </c>
      <c r="DA95" s="80" t="s">
        <v>407</v>
      </c>
      <c r="DB95" s="79">
        <v>0</v>
      </c>
      <c r="DC95" s="131">
        <v>0</v>
      </c>
      <c r="DD95" s="3" t="s">
        <v>407</v>
      </c>
      <c r="DE95" s="3" t="s">
        <v>407</v>
      </c>
      <c r="DF95" s="3" t="s">
        <v>407</v>
      </c>
      <c r="DG95" s="79">
        <v>0</v>
      </c>
      <c r="DH95" s="80">
        <v>113</v>
      </c>
      <c r="DI95" s="80">
        <v>106.35</v>
      </c>
      <c r="DJ95" s="218">
        <v>99.67</v>
      </c>
      <c r="DK95" s="80">
        <v>100.87</v>
      </c>
      <c r="DL95" s="3">
        <v>135</v>
      </c>
      <c r="DP95" s="1"/>
      <c r="DQ95" s="1"/>
    </row>
    <row r="96" spans="1:121" s="3" customFormat="1" ht="15" x14ac:dyDescent="0.25">
      <c r="A96" s="303">
        <v>120</v>
      </c>
      <c r="B96">
        <v>104</v>
      </c>
      <c r="C96" s="3" t="s">
        <v>101</v>
      </c>
      <c r="D96" s="3" t="s">
        <v>447</v>
      </c>
      <c r="E96" s="14">
        <v>2020</v>
      </c>
      <c r="F96" s="82">
        <v>10182</v>
      </c>
      <c r="G96" s="82">
        <v>1551342</v>
      </c>
      <c r="H96" s="82">
        <v>1130451</v>
      </c>
      <c r="I96" s="82">
        <v>2044</v>
      </c>
      <c r="J96" s="82">
        <v>306215</v>
      </c>
      <c r="K96" s="82">
        <v>232131</v>
      </c>
      <c r="L96" s="131">
        <v>122</v>
      </c>
      <c r="M96" s="131">
        <v>0</v>
      </c>
      <c r="N96" s="131">
        <v>0</v>
      </c>
      <c r="O96" s="132">
        <v>0</v>
      </c>
      <c r="P96" s="3" t="s">
        <v>407</v>
      </c>
      <c r="Q96" s="79">
        <v>0</v>
      </c>
      <c r="R96" s="131">
        <v>0</v>
      </c>
      <c r="S96" s="131">
        <v>0</v>
      </c>
      <c r="T96" s="80" t="s">
        <v>407</v>
      </c>
      <c r="U96" s="80" t="s">
        <v>407</v>
      </c>
      <c r="V96" s="79">
        <v>0</v>
      </c>
      <c r="W96" s="131">
        <v>0</v>
      </c>
      <c r="X96" s="3" t="s">
        <v>407</v>
      </c>
      <c r="Y96" s="3" t="s">
        <v>407</v>
      </c>
      <c r="Z96" s="3" t="s">
        <v>407</v>
      </c>
      <c r="AA96" s="79">
        <v>0</v>
      </c>
      <c r="AB96" s="4">
        <v>122</v>
      </c>
      <c r="AC96" s="80">
        <v>106.36</v>
      </c>
      <c r="AD96" s="80">
        <v>99.68</v>
      </c>
      <c r="AE96" s="3">
        <v>100.88</v>
      </c>
      <c r="AF96" s="81">
        <v>130</v>
      </c>
      <c r="AG96" s="105">
        <v>18234323</v>
      </c>
      <c r="AH96" s="105">
        <v>0</v>
      </c>
      <c r="AI96" s="105">
        <v>0</v>
      </c>
      <c r="AJ96" s="105">
        <v>0</v>
      </c>
      <c r="AK96" s="82" t="s">
        <v>407</v>
      </c>
      <c r="AL96" s="135">
        <v>0</v>
      </c>
      <c r="AM96" s="135">
        <v>0</v>
      </c>
      <c r="AN96" s="82" t="s">
        <v>407</v>
      </c>
      <c r="AO96" s="82" t="s">
        <v>407</v>
      </c>
      <c r="AP96" s="105">
        <v>0</v>
      </c>
      <c r="AQ96" s="82" t="s">
        <v>407</v>
      </c>
      <c r="AR96" s="82" t="s">
        <v>407</v>
      </c>
      <c r="AS96" s="82" t="s">
        <v>407</v>
      </c>
      <c r="AT96" s="104">
        <v>1791</v>
      </c>
      <c r="AU96" s="82">
        <v>4198</v>
      </c>
      <c r="AV96" s="82">
        <v>3770</v>
      </c>
      <c r="AW96" s="80">
        <v>407.89</v>
      </c>
      <c r="AX96" s="82">
        <v>10182</v>
      </c>
      <c r="AY96" s="80">
        <v>24.9625352648352</v>
      </c>
      <c r="AZ96" s="83">
        <v>0.26540000000000002</v>
      </c>
      <c r="BA96" s="3">
        <v>10728</v>
      </c>
      <c r="BB96" s="3">
        <v>40424</v>
      </c>
      <c r="BC96" s="123">
        <v>102.3</v>
      </c>
      <c r="BD96" s="3">
        <v>104.2</v>
      </c>
      <c r="BE96" s="86"/>
      <c r="BF96" s="86"/>
      <c r="BG96" s="86"/>
      <c r="BH96" s="86" t="s">
        <v>407</v>
      </c>
      <c r="BI96" s="92"/>
      <c r="BJ96" s="86"/>
      <c r="BK96" s="86" t="s">
        <v>407</v>
      </c>
      <c r="BL96" s="86" t="s">
        <v>407</v>
      </c>
      <c r="BM96" s="86"/>
      <c r="BN96" s="86" t="s">
        <v>407</v>
      </c>
      <c r="BO96" s="86" t="s">
        <v>407</v>
      </c>
      <c r="BP96" s="3" t="s">
        <v>407</v>
      </c>
      <c r="BQ96" s="3" t="s">
        <v>407</v>
      </c>
      <c r="BR96" s="3" t="s">
        <v>407</v>
      </c>
      <c r="BV96" s="3" t="s">
        <v>407</v>
      </c>
      <c r="BY96" s="3" t="s">
        <v>407</v>
      </c>
      <c r="BZ96" s="3" t="s">
        <v>407</v>
      </c>
      <c r="CB96" s="3" t="s">
        <v>407</v>
      </c>
      <c r="CC96" s="3" t="s">
        <v>407</v>
      </c>
      <c r="CD96" s="3" t="s">
        <v>407</v>
      </c>
      <c r="CE96" s="85">
        <v>36465194</v>
      </c>
      <c r="CF96" s="82">
        <v>0</v>
      </c>
      <c r="CG96" s="82">
        <v>0</v>
      </c>
      <c r="CH96" s="82">
        <v>0</v>
      </c>
      <c r="CI96" s="82" t="s">
        <v>407</v>
      </c>
      <c r="CJ96" s="82">
        <v>0</v>
      </c>
      <c r="CK96" s="82">
        <v>0</v>
      </c>
      <c r="CL96" s="82" t="s">
        <v>407</v>
      </c>
      <c r="CM96" s="82" t="s">
        <v>407</v>
      </c>
      <c r="CN96" s="82">
        <v>0</v>
      </c>
      <c r="CO96" s="82" t="s">
        <v>407</v>
      </c>
      <c r="CP96" s="82" t="s">
        <v>407</v>
      </c>
      <c r="CQ96" s="82" t="s">
        <v>407</v>
      </c>
      <c r="CR96" s="131">
        <v>122</v>
      </c>
      <c r="CS96" s="131">
        <v>0</v>
      </c>
      <c r="CT96" s="131">
        <v>0</v>
      </c>
      <c r="CU96" s="132">
        <v>0</v>
      </c>
      <c r="CV96" s="3" t="s">
        <v>407</v>
      </c>
      <c r="CW96" s="79">
        <v>0</v>
      </c>
      <c r="CX96" s="131">
        <v>0</v>
      </c>
      <c r="CY96" s="131">
        <v>0</v>
      </c>
      <c r="CZ96" s="80" t="s">
        <v>407</v>
      </c>
      <c r="DA96" s="80" t="s">
        <v>407</v>
      </c>
      <c r="DB96" s="79">
        <v>0</v>
      </c>
      <c r="DC96" s="131">
        <v>0</v>
      </c>
      <c r="DD96" s="3" t="s">
        <v>407</v>
      </c>
      <c r="DE96" s="3" t="s">
        <v>407</v>
      </c>
      <c r="DF96" s="3" t="s">
        <v>407</v>
      </c>
      <c r="DG96" s="79">
        <v>0</v>
      </c>
      <c r="DH96" s="4">
        <v>122</v>
      </c>
      <c r="DI96" s="80">
        <v>106.35</v>
      </c>
      <c r="DJ96" s="217">
        <v>99.67</v>
      </c>
      <c r="DK96" s="80">
        <v>100.87</v>
      </c>
      <c r="DL96" s="3">
        <v>135</v>
      </c>
      <c r="DP96" s="1"/>
      <c r="DQ96" s="1"/>
    </row>
    <row r="97" spans="1:121" s="3" customFormat="1" ht="15" x14ac:dyDescent="0.25">
      <c r="A97" s="303">
        <v>121</v>
      </c>
      <c r="B97">
        <v>105</v>
      </c>
      <c r="C97" s="3" t="s">
        <v>102</v>
      </c>
      <c r="D97" s="3" t="s">
        <v>447</v>
      </c>
      <c r="E97" s="14">
        <v>2020</v>
      </c>
      <c r="F97" s="82">
        <v>25038</v>
      </c>
      <c r="G97" s="82">
        <v>1551342</v>
      </c>
      <c r="H97" s="82">
        <v>1130451</v>
      </c>
      <c r="I97" s="82">
        <v>4984</v>
      </c>
      <c r="J97" s="82">
        <v>306215</v>
      </c>
      <c r="K97" s="82">
        <v>232131</v>
      </c>
      <c r="L97" s="131">
        <v>119</v>
      </c>
      <c r="M97" s="131">
        <v>0</v>
      </c>
      <c r="N97" s="131">
        <v>0</v>
      </c>
      <c r="O97" s="132">
        <v>0</v>
      </c>
      <c r="P97" s="3" t="s">
        <v>407</v>
      </c>
      <c r="Q97" s="79">
        <v>0</v>
      </c>
      <c r="R97" s="131">
        <v>0</v>
      </c>
      <c r="S97" s="131">
        <v>0</v>
      </c>
      <c r="T97" s="80" t="s">
        <v>407</v>
      </c>
      <c r="U97" s="80" t="s">
        <v>407</v>
      </c>
      <c r="V97" s="79">
        <v>0</v>
      </c>
      <c r="W97" s="131">
        <v>0</v>
      </c>
      <c r="X97" s="3" t="s">
        <v>407</v>
      </c>
      <c r="Y97" s="3" t="s">
        <v>407</v>
      </c>
      <c r="Z97" s="3" t="s">
        <v>407</v>
      </c>
      <c r="AA97" s="79">
        <v>0</v>
      </c>
      <c r="AB97" s="4">
        <v>119</v>
      </c>
      <c r="AC97" s="80">
        <v>106.36</v>
      </c>
      <c r="AD97" s="80">
        <v>99.68</v>
      </c>
      <c r="AE97" s="3">
        <v>100.88</v>
      </c>
      <c r="AF97" s="81">
        <v>130</v>
      </c>
      <c r="AG97" s="105">
        <v>58240696</v>
      </c>
      <c r="AH97" s="105">
        <v>0</v>
      </c>
      <c r="AI97" s="105">
        <v>0</v>
      </c>
      <c r="AJ97" s="105">
        <v>0</v>
      </c>
      <c r="AK97" s="82" t="s">
        <v>407</v>
      </c>
      <c r="AL97" s="135">
        <v>0</v>
      </c>
      <c r="AM97" s="135">
        <v>0</v>
      </c>
      <c r="AN97" s="82" t="s">
        <v>407</v>
      </c>
      <c r="AO97" s="82" t="s">
        <v>407</v>
      </c>
      <c r="AP97" s="105">
        <v>0</v>
      </c>
      <c r="AQ97" s="82" t="s">
        <v>407</v>
      </c>
      <c r="AR97" s="82" t="s">
        <v>407</v>
      </c>
      <c r="AS97" s="82" t="s">
        <v>407</v>
      </c>
      <c r="AT97" s="104">
        <v>2326</v>
      </c>
      <c r="AU97" s="82">
        <v>4198</v>
      </c>
      <c r="AV97" s="82">
        <v>3770</v>
      </c>
      <c r="AW97" s="80">
        <v>1538.97</v>
      </c>
      <c r="AX97" s="82">
        <v>25038</v>
      </c>
      <c r="AY97" s="80">
        <v>16.269300934236199</v>
      </c>
      <c r="AZ97" s="83">
        <v>5.4999999999999997E-3</v>
      </c>
      <c r="BA97" s="3">
        <v>145</v>
      </c>
      <c r="BB97" s="3">
        <v>26236</v>
      </c>
      <c r="BC97" s="123">
        <v>102.3</v>
      </c>
      <c r="BD97" s="3">
        <v>104.2</v>
      </c>
      <c r="BE97" s="86"/>
      <c r="BF97" s="86"/>
      <c r="BG97" s="86"/>
      <c r="BH97" s="86" t="s">
        <v>407</v>
      </c>
      <c r="BI97" s="92"/>
      <c r="BJ97" s="86"/>
      <c r="BK97" s="86" t="s">
        <v>407</v>
      </c>
      <c r="BL97" s="86" t="s">
        <v>407</v>
      </c>
      <c r="BM97" s="86"/>
      <c r="BN97" s="86" t="s">
        <v>407</v>
      </c>
      <c r="BO97" s="86" t="s">
        <v>407</v>
      </c>
      <c r="BP97" s="3" t="s">
        <v>407</v>
      </c>
      <c r="BQ97" s="3" t="s">
        <v>407</v>
      </c>
      <c r="BR97" s="3" t="s">
        <v>407</v>
      </c>
      <c r="BV97" s="3" t="s">
        <v>407</v>
      </c>
      <c r="BY97" s="3" t="s">
        <v>407</v>
      </c>
      <c r="BZ97" s="3" t="s">
        <v>407</v>
      </c>
      <c r="CB97" s="3" t="s">
        <v>407</v>
      </c>
      <c r="CC97" s="3" t="s">
        <v>407</v>
      </c>
      <c r="CD97" s="3" t="s">
        <v>407</v>
      </c>
      <c r="CE97" s="85">
        <v>89675905</v>
      </c>
      <c r="CF97" s="82">
        <v>0</v>
      </c>
      <c r="CG97" s="82">
        <v>0</v>
      </c>
      <c r="CH97" s="82">
        <v>0</v>
      </c>
      <c r="CI97" s="82" t="s">
        <v>407</v>
      </c>
      <c r="CJ97" s="82">
        <v>0</v>
      </c>
      <c r="CK97" s="82">
        <v>0</v>
      </c>
      <c r="CL97" s="82" t="s">
        <v>407</v>
      </c>
      <c r="CM97" s="82" t="s">
        <v>407</v>
      </c>
      <c r="CN97" s="82">
        <v>0</v>
      </c>
      <c r="CO97" s="82" t="s">
        <v>407</v>
      </c>
      <c r="CP97" s="82" t="s">
        <v>407</v>
      </c>
      <c r="CQ97" s="82" t="s">
        <v>407</v>
      </c>
      <c r="CR97" s="131">
        <v>119</v>
      </c>
      <c r="CS97" s="131">
        <v>0</v>
      </c>
      <c r="CT97" s="131">
        <v>0</v>
      </c>
      <c r="CU97" s="132">
        <v>0</v>
      </c>
      <c r="CV97" s="3" t="s">
        <v>407</v>
      </c>
      <c r="CW97" s="79">
        <v>0</v>
      </c>
      <c r="CX97" s="131">
        <v>0</v>
      </c>
      <c r="CY97" s="131">
        <v>0</v>
      </c>
      <c r="CZ97" s="80" t="s">
        <v>407</v>
      </c>
      <c r="DA97" s="80" t="s">
        <v>407</v>
      </c>
      <c r="DB97" s="79">
        <v>0</v>
      </c>
      <c r="DC97" s="131">
        <v>0</v>
      </c>
      <c r="DD97" s="3" t="s">
        <v>407</v>
      </c>
      <c r="DE97" s="3" t="s">
        <v>407</v>
      </c>
      <c r="DF97" s="3" t="s">
        <v>407</v>
      </c>
      <c r="DG97" s="79">
        <v>0</v>
      </c>
      <c r="DH97" s="4">
        <v>119</v>
      </c>
      <c r="DI97" s="80">
        <v>106.35</v>
      </c>
      <c r="DJ97" s="217">
        <v>99.67</v>
      </c>
      <c r="DK97" s="80">
        <v>100.87</v>
      </c>
      <c r="DL97" s="3">
        <v>135</v>
      </c>
      <c r="DP97" s="1"/>
      <c r="DQ97" s="1"/>
    </row>
    <row r="98" spans="1:121" s="3" customFormat="1" ht="15" x14ac:dyDescent="0.25">
      <c r="A98" s="303">
        <v>131</v>
      </c>
      <c r="B98">
        <v>106</v>
      </c>
      <c r="C98" s="3" t="s">
        <v>103</v>
      </c>
      <c r="D98" s="3" t="s">
        <v>448</v>
      </c>
      <c r="E98" s="14">
        <v>2020</v>
      </c>
      <c r="F98" s="82">
        <v>19004</v>
      </c>
      <c r="G98" s="82">
        <v>1551342</v>
      </c>
      <c r="H98" s="82">
        <v>1130451</v>
      </c>
      <c r="I98" s="82">
        <v>3861</v>
      </c>
      <c r="J98" s="82">
        <v>306215</v>
      </c>
      <c r="K98" s="82">
        <v>232131</v>
      </c>
      <c r="L98" s="131">
        <v>100</v>
      </c>
      <c r="M98" s="131">
        <v>0</v>
      </c>
      <c r="N98" s="131">
        <v>0</v>
      </c>
      <c r="O98" s="132">
        <v>0</v>
      </c>
      <c r="P98" s="3" t="s">
        <v>407</v>
      </c>
      <c r="Q98" s="79">
        <v>0</v>
      </c>
      <c r="R98" s="131">
        <v>0</v>
      </c>
      <c r="S98" s="131">
        <v>0</v>
      </c>
      <c r="T98" s="80" t="s">
        <v>407</v>
      </c>
      <c r="U98" s="80" t="s">
        <v>407</v>
      </c>
      <c r="V98" s="79">
        <v>0</v>
      </c>
      <c r="W98" s="131">
        <v>0</v>
      </c>
      <c r="X98" s="3" t="s">
        <v>407</v>
      </c>
      <c r="Y98" s="3" t="s">
        <v>407</v>
      </c>
      <c r="Z98" s="3" t="s">
        <v>407</v>
      </c>
      <c r="AA98" s="79">
        <v>0</v>
      </c>
      <c r="AB98" s="4">
        <v>100</v>
      </c>
      <c r="AC98" s="80">
        <v>106.36</v>
      </c>
      <c r="AD98" s="80">
        <v>99.68</v>
      </c>
      <c r="AE98" s="3">
        <v>100.88</v>
      </c>
      <c r="AF98" s="81">
        <v>130</v>
      </c>
      <c r="AG98" s="105">
        <v>61419036</v>
      </c>
      <c r="AH98" s="105">
        <v>0</v>
      </c>
      <c r="AI98" s="105">
        <v>0</v>
      </c>
      <c r="AJ98" s="105">
        <v>0</v>
      </c>
      <c r="AK98" s="82" t="s">
        <v>407</v>
      </c>
      <c r="AL98" s="135">
        <v>0</v>
      </c>
      <c r="AM98" s="135">
        <v>0</v>
      </c>
      <c r="AN98" s="82" t="s">
        <v>407</v>
      </c>
      <c r="AO98" s="82" t="s">
        <v>407</v>
      </c>
      <c r="AP98" s="105">
        <v>0</v>
      </c>
      <c r="AQ98" s="82" t="s">
        <v>407</v>
      </c>
      <c r="AR98" s="82" t="s">
        <v>407</v>
      </c>
      <c r="AS98" s="82" t="s">
        <v>407</v>
      </c>
      <c r="AT98" s="104">
        <v>3232</v>
      </c>
      <c r="AU98" s="82">
        <v>4198</v>
      </c>
      <c r="AV98" s="82">
        <v>3770</v>
      </c>
      <c r="AW98" s="80">
        <v>2485.7399999999998</v>
      </c>
      <c r="AX98" s="82">
        <v>19004</v>
      </c>
      <c r="AY98" s="80">
        <v>7.6451932729041596</v>
      </c>
      <c r="AZ98" s="83">
        <v>0.17749999999999999</v>
      </c>
      <c r="BA98" s="3">
        <v>2205</v>
      </c>
      <c r="BB98" s="3">
        <v>12422</v>
      </c>
      <c r="BC98" s="123">
        <v>102.3</v>
      </c>
      <c r="BD98" s="3">
        <v>104.2</v>
      </c>
      <c r="BE98" s="86"/>
      <c r="BF98" s="86"/>
      <c r="BG98" s="86"/>
      <c r="BH98" s="86" t="s">
        <v>407</v>
      </c>
      <c r="BI98" s="92"/>
      <c r="BJ98" s="86"/>
      <c r="BK98" s="86" t="s">
        <v>407</v>
      </c>
      <c r="BL98" s="86" t="s">
        <v>407</v>
      </c>
      <c r="BM98" s="86"/>
      <c r="BN98" s="86" t="s">
        <v>407</v>
      </c>
      <c r="BO98" s="86" t="s">
        <v>407</v>
      </c>
      <c r="BP98" s="3" t="s">
        <v>407</v>
      </c>
      <c r="BQ98" s="3" t="s">
        <v>407</v>
      </c>
      <c r="BR98" s="3" t="s">
        <v>407</v>
      </c>
      <c r="BV98" s="3" t="s">
        <v>407</v>
      </c>
      <c r="BY98" s="3" t="s">
        <v>407</v>
      </c>
      <c r="BZ98" s="3" t="s">
        <v>407</v>
      </c>
      <c r="CB98" s="3" t="s">
        <v>407</v>
      </c>
      <c r="CC98" s="3" t="s">
        <v>407</v>
      </c>
      <c r="CD98" s="3" t="s">
        <v>407</v>
      </c>
      <c r="CE98" s="85">
        <v>68060934</v>
      </c>
      <c r="CF98" s="82">
        <v>0</v>
      </c>
      <c r="CG98" s="82">
        <v>0</v>
      </c>
      <c r="CH98" s="82">
        <v>0</v>
      </c>
      <c r="CI98" s="82" t="s">
        <v>407</v>
      </c>
      <c r="CJ98" s="82">
        <v>0</v>
      </c>
      <c r="CK98" s="82">
        <v>0</v>
      </c>
      <c r="CL98" s="82" t="s">
        <v>407</v>
      </c>
      <c r="CM98" s="82" t="s">
        <v>407</v>
      </c>
      <c r="CN98" s="82">
        <v>0</v>
      </c>
      <c r="CO98" s="82" t="s">
        <v>407</v>
      </c>
      <c r="CP98" s="82" t="s">
        <v>407</v>
      </c>
      <c r="CQ98" s="82" t="s">
        <v>407</v>
      </c>
      <c r="CR98" s="131">
        <v>100</v>
      </c>
      <c r="CS98" s="131">
        <v>0</v>
      </c>
      <c r="CT98" s="131">
        <v>0</v>
      </c>
      <c r="CU98" s="132">
        <v>0</v>
      </c>
      <c r="CV98" s="3" t="s">
        <v>407</v>
      </c>
      <c r="CW98" s="79">
        <v>0</v>
      </c>
      <c r="CX98" s="131">
        <v>0</v>
      </c>
      <c r="CY98" s="131">
        <v>0</v>
      </c>
      <c r="CZ98" s="80" t="s">
        <v>407</v>
      </c>
      <c r="DA98" s="80" t="s">
        <v>407</v>
      </c>
      <c r="DB98" s="79">
        <v>0</v>
      </c>
      <c r="DC98" s="131">
        <v>0</v>
      </c>
      <c r="DD98" s="3" t="s">
        <v>407</v>
      </c>
      <c r="DE98" s="3" t="s">
        <v>407</v>
      </c>
      <c r="DF98" s="3" t="s">
        <v>407</v>
      </c>
      <c r="DG98" s="79">
        <v>0</v>
      </c>
      <c r="DH98" s="4">
        <v>100</v>
      </c>
      <c r="DI98" s="80">
        <v>106.35</v>
      </c>
      <c r="DJ98" s="217">
        <v>99.67</v>
      </c>
      <c r="DK98" s="80">
        <v>100.87</v>
      </c>
      <c r="DL98" s="3">
        <v>135</v>
      </c>
      <c r="DP98" s="1"/>
      <c r="DQ98" s="1"/>
    </row>
    <row r="99" spans="1:121" s="3" customFormat="1" ht="15" x14ac:dyDescent="0.25">
      <c r="A99" s="303">
        <v>135</v>
      </c>
      <c r="B99">
        <v>110</v>
      </c>
      <c r="C99" s="3" t="s">
        <v>105</v>
      </c>
      <c r="D99" s="3" t="s">
        <v>448</v>
      </c>
      <c r="E99" s="14">
        <v>2020</v>
      </c>
      <c r="F99" s="82">
        <v>9189</v>
      </c>
      <c r="G99" s="82">
        <v>1551342</v>
      </c>
      <c r="H99" s="82">
        <v>1130451</v>
      </c>
      <c r="I99" s="82">
        <v>1974</v>
      </c>
      <c r="J99" s="82">
        <v>306215</v>
      </c>
      <c r="K99" s="82">
        <v>232131</v>
      </c>
      <c r="L99" s="131">
        <v>72</v>
      </c>
      <c r="M99" s="131">
        <v>0</v>
      </c>
      <c r="N99" s="131">
        <v>0</v>
      </c>
      <c r="O99" s="132">
        <v>0</v>
      </c>
      <c r="P99" s="3" t="s">
        <v>407</v>
      </c>
      <c r="Q99" s="79">
        <v>0</v>
      </c>
      <c r="R99" s="131">
        <v>0</v>
      </c>
      <c r="S99" s="131">
        <v>0</v>
      </c>
      <c r="T99" s="80" t="s">
        <v>407</v>
      </c>
      <c r="U99" s="80" t="s">
        <v>407</v>
      </c>
      <c r="V99" s="79">
        <v>0</v>
      </c>
      <c r="W99" s="131">
        <v>0</v>
      </c>
      <c r="X99" s="3" t="s">
        <v>407</v>
      </c>
      <c r="Y99" s="3" t="s">
        <v>407</v>
      </c>
      <c r="Z99" s="3" t="s">
        <v>407</v>
      </c>
      <c r="AA99" s="79">
        <v>0</v>
      </c>
      <c r="AB99" s="4">
        <v>72</v>
      </c>
      <c r="AC99" s="80">
        <v>106.36</v>
      </c>
      <c r="AD99" s="80">
        <v>99.68</v>
      </c>
      <c r="AE99" s="3">
        <v>100.88</v>
      </c>
      <c r="AF99" s="81">
        <v>130</v>
      </c>
      <c r="AG99" s="105">
        <v>105381049</v>
      </c>
      <c r="AH99" s="105">
        <v>0</v>
      </c>
      <c r="AI99" s="105">
        <v>0</v>
      </c>
      <c r="AJ99" s="105">
        <v>0</v>
      </c>
      <c r="AK99" s="82" t="s">
        <v>407</v>
      </c>
      <c r="AL99" s="135">
        <v>0</v>
      </c>
      <c r="AM99" s="135">
        <v>0</v>
      </c>
      <c r="AN99" s="82" t="s">
        <v>407</v>
      </c>
      <c r="AO99" s="82" t="s">
        <v>407</v>
      </c>
      <c r="AP99" s="105">
        <v>0</v>
      </c>
      <c r="AQ99" s="82" t="s">
        <v>407</v>
      </c>
      <c r="AR99" s="82" t="s">
        <v>407</v>
      </c>
      <c r="AS99" s="82" t="s">
        <v>407</v>
      </c>
      <c r="AT99" s="104">
        <v>11468</v>
      </c>
      <c r="AU99" s="82">
        <v>4198</v>
      </c>
      <c r="AV99" s="82">
        <v>3770</v>
      </c>
      <c r="AW99" s="80">
        <v>3563.58</v>
      </c>
      <c r="AX99" s="82">
        <v>9189</v>
      </c>
      <c r="AY99" s="80">
        <v>2.5785903125794101</v>
      </c>
      <c r="AZ99" s="83">
        <v>0</v>
      </c>
      <c r="BA99" s="3">
        <v>0</v>
      </c>
      <c r="BB99" s="3">
        <v>4133</v>
      </c>
      <c r="BC99" s="123">
        <v>102.3</v>
      </c>
      <c r="BD99" s="3">
        <v>104.2</v>
      </c>
      <c r="BE99" s="86"/>
      <c r="BF99" s="86"/>
      <c r="BG99" s="86"/>
      <c r="BH99" s="86" t="s">
        <v>407</v>
      </c>
      <c r="BI99" s="92"/>
      <c r="BJ99" s="86"/>
      <c r="BK99" s="86" t="s">
        <v>407</v>
      </c>
      <c r="BL99" s="86" t="s">
        <v>407</v>
      </c>
      <c r="BM99" s="86"/>
      <c r="BN99" s="86" t="s">
        <v>407</v>
      </c>
      <c r="BO99" s="86" t="s">
        <v>407</v>
      </c>
      <c r="BP99" s="3" t="s">
        <v>407</v>
      </c>
      <c r="BQ99" s="3" t="s">
        <v>407</v>
      </c>
      <c r="BR99" s="3" t="s">
        <v>407</v>
      </c>
      <c r="BV99" s="3" t="s">
        <v>407</v>
      </c>
      <c r="BY99" s="3" t="s">
        <v>407</v>
      </c>
      <c r="BZ99" s="3" t="s">
        <v>407</v>
      </c>
      <c r="CB99" s="3" t="s">
        <v>407</v>
      </c>
      <c r="CC99" s="3" t="s">
        <v>407</v>
      </c>
      <c r="CD99" s="3" t="s">
        <v>407</v>
      </c>
      <c r="CE99" s="85">
        <v>58850397</v>
      </c>
      <c r="CF99" s="82">
        <v>0</v>
      </c>
      <c r="CG99" s="82">
        <v>0</v>
      </c>
      <c r="CH99" s="82">
        <v>0</v>
      </c>
      <c r="CI99" s="82" t="s">
        <v>407</v>
      </c>
      <c r="CJ99" s="82">
        <v>0</v>
      </c>
      <c r="CK99" s="82">
        <v>0</v>
      </c>
      <c r="CL99" s="82" t="s">
        <v>407</v>
      </c>
      <c r="CM99" s="82" t="s">
        <v>407</v>
      </c>
      <c r="CN99" s="82">
        <v>0</v>
      </c>
      <c r="CO99" s="82" t="s">
        <v>407</v>
      </c>
      <c r="CP99" s="82" t="s">
        <v>407</v>
      </c>
      <c r="CQ99" s="82" t="s">
        <v>407</v>
      </c>
      <c r="CR99" s="131">
        <v>72</v>
      </c>
      <c r="CS99" s="131">
        <v>0</v>
      </c>
      <c r="CT99" s="131">
        <v>0</v>
      </c>
      <c r="CU99" s="132">
        <v>0</v>
      </c>
      <c r="CV99" s="3" t="s">
        <v>407</v>
      </c>
      <c r="CW99" s="79">
        <v>0</v>
      </c>
      <c r="CX99" s="131">
        <v>0</v>
      </c>
      <c r="CY99" s="131">
        <v>0</v>
      </c>
      <c r="CZ99" s="80" t="s">
        <v>407</v>
      </c>
      <c r="DA99" s="80" t="s">
        <v>407</v>
      </c>
      <c r="DB99" s="79">
        <v>0</v>
      </c>
      <c r="DC99" s="131">
        <v>0</v>
      </c>
      <c r="DD99" s="3" t="s">
        <v>407</v>
      </c>
      <c r="DE99" s="3" t="s">
        <v>407</v>
      </c>
      <c r="DF99" s="3" t="s">
        <v>407</v>
      </c>
      <c r="DG99" s="79">
        <v>0</v>
      </c>
      <c r="DH99" s="4">
        <v>72</v>
      </c>
      <c r="DI99" s="80">
        <v>106.35</v>
      </c>
      <c r="DJ99" s="217">
        <v>99.67</v>
      </c>
      <c r="DK99" s="80">
        <v>100.87</v>
      </c>
      <c r="DL99" s="3">
        <v>135</v>
      </c>
      <c r="DP99" s="1"/>
      <c r="DQ99" s="1"/>
    </row>
    <row r="100" spans="1:121" s="3" customFormat="1" ht="15" x14ac:dyDescent="0.25">
      <c r="A100" s="303">
        <v>136</v>
      </c>
      <c r="B100">
        <v>111</v>
      </c>
      <c r="C100" s="3" t="s">
        <v>106</v>
      </c>
      <c r="D100" s="3" t="s">
        <v>448</v>
      </c>
      <c r="E100" s="14">
        <v>2020</v>
      </c>
      <c r="F100" s="82">
        <v>7880</v>
      </c>
      <c r="G100" s="82">
        <v>1551342</v>
      </c>
      <c r="H100" s="82">
        <v>1130451</v>
      </c>
      <c r="I100" s="82">
        <v>1717</v>
      </c>
      <c r="J100" s="82">
        <v>306215</v>
      </c>
      <c r="K100" s="82">
        <v>232131</v>
      </c>
      <c r="L100" s="131">
        <v>106</v>
      </c>
      <c r="M100" s="131">
        <v>0</v>
      </c>
      <c r="N100" s="131">
        <v>0</v>
      </c>
      <c r="O100" s="132">
        <v>0</v>
      </c>
      <c r="P100" s="3" t="s">
        <v>407</v>
      </c>
      <c r="Q100" s="79">
        <v>0</v>
      </c>
      <c r="R100" s="131">
        <v>0</v>
      </c>
      <c r="S100" s="131">
        <v>0</v>
      </c>
      <c r="T100" s="80" t="s">
        <v>407</v>
      </c>
      <c r="U100" s="80" t="s">
        <v>407</v>
      </c>
      <c r="V100" s="79">
        <v>0</v>
      </c>
      <c r="W100" s="131">
        <v>0</v>
      </c>
      <c r="X100" s="3" t="s">
        <v>407</v>
      </c>
      <c r="Y100" s="3" t="s">
        <v>407</v>
      </c>
      <c r="Z100" s="3" t="s">
        <v>407</v>
      </c>
      <c r="AA100" s="79">
        <v>0</v>
      </c>
      <c r="AB100" s="4">
        <v>106</v>
      </c>
      <c r="AC100" s="80">
        <v>106.36</v>
      </c>
      <c r="AD100" s="80">
        <v>99.68</v>
      </c>
      <c r="AE100" s="3">
        <v>100.88</v>
      </c>
      <c r="AF100" s="81">
        <v>130</v>
      </c>
      <c r="AG100" s="105">
        <v>25564594</v>
      </c>
      <c r="AH100" s="105">
        <v>0</v>
      </c>
      <c r="AI100" s="105">
        <v>0</v>
      </c>
      <c r="AJ100" s="105">
        <v>0</v>
      </c>
      <c r="AK100" s="82" t="s">
        <v>407</v>
      </c>
      <c r="AL100" s="135">
        <v>0</v>
      </c>
      <c r="AM100" s="135">
        <v>0</v>
      </c>
      <c r="AN100" s="82" t="s">
        <v>407</v>
      </c>
      <c r="AO100" s="82" t="s">
        <v>407</v>
      </c>
      <c r="AP100" s="105">
        <v>0</v>
      </c>
      <c r="AQ100" s="82" t="s">
        <v>407</v>
      </c>
      <c r="AR100" s="82" t="s">
        <v>407</v>
      </c>
      <c r="AS100" s="82" t="s">
        <v>407</v>
      </c>
      <c r="AT100" s="104">
        <v>3244</v>
      </c>
      <c r="AU100" s="82">
        <v>4198</v>
      </c>
      <c r="AV100" s="82">
        <v>3770</v>
      </c>
      <c r="AW100" s="80">
        <v>919.59</v>
      </c>
      <c r="AX100" s="82">
        <v>7880</v>
      </c>
      <c r="AY100" s="80">
        <v>8.5689922589541307</v>
      </c>
      <c r="AZ100" s="83">
        <v>0.1678</v>
      </c>
      <c r="BA100" s="3">
        <v>2327</v>
      </c>
      <c r="BB100" s="3">
        <v>13868</v>
      </c>
      <c r="BC100" s="123">
        <v>102.3</v>
      </c>
      <c r="BD100" s="3">
        <v>104.2</v>
      </c>
      <c r="BE100" s="86"/>
      <c r="BF100" s="86"/>
      <c r="BG100" s="86"/>
      <c r="BH100" s="86" t="s">
        <v>407</v>
      </c>
      <c r="BI100" s="92"/>
      <c r="BJ100" s="86"/>
      <c r="BK100" s="86" t="s">
        <v>407</v>
      </c>
      <c r="BL100" s="86" t="s">
        <v>407</v>
      </c>
      <c r="BM100" s="86"/>
      <c r="BN100" s="86" t="s">
        <v>407</v>
      </c>
      <c r="BO100" s="86" t="s">
        <v>407</v>
      </c>
      <c r="BP100" s="3" t="s">
        <v>407</v>
      </c>
      <c r="BQ100" s="3" t="s">
        <v>407</v>
      </c>
      <c r="BR100" s="3" t="s">
        <v>407</v>
      </c>
      <c r="BV100" s="3" t="s">
        <v>407</v>
      </c>
      <c r="BY100" s="3" t="s">
        <v>407</v>
      </c>
      <c r="BZ100" s="3" t="s">
        <v>407</v>
      </c>
      <c r="CB100" s="3" t="s">
        <v>407</v>
      </c>
      <c r="CC100" s="3" t="s">
        <v>407</v>
      </c>
      <c r="CD100" s="3" t="s">
        <v>407</v>
      </c>
      <c r="CE100" s="85">
        <v>28224094</v>
      </c>
      <c r="CF100" s="82">
        <v>0</v>
      </c>
      <c r="CG100" s="82">
        <v>0</v>
      </c>
      <c r="CH100" s="82">
        <v>0</v>
      </c>
      <c r="CI100" s="82" t="s">
        <v>407</v>
      </c>
      <c r="CJ100" s="82">
        <v>0</v>
      </c>
      <c r="CK100" s="82">
        <v>0</v>
      </c>
      <c r="CL100" s="82" t="s">
        <v>407</v>
      </c>
      <c r="CM100" s="82" t="s">
        <v>407</v>
      </c>
      <c r="CN100" s="82">
        <v>0</v>
      </c>
      <c r="CO100" s="82" t="s">
        <v>407</v>
      </c>
      <c r="CP100" s="82" t="s">
        <v>407</v>
      </c>
      <c r="CQ100" s="82" t="s">
        <v>407</v>
      </c>
      <c r="CR100" s="131">
        <v>106</v>
      </c>
      <c r="CS100" s="131">
        <v>0</v>
      </c>
      <c r="CT100" s="131">
        <v>0</v>
      </c>
      <c r="CU100" s="132">
        <v>0</v>
      </c>
      <c r="CV100" s="3" t="s">
        <v>407</v>
      </c>
      <c r="CW100" s="79">
        <v>0</v>
      </c>
      <c r="CX100" s="131">
        <v>0</v>
      </c>
      <c r="CY100" s="131">
        <v>0</v>
      </c>
      <c r="CZ100" s="80" t="s">
        <v>407</v>
      </c>
      <c r="DA100" s="80" t="s">
        <v>407</v>
      </c>
      <c r="DB100" s="79">
        <v>0</v>
      </c>
      <c r="DC100" s="131">
        <v>0</v>
      </c>
      <c r="DD100" s="3" t="s">
        <v>407</v>
      </c>
      <c r="DE100" s="3" t="s">
        <v>407</v>
      </c>
      <c r="DF100" s="3" t="s">
        <v>407</v>
      </c>
      <c r="DG100" s="79">
        <v>0</v>
      </c>
      <c r="DH100" s="4">
        <v>106</v>
      </c>
      <c r="DI100" s="80">
        <v>106.35</v>
      </c>
      <c r="DJ100" s="217">
        <v>99.67</v>
      </c>
      <c r="DK100" s="80">
        <v>100.87</v>
      </c>
      <c r="DL100" s="3">
        <v>135</v>
      </c>
      <c r="DP100" s="1"/>
      <c r="DQ100" s="1"/>
    </row>
    <row r="101" spans="1:121" s="3" customFormat="1" ht="15" x14ac:dyDescent="0.25">
      <c r="A101" s="303">
        <v>137</v>
      </c>
      <c r="B101">
        <v>112</v>
      </c>
      <c r="C101" s="3" t="s">
        <v>107</v>
      </c>
      <c r="D101" s="3" t="s">
        <v>448</v>
      </c>
      <c r="E101" s="14">
        <v>2020</v>
      </c>
      <c r="F101" s="82">
        <v>5118</v>
      </c>
      <c r="G101" s="82">
        <v>1551342</v>
      </c>
      <c r="H101" s="82">
        <v>1130451</v>
      </c>
      <c r="I101" s="82">
        <v>986</v>
      </c>
      <c r="J101" s="82">
        <v>306215</v>
      </c>
      <c r="K101" s="82">
        <v>232131</v>
      </c>
      <c r="L101" s="131">
        <v>88</v>
      </c>
      <c r="M101" s="131">
        <v>0</v>
      </c>
      <c r="N101" s="131">
        <v>0</v>
      </c>
      <c r="O101" s="132">
        <v>0</v>
      </c>
      <c r="P101" s="3" t="s">
        <v>407</v>
      </c>
      <c r="Q101" s="79">
        <v>0</v>
      </c>
      <c r="R101" s="131">
        <v>0</v>
      </c>
      <c r="S101" s="131">
        <v>0</v>
      </c>
      <c r="T101" s="80" t="s">
        <v>407</v>
      </c>
      <c r="U101" s="80" t="s">
        <v>407</v>
      </c>
      <c r="V101" s="79">
        <v>0</v>
      </c>
      <c r="W101" s="131">
        <v>0</v>
      </c>
      <c r="X101" s="3" t="s">
        <v>407</v>
      </c>
      <c r="Y101" s="3" t="s">
        <v>407</v>
      </c>
      <c r="Z101" s="3" t="s">
        <v>407</v>
      </c>
      <c r="AA101" s="79">
        <v>0</v>
      </c>
      <c r="AB101" s="4">
        <v>88</v>
      </c>
      <c r="AC101" s="80">
        <v>106.36</v>
      </c>
      <c r="AD101" s="80">
        <v>99.68</v>
      </c>
      <c r="AE101" s="3">
        <v>100.88</v>
      </c>
      <c r="AF101" s="81">
        <v>130</v>
      </c>
      <c r="AG101" s="105">
        <v>25761381</v>
      </c>
      <c r="AH101" s="105">
        <v>0</v>
      </c>
      <c r="AI101" s="105">
        <v>0</v>
      </c>
      <c r="AJ101" s="105">
        <v>0</v>
      </c>
      <c r="AK101" s="82" t="s">
        <v>407</v>
      </c>
      <c r="AL101" s="135">
        <v>0</v>
      </c>
      <c r="AM101" s="135">
        <v>0</v>
      </c>
      <c r="AN101" s="82" t="s">
        <v>407</v>
      </c>
      <c r="AO101" s="82" t="s">
        <v>407</v>
      </c>
      <c r="AP101" s="105">
        <v>0</v>
      </c>
      <c r="AQ101" s="82" t="s">
        <v>407</v>
      </c>
      <c r="AR101" s="82" t="s">
        <v>407</v>
      </c>
      <c r="AS101" s="82" t="s">
        <v>407</v>
      </c>
      <c r="AT101" s="104">
        <v>5033</v>
      </c>
      <c r="AU101" s="82">
        <v>4198</v>
      </c>
      <c r="AV101" s="82">
        <v>3770</v>
      </c>
      <c r="AW101" s="80">
        <v>1847.86</v>
      </c>
      <c r="AX101" s="82">
        <v>5118</v>
      </c>
      <c r="AY101" s="80">
        <v>2.7696911789206502</v>
      </c>
      <c r="AZ101" s="83">
        <v>4.6600000000000003E-2</v>
      </c>
      <c r="BA101" s="3">
        <v>208</v>
      </c>
      <c r="BB101" s="3">
        <v>4465</v>
      </c>
      <c r="BC101" s="123">
        <v>102.3</v>
      </c>
      <c r="BD101" s="3">
        <v>104.2</v>
      </c>
      <c r="BE101" s="86"/>
      <c r="BF101" s="86"/>
      <c r="BG101" s="86"/>
      <c r="BH101" s="86" t="s">
        <v>407</v>
      </c>
      <c r="BI101" s="92"/>
      <c r="BJ101" s="86"/>
      <c r="BK101" s="86" t="s">
        <v>407</v>
      </c>
      <c r="BL101" s="86" t="s">
        <v>407</v>
      </c>
      <c r="BM101" s="86"/>
      <c r="BN101" s="86" t="s">
        <v>407</v>
      </c>
      <c r="BO101" s="86" t="s">
        <v>407</v>
      </c>
      <c r="BP101" s="86" t="s">
        <v>407</v>
      </c>
      <c r="BQ101" s="86" t="s">
        <v>407</v>
      </c>
      <c r="BR101" s="86" t="s">
        <v>407</v>
      </c>
      <c r="BV101" s="3" t="s">
        <v>407</v>
      </c>
      <c r="BY101" s="3" t="s">
        <v>407</v>
      </c>
      <c r="BZ101" s="3" t="s">
        <v>407</v>
      </c>
      <c r="CB101" s="3" t="s">
        <v>407</v>
      </c>
      <c r="CC101" s="3" t="s">
        <v>407</v>
      </c>
      <c r="CD101" s="3" t="s">
        <v>407</v>
      </c>
      <c r="CE101" s="85">
        <v>22624959</v>
      </c>
      <c r="CF101" s="82">
        <v>0</v>
      </c>
      <c r="CG101" s="82">
        <v>0</v>
      </c>
      <c r="CH101" s="82">
        <v>0</v>
      </c>
      <c r="CI101" s="82" t="s">
        <v>407</v>
      </c>
      <c r="CJ101" s="82">
        <v>0</v>
      </c>
      <c r="CK101" s="82">
        <v>0</v>
      </c>
      <c r="CL101" s="82" t="s">
        <v>407</v>
      </c>
      <c r="CM101" s="82" t="s">
        <v>407</v>
      </c>
      <c r="CN101" s="82">
        <v>0</v>
      </c>
      <c r="CO101" s="82" t="s">
        <v>407</v>
      </c>
      <c r="CP101" s="82" t="s">
        <v>407</v>
      </c>
      <c r="CQ101" s="82" t="s">
        <v>407</v>
      </c>
      <c r="CR101" s="131">
        <v>88</v>
      </c>
      <c r="CS101" s="131">
        <v>0</v>
      </c>
      <c r="CT101" s="131">
        <v>0</v>
      </c>
      <c r="CU101" s="132">
        <v>0</v>
      </c>
      <c r="CV101" s="3" t="s">
        <v>407</v>
      </c>
      <c r="CW101" s="79">
        <v>0</v>
      </c>
      <c r="CX101" s="131">
        <v>0</v>
      </c>
      <c r="CY101" s="131">
        <v>0</v>
      </c>
      <c r="CZ101" s="80" t="s">
        <v>407</v>
      </c>
      <c r="DA101" s="80" t="s">
        <v>407</v>
      </c>
      <c r="DB101" s="79">
        <v>0</v>
      </c>
      <c r="DC101" s="131">
        <v>0</v>
      </c>
      <c r="DD101" s="3" t="s">
        <v>407</v>
      </c>
      <c r="DE101" s="3" t="s">
        <v>407</v>
      </c>
      <c r="DF101" s="3" t="s">
        <v>407</v>
      </c>
      <c r="DG101" s="79">
        <v>0</v>
      </c>
      <c r="DH101" s="4">
        <v>88</v>
      </c>
      <c r="DI101" s="80">
        <v>106.35</v>
      </c>
      <c r="DJ101" s="217">
        <v>99.67</v>
      </c>
      <c r="DK101" s="80">
        <v>100.87</v>
      </c>
      <c r="DL101" s="3">
        <v>135</v>
      </c>
      <c r="DP101" s="1"/>
      <c r="DQ101" s="1"/>
    </row>
    <row r="102" spans="1:121" s="3" customFormat="1" ht="15" x14ac:dyDescent="0.25">
      <c r="A102" s="303">
        <v>138</v>
      </c>
      <c r="B102">
        <v>113</v>
      </c>
      <c r="C102" s="3" t="s">
        <v>108</v>
      </c>
      <c r="D102" s="3" t="s">
        <v>448</v>
      </c>
      <c r="E102" s="14">
        <v>2020</v>
      </c>
      <c r="F102" s="82">
        <v>13647</v>
      </c>
      <c r="G102" s="82">
        <v>1551342</v>
      </c>
      <c r="H102" s="82">
        <v>1130451</v>
      </c>
      <c r="I102" s="82">
        <v>2936</v>
      </c>
      <c r="J102" s="82">
        <v>306215</v>
      </c>
      <c r="K102" s="82">
        <v>232131</v>
      </c>
      <c r="L102" s="131">
        <v>101</v>
      </c>
      <c r="M102" s="131">
        <v>0</v>
      </c>
      <c r="N102" s="131">
        <v>0</v>
      </c>
      <c r="O102" s="132">
        <v>0</v>
      </c>
      <c r="P102" s="3" t="s">
        <v>407</v>
      </c>
      <c r="Q102" s="79">
        <v>0</v>
      </c>
      <c r="R102" s="131">
        <v>0</v>
      </c>
      <c r="S102" s="131">
        <v>0</v>
      </c>
      <c r="T102" s="80" t="s">
        <v>407</v>
      </c>
      <c r="U102" s="80" t="s">
        <v>407</v>
      </c>
      <c r="V102" s="79">
        <v>0</v>
      </c>
      <c r="W102" s="131">
        <v>0</v>
      </c>
      <c r="X102" s="3" t="s">
        <v>407</v>
      </c>
      <c r="Y102" s="3" t="s">
        <v>407</v>
      </c>
      <c r="Z102" s="3" t="s">
        <v>407</v>
      </c>
      <c r="AA102" s="79">
        <v>0</v>
      </c>
      <c r="AB102" s="4">
        <v>101</v>
      </c>
      <c r="AC102" s="80">
        <v>106.36</v>
      </c>
      <c r="AD102" s="80">
        <v>99.68</v>
      </c>
      <c r="AE102" s="3">
        <v>100.88</v>
      </c>
      <c r="AF102" s="81">
        <v>130</v>
      </c>
      <c r="AG102" s="105">
        <v>45514048</v>
      </c>
      <c r="AH102" s="105">
        <v>0</v>
      </c>
      <c r="AI102" s="105">
        <v>0</v>
      </c>
      <c r="AJ102" s="105">
        <v>0</v>
      </c>
      <c r="AK102" s="82" t="s">
        <v>407</v>
      </c>
      <c r="AL102" s="135">
        <v>0</v>
      </c>
      <c r="AM102" s="135">
        <v>0</v>
      </c>
      <c r="AN102" s="82" t="s">
        <v>407</v>
      </c>
      <c r="AO102" s="82" t="s">
        <v>407</v>
      </c>
      <c r="AP102" s="105">
        <v>0</v>
      </c>
      <c r="AQ102" s="82" t="s">
        <v>407</v>
      </c>
      <c r="AR102" s="82" t="s">
        <v>407</v>
      </c>
      <c r="AS102" s="82" t="s">
        <v>407</v>
      </c>
      <c r="AT102" s="104">
        <v>3335</v>
      </c>
      <c r="AU102" s="82">
        <v>4198</v>
      </c>
      <c r="AV102" s="82">
        <v>3770</v>
      </c>
      <c r="AW102" s="80">
        <v>1823.55</v>
      </c>
      <c r="AX102" s="82">
        <v>13647</v>
      </c>
      <c r="AY102" s="80">
        <v>7.4837479982475799</v>
      </c>
      <c r="AZ102" s="83">
        <v>1.41E-2</v>
      </c>
      <c r="BA102" s="3">
        <v>170</v>
      </c>
      <c r="BB102" s="3">
        <v>12059</v>
      </c>
      <c r="BC102" s="123">
        <v>102.3</v>
      </c>
      <c r="BD102" s="3">
        <v>104.2</v>
      </c>
      <c r="BE102" s="86"/>
      <c r="BF102" s="86"/>
      <c r="BG102" s="86"/>
      <c r="BH102" s="86" t="s">
        <v>407</v>
      </c>
      <c r="BI102" s="92"/>
      <c r="BJ102" s="86"/>
      <c r="BK102" s="86" t="s">
        <v>407</v>
      </c>
      <c r="BL102" s="86" t="s">
        <v>407</v>
      </c>
      <c r="BM102" s="86"/>
      <c r="BN102" s="86" t="s">
        <v>407</v>
      </c>
      <c r="BO102" s="86" t="s">
        <v>407</v>
      </c>
      <c r="BP102" s="86" t="s">
        <v>407</v>
      </c>
      <c r="BQ102" s="86" t="s">
        <v>407</v>
      </c>
      <c r="BR102" s="86" t="s">
        <v>407</v>
      </c>
      <c r="BV102" s="3" t="s">
        <v>407</v>
      </c>
      <c r="BY102" s="3" t="s">
        <v>407</v>
      </c>
      <c r="BZ102" s="3" t="s">
        <v>407</v>
      </c>
      <c r="CB102" s="3" t="s">
        <v>407</v>
      </c>
      <c r="CC102" s="3" t="s">
        <v>407</v>
      </c>
      <c r="CD102" s="3" t="s">
        <v>407</v>
      </c>
      <c r="CE102" s="85">
        <v>48878033</v>
      </c>
      <c r="CF102" s="82">
        <v>0</v>
      </c>
      <c r="CG102" s="82">
        <v>0</v>
      </c>
      <c r="CH102" s="82">
        <v>0</v>
      </c>
      <c r="CI102" s="82" t="s">
        <v>407</v>
      </c>
      <c r="CJ102" s="82">
        <v>0</v>
      </c>
      <c r="CK102" s="82">
        <v>0</v>
      </c>
      <c r="CL102" s="82" t="s">
        <v>407</v>
      </c>
      <c r="CM102" s="82" t="s">
        <v>407</v>
      </c>
      <c r="CN102" s="82">
        <v>0</v>
      </c>
      <c r="CO102" s="82" t="s">
        <v>407</v>
      </c>
      <c r="CP102" s="82" t="s">
        <v>407</v>
      </c>
      <c r="CQ102" s="82" t="s">
        <v>407</v>
      </c>
      <c r="CR102" s="131">
        <v>101</v>
      </c>
      <c r="CS102" s="131">
        <v>0</v>
      </c>
      <c r="CT102" s="131">
        <v>0</v>
      </c>
      <c r="CU102" s="132">
        <v>0</v>
      </c>
      <c r="CV102" s="3" t="s">
        <v>407</v>
      </c>
      <c r="CW102" s="79">
        <v>0</v>
      </c>
      <c r="CX102" s="131">
        <v>0</v>
      </c>
      <c r="CY102" s="131">
        <v>0</v>
      </c>
      <c r="CZ102" s="80" t="s">
        <v>407</v>
      </c>
      <c r="DA102" s="80" t="s">
        <v>407</v>
      </c>
      <c r="DB102" s="79">
        <v>0</v>
      </c>
      <c r="DC102" s="131">
        <v>0</v>
      </c>
      <c r="DD102" s="3" t="s">
        <v>407</v>
      </c>
      <c r="DE102" s="3" t="s">
        <v>407</v>
      </c>
      <c r="DF102" s="3" t="s">
        <v>407</v>
      </c>
      <c r="DG102" s="79">
        <v>0</v>
      </c>
      <c r="DH102" s="4">
        <v>101</v>
      </c>
      <c r="DI102" s="80">
        <v>106.35</v>
      </c>
      <c r="DJ102" s="217">
        <v>99.67</v>
      </c>
      <c r="DK102" s="80">
        <v>100.87</v>
      </c>
      <c r="DL102" s="3">
        <v>135</v>
      </c>
      <c r="DP102" s="1"/>
      <c r="DQ102" s="1"/>
    </row>
    <row r="103" spans="1:121" s="3" customFormat="1" ht="15" x14ac:dyDescent="0.25">
      <c r="A103" s="303">
        <v>139</v>
      </c>
      <c r="B103">
        <v>114</v>
      </c>
      <c r="C103" s="3" t="s">
        <v>109</v>
      </c>
      <c r="D103" s="3" t="s">
        <v>448</v>
      </c>
      <c r="E103" s="14">
        <v>2020</v>
      </c>
      <c r="F103" s="82">
        <v>6120</v>
      </c>
      <c r="G103" s="82">
        <v>1551342</v>
      </c>
      <c r="H103" s="82">
        <v>1130451</v>
      </c>
      <c r="I103" s="82">
        <v>1353</v>
      </c>
      <c r="J103" s="82">
        <v>306215</v>
      </c>
      <c r="K103" s="82">
        <v>232131</v>
      </c>
      <c r="L103" s="131">
        <v>73</v>
      </c>
      <c r="M103" s="131">
        <v>0</v>
      </c>
      <c r="N103" s="131">
        <v>0</v>
      </c>
      <c r="O103" s="132">
        <v>0</v>
      </c>
      <c r="P103" s="3" t="s">
        <v>407</v>
      </c>
      <c r="Q103" s="79">
        <v>0</v>
      </c>
      <c r="R103" s="131">
        <v>0</v>
      </c>
      <c r="S103" s="131">
        <v>0</v>
      </c>
      <c r="T103" s="80" t="s">
        <v>407</v>
      </c>
      <c r="U103" s="80" t="s">
        <v>407</v>
      </c>
      <c r="V103" s="79">
        <v>0</v>
      </c>
      <c r="W103" s="131">
        <v>0</v>
      </c>
      <c r="X103" s="3" t="s">
        <v>407</v>
      </c>
      <c r="Y103" s="3" t="s">
        <v>407</v>
      </c>
      <c r="Z103" s="3" t="s">
        <v>407</v>
      </c>
      <c r="AA103" s="79">
        <v>0</v>
      </c>
      <c r="AB103" s="4">
        <v>73</v>
      </c>
      <c r="AC103" s="80">
        <v>106.36</v>
      </c>
      <c r="AD103" s="80">
        <v>99.68</v>
      </c>
      <c r="AE103" s="3">
        <v>100.88</v>
      </c>
      <c r="AF103" s="81">
        <v>130</v>
      </c>
      <c r="AG103" s="105">
        <v>86634317</v>
      </c>
      <c r="AH103" s="105">
        <v>0</v>
      </c>
      <c r="AI103" s="105">
        <v>0</v>
      </c>
      <c r="AJ103" s="105">
        <v>0</v>
      </c>
      <c r="AK103" s="82" t="s">
        <v>407</v>
      </c>
      <c r="AL103" s="135">
        <v>0</v>
      </c>
      <c r="AM103" s="135">
        <v>0</v>
      </c>
      <c r="AN103" s="82" t="s">
        <v>407</v>
      </c>
      <c r="AO103" s="82" t="s">
        <v>407</v>
      </c>
      <c r="AP103" s="105">
        <v>0</v>
      </c>
      <c r="AQ103" s="82" t="s">
        <v>407</v>
      </c>
      <c r="AR103" s="82" t="s">
        <v>407</v>
      </c>
      <c r="AS103" s="82" t="s">
        <v>407</v>
      </c>
      <c r="AT103" s="104">
        <v>14156</v>
      </c>
      <c r="AU103" s="82">
        <v>4198</v>
      </c>
      <c r="AV103" s="82">
        <v>3770</v>
      </c>
      <c r="AW103" s="80">
        <v>2102.25</v>
      </c>
      <c r="AX103" s="82">
        <v>6120</v>
      </c>
      <c r="AY103" s="80">
        <v>2.9111724118208602</v>
      </c>
      <c r="AZ103" s="83">
        <v>3.0700000000000002E-2</v>
      </c>
      <c r="BA103" s="3">
        <v>144</v>
      </c>
      <c r="BB103" s="3">
        <v>4696</v>
      </c>
      <c r="BC103" s="123">
        <v>102.3</v>
      </c>
      <c r="BD103" s="3">
        <v>104.2</v>
      </c>
      <c r="BE103" s="86"/>
      <c r="BF103" s="86"/>
      <c r="BG103" s="86"/>
      <c r="BH103" s="86" t="s">
        <v>407</v>
      </c>
      <c r="BI103" s="92"/>
      <c r="BJ103" s="86"/>
      <c r="BK103" s="86" t="s">
        <v>407</v>
      </c>
      <c r="BL103" s="86" t="s">
        <v>407</v>
      </c>
      <c r="BM103" s="86"/>
      <c r="BN103" s="86" t="s">
        <v>407</v>
      </c>
      <c r="BO103" s="86" t="s">
        <v>407</v>
      </c>
      <c r="BP103" s="86" t="s">
        <v>407</v>
      </c>
      <c r="BQ103" s="86" t="s">
        <v>407</v>
      </c>
      <c r="BR103" s="86" t="s">
        <v>407</v>
      </c>
      <c r="BV103" s="3" t="s">
        <v>407</v>
      </c>
      <c r="BY103" s="3" t="s">
        <v>407</v>
      </c>
      <c r="BZ103" s="3" t="s">
        <v>407</v>
      </c>
      <c r="CB103" s="3" t="s">
        <v>407</v>
      </c>
      <c r="CC103" s="3" t="s">
        <v>407</v>
      </c>
      <c r="CD103" s="3" t="s">
        <v>407</v>
      </c>
      <c r="CE103" s="85">
        <v>44265866</v>
      </c>
      <c r="CF103" s="82">
        <v>0</v>
      </c>
      <c r="CG103" s="82">
        <v>0</v>
      </c>
      <c r="CH103" s="82">
        <v>0</v>
      </c>
      <c r="CI103" s="82" t="s">
        <v>407</v>
      </c>
      <c r="CJ103" s="82">
        <v>0</v>
      </c>
      <c r="CK103" s="82">
        <v>0</v>
      </c>
      <c r="CL103" s="82" t="s">
        <v>407</v>
      </c>
      <c r="CM103" s="82" t="s">
        <v>407</v>
      </c>
      <c r="CN103" s="82">
        <v>0</v>
      </c>
      <c r="CO103" s="82" t="s">
        <v>407</v>
      </c>
      <c r="CP103" s="82" t="s">
        <v>407</v>
      </c>
      <c r="CQ103" s="82" t="s">
        <v>407</v>
      </c>
      <c r="CR103" s="131">
        <v>73</v>
      </c>
      <c r="CS103" s="131">
        <v>0</v>
      </c>
      <c r="CT103" s="131">
        <v>0</v>
      </c>
      <c r="CU103" s="132">
        <v>0</v>
      </c>
      <c r="CV103" s="3" t="s">
        <v>407</v>
      </c>
      <c r="CW103" s="79">
        <v>0</v>
      </c>
      <c r="CX103" s="131">
        <v>0</v>
      </c>
      <c r="CY103" s="131">
        <v>0</v>
      </c>
      <c r="CZ103" s="80" t="s">
        <v>407</v>
      </c>
      <c r="DA103" s="80" t="s">
        <v>407</v>
      </c>
      <c r="DB103" s="79">
        <v>0</v>
      </c>
      <c r="DC103" s="131">
        <v>0</v>
      </c>
      <c r="DD103" s="3" t="s">
        <v>407</v>
      </c>
      <c r="DE103" s="3" t="s">
        <v>407</v>
      </c>
      <c r="DF103" s="3" t="s">
        <v>407</v>
      </c>
      <c r="DG103" s="79">
        <v>0</v>
      </c>
      <c r="DH103" s="4">
        <v>73</v>
      </c>
      <c r="DI103" s="80">
        <v>106.35</v>
      </c>
      <c r="DJ103" s="217">
        <v>99.67</v>
      </c>
      <c r="DK103" s="80">
        <v>100.87</v>
      </c>
      <c r="DL103" s="3">
        <v>135</v>
      </c>
      <c r="DP103" s="1"/>
      <c r="DQ103" s="1"/>
    </row>
    <row r="104" spans="1:121" s="3" customFormat="1" ht="15" x14ac:dyDescent="0.25">
      <c r="A104" s="303">
        <v>141</v>
      </c>
      <c r="B104">
        <v>116</v>
      </c>
      <c r="C104" s="3" t="s">
        <v>110</v>
      </c>
      <c r="D104" s="3" t="s">
        <v>448</v>
      </c>
      <c r="E104" s="14">
        <v>2020</v>
      </c>
      <c r="F104" s="82">
        <v>18263</v>
      </c>
      <c r="G104" s="82">
        <v>1551342</v>
      </c>
      <c r="H104" s="82">
        <v>1130451</v>
      </c>
      <c r="I104" s="82">
        <v>3638</v>
      </c>
      <c r="J104" s="82">
        <v>306215</v>
      </c>
      <c r="K104" s="82">
        <v>232131</v>
      </c>
      <c r="L104" s="131">
        <v>85</v>
      </c>
      <c r="M104" s="131">
        <v>0</v>
      </c>
      <c r="N104" s="131">
        <v>0</v>
      </c>
      <c r="O104" s="132">
        <v>0</v>
      </c>
      <c r="P104" s="3" t="s">
        <v>407</v>
      </c>
      <c r="Q104" s="79">
        <v>0</v>
      </c>
      <c r="R104" s="131">
        <v>0</v>
      </c>
      <c r="S104" s="131">
        <v>0</v>
      </c>
      <c r="T104" s="80" t="s">
        <v>407</v>
      </c>
      <c r="U104" s="80" t="s">
        <v>407</v>
      </c>
      <c r="V104" s="79">
        <v>0</v>
      </c>
      <c r="W104" s="131">
        <v>0</v>
      </c>
      <c r="X104" s="3" t="s">
        <v>407</v>
      </c>
      <c r="Y104" s="3" t="s">
        <v>407</v>
      </c>
      <c r="Z104" s="3" t="s">
        <v>407</v>
      </c>
      <c r="AA104" s="79">
        <v>0</v>
      </c>
      <c r="AB104" s="4">
        <v>85</v>
      </c>
      <c r="AC104" s="80">
        <v>106.36</v>
      </c>
      <c r="AD104" s="80">
        <v>99.68</v>
      </c>
      <c r="AE104" s="3">
        <v>100.88</v>
      </c>
      <c r="AF104" s="81">
        <v>130</v>
      </c>
      <c r="AG104" s="105">
        <v>92845088</v>
      </c>
      <c r="AH104" s="105">
        <v>0</v>
      </c>
      <c r="AI104" s="105">
        <v>0</v>
      </c>
      <c r="AJ104" s="105">
        <v>0</v>
      </c>
      <c r="AK104" s="82" t="s">
        <v>407</v>
      </c>
      <c r="AL104" s="135">
        <v>0</v>
      </c>
      <c r="AM104" s="135">
        <v>0</v>
      </c>
      <c r="AN104" s="82" t="s">
        <v>407</v>
      </c>
      <c r="AO104" s="82" t="s">
        <v>407</v>
      </c>
      <c r="AP104" s="105">
        <v>0</v>
      </c>
      <c r="AQ104" s="82" t="s">
        <v>407</v>
      </c>
      <c r="AR104" s="82" t="s">
        <v>407</v>
      </c>
      <c r="AS104" s="82" t="s">
        <v>407</v>
      </c>
      <c r="AT104" s="104">
        <v>5084</v>
      </c>
      <c r="AU104" s="82">
        <v>4198</v>
      </c>
      <c r="AV104" s="82">
        <v>3770</v>
      </c>
      <c r="AW104" s="80">
        <v>3388.69</v>
      </c>
      <c r="AX104" s="82">
        <v>18263</v>
      </c>
      <c r="AY104" s="80">
        <v>5.3894013188422702</v>
      </c>
      <c r="AZ104" s="83">
        <v>1.9400000000000001E-2</v>
      </c>
      <c r="BA104" s="3">
        <v>171</v>
      </c>
      <c r="BB104" s="3">
        <v>8814</v>
      </c>
      <c r="BC104" s="123">
        <v>102.3</v>
      </c>
      <c r="BD104" s="3">
        <v>104.2</v>
      </c>
      <c r="BE104" s="86"/>
      <c r="BF104" s="86"/>
      <c r="BG104" s="86"/>
      <c r="BH104" s="86" t="s">
        <v>407</v>
      </c>
      <c r="BI104" s="92"/>
      <c r="BJ104" s="86"/>
      <c r="BK104" s="86" t="s">
        <v>407</v>
      </c>
      <c r="BL104" s="86" t="s">
        <v>407</v>
      </c>
      <c r="BM104" s="86"/>
      <c r="BN104" s="86" t="s">
        <v>407</v>
      </c>
      <c r="BO104" s="86" t="s">
        <v>407</v>
      </c>
      <c r="BP104" s="86" t="s">
        <v>407</v>
      </c>
      <c r="BQ104" s="86" t="s">
        <v>407</v>
      </c>
      <c r="BR104" s="86" t="s">
        <v>407</v>
      </c>
      <c r="BV104" s="3" t="s">
        <v>407</v>
      </c>
      <c r="BY104" s="3" t="s">
        <v>407</v>
      </c>
      <c r="BZ104" s="3" t="s">
        <v>407</v>
      </c>
      <c r="CB104" s="3" t="s">
        <v>407</v>
      </c>
      <c r="CC104" s="3" t="s">
        <v>407</v>
      </c>
      <c r="CD104" s="3" t="s">
        <v>407</v>
      </c>
      <c r="CE104" s="85">
        <v>81008891</v>
      </c>
      <c r="CF104" s="82">
        <v>0</v>
      </c>
      <c r="CG104" s="82">
        <v>0</v>
      </c>
      <c r="CH104" s="82">
        <v>0</v>
      </c>
      <c r="CI104" s="82" t="s">
        <v>407</v>
      </c>
      <c r="CJ104" s="82">
        <v>0</v>
      </c>
      <c r="CK104" s="82">
        <v>0</v>
      </c>
      <c r="CL104" s="82" t="s">
        <v>407</v>
      </c>
      <c r="CM104" s="82" t="s">
        <v>407</v>
      </c>
      <c r="CN104" s="82">
        <v>0</v>
      </c>
      <c r="CO104" s="82" t="s">
        <v>407</v>
      </c>
      <c r="CP104" s="82" t="s">
        <v>407</v>
      </c>
      <c r="CQ104" s="82" t="s">
        <v>407</v>
      </c>
      <c r="CR104" s="131">
        <v>85</v>
      </c>
      <c r="CS104" s="131">
        <v>0</v>
      </c>
      <c r="CT104" s="131">
        <v>0</v>
      </c>
      <c r="CU104" s="132">
        <v>0</v>
      </c>
      <c r="CV104" s="3" t="s">
        <v>407</v>
      </c>
      <c r="CW104" s="79">
        <v>0</v>
      </c>
      <c r="CX104" s="131">
        <v>0</v>
      </c>
      <c r="CY104" s="131">
        <v>0</v>
      </c>
      <c r="CZ104" s="80" t="s">
        <v>407</v>
      </c>
      <c r="DA104" s="80" t="s">
        <v>407</v>
      </c>
      <c r="DB104" s="79">
        <v>0</v>
      </c>
      <c r="DC104" s="131">
        <v>0</v>
      </c>
      <c r="DD104" s="3" t="s">
        <v>407</v>
      </c>
      <c r="DE104" s="3" t="s">
        <v>407</v>
      </c>
      <c r="DF104" s="3" t="s">
        <v>407</v>
      </c>
      <c r="DG104" s="79">
        <v>0</v>
      </c>
      <c r="DH104" s="4">
        <v>85</v>
      </c>
      <c r="DI104" s="80">
        <v>106.35</v>
      </c>
      <c r="DJ104" s="217">
        <v>99.67</v>
      </c>
      <c r="DK104" s="80">
        <v>100.87</v>
      </c>
      <c r="DL104" s="3">
        <v>135</v>
      </c>
      <c r="DP104" s="1"/>
      <c r="DQ104" s="1"/>
    </row>
    <row r="105" spans="1:121" s="3" customFormat="1" ht="15" x14ac:dyDescent="0.25">
      <c r="A105" s="303">
        <v>151</v>
      </c>
      <c r="B105">
        <v>118</v>
      </c>
      <c r="C105" s="3" t="s">
        <v>112</v>
      </c>
      <c r="D105" s="3" t="s">
        <v>449</v>
      </c>
      <c r="E105" s="14">
        <v>2020</v>
      </c>
      <c r="F105" s="82">
        <v>5600</v>
      </c>
      <c r="G105" s="82">
        <v>1551342</v>
      </c>
      <c r="H105" s="82">
        <v>1130451</v>
      </c>
      <c r="I105" s="82">
        <v>1185</v>
      </c>
      <c r="J105" s="82">
        <v>306215</v>
      </c>
      <c r="K105" s="82">
        <v>232131</v>
      </c>
      <c r="L105" s="131">
        <v>79</v>
      </c>
      <c r="M105" s="131">
        <v>0</v>
      </c>
      <c r="N105" s="131">
        <v>0</v>
      </c>
      <c r="O105" s="132">
        <v>0</v>
      </c>
      <c r="P105" s="3" t="s">
        <v>407</v>
      </c>
      <c r="Q105" s="79">
        <v>0</v>
      </c>
      <c r="R105" s="131">
        <v>0</v>
      </c>
      <c r="S105" s="131">
        <v>0</v>
      </c>
      <c r="T105" s="80" t="s">
        <v>407</v>
      </c>
      <c r="U105" s="80" t="s">
        <v>407</v>
      </c>
      <c r="V105" s="79">
        <v>0</v>
      </c>
      <c r="W105" s="131">
        <v>0</v>
      </c>
      <c r="X105" s="3" t="s">
        <v>407</v>
      </c>
      <c r="Y105" s="3" t="s">
        <v>407</v>
      </c>
      <c r="Z105" s="3" t="s">
        <v>407</v>
      </c>
      <c r="AA105" s="79">
        <v>0</v>
      </c>
      <c r="AB105" s="4">
        <v>79</v>
      </c>
      <c r="AC105" s="80">
        <v>106.36</v>
      </c>
      <c r="AD105" s="80">
        <v>99.68</v>
      </c>
      <c r="AE105" s="3">
        <v>100.88</v>
      </c>
      <c r="AF105" s="81">
        <v>130</v>
      </c>
      <c r="AG105" s="105">
        <v>69139700</v>
      </c>
      <c r="AH105" s="105">
        <v>0</v>
      </c>
      <c r="AI105" s="105">
        <v>0</v>
      </c>
      <c r="AJ105" s="105">
        <v>0</v>
      </c>
      <c r="AK105" s="82" t="s">
        <v>407</v>
      </c>
      <c r="AL105" s="135">
        <v>0</v>
      </c>
      <c r="AM105" s="135">
        <v>0</v>
      </c>
      <c r="AN105" s="82" t="s">
        <v>407</v>
      </c>
      <c r="AO105" s="82" t="s">
        <v>407</v>
      </c>
      <c r="AP105" s="105">
        <v>0</v>
      </c>
      <c r="AQ105" s="82" t="s">
        <v>407</v>
      </c>
      <c r="AR105" s="82" t="s">
        <v>407</v>
      </c>
      <c r="AS105" s="82" t="s">
        <v>407</v>
      </c>
      <c r="AT105" s="104">
        <v>12346</v>
      </c>
      <c r="AU105" s="82">
        <v>4198</v>
      </c>
      <c r="AV105" s="82">
        <v>3770</v>
      </c>
      <c r="AW105" s="80">
        <v>1947.5</v>
      </c>
      <c r="AX105" s="82">
        <v>5600</v>
      </c>
      <c r="AY105" s="80">
        <v>2.8754849887012401</v>
      </c>
      <c r="AZ105" s="83">
        <v>1.54E-2</v>
      </c>
      <c r="BA105" s="3">
        <v>71</v>
      </c>
      <c r="BB105" s="3">
        <v>4612</v>
      </c>
      <c r="BC105" s="123">
        <v>102.3</v>
      </c>
      <c r="BD105" s="3">
        <v>104.2</v>
      </c>
      <c r="BE105" s="86"/>
      <c r="BF105" s="86"/>
      <c r="BG105" s="86"/>
      <c r="BH105" s="86" t="s">
        <v>407</v>
      </c>
      <c r="BI105" s="92"/>
      <c r="BJ105" s="86"/>
      <c r="BK105" s="86" t="s">
        <v>407</v>
      </c>
      <c r="BL105" s="86" t="s">
        <v>407</v>
      </c>
      <c r="BM105" s="86"/>
      <c r="BN105" s="86" t="s">
        <v>407</v>
      </c>
      <c r="BO105" s="86" t="s">
        <v>407</v>
      </c>
      <c r="BP105" s="86" t="s">
        <v>407</v>
      </c>
      <c r="BQ105" s="86" t="s">
        <v>407</v>
      </c>
      <c r="BR105" s="86" t="s">
        <v>407</v>
      </c>
      <c r="BV105" s="3" t="s">
        <v>407</v>
      </c>
      <c r="BY105" s="3" t="s">
        <v>407</v>
      </c>
      <c r="BZ105" s="3" t="s">
        <v>407</v>
      </c>
      <c r="CB105" s="3" t="s">
        <v>407</v>
      </c>
      <c r="CC105" s="3" t="s">
        <v>407</v>
      </c>
      <c r="CD105" s="3" t="s">
        <v>407</v>
      </c>
      <c r="CE105" s="85">
        <v>37381974</v>
      </c>
      <c r="CF105" s="82">
        <v>0</v>
      </c>
      <c r="CG105" s="82">
        <v>0</v>
      </c>
      <c r="CH105" s="82">
        <v>0</v>
      </c>
      <c r="CI105" s="82" t="s">
        <v>407</v>
      </c>
      <c r="CJ105" s="82">
        <v>0</v>
      </c>
      <c r="CK105" s="82">
        <v>0</v>
      </c>
      <c r="CL105" s="82" t="s">
        <v>407</v>
      </c>
      <c r="CM105" s="82" t="s">
        <v>407</v>
      </c>
      <c r="CN105" s="82">
        <v>0</v>
      </c>
      <c r="CO105" s="82" t="s">
        <v>407</v>
      </c>
      <c r="CP105" s="82" t="s">
        <v>407</v>
      </c>
      <c r="CQ105" s="82" t="s">
        <v>407</v>
      </c>
      <c r="CR105" s="131">
        <v>79</v>
      </c>
      <c r="CS105" s="131">
        <v>0</v>
      </c>
      <c r="CT105" s="131">
        <v>0</v>
      </c>
      <c r="CU105" s="132">
        <v>0</v>
      </c>
      <c r="CV105" s="3" t="s">
        <v>407</v>
      </c>
      <c r="CW105" s="79">
        <v>0</v>
      </c>
      <c r="CX105" s="131">
        <v>0</v>
      </c>
      <c r="CY105" s="131">
        <v>0</v>
      </c>
      <c r="CZ105" s="80" t="s">
        <v>407</v>
      </c>
      <c r="DA105" s="80" t="s">
        <v>407</v>
      </c>
      <c r="DB105" s="79">
        <v>0</v>
      </c>
      <c r="DC105" s="131">
        <v>0</v>
      </c>
      <c r="DD105" s="3" t="s">
        <v>407</v>
      </c>
      <c r="DE105" s="3" t="s">
        <v>407</v>
      </c>
      <c r="DF105" s="3" t="s">
        <v>407</v>
      </c>
      <c r="DG105" s="79">
        <v>0</v>
      </c>
      <c r="DH105" s="4">
        <v>79</v>
      </c>
      <c r="DI105" s="80">
        <v>106.35</v>
      </c>
      <c r="DJ105" s="217">
        <v>99.67</v>
      </c>
      <c r="DK105" s="80">
        <v>100.87</v>
      </c>
      <c r="DL105" s="3">
        <v>135</v>
      </c>
      <c r="DP105" s="1"/>
      <c r="DQ105" s="1"/>
    </row>
    <row r="106" spans="1:121" s="3" customFormat="1" ht="15" x14ac:dyDescent="0.25">
      <c r="A106" s="303">
        <v>152</v>
      </c>
      <c r="B106">
        <v>119</v>
      </c>
      <c r="C106" s="3" t="s">
        <v>113</v>
      </c>
      <c r="D106" s="3" t="s">
        <v>449</v>
      </c>
      <c r="E106" s="14">
        <v>2020</v>
      </c>
      <c r="F106" s="82">
        <v>6566</v>
      </c>
      <c r="G106" s="82">
        <v>1551342</v>
      </c>
      <c r="H106" s="82">
        <v>1130451</v>
      </c>
      <c r="I106" s="82">
        <v>1330</v>
      </c>
      <c r="J106" s="82">
        <v>306215</v>
      </c>
      <c r="K106" s="82">
        <v>232131</v>
      </c>
      <c r="L106" s="131">
        <v>78</v>
      </c>
      <c r="M106" s="131">
        <v>0</v>
      </c>
      <c r="N106" s="131">
        <v>0</v>
      </c>
      <c r="O106" s="132">
        <v>0</v>
      </c>
      <c r="P106" s="3" t="s">
        <v>407</v>
      </c>
      <c r="Q106" s="79">
        <v>0</v>
      </c>
      <c r="R106" s="131">
        <v>0</v>
      </c>
      <c r="S106" s="131">
        <v>0</v>
      </c>
      <c r="T106" s="80" t="s">
        <v>407</v>
      </c>
      <c r="U106" s="80" t="s">
        <v>407</v>
      </c>
      <c r="V106" s="79">
        <v>0</v>
      </c>
      <c r="W106" s="131">
        <v>0</v>
      </c>
      <c r="X106" s="3" t="s">
        <v>407</v>
      </c>
      <c r="Y106" s="3" t="s">
        <v>407</v>
      </c>
      <c r="Z106" s="3" t="s">
        <v>407</v>
      </c>
      <c r="AA106" s="79">
        <v>0</v>
      </c>
      <c r="AB106" s="4">
        <v>78</v>
      </c>
      <c r="AC106" s="80">
        <v>106.36</v>
      </c>
      <c r="AD106" s="80">
        <v>99.68</v>
      </c>
      <c r="AE106" s="3">
        <v>100.88</v>
      </c>
      <c r="AF106" s="81">
        <v>130</v>
      </c>
      <c r="AG106" s="105">
        <v>75538213</v>
      </c>
      <c r="AH106" s="105">
        <v>0</v>
      </c>
      <c r="AI106" s="105">
        <v>0</v>
      </c>
      <c r="AJ106" s="105">
        <v>0</v>
      </c>
      <c r="AK106" s="82" t="s">
        <v>407</v>
      </c>
      <c r="AL106" s="135">
        <v>0</v>
      </c>
      <c r="AM106" s="135">
        <v>0</v>
      </c>
      <c r="AN106" s="82" t="s">
        <v>407</v>
      </c>
      <c r="AO106" s="82" t="s">
        <v>407</v>
      </c>
      <c r="AP106" s="105">
        <v>0</v>
      </c>
      <c r="AQ106" s="82" t="s">
        <v>407</v>
      </c>
      <c r="AR106" s="82" t="s">
        <v>407</v>
      </c>
      <c r="AS106" s="82" t="s">
        <v>407</v>
      </c>
      <c r="AT106" s="104">
        <v>11504</v>
      </c>
      <c r="AU106" s="82">
        <v>4198</v>
      </c>
      <c r="AV106" s="82">
        <v>3770</v>
      </c>
      <c r="AW106" s="80">
        <v>733.27</v>
      </c>
      <c r="AX106" s="82">
        <v>6566</v>
      </c>
      <c r="AY106" s="80">
        <v>8.9544385272637292</v>
      </c>
      <c r="AZ106" s="83">
        <v>2.8999999999999998E-3</v>
      </c>
      <c r="BA106" s="3">
        <v>42</v>
      </c>
      <c r="BB106" s="3">
        <v>14377</v>
      </c>
      <c r="BC106" s="123">
        <v>102.3</v>
      </c>
      <c r="BD106" s="3">
        <v>104.2</v>
      </c>
      <c r="BE106" s="86"/>
      <c r="BF106" s="86"/>
      <c r="BG106" s="86"/>
      <c r="BH106" s="86" t="s">
        <v>407</v>
      </c>
      <c r="BI106" s="92"/>
      <c r="BJ106" s="86"/>
      <c r="BK106" s="86" t="s">
        <v>407</v>
      </c>
      <c r="BL106" s="86" t="s">
        <v>407</v>
      </c>
      <c r="BM106" s="86"/>
      <c r="BN106" s="86" t="s">
        <v>407</v>
      </c>
      <c r="BO106" s="86" t="s">
        <v>407</v>
      </c>
      <c r="BP106" s="86" t="s">
        <v>407</v>
      </c>
      <c r="BQ106" s="86" t="s">
        <v>407</v>
      </c>
      <c r="BR106" s="86" t="s">
        <v>407</v>
      </c>
      <c r="BV106" s="3" t="s">
        <v>407</v>
      </c>
      <c r="BY106" s="3" t="s">
        <v>407</v>
      </c>
      <c r="BZ106" s="3" t="s">
        <v>407</v>
      </c>
      <c r="CB106" s="3" t="s">
        <v>407</v>
      </c>
      <c r="CC106" s="3" t="s">
        <v>407</v>
      </c>
      <c r="CD106" s="3" t="s">
        <v>407</v>
      </c>
      <c r="CE106" s="85">
        <v>42126241</v>
      </c>
      <c r="CF106" s="82">
        <v>0</v>
      </c>
      <c r="CG106" s="82">
        <v>0</v>
      </c>
      <c r="CH106" s="82">
        <v>0</v>
      </c>
      <c r="CI106" s="82" t="s">
        <v>407</v>
      </c>
      <c r="CJ106" s="82">
        <v>0</v>
      </c>
      <c r="CK106" s="82">
        <v>0</v>
      </c>
      <c r="CL106" s="82" t="s">
        <v>407</v>
      </c>
      <c r="CM106" s="82" t="s">
        <v>407</v>
      </c>
      <c r="CN106" s="82">
        <v>0</v>
      </c>
      <c r="CO106" s="82" t="s">
        <v>407</v>
      </c>
      <c r="CP106" s="82" t="s">
        <v>407</v>
      </c>
      <c r="CQ106" s="82" t="s">
        <v>407</v>
      </c>
      <c r="CR106" s="131">
        <v>78</v>
      </c>
      <c r="CS106" s="131">
        <v>0</v>
      </c>
      <c r="CT106" s="131">
        <v>0</v>
      </c>
      <c r="CU106" s="132">
        <v>0</v>
      </c>
      <c r="CV106" s="3" t="s">
        <v>407</v>
      </c>
      <c r="CW106" s="79">
        <v>0</v>
      </c>
      <c r="CX106" s="131">
        <v>0</v>
      </c>
      <c r="CY106" s="131">
        <v>0</v>
      </c>
      <c r="CZ106" s="80" t="s">
        <v>407</v>
      </c>
      <c r="DA106" s="80" t="s">
        <v>407</v>
      </c>
      <c r="DB106" s="79">
        <v>0</v>
      </c>
      <c r="DC106" s="131">
        <v>0</v>
      </c>
      <c r="DD106" s="3" t="s">
        <v>407</v>
      </c>
      <c r="DE106" s="3" t="s">
        <v>407</v>
      </c>
      <c r="DF106" s="3" t="s">
        <v>407</v>
      </c>
      <c r="DG106" s="79">
        <v>0</v>
      </c>
      <c r="DH106" s="4">
        <v>78</v>
      </c>
      <c r="DI106" s="80">
        <v>106.35</v>
      </c>
      <c r="DJ106" s="217">
        <v>99.67</v>
      </c>
      <c r="DK106" s="80">
        <v>100.87</v>
      </c>
      <c r="DL106" s="3">
        <v>135</v>
      </c>
      <c r="DP106" s="1"/>
      <c r="DQ106" s="1"/>
    </row>
    <row r="107" spans="1:121" s="3" customFormat="1" ht="15" x14ac:dyDescent="0.25">
      <c r="A107" s="303">
        <v>153</v>
      </c>
      <c r="B107">
        <v>120</v>
      </c>
      <c r="C107" s="3" t="s">
        <v>114</v>
      </c>
      <c r="D107" s="3" t="s">
        <v>449</v>
      </c>
      <c r="E107" s="14">
        <v>2020</v>
      </c>
      <c r="F107" s="82">
        <v>8814</v>
      </c>
      <c r="G107" s="82">
        <v>1551342</v>
      </c>
      <c r="H107" s="82">
        <v>1130451</v>
      </c>
      <c r="I107" s="82">
        <v>1829</v>
      </c>
      <c r="J107" s="82">
        <v>306215</v>
      </c>
      <c r="K107" s="82">
        <v>232131</v>
      </c>
      <c r="L107" s="131">
        <v>119</v>
      </c>
      <c r="M107" s="131">
        <v>0</v>
      </c>
      <c r="N107" s="131">
        <v>0</v>
      </c>
      <c r="O107" s="132">
        <v>0</v>
      </c>
      <c r="P107" s="3" t="s">
        <v>407</v>
      </c>
      <c r="Q107" s="79">
        <v>0</v>
      </c>
      <c r="R107" s="131">
        <v>0</v>
      </c>
      <c r="S107" s="131">
        <v>0</v>
      </c>
      <c r="T107" s="80" t="s">
        <v>407</v>
      </c>
      <c r="U107" s="80" t="s">
        <v>407</v>
      </c>
      <c r="V107" s="79">
        <v>0</v>
      </c>
      <c r="W107" s="131">
        <v>0</v>
      </c>
      <c r="X107" s="3" t="s">
        <v>407</v>
      </c>
      <c r="Y107" s="3" t="s">
        <v>407</v>
      </c>
      <c r="Z107" s="3" t="s">
        <v>407</v>
      </c>
      <c r="AA107" s="79">
        <v>0</v>
      </c>
      <c r="AB107" s="4">
        <v>119</v>
      </c>
      <c r="AC107" s="80">
        <v>106.36</v>
      </c>
      <c r="AD107" s="80">
        <v>99.68</v>
      </c>
      <c r="AE107" s="3">
        <v>100.88</v>
      </c>
      <c r="AF107" s="81">
        <v>130</v>
      </c>
      <c r="AG107" s="105">
        <v>26435218</v>
      </c>
      <c r="AH107" s="105">
        <v>0</v>
      </c>
      <c r="AI107" s="105">
        <v>0</v>
      </c>
      <c r="AJ107" s="105">
        <v>0</v>
      </c>
      <c r="AK107" s="82" t="s">
        <v>407</v>
      </c>
      <c r="AL107" s="135">
        <v>0</v>
      </c>
      <c r="AM107" s="135">
        <v>0</v>
      </c>
      <c r="AN107" s="82" t="s">
        <v>407</v>
      </c>
      <c r="AO107" s="82" t="s">
        <v>407</v>
      </c>
      <c r="AP107" s="105">
        <v>0</v>
      </c>
      <c r="AQ107" s="82" t="s">
        <v>407</v>
      </c>
      <c r="AR107" s="82" t="s">
        <v>407</v>
      </c>
      <c r="AS107" s="82" t="s">
        <v>407</v>
      </c>
      <c r="AT107" s="104">
        <v>2999</v>
      </c>
      <c r="AU107" s="82">
        <v>4198</v>
      </c>
      <c r="AV107" s="82">
        <v>3770</v>
      </c>
      <c r="AW107" s="80">
        <v>737.01</v>
      </c>
      <c r="AX107" s="82">
        <v>8814</v>
      </c>
      <c r="AY107" s="80">
        <v>11.9591394569419</v>
      </c>
      <c r="AZ107" s="83">
        <v>6.6E-3</v>
      </c>
      <c r="BA107" s="3">
        <v>128</v>
      </c>
      <c r="BB107" s="3">
        <v>19253</v>
      </c>
      <c r="BC107" s="123">
        <v>102.3</v>
      </c>
      <c r="BD107" s="3">
        <v>104.2</v>
      </c>
      <c r="BE107" s="86"/>
      <c r="BF107" s="86"/>
      <c r="BG107" s="86"/>
      <c r="BH107" s="86" t="s">
        <v>407</v>
      </c>
      <c r="BI107" s="92"/>
      <c r="BJ107" s="86"/>
      <c r="BK107" s="86" t="s">
        <v>407</v>
      </c>
      <c r="BL107" s="86" t="s">
        <v>407</v>
      </c>
      <c r="BM107" s="86"/>
      <c r="BN107" s="86" t="s">
        <v>407</v>
      </c>
      <c r="BO107" s="86" t="s">
        <v>407</v>
      </c>
      <c r="BP107" s="86" t="s">
        <v>407</v>
      </c>
      <c r="BQ107" s="86" t="s">
        <v>407</v>
      </c>
      <c r="BR107" s="86" t="s">
        <v>407</v>
      </c>
      <c r="BV107" s="3" t="s">
        <v>407</v>
      </c>
      <c r="BY107" s="3" t="s">
        <v>407</v>
      </c>
      <c r="BZ107" s="3" t="s">
        <v>407</v>
      </c>
      <c r="CB107" s="3" t="s">
        <v>407</v>
      </c>
      <c r="CC107" s="3" t="s">
        <v>407</v>
      </c>
      <c r="CD107" s="3" t="s">
        <v>407</v>
      </c>
      <c r="CE107" s="85">
        <v>31569373</v>
      </c>
      <c r="CF107" s="82">
        <v>0</v>
      </c>
      <c r="CG107" s="82">
        <v>0</v>
      </c>
      <c r="CH107" s="82">
        <v>0</v>
      </c>
      <c r="CI107" s="82" t="s">
        <v>407</v>
      </c>
      <c r="CJ107" s="82">
        <v>0</v>
      </c>
      <c r="CK107" s="82">
        <v>0</v>
      </c>
      <c r="CL107" s="82" t="s">
        <v>407</v>
      </c>
      <c r="CM107" s="82" t="s">
        <v>407</v>
      </c>
      <c r="CN107" s="82">
        <v>0</v>
      </c>
      <c r="CO107" s="82" t="s">
        <v>407</v>
      </c>
      <c r="CP107" s="82" t="s">
        <v>407</v>
      </c>
      <c r="CQ107" s="82" t="s">
        <v>407</v>
      </c>
      <c r="CR107" s="131">
        <v>119</v>
      </c>
      <c r="CS107" s="131">
        <v>0</v>
      </c>
      <c r="CT107" s="131">
        <v>0</v>
      </c>
      <c r="CU107" s="132">
        <v>0</v>
      </c>
      <c r="CV107" s="3" t="s">
        <v>407</v>
      </c>
      <c r="CW107" s="79">
        <v>0</v>
      </c>
      <c r="CX107" s="131">
        <v>0</v>
      </c>
      <c r="CY107" s="131">
        <v>0</v>
      </c>
      <c r="CZ107" s="80" t="s">
        <v>407</v>
      </c>
      <c r="DA107" s="80" t="s">
        <v>407</v>
      </c>
      <c r="DB107" s="79">
        <v>0</v>
      </c>
      <c r="DC107" s="131">
        <v>0</v>
      </c>
      <c r="DD107" s="3" t="s">
        <v>407</v>
      </c>
      <c r="DE107" s="3" t="s">
        <v>407</v>
      </c>
      <c r="DF107" s="3" t="s">
        <v>407</v>
      </c>
      <c r="DG107" s="79">
        <v>0</v>
      </c>
      <c r="DH107" s="4">
        <v>119</v>
      </c>
      <c r="DI107" s="80">
        <v>106.35</v>
      </c>
      <c r="DJ107" s="217">
        <v>99.67</v>
      </c>
      <c r="DK107" s="80">
        <v>100.87</v>
      </c>
      <c r="DL107" s="3">
        <v>135</v>
      </c>
      <c r="DP107" s="1"/>
      <c r="DQ107" s="1"/>
    </row>
    <row r="108" spans="1:121" s="3" customFormat="1" ht="15" x14ac:dyDescent="0.25">
      <c r="A108" s="303">
        <v>154</v>
      </c>
      <c r="B108">
        <v>121</v>
      </c>
      <c r="C108" s="3" t="s">
        <v>115</v>
      </c>
      <c r="D108" s="3" t="s">
        <v>449</v>
      </c>
      <c r="E108" s="14">
        <v>2020</v>
      </c>
      <c r="F108" s="82">
        <v>14806</v>
      </c>
      <c r="G108" s="82">
        <v>1551342</v>
      </c>
      <c r="H108" s="82">
        <v>1130451</v>
      </c>
      <c r="I108" s="82">
        <v>3095</v>
      </c>
      <c r="J108" s="82">
        <v>306215</v>
      </c>
      <c r="K108" s="82">
        <v>232131</v>
      </c>
      <c r="L108" s="131">
        <v>77</v>
      </c>
      <c r="M108" s="131">
        <v>0</v>
      </c>
      <c r="N108" s="131">
        <v>0</v>
      </c>
      <c r="O108" s="132">
        <v>0</v>
      </c>
      <c r="P108" s="3" t="s">
        <v>407</v>
      </c>
      <c r="Q108" s="79">
        <v>0</v>
      </c>
      <c r="R108" s="131">
        <v>0</v>
      </c>
      <c r="S108" s="131">
        <v>0</v>
      </c>
      <c r="T108" s="80" t="s">
        <v>407</v>
      </c>
      <c r="U108" s="80" t="s">
        <v>407</v>
      </c>
      <c r="V108" s="79">
        <v>0</v>
      </c>
      <c r="W108" s="131">
        <v>0</v>
      </c>
      <c r="X108" s="3" t="s">
        <v>407</v>
      </c>
      <c r="Y108" s="3" t="s">
        <v>407</v>
      </c>
      <c r="Z108" s="3" t="s">
        <v>407</v>
      </c>
      <c r="AA108" s="79">
        <v>0</v>
      </c>
      <c r="AB108" s="4">
        <v>77</v>
      </c>
      <c r="AC108" s="80">
        <v>106.36</v>
      </c>
      <c r="AD108" s="80">
        <v>99.68</v>
      </c>
      <c r="AE108" s="3">
        <v>100.88</v>
      </c>
      <c r="AF108" s="81">
        <v>130</v>
      </c>
      <c r="AG108" s="105">
        <v>214611274</v>
      </c>
      <c r="AH108" s="105">
        <v>0</v>
      </c>
      <c r="AI108" s="105">
        <v>0</v>
      </c>
      <c r="AJ108" s="105">
        <v>0</v>
      </c>
      <c r="AK108" s="82" t="s">
        <v>407</v>
      </c>
      <c r="AL108" s="135">
        <v>0</v>
      </c>
      <c r="AM108" s="135">
        <v>0</v>
      </c>
      <c r="AN108" s="82" t="s">
        <v>407</v>
      </c>
      <c r="AO108" s="82" t="s">
        <v>407</v>
      </c>
      <c r="AP108" s="105">
        <v>0</v>
      </c>
      <c r="AQ108" s="82" t="s">
        <v>407</v>
      </c>
      <c r="AR108" s="82" t="s">
        <v>407</v>
      </c>
      <c r="AS108" s="82" t="s">
        <v>407</v>
      </c>
      <c r="AT108" s="104">
        <v>14495</v>
      </c>
      <c r="AU108" s="82">
        <v>4198</v>
      </c>
      <c r="AV108" s="82">
        <v>3770</v>
      </c>
      <c r="AW108" s="80">
        <v>1208.19</v>
      </c>
      <c r="AX108" s="82">
        <v>14806</v>
      </c>
      <c r="AY108" s="80">
        <v>12.2546858675601</v>
      </c>
      <c r="AZ108" s="83">
        <v>1.9699999999999999E-2</v>
      </c>
      <c r="BA108" s="3">
        <v>390</v>
      </c>
      <c r="BB108" s="3">
        <v>19777</v>
      </c>
      <c r="BC108" s="123">
        <v>102.3</v>
      </c>
      <c r="BD108" s="3">
        <v>104.2</v>
      </c>
      <c r="BE108" s="86"/>
      <c r="BF108" s="86"/>
      <c r="BG108" s="86"/>
      <c r="BH108" s="86" t="s">
        <v>407</v>
      </c>
      <c r="BI108" s="92"/>
      <c r="BJ108" s="86"/>
      <c r="BK108" s="86" t="s">
        <v>407</v>
      </c>
      <c r="BL108" s="86" t="s">
        <v>407</v>
      </c>
      <c r="BM108" s="86"/>
      <c r="BN108" s="86" t="s">
        <v>407</v>
      </c>
      <c r="BO108" s="86" t="s">
        <v>407</v>
      </c>
      <c r="BP108" s="86" t="s">
        <v>407</v>
      </c>
      <c r="BQ108" s="86" t="s">
        <v>407</v>
      </c>
      <c r="BR108" s="86" t="s">
        <v>407</v>
      </c>
      <c r="BV108" s="3" t="s">
        <v>407</v>
      </c>
      <c r="BY108" s="3" t="s">
        <v>407</v>
      </c>
      <c r="BZ108" s="3" t="s">
        <v>407</v>
      </c>
      <c r="CB108" s="3" t="s">
        <v>407</v>
      </c>
      <c r="CC108" s="3" t="s">
        <v>407</v>
      </c>
      <c r="CD108" s="3" t="s">
        <v>407</v>
      </c>
      <c r="CE108" s="85">
        <v>108638417</v>
      </c>
      <c r="CF108" s="82">
        <v>0</v>
      </c>
      <c r="CG108" s="82">
        <v>0</v>
      </c>
      <c r="CH108" s="82">
        <v>0</v>
      </c>
      <c r="CI108" s="82" t="s">
        <v>407</v>
      </c>
      <c r="CJ108" s="82">
        <v>0</v>
      </c>
      <c r="CK108" s="82">
        <v>0</v>
      </c>
      <c r="CL108" s="82" t="s">
        <v>407</v>
      </c>
      <c r="CM108" s="82" t="s">
        <v>407</v>
      </c>
      <c r="CN108" s="82">
        <v>0</v>
      </c>
      <c r="CO108" s="82" t="s">
        <v>407</v>
      </c>
      <c r="CP108" s="82" t="s">
        <v>407</v>
      </c>
      <c r="CQ108" s="82" t="s">
        <v>407</v>
      </c>
      <c r="CR108" s="131">
        <v>77</v>
      </c>
      <c r="CS108" s="131">
        <v>0</v>
      </c>
      <c r="CT108" s="131">
        <v>0</v>
      </c>
      <c r="CU108" s="132">
        <v>0</v>
      </c>
      <c r="CV108" s="3" t="s">
        <v>407</v>
      </c>
      <c r="CW108" s="79">
        <v>0</v>
      </c>
      <c r="CX108" s="131">
        <v>0</v>
      </c>
      <c r="CY108" s="131">
        <v>0</v>
      </c>
      <c r="CZ108" s="80" t="s">
        <v>407</v>
      </c>
      <c r="DA108" s="80" t="s">
        <v>407</v>
      </c>
      <c r="DB108" s="79">
        <v>0</v>
      </c>
      <c r="DC108" s="131">
        <v>0</v>
      </c>
      <c r="DD108" s="3" t="s">
        <v>407</v>
      </c>
      <c r="DE108" s="3" t="s">
        <v>407</v>
      </c>
      <c r="DF108" s="3" t="s">
        <v>407</v>
      </c>
      <c r="DG108" s="79">
        <v>0</v>
      </c>
      <c r="DH108" s="4">
        <v>77</v>
      </c>
      <c r="DI108" s="80">
        <v>106.35</v>
      </c>
      <c r="DJ108" s="217">
        <v>99.67</v>
      </c>
      <c r="DK108" s="80">
        <v>100.87</v>
      </c>
      <c r="DL108" s="3">
        <v>135</v>
      </c>
      <c r="DP108" s="1"/>
      <c r="DQ108" s="1"/>
    </row>
    <row r="109" spans="1:121" s="3" customFormat="1" ht="15" x14ac:dyDescent="0.25">
      <c r="A109" s="303">
        <v>155</v>
      </c>
      <c r="B109">
        <v>122</v>
      </c>
      <c r="C109" s="3" t="s">
        <v>116</v>
      </c>
      <c r="D109" s="3" t="s">
        <v>449</v>
      </c>
      <c r="E109" s="14">
        <v>2020</v>
      </c>
      <c r="F109" s="82">
        <v>11389</v>
      </c>
      <c r="G109" s="82">
        <v>1551342</v>
      </c>
      <c r="H109" s="82">
        <v>1130451</v>
      </c>
      <c r="I109" s="82">
        <v>2309</v>
      </c>
      <c r="J109" s="82">
        <v>306215</v>
      </c>
      <c r="K109" s="82">
        <v>232131</v>
      </c>
      <c r="L109" s="131">
        <v>95</v>
      </c>
      <c r="M109" s="131">
        <v>0</v>
      </c>
      <c r="N109" s="131">
        <v>0</v>
      </c>
      <c r="O109" s="132">
        <v>0</v>
      </c>
      <c r="P109" s="3" t="s">
        <v>407</v>
      </c>
      <c r="Q109" s="79">
        <v>0</v>
      </c>
      <c r="R109" s="131">
        <v>0</v>
      </c>
      <c r="S109" s="131">
        <v>0</v>
      </c>
      <c r="T109" s="80" t="s">
        <v>407</v>
      </c>
      <c r="U109" s="80" t="s">
        <v>407</v>
      </c>
      <c r="V109" s="79">
        <v>0</v>
      </c>
      <c r="W109" s="131">
        <v>0</v>
      </c>
      <c r="X109" s="3" t="s">
        <v>407</v>
      </c>
      <c r="Y109" s="3" t="s">
        <v>407</v>
      </c>
      <c r="Z109" s="3" t="s">
        <v>407</v>
      </c>
      <c r="AA109" s="79">
        <v>0</v>
      </c>
      <c r="AB109" s="4">
        <v>95</v>
      </c>
      <c r="AC109" s="80">
        <v>106.36</v>
      </c>
      <c r="AD109" s="80">
        <v>99.68</v>
      </c>
      <c r="AE109" s="3">
        <v>100.88</v>
      </c>
      <c r="AF109" s="81">
        <v>130</v>
      </c>
      <c r="AG109" s="105">
        <v>50618025</v>
      </c>
      <c r="AH109" s="105">
        <v>0</v>
      </c>
      <c r="AI109" s="105">
        <v>0</v>
      </c>
      <c r="AJ109" s="105">
        <v>0</v>
      </c>
      <c r="AK109" s="82" t="s">
        <v>407</v>
      </c>
      <c r="AL109" s="135">
        <v>0</v>
      </c>
      <c r="AM109" s="135">
        <v>0</v>
      </c>
      <c r="AN109" s="82" t="s">
        <v>407</v>
      </c>
      <c r="AO109" s="82" t="s">
        <v>407</v>
      </c>
      <c r="AP109" s="105">
        <v>0</v>
      </c>
      <c r="AQ109" s="82" t="s">
        <v>407</v>
      </c>
      <c r="AR109" s="82" t="s">
        <v>407</v>
      </c>
      <c r="AS109" s="82" t="s">
        <v>407</v>
      </c>
      <c r="AT109" s="104">
        <v>4444</v>
      </c>
      <c r="AU109" s="82">
        <v>4198</v>
      </c>
      <c r="AV109" s="82">
        <v>3770</v>
      </c>
      <c r="AW109" s="80">
        <v>2395.85</v>
      </c>
      <c r="AX109" s="82">
        <v>11389</v>
      </c>
      <c r="AY109" s="80">
        <v>4.7536382552561802</v>
      </c>
      <c r="AZ109" s="83">
        <v>9.2999999999999992E-3</v>
      </c>
      <c r="BA109" s="3">
        <v>71</v>
      </c>
      <c r="BB109" s="3">
        <v>7628</v>
      </c>
      <c r="BC109" s="123">
        <v>102.3</v>
      </c>
      <c r="BD109" s="3">
        <v>104.2</v>
      </c>
      <c r="BE109" s="86"/>
      <c r="BF109" s="86"/>
      <c r="BG109" s="86"/>
      <c r="BH109" s="86" t="s">
        <v>407</v>
      </c>
      <c r="BI109" s="92"/>
      <c r="BJ109" s="86"/>
      <c r="BK109" s="86" t="s">
        <v>407</v>
      </c>
      <c r="BL109" s="86" t="s">
        <v>407</v>
      </c>
      <c r="BM109" s="86"/>
      <c r="BN109" s="86" t="s">
        <v>407</v>
      </c>
      <c r="BO109" s="86" t="s">
        <v>407</v>
      </c>
      <c r="BP109" s="86" t="s">
        <v>407</v>
      </c>
      <c r="BQ109" s="86" t="s">
        <v>407</v>
      </c>
      <c r="BR109" s="86" t="s">
        <v>407</v>
      </c>
      <c r="BV109" s="3" t="s">
        <v>407</v>
      </c>
      <c r="BY109" s="3" t="s">
        <v>407</v>
      </c>
      <c r="BZ109" s="3" t="s">
        <v>407</v>
      </c>
      <c r="CB109" s="3" t="s">
        <v>407</v>
      </c>
      <c r="CC109" s="3" t="s">
        <v>407</v>
      </c>
      <c r="CD109" s="3" t="s">
        <v>407</v>
      </c>
      <c r="CE109" s="85">
        <v>48278420</v>
      </c>
      <c r="CF109" s="82">
        <v>0</v>
      </c>
      <c r="CG109" s="82">
        <v>0</v>
      </c>
      <c r="CH109" s="82">
        <v>0</v>
      </c>
      <c r="CI109" s="82" t="s">
        <v>407</v>
      </c>
      <c r="CJ109" s="82">
        <v>0</v>
      </c>
      <c r="CK109" s="82">
        <v>0</v>
      </c>
      <c r="CL109" s="82" t="s">
        <v>407</v>
      </c>
      <c r="CM109" s="82" t="s">
        <v>407</v>
      </c>
      <c r="CN109" s="82">
        <v>0</v>
      </c>
      <c r="CO109" s="82" t="s">
        <v>407</v>
      </c>
      <c r="CP109" s="82" t="s">
        <v>407</v>
      </c>
      <c r="CQ109" s="82" t="s">
        <v>407</v>
      </c>
      <c r="CR109" s="131">
        <v>95</v>
      </c>
      <c r="CS109" s="131">
        <v>0</v>
      </c>
      <c r="CT109" s="131">
        <v>0</v>
      </c>
      <c r="CU109" s="132">
        <v>0</v>
      </c>
      <c r="CV109" s="3" t="s">
        <v>407</v>
      </c>
      <c r="CW109" s="79">
        <v>0</v>
      </c>
      <c r="CX109" s="131">
        <v>0</v>
      </c>
      <c r="CY109" s="131">
        <v>0</v>
      </c>
      <c r="CZ109" s="80" t="s">
        <v>407</v>
      </c>
      <c r="DA109" s="80" t="s">
        <v>407</v>
      </c>
      <c r="DB109" s="79">
        <v>0</v>
      </c>
      <c r="DC109" s="131">
        <v>0</v>
      </c>
      <c r="DD109" s="3" t="s">
        <v>407</v>
      </c>
      <c r="DE109" s="3" t="s">
        <v>407</v>
      </c>
      <c r="DF109" s="3" t="s">
        <v>407</v>
      </c>
      <c r="DG109" s="79">
        <v>0</v>
      </c>
      <c r="DH109" s="4">
        <v>95</v>
      </c>
      <c r="DI109" s="80">
        <v>106.35</v>
      </c>
      <c r="DJ109" s="217">
        <v>99.67</v>
      </c>
      <c r="DK109" s="80">
        <v>100.87</v>
      </c>
      <c r="DL109" s="3">
        <v>135</v>
      </c>
      <c r="DP109" s="1"/>
      <c r="DQ109" s="1"/>
    </row>
    <row r="110" spans="1:121" s="3" customFormat="1" ht="15" x14ac:dyDescent="0.25">
      <c r="A110" s="303">
        <v>156</v>
      </c>
      <c r="B110">
        <v>123</v>
      </c>
      <c r="C110" s="3" t="s">
        <v>117</v>
      </c>
      <c r="D110" s="3" t="s">
        <v>449</v>
      </c>
      <c r="E110" s="14">
        <v>2020</v>
      </c>
      <c r="F110" s="82">
        <v>14525</v>
      </c>
      <c r="G110" s="82">
        <v>1551342</v>
      </c>
      <c r="H110" s="82">
        <v>1130451</v>
      </c>
      <c r="I110" s="82">
        <v>3066</v>
      </c>
      <c r="J110" s="82">
        <v>306215</v>
      </c>
      <c r="K110" s="82">
        <v>232131</v>
      </c>
      <c r="L110" s="131">
        <v>84</v>
      </c>
      <c r="M110" s="131">
        <v>0</v>
      </c>
      <c r="N110" s="131">
        <v>0</v>
      </c>
      <c r="O110" s="132">
        <v>0</v>
      </c>
      <c r="P110" s="3" t="s">
        <v>407</v>
      </c>
      <c r="Q110" s="79">
        <v>0</v>
      </c>
      <c r="R110" s="131">
        <v>0</v>
      </c>
      <c r="S110" s="131">
        <v>0</v>
      </c>
      <c r="T110" s="80" t="s">
        <v>407</v>
      </c>
      <c r="U110" s="80" t="s">
        <v>407</v>
      </c>
      <c r="V110" s="79">
        <v>0</v>
      </c>
      <c r="W110" s="131">
        <v>0</v>
      </c>
      <c r="X110" s="3" t="s">
        <v>407</v>
      </c>
      <c r="Y110" s="3" t="s">
        <v>407</v>
      </c>
      <c r="Z110" s="3" t="s">
        <v>407</v>
      </c>
      <c r="AA110" s="79">
        <v>0</v>
      </c>
      <c r="AB110" s="4">
        <v>84</v>
      </c>
      <c r="AC110" s="80">
        <v>106.36</v>
      </c>
      <c r="AD110" s="80">
        <v>99.68</v>
      </c>
      <c r="AE110" s="3">
        <v>100.88</v>
      </c>
      <c r="AF110" s="81">
        <v>130</v>
      </c>
      <c r="AG110" s="105">
        <v>114863487</v>
      </c>
      <c r="AH110" s="105">
        <v>0</v>
      </c>
      <c r="AI110" s="105">
        <v>0</v>
      </c>
      <c r="AJ110" s="105">
        <v>0</v>
      </c>
      <c r="AK110" s="82" t="s">
        <v>407</v>
      </c>
      <c r="AL110" s="135">
        <v>0</v>
      </c>
      <c r="AM110" s="135">
        <v>0</v>
      </c>
      <c r="AN110" s="82" t="s">
        <v>407</v>
      </c>
      <c r="AO110" s="82" t="s">
        <v>407</v>
      </c>
      <c r="AP110" s="105">
        <v>0</v>
      </c>
      <c r="AQ110" s="82" t="s">
        <v>407</v>
      </c>
      <c r="AR110" s="82" t="s">
        <v>407</v>
      </c>
      <c r="AS110" s="82" t="s">
        <v>407</v>
      </c>
      <c r="AT110" s="104">
        <v>7908</v>
      </c>
      <c r="AU110" s="82">
        <v>4198</v>
      </c>
      <c r="AV110" s="82">
        <v>3770</v>
      </c>
      <c r="AW110" s="80">
        <v>1222.52</v>
      </c>
      <c r="AX110" s="82">
        <v>14525</v>
      </c>
      <c r="AY110" s="80">
        <v>11.881242831817101</v>
      </c>
      <c r="AZ110" s="83">
        <v>3.8E-3</v>
      </c>
      <c r="BA110" s="3">
        <v>73</v>
      </c>
      <c r="BB110" s="3">
        <v>19109</v>
      </c>
      <c r="BC110" s="123">
        <v>102.3</v>
      </c>
      <c r="BD110" s="3">
        <v>104.2</v>
      </c>
      <c r="BE110" s="86"/>
      <c r="BF110" s="86"/>
      <c r="BG110" s="86"/>
      <c r="BH110" s="86" t="s">
        <v>407</v>
      </c>
      <c r="BI110" s="92"/>
      <c r="BJ110" s="86"/>
      <c r="BK110" s="86" t="s">
        <v>407</v>
      </c>
      <c r="BL110" s="86" t="s">
        <v>407</v>
      </c>
      <c r="BM110" s="86"/>
      <c r="BN110" s="86" t="s">
        <v>407</v>
      </c>
      <c r="BO110" s="86" t="s">
        <v>407</v>
      </c>
      <c r="BP110" s="86" t="s">
        <v>407</v>
      </c>
      <c r="BQ110" s="86" t="s">
        <v>407</v>
      </c>
      <c r="BR110" s="86" t="s">
        <v>407</v>
      </c>
      <c r="BV110" s="3" t="s">
        <v>407</v>
      </c>
      <c r="BY110" s="3" t="s">
        <v>407</v>
      </c>
      <c r="BZ110" s="3" t="s">
        <v>407</v>
      </c>
      <c r="CB110" s="3" t="s">
        <v>407</v>
      </c>
      <c r="CC110" s="3" t="s">
        <v>407</v>
      </c>
      <c r="CD110" s="3" t="s">
        <v>407</v>
      </c>
      <c r="CE110" s="85">
        <v>77078441</v>
      </c>
      <c r="CF110" s="82">
        <v>0</v>
      </c>
      <c r="CG110" s="82">
        <v>0</v>
      </c>
      <c r="CH110" s="82">
        <v>0</v>
      </c>
      <c r="CI110" s="82" t="s">
        <v>407</v>
      </c>
      <c r="CJ110" s="82">
        <v>0</v>
      </c>
      <c r="CK110" s="82">
        <v>0</v>
      </c>
      <c r="CL110" s="82" t="s">
        <v>407</v>
      </c>
      <c r="CM110" s="82" t="s">
        <v>407</v>
      </c>
      <c r="CN110" s="82">
        <v>0</v>
      </c>
      <c r="CO110" s="82" t="s">
        <v>407</v>
      </c>
      <c r="CP110" s="82" t="s">
        <v>407</v>
      </c>
      <c r="CQ110" s="82" t="s">
        <v>407</v>
      </c>
      <c r="CR110" s="131">
        <v>84</v>
      </c>
      <c r="CS110" s="131">
        <v>0</v>
      </c>
      <c r="CT110" s="131">
        <v>0</v>
      </c>
      <c r="CU110" s="132">
        <v>0</v>
      </c>
      <c r="CV110" s="3" t="s">
        <v>407</v>
      </c>
      <c r="CW110" s="79">
        <v>0</v>
      </c>
      <c r="CX110" s="131">
        <v>0</v>
      </c>
      <c r="CY110" s="131">
        <v>0</v>
      </c>
      <c r="CZ110" s="80" t="s">
        <v>407</v>
      </c>
      <c r="DA110" s="80" t="s">
        <v>407</v>
      </c>
      <c r="DB110" s="79">
        <v>0</v>
      </c>
      <c r="DC110" s="131">
        <v>0</v>
      </c>
      <c r="DD110" s="3" t="s">
        <v>407</v>
      </c>
      <c r="DE110" s="3" t="s">
        <v>407</v>
      </c>
      <c r="DF110" s="3" t="s">
        <v>407</v>
      </c>
      <c r="DG110" s="79">
        <v>0</v>
      </c>
      <c r="DH110" s="4">
        <v>84</v>
      </c>
      <c r="DI110" s="80">
        <v>106.35</v>
      </c>
      <c r="DJ110" s="217">
        <v>99.67</v>
      </c>
      <c r="DK110" s="80">
        <v>100.87</v>
      </c>
      <c r="DL110" s="3">
        <v>135</v>
      </c>
      <c r="DP110" s="1"/>
      <c r="DQ110" s="1"/>
    </row>
    <row r="111" spans="1:121" s="3" customFormat="1" ht="15" x14ac:dyDescent="0.25">
      <c r="A111" s="303">
        <v>157</v>
      </c>
      <c r="B111">
        <v>124</v>
      </c>
      <c r="C111" s="3" t="s">
        <v>118</v>
      </c>
      <c r="D111" s="3" t="s">
        <v>449</v>
      </c>
      <c r="E111" s="14">
        <v>2020</v>
      </c>
      <c r="F111" s="82">
        <v>4848</v>
      </c>
      <c r="G111" s="82">
        <v>1551342</v>
      </c>
      <c r="H111" s="82">
        <v>1130451</v>
      </c>
      <c r="I111" s="82">
        <v>1052</v>
      </c>
      <c r="J111" s="82">
        <v>306215</v>
      </c>
      <c r="K111" s="82">
        <v>232131</v>
      </c>
      <c r="L111" s="131">
        <v>119</v>
      </c>
      <c r="M111" s="131">
        <v>0</v>
      </c>
      <c r="N111" s="131">
        <v>0</v>
      </c>
      <c r="O111" s="132">
        <v>0</v>
      </c>
      <c r="P111" s="3" t="s">
        <v>407</v>
      </c>
      <c r="Q111" s="79">
        <v>0</v>
      </c>
      <c r="R111" s="131">
        <v>0</v>
      </c>
      <c r="S111" s="131">
        <v>0</v>
      </c>
      <c r="T111" s="80" t="s">
        <v>407</v>
      </c>
      <c r="U111" s="80" t="s">
        <v>407</v>
      </c>
      <c r="V111" s="79">
        <v>0</v>
      </c>
      <c r="W111" s="131">
        <v>0</v>
      </c>
      <c r="X111" s="3" t="s">
        <v>407</v>
      </c>
      <c r="Y111" s="3" t="s">
        <v>407</v>
      </c>
      <c r="Z111" s="3" t="s">
        <v>407</v>
      </c>
      <c r="AA111" s="79">
        <v>0</v>
      </c>
      <c r="AB111" s="4">
        <v>119</v>
      </c>
      <c r="AC111" s="80">
        <v>106.36</v>
      </c>
      <c r="AD111" s="80">
        <v>99.68</v>
      </c>
      <c r="AE111" s="3">
        <v>100.88</v>
      </c>
      <c r="AF111" s="81">
        <v>130</v>
      </c>
      <c r="AG111" s="105">
        <v>11178093</v>
      </c>
      <c r="AH111" s="105">
        <v>0</v>
      </c>
      <c r="AI111" s="105">
        <v>0</v>
      </c>
      <c r="AJ111" s="105">
        <v>0</v>
      </c>
      <c r="AK111" s="82" t="s">
        <v>407</v>
      </c>
      <c r="AL111" s="135">
        <v>0</v>
      </c>
      <c r="AM111" s="135">
        <v>0</v>
      </c>
      <c r="AN111" s="82" t="s">
        <v>407</v>
      </c>
      <c r="AO111" s="82" t="s">
        <v>407</v>
      </c>
      <c r="AP111" s="105">
        <v>0</v>
      </c>
      <c r="AQ111" s="82" t="s">
        <v>407</v>
      </c>
      <c r="AR111" s="82" t="s">
        <v>407</v>
      </c>
      <c r="AS111" s="82" t="s">
        <v>407</v>
      </c>
      <c r="AT111" s="104">
        <v>2306</v>
      </c>
      <c r="AU111" s="82">
        <v>4198</v>
      </c>
      <c r="AV111" s="82">
        <v>3770</v>
      </c>
      <c r="AW111" s="80">
        <v>796.1</v>
      </c>
      <c r="AX111" s="82">
        <v>4848</v>
      </c>
      <c r="AY111" s="80">
        <v>6.0896610176792398</v>
      </c>
      <c r="AZ111" s="83">
        <v>5.0000000000000001E-4</v>
      </c>
      <c r="BA111" s="3">
        <v>5</v>
      </c>
      <c r="BB111" s="3">
        <v>9775</v>
      </c>
      <c r="BC111" s="123">
        <v>102.3</v>
      </c>
      <c r="BD111" s="3">
        <v>104.2</v>
      </c>
      <c r="BE111" s="86"/>
      <c r="BF111" s="86"/>
      <c r="BG111" s="86"/>
      <c r="BH111" s="86" t="s">
        <v>407</v>
      </c>
      <c r="BI111" s="92"/>
      <c r="BJ111" s="86"/>
      <c r="BK111" s="86" t="s">
        <v>407</v>
      </c>
      <c r="BL111" s="86" t="s">
        <v>407</v>
      </c>
      <c r="BM111" s="86"/>
      <c r="BN111" s="86" t="s">
        <v>407</v>
      </c>
      <c r="BO111" s="86" t="s">
        <v>407</v>
      </c>
      <c r="BP111" s="86" t="s">
        <v>407</v>
      </c>
      <c r="BQ111" s="86" t="s">
        <v>407</v>
      </c>
      <c r="BR111" s="86" t="s">
        <v>407</v>
      </c>
      <c r="BV111" s="3" t="s">
        <v>407</v>
      </c>
      <c r="BY111" s="3" t="s">
        <v>407</v>
      </c>
      <c r="BZ111" s="3" t="s">
        <v>407</v>
      </c>
      <c r="CB111" s="3" t="s">
        <v>407</v>
      </c>
      <c r="CC111" s="3" t="s">
        <v>407</v>
      </c>
      <c r="CD111" s="3" t="s">
        <v>407</v>
      </c>
      <c r="CE111" s="85">
        <v>17361717</v>
      </c>
      <c r="CF111" s="82">
        <v>0</v>
      </c>
      <c r="CG111" s="82">
        <v>0</v>
      </c>
      <c r="CH111" s="82">
        <v>0</v>
      </c>
      <c r="CI111" s="82" t="s">
        <v>407</v>
      </c>
      <c r="CJ111" s="82">
        <v>0</v>
      </c>
      <c r="CK111" s="82">
        <v>0</v>
      </c>
      <c r="CL111" s="82" t="s">
        <v>407</v>
      </c>
      <c r="CM111" s="82" t="s">
        <v>407</v>
      </c>
      <c r="CN111" s="82">
        <v>0</v>
      </c>
      <c r="CO111" s="82" t="s">
        <v>407</v>
      </c>
      <c r="CP111" s="82" t="s">
        <v>407</v>
      </c>
      <c r="CQ111" s="82" t="s">
        <v>407</v>
      </c>
      <c r="CR111" s="131">
        <v>119</v>
      </c>
      <c r="CS111" s="131">
        <v>0</v>
      </c>
      <c r="CT111" s="131">
        <v>0</v>
      </c>
      <c r="CU111" s="132">
        <v>0</v>
      </c>
      <c r="CV111" s="3" t="s">
        <v>407</v>
      </c>
      <c r="CW111" s="79">
        <v>0</v>
      </c>
      <c r="CX111" s="131">
        <v>0</v>
      </c>
      <c r="CY111" s="131">
        <v>0</v>
      </c>
      <c r="CZ111" s="80" t="s">
        <v>407</v>
      </c>
      <c r="DA111" s="80" t="s">
        <v>407</v>
      </c>
      <c r="DB111" s="79">
        <v>0</v>
      </c>
      <c r="DC111" s="131">
        <v>0</v>
      </c>
      <c r="DD111" s="3" t="s">
        <v>407</v>
      </c>
      <c r="DE111" s="3" t="s">
        <v>407</v>
      </c>
      <c r="DF111" s="3" t="s">
        <v>407</v>
      </c>
      <c r="DG111" s="79">
        <v>0</v>
      </c>
      <c r="DH111" s="4">
        <v>119</v>
      </c>
      <c r="DI111" s="80">
        <v>106.35</v>
      </c>
      <c r="DJ111" s="217">
        <v>99.67</v>
      </c>
      <c r="DK111" s="80">
        <v>100.87</v>
      </c>
      <c r="DL111" s="3">
        <v>135</v>
      </c>
      <c r="DP111" s="1"/>
      <c r="DQ111" s="1"/>
    </row>
    <row r="112" spans="1:121" s="3" customFormat="1" ht="15" x14ac:dyDescent="0.25">
      <c r="A112" s="303">
        <v>158</v>
      </c>
      <c r="B112">
        <v>125</v>
      </c>
      <c r="C112" s="3" t="s">
        <v>119</v>
      </c>
      <c r="D112" s="3" t="s">
        <v>449</v>
      </c>
      <c r="E112" s="14">
        <v>2020</v>
      </c>
      <c r="F112" s="82">
        <v>14782</v>
      </c>
      <c r="G112" s="82">
        <v>1551342</v>
      </c>
      <c r="H112" s="82">
        <v>1130451</v>
      </c>
      <c r="I112" s="82">
        <v>2759</v>
      </c>
      <c r="J112" s="82">
        <v>306215</v>
      </c>
      <c r="K112" s="82">
        <v>232131</v>
      </c>
      <c r="L112" s="131">
        <v>88</v>
      </c>
      <c r="M112" s="131">
        <v>0</v>
      </c>
      <c r="N112" s="131">
        <v>0</v>
      </c>
      <c r="O112" s="132">
        <v>0</v>
      </c>
      <c r="P112" s="3" t="s">
        <v>407</v>
      </c>
      <c r="Q112" s="79">
        <v>0</v>
      </c>
      <c r="R112" s="131">
        <v>0</v>
      </c>
      <c r="S112" s="131">
        <v>0</v>
      </c>
      <c r="T112" s="80" t="s">
        <v>407</v>
      </c>
      <c r="U112" s="80" t="s">
        <v>407</v>
      </c>
      <c r="V112" s="79">
        <v>0</v>
      </c>
      <c r="W112" s="131">
        <v>0</v>
      </c>
      <c r="X112" s="3" t="s">
        <v>407</v>
      </c>
      <c r="Y112" s="3" t="s">
        <v>407</v>
      </c>
      <c r="Z112" s="3" t="s">
        <v>407</v>
      </c>
      <c r="AA112" s="79">
        <v>0</v>
      </c>
      <c r="AB112" s="4">
        <v>88</v>
      </c>
      <c r="AC112" s="80">
        <v>106.36</v>
      </c>
      <c r="AD112" s="80">
        <v>99.68</v>
      </c>
      <c r="AE112" s="3">
        <v>100.88</v>
      </c>
      <c r="AF112" s="81">
        <v>130</v>
      </c>
      <c r="AG112" s="105">
        <v>85452388</v>
      </c>
      <c r="AH112" s="105">
        <v>0</v>
      </c>
      <c r="AI112" s="105">
        <v>0</v>
      </c>
      <c r="AJ112" s="105">
        <v>0</v>
      </c>
      <c r="AK112" s="82" t="s">
        <v>407</v>
      </c>
      <c r="AL112" s="135">
        <v>0</v>
      </c>
      <c r="AM112" s="135">
        <v>0</v>
      </c>
      <c r="AN112" s="82" t="s">
        <v>407</v>
      </c>
      <c r="AO112" s="82" t="s">
        <v>407</v>
      </c>
      <c r="AP112" s="105">
        <v>0</v>
      </c>
      <c r="AQ112" s="82" t="s">
        <v>407</v>
      </c>
      <c r="AR112" s="82" t="s">
        <v>407</v>
      </c>
      <c r="AS112" s="82" t="s">
        <v>407</v>
      </c>
      <c r="AT112" s="104">
        <v>5781</v>
      </c>
      <c r="AU112" s="82">
        <v>4198</v>
      </c>
      <c r="AV112" s="82">
        <v>3770</v>
      </c>
      <c r="AW112" s="80">
        <v>1731.31</v>
      </c>
      <c r="AX112" s="82">
        <v>14782</v>
      </c>
      <c r="AY112" s="80">
        <v>8.5380585075472109</v>
      </c>
      <c r="AZ112" s="83">
        <v>0.02</v>
      </c>
      <c r="BA112" s="3">
        <v>274</v>
      </c>
      <c r="BB112" s="3">
        <v>13714</v>
      </c>
      <c r="BC112" s="123">
        <v>102.3</v>
      </c>
      <c r="BD112" s="3">
        <v>104.2</v>
      </c>
      <c r="BE112" s="86"/>
      <c r="BF112" s="86"/>
      <c r="BG112" s="86"/>
      <c r="BH112" s="86" t="s">
        <v>407</v>
      </c>
      <c r="BI112" s="92"/>
      <c r="BJ112" s="86"/>
      <c r="BK112" s="86" t="s">
        <v>407</v>
      </c>
      <c r="BL112" s="86" t="s">
        <v>407</v>
      </c>
      <c r="BM112" s="86"/>
      <c r="BN112" s="86" t="s">
        <v>407</v>
      </c>
      <c r="BO112" s="86" t="s">
        <v>407</v>
      </c>
      <c r="BP112" s="86" t="s">
        <v>407</v>
      </c>
      <c r="BQ112" s="86" t="s">
        <v>407</v>
      </c>
      <c r="BR112" s="86" t="s">
        <v>407</v>
      </c>
      <c r="BV112" s="3" t="s">
        <v>407</v>
      </c>
      <c r="BY112" s="3" t="s">
        <v>407</v>
      </c>
      <c r="BZ112" s="3" t="s">
        <v>407</v>
      </c>
      <c r="CB112" s="3" t="s">
        <v>407</v>
      </c>
      <c r="CC112" s="3" t="s">
        <v>407</v>
      </c>
      <c r="CD112" s="3" t="s">
        <v>407</v>
      </c>
      <c r="CE112" s="85">
        <v>68745878</v>
      </c>
      <c r="CF112" s="82">
        <v>0</v>
      </c>
      <c r="CG112" s="82">
        <v>0</v>
      </c>
      <c r="CH112" s="82">
        <v>0</v>
      </c>
      <c r="CI112" s="82" t="s">
        <v>407</v>
      </c>
      <c r="CJ112" s="82">
        <v>0</v>
      </c>
      <c r="CK112" s="82">
        <v>0</v>
      </c>
      <c r="CL112" s="82" t="s">
        <v>407</v>
      </c>
      <c r="CM112" s="82" t="s">
        <v>407</v>
      </c>
      <c r="CN112" s="82">
        <v>0</v>
      </c>
      <c r="CO112" s="82" t="s">
        <v>407</v>
      </c>
      <c r="CP112" s="82" t="s">
        <v>407</v>
      </c>
      <c r="CQ112" s="82" t="s">
        <v>407</v>
      </c>
      <c r="CR112" s="131">
        <v>88</v>
      </c>
      <c r="CS112" s="131">
        <v>0</v>
      </c>
      <c r="CT112" s="131">
        <v>0</v>
      </c>
      <c r="CU112" s="132">
        <v>0</v>
      </c>
      <c r="CV112" s="3" t="s">
        <v>407</v>
      </c>
      <c r="CW112" s="79">
        <v>0</v>
      </c>
      <c r="CX112" s="131">
        <v>0</v>
      </c>
      <c r="CY112" s="131">
        <v>0</v>
      </c>
      <c r="CZ112" s="80" t="s">
        <v>407</v>
      </c>
      <c r="DA112" s="80" t="s">
        <v>407</v>
      </c>
      <c r="DB112" s="79">
        <v>0</v>
      </c>
      <c r="DC112" s="131">
        <v>0</v>
      </c>
      <c r="DD112" s="3" t="s">
        <v>407</v>
      </c>
      <c r="DE112" s="3" t="s">
        <v>407</v>
      </c>
      <c r="DF112" s="3" t="s">
        <v>407</v>
      </c>
      <c r="DG112" s="79">
        <v>0</v>
      </c>
      <c r="DH112" s="4">
        <v>88</v>
      </c>
      <c r="DI112" s="80">
        <v>106.35</v>
      </c>
      <c r="DJ112" s="217">
        <v>99.67</v>
      </c>
      <c r="DK112" s="80">
        <v>100.87</v>
      </c>
      <c r="DL112" s="3">
        <v>135</v>
      </c>
      <c r="DP112" s="1"/>
      <c r="DQ112" s="1"/>
    </row>
    <row r="113" spans="1:121" s="3" customFormat="1" ht="15" x14ac:dyDescent="0.25">
      <c r="A113" s="303">
        <v>159</v>
      </c>
      <c r="B113">
        <v>126</v>
      </c>
      <c r="C113" s="3" t="s">
        <v>120</v>
      </c>
      <c r="D113" s="3" t="s">
        <v>449</v>
      </c>
      <c r="E113" s="14">
        <v>2020</v>
      </c>
      <c r="F113" s="82">
        <v>6222</v>
      </c>
      <c r="G113" s="82">
        <v>1551342</v>
      </c>
      <c r="H113" s="82">
        <v>1130451</v>
      </c>
      <c r="I113" s="82">
        <v>1258</v>
      </c>
      <c r="J113" s="82">
        <v>306215</v>
      </c>
      <c r="K113" s="82">
        <v>232131</v>
      </c>
      <c r="L113" s="131">
        <v>87</v>
      </c>
      <c r="M113" s="131">
        <v>0</v>
      </c>
      <c r="N113" s="131">
        <v>0</v>
      </c>
      <c r="O113" s="132">
        <v>0</v>
      </c>
      <c r="P113" s="3" t="s">
        <v>407</v>
      </c>
      <c r="Q113" s="79">
        <v>0</v>
      </c>
      <c r="R113" s="131">
        <v>0</v>
      </c>
      <c r="S113" s="131">
        <v>0</v>
      </c>
      <c r="T113" s="80" t="s">
        <v>407</v>
      </c>
      <c r="U113" s="80" t="s">
        <v>407</v>
      </c>
      <c r="V113" s="79">
        <v>0</v>
      </c>
      <c r="W113" s="131">
        <v>0</v>
      </c>
      <c r="X113" s="3" t="s">
        <v>407</v>
      </c>
      <c r="Y113" s="3" t="s">
        <v>407</v>
      </c>
      <c r="Z113" s="3" t="s">
        <v>407</v>
      </c>
      <c r="AA113" s="79">
        <v>0</v>
      </c>
      <c r="AB113" s="4">
        <v>87</v>
      </c>
      <c r="AC113" s="80">
        <v>106.36</v>
      </c>
      <c r="AD113" s="80">
        <v>99.68</v>
      </c>
      <c r="AE113" s="3">
        <v>100.88</v>
      </c>
      <c r="AF113" s="81">
        <v>130</v>
      </c>
      <c r="AG113" s="105">
        <v>38055820</v>
      </c>
      <c r="AH113" s="105">
        <v>0</v>
      </c>
      <c r="AI113" s="105">
        <v>0</v>
      </c>
      <c r="AJ113" s="105">
        <v>0</v>
      </c>
      <c r="AK113" s="82" t="s">
        <v>407</v>
      </c>
      <c r="AL113" s="135">
        <v>0</v>
      </c>
      <c r="AM113" s="135">
        <v>0</v>
      </c>
      <c r="AN113" s="82" t="s">
        <v>407</v>
      </c>
      <c r="AO113" s="82" t="s">
        <v>407</v>
      </c>
      <c r="AP113" s="105">
        <v>0</v>
      </c>
      <c r="AQ113" s="82" t="s">
        <v>407</v>
      </c>
      <c r="AR113" s="82" t="s">
        <v>407</v>
      </c>
      <c r="AS113" s="82" t="s">
        <v>407</v>
      </c>
      <c r="AT113" s="104">
        <v>6116</v>
      </c>
      <c r="AU113" s="82">
        <v>4198</v>
      </c>
      <c r="AV113" s="82">
        <v>3770</v>
      </c>
      <c r="AW113" s="80">
        <v>1805.84</v>
      </c>
      <c r="AX113" s="82">
        <v>6222</v>
      </c>
      <c r="AY113" s="80">
        <v>3.4454934463302598</v>
      </c>
      <c r="AZ113" s="83">
        <v>7.6E-3</v>
      </c>
      <c r="BA113" s="3">
        <v>42</v>
      </c>
      <c r="BB113" s="3">
        <v>5526</v>
      </c>
      <c r="BC113" s="123">
        <v>102.3</v>
      </c>
      <c r="BD113" s="3">
        <v>104.2</v>
      </c>
      <c r="BE113" s="86"/>
      <c r="BF113" s="86"/>
      <c r="BG113" s="86"/>
      <c r="BH113" s="86" t="s">
        <v>407</v>
      </c>
      <c r="BI113" s="92"/>
      <c r="BJ113" s="86"/>
      <c r="BK113" s="86" t="s">
        <v>407</v>
      </c>
      <c r="BL113" s="86" t="s">
        <v>407</v>
      </c>
      <c r="BM113" s="86"/>
      <c r="BN113" s="86" t="s">
        <v>407</v>
      </c>
      <c r="BO113" s="86" t="s">
        <v>407</v>
      </c>
      <c r="BP113" s="86" t="s">
        <v>407</v>
      </c>
      <c r="BQ113" s="86" t="s">
        <v>407</v>
      </c>
      <c r="BR113" s="86" t="s">
        <v>407</v>
      </c>
      <c r="BV113" s="3" t="s">
        <v>407</v>
      </c>
      <c r="BY113" s="3" t="s">
        <v>407</v>
      </c>
      <c r="BZ113" s="3" t="s">
        <v>407</v>
      </c>
      <c r="CB113" s="3" t="s">
        <v>407</v>
      </c>
      <c r="CC113" s="3" t="s">
        <v>407</v>
      </c>
      <c r="CD113" s="3" t="s">
        <v>407</v>
      </c>
      <c r="CE113" s="85">
        <v>29582059</v>
      </c>
      <c r="CF113" s="82">
        <v>0</v>
      </c>
      <c r="CG113" s="82">
        <v>0</v>
      </c>
      <c r="CH113" s="82">
        <v>0</v>
      </c>
      <c r="CI113" s="82" t="s">
        <v>407</v>
      </c>
      <c r="CJ113" s="82">
        <v>0</v>
      </c>
      <c r="CK113" s="82">
        <v>0</v>
      </c>
      <c r="CL113" s="82" t="s">
        <v>407</v>
      </c>
      <c r="CM113" s="82" t="s">
        <v>407</v>
      </c>
      <c r="CN113" s="82">
        <v>0</v>
      </c>
      <c r="CO113" s="82" t="s">
        <v>407</v>
      </c>
      <c r="CP113" s="82" t="s">
        <v>407</v>
      </c>
      <c r="CQ113" s="82" t="s">
        <v>407</v>
      </c>
      <c r="CR113" s="131">
        <v>87</v>
      </c>
      <c r="CS113" s="131">
        <v>0</v>
      </c>
      <c r="CT113" s="131">
        <v>0</v>
      </c>
      <c r="CU113" s="132">
        <v>0</v>
      </c>
      <c r="CV113" s="3" t="s">
        <v>407</v>
      </c>
      <c r="CW113" s="79">
        <v>0</v>
      </c>
      <c r="CX113" s="131">
        <v>0</v>
      </c>
      <c r="CY113" s="131">
        <v>0</v>
      </c>
      <c r="CZ113" s="80" t="s">
        <v>407</v>
      </c>
      <c r="DA113" s="80" t="s">
        <v>407</v>
      </c>
      <c r="DB113" s="79">
        <v>0</v>
      </c>
      <c r="DC113" s="131">
        <v>0</v>
      </c>
      <c r="DD113" s="3" t="s">
        <v>407</v>
      </c>
      <c r="DE113" s="3" t="s">
        <v>407</v>
      </c>
      <c r="DF113" s="3" t="s">
        <v>407</v>
      </c>
      <c r="DG113" s="79">
        <v>0</v>
      </c>
      <c r="DH113" s="4">
        <v>87</v>
      </c>
      <c r="DI113" s="80">
        <v>106.35</v>
      </c>
      <c r="DJ113" s="217">
        <v>99.67</v>
      </c>
      <c r="DK113" s="80">
        <v>100.87</v>
      </c>
      <c r="DL113" s="3">
        <v>135</v>
      </c>
      <c r="DP113" s="1"/>
      <c r="DQ113" s="1"/>
    </row>
    <row r="114" spans="1:121" s="3" customFormat="1" ht="15" x14ac:dyDescent="0.25">
      <c r="A114" s="303">
        <v>160</v>
      </c>
      <c r="B114">
        <v>128</v>
      </c>
      <c r="C114" s="3" t="s">
        <v>122</v>
      </c>
      <c r="D114" s="3" t="s">
        <v>449</v>
      </c>
      <c r="E114" s="14">
        <v>2020</v>
      </c>
      <c r="F114" s="82">
        <v>5573</v>
      </c>
      <c r="G114" s="82">
        <v>1551342</v>
      </c>
      <c r="H114" s="82">
        <v>1130451</v>
      </c>
      <c r="I114" s="82">
        <v>1234</v>
      </c>
      <c r="J114" s="82">
        <v>306215</v>
      </c>
      <c r="K114" s="82">
        <v>232131</v>
      </c>
      <c r="L114" s="131">
        <v>85</v>
      </c>
      <c r="M114" s="131">
        <v>0</v>
      </c>
      <c r="N114" s="131">
        <v>0</v>
      </c>
      <c r="O114" s="132">
        <v>0</v>
      </c>
      <c r="P114" s="3" t="s">
        <v>407</v>
      </c>
      <c r="Q114" s="79">
        <v>0</v>
      </c>
      <c r="R114" s="131">
        <v>0</v>
      </c>
      <c r="S114" s="131">
        <v>0</v>
      </c>
      <c r="T114" s="80" t="s">
        <v>407</v>
      </c>
      <c r="U114" s="80" t="s">
        <v>407</v>
      </c>
      <c r="V114" s="79">
        <v>0</v>
      </c>
      <c r="W114" s="131">
        <v>0</v>
      </c>
      <c r="X114" s="3" t="s">
        <v>407</v>
      </c>
      <c r="Y114" s="3" t="s">
        <v>407</v>
      </c>
      <c r="Z114" s="3" t="s">
        <v>407</v>
      </c>
      <c r="AA114" s="79">
        <v>0</v>
      </c>
      <c r="AB114" s="4">
        <v>85</v>
      </c>
      <c r="AC114" s="80">
        <v>106.36</v>
      </c>
      <c r="AD114" s="80">
        <v>99.68</v>
      </c>
      <c r="AE114" s="3">
        <v>100.88</v>
      </c>
      <c r="AF114" s="81">
        <v>130</v>
      </c>
      <c r="AG114" s="105">
        <v>63425968</v>
      </c>
      <c r="AH114" s="105">
        <v>0</v>
      </c>
      <c r="AI114" s="105">
        <v>0</v>
      </c>
      <c r="AJ114" s="105">
        <v>0</v>
      </c>
      <c r="AK114" s="82" t="s">
        <v>407</v>
      </c>
      <c r="AL114" s="135">
        <v>0</v>
      </c>
      <c r="AM114" s="135">
        <v>0</v>
      </c>
      <c r="AN114" s="82" t="s">
        <v>407</v>
      </c>
      <c r="AO114" s="82" t="s">
        <v>407</v>
      </c>
      <c r="AP114" s="105">
        <v>0</v>
      </c>
      <c r="AQ114" s="82" t="s">
        <v>407</v>
      </c>
      <c r="AR114" s="82" t="s">
        <v>407</v>
      </c>
      <c r="AS114" s="82" t="s">
        <v>407</v>
      </c>
      <c r="AT114" s="104">
        <v>11381</v>
      </c>
      <c r="AU114" s="82">
        <v>4198</v>
      </c>
      <c r="AV114" s="82">
        <v>3770</v>
      </c>
      <c r="AW114" s="80">
        <v>1020.16</v>
      </c>
      <c r="AX114" s="82">
        <v>5573</v>
      </c>
      <c r="AY114" s="80">
        <v>5.4628715838324302</v>
      </c>
      <c r="AZ114" s="83">
        <v>1.8E-3</v>
      </c>
      <c r="BA114" s="3">
        <v>16</v>
      </c>
      <c r="BB114" s="3">
        <v>8765</v>
      </c>
      <c r="BC114" s="123">
        <v>102.3</v>
      </c>
      <c r="BD114" s="3">
        <v>104.2</v>
      </c>
      <c r="BE114" s="86"/>
      <c r="BF114" s="86"/>
      <c r="BG114" s="86"/>
      <c r="BH114" s="86" t="s">
        <v>407</v>
      </c>
      <c r="BI114" s="92"/>
      <c r="BJ114" s="86"/>
      <c r="BK114" s="86" t="s">
        <v>407</v>
      </c>
      <c r="BL114" s="86" t="s">
        <v>407</v>
      </c>
      <c r="BM114" s="86"/>
      <c r="BN114" s="86" t="s">
        <v>407</v>
      </c>
      <c r="BO114" s="86" t="s">
        <v>407</v>
      </c>
      <c r="BP114" s="86" t="s">
        <v>407</v>
      </c>
      <c r="BQ114" s="86" t="s">
        <v>407</v>
      </c>
      <c r="BR114" s="86" t="s">
        <v>407</v>
      </c>
      <c r="BV114" s="3" t="s">
        <v>407</v>
      </c>
      <c r="BY114" s="3" t="s">
        <v>407</v>
      </c>
      <c r="BZ114" s="3" t="s">
        <v>407</v>
      </c>
      <c r="CB114" s="3" t="s">
        <v>407</v>
      </c>
      <c r="CC114" s="3" t="s">
        <v>407</v>
      </c>
      <c r="CD114" s="3" t="s">
        <v>407</v>
      </c>
      <c r="CE114" s="85">
        <v>35541136</v>
      </c>
      <c r="CF114" s="82">
        <v>0</v>
      </c>
      <c r="CG114" s="82">
        <v>0</v>
      </c>
      <c r="CH114" s="82">
        <v>0</v>
      </c>
      <c r="CI114" s="82" t="s">
        <v>407</v>
      </c>
      <c r="CJ114" s="82">
        <v>0</v>
      </c>
      <c r="CK114" s="82">
        <v>0</v>
      </c>
      <c r="CL114" s="82" t="s">
        <v>407</v>
      </c>
      <c r="CM114" s="82" t="s">
        <v>407</v>
      </c>
      <c r="CN114" s="82">
        <v>0</v>
      </c>
      <c r="CO114" s="82" t="s">
        <v>407</v>
      </c>
      <c r="CP114" s="82" t="s">
        <v>407</v>
      </c>
      <c r="CQ114" s="82" t="s">
        <v>407</v>
      </c>
      <c r="CR114" s="131">
        <v>85</v>
      </c>
      <c r="CS114" s="131">
        <v>0</v>
      </c>
      <c r="CT114" s="131">
        <v>0</v>
      </c>
      <c r="CU114" s="132">
        <v>0</v>
      </c>
      <c r="CV114" s="3" t="s">
        <v>407</v>
      </c>
      <c r="CW114" s="79">
        <v>0</v>
      </c>
      <c r="CX114" s="131">
        <v>0</v>
      </c>
      <c r="CY114" s="131">
        <v>0</v>
      </c>
      <c r="CZ114" s="80" t="s">
        <v>407</v>
      </c>
      <c r="DA114" s="80" t="s">
        <v>407</v>
      </c>
      <c r="DB114" s="79">
        <v>0</v>
      </c>
      <c r="DC114" s="131">
        <v>0</v>
      </c>
      <c r="DD114" s="3" t="s">
        <v>407</v>
      </c>
      <c r="DE114" s="3" t="s">
        <v>407</v>
      </c>
      <c r="DF114" s="3" t="s">
        <v>407</v>
      </c>
      <c r="DG114" s="79">
        <v>0</v>
      </c>
      <c r="DH114" s="4">
        <v>85</v>
      </c>
      <c r="DI114" s="80">
        <v>106.35</v>
      </c>
      <c r="DJ114" s="217">
        <v>99.67</v>
      </c>
      <c r="DK114" s="80">
        <v>100.87</v>
      </c>
      <c r="DL114" s="3">
        <v>135</v>
      </c>
      <c r="DP114" s="1"/>
      <c r="DQ114" s="1"/>
    </row>
    <row r="115" spans="1:121" s="3" customFormat="1" ht="15" x14ac:dyDescent="0.25">
      <c r="A115" s="303">
        <v>161</v>
      </c>
      <c r="B115">
        <v>127</v>
      </c>
      <c r="C115" s="3" t="s">
        <v>441</v>
      </c>
      <c r="D115" s="3" t="s">
        <v>449</v>
      </c>
      <c r="E115" s="14">
        <v>2020</v>
      </c>
      <c r="F115" s="82">
        <v>13293</v>
      </c>
      <c r="G115" s="82">
        <v>1551342</v>
      </c>
      <c r="H115" s="82">
        <v>1130451</v>
      </c>
      <c r="I115" s="82">
        <v>2755</v>
      </c>
      <c r="J115" s="82">
        <v>306215</v>
      </c>
      <c r="K115" s="82">
        <v>232131</v>
      </c>
      <c r="L115" s="131">
        <v>85</v>
      </c>
      <c r="M115" s="131">
        <v>0</v>
      </c>
      <c r="N115" s="131">
        <v>0</v>
      </c>
      <c r="O115" s="132">
        <v>0</v>
      </c>
      <c r="P115" s="3" t="s">
        <v>407</v>
      </c>
      <c r="Q115" s="79">
        <v>0</v>
      </c>
      <c r="R115" s="131">
        <v>0</v>
      </c>
      <c r="S115" s="131">
        <v>0</v>
      </c>
      <c r="T115" s="80" t="s">
        <v>407</v>
      </c>
      <c r="U115" s="80" t="s">
        <v>407</v>
      </c>
      <c r="V115" s="79">
        <v>0</v>
      </c>
      <c r="W115" s="131">
        <v>0</v>
      </c>
      <c r="X115" s="3" t="s">
        <v>407</v>
      </c>
      <c r="Y115" s="3" t="s">
        <v>407</v>
      </c>
      <c r="Z115" s="3" t="s">
        <v>407</v>
      </c>
      <c r="AA115" s="79">
        <v>0</v>
      </c>
      <c r="AB115" s="4">
        <v>85</v>
      </c>
      <c r="AC115" s="80">
        <v>106.36</v>
      </c>
      <c r="AD115" s="80">
        <v>99.68</v>
      </c>
      <c r="AE115" s="3">
        <v>100.88</v>
      </c>
      <c r="AF115" s="81">
        <v>130</v>
      </c>
      <c r="AG115" s="105">
        <v>146537098</v>
      </c>
      <c r="AH115" s="105">
        <v>0</v>
      </c>
      <c r="AI115" s="105">
        <v>0</v>
      </c>
      <c r="AJ115" s="105">
        <v>0</v>
      </c>
      <c r="AK115" s="82" t="s">
        <v>407</v>
      </c>
      <c r="AL115" s="135">
        <v>0</v>
      </c>
      <c r="AM115" s="135">
        <v>0</v>
      </c>
      <c r="AN115" s="82" t="s">
        <v>407</v>
      </c>
      <c r="AO115" s="82" t="s">
        <v>407</v>
      </c>
      <c r="AP115" s="105">
        <v>0</v>
      </c>
      <c r="AQ115" s="82" t="s">
        <v>407</v>
      </c>
      <c r="AR115" s="82" t="s">
        <v>407</v>
      </c>
      <c r="AS115" s="82" t="s">
        <v>407</v>
      </c>
      <c r="AT115" s="104">
        <v>11024</v>
      </c>
      <c r="AU115" s="82">
        <v>4198</v>
      </c>
      <c r="AV115" s="82">
        <v>3770</v>
      </c>
      <c r="AW115" s="80">
        <v>1700.64</v>
      </c>
      <c r="AX115" s="82">
        <v>13293</v>
      </c>
      <c r="AY115" s="80">
        <v>7.8164879854140903</v>
      </c>
      <c r="AZ115" s="83">
        <v>2.9999999999999997E-4</v>
      </c>
      <c r="BA115" s="3">
        <v>4</v>
      </c>
      <c r="BB115" s="3">
        <v>12559</v>
      </c>
      <c r="BC115" s="123">
        <v>102.3</v>
      </c>
      <c r="BD115" s="3">
        <v>104.2</v>
      </c>
      <c r="BE115" s="86"/>
      <c r="BF115" s="86"/>
      <c r="BG115" s="86"/>
      <c r="BH115" s="86" t="s">
        <v>407</v>
      </c>
      <c r="BI115" s="92"/>
      <c r="BJ115" s="86"/>
      <c r="BK115" s="86" t="s">
        <v>407</v>
      </c>
      <c r="BL115" s="86" t="s">
        <v>407</v>
      </c>
      <c r="BM115" s="86"/>
      <c r="BN115" s="86" t="s">
        <v>407</v>
      </c>
      <c r="BO115" s="86" t="s">
        <v>407</v>
      </c>
      <c r="BP115" s="86" t="s">
        <v>407</v>
      </c>
      <c r="BQ115" s="86" t="s">
        <v>407</v>
      </c>
      <c r="BR115" s="86" t="s">
        <v>407</v>
      </c>
      <c r="BV115" s="3" t="s">
        <v>407</v>
      </c>
      <c r="BY115" s="3" t="s">
        <v>407</v>
      </c>
      <c r="BZ115" s="3" t="s">
        <v>407</v>
      </c>
      <c r="CB115" s="3" t="s">
        <v>407</v>
      </c>
      <c r="CC115" s="3" t="s">
        <v>407</v>
      </c>
      <c r="CD115" s="3" t="s">
        <v>407</v>
      </c>
      <c r="CE115" s="85">
        <v>83307196</v>
      </c>
      <c r="CF115" s="82">
        <v>0</v>
      </c>
      <c r="CG115" s="82">
        <v>0</v>
      </c>
      <c r="CH115" s="82">
        <v>0</v>
      </c>
      <c r="CI115" s="82" t="s">
        <v>407</v>
      </c>
      <c r="CJ115" s="82">
        <v>0</v>
      </c>
      <c r="CK115" s="82">
        <v>0</v>
      </c>
      <c r="CL115" s="82" t="s">
        <v>407</v>
      </c>
      <c r="CM115" s="82" t="s">
        <v>407</v>
      </c>
      <c r="CN115" s="82">
        <v>0</v>
      </c>
      <c r="CO115" s="82" t="s">
        <v>407</v>
      </c>
      <c r="CP115" s="82" t="s">
        <v>407</v>
      </c>
      <c r="CQ115" s="82" t="s">
        <v>407</v>
      </c>
      <c r="CR115" s="131">
        <v>85</v>
      </c>
      <c r="CS115" s="131">
        <v>0</v>
      </c>
      <c r="CT115" s="131">
        <v>0</v>
      </c>
      <c r="CU115" s="132">
        <v>0</v>
      </c>
      <c r="CV115" s="3" t="s">
        <v>407</v>
      </c>
      <c r="CW115" s="79">
        <v>0</v>
      </c>
      <c r="CX115" s="131">
        <v>0</v>
      </c>
      <c r="CY115" s="131">
        <v>0</v>
      </c>
      <c r="CZ115" s="80" t="s">
        <v>407</v>
      </c>
      <c r="DA115" s="80" t="s">
        <v>407</v>
      </c>
      <c r="DB115" s="79">
        <v>0</v>
      </c>
      <c r="DC115" s="131">
        <v>0</v>
      </c>
      <c r="DD115" s="3" t="s">
        <v>407</v>
      </c>
      <c r="DE115" s="3" t="s">
        <v>407</v>
      </c>
      <c r="DF115" s="3" t="s">
        <v>407</v>
      </c>
      <c r="DG115" s="79">
        <v>0</v>
      </c>
      <c r="DH115" s="4">
        <v>85</v>
      </c>
      <c r="DI115" s="80">
        <v>106.35</v>
      </c>
      <c r="DJ115" s="217">
        <v>99.67</v>
      </c>
      <c r="DK115" s="80">
        <v>100.87</v>
      </c>
      <c r="DL115" s="3">
        <v>135</v>
      </c>
      <c r="DP115" s="1"/>
      <c r="DQ115" s="1"/>
    </row>
    <row r="116" spans="1:121" s="3" customFormat="1" ht="15" x14ac:dyDescent="0.25">
      <c r="A116" s="303">
        <v>172</v>
      </c>
      <c r="B116">
        <v>130</v>
      </c>
      <c r="C116" s="3" t="s">
        <v>124</v>
      </c>
      <c r="D116" s="3" t="s">
        <v>450</v>
      </c>
      <c r="E116" s="14">
        <v>2020</v>
      </c>
      <c r="F116" s="82">
        <v>6573</v>
      </c>
      <c r="G116" s="82">
        <v>1551342</v>
      </c>
      <c r="H116" s="82">
        <v>1130451</v>
      </c>
      <c r="I116" s="82">
        <v>1462</v>
      </c>
      <c r="J116" s="82">
        <v>306215</v>
      </c>
      <c r="K116" s="82">
        <v>232131</v>
      </c>
      <c r="L116" s="131">
        <v>107</v>
      </c>
      <c r="M116" s="131">
        <v>0</v>
      </c>
      <c r="N116" s="131">
        <v>0</v>
      </c>
      <c r="O116" s="132">
        <v>0</v>
      </c>
      <c r="P116" s="3" t="s">
        <v>407</v>
      </c>
      <c r="Q116" s="79">
        <v>0</v>
      </c>
      <c r="R116" s="131">
        <v>0</v>
      </c>
      <c r="S116" s="131">
        <v>0</v>
      </c>
      <c r="T116" s="80" t="s">
        <v>407</v>
      </c>
      <c r="U116" s="80" t="s">
        <v>407</v>
      </c>
      <c r="V116" s="79">
        <v>0</v>
      </c>
      <c r="W116" s="131">
        <v>0</v>
      </c>
      <c r="X116" s="3" t="s">
        <v>407</v>
      </c>
      <c r="Y116" s="3" t="s">
        <v>407</v>
      </c>
      <c r="Z116" s="3" t="s">
        <v>407</v>
      </c>
      <c r="AA116" s="79">
        <v>0</v>
      </c>
      <c r="AB116" s="4">
        <v>107</v>
      </c>
      <c r="AC116" s="80">
        <v>106.36</v>
      </c>
      <c r="AD116" s="80">
        <v>99.68</v>
      </c>
      <c r="AE116" s="3">
        <v>100.88</v>
      </c>
      <c r="AF116" s="81">
        <v>130</v>
      </c>
      <c r="AG116" s="105">
        <v>21896777</v>
      </c>
      <c r="AH116" s="105">
        <v>0</v>
      </c>
      <c r="AI116" s="105">
        <v>0</v>
      </c>
      <c r="AJ116" s="105">
        <v>0</v>
      </c>
      <c r="AK116" s="82" t="s">
        <v>407</v>
      </c>
      <c r="AL116" s="135">
        <v>0</v>
      </c>
      <c r="AM116" s="135">
        <v>0</v>
      </c>
      <c r="AN116" s="82" t="s">
        <v>407</v>
      </c>
      <c r="AO116" s="82" t="s">
        <v>407</v>
      </c>
      <c r="AP116" s="105">
        <v>0</v>
      </c>
      <c r="AQ116" s="82" t="s">
        <v>407</v>
      </c>
      <c r="AR116" s="82" t="s">
        <v>407</v>
      </c>
      <c r="AS116" s="82" t="s">
        <v>407</v>
      </c>
      <c r="AT116" s="104">
        <v>3331</v>
      </c>
      <c r="AU116" s="82">
        <v>4198</v>
      </c>
      <c r="AV116" s="82">
        <v>3770</v>
      </c>
      <c r="AW116" s="80">
        <v>696.91</v>
      </c>
      <c r="AX116" s="82">
        <v>6573</v>
      </c>
      <c r="AY116" s="80">
        <v>9.4316307206065009</v>
      </c>
      <c r="AZ116" s="83">
        <v>0</v>
      </c>
      <c r="BA116" s="3">
        <v>0</v>
      </c>
      <c r="BB116" s="3">
        <v>15148</v>
      </c>
      <c r="BC116" s="123">
        <v>102.3</v>
      </c>
      <c r="BD116" s="3">
        <v>104.2</v>
      </c>
      <c r="BE116" s="86"/>
      <c r="BF116" s="86"/>
      <c r="BG116" s="86"/>
      <c r="BH116" s="86" t="s">
        <v>407</v>
      </c>
      <c r="BI116" s="92"/>
      <c r="BJ116" s="86"/>
      <c r="BK116" s="86" t="s">
        <v>407</v>
      </c>
      <c r="BL116" s="86" t="s">
        <v>407</v>
      </c>
      <c r="BM116" s="86"/>
      <c r="BN116" s="86" t="s">
        <v>407</v>
      </c>
      <c r="BO116" s="86" t="s">
        <v>407</v>
      </c>
      <c r="BP116" s="86" t="s">
        <v>407</v>
      </c>
      <c r="BQ116" s="86" t="s">
        <v>407</v>
      </c>
      <c r="BR116" s="86" t="s">
        <v>407</v>
      </c>
      <c r="BV116" s="3" t="s">
        <v>407</v>
      </c>
      <c r="BY116" s="3" t="s">
        <v>407</v>
      </c>
      <c r="BZ116" s="3" t="s">
        <v>407</v>
      </c>
      <c r="CB116" s="3" t="s">
        <v>407</v>
      </c>
      <c r="CC116" s="3" t="s">
        <v>407</v>
      </c>
      <c r="CD116" s="3" t="s">
        <v>407</v>
      </c>
      <c r="CE116" s="85">
        <v>23543313</v>
      </c>
      <c r="CF116" s="82">
        <v>0</v>
      </c>
      <c r="CG116" s="82">
        <v>0</v>
      </c>
      <c r="CH116" s="82">
        <v>0</v>
      </c>
      <c r="CI116" s="82" t="s">
        <v>407</v>
      </c>
      <c r="CJ116" s="82">
        <v>0</v>
      </c>
      <c r="CK116" s="82">
        <v>0</v>
      </c>
      <c r="CL116" s="82" t="s">
        <v>407</v>
      </c>
      <c r="CM116" s="82" t="s">
        <v>407</v>
      </c>
      <c r="CN116" s="82">
        <v>0</v>
      </c>
      <c r="CO116" s="82" t="s">
        <v>407</v>
      </c>
      <c r="CP116" s="82" t="s">
        <v>407</v>
      </c>
      <c r="CQ116" s="82" t="s">
        <v>407</v>
      </c>
      <c r="CR116" s="131">
        <v>107</v>
      </c>
      <c r="CS116" s="131">
        <v>0</v>
      </c>
      <c r="CT116" s="131">
        <v>0</v>
      </c>
      <c r="CU116" s="132">
        <v>0</v>
      </c>
      <c r="CV116" s="3" t="s">
        <v>407</v>
      </c>
      <c r="CW116" s="79">
        <v>0</v>
      </c>
      <c r="CX116" s="131">
        <v>0</v>
      </c>
      <c r="CY116" s="131">
        <v>0</v>
      </c>
      <c r="CZ116" s="80" t="s">
        <v>407</v>
      </c>
      <c r="DA116" s="80" t="s">
        <v>407</v>
      </c>
      <c r="DB116" s="79">
        <v>0</v>
      </c>
      <c r="DC116" s="131">
        <v>0</v>
      </c>
      <c r="DD116" s="3" t="s">
        <v>407</v>
      </c>
      <c r="DE116" s="3" t="s">
        <v>407</v>
      </c>
      <c r="DF116" s="3" t="s">
        <v>407</v>
      </c>
      <c r="DG116" s="79">
        <v>0</v>
      </c>
      <c r="DH116" s="4">
        <v>107</v>
      </c>
      <c r="DI116" s="80">
        <v>106.35</v>
      </c>
      <c r="DJ116" s="217">
        <v>99.67</v>
      </c>
      <c r="DK116" s="80">
        <v>100.87</v>
      </c>
      <c r="DL116" s="3">
        <v>135</v>
      </c>
      <c r="DP116" s="1"/>
      <c r="DQ116" s="1"/>
    </row>
    <row r="117" spans="1:121" s="3" customFormat="1" ht="15" x14ac:dyDescent="0.25">
      <c r="A117" s="303">
        <v>173</v>
      </c>
      <c r="B117">
        <v>131</v>
      </c>
      <c r="C117" s="3" t="s">
        <v>125</v>
      </c>
      <c r="D117" s="3" t="s">
        <v>450</v>
      </c>
      <c r="E117" s="14">
        <v>2020</v>
      </c>
      <c r="F117" s="82">
        <v>3728</v>
      </c>
      <c r="G117" s="82">
        <v>1551342</v>
      </c>
      <c r="H117" s="82">
        <v>1130451</v>
      </c>
      <c r="I117" s="82">
        <v>834</v>
      </c>
      <c r="J117" s="82">
        <v>306215</v>
      </c>
      <c r="K117" s="82">
        <v>232131</v>
      </c>
      <c r="L117" s="131">
        <v>48</v>
      </c>
      <c r="M117" s="131">
        <v>0</v>
      </c>
      <c r="N117" s="131">
        <v>0</v>
      </c>
      <c r="O117" s="132">
        <v>0</v>
      </c>
      <c r="P117" s="3" t="s">
        <v>407</v>
      </c>
      <c r="Q117" s="79">
        <v>0</v>
      </c>
      <c r="R117" s="131">
        <v>0</v>
      </c>
      <c r="S117" s="131">
        <v>0</v>
      </c>
      <c r="T117" s="80" t="s">
        <v>407</v>
      </c>
      <c r="U117" s="80" t="s">
        <v>407</v>
      </c>
      <c r="V117" s="79">
        <v>0</v>
      </c>
      <c r="W117" s="131">
        <v>68</v>
      </c>
      <c r="X117" s="3" t="s">
        <v>407</v>
      </c>
      <c r="Y117" s="3" t="s">
        <v>407</v>
      </c>
      <c r="Z117" s="3" t="s">
        <v>407</v>
      </c>
      <c r="AA117" s="79">
        <v>68</v>
      </c>
      <c r="AB117" s="4">
        <v>116</v>
      </c>
      <c r="AC117" s="80">
        <v>106.36</v>
      </c>
      <c r="AD117" s="80">
        <v>99.68</v>
      </c>
      <c r="AE117" s="3">
        <v>100.88</v>
      </c>
      <c r="AF117" s="81">
        <v>130</v>
      </c>
      <c r="AG117" s="105">
        <v>9536999</v>
      </c>
      <c r="AH117" s="105">
        <v>0</v>
      </c>
      <c r="AI117" s="105">
        <v>0</v>
      </c>
      <c r="AJ117" s="105">
        <v>0</v>
      </c>
      <c r="AK117" s="82" t="s">
        <v>407</v>
      </c>
      <c r="AL117" s="135">
        <v>0</v>
      </c>
      <c r="AM117" s="135">
        <v>0</v>
      </c>
      <c r="AN117" s="82" t="s">
        <v>407</v>
      </c>
      <c r="AO117" s="82" t="s">
        <v>407</v>
      </c>
      <c r="AP117" s="105">
        <v>9536999</v>
      </c>
      <c r="AQ117" s="82" t="s">
        <v>407</v>
      </c>
      <c r="AR117" s="82" t="s">
        <v>407</v>
      </c>
      <c r="AS117" s="82" t="s">
        <v>407</v>
      </c>
      <c r="AT117" s="104">
        <v>2558</v>
      </c>
      <c r="AU117" s="82">
        <v>4198</v>
      </c>
      <c r="AV117" s="82">
        <v>3770</v>
      </c>
      <c r="AW117" s="80">
        <v>289.32</v>
      </c>
      <c r="AX117" s="82">
        <v>3728</v>
      </c>
      <c r="AY117" s="80">
        <v>12.885248018934799</v>
      </c>
      <c r="AZ117" s="83">
        <v>1.6299999999999999E-2</v>
      </c>
      <c r="BA117" s="3">
        <v>337</v>
      </c>
      <c r="BB117" s="3">
        <v>20731</v>
      </c>
      <c r="BC117" s="123">
        <v>102.3</v>
      </c>
      <c r="BD117" s="3">
        <v>104.2</v>
      </c>
      <c r="BE117" s="86"/>
      <c r="BF117" s="86"/>
      <c r="BG117" s="86"/>
      <c r="BH117" s="86" t="s">
        <v>407</v>
      </c>
      <c r="BI117" s="92"/>
      <c r="BJ117" s="86"/>
      <c r="BK117" s="86" t="s">
        <v>407</v>
      </c>
      <c r="BL117" s="86" t="s">
        <v>407</v>
      </c>
      <c r="BM117" s="86">
        <v>456</v>
      </c>
      <c r="BN117" s="86" t="s">
        <v>407</v>
      </c>
      <c r="BO117" s="86" t="s">
        <v>407</v>
      </c>
      <c r="BP117" s="86" t="s">
        <v>407</v>
      </c>
      <c r="BQ117" s="86" t="s">
        <v>407</v>
      </c>
      <c r="BR117" s="86" t="s">
        <v>407</v>
      </c>
      <c r="BV117" s="3" t="s">
        <v>407</v>
      </c>
      <c r="BY117" s="3" t="s">
        <v>407</v>
      </c>
      <c r="BZ117" s="3" t="s">
        <v>407</v>
      </c>
      <c r="CA117" s="3" t="s">
        <v>125</v>
      </c>
      <c r="CB117" s="3" t="s">
        <v>407</v>
      </c>
      <c r="CC117" s="3" t="s">
        <v>407</v>
      </c>
      <c r="CD117" s="3" t="s">
        <v>407</v>
      </c>
      <c r="CE117" s="85">
        <v>13352607</v>
      </c>
      <c r="CF117" s="82">
        <v>0</v>
      </c>
      <c r="CG117" s="82">
        <v>0</v>
      </c>
      <c r="CH117" s="82">
        <v>0</v>
      </c>
      <c r="CI117" s="82" t="s">
        <v>407</v>
      </c>
      <c r="CJ117" s="82">
        <v>0</v>
      </c>
      <c r="CK117" s="82">
        <v>0</v>
      </c>
      <c r="CL117" s="82" t="s">
        <v>407</v>
      </c>
      <c r="CM117" s="82" t="s">
        <v>407</v>
      </c>
      <c r="CN117" s="82">
        <v>13352607</v>
      </c>
      <c r="CO117" s="82" t="s">
        <v>407</v>
      </c>
      <c r="CP117" s="82" t="s">
        <v>407</v>
      </c>
      <c r="CQ117" s="82" t="s">
        <v>407</v>
      </c>
      <c r="CR117" s="131">
        <v>48</v>
      </c>
      <c r="CS117" s="131">
        <v>0</v>
      </c>
      <c r="CT117" s="131">
        <v>0</v>
      </c>
      <c r="CU117" s="132">
        <v>0</v>
      </c>
      <c r="CV117" s="3" t="s">
        <v>407</v>
      </c>
      <c r="CW117" s="79">
        <v>0</v>
      </c>
      <c r="CX117" s="131">
        <v>0</v>
      </c>
      <c r="CY117" s="131">
        <v>0</v>
      </c>
      <c r="CZ117" s="80" t="s">
        <v>407</v>
      </c>
      <c r="DA117" s="80" t="s">
        <v>407</v>
      </c>
      <c r="DB117" s="79">
        <v>0</v>
      </c>
      <c r="DC117" s="131">
        <v>68</v>
      </c>
      <c r="DD117" s="3" t="s">
        <v>407</v>
      </c>
      <c r="DE117" s="3" t="s">
        <v>407</v>
      </c>
      <c r="DF117" s="3" t="s">
        <v>407</v>
      </c>
      <c r="DG117" s="79">
        <v>68</v>
      </c>
      <c r="DH117" s="4">
        <v>116</v>
      </c>
      <c r="DI117" s="80">
        <v>106.35</v>
      </c>
      <c r="DJ117" s="217">
        <v>99.67</v>
      </c>
      <c r="DK117" s="80">
        <v>100.87</v>
      </c>
      <c r="DL117" s="3">
        <v>135</v>
      </c>
      <c r="DP117" s="1"/>
      <c r="DQ117" s="1"/>
    </row>
    <row r="118" spans="1:121" s="3" customFormat="1" ht="15" x14ac:dyDescent="0.25">
      <c r="A118" s="303">
        <v>176</v>
      </c>
      <c r="B118">
        <v>134</v>
      </c>
      <c r="C118" s="3" t="s">
        <v>127</v>
      </c>
      <c r="D118" s="3" t="s">
        <v>450</v>
      </c>
      <c r="E118" s="14">
        <v>2020</v>
      </c>
      <c r="F118" s="82">
        <v>5577</v>
      </c>
      <c r="G118" s="82">
        <v>1551342</v>
      </c>
      <c r="H118" s="82">
        <v>1130451</v>
      </c>
      <c r="I118" s="82">
        <v>1162</v>
      </c>
      <c r="J118" s="82">
        <v>306215</v>
      </c>
      <c r="K118" s="82">
        <v>232131</v>
      </c>
      <c r="L118" s="131">
        <v>108</v>
      </c>
      <c r="M118" s="131">
        <v>0</v>
      </c>
      <c r="N118" s="131">
        <v>0</v>
      </c>
      <c r="O118" s="132">
        <v>0</v>
      </c>
      <c r="P118" s="3" t="s">
        <v>407</v>
      </c>
      <c r="Q118" s="79">
        <v>0</v>
      </c>
      <c r="R118" s="131">
        <v>0</v>
      </c>
      <c r="S118" s="131">
        <v>0</v>
      </c>
      <c r="T118" s="80" t="s">
        <v>407</v>
      </c>
      <c r="U118" s="80" t="s">
        <v>407</v>
      </c>
      <c r="V118" s="79">
        <v>0</v>
      </c>
      <c r="W118" s="131">
        <v>0</v>
      </c>
      <c r="X118" s="3" t="s">
        <v>407</v>
      </c>
      <c r="Y118" s="3" t="s">
        <v>407</v>
      </c>
      <c r="Z118" s="3" t="s">
        <v>407</v>
      </c>
      <c r="AA118" s="79">
        <v>0</v>
      </c>
      <c r="AB118" s="4">
        <v>108</v>
      </c>
      <c r="AC118" s="80">
        <v>106.36</v>
      </c>
      <c r="AD118" s="80">
        <v>99.68</v>
      </c>
      <c r="AE118" s="3">
        <v>100.88</v>
      </c>
      <c r="AF118" s="81">
        <v>130</v>
      </c>
      <c r="AG118" s="105">
        <v>18522093</v>
      </c>
      <c r="AH118" s="105">
        <v>0</v>
      </c>
      <c r="AI118" s="105">
        <v>0</v>
      </c>
      <c r="AJ118" s="105">
        <v>0</v>
      </c>
      <c r="AK118" s="82" t="s">
        <v>407</v>
      </c>
      <c r="AL118" s="135">
        <v>0</v>
      </c>
      <c r="AM118" s="135">
        <v>0</v>
      </c>
      <c r="AN118" s="82" t="s">
        <v>407</v>
      </c>
      <c r="AO118" s="82" t="s">
        <v>407</v>
      </c>
      <c r="AP118" s="105">
        <v>0</v>
      </c>
      <c r="AQ118" s="82" t="s">
        <v>407</v>
      </c>
      <c r="AR118" s="82" t="s">
        <v>407</v>
      </c>
      <c r="AS118" s="82" t="s">
        <v>407</v>
      </c>
      <c r="AT118" s="104">
        <v>3321</v>
      </c>
      <c r="AU118" s="82">
        <v>4198</v>
      </c>
      <c r="AV118" s="82">
        <v>3770</v>
      </c>
      <c r="AW118" s="80">
        <v>466.89</v>
      </c>
      <c r="AX118" s="82">
        <v>5577</v>
      </c>
      <c r="AY118" s="80">
        <v>11.945020826964299</v>
      </c>
      <c r="AZ118" s="83">
        <v>8.3000000000000001E-3</v>
      </c>
      <c r="BA118" s="3">
        <v>159</v>
      </c>
      <c r="BB118" s="3">
        <v>19168</v>
      </c>
      <c r="BC118" s="123">
        <v>102.3</v>
      </c>
      <c r="BD118" s="3">
        <v>104.2</v>
      </c>
      <c r="BE118" s="86"/>
      <c r="BF118" s="86"/>
      <c r="BG118" s="86"/>
      <c r="BH118" s="86" t="s">
        <v>407</v>
      </c>
      <c r="BI118" s="92"/>
      <c r="BJ118" s="86"/>
      <c r="BK118" s="86" t="s">
        <v>407</v>
      </c>
      <c r="BL118" s="86" t="s">
        <v>407</v>
      </c>
      <c r="BM118" s="86"/>
      <c r="BN118" s="86" t="s">
        <v>407</v>
      </c>
      <c r="BO118" s="86" t="s">
        <v>407</v>
      </c>
      <c r="BP118" s="86" t="s">
        <v>407</v>
      </c>
      <c r="BQ118" s="86" t="s">
        <v>407</v>
      </c>
      <c r="BR118" s="86" t="s">
        <v>407</v>
      </c>
      <c r="BV118" s="3" t="s">
        <v>407</v>
      </c>
      <c r="BY118" s="3" t="s">
        <v>407</v>
      </c>
      <c r="BZ118" s="3" t="s">
        <v>407</v>
      </c>
      <c r="CB118" s="3" t="s">
        <v>407</v>
      </c>
      <c r="CC118" s="3" t="s">
        <v>407</v>
      </c>
      <c r="CD118" s="3" t="s">
        <v>407</v>
      </c>
      <c r="CE118" s="85">
        <v>19974901</v>
      </c>
      <c r="CF118" s="82">
        <v>0</v>
      </c>
      <c r="CG118" s="82">
        <v>0</v>
      </c>
      <c r="CH118" s="82">
        <v>0</v>
      </c>
      <c r="CI118" s="82" t="s">
        <v>407</v>
      </c>
      <c r="CJ118" s="82">
        <v>0</v>
      </c>
      <c r="CK118" s="82">
        <v>0</v>
      </c>
      <c r="CL118" s="82" t="s">
        <v>407</v>
      </c>
      <c r="CM118" s="82" t="s">
        <v>407</v>
      </c>
      <c r="CN118" s="82">
        <v>0</v>
      </c>
      <c r="CO118" s="82" t="s">
        <v>407</v>
      </c>
      <c r="CP118" s="82" t="s">
        <v>407</v>
      </c>
      <c r="CQ118" s="82" t="s">
        <v>407</v>
      </c>
      <c r="CR118" s="131">
        <v>108</v>
      </c>
      <c r="CS118" s="131">
        <v>0</v>
      </c>
      <c r="CT118" s="131">
        <v>0</v>
      </c>
      <c r="CU118" s="132">
        <v>0</v>
      </c>
      <c r="CV118" s="3" t="s">
        <v>407</v>
      </c>
      <c r="CW118" s="79">
        <v>0</v>
      </c>
      <c r="CX118" s="131">
        <v>0</v>
      </c>
      <c r="CY118" s="131">
        <v>0</v>
      </c>
      <c r="CZ118" s="80" t="s">
        <v>407</v>
      </c>
      <c r="DA118" s="80" t="s">
        <v>407</v>
      </c>
      <c r="DB118" s="79">
        <v>0</v>
      </c>
      <c r="DC118" s="131">
        <v>0</v>
      </c>
      <c r="DD118" s="3" t="s">
        <v>407</v>
      </c>
      <c r="DE118" s="3" t="s">
        <v>407</v>
      </c>
      <c r="DF118" s="3" t="s">
        <v>407</v>
      </c>
      <c r="DG118" s="79">
        <v>0</v>
      </c>
      <c r="DH118" s="4">
        <v>108</v>
      </c>
      <c r="DI118" s="80">
        <v>106.35</v>
      </c>
      <c r="DJ118" s="217">
        <v>99.67</v>
      </c>
      <c r="DK118" s="80">
        <v>100.87</v>
      </c>
      <c r="DL118" s="3">
        <v>135</v>
      </c>
      <c r="DP118" s="1"/>
      <c r="DQ118" s="1"/>
    </row>
    <row r="119" spans="1:121" s="3" customFormat="1" ht="15" x14ac:dyDescent="0.25">
      <c r="A119" s="303">
        <v>177</v>
      </c>
      <c r="B119">
        <v>135</v>
      </c>
      <c r="C119" s="3" t="s">
        <v>128</v>
      </c>
      <c r="D119" s="3" t="s">
        <v>450</v>
      </c>
      <c r="E119" s="14">
        <v>2020</v>
      </c>
      <c r="F119" s="82">
        <v>12180</v>
      </c>
      <c r="G119" s="82">
        <v>1551342</v>
      </c>
      <c r="H119" s="82">
        <v>1130451</v>
      </c>
      <c r="I119" s="82">
        <v>2346</v>
      </c>
      <c r="J119" s="82">
        <v>306215</v>
      </c>
      <c r="K119" s="82">
        <v>232131</v>
      </c>
      <c r="L119" s="131">
        <v>110</v>
      </c>
      <c r="M119" s="131">
        <v>0</v>
      </c>
      <c r="N119" s="131">
        <v>0</v>
      </c>
      <c r="O119" s="132">
        <v>0</v>
      </c>
      <c r="P119" s="3" t="s">
        <v>407</v>
      </c>
      <c r="Q119" s="79">
        <v>0</v>
      </c>
      <c r="R119" s="131">
        <v>0</v>
      </c>
      <c r="S119" s="131">
        <v>0</v>
      </c>
      <c r="T119" s="80" t="s">
        <v>407</v>
      </c>
      <c r="U119" s="80" t="s">
        <v>407</v>
      </c>
      <c r="V119" s="79">
        <v>0</v>
      </c>
      <c r="W119" s="131">
        <v>0</v>
      </c>
      <c r="X119" s="3" t="s">
        <v>407</v>
      </c>
      <c r="Y119" s="3" t="s">
        <v>407</v>
      </c>
      <c r="Z119" s="3" t="s">
        <v>407</v>
      </c>
      <c r="AA119" s="79">
        <v>0</v>
      </c>
      <c r="AB119" s="4">
        <v>110</v>
      </c>
      <c r="AC119" s="80">
        <v>106.36</v>
      </c>
      <c r="AD119" s="80">
        <v>99.68</v>
      </c>
      <c r="AE119" s="3">
        <v>100.88</v>
      </c>
      <c r="AF119" s="81">
        <v>130</v>
      </c>
      <c r="AG119" s="105">
        <v>36860562</v>
      </c>
      <c r="AH119" s="105">
        <v>0</v>
      </c>
      <c r="AI119" s="105">
        <v>0</v>
      </c>
      <c r="AJ119" s="105">
        <v>0</v>
      </c>
      <c r="AK119" s="82" t="s">
        <v>407</v>
      </c>
      <c r="AL119" s="135">
        <v>0</v>
      </c>
      <c r="AM119" s="135">
        <v>0</v>
      </c>
      <c r="AN119" s="82" t="s">
        <v>407</v>
      </c>
      <c r="AO119" s="82" t="s">
        <v>407</v>
      </c>
      <c r="AP119" s="105">
        <v>0</v>
      </c>
      <c r="AQ119" s="82" t="s">
        <v>407</v>
      </c>
      <c r="AR119" s="82" t="s">
        <v>407</v>
      </c>
      <c r="AS119" s="82" t="s">
        <v>407</v>
      </c>
      <c r="AT119" s="104">
        <v>3026</v>
      </c>
      <c r="AU119" s="82">
        <v>4198</v>
      </c>
      <c r="AV119" s="82">
        <v>3770</v>
      </c>
      <c r="AW119" s="80">
        <v>712.02</v>
      </c>
      <c r="AX119" s="82">
        <v>12180</v>
      </c>
      <c r="AY119" s="80">
        <v>17.1062217501586</v>
      </c>
      <c r="AZ119" s="83">
        <v>4.1000000000000003E-3</v>
      </c>
      <c r="BA119" s="3">
        <v>113</v>
      </c>
      <c r="BB119" s="3">
        <v>27531</v>
      </c>
      <c r="BC119" s="123">
        <v>102.3</v>
      </c>
      <c r="BD119" s="3">
        <v>104.2</v>
      </c>
      <c r="BE119" s="86"/>
      <c r="BF119" s="86"/>
      <c r="BG119" s="86"/>
      <c r="BH119" s="86" t="s">
        <v>407</v>
      </c>
      <c r="BI119" s="92"/>
      <c r="BJ119" s="86"/>
      <c r="BK119" s="86" t="s">
        <v>407</v>
      </c>
      <c r="BL119" s="86" t="s">
        <v>407</v>
      </c>
      <c r="BM119" s="86"/>
      <c r="BN119" s="86" t="s">
        <v>407</v>
      </c>
      <c r="BO119" s="86" t="s">
        <v>407</v>
      </c>
      <c r="BP119" s="86" t="s">
        <v>407</v>
      </c>
      <c r="BQ119" s="86" t="s">
        <v>407</v>
      </c>
      <c r="BR119" s="86" t="s">
        <v>407</v>
      </c>
      <c r="BV119" s="3" t="s">
        <v>407</v>
      </c>
      <c r="BY119" s="3" t="s">
        <v>407</v>
      </c>
      <c r="BZ119" s="3" t="s">
        <v>407</v>
      </c>
      <c r="CB119" s="3" t="s">
        <v>407</v>
      </c>
      <c r="CC119" s="3" t="s">
        <v>407</v>
      </c>
      <c r="CD119" s="3" t="s">
        <v>407</v>
      </c>
      <c r="CE119" s="85">
        <v>43626552</v>
      </c>
      <c r="CF119" s="82">
        <v>0</v>
      </c>
      <c r="CG119" s="82">
        <v>0</v>
      </c>
      <c r="CH119" s="82">
        <v>0</v>
      </c>
      <c r="CI119" s="82" t="s">
        <v>407</v>
      </c>
      <c r="CJ119" s="82">
        <v>0</v>
      </c>
      <c r="CK119" s="82">
        <v>0</v>
      </c>
      <c r="CL119" s="82" t="s">
        <v>407</v>
      </c>
      <c r="CM119" s="82" t="s">
        <v>407</v>
      </c>
      <c r="CN119" s="82">
        <v>0</v>
      </c>
      <c r="CO119" s="82" t="s">
        <v>407</v>
      </c>
      <c r="CP119" s="82" t="s">
        <v>407</v>
      </c>
      <c r="CQ119" s="82" t="s">
        <v>407</v>
      </c>
      <c r="CR119" s="131">
        <v>110</v>
      </c>
      <c r="CS119" s="131">
        <v>0</v>
      </c>
      <c r="CT119" s="131">
        <v>0</v>
      </c>
      <c r="CU119" s="132">
        <v>0</v>
      </c>
      <c r="CV119" s="3" t="s">
        <v>407</v>
      </c>
      <c r="CW119" s="79">
        <v>0</v>
      </c>
      <c r="CX119" s="131">
        <v>0</v>
      </c>
      <c r="CY119" s="131">
        <v>0</v>
      </c>
      <c r="CZ119" s="80" t="s">
        <v>407</v>
      </c>
      <c r="DA119" s="80" t="s">
        <v>407</v>
      </c>
      <c r="DB119" s="79">
        <v>0</v>
      </c>
      <c r="DC119" s="131">
        <v>0</v>
      </c>
      <c r="DD119" s="3" t="s">
        <v>407</v>
      </c>
      <c r="DE119" s="3" t="s">
        <v>407</v>
      </c>
      <c r="DF119" s="3" t="s">
        <v>407</v>
      </c>
      <c r="DG119" s="79">
        <v>0</v>
      </c>
      <c r="DH119" s="4">
        <v>110</v>
      </c>
      <c r="DI119" s="80">
        <v>106.35</v>
      </c>
      <c r="DJ119" s="217">
        <v>99.67</v>
      </c>
      <c r="DK119" s="80">
        <v>100.87</v>
      </c>
      <c r="DL119" s="3">
        <v>135</v>
      </c>
      <c r="DP119" s="1"/>
      <c r="DQ119" s="1"/>
    </row>
    <row r="120" spans="1:121" s="3" customFormat="1" ht="15" x14ac:dyDescent="0.25">
      <c r="A120" s="303">
        <v>178</v>
      </c>
      <c r="B120">
        <v>136</v>
      </c>
      <c r="C120" s="3" t="s">
        <v>129</v>
      </c>
      <c r="D120" s="3" t="s">
        <v>450</v>
      </c>
      <c r="E120" s="14">
        <v>2020</v>
      </c>
      <c r="F120" s="82">
        <v>4409</v>
      </c>
      <c r="G120" s="82">
        <v>1551342</v>
      </c>
      <c r="H120" s="82">
        <v>1130451</v>
      </c>
      <c r="I120" s="82">
        <v>968</v>
      </c>
      <c r="J120" s="82">
        <v>306215</v>
      </c>
      <c r="K120" s="82">
        <v>232131</v>
      </c>
      <c r="L120" s="131">
        <v>113</v>
      </c>
      <c r="M120" s="131">
        <v>0</v>
      </c>
      <c r="N120" s="131">
        <v>0</v>
      </c>
      <c r="O120" s="132">
        <v>0</v>
      </c>
      <c r="P120" s="3" t="s">
        <v>407</v>
      </c>
      <c r="Q120" s="79">
        <v>0</v>
      </c>
      <c r="R120" s="131">
        <v>0</v>
      </c>
      <c r="S120" s="131">
        <v>0</v>
      </c>
      <c r="T120" s="80" t="s">
        <v>407</v>
      </c>
      <c r="U120" s="80" t="s">
        <v>407</v>
      </c>
      <c r="V120" s="79">
        <v>0</v>
      </c>
      <c r="W120" s="131">
        <v>0</v>
      </c>
      <c r="X120" s="3" t="s">
        <v>407</v>
      </c>
      <c r="Y120" s="3" t="s">
        <v>407</v>
      </c>
      <c r="Z120" s="3" t="s">
        <v>407</v>
      </c>
      <c r="AA120" s="79">
        <v>0</v>
      </c>
      <c r="AB120" s="4">
        <v>113</v>
      </c>
      <c r="AC120" s="80">
        <v>106.36</v>
      </c>
      <c r="AD120" s="80">
        <v>99.68</v>
      </c>
      <c r="AE120" s="3">
        <v>100.88</v>
      </c>
      <c r="AF120" s="81">
        <v>130</v>
      </c>
      <c r="AG120" s="105">
        <v>13458489</v>
      </c>
      <c r="AH120" s="105">
        <v>0</v>
      </c>
      <c r="AI120" s="105">
        <v>0</v>
      </c>
      <c r="AJ120" s="105">
        <v>0</v>
      </c>
      <c r="AK120" s="82" t="s">
        <v>407</v>
      </c>
      <c r="AL120" s="135">
        <v>0</v>
      </c>
      <c r="AM120" s="135">
        <v>0</v>
      </c>
      <c r="AN120" s="82" t="s">
        <v>407</v>
      </c>
      <c r="AO120" s="82" t="s">
        <v>407</v>
      </c>
      <c r="AP120" s="105">
        <v>0</v>
      </c>
      <c r="AQ120" s="82" t="s">
        <v>407</v>
      </c>
      <c r="AR120" s="82" t="s">
        <v>407</v>
      </c>
      <c r="AS120" s="82" t="s">
        <v>407</v>
      </c>
      <c r="AT120" s="104">
        <v>3053</v>
      </c>
      <c r="AU120" s="82">
        <v>4198</v>
      </c>
      <c r="AV120" s="82">
        <v>3770</v>
      </c>
      <c r="AW120" s="80">
        <v>311.04000000000002</v>
      </c>
      <c r="AX120" s="82">
        <v>4409</v>
      </c>
      <c r="AY120" s="80">
        <v>14.174893898724999</v>
      </c>
      <c r="AZ120" s="83">
        <v>1.09E-2</v>
      </c>
      <c r="BA120" s="3">
        <v>247</v>
      </c>
      <c r="BB120" s="3">
        <v>22728</v>
      </c>
      <c r="BC120" s="123">
        <v>102.3</v>
      </c>
      <c r="BD120" s="3">
        <v>104.2</v>
      </c>
      <c r="BE120" s="86"/>
      <c r="BF120" s="86"/>
      <c r="BG120" s="86"/>
      <c r="BH120" s="86" t="s">
        <v>407</v>
      </c>
      <c r="BI120" s="92"/>
      <c r="BJ120" s="86"/>
      <c r="BK120" s="86" t="s">
        <v>407</v>
      </c>
      <c r="BL120" s="86" t="s">
        <v>407</v>
      </c>
      <c r="BM120" s="86"/>
      <c r="BN120" s="86" t="s">
        <v>407</v>
      </c>
      <c r="BO120" s="86" t="s">
        <v>407</v>
      </c>
      <c r="BP120" s="86" t="s">
        <v>407</v>
      </c>
      <c r="BQ120" s="86" t="s">
        <v>407</v>
      </c>
      <c r="BR120" s="86" t="s">
        <v>407</v>
      </c>
      <c r="BV120" s="3" t="s">
        <v>407</v>
      </c>
      <c r="BY120" s="3" t="s">
        <v>407</v>
      </c>
      <c r="BZ120" s="3" t="s">
        <v>407</v>
      </c>
      <c r="CB120" s="3" t="s">
        <v>407</v>
      </c>
      <c r="CC120" s="3" t="s">
        <v>407</v>
      </c>
      <c r="CD120" s="3" t="s">
        <v>407</v>
      </c>
      <c r="CE120" s="85">
        <v>15788646</v>
      </c>
      <c r="CF120" s="82">
        <v>0</v>
      </c>
      <c r="CG120" s="82">
        <v>0</v>
      </c>
      <c r="CH120" s="82">
        <v>0</v>
      </c>
      <c r="CI120" s="82" t="s">
        <v>407</v>
      </c>
      <c r="CJ120" s="82">
        <v>0</v>
      </c>
      <c r="CK120" s="82">
        <v>0</v>
      </c>
      <c r="CL120" s="82" t="s">
        <v>407</v>
      </c>
      <c r="CM120" s="82" t="s">
        <v>407</v>
      </c>
      <c r="CN120" s="82">
        <v>0</v>
      </c>
      <c r="CO120" s="82" t="s">
        <v>407</v>
      </c>
      <c r="CP120" s="82" t="s">
        <v>407</v>
      </c>
      <c r="CQ120" s="82" t="s">
        <v>407</v>
      </c>
      <c r="CR120" s="131">
        <v>113</v>
      </c>
      <c r="CS120" s="131">
        <v>0</v>
      </c>
      <c r="CT120" s="131">
        <v>0</v>
      </c>
      <c r="CU120" s="132">
        <v>0</v>
      </c>
      <c r="CV120" s="3" t="s">
        <v>407</v>
      </c>
      <c r="CW120" s="79">
        <v>0</v>
      </c>
      <c r="CX120" s="131">
        <v>0</v>
      </c>
      <c r="CY120" s="131">
        <v>0</v>
      </c>
      <c r="CZ120" s="80" t="s">
        <v>407</v>
      </c>
      <c r="DA120" s="80" t="s">
        <v>407</v>
      </c>
      <c r="DB120" s="79">
        <v>0</v>
      </c>
      <c r="DC120" s="131">
        <v>0</v>
      </c>
      <c r="DD120" s="3" t="s">
        <v>407</v>
      </c>
      <c r="DE120" s="3" t="s">
        <v>407</v>
      </c>
      <c r="DF120" s="3" t="s">
        <v>407</v>
      </c>
      <c r="DG120" s="79">
        <v>0</v>
      </c>
      <c r="DH120" s="4">
        <v>113</v>
      </c>
      <c r="DI120" s="80">
        <v>106.35</v>
      </c>
      <c r="DJ120" s="217">
        <v>99.67</v>
      </c>
      <c r="DK120" s="80">
        <v>100.87</v>
      </c>
      <c r="DL120" s="3">
        <v>135</v>
      </c>
      <c r="DP120" s="1"/>
      <c r="DQ120" s="1"/>
    </row>
    <row r="121" spans="1:121" s="3" customFormat="1" ht="15" x14ac:dyDescent="0.25">
      <c r="A121" s="303">
        <v>180</v>
      </c>
      <c r="B121">
        <v>138</v>
      </c>
      <c r="C121" s="3" t="s">
        <v>130</v>
      </c>
      <c r="D121" s="3" t="s">
        <v>450</v>
      </c>
      <c r="E121" s="14">
        <v>2020</v>
      </c>
      <c r="F121" s="82">
        <v>3370</v>
      </c>
      <c r="G121" s="82">
        <v>1551342</v>
      </c>
      <c r="H121" s="82">
        <v>1130451</v>
      </c>
      <c r="I121" s="82">
        <v>718</v>
      </c>
      <c r="J121" s="82">
        <v>306215</v>
      </c>
      <c r="K121" s="82">
        <v>232131</v>
      </c>
      <c r="L121" s="131">
        <v>106</v>
      </c>
      <c r="M121" s="131">
        <v>0</v>
      </c>
      <c r="N121" s="131">
        <v>0</v>
      </c>
      <c r="O121" s="132">
        <v>0</v>
      </c>
      <c r="P121" s="3" t="s">
        <v>407</v>
      </c>
      <c r="Q121" s="79">
        <v>0</v>
      </c>
      <c r="R121" s="131">
        <v>0</v>
      </c>
      <c r="S121" s="131">
        <v>0</v>
      </c>
      <c r="T121" s="80" t="s">
        <v>407</v>
      </c>
      <c r="U121" s="80" t="s">
        <v>407</v>
      </c>
      <c r="V121" s="79">
        <v>0</v>
      </c>
      <c r="W121" s="131">
        <v>0</v>
      </c>
      <c r="X121" s="3" t="s">
        <v>407</v>
      </c>
      <c r="Y121" s="3" t="s">
        <v>407</v>
      </c>
      <c r="Z121" s="3" t="s">
        <v>407</v>
      </c>
      <c r="AA121" s="79">
        <v>0</v>
      </c>
      <c r="AB121" s="4">
        <v>106</v>
      </c>
      <c r="AC121" s="80">
        <v>106.36</v>
      </c>
      <c r="AD121" s="80">
        <v>99.68</v>
      </c>
      <c r="AE121" s="3">
        <v>100.88</v>
      </c>
      <c r="AF121" s="81">
        <v>130</v>
      </c>
      <c r="AG121" s="105">
        <v>9622063</v>
      </c>
      <c r="AH121" s="105">
        <v>0</v>
      </c>
      <c r="AI121" s="105">
        <v>0</v>
      </c>
      <c r="AJ121" s="105">
        <v>0</v>
      </c>
      <c r="AK121" s="82" t="s">
        <v>407</v>
      </c>
      <c r="AL121" s="135">
        <v>0</v>
      </c>
      <c r="AM121" s="135">
        <v>0</v>
      </c>
      <c r="AN121" s="82" t="s">
        <v>407</v>
      </c>
      <c r="AO121" s="82" t="s">
        <v>407</v>
      </c>
      <c r="AP121" s="105">
        <v>0</v>
      </c>
      <c r="AQ121" s="82" t="s">
        <v>407</v>
      </c>
      <c r="AR121" s="82" t="s">
        <v>407</v>
      </c>
      <c r="AS121" s="82" t="s">
        <v>407</v>
      </c>
      <c r="AT121" s="104">
        <v>2855</v>
      </c>
      <c r="AU121" s="82">
        <v>4198</v>
      </c>
      <c r="AV121" s="82">
        <v>3770</v>
      </c>
      <c r="AW121" s="80">
        <v>265.83</v>
      </c>
      <c r="AX121" s="82">
        <v>3370</v>
      </c>
      <c r="AY121" s="80">
        <v>12.6773445735874</v>
      </c>
      <c r="AZ121" s="83">
        <v>3.9600000000000003E-2</v>
      </c>
      <c r="BA121" s="3">
        <v>812</v>
      </c>
      <c r="BB121" s="3">
        <v>20508</v>
      </c>
      <c r="BC121" s="123">
        <v>102.3</v>
      </c>
      <c r="BD121" s="3">
        <v>104.2</v>
      </c>
      <c r="BE121" s="86"/>
      <c r="BF121" s="86"/>
      <c r="BG121" s="86"/>
      <c r="BH121" s="86" t="s">
        <v>407</v>
      </c>
      <c r="BI121" s="92"/>
      <c r="BJ121" s="86"/>
      <c r="BK121" s="86" t="s">
        <v>407</v>
      </c>
      <c r="BL121" s="86" t="s">
        <v>407</v>
      </c>
      <c r="BM121" s="86"/>
      <c r="BN121" s="86" t="s">
        <v>407</v>
      </c>
      <c r="BO121" s="86" t="s">
        <v>407</v>
      </c>
      <c r="BP121" s="86" t="s">
        <v>407</v>
      </c>
      <c r="BQ121" s="86" t="s">
        <v>407</v>
      </c>
      <c r="BR121" s="86" t="s">
        <v>407</v>
      </c>
      <c r="BV121" s="3" t="s">
        <v>407</v>
      </c>
      <c r="BY121" s="3" t="s">
        <v>407</v>
      </c>
      <c r="BZ121" s="3" t="s">
        <v>407</v>
      </c>
      <c r="CB121" s="3" t="s">
        <v>407</v>
      </c>
      <c r="CC121" s="3" t="s">
        <v>407</v>
      </c>
      <c r="CD121" s="3" t="s">
        <v>407</v>
      </c>
      <c r="CE121" s="85">
        <v>12070368</v>
      </c>
      <c r="CF121" s="82">
        <v>0</v>
      </c>
      <c r="CG121" s="82">
        <v>0</v>
      </c>
      <c r="CH121" s="82">
        <v>0</v>
      </c>
      <c r="CI121" s="82" t="s">
        <v>407</v>
      </c>
      <c r="CJ121" s="82">
        <v>0</v>
      </c>
      <c r="CK121" s="82">
        <v>0</v>
      </c>
      <c r="CL121" s="82" t="s">
        <v>407</v>
      </c>
      <c r="CM121" s="82" t="s">
        <v>407</v>
      </c>
      <c r="CN121" s="82">
        <v>0</v>
      </c>
      <c r="CO121" s="82" t="s">
        <v>407</v>
      </c>
      <c r="CP121" s="82" t="s">
        <v>407</v>
      </c>
      <c r="CQ121" s="82" t="s">
        <v>407</v>
      </c>
      <c r="CR121" s="131">
        <v>106</v>
      </c>
      <c r="CS121" s="131">
        <v>0</v>
      </c>
      <c r="CT121" s="131">
        <v>0</v>
      </c>
      <c r="CU121" s="132">
        <v>0</v>
      </c>
      <c r="CV121" s="3" t="s">
        <v>407</v>
      </c>
      <c r="CW121" s="79">
        <v>0</v>
      </c>
      <c r="CX121" s="131">
        <v>0</v>
      </c>
      <c r="CY121" s="131">
        <v>0</v>
      </c>
      <c r="CZ121" s="80" t="s">
        <v>407</v>
      </c>
      <c r="DA121" s="80" t="s">
        <v>407</v>
      </c>
      <c r="DB121" s="79">
        <v>0</v>
      </c>
      <c r="DC121" s="131">
        <v>0</v>
      </c>
      <c r="DD121" s="3" t="s">
        <v>407</v>
      </c>
      <c r="DE121" s="3" t="s">
        <v>407</v>
      </c>
      <c r="DF121" s="3" t="s">
        <v>407</v>
      </c>
      <c r="DG121" s="79">
        <v>0</v>
      </c>
      <c r="DH121" s="4">
        <v>106</v>
      </c>
      <c r="DI121" s="80">
        <v>106.35</v>
      </c>
      <c r="DJ121" s="217">
        <v>99.67</v>
      </c>
      <c r="DK121" s="80">
        <v>100.87</v>
      </c>
      <c r="DL121" s="3">
        <v>135</v>
      </c>
      <c r="DP121" s="1"/>
      <c r="DQ121" s="1"/>
    </row>
    <row r="122" spans="1:121" s="3" customFormat="1" ht="15" x14ac:dyDescent="0.25">
      <c r="A122" s="303">
        <v>181</v>
      </c>
      <c r="B122">
        <v>139</v>
      </c>
      <c r="C122" s="3" t="s">
        <v>131</v>
      </c>
      <c r="D122" s="3" t="s">
        <v>450</v>
      </c>
      <c r="E122" s="14">
        <v>2020</v>
      </c>
      <c r="F122" s="82">
        <v>1996</v>
      </c>
      <c r="G122" s="82">
        <v>1551342</v>
      </c>
      <c r="H122" s="82">
        <v>1130451</v>
      </c>
      <c r="I122" s="82">
        <v>411</v>
      </c>
      <c r="J122" s="82">
        <v>306215</v>
      </c>
      <c r="K122" s="82">
        <v>232131</v>
      </c>
      <c r="L122" s="131">
        <v>59</v>
      </c>
      <c r="M122" s="131">
        <v>41</v>
      </c>
      <c r="N122" s="131">
        <v>0</v>
      </c>
      <c r="O122" s="132">
        <v>0</v>
      </c>
      <c r="P122" s="3" t="s">
        <v>407</v>
      </c>
      <c r="Q122" s="79">
        <v>41</v>
      </c>
      <c r="R122" s="131">
        <v>30</v>
      </c>
      <c r="S122" s="131">
        <v>0</v>
      </c>
      <c r="T122" s="80" t="s">
        <v>407</v>
      </c>
      <c r="U122" s="80" t="s">
        <v>407</v>
      </c>
      <c r="V122" s="79">
        <v>30</v>
      </c>
      <c r="W122" s="131">
        <v>0</v>
      </c>
      <c r="X122" s="3" t="s">
        <v>407</v>
      </c>
      <c r="Y122" s="3" t="s">
        <v>407</v>
      </c>
      <c r="Z122" s="3" t="s">
        <v>407</v>
      </c>
      <c r="AA122" s="79">
        <v>0</v>
      </c>
      <c r="AB122" s="4">
        <v>130</v>
      </c>
      <c r="AC122" s="80">
        <v>106.36</v>
      </c>
      <c r="AD122" s="80">
        <v>99.68</v>
      </c>
      <c r="AE122" s="3">
        <v>100.88</v>
      </c>
      <c r="AF122" s="81">
        <v>130</v>
      </c>
      <c r="AG122" s="105">
        <v>3914793</v>
      </c>
      <c r="AH122" s="105">
        <v>3914793</v>
      </c>
      <c r="AI122" s="105">
        <v>0</v>
      </c>
      <c r="AJ122" s="105">
        <v>0</v>
      </c>
      <c r="AK122" s="82" t="s">
        <v>407</v>
      </c>
      <c r="AL122" s="135">
        <v>3914793</v>
      </c>
      <c r="AM122" s="135">
        <v>0</v>
      </c>
      <c r="AN122" s="82" t="s">
        <v>407</v>
      </c>
      <c r="AO122" s="82" t="s">
        <v>407</v>
      </c>
      <c r="AP122" s="105">
        <v>0</v>
      </c>
      <c r="AQ122" s="82" t="s">
        <v>407</v>
      </c>
      <c r="AR122" s="82" t="s">
        <v>407</v>
      </c>
      <c r="AS122" s="82" t="s">
        <v>407</v>
      </c>
      <c r="AT122" s="104">
        <v>1961</v>
      </c>
      <c r="AU122" s="82">
        <v>4198</v>
      </c>
      <c r="AV122" s="82">
        <v>3770</v>
      </c>
      <c r="AW122" s="80">
        <v>220.26</v>
      </c>
      <c r="AX122" s="82">
        <v>1996</v>
      </c>
      <c r="AY122" s="80">
        <v>9.0621136196157597</v>
      </c>
      <c r="AZ122" s="83">
        <v>0.20660000000000001</v>
      </c>
      <c r="BA122" s="3">
        <v>3041</v>
      </c>
      <c r="BB122" s="3">
        <v>14720</v>
      </c>
      <c r="BC122" s="123">
        <v>102.3</v>
      </c>
      <c r="BD122" s="3">
        <v>104.2</v>
      </c>
      <c r="BE122" s="86">
        <v>157</v>
      </c>
      <c r="BF122" s="86"/>
      <c r="BG122" s="86"/>
      <c r="BH122" s="86" t="s">
        <v>407</v>
      </c>
      <c r="BI122" s="92">
        <v>58</v>
      </c>
      <c r="BJ122" s="86"/>
      <c r="BK122" s="86" t="s">
        <v>407</v>
      </c>
      <c r="BL122" s="86" t="s">
        <v>407</v>
      </c>
      <c r="BM122" s="86"/>
      <c r="BN122" s="86" t="s">
        <v>407</v>
      </c>
      <c r="BO122" s="86" t="s">
        <v>407</v>
      </c>
      <c r="BP122" s="86" t="s">
        <v>407</v>
      </c>
      <c r="BQ122" s="86" t="s">
        <v>407</v>
      </c>
      <c r="BR122" s="86" t="s">
        <v>407</v>
      </c>
      <c r="BS122" s="3" t="s">
        <v>131</v>
      </c>
      <c r="BV122" s="3" t="s">
        <v>407</v>
      </c>
      <c r="BW122" s="3" t="s">
        <v>131</v>
      </c>
      <c r="BY122" s="3" t="s">
        <v>407</v>
      </c>
      <c r="BZ122" s="3" t="s">
        <v>407</v>
      </c>
      <c r="CB122" s="3" t="s">
        <v>407</v>
      </c>
      <c r="CC122" s="3" t="s">
        <v>407</v>
      </c>
      <c r="CD122" s="3" t="s">
        <v>407</v>
      </c>
      <c r="CE122" s="85">
        <v>7149311</v>
      </c>
      <c r="CF122" s="82">
        <v>7149311</v>
      </c>
      <c r="CG122" s="82">
        <v>0</v>
      </c>
      <c r="CH122" s="82">
        <v>0</v>
      </c>
      <c r="CI122" s="82" t="s">
        <v>407</v>
      </c>
      <c r="CJ122" s="82">
        <v>7149311</v>
      </c>
      <c r="CK122" s="82">
        <v>0</v>
      </c>
      <c r="CL122" s="82" t="s">
        <v>407</v>
      </c>
      <c r="CM122" s="82" t="s">
        <v>407</v>
      </c>
      <c r="CN122" s="82">
        <v>0</v>
      </c>
      <c r="CO122" s="82" t="s">
        <v>407</v>
      </c>
      <c r="CP122" s="82" t="s">
        <v>407</v>
      </c>
      <c r="CQ122" s="82" t="s">
        <v>407</v>
      </c>
      <c r="CR122" s="131">
        <v>59</v>
      </c>
      <c r="CS122" s="131">
        <v>41</v>
      </c>
      <c r="CT122" s="131">
        <v>0</v>
      </c>
      <c r="CU122" s="132">
        <v>0</v>
      </c>
      <c r="CV122" s="3" t="s">
        <v>407</v>
      </c>
      <c r="CW122" s="79">
        <v>41</v>
      </c>
      <c r="CX122" s="131">
        <v>30</v>
      </c>
      <c r="CY122" s="131">
        <v>0</v>
      </c>
      <c r="CZ122" s="80" t="s">
        <v>407</v>
      </c>
      <c r="DA122" s="80" t="s">
        <v>407</v>
      </c>
      <c r="DB122" s="79">
        <v>30</v>
      </c>
      <c r="DC122" s="131">
        <v>0</v>
      </c>
      <c r="DD122" s="3" t="s">
        <v>407</v>
      </c>
      <c r="DE122" s="3" t="s">
        <v>407</v>
      </c>
      <c r="DF122" s="3" t="s">
        <v>407</v>
      </c>
      <c r="DG122" s="79">
        <v>0</v>
      </c>
      <c r="DH122" s="4">
        <v>130</v>
      </c>
      <c r="DI122" s="80">
        <v>106.35</v>
      </c>
      <c r="DJ122" s="217">
        <v>99.67</v>
      </c>
      <c r="DK122" s="80">
        <v>100.87</v>
      </c>
      <c r="DL122" s="3">
        <v>135</v>
      </c>
      <c r="DP122" s="1"/>
      <c r="DQ122" s="1"/>
    </row>
    <row r="123" spans="1:121" s="3" customFormat="1" ht="15" x14ac:dyDescent="0.25">
      <c r="A123" s="303">
        <v>182</v>
      </c>
      <c r="B123">
        <v>140</v>
      </c>
      <c r="C123" s="3" t="s">
        <v>132</v>
      </c>
      <c r="D123" s="3" t="s">
        <v>450</v>
      </c>
      <c r="E123" s="14">
        <v>2020</v>
      </c>
      <c r="F123" s="82">
        <v>1009</v>
      </c>
      <c r="G123" s="82">
        <v>1551342</v>
      </c>
      <c r="H123" s="82">
        <v>1130451</v>
      </c>
      <c r="I123" s="82">
        <v>229</v>
      </c>
      <c r="J123" s="82">
        <v>306215</v>
      </c>
      <c r="K123" s="82">
        <v>232131</v>
      </c>
      <c r="L123" s="131">
        <v>39</v>
      </c>
      <c r="M123" s="131">
        <v>66</v>
      </c>
      <c r="N123" s="131">
        <v>0</v>
      </c>
      <c r="O123" s="132">
        <v>0</v>
      </c>
      <c r="P123" s="3" t="s">
        <v>407</v>
      </c>
      <c r="Q123" s="79">
        <v>66</v>
      </c>
      <c r="R123" s="131">
        <v>22</v>
      </c>
      <c r="S123" s="131">
        <v>30</v>
      </c>
      <c r="T123" s="80" t="s">
        <v>407</v>
      </c>
      <c r="U123" s="80" t="s">
        <v>407</v>
      </c>
      <c r="V123" s="79">
        <v>23.563535230452299</v>
      </c>
      <c r="W123" s="131">
        <v>0</v>
      </c>
      <c r="X123" s="3" t="s">
        <v>407</v>
      </c>
      <c r="Y123" s="3" t="s">
        <v>407</v>
      </c>
      <c r="Z123" s="3" t="s">
        <v>407</v>
      </c>
      <c r="AA123" s="79">
        <v>0</v>
      </c>
      <c r="AB123" s="4">
        <v>128.56</v>
      </c>
      <c r="AC123" s="80">
        <v>106.36</v>
      </c>
      <c r="AD123" s="80">
        <v>99.68</v>
      </c>
      <c r="AE123" s="3">
        <v>100.88</v>
      </c>
      <c r="AF123" s="81">
        <v>130</v>
      </c>
      <c r="AG123" s="105">
        <v>2019659</v>
      </c>
      <c r="AH123" s="105">
        <v>2019659</v>
      </c>
      <c r="AI123" s="105">
        <v>0</v>
      </c>
      <c r="AJ123" s="105">
        <v>0</v>
      </c>
      <c r="AK123" s="82" t="s">
        <v>407</v>
      </c>
      <c r="AL123" s="135">
        <v>1624933</v>
      </c>
      <c r="AM123" s="135">
        <v>394726</v>
      </c>
      <c r="AN123" s="82" t="s">
        <v>407</v>
      </c>
      <c r="AO123" s="82" t="s">
        <v>407</v>
      </c>
      <c r="AP123" s="105">
        <v>0</v>
      </c>
      <c r="AQ123" s="82" t="s">
        <v>407</v>
      </c>
      <c r="AR123" s="82" t="s">
        <v>407</v>
      </c>
      <c r="AS123" s="82" t="s">
        <v>407</v>
      </c>
      <c r="AT123" s="104">
        <v>2002</v>
      </c>
      <c r="AU123" s="82">
        <v>4198</v>
      </c>
      <c r="AV123" s="82">
        <v>3770</v>
      </c>
      <c r="AW123" s="80">
        <v>96.06</v>
      </c>
      <c r="AX123" s="82">
        <v>1009</v>
      </c>
      <c r="AY123" s="80">
        <v>10.503996436025201</v>
      </c>
      <c r="AZ123" s="83">
        <v>4.2200000000000001E-2</v>
      </c>
      <c r="BA123" s="3">
        <v>712</v>
      </c>
      <c r="BB123" s="3">
        <v>16891</v>
      </c>
      <c r="BC123" s="123">
        <v>102.3</v>
      </c>
      <c r="BD123" s="3">
        <v>104.2</v>
      </c>
      <c r="BE123" s="86">
        <v>108</v>
      </c>
      <c r="BF123" s="86"/>
      <c r="BG123" s="86"/>
      <c r="BH123" s="86" t="s">
        <v>407</v>
      </c>
      <c r="BI123" s="92">
        <v>27</v>
      </c>
      <c r="BJ123" s="86">
        <v>3</v>
      </c>
      <c r="BK123" s="86" t="s">
        <v>407</v>
      </c>
      <c r="BL123" s="86" t="s">
        <v>407</v>
      </c>
      <c r="BM123" s="86"/>
      <c r="BN123" s="86" t="s">
        <v>407</v>
      </c>
      <c r="BO123" s="86" t="s">
        <v>407</v>
      </c>
      <c r="BP123" s="86" t="s">
        <v>407</v>
      </c>
      <c r="BQ123" s="86" t="s">
        <v>407</v>
      </c>
      <c r="BR123" s="86" t="s">
        <v>407</v>
      </c>
      <c r="BS123" s="3" t="s">
        <v>132</v>
      </c>
      <c r="BV123" s="3" t="s">
        <v>407</v>
      </c>
      <c r="BW123" s="3" t="s">
        <v>399</v>
      </c>
      <c r="BX123" s="3" t="s">
        <v>131</v>
      </c>
      <c r="BY123" s="3" t="s">
        <v>407</v>
      </c>
      <c r="BZ123" s="3" t="s">
        <v>407</v>
      </c>
      <c r="CB123" s="3" t="s">
        <v>407</v>
      </c>
      <c r="CC123" s="3" t="s">
        <v>407</v>
      </c>
      <c r="CD123" s="3" t="s">
        <v>407</v>
      </c>
      <c r="CE123" s="85">
        <v>3613375</v>
      </c>
      <c r="CF123" s="82">
        <v>3613375</v>
      </c>
      <c r="CG123" s="82">
        <v>0</v>
      </c>
      <c r="CH123" s="82">
        <v>0</v>
      </c>
      <c r="CI123" s="82" t="s">
        <v>407</v>
      </c>
      <c r="CJ123" s="82">
        <v>2907169</v>
      </c>
      <c r="CK123" s="82">
        <v>706206</v>
      </c>
      <c r="CL123" s="82" t="s">
        <v>407</v>
      </c>
      <c r="CM123" s="82" t="s">
        <v>407</v>
      </c>
      <c r="CN123" s="82">
        <v>0</v>
      </c>
      <c r="CO123" s="82" t="s">
        <v>407</v>
      </c>
      <c r="CP123" s="82" t="s">
        <v>407</v>
      </c>
      <c r="CQ123" s="82" t="s">
        <v>407</v>
      </c>
      <c r="CR123" s="131">
        <v>39</v>
      </c>
      <c r="CS123" s="131">
        <v>66</v>
      </c>
      <c r="CT123" s="131">
        <v>0</v>
      </c>
      <c r="CU123" s="132">
        <v>0</v>
      </c>
      <c r="CV123" s="3" t="s">
        <v>407</v>
      </c>
      <c r="CW123" s="79">
        <v>66</v>
      </c>
      <c r="CX123" s="131">
        <v>22</v>
      </c>
      <c r="CY123" s="131">
        <v>22</v>
      </c>
      <c r="CZ123" s="80" t="s">
        <v>407</v>
      </c>
      <c r="DA123" s="80" t="s">
        <v>407</v>
      </c>
      <c r="DB123" s="79">
        <v>22</v>
      </c>
      <c r="DC123" s="131">
        <v>0</v>
      </c>
      <c r="DD123" s="3" t="s">
        <v>407</v>
      </c>
      <c r="DE123" s="3" t="s">
        <v>407</v>
      </c>
      <c r="DF123" s="3" t="s">
        <v>407</v>
      </c>
      <c r="DG123" s="79">
        <v>0</v>
      </c>
      <c r="DH123" s="4">
        <v>127</v>
      </c>
      <c r="DI123" s="80">
        <v>106.35</v>
      </c>
      <c r="DJ123" s="217">
        <v>99.67</v>
      </c>
      <c r="DK123" s="80">
        <v>100.87</v>
      </c>
      <c r="DL123" s="3">
        <v>135</v>
      </c>
      <c r="DP123" s="1"/>
      <c r="DQ123" s="1"/>
    </row>
    <row r="124" spans="1:121" s="3" customFormat="1" ht="15" x14ac:dyDescent="0.25">
      <c r="A124" s="303">
        <v>191</v>
      </c>
      <c r="B124">
        <v>141</v>
      </c>
      <c r="C124" s="3" t="s">
        <v>133</v>
      </c>
      <c r="D124" s="3" t="s">
        <v>451</v>
      </c>
      <c r="E124" s="14">
        <v>2020</v>
      </c>
      <c r="F124" s="82">
        <v>29854</v>
      </c>
      <c r="G124" s="82">
        <v>1551342</v>
      </c>
      <c r="H124" s="82">
        <v>1130451</v>
      </c>
      <c r="I124" s="82">
        <v>5658</v>
      </c>
      <c r="J124" s="82">
        <v>306215</v>
      </c>
      <c r="K124" s="82">
        <v>232131</v>
      </c>
      <c r="L124" s="131">
        <v>81</v>
      </c>
      <c r="M124" s="131">
        <v>0</v>
      </c>
      <c r="N124" s="131">
        <v>0</v>
      </c>
      <c r="O124" s="132">
        <v>0</v>
      </c>
      <c r="P124" s="3" t="s">
        <v>407</v>
      </c>
      <c r="Q124" s="79">
        <v>0</v>
      </c>
      <c r="R124" s="131">
        <v>18</v>
      </c>
      <c r="S124" s="131">
        <v>0</v>
      </c>
      <c r="T124" s="80" t="s">
        <v>407</v>
      </c>
      <c r="U124" s="80" t="s">
        <v>407</v>
      </c>
      <c r="V124" s="79">
        <v>18</v>
      </c>
      <c r="W124" s="131">
        <v>0</v>
      </c>
      <c r="X124" s="3" t="s">
        <v>407</v>
      </c>
      <c r="Y124" s="3" t="s">
        <v>407</v>
      </c>
      <c r="Z124" s="3" t="s">
        <v>407</v>
      </c>
      <c r="AA124" s="79">
        <v>0</v>
      </c>
      <c r="AB124" s="4">
        <v>99</v>
      </c>
      <c r="AC124" s="80">
        <v>106.36</v>
      </c>
      <c r="AD124" s="80">
        <v>99.68</v>
      </c>
      <c r="AE124" s="3">
        <v>100.88</v>
      </c>
      <c r="AF124" s="81">
        <v>130</v>
      </c>
      <c r="AG124" s="105">
        <v>91605552</v>
      </c>
      <c r="AH124" s="105">
        <v>0</v>
      </c>
      <c r="AI124" s="105">
        <v>0</v>
      </c>
      <c r="AJ124" s="105">
        <v>0</v>
      </c>
      <c r="AK124" s="82" t="s">
        <v>407</v>
      </c>
      <c r="AL124" s="135">
        <v>91605552</v>
      </c>
      <c r="AM124" s="135">
        <v>0</v>
      </c>
      <c r="AN124" s="82" t="s">
        <v>407</v>
      </c>
      <c r="AO124" s="82" t="s">
        <v>407</v>
      </c>
      <c r="AP124" s="105">
        <v>0</v>
      </c>
      <c r="AQ124" s="82" t="s">
        <v>407</v>
      </c>
      <c r="AR124" s="82" t="s">
        <v>407</v>
      </c>
      <c r="AS124" s="82" t="s">
        <v>407</v>
      </c>
      <c r="AT124" s="104">
        <v>3068</v>
      </c>
      <c r="AU124" s="82">
        <v>4198</v>
      </c>
      <c r="AV124" s="82">
        <v>3770</v>
      </c>
      <c r="AW124" s="80">
        <v>2209.3200000000002</v>
      </c>
      <c r="AX124" s="82">
        <v>29854</v>
      </c>
      <c r="AY124" s="80">
        <v>13.512767406510401</v>
      </c>
      <c r="AZ124" s="83">
        <v>4.1999999999999997E-3</v>
      </c>
      <c r="BA124" s="3">
        <v>92</v>
      </c>
      <c r="BB124" s="3">
        <v>21792</v>
      </c>
      <c r="BC124" s="123">
        <v>102.3</v>
      </c>
      <c r="BD124" s="3">
        <v>104.2</v>
      </c>
      <c r="BE124" s="86"/>
      <c r="BF124" s="86"/>
      <c r="BG124" s="86"/>
      <c r="BH124" s="86" t="s">
        <v>407</v>
      </c>
      <c r="BI124" s="92">
        <v>586</v>
      </c>
      <c r="BJ124" s="86"/>
      <c r="BK124" s="86" t="s">
        <v>407</v>
      </c>
      <c r="BL124" s="86" t="s">
        <v>407</v>
      </c>
      <c r="BM124" s="86"/>
      <c r="BN124" s="86" t="s">
        <v>407</v>
      </c>
      <c r="BO124" s="86" t="s">
        <v>407</v>
      </c>
      <c r="BP124" s="86" t="s">
        <v>407</v>
      </c>
      <c r="BQ124" s="86" t="s">
        <v>407</v>
      </c>
      <c r="BR124" s="86" t="s">
        <v>407</v>
      </c>
      <c r="BV124" s="3" t="s">
        <v>407</v>
      </c>
      <c r="BW124" s="3" t="s">
        <v>400</v>
      </c>
      <c r="BY124" s="3" t="s">
        <v>407</v>
      </c>
      <c r="BZ124" s="3" t="s">
        <v>407</v>
      </c>
      <c r="CB124" s="3" t="s">
        <v>407</v>
      </c>
      <c r="CC124" s="3" t="s">
        <v>407</v>
      </c>
      <c r="CD124" s="3" t="s">
        <v>407</v>
      </c>
      <c r="CE124" s="85">
        <v>106935581</v>
      </c>
      <c r="CF124" s="82">
        <v>0</v>
      </c>
      <c r="CG124" s="82">
        <v>0</v>
      </c>
      <c r="CH124" s="82">
        <v>0</v>
      </c>
      <c r="CI124" s="82" t="s">
        <v>407</v>
      </c>
      <c r="CJ124" s="82">
        <v>106935581</v>
      </c>
      <c r="CK124" s="82">
        <v>0</v>
      </c>
      <c r="CL124" s="82" t="s">
        <v>407</v>
      </c>
      <c r="CM124" s="82" t="s">
        <v>407</v>
      </c>
      <c r="CN124" s="82">
        <v>0</v>
      </c>
      <c r="CO124" s="82" t="s">
        <v>407</v>
      </c>
      <c r="CP124" s="82" t="s">
        <v>407</v>
      </c>
      <c r="CQ124" s="82" t="s">
        <v>407</v>
      </c>
      <c r="CR124" s="131">
        <v>81</v>
      </c>
      <c r="CS124" s="131">
        <v>0</v>
      </c>
      <c r="CT124" s="131">
        <v>0</v>
      </c>
      <c r="CU124" s="132">
        <v>0</v>
      </c>
      <c r="CV124" s="3" t="s">
        <v>407</v>
      </c>
      <c r="CW124" s="79">
        <v>0</v>
      </c>
      <c r="CX124" s="131">
        <v>18</v>
      </c>
      <c r="CY124" s="131">
        <v>0</v>
      </c>
      <c r="CZ124" s="80" t="s">
        <v>407</v>
      </c>
      <c r="DA124" s="80" t="s">
        <v>407</v>
      </c>
      <c r="DB124" s="79">
        <v>18</v>
      </c>
      <c r="DC124" s="131">
        <v>0</v>
      </c>
      <c r="DD124" s="3" t="s">
        <v>407</v>
      </c>
      <c r="DE124" s="3" t="s">
        <v>407</v>
      </c>
      <c r="DF124" s="3" t="s">
        <v>407</v>
      </c>
      <c r="DG124" s="79">
        <v>0</v>
      </c>
      <c r="DH124" s="4">
        <v>99</v>
      </c>
      <c r="DI124" s="80">
        <v>106.35</v>
      </c>
      <c r="DJ124" s="217">
        <v>99.67</v>
      </c>
      <c r="DK124" s="80">
        <v>100.87</v>
      </c>
      <c r="DL124" s="3">
        <v>135</v>
      </c>
      <c r="DP124" s="1"/>
      <c r="DQ124" s="1"/>
    </row>
    <row r="125" spans="1:121" s="3" customFormat="1" ht="15" x14ac:dyDescent="0.25">
      <c r="A125" s="303">
        <v>192</v>
      </c>
      <c r="B125">
        <v>142</v>
      </c>
      <c r="C125" s="3" t="s">
        <v>134</v>
      </c>
      <c r="D125" s="3" t="s">
        <v>451</v>
      </c>
      <c r="E125" s="14">
        <v>2020</v>
      </c>
      <c r="F125" s="82">
        <v>8820</v>
      </c>
      <c r="G125" s="82">
        <v>1551342</v>
      </c>
      <c r="H125" s="82">
        <v>1130451</v>
      </c>
      <c r="I125" s="82">
        <v>1770</v>
      </c>
      <c r="J125" s="82">
        <v>306215</v>
      </c>
      <c r="K125" s="82">
        <v>232131</v>
      </c>
      <c r="L125" s="131">
        <v>98</v>
      </c>
      <c r="M125" s="131">
        <v>0</v>
      </c>
      <c r="N125" s="131">
        <v>0</v>
      </c>
      <c r="O125" s="132">
        <v>0</v>
      </c>
      <c r="P125" s="3" t="s">
        <v>407</v>
      </c>
      <c r="Q125" s="79">
        <v>0</v>
      </c>
      <c r="R125" s="131">
        <v>0</v>
      </c>
      <c r="S125" s="131">
        <v>0</v>
      </c>
      <c r="T125" s="80" t="s">
        <v>407</v>
      </c>
      <c r="U125" s="80" t="s">
        <v>407</v>
      </c>
      <c r="V125" s="79">
        <v>0</v>
      </c>
      <c r="W125" s="131">
        <v>0</v>
      </c>
      <c r="X125" s="3" t="s">
        <v>407</v>
      </c>
      <c r="Y125" s="3" t="s">
        <v>407</v>
      </c>
      <c r="Z125" s="3" t="s">
        <v>407</v>
      </c>
      <c r="AA125" s="79">
        <v>0</v>
      </c>
      <c r="AB125" s="4">
        <v>98</v>
      </c>
      <c r="AC125" s="80">
        <v>106.36</v>
      </c>
      <c r="AD125" s="80">
        <v>99.68</v>
      </c>
      <c r="AE125" s="3">
        <v>100.88</v>
      </c>
      <c r="AF125" s="81">
        <v>130</v>
      </c>
      <c r="AG125" s="105">
        <v>31901951</v>
      </c>
      <c r="AH125" s="105">
        <v>0</v>
      </c>
      <c r="AI125" s="105">
        <v>0</v>
      </c>
      <c r="AJ125" s="105">
        <v>0</v>
      </c>
      <c r="AK125" s="82" t="s">
        <v>407</v>
      </c>
      <c r="AL125" s="135">
        <v>0</v>
      </c>
      <c r="AM125" s="135">
        <v>0</v>
      </c>
      <c r="AN125" s="82" t="s">
        <v>407</v>
      </c>
      <c r="AO125" s="82" t="s">
        <v>407</v>
      </c>
      <c r="AP125" s="105">
        <v>0</v>
      </c>
      <c r="AQ125" s="82" t="s">
        <v>407</v>
      </c>
      <c r="AR125" s="82" t="s">
        <v>407</v>
      </c>
      <c r="AS125" s="82" t="s">
        <v>407</v>
      </c>
      <c r="AT125" s="104">
        <v>3617</v>
      </c>
      <c r="AU125" s="82">
        <v>4198</v>
      </c>
      <c r="AV125" s="82">
        <v>3770</v>
      </c>
      <c r="AW125" s="80">
        <v>610.20000000000005</v>
      </c>
      <c r="AX125" s="82">
        <v>8820</v>
      </c>
      <c r="AY125" s="80">
        <v>14.4542688381056</v>
      </c>
      <c r="AZ125" s="83">
        <v>1.7899999999999999E-2</v>
      </c>
      <c r="BA125" s="3">
        <v>416</v>
      </c>
      <c r="BB125" s="3">
        <v>23244</v>
      </c>
      <c r="BC125" s="123">
        <v>102.3</v>
      </c>
      <c r="BD125" s="3">
        <v>104.2</v>
      </c>
      <c r="BE125" s="86"/>
      <c r="BF125" s="86"/>
      <c r="BG125" s="86"/>
      <c r="BH125" s="86" t="s">
        <v>407</v>
      </c>
      <c r="BI125" s="92"/>
      <c r="BJ125" s="86"/>
      <c r="BK125" s="86" t="s">
        <v>407</v>
      </c>
      <c r="BL125" s="86" t="s">
        <v>407</v>
      </c>
      <c r="BM125" s="86"/>
      <c r="BN125" s="86" t="s">
        <v>407</v>
      </c>
      <c r="BO125" s="86" t="s">
        <v>407</v>
      </c>
      <c r="BP125" s="86" t="s">
        <v>407</v>
      </c>
      <c r="BQ125" s="86" t="s">
        <v>407</v>
      </c>
      <c r="BR125" s="86" t="s">
        <v>407</v>
      </c>
      <c r="BV125" s="3" t="s">
        <v>407</v>
      </c>
      <c r="BY125" s="3" t="s">
        <v>407</v>
      </c>
      <c r="BZ125" s="3" t="s">
        <v>407</v>
      </c>
      <c r="CB125" s="3" t="s">
        <v>407</v>
      </c>
      <c r="CC125" s="3" t="s">
        <v>407</v>
      </c>
      <c r="CD125" s="3" t="s">
        <v>407</v>
      </c>
      <c r="CE125" s="85">
        <v>31901951</v>
      </c>
      <c r="CF125" s="82">
        <v>0</v>
      </c>
      <c r="CG125" s="82">
        <v>0</v>
      </c>
      <c r="CH125" s="82">
        <v>0</v>
      </c>
      <c r="CI125" s="82" t="s">
        <v>407</v>
      </c>
      <c r="CJ125" s="82">
        <v>0</v>
      </c>
      <c r="CK125" s="82">
        <v>0</v>
      </c>
      <c r="CL125" s="82" t="s">
        <v>407</v>
      </c>
      <c r="CM125" s="82" t="s">
        <v>407</v>
      </c>
      <c r="CN125" s="82">
        <v>0</v>
      </c>
      <c r="CO125" s="82" t="s">
        <v>407</v>
      </c>
      <c r="CP125" s="82" t="s">
        <v>407</v>
      </c>
      <c r="CQ125" s="82" t="s">
        <v>407</v>
      </c>
      <c r="CR125" s="131">
        <v>98</v>
      </c>
      <c r="CS125" s="131">
        <v>0</v>
      </c>
      <c r="CT125" s="131">
        <v>0</v>
      </c>
      <c r="CU125" s="132">
        <v>0</v>
      </c>
      <c r="CV125" s="3" t="s">
        <v>407</v>
      </c>
      <c r="CW125" s="79">
        <v>0</v>
      </c>
      <c r="CX125" s="131">
        <v>0</v>
      </c>
      <c r="CY125" s="131">
        <v>0</v>
      </c>
      <c r="CZ125" s="80" t="s">
        <v>407</v>
      </c>
      <c r="DA125" s="80" t="s">
        <v>407</v>
      </c>
      <c r="DB125" s="79">
        <v>0</v>
      </c>
      <c r="DC125" s="131">
        <v>0</v>
      </c>
      <c r="DD125" s="3" t="s">
        <v>407</v>
      </c>
      <c r="DE125" s="3" t="s">
        <v>407</v>
      </c>
      <c r="DF125" s="3" t="s">
        <v>407</v>
      </c>
      <c r="DG125" s="79">
        <v>0</v>
      </c>
      <c r="DH125" s="4">
        <v>98</v>
      </c>
      <c r="DI125" s="80">
        <v>106.35</v>
      </c>
      <c r="DJ125" s="217">
        <v>99.67</v>
      </c>
      <c r="DK125" s="80">
        <v>100.87</v>
      </c>
      <c r="DL125" s="3">
        <v>135</v>
      </c>
      <c r="DP125" s="1"/>
      <c r="DQ125" s="1"/>
    </row>
    <row r="126" spans="1:121" s="3" customFormat="1" ht="15" x14ac:dyDescent="0.25">
      <c r="A126" s="303">
        <v>193</v>
      </c>
      <c r="B126">
        <v>143</v>
      </c>
      <c r="C126" s="3" t="s">
        <v>135</v>
      </c>
      <c r="D126" s="3" t="s">
        <v>451</v>
      </c>
      <c r="E126" s="14">
        <v>2020</v>
      </c>
      <c r="F126" s="82">
        <v>8918</v>
      </c>
      <c r="G126" s="82">
        <v>1551342</v>
      </c>
      <c r="H126" s="82">
        <v>1130451</v>
      </c>
      <c r="I126" s="82">
        <v>1978</v>
      </c>
      <c r="J126" s="82">
        <v>306215</v>
      </c>
      <c r="K126" s="82">
        <v>232131</v>
      </c>
      <c r="L126" s="131">
        <v>40</v>
      </c>
      <c r="M126" s="131">
        <v>0</v>
      </c>
      <c r="N126" s="131">
        <v>0</v>
      </c>
      <c r="O126" s="132">
        <v>0</v>
      </c>
      <c r="P126" s="3" t="s">
        <v>407</v>
      </c>
      <c r="Q126" s="79">
        <v>0</v>
      </c>
      <c r="R126" s="131">
        <v>0</v>
      </c>
      <c r="S126" s="131">
        <v>0</v>
      </c>
      <c r="T126" s="80" t="s">
        <v>407</v>
      </c>
      <c r="U126" s="80" t="s">
        <v>407</v>
      </c>
      <c r="V126" s="79">
        <v>0</v>
      </c>
      <c r="W126" s="131">
        <v>63</v>
      </c>
      <c r="X126" s="3" t="s">
        <v>407</v>
      </c>
      <c r="Y126" s="3" t="s">
        <v>407</v>
      </c>
      <c r="Z126" s="3" t="s">
        <v>407</v>
      </c>
      <c r="AA126" s="79">
        <v>63</v>
      </c>
      <c r="AB126" s="4">
        <v>103</v>
      </c>
      <c r="AC126" s="80">
        <v>106.36</v>
      </c>
      <c r="AD126" s="80">
        <v>99.68</v>
      </c>
      <c r="AE126" s="3">
        <v>100.88</v>
      </c>
      <c r="AF126" s="81">
        <v>130</v>
      </c>
      <c r="AG126" s="105">
        <v>35787645</v>
      </c>
      <c r="AH126" s="105">
        <v>0</v>
      </c>
      <c r="AI126" s="105">
        <v>0</v>
      </c>
      <c r="AJ126" s="105">
        <v>0</v>
      </c>
      <c r="AK126" s="82" t="s">
        <v>407</v>
      </c>
      <c r="AL126" s="135">
        <v>0</v>
      </c>
      <c r="AM126" s="135">
        <v>0</v>
      </c>
      <c r="AN126" s="82" t="s">
        <v>407</v>
      </c>
      <c r="AO126" s="82" t="s">
        <v>407</v>
      </c>
      <c r="AP126" s="105">
        <v>35787645</v>
      </c>
      <c r="AQ126" s="82" t="s">
        <v>407</v>
      </c>
      <c r="AR126" s="82" t="s">
        <v>407</v>
      </c>
      <c r="AS126" s="82" t="s">
        <v>407</v>
      </c>
      <c r="AT126" s="104">
        <v>4013</v>
      </c>
      <c r="AU126" s="82">
        <v>4198</v>
      </c>
      <c r="AV126" s="82">
        <v>3770</v>
      </c>
      <c r="AW126" s="80">
        <v>1407.48</v>
      </c>
      <c r="AX126" s="82">
        <v>8918</v>
      </c>
      <c r="AY126" s="80">
        <v>6.3361625604359402</v>
      </c>
      <c r="AZ126" s="83">
        <v>2.0000000000000001E-4</v>
      </c>
      <c r="BA126" s="3">
        <v>2</v>
      </c>
      <c r="BB126" s="3">
        <v>10169</v>
      </c>
      <c r="BC126" s="123">
        <v>102.3</v>
      </c>
      <c r="BD126" s="3">
        <v>104.2</v>
      </c>
      <c r="BE126" s="86"/>
      <c r="BF126" s="86"/>
      <c r="BG126" s="86"/>
      <c r="BH126" s="86" t="s">
        <v>407</v>
      </c>
      <c r="BI126" s="92"/>
      <c r="BJ126" s="86"/>
      <c r="BK126" s="86" t="s">
        <v>407</v>
      </c>
      <c r="BL126" s="86" t="s">
        <v>407</v>
      </c>
      <c r="BM126" s="86">
        <v>1024</v>
      </c>
      <c r="BN126" s="86" t="s">
        <v>407</v>
      </c>
      <c r="BO126" s="86" t="s">
        <v>407</v>
      </c>
      <c r="BP126" s="86" t="s">
        <v>407</v>
      </c>
      <c r="BQ126" s="86" t="s">
        <v>407</v>
      </c>
      <c r="BR126" s="86" t="s">
        <v>407</v>
      </c>
      <c r="BV126" s="3" t="s">
        <v>407</v>
      </c>
      <c r="BY126" s="3" t="s">
        <v>407</v>
      </c>
      <c r="BZ126" s="3" t="s">
        <v>407</v>
      </c>
      <c r="CA126" s="3" t="s">
        <v>135</v>
      </c>
      <c r="CB126" s="3" t="s">
        <v>407</v>
      </c>
      <c r="CC126" s="3" t="s">
        <v>407</v>
      </c>
      <c r="CD126" s="3" t="s">
        <v>407</v>
      </c>
      <c r="CE126" s="85">
        <v>35787645</v>
      </c>
      <c r="CF126" s="82">
        <v>0</v>
      </c>
      <c r="CG126" s="82">
        <v>0</v>
      </c>
      <c r="CH126" s="82">
        <v>0</v>
      </c>
      <c r="CI126" s="82" t="s">
        <v>407</v>
      </c>
      <c r="CJ126" s="82">
        <v>0</v>
      </c>
      <c r="CK126" s="82">
        <v>0</v>
      </c>
      <c r="CL126" s="82" t="s">
        <v>407</v>
      </c>
      <c r="CM126" s="82" t="s">
        <v>407</v>
      </c>
      <c r="CN126" s="82">
        <v>35787645</v>
      </c>
      <c r="CO126" s="82" t="s">
        <v>407</v>
      </c>
      <c r="CP126" s="82" t="s">
        <v>407</v>
      </c>
      <c r="CQ126" s="82" t="s">
        <v>407</v>
      </c>
      <c r="CR126" s="131">
        <v>40</v>
      </c>
      <c r="CS126" s="131">
        <v>0</v>
      </c>
      <c r="CT126" s="131">
        <v>0</v>
      </c>
      <c r="CU126" s="132">
        <v>0</v>
      </c>
      <c r="CV126" s="3" t="s">
        <v>407</v>
      </c>
      <c r="CW126" s="79">
        <v>0</v>
      </c>
      <c r="CX126" s="131">
        <v>0</v>
      </c>
      <c r="CY126" s="131">
        <v>0</v>
      </c>
      <c r="CZ126" s="80" t="s">
        <v>407</v>
      </c>
      <c r="DA126" s="80" t="s">
        <v>407</v>
      </c>
      <c r="DB126" s="79">
        <v>0</v>
      </c>
      <c r="DC126" s="131">
        <v>63</v>
      </c>
      <c r="DD126" s="3" t="s">
        <v>407</v>
      </c>
      <c r="DE126" s="3" t="s">
        <v>407</v>
      </c>
      <c r="DF126" s="3" t="s">
        <v>407</v>
      </c>
      <c r="DG126" s="79">
        <v>63</v>
      </c>
      <c r="DH126" s="4">
        <v>103</v>
      </c>
      <c r="DI126" s="80">
        <v>106.35</v>
      </c>
      <c r="DJ126" s="217">
        <v>99.67</v>
      </c>
      <c r="DK126" s="80">
        <v>100.87</v>
      </c>
      <c r="DL126" s="3">
        <v>135</v>
      </c>
      <c r="DP126" s="1"/>
      <c r="DQ126" s="1"/>
    </row>
    <row r="127" spans="1:121" s="3" customFormat="1" ht="15" x14ac:dyDescent="0.25">
      <c r="A127" s="303">
        <v>194</v>
      </c>
      <c r="B127">
        <v>144</v>
      </c>
      <c r="C127" s="3" t="s">
        <v>136</v>
      </c>
      <c r="D127" s="3" t="s">
        <v>451</v>
      </c>
      <c r="E127" s="14">
        <v>2020</v>
      </c>
      <c r="F127" s="82">
        <v>5302</v>
      </c>
      <c r="G127" s="82">
        <v>1551342</v>
      </c>
      <c r="H127" s="82">
        <v>1130451</v>
      </c>
      <c r="I127" s="82">
        <v>1171</v>
      </c>
      <c r="J127" s="82">
        <v>306215</v>
      </c>
      <c r="K127" s="82">
        <v>232131</v>
      </c>
      <c r="L127" s="131">
        <v>80</v>
      </c>
      <c r="M127" s="131">
        <v>0</v>
      </c>
      <c r="N127" s="131">
        <v>0</v>
      </c>
      <c r="O127" s="132">
        <v>0</v>
      </c>
      <c r="P127" s="3" t="s">
        <v>407</v>
      </c>
      <c r="Q127" s="79">
        <v>0</v>
      </c>
      <c r="R127" s="131">
        <v>14</v>
      </c>
      <c r="S127" s="131">
        <v>0</v>
      </c>
      <c r="T127" s="80" t="s">
        <v>407</v>
      </c>
      <c r="U127" s="80" t="s">
        <v>407</v>
      </c>
      <c r="V127" s="79">
        <v>14</v>
      </c>
      <c r="W127" s="131">
        <v>0</v>
      </c>
      <c r="X127" s="3" t="s">
        <v>407</v>
      </c>
      <c r="Y127" s="3" t="s">
        <v>407</v>
      </c>
      <c r="Z127" s="3" t="s">
        <v>407</v>
      </c>
      <c r="AA127" s="79">
        <v>0</v>
      </c>
      <c r="AB127" s="4">
        <v>94</v>
      </c>
      <c r="AC127" s="80">
        <v>106.36</v>
      </c>
      <c r="AD127" s="80">
        <v>99.68</v>
      </c>
      <c r="AE127" s="3">
        <v>100.88</v>
      </c>
      <c r="AF127" s="81">
        <v>130</v>
      </c>
      <c r="AG127" s="105">
        <v>23829916</v>
      </c>
      <c r="AH127" s="105">
        <v>0</v>
      </c>
      <c r="AI127" s="105">
        <v>0</v>
      </c>
      <c r="AJ127" s="105">
        <v>0</v>
      </c>
      <c r="AK127" s="82" t="s">
        <v>407</v>
      </c>
      <c r="AL127" s="135">
        <v>23829916</v>
      </c>
      <c r="AM127" s="135">
        <v>0</v>
      </c>
      <c r="AN127" s="82" t="s">
        <v>407</v>
      </c>
      <c r="AO127" s="82" t="s">
        <v>407</v>
      </c>
      <c r="AP127" s="105">
        <v>0</v>
      </c>
      <c r="AQ127" s="82" t="s">
        <v>407</v>
      </c>
      <c r="AR127" s="82" t="s">
        <v>407</v>
      </c>
      <c r="AS127" s="82" t="s">
        <v>407</v>
      </c>
      <c r="AT127" s="104">
        <v>4495</v>
      </c>
      <c r="AU127" s="82">
        <v>4198</v>
      </c>
      <c r="AV127" s="82">
        <v>3770</v>
      </c>
      <c r="AW127" s="80">
        <v>2327.4899999999998</v>
      </c>
      <c r="AX127" s="82">
        <v>5302</v>
      </c>
      <c r="AY127" s="80">
        <v>2.2779940803893899</v>
      </c>
      <c r="AZ127" s="83">
        <v>0</v>
      </c>
      <c r="BA127" s="3">
        <v>0</v>
      </c>
      <c r="BB127" s="3">
        <v>3663</v>
      </c>
      <c r="BC127" s="123">
        <v>102.3</v>
      </c>
      <c r="BD127" s="3">
        <v>104.2</v>
      </c>
      <c r="BE127" s="86"/>
      <c r="BF127" s="86"/>
      <c r="BG127" s="86"/>
      <c r="BH127" s="86" t="s">
        <v>407</v>
      </c>
      <c r="BI127" s="92">
        <v>138</v>
      </c>
      <c r="BJ127" s="86"/>
      <c r="BK127" s="86" t="s">
        <v>407</v>
      </c>
      <c r="BL127" s="86" t="s">
        <v>407</v>
      </c>
      <c r="BM127" s="86"/>
      <c r="BN127" s="86" t="s">
        <v>407</v>
      </c>
      <c r="BO127" s="86" t="s">
        <v>407</v>
      </c>
      <c r="BP127" s="86" t="s">
        <v>407</v>
      </c>
      <c r="BQ127" s="86" t="s">
        <v>407</v>
      </c>
      <c r="BR127" s="86" t="s">
        <v>407</v>
      </c>
      <c r="BV127" s="3" t="s">
        <v>407</v>
      </c>
      <c r="BW127" s="3" t="s">
        <v>317</v>
      </c>
      <c r="BY127" s="3" t="s">
        <v>407</v>
      </c>
      <c r="BZ127" s="3" t="s">
        <v>407</v>
      </c>
      <c r="CB127" s="3" t="s">
        <v>407</v>
      </c>
      <c r="CC127" s="3" t="s">
        <v>407</v>
      </c>
      <c r="CD127" s="3" t="s">
        <v>407</v>
      </c>
      <c r="CE127" s="85">
        <v>22553714</v>
      </c>
      <c r="CF127" s="82">
        <v>0</v>
      </c>
      <c r="CG127" s="82">
        <v>0</v>
      </c>
      <c r="CH127" s="82">
        <v>0</v>
      </c>
      <c r="CI127" s="82" t="s">
        <v>407</v>
      </c>
      <c r="CJ127" s="82">
        <v>22553714</v>
      </c>
      <c r="CK127" s="82">
        <v>0</v>
      </c>
      <c r="CL127" s="82" t="s">
        <v>407</v>
      </c>
      <c r="CM127" s="82" t="s">
        <v>407</v>
      </c>
      <c r="CN127" s="82">
        <v>0</v>
      </c>
      <c r="CO127" s="82" t="s">
        <v>407</v>
      </c>
      <c r="CP127" s="82" t="s">
        <v>407</v>
      </c>
      <c r="CQ127" s="82" t="s">
        <v>407</v>
      </c>
      <c r="CR127" s="131">
        <v>80</v>
      </c>
      <c r="CS127" s="131">
        <v>0</v>
      </c>
      <c r="CT127" s="131">
        <v>0</v>
      </c>
      <c r="CU127" s="132">
        <v>0</v>
      </c>
      <c r="CV127" s="3" t="s">
        <v>407</v>
      </c>
      <c r="CW127" s="79">
        <v>0</v>
      </c>
      <c r="CX127" s="131">
        <v>14</v>
      </c>
      <c r="CY127" s="131">
        <v>0</v>
      </c>
      <c r="CZ127" s="80" t="s">
        <v>407</v>
      </c>
      <c r="DA127" s="80" t="s">
        <v>407</v>
      </c>
      <c r="DB127" s="79">
        <v>14</v>
      </c>
      <c r="DC127" s="131">
        <v>0</v>
      </c>
      <c r="DD127" s="3" t="s">
        <v>407</v>
      </c>
      <c r="DE127" s="3" t="s">
        <v>407</v>
      </c>
      <c r="DF127" s="3" t="s">
        <v>407</v>
      </c>
      <c r="DG127" s="79">
        <v>0</v>
      </c>
      <c r="DH127" s="4">
        <v>94</v>
      </c>
      <c r="DI127" s="80">
        <v>106.35</v>
      </c>
      <c r="DJ127" s="217">
        <v>99.67</v>
      </c>
      <c r="DK127" s="80">
        <v>100.87</v>
      </c>
      <c r="DL127" s="3">
        <v>135</v>
      </c>
      <c r="DP127" s="1"/>
      <c r="DQ127" s="1"/>
    </row>
    <row r="128" spans="1:121" s="3" customFormat="1" ht="15" x14ac:dyDescent="0.25">
      <c r="A128" s="303">
        <v>195</v>
      </c>
      <c r="B128">
        <v>145</v>
      </c>
      <c r="C128" s="3" t="s">
        <v>137</v>
      </c>
      <c r="D128" s="3" t="s">
        <v>451</v>
      </c>
      <c r="E128" s="14">
        <v>2020</v>
      </c>
      <c r="F128" s="82">
        <v>10778</v>
      </c>
      <c r="G128" s="82">
        <v>1551342</v>
      </c>
      <c r="H128" s="82">
        <v>1130451</v>
      </c>
      <c r="I128" s="82">
        <v>2206</v>
      </c>
      <c r="J128" s="82">
        <v>306215</v>
      </c>
      <c r="K128" s="82">
        <v>232131</v>
      </c>
      <c r="L128" s="131">
        <v>87</v>
      </c>
      <c r="M128" s="131">
        <v>0</v>
      </c>
      <c r="N128" s="131">
        <v>0</v>
      </c>
      <c r="O128" s="132">
        <v>0</v>
      </c>
      <c r="P128" s="3" t="s">
        <v>407</v>
      </c>
      <c r="Q128" s="79">
        <v>0</v>
      </c>
      <c r="R128" s="131">
        <v>0</v>
      </c>
      <c r="S128" s="131">
        <v>0</v>
      </c>
      <c r="T128" s="80" t="s">
        <v>407</v>
      </c>
      <c r="U128" s="80" t="s">
        <v>407</v>
      </c>
      <c r="V128" s="79">
        <v>0</v>
      </c>
      <c r="W128" s="131">
        <v>0</v>
      </c>
      <c r="X128" s="3" t="s">
        <v>407</v>
      </c>
      <c r="Y128" s="3" t="s">
        <v>407</v>
      </c>
      <c r="Z128" s="3" t="s">
        <v>407</v>
      </c>
      <c r="AA128" s="79">
        <v>0</v>
      </c>
      <c r="AB128" s="4">
        <v>87</v>
      </c>
      <c r="AC128" s="80">
        <v>106.36</v>
      </c>
      <c r="AD128" s="80">
        <v>99.68</v>
      </c>
      <c r="AE128" s="3">
        <v>100.88</v>
      </c>
      <c r="AF128" s="81">
        <v>130</v>
      </c>
      <c r="AG128" s="105">
        <v>54724353</v>
      </c>
      <c r="AH128" s="105">
        <v>0</v>
      </c>
      <c r="AI128" s="105">
        <v>0</v>
      </c>
      <c r="AJ128" s="105">
        <v>0</v>
      </c>
      <c r="AK128" s="82" t="s">
        <v>407</v>
      </c>
      <c r="AL128" s="135">
        <v>0</v>
      </c>
      <c r="AM128" s="135">
        <v>0</v>
      </c>
      <c r="AN128" s="82" t="s">
        <v>407</v>
      </c>
      <c r="AO128" s="82" t="s">
        <v>407</v>
      </c>
      <c r="AP128" s="105">
        <v>0</v>
      </c>
      <c r="AQ128" s="82" t="s">
        <v>407</v>
      </c>
      <c r="AR128" s="82" t="s">
        <v>407</v>
      </c>
      <c r="AS128" s="82" t="s">
        <v>407</v>
      </c>
      <c r="AT128" s="104">
        <v>5077</v>
      </c>
      <c r="AU128" s="82">
        <v>4198</v>
      </c>
      <c r="AV128" s="82">
        <v>3770</v>
      </c>
      <c r="AW128" s="80">
        <v>732.19</v>
      </c>
      <c r="AX128" s="82">
        <v>10778</v>
      </c>
      <c r="AY128" s="80">
        <v>14.720142561595599</v>
      </c>
      <c r="AZ128" s="83">
        <v>2.5000000000000001E-3</v>
      </c>
      <c r="BA128" s="3">
        <v>58</v>
      </c>
      <c r="BB128" s="3">
        <v>23640</v>
      </c>
      <c r="BC128" s="123">
        <v>102.3</v>
      </c>
      <c r="BD128" s="3">
        <v>104.2</v>
      </c>
      <c r="BE128" s="86"/>
      <c r="BF128" s="86"/>
      <c r="BG128" s="86"/>
      <c r="BH128" s="86" t="s">
        <v>407</v>
      </c>
      <c r="BI128" s="92"/>
      <c r="BJ128" s="86"/>
      <c r="BK128" s="86" t="s">
        <v>407</v>
      </c>
      <c r="BL128" s="86" t="s">
        <v>407</v>
      </c>
      <c r="BM128" s="86"/>
      <c r="BN128" s="86" t="s">
        <v>407</v>
      </c>
      <c r="BO128" s="86" t="s">
        <v>407</v>
      </c>
      <c r="BP128" s="86" t="s">
        <v>407</v>
      </c>
      <c r="BQ128" s="86" t="s">
        <v>407</v>
      </c>
      <c r="BR128" s="86" t="s">
        <v>407</v>
      </c>
      <c r="BV128" s="3" t="s">
        <v>407</v>
      </c>
      <c r="BY128" s="3" t="s">
        <v>407</v>
      </c>
      <c r="BZ128" s="3" t="s">
        <v>407</v>
      </c>
      <c r="CB128" s="3" t="s">
        <v>407</v>
      </c>
      <c r="CC128" s="3" t="s">
        <v>407</v>
      </c>
      <c r="CD128" s="3" t="s">
        <v>407</v>
      </c>
      <c r="CE128" s="85">
        <v>47791347</v>
      </c>
      <c r="CF128" s="82">
        <v>0</v>
      </c>
      <c r="CG128" s="82">
        <v>0</v>
      </c>
      <c r="CH128" s="82">
        <v>0</v>
      </c>
      <c r="CI128" s="82" t="s">
        <v>407</v>
      </c>
      <c r="CJ128" s="82">
        <v>0</v>
      </c>
      <c r="CK128" s="82">
        <v>0</v>
      </c>
      <c r="CL128" s="82" t="s">
        <v>407</v>
      </c>
      <c r="CM128" s="82" t="s">
        <v>407</v>
      </c>
      <c r="CN128" s="82">
        <v>0</v>
      </c>
      <c r="CO128" s="82" t="s">
        <v>407</v>
      </c>
      <c r="CP128" s="82" t="s">
        <v>407</v>
      </c>
      <c r="CQ128" s="82" t="s">
        <v>407</v>
      </c>
      <c r="CR128" s="131">
        <v>87</v>
      </c>
      <c r="CS128" s="131">
        <v>0</v>
      </c>
      <c r="CT128" s="131">
        <v>0</v>
      </c>
      <c r="CU128" s="132">
        <v>0</v>
      </c>
      <c r="CV128" s="3" t="s">
        <v>407</v>
      </c>
      <c r="CW128" s="79">
        <v>0</v>
      </c>
      <c r="CX128" s="131">
        <v>0</v>
      </c>
      <c r="CY128" s="131">
        <v>0</v>
      </c>
      <c r="CZ128" s="80" t="s">
        <v>407</v>
      </c>
      <c r="DA128" s="80" t="s">
        <v>407</v>
      </c>
      <c r="DB128" s="79">
        <v>0</v>
      </c>
      <c r="DC128" s="131">
        <v>0</v>
      </c>
      <c r="DD128" s="3" t="s">
        <v>407</v>
      </c>
      <c r="DE128" s="3" t="s">
        <v>407</v>
      </c>
      <c r="DF128" s="3" t="s">
        <v>407</v>
      </c>
      <c r="DG128" s="79">
        <v>0</v>
      </c>
      <c r="DH128" s="4">
        <v>87</v>
      </c>
      <c r="DI128" s="80">
        <v>106.35</v>
      </c>
      <c r="DJ128" s="217">
        <v>99.67</v>
      </c>
      <c r="DK128" s="80">
        <v>100.87</v>
      </c>
      <c r="DL128" s="3">
        <v>135</v>
      </c>
      <c r="DP128" s="1"/>
      <c r="DQ128" s="1"/>
    </row>
    <row r="129" spans="1:121" s="3" customFormat="1" ht="15" x14ac:dyDescent="0.25">
      <c r="A129" s="303">
        <v>196</v>
      </c>
      <c r="B129">
        <v>146</v>
      </c>
      <c r="C129" s="3" t="s">
        <v>138</v>
      </c>
      <c r="D129" s="3" t="s">
        <v>451</v>
      </c>
      <c r="E129" s="14">
        <v>2020</v>
      </c>
      <c r="F129" s="82">
        <v>4078</v>
      </c>
      <c r="G129" s="82">
        <v>1551342</v>
      </c>
      <c r="H129" s="82">
        <v>1130451</v>
      </c>
      <c r="I129" s="82">
        <v>865</v>
      </c>
      <c r="J129" s="82">
        <v>306215</v>
      </c>
      <c r="K129" s="82">
        <v>232131</v>
      </c>
      <c r="L129" s="131">
        <v>111</v>
      </c>
      <c r="M129" s="131">
        <v>0</v>
      </c>
      <c r="N129" s="131">
        <v>0</v>
      </c>
      <c r="O129" s="132">
        <v>0</v>
      </c>
      <c r="P129" s="3" t="s">
        <v>407</v>
      </c>
      <c r="Q129" s="79">
        <v>0</v>
      </c>
      <c r="R129" s="131">
        <v>0</v>
      </c>
      <c r="S129" s="131">
        <v>0</v>
      </c>
      <c r="T129" s="80" t="s">
        <v>407</v>
      </c>
      <c r="U129" s="80" t="s">
        <v>407</v>
      </c>
      <c r="V129" s="79">
        <v>0</v>
      </c>
      <c r="W129" s="131">
        <v>0</v>
      </c>
      <c r="X129" s="3" t="s">
        <v>407</v>
      </c>
      <c r="Y129" s="3" t="s">
        <v>407</v>
      </c>
      <c r="Z129" s="3" t="s">
        <v>407</v>
      </c>
      <c r="AA129" s="79">
        <v>0</v>
      </c>
      <c r="AB129" s="4">
        <v>111</v>
      </c>
      <c r="AC129" s="80">
        <v>106.36</v>
      </c>
      <c r="AD129" s="80">
        <v>99.68</v>
      </c>
      <c r="AE129" s="3">
        <v>100.88</v>
      </c>
      <c r="AF129" s="81">
        <v>130</v>
      </c>
      <c r="AG129" s="105">
        <v>9482538</v>
      </c>
      <c r="AH129" s="105">
        <v>0</v>
      </c>
      <c r="AI129" s="105">
        <v>0</v>
      </c>
      <c r="AJ129" s="105">
        <v>0</v>
      </c>
      <c r="AK129" s="82" t="s">
        <v>407</v>
      </c>
      <c r="AL129" s="135">
        <v>0</v>
      </c>
      <c r="AM129" s="135">
        <v>0</v>
      </c>
      <c r="AN129" s="82" t="s">
        <v>407</v>
      </c>
      <c r="AO129" s="82" t="s">
        <v>407</v>
      </c>
      <c r="AP129" s="105">
        <v>0</v>
      </c>
      <c r="AQ129" s="82" t="s">
        <v>407</v>
      </c>
      <c r="AR129" s="82" t="s">
        <v>407</v>
      </c>
      <c r="AS129" s="82" t="s">
        <v>407</v>
      </c>
      <c r="AT129" s="104">
        <v>2325</v>
      </c>
      <c r="AU129" s="82">
        <v>4198</v>
      </c>
      <c r="AV129" s="82">
        <v>3770</v>
      </c>
      <c r="AW129" s="80">
        <v>540.99</v>
      </c>
      <c r="AX129" s="82">
        <v>4078</v>
      </c>
      <c r="AY129" s="80">
        <v>7.5379892510993596</v>
      </c>
      <c r="AZ129" s="83">
        <v>8.9999999999999998E-4</v>
      </c>
      <c r="BA129" s="3">
        <v>11</v>
      </c>
      <c r="BB129" s="3">
        <v>12135</v>
      </c>
      <c r="BC129" s="123">
        <v>102.3</v>
      </c>
      <c r="BD129" s="3">
        <v>104.2</v>
      </c>
      <c r="BE129" s="86"/>
      <c r="BF129" s="86"/>
      <c r="BG129" s="86"/>
      <c r="BH129" s="86" t="s">
        <v>407</v>
      </c>
      <c r="BI129" s="92"/>
      <c r="BJ129" s="86"/>
      <c r="BK129" s="86" t="s">
        <v>407</v>
      </c>
      <c r="BL129" s="86" t="s">
        <v>407</v>
      </c>
      <c r="BM129" s="86"/>
      <c r="BN129" s="86" t="s">
        <v>407</v>
      </c>
      <c r="BO129" s="86" t="s">
        <v>407</v>
      </c>
      <c r="BP129" s="86" t="s">
        <v>407</v>
      </c>
      <c r="BQ129" s="86" t="s">
        <v>407</v>
      </c>
      <c r="BR129" s="86" t="s">
        <v>407</v>
      </c>
      <c r="BV129" s="3" t="s">
        <v>407</v>
      </c>
      <c r="BY129" s="3" t="s">
        <v>407</v>
      </c>
      <c r="BZ129" s="3" t="s">
        <v>407</v>
      </c>
      <c r="CB129" s="3" t="s">
        <v>407</v>
      </c>
      <c r="CC129" s="3" t="s">
        <v>407</v>
      </c>
      <c r="CD129" s="3" t="s">
        <v>407</v>
      </c>
      <c r="CE129" s="85">
        <v>14606545</v>
      </c>
      <c r="CF129" s="82">
        <v>0</v>
      </c>
      <c r="CG129" s="82">
        <v>0</v>
      </c>
      <c r="CH129" s="82">
        <v>0</v>
      </c>
      <c r="CI129" s="82" t="s">
        <v>407</v>
      </c>
      <c r="CJ129" s="82">
        <v>0</v>
      </c>
      <c r="CK129" s="82">
        <v>0</v>
      </c>
      <c r="CL129" s="82" t="s">
        <v>407</v>
      </c>
      <c r="CM129" s="82" t="s">
        <v>407</v>
      </c>
      <c r="CN129" s="82">
        <v>0</v>
      </c>
      <c r="CO129" s="82" t="s">
        <v>407</v>
      </c>
      <c r="CP129" s="82" t="s">
        <v>407</v>
      </c>
      <c r="CQ129" s="82" t="s">
        <v>407</v>
      </c>
      <c r="CR129" s="131">
        <v>111</v>
      </c>
      <c r="CS129" s="131">
        <v>0</v>
      </c>
      <c r="CT129" s="131">
        <v>0</v>
      </c>
      <c r="CU129" s="132">
        <v>0</v>
      </c>
      <c r="CV129" s="3" t="s">
        <v>407</v>
      </c>
      <c r="CW129" s="79">
        <v>0</v>
      </c>
      <c r="CX129" s="131">
        <v>0</v>
      </c>
      <c r="CY129" s="131">
        <v>0</v>
      </c>
      <c r="CZ129" s="80" t="s">
        <v>407</v>
      </c>
      <c r="DA129" s="80" t="s">
        <v>407</v>
      </c>
      <c r="DB129" s="79">
        <v>0</v>
      </c>
      <c r="DC129" s="131">
        <v>0</v>
      </c>
      <c r="DD129" s="3" t="s">
        <v>407</v>
      </c>
      <c r="DE129" s="3" t="s">
        <v>407</v>
      </c>
      <c r="DF129" s="3" t="s">
        <v>407</v>
      </c>
      <c r="DG129" s="79">
        <v>0</v>
      </c>
      <c r="DH129" s="4">
        <v>111</v>
      </c>
      <c r="DI129" s="80">
        <v>106.35</v>
      </c>
      <c r="DJ129" s="217">
        <v>99.67</v>
      </c>
      <c r="DK129" s="80">
        <v>100.87</v>
      </c>
      <c r="DL129" s="3">
        <v>135</v>
      </c>
      <c r="DP129" s="1"/>
      <c r="DQ129" s="1"/>
    </row>
    <row r="130" spans="1:121" s="3" customFormat="1" ht="15" x14ac:dyDescent="0.25">
      <c r="A130" s="303">
        <v>197</v>
      </c>
      <c r="B130">
        <v>147</v>
      </c>
      <c r="C130" s="3" t="s">
        <v>139</v>
      </c>
      <c r="D130" s="3" t="s">
        <v>451</v>
      </c>
      <c r="E130" s="14">
        <v>2020</v>
      </c>
      <c r="F130" s="82">
        <v>5183</v>
      </c>
      <c r="G130" s="82">
        <v>1551342</v>
      </c>
      <c r="H130" s="82">
        <v>1130451</v>
      </c>
      <c r="I130" s="82">
        <v>1071</v>
      </c>
      <c r="J130" s="82">
        <v>306215</v>
      </c>
      <c r="K130" s="82">
        <v>232131</v>
      </c>
      <c r="L130" s="131">
        <v>36</v>
      </c>
      <c r="M130" s="131">
        <v>45</v>
      </c>
      <c r="N130" s="131">
        <v>0</v>
      </c>
      <c r="O130" s="132">
        <v>0</v>
      </c>
      <c r="P130" s="3" t="s">
        <v>407</v>
      </c>
      <c r="Q130" s="79">
        <v>45</v>
      </c>
      <c r="R130" s="131">
        <v>18</v>
      </c>
      <c r="S130" s="131">
        <v>0</v>
      </c>
      <c r="T130" s="80" t="s">
        <v>407</v>
      </c>
      <c r="U130" s="80" t="s">
        <v>407</v>
      </c>
      <c r="V130" s="79">
        <v>18</v>
      </c>
      <c r="W130" s="131">
        <v>0</v>
      </c>
      <c r="X130" s="3" t="s">
        <v>407</v>
      </c>
      <c r="Y130" s="3" t="s">
        <v>407</v>
      </c>
      <c r="Z130" s="3" t="s">
        <v>407</v>
      </c>
      <c r="AA130" s="79">
        <v>0</v>
      </c>
      <c r="AB130" s="4">
        <v>99</v>
      </c>
      <c r="AC130" s="80">
        <v>106.36</v>
      </c>
      <c r="AD130" s="80">
        <v>99.68</v>
      </c>
      <c r="AE130" s="3">
        <v>100.88</v>
      </c>
      <c r="AF130" s="81">
        <v>130</v>
      </c>
      <c r="AG130" s="105">
        <v>17689567</v>
      </c>
      <c r="AH130" s="105">
        <v>17689567</v>
      </c>
      <c r="AI130" s="105">
        <v>0</v>
      </c>
      <c r="AJ130" s="105">
        <v>0</v>
      </c>
      <c r="AK130" s="82" t="s">
        <v>407</v>
      </c>
      <c r="AL130" s="135">
        <v>17689567</v>
      </c>
      <c r="AM130" s="135">
        <v>0</v>
      </c>
      <c r="AN130" s="82" t="s">
        <v>407</v>
      </c>
      <c r="AO130" s="82" t="s">
        <v>407</v>
      </c>
      <c r="AP130" s="105">
        <v>0</v>
      </c>
      <c r="AQ130" s="82" t="s">
        <v>407</v>
      </c>
      <c r="AR130" s="82" t="s">
        <v>407</v>
      </c>
      <c r="AS130" s="82" t="s">
        <v>407</v>
      </c>
      <c r="AT130" s="104">
        <v>3413</v>
      </c>
      <c r="AU130" s="82">
        <v>4198</v>
      </c>
      <c r="AV130" s="82">
        <v>3770</v>
      </c>
      <c r="AW130" s="80">
        <v>1979.3</v>
      </c>
      <c r="AX130" s="82">
        <v>5183</v>
      </c>
      <c r="AY130" s="80">
        <v>2.6186077168756698</v>
      </c>
      <c r="AZ130" s="83">
        <v>0</v>
      </c>
      <c r="BA130" s="3">
        <v>0</v>
      </c>
      <c r="BB130" s="3">
        <v>4231</v>
      </c>
      <c r="BC130" s="123">
        <v>102.3</v>
      </c>
      <c r="BD130" s="3">
        <v>104.2</v>
      </c>
      <c r="BE130" s="86">
        <v>449</v>
      </c>
      <c r="BF130" s="86"/>
      <c r="BG130" s="86"/>
      <c r="BH130" s="86" t="s">
        <v>407</v>
      </c>
      <c r="BI130" s="92">
        <v>121</v>
      </c>
      <c r="BJ130" s="86"/>
      <c r="BK130" s="86" t="s">
        <v>407</v>
      </c>
      <c r="BL130" s="86" t="s">
        <v>407</v>
      </c>
      <c r="BM130" s="86"/>
      <c r="BN130" s="86" t="s">
        <v>407</v>
      </c>
      <c r="BO130" s="86" t="s">
        <v>407</v>
      </c>
      <c r="BP130" s="86" t="s">
        <v>407</v>
      </c>
      <c r="BQ130" s="86" t="s">
        <v>407</v>
      </c>
      <c r="BR130" s="86" t="s">
        <v>407</v>
      </c>
      <c r="BS130" s="3" t="s">
        <v>139</v>
      </c>
      <c r="BV130" s="3" t="s">
        <v>407</v>
      </c>
      <c r="BW130" s="3" t="s">
        <v>400</v>
      </c>
      <c r="BY130" s="3" t="s">
        <v>407</v>
      </c>
      <c r="BZ130" s="3" t="s">
        <v>407</v>
      </c>
      <c r="CB130" s="3" t="s">
        <v>407</v>
      </c>
      <c r="CC130" s="3" t="s">
        <v>407</v>
      </c>
      <c r="CD130" s="3" t="s">
        <v>407</v>
      </c>
      <c r="CE130" s="85">
        <v>18562902</v>
      </c>
      <c r="CF130" s="82">
        <v>18562902</v>
      </c>
      <c r="CG130" s="82">
        <v>0</v>
      </c>
      <c r="CH130" s="82">
        <v>0</v>
      </c>
      <c r="CI130" s="82" t="s">
        <v>407</v>
      </c>
      <c r="CJ130" s="82">
        <v>18562902</v>
      </c>
      <c r="CK130" s="82">
        <v>0</v>
      </c>
      <c r="CL130" s="82" t="s">
        <v>407</v>
      </c>
      <c r="CM130" s="82" t="s">
        <v>407</v>
      </c>
      <c r="CN130" s="82">
        <v>0</v>
      </c>
      <c r="CO130" s="82" t="s">
        <v>407</v>
      </c>
      <c r="CP130" s="82" t="s">
        <v>407</v>
      </c>
      <c r="CQ130" s="82" t="s">
        <v>407</v>
      </c>
      <c r="CR130" s="131">
        <v>36</v>
      </c>
      <c r="CS130" s="131">
        <v>45</v>
      </c>
      <c r="CT130" s="131">
        <v>0</v>
      </c>
      <c r="CU130" s="132">
        <v>0</v>
      </c>
      <c r="CV130" s="3" t="s">
        <v>407</v>
      </c>
      <c r="CW130" s="79">
        <v>45</v>
      </c>
      <c r="CX130" s="131">
        <v>18</v>
      </c>
      <c r="CY130" s="131">
        <v>0</v>
      </c>
      <c r="CZ130" s="80" t="s">
        <v>407</v>
      </c>
      <c r="DA130" s="80" t="s">
        <v>407</v>
      </c>
      <c r="DB130" s="79">
        <v>18</v>
      </c>
      <c r="DC130" s="131">
        <v>0</v>
      </c>
      <c r="DD130" s="3" t="s">
        <v>407</v>
      </c>
      <c r="DE130" s="3" t="s">
        <v>407</v>
      </c>
      <c r="DF130" s="3" t="s">
        <v>407</v>
      </c>
      <c r="DG130" s="79">
        <v>0</v>
      </c>
      <c r="DH130" s="4">
        <v>99</v>
      </c>
      <c r="DI130" s="80">
        <v>106.35</v>
      </c>
      <c r="DJ130" s="217">
        <v>99.67</v>
      </c>
      <c r="DK130" s="80">
        <v>100.87</v>
      </c>
      <c r="DL130" s="3">
        <v>135</v>
      </c>
      <c r="DP130" s="1"/>
      <c r="DQ130" s="1"/>
    </row>
    <row r="131" spans="1:121" s="3" customFormat="1" ht="15" x14ac:dyDescent="0.25">
      <c r="A131" s="303">
        <v>198</v>
      </c>
      <c r="B131">
        <v>148</v>
      </c>
      <c r="C131" s="3" t="s">
        <v>140</v>
      </c>
      <c r="D131" s="3" t="s">
        <v>451</v>
      </c>
      <c r="E131" s="14">
        <v>2020</v>
      </c>
      <c r="F131" s="82">
        <v>35295</v>
      </c>
      <c r="G131" s="82">
        <v>1551342</v>
      </c>
      <c r="H131" s="82">
        <v>1130451</v>
      </c>
      <c r="I131" s="82">
        <v>7089</v>
      </c>
      <c r="J131" s="82">
        <v>306215</v>
      </c>
      <c r="K131" s="82">
        <v>232131</v>
      </c>
      <c r="L131" s="131">
        <v>91</v>
      </c>
      <c r="M131" s="131">
        <v>0</v>
      </c>
      <c r="N131" s="131">
        <v>0</v>
      </c>
      <c r="O131" s="132">
        <v>0</v>
      </c>
      <c r="P131" s="3" t="s">
        <v>407</v>
      </c>
      <c r="Q131" s="79">
        <v>0</v>
      </c>
      <c r="R131" s="131">
        <v>18</v>
      </c>
      <c r="S131" s="131">
        <v>14</v>
      </c>
      <c r="T131" s="80" t="s">
        <v>407</v>
      </c>
      <c r="U131" s="80" t="s">
        <v>407</v>
      </c>
      <c r="V131" s="79">
        <v>17.548578831788902</v>
      </c>
      <c r="W131" s="131">
        <v>0</v>
      </c>
      <c r="X131" s="3" t="s">
        <v>407</v>
      </c>
      <c r="Y131" s="3" t="s">
        <v>407</v>
      </c>
      <c r="Z131" s="3" t="s">
        <v>407</v>
      </c>
      <c r="AA131" s="79">
        <v>0</v>
      </c>
      <c r="AB131" s="4">
        <v>108.55</v>
      </c>
      <c r="AC131" s="80">
        <v>106.36</v>
      </c>
      <c r="AD131" s="80">
        <v>99.68</v>
      </c>
      <c r="AE131" s="3">
        <v>100.88</v>
      </c>
      <c r="AF131" s="81">
        <v>130</v>
      </c>
      <c r="AG131" s="105">
        <v>106626998</v>
      </c>
      <c r="AH131" s="105">
        <v>0</v>
      </c>
      <c r="AI131" s="105">
        <v>0</v>
      </c>
      <c r="AJ131" s="105">
        <v>0</v>
      </c>
      <c r="AK131" s="82" t="s">
        <v>407</v>
      </c>
      <c r="AL131" s="135">
        <v>94593577</v>
      </c>
      <c r="AM131" s="135">
        <v>12033421</v>
      </c>
      <c r="AN131" s="82" t="s">
        <v>407</v>
      </c>
      <c r="AO131" s="82" t="s">
        <v>407</v>
      </c>
      <c r="AP131" s="105">
        <v>0</v>
      </c>
      <c r="AQ131" s="82" t="s">
        <v>407</v>
      </c>
      <c r="AR131" s="82" t="s">
        <v>407</v>
      </c>
      <c r="AS131" s="82" t="s">
        <v>407</v>
      </c>
      <c r="AT131" s="104">
        <v>3021</v>
      </c>
      <c r="AU131" s="82">
        <v>4198</v>
      </c>
      <c r="AV131" s="82">
        <v>3770</v>
      </c>
      <c r="AW131" s="80">
        <v>1247.08</v>
      </c>
      <c r="AX131" s="82">
        <v>35295</v>
      </c>
      <c r="AY131" s="80">
        <v>28.302024928057801</v>
      </c>
      <c r="AZ131" s="83">
        <v>2.8E-3</v>
      </c>
      <c r="BA131" s="3">
        <v>128</v>
      </c>
      <c r="BB131" s="3">
        <v>45561</v>
      </c>
      <c r="BC131" s="123">
        <v>102.3</v>
      </c>
      <c r="BD131" s="3">
        <v>104.2</v>
      </c>
      <c r="BE131" s="86"/>
      <c r="BF131" s="86"/>
      <c r="BG131" s="86"/>
      <c r="BH131" s="86" t="s">
        <v>407</v>
      </c>
      <c r="BI131" s="92">
        <v>734</v>
      </c>
      <c r="BJ131" s="86">
        <v>50</v>
      </c>
      <c r="BK131" s="86" t="s">
        <v>407</v>
      </c>
      <c r="BL131" s="86" t="s">
        <v>407</v>
      </c>
      <c r="BM131" s="86"/>
      <c r="BN131" s="86" t="s">
        <v>407</v>
      </c>
      <c r="BO131" s="86" t="s">
        <v>407</v>
      </c>
      <c r="BP131" s="86" t="s">
        <v>407</v>
      </c>
      <c r="BQ131" s="86" t="s">
        <v>407</v>
      </c>
      <c r="BR131" s="86" t="s">
        <v>407</v>
      </c>
      <c r="BV131" s="3" t="s">
        <v>407</v>
      </c>
      <c r="BW131" s="3" t="s">
        <v>140</v>
      </c>
      <c r="BX131" s="3" t="s">
        <v>317</v>
      </c>
      <c r="BY131" s="3" t="s">
        <v>407</v>
      </c>
      <c r="BZ131" s="3" t="s">
        <v>407</v>
      </c>
      <c r="CB131" s="3" t="s">
        <v>407</v>
      </c>
      <c r="CC131" s="3" t="s">
        <v>407</v>
      </c>
      <c r="CD131" s="3" t="s">
        <v>407</v>
      </c>
      <c r="CE131" s="85">
        <v>126409846</v>
      </c>
      <c r="CF131" s="82">
        <v>0</v>
      </c>
      <c r="CG131" s="82">
        <v>0</v>
      </c>
      <c r="CH131" s="82">
        <v>0</v>
      </c>
      <c r="CI131" s="82" t="s">
        <v>407</v>
      </c>
      <c r="CJ131" s="82">
        <v>112143827</v>
      </c>
      <c r="CK131" s="82">
        <v>14266021</v>
      </c>
      <c r="CL131" s="82" t="s">
        <v>407</v>
      </c>
      <c r="CM131" s="82" t="s">
        <v>407</v>
      </c>
      <c r="CN131" s="82">
        <v>0</v>
      </c>
      <c r="CO131" s="82" t="s">
        <v>407</v>
      </c>
      <c r="CP131" s="82" t="s">
        <v>407</v>
      </c>
      <c r="CQ131" s="82" t="s">
        <v>407</v>
      </c>
      <c r="CR131" s="131">
        <v>91</v>
      </c>
      <c r="CS131" s="131">
        <v>0</v>
      </c>
      <c r="CT131" s="131">
        <v>0</v>
      </c>
      <c r="CU131" s="132">
        <v>0</v>
      </c>
      <c r="CV131" s="3" t="s">
        <v>407</v>
      </c>
      <c r="CW131" s="79">
        <v>0</v>
      </c>
      <c r="CX131" s="131">
        <v>18</v>
      </c>
      <c r="CY131" s="131">
        <v>14</v>
      </c>
      <c r="CZ131" s="80" t="s">
        <v>407</v>
      </c>
      <c r="DA131" s="80" t="s">
        <v>407</v>
      </c>
      <c r="DB131" s="79">
        <v>17.548578831788902</v>
      </c>
      <c r="DC131" s="131">
        <v>0</v>
      </c>
      <c r="DD131" s="3" t="s">
        <v>407</v>
      </c>
      <c r="DE131" s="3" t="s">
        <v>407</v>
      </c>
      <c r="DF131" s="3" t="s">
        <v>407</v>
      </c>
      <c r="DG131" s="79">
        <v>0</v>
      </c>
      <c r="DH131" s="4">
        <v>108.55</v>
      </c>
      <c r="DI131" s="80">
        <v>106.35</v>
      </c>
      <c r="DJ131" s="217">
        <v>99.67</v>
      </c>
      <c r="DK131" s="80">
        <v>100.87</v>
      </c>
      <c r="DL131" s="3">
        <v>135</v>
      </c>
      <c r="DP131" s="1"/>
      <c r="DQ131" s="1"/>
    </row>
    <row r="132" spans="1:121" s="3" customFormat="1" ht="15" x14ac:dyDescent="0.25">
      <c r="A132" s="303">
        <v>199</v>
      </c>
      <c r="B132">
        <v>149</v>
      </c>
      <c r="C132" s="3" t="s">
        <v>141</v>
      </c>
      <c r="D132" s="3" t="s">
        <v>451</v>
      </c>
      <c r="E132" s="14">
        <v>2020</v>
      </c>
      <c r="F132" s="82">
        <v>18851</v>
      </c>
      <c r="G132" s="82">
        <v>1551342</v>
      </c>
      <c r="H132" s="82">
        <v>1130451</v>
      </c>
      <c r="I132" s="82">
        <v>4127</v>
      </c>
      <c r="J132" s="82">
        <v>306215</v>
      </c>
      <c r="K132" s="82">
        <v>232131</v>
      </c>
      <c r="L132" s="131">
        <v>38</v>
      </c>
      <c r="M132" s="131">
        <v>0</v>
      </c>
      <c r="N132" s="131">
        <v>0</v>
      </c>
      <c r="O132" s="132">
        <v>0</v>
      </c>
      <c r="P132" s="3" t="s">
        <v>407</v>
      </c>
      <c r="Q132" s="79">
        <v>0</v>
      </c>
      <c r="R132" s="131">
        <v>0</v>
      </c>
      <c r="S132" s="131">
        <v>0</v>
      </c>
      <c r="T132" s="80" t="s">
        <v>407</v>
      </c>
      <c r="U132" s="80" t="s">
        <v>407</v>
      </c>
      <c r="V132" s="79">
        <v>0</v>
      </c>
      <c r="W132" s="131">
        <v>65</v>
      </c>
      <c r="X132" s="3" t="s">
        <v>407</v>
      </c>
      <c r="Y132" s="3" t="s">
        <v>407</v>
      </c>
      <c r="Z132" s="3" t="s">
        <v>407</v>
      </c>
      <c r="AA132" s="79">
        <v>65</v>
      </c>
      <c r="AB132" s="4">
        <v>103</v>
      </c>
      <c r="AC132" s="80">
        <v>106.36</v>
      </c>
      <c r="AD132" s="80">
        <v>99.68</v>
      </c>
      <c r="AE132" s="3">
        <v>100.88</v>
      </c>
      <c r="AF132" s="81">
        <v>130</v>
      </c>
      <c r="AG132" s="105">
        <v>60883958</v>
      </c>
      <c r="AH132" s="105">
        <v>0</v>
      </c>
      <c r="AI132" s="105">
        <v>0</v>
      </c>
      <c r="AJ132" s="105">
        <v>0</v>
      </c>
      <c r="AK132" s="82" t="s">
        <v>407</v>
      </c>
      <c r="AL132" s="135">
        <v>0</v>
      </c>
      <c r="AM132" s="135">
        <v>0</v>
      </c>
      <c r="AN132" s="82" t="s">
        <v>407</v>
      </c>
      <c r="AO132" s="82" t="s">
        <v>407</v>
      </c>
      <c r="AP132" s="105">
        <v>60883958</v>
      </c>
      <c r="AQ132" s="82" t="s">
        <v>407</v>
      </c>
      <c r="AR132" s="82" t="s">
        <v>407</v>
      </c>
      <c r="AS132" s="82" t="s">
        <v>407</v>
      </c>
      <c r="AT132" s="104">
        <v>3230</v>
      </c>
      <c r="AU132" s="82">
        <v>4198</v>
      </c>
      <c r="AV132" s="82">
        <v>3770</v>
      </c>
      <c r="AW132" s="80">
        <v>1347.1</v>
      </c>
      <c r="AX132" s="82">
        <v>18851</v>
      </c>
      <c r="AY132" s="80">
        <v>13.993730445200001</v>
      </c>
      <c r="AZ132" s="83">
        <v>0</v>
      </c>
      <c r="BA132" s="3">
        <v>0</v>
      </c>
      <c r="BB132" s="3">
        <v>22473</v>
      </c>
      <c r="BC132" s="123">
        <v>102.3</v>
      </c>
      <c r="BD132" s="3">
        <v>104.2</v>
      </c>
      <c r="BE132" s="86"/>
      <c r="BF132" s="86"/>
      <c r="BG132" s="86"/>
      <c r="BH132" s="86" t="s">
        <v>407</v>
      </c>
      <c r="BI132" s="92"/>
      <c r="BJ132" s="86"/>
      <c r="BK132" s="86" t="s">
        <v>407</v>
      </c>
      <c r="BL132" s="86" t="s">
        <v>407</v>
      </c>
      <c r="BM132" s="86">
        <v>2302</v>
      </c>
      <c r="BN132" s="86" t="s">
        <v>407</v>
      </c>
      <c r="BO132" s="86" t="s">
        <v>407</v>
      </c>
      <c r="BP132" s="86" t="s">
        <v>407</v>
      </c>
      <c r="BQ132" s="86" t="s">
        <v>407</v>
      </c>
      <c r="BR132" s="86" t="s">
        <v>407</v>
      </c>
      <c r="BV132" s="3" t="s">
        <v>407</v>
      </c>
      <c r="BY132" s="3" t="s">
        <v>407</v>
      </c>
      <c r="BZ132" s="3" t="s">
        <v>407</v>
      </c>
      <c r="CA132" s="3" t="s">
        <v>141</v>
      </c>
      <c r="CB132" s="3" t="s">
        <v>407</v>
      </c>
      <c r="CC132" s="3" t="s">
        <v>407</v>
      </c>
      <c r="CD132" s="3" t="s">
        <v>407</v>
      </c>
      <c r="CE132" s="85">
        <v>67510084</v>
      </c>
      <c r="CF132" s="82">
        <v>0</v>
      </c>
      <c r="CG132" s="82">
        <v>0</v>
      </c>
      <c r="CH132" s="82">
        <v>0</v>
      </c>
      <c r="CI132" s="82" t="s">
        <v>407</v>
      </c>
      <c r="CJ132" s="82">
        <v>0</v>
      </c>
      <c r="CK132" s="82">
        <v>0</v>
      </c>
      <c r="CL132" s="82" t="s">
        <v>407</v>
      </c>
      <c r="CM132" s="82" t="s">
        <v>407</v>
      </c>
      <c r="CN132" s="82">
        <v>67510084</v>
      </c>
      <c r="CO132" s="82" t="s">
        <v>407</v>
      </c>
      <c r="CP132" s="82" t="s">
        <v>407</v>
      </c>
      <c r="CQ132" s="82" t="s">
        <v>407</v>
      </c>
      <c r="CR132" s="131">
        <v>38</v>
      </c>
      <c r="CS132" s="131">
        <v>0</v>
      </c>
      <c r="CT132" s="131">
        <v>0</v>
      </c>
      <c r="CU132" s="132">
        <v>0</v>
      </c>
      <c r="CV132" s="3" t="s">
        <v>407</v>
      </c>
      <c r="CW132" s="79">
        <v>0</v>
      </c>
      <c r="CX132" s="131">
        <v>0</v>
      </c>
      <c r="CY132" s="131">
        <v>0</v>
      </c>
      <c r="CZ132" s="80" t="s">
        <v>407</v>
      </c>
      <c r="DA132" s="80" t="s">
        <v>407</v>
      </c>
      <c r="DB132" s="79">
        <v>0</v>
      </c>
      <c r="DC132" s="131">
        <v>65</v>
      </c>
      <c r="DD132" s="3" t="s">
        <v>407</v>
      </c>
      <c r="DE132" s="3" t="s">
        <v>407</v>
      </c>
      <c r="DF132" s="3" t="s">
        <v>407</v>
      </c>
      <c r="DG132" s="79">
        <v>65</v>
      </c>
      <c r="DH132" s="4">
        <v>103</v>
      </c>
      <c r="DI132" s="80">
        <v>106.35</v>
      </c>
      <c r="DJ132" s="217">
        <v>99.67</v>
      </c>
      <c r="DK132" s="80">
        <v>100.87</v>
      </c>
      <c r="DL132" s="3">
        <v>135</v>
      </c>
      <c r="DP132" s="1"/>
      <c r="DQ132" s="1"/>
    </row>
    <row r="133" spans="1:121" s="3" customFormat="1" ht="15" x14ac:dyDescent="0.25">
      <c r="A133" s="303">
        <v>200</v>
      </c>
      <c r="B133">
        <v>150</v>
      </c>
      <c r="C133" s="3" t="s">
        <v>142</v>
      </c>
      <c r="D133" s="3" t="s">
        <v>451</v>
      </c>
      <c r="E133" s="14">
        <v>2020</v>
      </c>
      <c r="F133" s="82">
        <v>7990</v>
      </c>
      <c r="G133" s="82">
        <v>1551342</v>
      </c>
      <c r="H133" s="82">
        <v>1130451</v>
      </c>
      <c r="I133" s="82">
        <v>1726</v>
      </c>
      <c r="J133" s="82">
        <v>306215</v>
      </c>
      <c r="K133" s="82">
        <v>232131</v>
      </c>
      <c r="L133" s="131">
        <v>98</v>
      </c>
      <c r="M133" s="131">
        <v>0</v>
      </c>
      <c r="N133" s="131">
        <v>0</v>
      </c>
      <c r="O133" s="132">
        <v>0</v>
      </c>
      <c r="P133" s="3" t="s">
        <v>407</v>
      </c>
      <c r="Q133" s="79">
        <v>0</v>
      </c>
      <c r="R133" s="131">
        <v>0</v>
      </c>
      <c r="S133" s="131">
        <v>0</v>
      </c>
      <c r="T133" s="80" t="s">
        <v>407</v>
      </c>
      <c r="U133" s="80" t="s">
        <v>407</v>
      </c>
      <c r="V133" s="79">
        <v>0</v>
      </c>
      <c r="W133" s="131">
        <v>0</v>
      </c>
      <c r="X133" s="3" t="s">
        <v>407</v>
      </c>
      <c r="Y133" s="3" t="s">
        <v>407</v>
      </c>
      <c r="Z133" s="3" t="s">
        <v>407</v>
      </c>
      <c r="AA133" s="79">
        <v>0</v>
      </c>
      <c r="AB133" s="4">
        <v>98</v>
      </c>
      <c r="AC133" s="80">
        <v>106.36</v>
      </c>
      <c r="AD133" s="80">
        <v>99.68</v>
      </c>
      <c r="AE133" s="3">
        <v>100.88</v>
      </c>
      <c r="AF133" s="81">
        <v>130</v>
      </c>
      <c r="AG133" s="105">
        <v>26826561</v>
      </c>
      <c r="AH133" s="105">
        <v>0</v>
      </c>
      <c r="AI133" s="105">
        <v>0</v>
      </c>
      <c r="AJ133" s="105">
        <v>0</v>
      </c>
      <c r="AK133" s="82" t="s">
        <v>407</v>
      </c>
      <c r="AL133" s="135">
        <v>0</v>
      </c>
      <c r="AM133" s="135">
        <v>0</v>
      </c>
      <c r="AN133" s="82" t="s">
        <v>407</v>
      </c>
      <c r="AO133" s="82" t="s">
        <v>407</v>
      </c>
      <c r="AP133" s="105">
        <v>0</v>
      </c>
      <c r="AQ133" s="82" t="s">
        <v>407</v>
      </c>
      <c r="AR133" s="82" t="s">
        <v>407</v>
      </c>
      <c r="AS133" s="82" t="s">
        <v>407</v>
      </c>
      <c r="AT133" s="104">
        <v>3358</v>
      </c>
      <c r="AU133" s="82">
        <v>4198</v>
      </c>
      <c r="AV133" s="82">
        <v>3770</v>
      </c>
      <c r="AW133" s="80">
        <v>1010.88</v>
      </c>
      <c r="AX133" s="82">
        <v>7990</v>
      </c>
      <c r="AY133" s="80">
        <v>7.9040409629064596</v>
      </c>
      <c r="AZ133" s="83">
        <v>0</v>
      </c>
      <c r="BA133" s="3">
        <v>0</v>
      </c>
      <c r="BB133" s="3">
        <v>12662</v>
      </c>
      <c r="BC133" s="123">
        <v>102.3</v>
      </c>
      <c r="BD133" s="3">
        <v>104.2</v>
      </c>
      <c r="BE133" s="86"/>
      <c r="BF133" s="86"/>
      <c r="BG133" s="86"/>
      <c r="BH133" s="86" t="s">
        <v>407</v>
      </c>
      <c r="BI133" s="92"/>
      <c r="BJ133" s="86"/>
      <c r="BK133" s="86" t="s">
        <v>407</v>
      </c>
      <c r="BL133" s="86" t="s">
        <v>407</v>
      </c>
      <c r="BM133" s="86"/>
      <c r="BN133" s="86" t="s">
        <v>407</v>
      </c>
      <c r="BO133" s="86" t="s">
        <v>407</v>
      </c>
      <c r="BP133" s="86" t="s">
        <v>407</v>
      </c>
      <c r="BQ133" s="86" t="s">
        <v>407</v>
      </c>
      <c r="BR133" s="86" t="s">
        <v>407</v>
      </c>
      <c r="BV133" s="3" t="s">
        <v>407</v>
      </c>
      <c r="BY133" s="3" t="s">
        <v>407</v>
      </c>
      <c r="BZ133" s="3" t="s">
        <v>407</v>
      </c>
      <c r="CB133" s="3" t="s">
        <v>407</v>
      </c>
      <c r="CC133" s="3" t="s">
        <v>407</v>
      </c>
      <c r="CD133" s="3" t="s">
        <v>407</v>
      </c>
      <c r="CE133" s="85">
        <v>28612326</v>
      </c>
      <c r="CF133" s="82">
        <v>0</v>
      </c>
      <c r="CG133" s="82">
        <v>0</v>
      </c>
      <c r="CH133" s="82">
        <v>0</v>
      </c>
      <c r="CI133" s="82" t="s">
        <v>407</v>
      </c>
      <c r="CJ133" s="82">
        <v>0</v>
      </c>
      <c r="CK133" s="82">
        <v>0</v>
      </c>
      <c r="CL133" s="82" t="s">
        <v>407</v>
      </c>
      <c r="CM133" s="82" t="s">
        <v>407</v>
      </c>
      <c r="CN133" s="82">
        <v>0</v>
      </c>
      <c r="CO133" s="82" t="s">
        <v>407</v>
      </c>
      <c r="CP133" s="82" t="s">
        <v>407</v>
      </c>
      <c r="CQ133" s="82" t="s">
        <v>407</v>
      </c>
      <c r="CR133" s="131">
        <v>98</v>
      </c>
      <c r="CS133" s="131">
        <v>0</v>
      </c>
      <c r="CT133" s="131">
        <v>0</v>
      </c>
      <c r="CU133" s="132">
        <v>0</v>
      </c>
      <c r="CV133" s="3" t="s">
        <v>407</v>
      </c>
      <c r="CW133" s="79">
        <v>0</v>
      </c>
      <c r="CX133" s="131">
        <v>0</v>
      </c>
      <c r="CY133" s="131">
        <v>0</v>
      </c>
      <c r="CZ133" s="80" t="s">
        <v>407</v>
      </c>
      <c r="DA133" s="80" t="s">
        <v>407</v>
      </c>
      <c r="DB133" s="79">
        <v>0</v>
      </c>
      <c r="DC133" s="131">
        <v>0</v>
      </c>
      <c r="DD133" s="3" t="s">
        <v>407</v>
      </c>
      <c r="DE133" s="3" t="s">
        <v>407</v>
      </c>
      <c r="DF133" s="3" t="s">
        <v>407</v>
      </c>
      <c r="DG133" s="79">
        <v>0</v>
      </c>
      <c r="DH133" s="4">
        <v>98</v>
      </c>
      <c r="DI133" s="80">
        <v>106.35</v>
      </c>
      <c r="DJ133" s="217">
        <v>99.67</v>
      </c>
      <c r="DK133" s="80">
        <v>100.87</v>
      </c>
      <c r="DL133" s="3">
        <v>135</v>
      </c>
      <c r="DP133" s="1"/>
      <c r="DQ133" s="1"/>
    </row>
    <row r="134" spans="1:121" s="3" customFormat="1" ht="15" x14ac:dyDescent="0.25">
      <c r="A134" s="303">
        <v>211</v>
      </c>
      <c r="B134">
        <v>151</v>
      </c>
      <c r="C134" s="3" t="s">
        <v>143</v>
      </c>
      <c r="D134" s="3" t="s">
        <v>452</v>
      </c>
      <c r="E134" s="14">
        <v>2020</v>
      </c>
      <c r="F134" s="82">
        <v>702</v>
      </c>
      <c r="G134" s="82">
        <v>1551342</v>
      </c>
      <c r="H134" s="82">
        <v>1130451</v>
      </c>
      <c r="I134" s="82">
        <v>152</v>
      </c>
      <c r="J134" s="82">
        <v>306215</v>
      </c>
      <c r="K134" s="82">
        <v>232131</v>
      </c>
      <c r="L134" s="131">
        <v>92</v>
      </c>
      <c r="M134" s="131">
        <v>0</v>
      </c>
      <c r="N134" s="131">
        <v>0</v>
      </c>
      <c r="O134" s="132">
        <v>0</v>
      </c>
      <c r="P134" s="3" t="s">
        <v>407</v>
      </c>
      <c r="Q134" s="79">
        <v>0</v>
      </c>
      <c r="R134" s="131">
        <v>22</v>
      </c>
      <c r="S134" s="131">
        <v>0</v>
      </c>
      <c r="T134" s="80" t="s">
        <v>407</v>
      </c>
      <c r="U134" s="80" t="s">
        <v>407</v>
      </c>
      <c r="V134" s="79">
        <v>22</v>
      </c>
      <c r="W134" s="131">
        <v>0</v>
      </c>
      <c r="X134" s="3" t="s">
        <v>407</v>
      </c>
      <c r="Y134" s="3" t="s">
        <v>407</v>
      </c>
      <c r="Z134" s="3" t="s">
        <v>407</v>
      </c>
      <c r="AA134" s="79">
        <v>0</v>
      </c>
      <c r="AB134" s="4">
        <v>114</v>
      </c>
      <c r="AC134" s="80">
        <v>106.36</v>
      </c>
      <c r="AD134" s="80">
        <v>99.68</v>
      </c>
      <c r="AE134" s="3">
        <v>100.88</v>
      </c>
      <c r="AF134" s="81">
        <v>130</v>
      </c>
      <c r="AG134" s="105">
        <v>1431852</v>
      </c>
      <c r="AH134" s="105">
        <v>0</v>
      </c>
      <c r="AI134" s="105">
        <v>0</v>
      </c>
      <c r="AJ134" s="105">
        <v>0</v>
      </c>
      <c r="AK134" s="82" t="s">
        <v>407</v>
      </c>
      <c r="AL134" s="135">
        <v>1431852</v>
      </c>
      <c r="AM134" s="135">
        <v>0</v>
      </c>
      <c r="AN134" s="82" t="s">
        <v>407</v>
      </c>
      <c r="AO134" s="82" t="s">
        <v>407</v>
      </c>
      <c r="AP134" s="105">
        <v>0</v>
      </c>
      <c r="AQ134" s="82" t="s">
        <v>407</v>
      </c>
      <c r="AR134" s="82" t="s">
        <v>407</v>
      </c>
      <c r="AS134" s="82" t="s">
        <v>407</v>
      </c>
      <c r="AT134" s="104">
        <v>2040</v>
      </c>
      <c r="AU134" s="82">
        <v>4198</v>
      </c>
      <c r="AV134" s="82">
        <v>3770</v>
      </c>
      <c r="AW134" s="80">
        <v>93.49</v>
      </c>
      <c r="AX134" s="82">
        <v>702</v>
      </c>
      <c r="AY134" s="80">
        <v>7.5090133354390396</v>
      </c>
      <c r="AZ134" s="83">
        <v>0</v>
      </c>
      <c r="BA134" s="3">
        <v>0</v>
      </c>
      <c r="BB134" s="3">
        <v>12311</v>
      </c>
      <c r="BC134" s="123">
        <v>102.3</v>
      </c>
      <c r="BD134" s="3">
        <v>104.2</v>
      </c>
      <c r="BE134" s="86"/>
      <c r="BF134" s="86"/>
      <c r="BG134" s="86"/>
      <c r="BH134" s="86" t="s">
        <v>407</v>
      </c>
      <c r="BI134" s="92">
        <v>19</v>
      </c>
      <c r="BJ134" s="86"/>
      <c r="BK134" s="86" t="s">
        <v>407</v>
      </c>
      <c r="BL134" s="86" t="s">
        <v>407</v>
      </c>
      <c r="BM134" s="86"/>
      <c r="BN134" s="86" t="s">
        <v>407</v>
      </c>
      <c r="BO134" s="86" t="s">
        <v>407</v>
      </c>
      <c r="BP134" s="86" t="s">
        <v>407</v>
      </c>
      <c r="BQ134" s="86" t="s">
        <v>407</v>
      </c>
      <c r="BR134" s="86" t="s">
        <v>407</v>
      </c>
      <c r="BV134" s="3" t="s">
        <v>407</v>
      </c>
      <c r="BW134" s="3" t="s">
        <v>155</v>
      </c>
      <c r="BY134" s="3" t="s">
        <v>407</v>
      </c>
      <c r="BZ134" s="3" t="s">
        <v>407</v>
      </c>
      <c r="CB134" s="3" t="s">
        <v>407</v>
      </c>
      <c r="CC134" s="3" t="s">
        <v>407</v>
      </c>
      <c r="CD134" s="3" t="s">
        <v>407</v>
      </c>
      <c r="CE134" s="85">
        <v>2513985</v>
      </c>
      <c r="CF134" s="82">
        <v>0</v>
      </c>
      <c r="CG134" s="82">
        <v>0</v>
      </c>
      <c r="CH134" s="82">
        <v>0</v>
      </c>
      <c r="CI134" s="82" t="s">
        <v>407</v>
      </c>
      <c r="CJ134" s="82">
        <v>2513985</v>
      </c>
      <c r="CK134" s="82">
        <v>0</v>
      </c>
      <c r="CL134" s="82" t="s">
        <v>407</v>
      </c>
      <c r="CM134" s="82" t="s">
        <v>407</v>
      </c>
      <c r="CN134" s="82">
        <v>0</v>
      </c>
      <c r="CO134" s="82" t="s">
        <v>407</v>
      </c>
      <c r="CP134" s="82" t="s">
        <v>407</v>
      </c>
      <c r="CQ134" s="82" t="s">
        <v>407</v>
      </c>
      <c r="CR134" s="131">
        <v>92</v>
      </c>
      <c r="CS134" s="131">
        <v>0</v>
      </c>
      <c r="CT134" s="131">
        <v>0</v>
      </c>
      <c r="CU134" s="132">
        <v>0</v>
      </c>
      <c r="CV134" s="3" t="s">
        <v>407</v>
      </c>
      <c r="CW134" s="79">
        <v>0</v>
      </c>
      <c r="CX134" s="131">
        <v>22</v>
      </c>
      <c r="CY134" s="131">
        <v>0</v>
      </c>
      <c r="CZ134" s="80" t="s">
        <v>407</v>
      </c>
      <c r="DA134" s="80" t="s">
        <v>407</v>
      </c>
      <c r="DB134" s="79">
        <v>22</v>
      </c>
      <c r="DC134" s="131">
        <v>0</v>
      </c>
      <c r="DD134" s="3" t="s">
        <v>407</v>
      </c>
      <c r="DE134" s="3" t="s">
        <v>407</v>
      </c>
      <c r="DF134" s="3" t="s">
        <v>407</v>
      </c>
      <c r="DG134" s="79">
        <v>0</v>
      </c>
      <c r="DH134" s="4">
        <v>114</v>
      </c>
      <c r="DI134" s="80">
        <v>106.35</v>
      </c>
      <c r="DJ134" s="217">
        <v>99.67</v>
      </c>
      <c r="DK134" s="80">
        <v>100.87</v>
      </c>
      <c r="DL134" s="3">
        <v>135</v>
      </c>
      <c r="DP134" s="1"/>
      <c r="DQ134" s="1"/>
    </row>
    <row r="135" spans="1:121" s="3" customFormat="1" ht="15" x14ac:dyDescent="0.25">
      <c r="A135" s="303">
        <v>213</v>
      </c>
      <c r="B135">
        <v>153</v>
      </c>
      <c r="C135" s="3" t="s">
        <v>144</v>
      </c>
      <c r="D135" s="3" t="s">
        <v>452</v>
      </c>
      <c r="E135" s="14">
        <v>2020</v>
      </c>
      <c r="F135" s="82">
        <v>2063</v>
      </c>
      <c r="G135" s="82">
        <v>1551342</v>
      </c>
      <c r="H135" s="82">
        <v>1130451</v>
      </c>
      <c r="I135" s="82">
        <v>393</v>
      </c>
      <c r="J135" s="82">
        <v>306215</v>
      </c>
      <c r="K135" s="82">
        <v>232131</v>
      </c>
      <c r="L135" s="131">
        <v>89</v>
      </c>
      <c r="M135" s="131">
        <v>0</v>
      </c>
      <c r="N135" s="131">
        <v>0</v>
      </c>
      <c r="O135" s="132">
        <v>0</v>
      </c>
      <c r="P135" s="3" t="s">
        <v>407</v>
      </c>
      <c r="Q135" s="79">
        <v>0</v>
      </c>
      <c r="R135" s="131">
        <v>0</v>
      </c>
      <c r="S135" s="131">
        <v>0</v>
      </c>
      <c r="T135" s="80" t="s">
        <v>407</v>
      </c>
      <c r="U135" s="80" t="s">
        <v>407</v>
      </c>
      <c r="V135" s="79">
        <v>0</v>
      </c>
      <c r="W135" s="131">
        <v>0</v>
      </c>
      <c r="X135" s="3" t="s">
        <v>407</v>
      </c>
      <c r="Y135" s="3" t="s">
        <v>407</v>
      </c>
      <c r="Z135" s="3" t="s">
        <v>407</v>
      </c>
      <c r="AA135" s="79">
        <v>0</v>
      </c>
      <c r="AB135" s="4">
        <v>89</v>
      </c>
      <c r="AC135" s="80">
        <v>106.36</v>
      </c>
      <c r="AD135" s="80">
        <v>99.68</v>
      </c>
      <c r="AE135" s="3">
        <v>100.88</v>
      </c>
      <c r="AF135" s="81">
        <v>130</v>
      </c>
      <c r="AG135" s="105">
        <v>7942807</v>
      </c>
      <c r="AH135" s="105">
        <v>0</v>
      </c>
      <c r="AI135" s="105">
        <v>0</v>
      </c>
      <c r="AJ135" s="105">
        <v>0</v>
      </c>
      <c r="AK135" s="82" t="s">
        <v>407</v>
      </c>
      <c r="AL135" s="135">
        <v>0</v>
      </c>
      <c r="AM135" s="135">
        <v>0</v>
      </c>
      <c r="AN135" s="82" t="s">
        <v>407</v>
      </c>
      <c r="AO135" s="82" t="s">
        <v>407</v>
      </c>
      <c r="AP135" s="105">
        <v>0</v>
      </c>
      <c r="AQ135" s="82" t="s">
        <v>407</v>
      </c>
      <c r="AR135" s="82" t="s">
        <v>407</v>
      </c>
      <c r="AS135" s="82" t="s">
        <v>407</v>
      </c>
      <c r="AT135" s="104">
        <v>3850</v>
      </c>
      <c r="AU135" s="82">
        <v>4198</v>
      </c>
      <c r="AV135" s="82">
        <v>3770</v>
      </c>
      <c r="AW135" s="80">
        <v>313.51</v>
      </c>
      <c r="AX135" s="82">
        <v>2063</v>
      </c>
      <c r="AY135" s="80">
        <v>6.58033664127134</v>
      </c>
      <c r="AZ135" s="83">
        <v>4.1000000000000003E-3</v>
      </c>
      <c r="BA135" s="3">
        <v>43</v>
      </c>
      <c r="BB135" s="3">
        <v>10556</v>
      </c>
      <c r="BC135" s="123">
        <v>102.3</v>
      </c>
      <c r="BD135" s="3">
        <v>104.2</v>
      </c>
      <c r="BE135" s="86"/>
      <c r="BF135" s="86"/>
      <c r="BG135" s="86"/>
      <c r="BH135" s="86" t="s">
        <v>407</v>
      </c>
      <c r="BI135" s="92"/>
      <c r="BJ135" s="86"/>
      <c r="BK135" s="86" t="s">
        <v>407</v>
      </c>
      <c r="BL135" s="86" t="s">
        <v>407</v>
      </c>
      <c r="BM135" s="86"/>
      <c r="BN135" s="86" t="s">
        <v>407</v>
      </c>
      <c r="BO135" s="86" t="s">
        <v>407</v>
      </c>
      <c r="BP135" s="86" t="s">
        <v>407</v>
      </c>
      <c r="BQ135" s="86" t="s">
        <v>407</v>
      </c>
      <c r="BR135" s="86" t="s">
        <v>407</v>
      </c>
      <c r="BV135" s="3" t="s">
        <v>407</v>
      </c>
      <c r="BY135" s="3" t="s">
        <v>407</v>
      </c>
      <c r="BZ135" s="3" t="s">
        <v>407</v>
      </c>
      <c r="CB135" s="3" t="s">
        <v>407</v>
      </c>
      <c r="CC135" s="3" t="s">
        <v>407</v>
      </c>
      <c r="CD135" s="3" t="s">
        <v>407</v>
      </c>
      <c r="CE135" s="85">
        <v>7942807</v>
      </c>
      <c r="CF135" s="82">
        <v>0</v>
      </c>
      <c r="CG135" s="82">
        <v>0</v>
      </c>
      <c r="CH135" s="82">
        <v>0</v>
      </c>
      <c r="CI135" s="82" t="s">
        <v>407</v>
      </c>
      <c r="CJ135" s="82">
        <v>0</v>
      </c>
      <c r="CK135" s="82">
        <v>0</v>
      </c>
      <c r="CL135" s="82" t="s">
        <v>407</v>
      </c>
      <c r="CM135" s="82" t="s">
        <v>407</v>
      </c>
      <c r="CN135" s="82">
        <v>0</v>
      </c>
      <c r="CO135" s="82" t="s">
        <v>407</v>
      </c>
      <c r="CP135" s="82" t="s">
        <v>407</v>
      </c>
      <c r="CQ135" s="82" t="s">
        <v>407</v>
      </c>
      <c r="CR135" s="131">
        <v>89</v>
      </c>
      <c r="CS135" s="131">
        <v>0</v>
      </c>
      <c r="CT135" s="131">
        <v>0</v>
      </c>
      <c r="CU135" s="132">
        <v>0</v>
      </c>
      <c r="CV135" s="3" t="s">
        <v>407</v>
      </c>
      <c r="CW135" s="79">
        <v>0</v>
      </c>
      <c r="CX135" s="131">
        <v>0</v>
      </c>
      <c r="CY135" s="131">
        <v>0</v>
      </c>
      <c r="CZ135" s="80" t="s">
        <v>407</v>
      </c>
      <c r="DA135" s="80" t="s">
        <v>407</v>
      </c>
      <c r="DB135" s="79">
        <v>0</v>
      </c>
      <c r="DC135" s="131">
        <v>0</v>
      </c>
      <c r="DD135" s="3" t="s">
        <v>407</v>
      </c>
      <c r="DE135" s="3" t="s">
        <v>407</v>
      </c>
      <c r="DF135" s="3" t="s">
        <v>407</v>
      </c>
      <c r="DG135" s="79">
        <v>0</v>
      </c>
      <c r="DH135" s="4">
        <v>89</v>
      </c>
      <c r="DI135" s="80">
        <v>106.35</v>
      </c>
      <c r="DJ135" s="217">
        <v>99.67</v>
      </c>
      <c r="DK135" s="80">
        <v>100.87</v>
      </c>
      <c r="DL135" s="3">
        <v>135</v>
      </c>
      <c r="DP135" s="1"/>
      <c r="DQ135" s="1"/>
    </row>
    <row r="136" spans="1:121" s="3" customFormat="1" ht="15" x14ac:dyDescent="0.25">
      <c r="A136" s="303">
        <v>214</v>
      </c>
      <c r="B136">
        <v>154</v>
      </c>
      <c r="C136" s="3" t="s">
        <v>145</v>
      </c>
      <c r="D136" s="3" t="s">
        <v>452</v>
      </c>
      <c r="E136" s="14">
        <v>2020</v>
      </c>
      <c r="F136" s="82">
        <v>1038</v>
      </c>
      <c r="G136" s="82">
        <v>1551342</v>
      </c>
      <c r="H136" s="82">
        <v>1130451</v>
      </c>
      <c r="I136" s="82">
        <v>221</v>
      </c>
      <c r="J136" s="82">
        <v>306215</v>
      </c>
      <c r="K136" s="82">
        <v>232131</v>
      </c>
      <c r="L136" s="131">
        <v>39</v>
      </c>
      <c r="M136" s="131">
        <v>62</v>
      </c>
      <c r="N136" s="131">
        <v>0</v>
      </c>
      <c r="O136" s="132">
        <v>0</v>
      </c>
      <c r="P136" s="3" t="s">
        <v>407</v>
      </c>
      <c r="Q136" s="79">
        <v>62</v>
      </c>
      <c r="R136" s="131">
        <v>18</v>
      </c>
      <c r="S136" s="131">
        <v>0</v>
      </c>
      <c r="T136" s="80" t="s">
        <v>407</v>
      </c>
      <c r="U136" s="80" t="s">
        <v>407</v>
      </c>
      <c r="V136" s="79">
        <v>18</v>
      </c>
      <c r="W136" s="131">
        <v>0</v>
      </c>
      <c r="X136" s="3" t="s">
        <v>407</v>
      </c>
      <c r="Y136" s="3" t="s">
        <v>407</v>
      </c>
      <c r="Z136" s="3" t="s">
        <v>407</v>
      </c>
      <c r="AA136" s="79">
        <v>0</v>
      </c>
      <c r="AB136" s="4">
        <v>119</v>
      </c>
      <c r="AC136" s="80">
        <v>106.36</v>
      </c>
      <c r="AD136" s="80">
        <v>99.68</v>
      </c>
      <c r="AE136" s="3">
        <v>100.88</v>
      </c>
      <c r="AF136" s="81">
        <v>130</v>
      </c>
      <c r="AG136" s="105">
        <v>2148210</v>
      </c>
      <c r="AH136" s="105">
        <v>2148210</v>
      </c>
      <c r="AI136" s="105">
        <v>0</v>
      </c>
      <c r="AJ136" s="105">
        <v>0</v>
      </c>
      <c r="AK136" s="82" t="s">
        <v>407</v>
      </c>
      <c r="AL136" s="135">
        <v>2148210</v>
      </c>
      <c r="AM136" s="135">
        <v>0</v>
      </c>
      <c r="AN136" s="82" t="s">
        <v>407</v>
      </c>
      <c r="AO136" s="82" t="s">
        <v>407</v>
      </c>
      <c r="AP136" s="105">
        <v>0</v>
      </c>
      <c r="AQ136" s="82" t="s">
        <v>407</v>
      </c>
      <c r="AR136" s="82" t="s">
        <v>407</v>
      </c>
      <c r="AS136" s="82" t="s">
        <v>407</v>
      </c>
      <c r="AT136" s="104">
        <v>2070</v>
      </c>
      <c r="AU136" s="82">
        <v>4198</v>
      </c>
      <c r="AV136" s="82">
        <v>3770</v>
      </c>
      <c r="AW136" s="80">
        <v>131.03</v>
      </c>
      <c r="AX136" s="82">
        <v>1038</v>
      </c>
      <c r="AY136" s="80">
        <v>7.9219563035090896</v>
      </c>
      <c r="AZ136" s="83">
        <v>0</v>
      </c>
      <c r="BA136" s="3">
        <v>0</v>
      </c>
      <c r="BB136" s="3">
        <v>12726</v>
      </c>
      <c r="BC136" s="123">
        <v>102.3</v>
      </c>
      <c r="BD136" s="3">
        <v>104.2</v>
      </c>
      <c r="BE136" s="86">
        <v>80</v>
      </c>
      <c r="BF136" s="86"/>
      <c r="BG136" s="86"/>
      <c r="BH136" s="86" t="s">
        <v>407</v>
      </c>
      <c r="BI136" s="92">
        <v>36</v>
      </c>
      <c r="BJ136" s="86"/>
      <c r="BK136" s="86" t="s">
        <v>407</v>
      </c>
      <c r="BL136" s="86" t="s">
        <v>407</v>
      </c>
      <c r="BM136" s="86"/>
      <c r="BN136" s="86" t="s">
        <v>407</v>
      </c>
      <c r="BO136" s="86" t="s">
        <v>407</v>
      </c>
      <c r="BP136" s="86" t="s">
        <v>407</v>
      </c>
      <c r="BQ136" s="86" t="s">
        <v>407</v>
      </c>
      <c r="BR136" s="86" t="s">
        <v>407</v>
      </c>
      <c r="BS136" s="3" t="s">
        <v>145</v>
      </c>
      <c r="BV136" s="3" t="s">
        <v>407</v>
      </c>
      <c r="BW136" s="3" t="s">
        <v>157</v>
      </c>
      <c r="BY136" s="3" t="s">
        <v>407</v>
      </c>
      <c r="BZ136" s="3" t="s">
        <v>407</v>
      </c>
      <c r="CB136" s="3" t="s">
        <v>407</v>
      </c>
      <c r="CC136" s="3" t="s">
        <v>407</v>
      </c>
      <c r="CD136" s="3" t="s">
        <v>407</v>
      </c>
      <c r="CE136" s="85">
        <v>3717147</v>
      </c>
      <c r="CF136" s="82">
        <v>3717147</v>
      </c>
      <c r="CG136" s="82">
        <v>0</v>
      </c>
      <c r="CH136" s="82">
        <v>0</v>
      </c>
      <c r="CI136" s="82" t="s">
        <v>407</v>
      </c>
      <c r="CJ136" s="82">
        <v>3717147</v>
      </c>
      <c r="CK136" s="82">
        <v>0</v>
      </c>
      <c r="CL136" s="82" t="s">
        <v>407</v>
      </c>
      <c r="CM136" s="82" t="s">
        <v>407</v>
      </c>
      <c r="CN136" s="82">
        <v>0</v>
      </c>
      <c r="CO136" s="82" t="s">
        <v>407</v>
      </c>
      <c r="CP136" s="82" t="s">
        <v>407</v>
      </c>
      <c r="CQ136" s="82" t="s">
        <v>407</v>
      </c>
      <c r="CR136" s="131">
        <v>39</v>
      </c>
      <c r="CS136" s="131">
        <v>62</v>
      </c>
      <c r="CT136" s="131">
        <v>0</v>
      </c>
      <c r="CU136" s="132">
        <v>0</v>
      </c>
      <c r="CV136" s="3" t="s">
        <v>407</v>
      </c>
      <c r="CW136" s="79">
        <v>62</v>
      </c>
      <c r="CX136" s="131">
        <v>18</v>
      </c>
      <c r="CY136" s="131">
        <v>0</v>
      </c>
      <c r="CZ136" s="80" t="s">
        <v>407</v>
      </c>
      <c r="DA136" s="80" t="s">
        <v>407</v>
      </c>
      <c r="DB136" s="79">
        <v>18</v>
      </c>
      <c r="DC136" s="131">
        <v>0</v>
      </c>
      <c r="DD136" s="3" t="s">
        <v>407</v>
      </c>
      <c r="DE136" s="3" t="s">
        <v>407</v>
      </c>
      <c r="DF136" s="3" t="s">
        <v>407</v>
      </c>
      <c r="DG136" s="79">
        <v>0</v>
      </c>
      <c r="DH136" s="4">
        <v>119</v>
      </c>
      <c r="DI136" s="80">
        <v>106.35</v>
      </c>
      <c r="DJ136" s="217">
        <v>99.67</v>
      </c>
      <c r="DK136" s="80">
        <v>100.87</v>
      </c>
      <c r="DL136" s="3">
        <v>135</v>
      </c>
      <c r="DP136" s="1"/>
      <c r="DQ136" s="1"/>
    </row>
    <row r="137" spans="1:121" s="3" customFormat="1" ht="15" x14ac:dyDescent="0.25">
      <c r="A137" s="303">
        <v>215</v>
      </c>
      <c r="B137">
        <v>155</v>
      </c>
      <c r="C137" s="3" t="s">
        <v>146</v>
      </c>
      <c r="D137" s="3" t="s">
        <v>452</v>
      </c>
      <c r="E137" s="14">
        <v>2020</v>
      </c>
      <c r="F137" s="82">
        <v>799</v>
      </c>
      <c r="G137" s="82">
        <v>1551342</v>
      </c>
      <c r="H137" s="82">
        <v>1130451</v>
      </c>
      <c r="I137" s="82">
        <v>199</v>
      </c>
      <c r="J137" s="82">
        <v>306215</v>
      </c>
      <c r="K137" s="82">
        <v>232131</v>
      </c>
      <c r="L137" s="131">
        <v>114</v>
      </c>
      <c r="M137" s="131">
        <v>0</v>
      </c>
      <c r="N137" s="131">
        <v>0</v>
      </c>
      <c r="O137" s="132">
        <v>0</v>
      </c>
      <c r="P137" s="3" t="s">
        <v>407</v>
      </c>
      <c r="Q137" s="79">
        <v>0</v>
      </c>
      <c r="R137" s="131">
        <v>0</v>
      </c>
      <c r="S137" s="131">
        <v>0</v>
      </c>
      <c r="T137" s="80" t="s">
        <v>407</v>
      </c>
      <c r="U137" s="80" t="s">
        <v>407</v>
      </c>
      <c r="V137" s="79">
        <v>0</v>
      </c>
      <c r="W137" s="131">
        <v>0</v>
      </c>
      <c r="X137" s="3" t="s">
        <v>407</v>
      </c>
      <c r="Y137" s="3" t="s">
        <v>407</v>
      </c>
      <c r="Z137" s="3" t="s">
        <v>407</v>
      </c>
      <c r="AA137" s="79">
        <v>0</v>
      </c>
      <c r="AB137" s="4">
        <v>114</v>
      </c>
      <c r="AC137" s="80">
        <v>106.36</v>
      </c>
      <c r="AD137" s="80">
        <v>99.68</v>
      </c>
      <c r="AE137" s="3">
        <v>100.88</v>
      </c>
      <c r="AF137" s="81">
        <v>130</v>
      </c>
      <c r="AG137" s="105">
        <v>2570935</v>
      </c>
      <c r="AH137" s="105">
        <v>0</v>
      </c>
      <c r="AI137" s="105">
        <v>0</v>
      </c>
      <c r="AJ137" s="105">
        <v>0</v>
      </c>
      <c r="AK137" s="82" t="s">
        <v>407</v>
      </c>
      <c r="AL137" s="135">
        <v>0</v>
      </c>
      <c r="AM137" s="135">
        <v>0</v>
      </c>
      <c r="AN137" s="82" t="s">
        <v>407</v>
      </c>
      <c r="AO137" s="82" t="s">
        <v>407</v>
      </c>
      <c r="AP137" s="105">
        <v>0</v>
      </c>
      <c r="AQ137" s="82" t="s">
        <v>407</v>
      </c>
      <c r="AR137" s="82" t="s">
        <v>407</v>
      </c>
      <c r="AS137" s="82" t="s">
        <v>407</v>
      </c>
      <c r="AT137" s="104">
        <v>3218</v>
      </c>
      <c r="AU137" s="82">
        <v>4198</v>
      </c>
      <c r="AV137" s="82">
        <v>3770</v>
      </c>
      <c r="AW137" s="80">
        <v>281.06</v>
      </c>
      <c r="AX137" s="82">
        <v>799</v>
      </c>
      <c r="AY137" s="80">
        <v>2.8427834787435802</v>
      </c>
      <c r="AZ137" s="83">
        <v>0.26250000000000001</v>
      </c>
      <c r="BA137" s="3">
        <v>1212</v>
      </c>
      <c r="BB137" s="3">
        <v>4617</v>
      </c>
      <c r="BC137" s="123">
        <v>102.3</v>
      </c>
      <c r="BD137" s="3">
        <v>104.2</v>
      </c>
      <c r="BE137" s="86"/>
      <c r="BF137" s="86"/>
      <c r="BG137" s="86"/>
      <c r="BH137" s="86" t="s">
        <v>407</v>
      </c>
      <c r="BI137" s="92"/>
      <c r="BJ137" s="86"/>
      <c r="BK137" s="86" t="s">
        <v>407</v>
      </c>
      <c r="BL137" s="86" t="s">
        <v>407</v>
      </c>
      <c r="BM137" s="86"/>
      <c r="BN137" s="86" t="s">
        <v>407</v>
      </c>
      <c r="BO137" s="86" t="s">
        <v>407</v>
      </c>
      <c r="BP137" s="86" t="s">
        <v>407</v>
      </c>
      <c r="BQ137" s="86" t="s">
        <v>407</v>
      </c>
      <c r="BR137" s="86" t="s">
        <v>407</v>
      </c>
      <c r="BV137" s="3" t="s">
        <v>407</v>
      </c>
      <c r="BY137" s="3" t="s">
        <v>407</v>
      </c>
      <c r="BZ137" s="3" t="s">
        <v>407</v>
      </c>
      <c r="CB137" s="3" t="s">
        <v>407</v>
      </c>
      <c r="CC137" s="3" t="s">
        <v>407</v>
      </c>
      <c r="CD137" s="3" t="s">
        <v>407</v>
      </c>
      <c r="CE137" s="85">
        <v>2861372</v>
      </c>
      <c r="CF137" s="82">
        <v>0</v>
      </c>
      <c r="CG137" s="82">
        <v>0</v>
      </c>
      <c r="CH137" s="82">
        <v>0</v>
      </c>
      <c r="CI137" s="82" t="s">
        <v>407</v>
      </c>
      <c r="CJ137" s="82">
        <v>0</v>
      </c>
      <c r="CK137" s="82">
        <v>0</v>
      </c>
      <c r="CL137" s="82" t="s">
        <v>407</v>
      </c>
      <c r="CM137" s="82" t="s">
        <v>407</v>
      </c>
      <c r="CN137" s="82">
        <v>0</v>
      </c>
      <c r="CO137" s="82" t="s">
        <v>407</v>
      </c>
      <c r="CP137" s="82" t="s">
        <v>407</v>
      </c>
      <c r="CQ137" s="82" t="s">
        <v>407</v>
      </c>
      <c r="CR137" s="131">
        <v>114</v>
      </c>
      <c r="CS137" s="131">
        <v>0</v>
      </c>
      <c r="CT137" s="131">
        <v>0</v>
      </c>
      <c r="CU137" s="132">
        <v>0</v>
      </c>
      <c r="CV137" s="3" t="s">
        <v>407</v>
      </c>
      <c r="CW137" s="79">
        <v>0</v>
      </c>
      <c r="CX137" s="131">
        <v>0</v>
      </c>
      <c r="CY137" s="131">
        <v>0</v>
      </c>
      <c r="CZ137" s="80" t="s">
        <v>407</v>
      </c>
      <c r="DA137" s="80" t="s">
        <v>407</v>
      </c>
      <c r="DB137" s="79">
        <v>0</v>
      </c>
      <c r="DC137" s="131">
        <v>0</v>
      </c>
      <c r="DD137" s="3" t="s">
        <v>407</v>
      </c>
      <c r="DE137" s="3" t="s">
        <v>407</v>
      </c>
      <c r="DF137" s="3" t="s">
        <v>407</v>
      </c>
      <c r="DG137" s="79">
        <v>0</v>
      </c>
      <c r="DH137" s="4">
        <v>114</v>
      </c>
      <c r="DI137" s="80">
        <v>106.35</v>
      </c>
      <c r="DJ137" s="217">
        <v>99.67</v>
      </c>
      <c r="DK137" s="80">
        <v>100.87</v>
      </c>
      <c r="DL137" s="3">
        <v>135</v>
      </c>
      <c r="DP137" s="1"/>
      <c r="DQ137" s="1"/>
    </row>
    <row r="138" spans="1:121" s="3" customFormat="1" ht="15" x14ac:dyDescent="0.25">
      <c r="A138" s="303">
        <v>216</v>
      </c>
      <c r="B138">
        <v>156</v>
      </c>
      <c r="C138" s="3" t="s">
        <v>147</v>
      </c>
      <c r="D138" s="3" t="s">
        <v>452</v>
      </c>
      <c r="E138" s="14">
        <v>2020</v>
      </c>
      <c r="F138" s="82">
        <v>1740</v>
      </c>
      <c r="G138" s="82">
        <v>1551342</v>
      </c>
      <c r="H138" s="82">
        <v>1130451</v>
      </c>
      <c r="I138" s="82">
        <v>371</v>
      </c>
      <c r="J138" s="82">
        <v>306215</v>
      </c>
      <c r="K138" s="82">
        <v>232131</v>
      </c>
      <c r="L138" s="131">
        <v>67</v>
      </c>
      <c r="M138" s="131">
        <v>0</v>
      </c>
      <c r="N138" s="131">
        <v>0</v>
      </c>
      <c r="O138" s="132">
        <v>0</v>
      </c>
      <c r="P138" s="3" t="s">
        <v>407</v>
      </c>
      <c r="Q138" s="79">
        <v>0</v>
      </c>
      <c r="R138" s="131">
        <v>22</v>
      </c>
      <c r="S138" s="131">
        <v>18</v>
      </c>
      <c r="T138" s="80" t="s">
        <v>407</v>
      </c>
      <c r="U138" s="80" t="s">
        <v>407</v>
      </c>
      <c r="V138" s="79">
        <v>20.455612506190398</v>
      </c>
      <c r="W138" s="131">
        <v>0</v>
      </c>
      <c r="X138" s="3" t="s">
        <v>407</v>
      </c>
      <c r="Y138" s="3" t="s">
        <v>407</v>
      </c>
      <c r="Z138" s="3" t="s">
        <v>407</v>
      </c>
      <c r="AA138" s="79">
        <v>0</v>
      </c>
      <c r="AB138" s="4">
        <v>87.46</v>
      </c>
      <c r="AC138" s="80">
        <v>106.36</v>
      </c>
      <c r="AD138" s="80">
        <v>99.68</v>
      </c>
      <c r="AE138" s="3">
        <v>100.88</v>
      </c>
      <c r="AF138" s="81">
        <v>130</v>
      </c>
      <c r="AG138" s="105">
        <v>5205678</v>
      </c>
      <c r="AH138" s="105">
        <v>0</v>
      </c>
      <c r="AI138" s="105">
        <v>0</v>
      </c>
      <c r="AJ138" s="105">
        <v>0</v>
      </c>
      <c r="AK138" s="82" t="s">
        <v>407</v>
      </c>
      <c r="AL138" s="135">
        <v>3195782</v>
      </c>
      <c r="AM138" s="135">
        <v>2009896</v>
      </c>
      <c r="AN138" s="82" t="s">
        <v>407</v>
      </c>
      <c r="AO138" s="82" t="s">
        <v>407</v>
      </c>
      <c r="AP138" s="105">
        <v>0</v>
      </c>
      <c r="AQ138" s="82" t="s">
        <v>407</v>
      </c>
      <c r="AR138" s="82" t="s">
        <v>407</v>
      </c>
      <c r="AS138" s="82" t="s">
        <v>407</v>
      </c>
      <c r="AT138" s="104">
        <v>2992</v>
      </c>
      <c r="AU138" s="82">
        <v>4198</v>
      </c>
      <c r="AV138" s="82">
        <v>3770</v>
      </c>
      <c r="AW138" s="80">
        <v>247.33</v>
      </c>
      <c r="AX138" s="82">
        <v>1740</v>
      </c>
      <c r="AY138" s="80">
        <v>7.0351443717987099</v>
      </c>
      <c r="AZ138" s="83">
        <v>0</v>
      </c>
      <c r="BA138" s="3">
        <v>0</v>
      </c>
      <c r="BB138" s="3">
        <v>11321</v>
      </c>
      <c r="BC138" s="123">
        <v>102.3</v>
      </c>
      <c r="BD138" s="3">
        <v>104.2</v>
      </c>
      <c r="BE138" s="86"/>
      <c r="BF138" s="86"/>
      <c r="BG138" s="86"/>
      <c r="BH138" s="86" t="s">
        <v>407</v>
      </c>
      <c r="BI138" s="92">
        <v>25</v>
      </c>
      <c r="BJ138" s="86">
        <v>19</v>
      </c>
      <c r="BK138" s="86" t="s">
        <v>407</v>
      </c>
      <c r="BL138" s="86" t="s">
        <v>407</v>
      </c>
      <c r="BM138" s="86"/>
      <c r="BN138" s="86" t="s">
        <v>407</v>
      </c>
      <c r="BO138" s="86" t="s">
        <v>407</v>
      </c>
      <c r="BP138" s="86" t="s">
        <v>407</v>
      </c>
      <c r="BQ138" s="86" t="s">
        <v>407</v>
      </c>
      <c r="BR138" s="86" t="s">
        <v>407</v>
      </c>
      <c r="BV138" s="3" t="s">
        <v>407</v>
      </c>
      <c r="BW138" s="3" t="s">
        <v>155</v>
      </c>
      <c r="BX138" s="3" t="s">
        <v>157</v>
      </c>
      <c r="BY138" s="3" t="s">
        <v>407</v>
      </c>
      <c r="BZ138" s="3" t="s">
        <v>407</v>
      </c>
      <c r="CB138" s="3" t="s">
        <v>407</v>
      </c>
      <c r="CC138" s="3" t="s">
        <v>407</v>
      </c>
      <c r="CD138" s="3" t="s">
        <v>407</v>
      </c>
      <c r="CE138" s="85">
        <v>6231407</v>
      </c>
      <c r="CF138" s="82">
        <v>0</v>
      </c>
      <c r="CG138" s="82">
        <v>0</v>
      </c>
      <c r="CH138" s="82">
        <v>0</v>
      </c>
      <c r="CI138" s="82" t="s">
        <v>407</v>
      </c>
      <c r="CJ138" s="82">
        <v>3825482</v>
      </c>
      <c r="CK138" s="82">
        <v>2405929</v>
      </c>
      <c r="CL138" s="82" t="s">
        <v>407</v>
      </c>
      <c r="CM138" s="82" t="s">
        <v>407</v>
      </c>
      <c r="CN138" s="82">
        <v>0</v>
      </c>
      <c r="CO138" s="82" t="s">
        <v>407</v>
      </c>
      <c r="CP138" s="82" t="s">
        <v>407</v>
      </c>
      <c r="CQ138" s="82" t="s">
        <v>407</v>
      </c>
      <c r="CR138" s="131">
        <v>67</v>
      </c>
      <c r="CS138" s="131">
        <v>0</v>
      </c>
      <c r="CT138" s="131">
        <v>0</v>
      </c>
      <c r="CU138" s="132">
        <v>0</v>
      </c>
      <c r="CV138" s="3" t="s">
        <v>407</v>
      </c>
      <c r="CW138" s="79">
        <v>0</v>
      </c>
      <c r="CX138" s="131">
        <v>22</v>
      </c>
      <c r="CY138" s="131">
        <v>18</v>
      </c>
      <c r="CZ138" s="80" t="s">
        <v>407</v>
      </c>
      <c r="DA138" s="80" t="s">
        <v>407</v>
      </c>
      <c r="DB138" s="79">
        <v>20.455612506190398</v>
      </c>
      <c r="DC138" s="131">
        <v>0</v>
      </c>
      <c r="DD138" s="3" t="s">
        <v>407</v>
      </c>
      <c r="DE138" s="3" t="s">
        <v>407</v>
      </c>
      <c r="DF138" s="3" t="s">
        <v>407</v>
      </c>
      <c r="DG138" s="79">
        <v>0</v>
      </c>
      <c r="DH138" s="4">
        <v>87.46</v>
      </c>
      <c r="DI138" s="80">
        <v>106.35</v>
      </c>
      <c r="DJ138" s="217">
        <v>99.67</v>
      </c>
      <c r="DK138" s="80">
        <v>100.87</v>
      </c>
      <c r="DL138" s="3">
        <v>135</v>
      </c>
      <c r="DP138" s="1"/>
      <c r="DQ138" s="1"/>
    </row>
    <row r="139" spans="1:121" s="3" customFormat="1" ht="15" x14ac:dyDescent="0.25">
      <c r="A139" s="303">
        <v>218</v>
      </c>
      <c r="B139">
        <v>158</v>
      </c>
      <c r="C139" s="3" t="s">
        <v>149</v>
      </c>
      <c r="D139" s="3" t="s">
        <v>452</v>
      </c>
      <c r="E139" s="14">
        <v>2020</v>
      </c>
      <c r="F139" s="82">
        <v>935</v>
      </c>
      <c r="G139" s="82">
        <v>1551342</v>
      </c>
      <c r="H139" s="82">
        <v>1130451</v>
      </c>
      <c r="I139" s="82">
        <v>211</v>
      </c>
      <c r="J139" s="82">
        <v>306215</v>
      </c>
      <c r="K139" s="82">
        <v>232131</v>
      </c>
      <c r="L139" s="131">
        <v>40</v>
      </c>
      <c r="M139" s="131">
        <v>57</v>
      </c>
      <c r="N139" s="131">
        <v>0</v>
      </c>
      <c r="O139" s="132">
        <v>0</v>
      </c>
      <c r="P139" s="3" t="s">
        <v>407</v>
      </c>
      <c r="Q139" s="79">
        <v>57</v>
      </c>
      <c r="R139" s="131">
        <v>22</v>
      </c>
      <c r="S139" s="131">
        <v>0</v>
      </c>
      <c r="T139" s="80" t="s">
        <v>407</v>
      </c>
      <c r="U139" s="80" t="s">
        <v>407</v>
      </c>
      <c r="V139" s="79">
        <v>22</v>
      </c>
      <c r="W139" s="131">
        <v>0</v>
      </c>
      <c r="X139" s="3" t="s">
        <v>407</v>
      </c>
      <c r="Y139" s="3" t="s">
        <v>407</v>
      </c>
      <c r="Z139" s="3" t="s">
        <v>407</v>
      </c>
      <c r="AA139" s="79">
        <v>0</v>
      </c>
      <c r="AB139" s="4">
        <v>119</v>
      </c>
      <c r="AC139" s="80">
        <v>106.36</v>
      </c>
      <c r="AD139" s="80">
        <v>99.68</v>
      </c>
      <c r="AE139" s="3">
        <v>100.88</v>
      </c>
      <c r="AF139" s="81">
        <v>130</v>
      </c>
      <c r="AG139" s="105">
        <v>2512839</v>
      </c>
      <c r="AH139" s="105">
        <v>2512839</v>
      </c>
      <c r="AI139" s="105">
        <v>0</v>
      </c>
      <c r="AJ139" s="105">
        <v>0</v>
      </c>
      <c r="AK139" s="82" t="s">
        <v>407</v>
      </c>
      <c r="AL139" s="135">
        <v>2512839</v>
      </c>
      <c r="AM139" s="135">
        <v>0</v>
      </c>
      <c r="AN139" s="82" t="s">
        <v>407</v>
      </c>
      <c r="AO139" s="82" t="s">
        <v>407</v>
      </c>
      <c r="AP139" s="105">
        <v>0</v>
      </c>
      <c r="AQ139" s="82" t="s">
        <v>407</v>
      </c>
      <c r="AR139" s="82" t="s">
        <v>407</v>
      </c>
      <c r="AS139" s="82" t="s">
        <v>407</v>
      </c>
      <c r="AT139" s="104">
        <v>2688</v>
      </c>
      <c r="AU139" s="82">
        <v>4198</v>
      </c>
      <c r="AV139" s="82">
        <v>3770</v>
      </c>
      <c r="AW139" s="80">
        <v>187.14</v>
      </c>
      <c r="AX139" s="82">
        <v>935</v>
      </c>
      <c r="AY139" s="80">
        <v>4.9963880184747902</v>
      </c>
      <c r="AZ139" s="83">
        <v>0</v>
      </c>
      <c r="BA139" s="3">
        <v>0</v>
      </c>
      <c r="BB139" s="3">
        <v>8032</v>
      </c>
      <c r="BC139" s="123">
        <v>102.3</v>
      </c>
      <c r="BD139" s="3">
        <v>104.2</v>
      </c>
      <c r="BE139" s="86">
        <v>93</v>
      </c>
      <c r="BF139" s="86"/>
      <c r="BG139" s="86"/>
      <c r="BH139" s="86" t="s">
        <v>407</v>
      </c>
      <c r="BI139" s="92">
        <v>22</v>
      </c>
      <c r="BJ139" s="86"/>
      <c r="BK139" s="86" t="s">
        <v>407</v>
      </c>
      <c r="BL139" s="86" t="s">
        <v>407</v>
      </c>
      <c r="BM139" s="86"/>
      <c r="BN139" s="86" t="s">
        <v>407</v>
      </c>
      <c r="BO139" s="86" t="s">
        <v>407</v>
      </c>
      <c r="BP139" s="86" t="s">
        <v>407</v>
      </c>
      <c r="BQ139" s="86" t="s">
        <v>407</v>
      </c>
      <c r="BR139" s="86" t="s">
        <v>407</v>
      </c>
      <c r="BS139" s="3" t="s">
        <v>453</v>
      </c>
      <c r="BV139" s="3" t="s">
        <v>407</v>
      </c>
      <c r="BW139" s="3" t="s">
        <v>155</v>
      </c>
      <c r="BY139" s="3" t="s">
        <v>407</v>
      </c>
      <c r="BZ139" s="3" t="s">
        <v>407</v>
      </c>
      <c r="CB139" s="3" t="s">
        <v>407</v>
      </c>
      <c r="CC139" s="3" t="s">
        <v>407</v>
      </c>
      <c r="CD139" s="3" t="s">
        <v>407</v>
      </c>
      <c r="CE139" s="85">
        <v>3348262</v>
      </c>
      <c r="CF139" s="82">
        <v>3348262</v>
      </c>
      <c r="CG139" s="82">
        <v>0</v>
      </c>
      <c r="CH139" s="82">
        <v>0</v>
      </c>
      <c r="CI139" s="82" t="s">
        <v>407</v>
      </c>
      <c r="CJ139" s="82">
        <v>3348262</v>
      </c>
      <c r="CK139" s="82">
        <v>0</v>
      </c>
      <c r="CL139" s="82" t="s">
        <v>407</v>
      </c>
      <c r="CM139" s="82" t="s">
        <v>407</v>
      </c>
      <c r="CN139" s="82">
        <v>0</v>
      </c>
      <c r="CO139" s="82" t="s">
        <v>407</v>
      </c>
      <c r="CP139" s="82" t="s">
        <v>407</v>
      </c>
      <c r="CQ139" s="82" t="s">
        <v>407</v>
      </c>
      <c r="CR139" s="131">
        <v>40</v>
      </c>
      <c r="CS139" s="131">
        <v>57</v>
      </c>
      <c r="CT139" s="131">
        <v>0</v>
      </c>
      <c r="CU139" s="132">
        <v>0</v>
      </c>
      <c r="CV139" s="3" t="s">
        <v>407</v>
      </c>
      <c r="CW139" s="79">
        <v>57</v>
      </c>
      <c r="CX139" s="131">
        <v>22</v>
      </c>
      <c r="CY139" s="131">
        <v>0</v>
      </c>
      <c r="CZ139" s="80" t="s">
        <v>407</v>
      </c>
      <c r="DA139" s="80" t="s">
        <v>407</v>
      </c>
      <c r="DB139" s="79">
        <v>22</v>
      </c>
      <c r="DC139" s="131">
        <v>0</v>
      </c>
      <c r="DD139" s="3" t="s">
        <v>407</v>
      </c>
      <c r="DE139" s="3" t="s">
        <v>407</v>
      </c>
      <c r="DF139" s="3" t="s">
        <v>407</v>
      </c>
      <c r="DG139" s="79">
        <v>0</v>
      </c>
      <c r="DH139" s="4">
        <v>119</v>
      </c>
      <c r="DI139" s="80">
        <v>106.35</v>
      </c>
      <c r="DJ139" s="217">
        <v>99.67</v>
      </c>
      <c r="DK139" s="80">
        <v>100.87</v>
      </c>
      <c r="DL139" s="3">
        <v>135</v>
      </c>
      <c r="DP139" s="1"/>
      <c r="DQ139" s="1"/>
    </row>
    <row r="140" spans="1:121" s="3" customFormat="1" ht="15" x14ac:dyDescent="0.25">
      <c r="A140" s="303">
        <v>219</v>
      </c>
      <c r="B140">
        <v>159</v>
      </c>
      <c r="C140" s="3" t="s">
        <v>150</v>
      </c>
      <c r="D140" s="3" t="s">
        <v>452</v>
      </c>
      <c r="E140" s="14">
        <v>2020</v>
      </c>
      <c r="F140" s="82">
        <v>3654</v>
      </c>
      <c r="G140" s="82">
        <v>1551342</v>
      </c>
      <c r="H140" s="82">
        <v>1130451</v>
      </c>
      <c r="I140" s="82">
        <v>784</v>
      </c>
      <c r="J140" s="82">
        <v>306215</v>
      </c>
      <c r="K140" s="82">
        <v>232131</v>
      </c>
      <c r="L140" s="131">
        <v>50</v>
      </c>
      <c r="M140" s="131">
        <v>0</v>
      </c>
      <c r="N140" s="131">
        <v>0</v>
      </c>
      <c r="O140" s="132">
        <v>0</v>
      </c>
      <c r="P140" s="3" t="s">
        <v>407</v>
      </c>
      <c r="Q140" s="79">
        <v>0</v>
      </c>
      <c r="R140" s="131">
        <v>0</v>
      </c>
      <c r="S140" s="131">
        <v>0</v>
      </c>
      <c r="T140" s="80" t="s">
        <v>407</v>
      </c>
      <c r="U140" s="80" t="s">
        <v>407</v>
      </c>
      <c r="V140" s="79">
        <v>0</v>
      </c>
      <c r="W140" s="131">
        <v>68</v>
      </c>
      <c r="X140" s="3" t="s">
        <v>407</v>
      </c>
      <c r="Y140" s="3" t="s">
        <v>407</v>
      </c>
      <c r="Z140" s="3" t="s">
        <v>407</v>
      </c>
      <c r="AA140" s="79">
        <v>68</v>
      </c>
      <c r="AB140" s="4">
        <v>118</v>
      </c>
      <c r="AC140" s="80">
        <v>106.36</v>
      </c>
      <c r="AD140" s="80">
        <v>99.68</v>
      </c>
      <c r="AE140" s="3">
        <v>100.88</v>
      </c>
      <c r="AF140" s="81">
        <v>130</v>
      </c>
      <c r="AG140" s="105">
        <v>8167480</v>
      </c>
      <c r="AH140" s="105">
        <v>0</v>
      </c>
      <c r="AI140" s="105">
        <v>0</v>
      </c>
      <c r="AJ140" s="105">
        <v>0</v>
      </c>
      <c r="AK140" s="82" t="s">
        <v>407</v>
      </c>
      <c r="AL140" s="135">
        <v>0</v>
      </c>
      <c r="AM140" s="135">
        <v>0</v>
      </c>
      <c r="AN140" s="82" t="s">
        <v>407</v>
      </c>
      <c r="AO140" s="82" t="s">
        <v>407</v>
      </c>
      <c r="AP140" s="105">
        <v>8167480</v>
      </c>
      <c r="AQ140" s="82" t="s">
        <v>407</v>
      </c>
      <c r="AR140" s="82" t="s">
        <v>407</v>
      </c>
      <c r="AS140" s="82" t="s">
        <v>407</v>
      </c>
      <c r="AT140" s="104">
        <v>2235</v>
      </c>
      <c r="AU140" s="82">
        <v>4198</v>
      </c>
      <c r="AV140" s="82">
        <v>3770</v>
      </c>
      <c r="AW140" s="80">
        <v>455.4</v>
      </c>
      <c r="AX140" s="82">
        <v>3654</v>
      </c>
      <c r="AY140" s="80">
        <v>8.0237125656093795</v>
      </c>
      <c r="AZ140" s="83">
        <v>7.1000000000000004E-3</v>
      </c>
      <c r="BA140" s="3">
        <v>92</v>
      </c>
      <c r="BB140" s="3">
        <v>12902</v>
      </c>
      <c r="BC140" s="123">
        <v>102.3</v>
      </c>
      <c r="BD140" s="3">
        <v>104.2</v>
      </c>
      <c r="BE140" s="86"/>
      <c r="BF140" s="86"/>
      <c r="BG140" s="86"/>
      <c r="BH140" s="86" t="s">
        <v>407</v>
      </c>
      <c r="BI140" s="92"/>
      <c r="BJ140" s="86"/>
      <c r="BK140" s="86" t="s">
        <v>407</v>
      </c>
      <c r="BL140" s="86" t="s">
        <v>407</v>
      </c>
      <c r="BM140" s="86">
        <v>440</v>
      </c>
      <c r="BN140" s="86" t="s">
        <v>407</v>
      </c>
      <c r="BO140" s="86" t="s">
        <v>407</v>
      </c>
      <c r="BP140" s="86" t="s">
        <v>407</v>
      </c>
      <c r="BQ140" s="86" t="s">
        <v>407</v>
      </c>
      <c r="BR140" s="86" t="s">
        <v>407</v>
      </c>
      <c r="BV140" s="3" t="s">
        <v>407</v>
      </c>
      <c r="BY140" s="3" t="s">
        <v>407</v>
      </c>
      <c r="BZ140" s="3" t="s">
        <v>407</v>
      </c>
      <c r="CA140" s="3" t="s">
        <v>401</v>
      </c>
      <c r="CB140" s="3" t="s">
        <v>407</v>
      </c>
      <c r="CC140" s="3" t="s">
        <v>407</v>
      </c>
      <c r="CD140" s="3" t="s">
        <v>407</v>
      </c>
      <c r="CE140" s="85">
        <v>13087591</v>
      </c>
      <c r="CF140" s="82">
        <v>0</v>
      </c>
      <c r="CG140" s="82">
        <v>0</v>
      </c>
      <c r="CH140" s="82">
        <v>0</v>
      </c>
      <c r="CI140" s="82" t="s">
        <v>407</v>
      </c>
      <c r="CJ140" s="82">
        <v>0</v>
      </c>
      <c r="CK140" s="82">
        <v>0</v>
      </c>
      <c r="CL140" s="82" t="s">
        <v>407</v>
      </c>
      <c r="CM140" s="82" t="s">
        <v>407</v>
      </c>
      <c r="CN140" s="82">
        <v>13087591</v>
      </c>
      <c r="CO140" s="82" t="s">
        <v>407</v>
      </c>
      <c r="CP140" s="82" t="s">
        <v>407</v>
      </c>
      <c r="CQ140" s="82" t="s">
        <v>407</v>
      </c>
      <c r="CR140" s="131">
        <v>50</v>
      </c>
      <c r="CS140" s="131">
        <v>0</v>
      </c>
      <c r="CT140" s="131">
        <v>0</v>
      </c>
      <c r="CU140" s="132">
        <v>0</v>
      </c>
      <c r="CV140" s="3" t="s">
        <v>407</v>
      </c>
      <c r="CW140" s="79">
        <v>0</v>
      </c>
      <c r="CX140" s="131">
        <v>0</v>
      </c>
      <c r="CY140" s="131">
        <v>0</v>
      </c>
      <c r="CZ140" s="80" t="s">
        <v>407</v>
      </c>
      <c r="DA140" s="80" t="s">
        <v>407</v>
      </c>
      <c r="DB140" s="79">
        <v>0</v>
      </c>
      <c r="DC140" s="131">
        <v>68</v>
      </c>
      <c r="DD140" s="3" t="s">
        <v>407</v>
      </c>
      <c r="DE140" s="3" t="s">
        <v>407</v>
      </c>
      <c r="DF140" s="3" t="s">
        <v>407</v>
      </c>
      <c r="DG140" s="79">
        <v>68</v>
      </c>
      <c r="DH140" s="4">
        <v>118</v>
      </c>
      <c r="DI140" s="80">
        <v>106.35</v>
      </c>
      <c r="DJ140" s="217">
        <v>99.67</v>
      </c>
      <c r="DK140" s="80">
        <v>100.87</v>
      </c>
      <c r="DL140" s="3">
        <v>135</v>
      </c>
      <c r="DP140" s="1"/>
      <c r="DQ140" s="1"/>
    </row>
    <row r="141" spans="1:121" s="3" customFormat="1" ht="15" x14ac:dyDescent="0.25">
      <c r="A141" s="303">
        <v>220</v>
      </c>
      <c r="B141">
        <v>160</v>
      </c>
      <c r="C141" s="3" t="s">
        <v>151</v>
      </c>
      <c r="D141" s="3" t="s">
        <v>452</v>
      </c>
      <c r="E141" s="14">
        <v>2020</v>
      </c>
      <c r="F141" s="82">
        <v>1095</v>
      </c>
      <c r="G141" s="82">
        <v>1551342</v>
      </c>
      <c r="H141" s="82">
        <v>1130451</v>
      </c>
      <c r="I141" s="82">
        <v>224</v>
      </c>
      <c r="J141" s="82">
        <v>306215</v>
      </c>
      <c r="K141" s="82">
        <v>232131</v>
      </c>
      <c r="L141" s="131">
        <v>94</v>
      </c>
      <c r="M141" s="131">
        <v>0</v>
      </c>
      <c r="N141" s="131">
        <v>0</v>
      </c>
      <c r="O141" s="132">
        <v>0</v>
      </c>
      <c r="P141" s="3" t="s">
        <v>407</v>
      </c>
      <c r="Q141" s="79">
        <v>0</v>
      </c>
      <c r="R141" s="131">
        <v>20</v>
      </c>
      <c r="S141" s="131">
        <v>0</v>
      </c>
      <c r="T141" s="80" t="s">
        <v>407</v>
      </c>
      <c r="U141" s="80" t="s">
        <v>407</v>
      </c>
      <c r="V141" s="79">
        <v>20</v>
      </c>
      <c r="W141" s="131">
        <v>0</v>
      </c>
      <c r="X141" s="3" t="s">
        <v>407</v>
      </c>
      <c r="Y141" s="3" t="s">
        <v>407</v>
      </c>
      <c r="Z141" s="3" t="s">
        <v>407</v>
      </c>
      <c r="AA141" s="79">
        <v>0</v>
      </c>
      <c r="AB141" s="4">
        <v>114</v>
      </c>
      <c r="AC141" s="80">
        <v>106.36</v>
      </c>
      <c r="AD141" s="80">
        <v>99.68</v>
      </c>
      <c r="AE141" s="3">
        <v>100.88</v>
      </c>
      <c r="AF141" s="81">
        <v>130</v>
      </c>
      <c r="AG141" s="105">
        <v>2068886</v>
      </c>
      <c r="AH141" s="105">
        <v>0</v>
      </c>
      <c r="AI141" s="105">
        <v>0</v>
      </c>
      <c r="AJ141" s="105">
        <v>0</v>
      </c>
      <c r="AK141" s="82" t="s">
        <v>407</v>
      </c>
      <c r="AL141" s="135">
        <v>2068886</v>
      </c>
      <c r="AM141" s="135">
        <v>0</v>
      </c>
      <c r="AN141" s="82" t="s">
        <v>407</v>
      </c>
      <c r="AO141" s="82" t="s">
        <v>407</v>
      </c>
      <c r="AP141" s="105">
        <v>0</v>
      </c>
      <c r="AQ141" s="82" t="s">
        <v>407</v>
      </c>
      <c r="AR141" s="82" t="s">
        <v>407</v>
      </c>
      <c r="AS141" s="82" t="s">
        <v>407</v>
      </c>
      <c r="AT141" s="104">
        <v>1889</v>
      </c>
      <c r="AU141" s="82">
        <v>4198</v>
      </c>
      <c r="AV141" s="82">
        <v>3770</v>
      </c>
      <c r="AW141" s="80">
        <v>134.87</v>
      </c>
      <c r="AX141" s="82">
        <v>1095</v>
      </c>
      <c r="AY141" s="80">
        <v>8.1192229447608408</v>
      </c>
      <c r="AZ141" s="83">
        <v>2.29E-2</v>
      </c>
      <c r="BA141" s="3">
        <v>298</v>
      </c>
      <c r="BB141" s="3">
        <v>13000</v>
      </c>
      <c r="BC141" s="123">
        <v>102.3</v>
      </c>
      <c r="BD141" s="3">
        <v>104.2</v>
      </c>
      <c r="BE141" s="86"/>
      <c r="BF141" s="86"/>
      <c r="BG141" s="86"/>
      <c r="BH141" s="86" t="s">
        <v>407</v>
      </c>
      <c r="BI141" s="92">
        <v>27</v>
      </c>
      <c r="BJ141" s="86"/>
      <c r="BK141" s="86" t="s">
        <v>407</v>
      </c>
      <c r="BL141" s="86" t="s">
        <v>407</v>
      </c>
      <c r="BM141" s="86"/>
      <c r="BN141" s="86" t="s">
        <v>407</v>
      </c>
      <c r="BO141" s="86" t="s">
        <v>407</v>
      </c>
      <c r="BP141" s="86" t="s">
        <v>407</v>
      </c>
      <c r="BQ141" s="86" t="s">
        <v>407</v>
      </c>
      <c r="BR141" s="86" t="s">
        <v>407</v>
      </c>
      <c r="BV141" s="3" t="s">
        <v>407</v>
      </c>
      <c r="BW141" s="3" t="s">
        <v>148</v>
      </c>
      <c r="BY141" s="3" t="s">
        <v>407</v>
      </c>
      <c r="BZ141" s="3" t="s">
        <v>407</v>
      </c>
      <c r="CB141" s="3" t="s">
        <v>407</v>
      </c>
      <c r="CC141" s="3" t="s">
        <v>407</v>
      </c>
      <c r="CD141" s="3" t="s">
        <v>407</v>
      </c>
      <c r="CE141" s="85">
        <v>3922174</v>
      </c>
      <c r="CF141" s="82">
        <v>0</v>
      </c>
      <c r="CG141" s="82">
        <v>0</v>
      </c>
      <c r="CH141" s="82">
        <v>0</v>
      </c>
      <c r="CI141" s="82" t="s">
        <v>407</v>
      </c>
      <c r="CJ141" s="82">
        <v>3922174</v>
      </c>
      <c r="CK141" s="82">
        <v>0</v>
      </c>
      <c r="CL141" s="82" t="s">
        <v>407</v>
      </c>
      <c r="CM141" s="82" t="s">
        <v>407</v>
      </c>
      <c r="CN141" s="82">
        <v>0</v>
      </c>
      <c r="CO141" s="82" t="s">
        <v>407</v>
      </c>
      <c r="CP141" s="82" t="s">
        <v>407</v>
      </c>
      <c r="CQ141" s="82" t="s">
        <v>407</v>
      </c>
      <c r="CR141" s="131">
        <v>94</v>
      </c>
      <c r="CS141" s="131">
        <v>0</v>
      </c>
      <c r="CT141" s="131">
        <v>0</v>
      </c>
      <c r="CU141" s="132">
        <v>0</v>
      </c>
      <c r="CV141" s="3" t="s">
        <v>407</v>
      </c>
      <c r="CW141" s="79">
        <v>0</v>
      </c>
      <c r="CX141" s="131">
        <v>20</v>
      </c>
      <c r="CY141" s="131">
        <v>0</v>
      </c>
      <c r="CZ141" s="80" t="s">
        <v>407</v>
      </c>
      <c r="DA141" s="80" t="s">
        <v>407</v>
      </c>
      <c r="DB141" s="79">
        <v>20</v>
      </c>
      <c r="DC141" s="131">
        <v>0</v>
      </c>
      <c r="DD141" s="3" t="s">
        <v>407</v>
      </c>
      <c r="DE141" s="3" t="s">
        <v>407</v>
      </c>
      <c r="DF141" s="3" t="s">
        <v>407</v>
      </c>
      <c r="DG141" s="79">
        <v>0</v>
      </c>
      <c r="DH141" s="4">
        <v>114</v>
      </c>
      <c r="DI141" s="80">
        <v>106.35</v>
      </c>
      <c r="DJ141" s="217">
        <v>99.67</v>
      </c>
      <c r="DK141" s="80">
        <v>100.87</v>
      </c>
      <c r="DL141" s="3">
        <v>135</v>
      </c>
      <c r="DP141" s="1"/>
      <c r="DQ141" s="1"/>
    </row>
    <row r="142" spans="1:121" s="3" customFormat="1" ht="15" x14ac:dyDescent="0.25">
      <c r="A142" s="303">
        <v>221</v>
      </c>
      <c r="B142">
        <v>161</v>
      </c>
      <c r="C142" s="3" t="s">
        <v>152</v>
      </c>
      <c r="D142" s="3" t="s">
        <v>452</v>
      </c>
      <c r="E142" s="14">
        <v>2020</v>
      </c>
      <c r="F142" s="82">
        <v>3099</v>
      </c>
      <c r="G142" s="82">
        <v>1551342</v>
      </c>
      <c r="H142" s="82">
        <v>1130451</v>
      </c>
      <c r="I142" s="82">
        <v>707</v>
      </c>
      <c r="J142" s="82">
        <v>306215</v>
      </c>
      <c r="K142" s="82">
        <v>232131</v>
      </c>
      <c r="L142" s="131">
        <v>80</v>
      </c>
      <c r="M142" s="131">
        <v>0</v>
      </c>
      <c r="N142" s="131">
        <v>0</v>
      </c>
      <c r="O142" s="132">
        <v>0</v>
      </c>
      <c r="P142" s="3" t="s">
        <v>407</v>
      </c>
      <c r="Q142" s="79">
        <v>0</v>
      </c>
      <c r="R142" s="131">
        <v>18</v>
      </c>
      <c r="S142" s="131">
        <v>0</v>
      </c>
      <c r="T142" s="80" t="s">
        <v>407</v>
      </c>
      <c r="U142" s="80" t="s">
        <v>407</v>
      </c>
      <c r="V142" s="79">
        <v>18</v>
      </c>
      <c r="W142" s="131">
        <v>0</v>
      </c>
      <c r="X142" s="3" t="s">
        <v>407</v>
      </c>
      <c r="Y142" s="3" t="s">
        <v>407</v>
      </c>
      <c r="Z142" s="3" t="s">
        <v>407</v>
      </c>
      <c r="AA142" s="79">
        <v>0</v>
      </c>
      <c r="AB142" s="4">
        <v>98</v>
      </c>
      <c r="AC142" s="80">
        <v>106.36</v>
      </c>
      <c r="AD142" s="80">
        <v>99.68</v>
      </c>
      <c r="AE142" s="3">
        <v>100.88</v>
      </c>
      <c r="AF142" s="81">
        <v>130</v>
      </c>
      <c r="AG142" s="105">
        <v>10857765</v>
      </c>
      <c r="AH142" s="105">
        <v>0</v>
      </c>
      <c r="AI142" s="105">
        <v>0</v>
      </c>
      <c r="AJ142" s="105">
        <v>0</v>
      </c>
      <c r="AK142" s="82" t="s">
        <v>407</v>
      </c>
      <c r="AL142" s="135">
        <v>10857765</v>
      </c>
      <c r="AM142" s="135">
        <v>0</v>
      </c>
      <c r="AN142" s="82" t="s">
        <v>407</v>
      </c>
      <c r="AO142" s="82" t="s">
        <v>407</v>
      </c>
      <c r="AP142" s="105">
        <v>0</v>
      </c>
      <c r="AQ142" s="82" t="s">
        <v>407</v>
      </c>
      <c r="AR142" s="82" t="s">
        <v>407</v>
      </c>
      <c r="AS142" s="82" t="s">
        <v>407</v>
      </c>
      <c r="AT142" s="104">
        <v>3504</v>
      </c>
      <c r="AU142" s="82">
        <v>4198</v>
      </c>
      <c r="AV142" s="82">
        <v>3770</v>
      </c>
      <c r="AW142" s="80">
        <v>527</v>
      </c>
      <c r="AX142" s="82">
        <v>3099</v>
      </c>
      <c r="AY142" s="80">
        <v>5.8805017653905001</v>
      </c>
      <c r="AZ142" s="83">
        <v>0</v>
      </c>
      <c r="BA142" s="3">
        <v>0</v>
      </c>
      <c r="BB142" s="3">
        <v>9443</v>
      </c>
      <c r="BC142" s="123">
        <v>102.3</v>
      </c>
      <c r="BD142" s="3">
        <v>104.2</v>
      </c>
      <c r="BE142" s="86"/>
      <c r="BF142" s="86"/>
      <c r="BG142" s="86"/>
      <c r="BH142" s="86" t="s">
        <v>407</v>
      </c>
      <c r="BI142" s="92">
        <v>83</v>
      </c>
      <c r="BJ142" s="86"/>
      <c r="BK142" s="86" t="s">
        <v>407</v>
      </c>
      <c r="BL142" s="86" t="s">
        <v>407</v>
      </c>
      <c r="BM142" s="86"/>
      <c r="BN142" s="86" t="s">
        <v>407</v>
      </c>
      <c r="BO142" s="86" t="s">
        <v>407</v>
      </c>
      <c r="BP142" s="86" t="s">
        <v>407</v>
      </c>
      <c r="BQ142" s="86" t="s">
        <v>407</v>
      </c>
      <c r="BR142" s="86" t="s">
        <v>407</v>
      </c>
      <c r="BV142" s="3" t="s">
        <v>407</v>
      </c>
      <c r="BW142" s="3" t="s">
        <v>157</v>
      </c>
      <c r="BY142" s="3" t="s">
        <v>407</v>
      </c>
      <c r="BZ142" s="3" t="s">
        <v>407</v>
      </c>
      <c r="CB142" s="3" t="s">
        <v>407</v>
      </c>
      <c r="CC142" s="3" t="s">
        <v>407</v>
      </c>
      <c r="CD142" s="3" t="s">
        <v>407</v>
      </c>
      <c r="CE142" s="85">
        <v>11097937</v>
      </c>
      <c r="CF142" s="82">
        <v>0</v>
      </c>
      <c r="CG142" s="82">
        <v>0</v>
      </c>
      <c r="CH142" s="82">
        <v>0</v>
      </c>
      <c r="CI142" s="82" t="s">
        <v>407</v>
      </c>
      <c r="CJ142" s="82">
        <v>11097937</v>
      </c>
      <c r="CK142" s="82">
        <v>0</v>
      </c>
      <c r="CL142" s="82" t="s">
        <v>407</v>
      </c>
      <c r="CM142" s="82" t="s">
        <v>407</v>
      </c>
      <c r="CN142" s="82">
        <v>0</v>
      </c>
      <c r="CO142" s="82" t="s">
        <v>407</v>
      </c>
      <c r="CP142" s="82" t="s">
        <v>407</v>
      </c>
      <c r="CQ142" s="82" t="s">
        <v>407</v>
      </c>
      <c r="CR142" s="131">
        <v>80</v>
      </c>
      <c r="CS142" s="131">
        <v>0</v>
      </c>
      <c r="CT142" s="131">
        <v>0</v>
      </c>
      <c r="CU142" s="132">
        <v>0</v>
      </c>
      <c r="CV142" s="3" t="s">
        <v>407</v>
      </c>
      <c r="CW142" s="79">
        <v>0</v>
      </c>
      <c r="CX142" s="131">
        <v>18</v>
      </c>
      <c r="CY142" s="131">
        <v>0</v>
      </c>
      <c r="CZ142" s="80" t="s">
        <v>407</v>
      </c>
      <c r="DA142" s="80" t="s">
        <v>407</v>
      </c>
      <c r="DB142" s="79">
        <v>18</v>
      </c>
      <c r="DC142" s="131">
        <v>0</v>
      </c>
      <c r="DD142" s="3" t="s">
        <v>407</v>
      </c>
      <c r="DE142" s="3" t="s">
        <v>407</v>
      </c>
      <c r="DF142" s="3" t="s">
        <v>407</v>
      </c>
      <c r="DG142" s="79">
        <v>0</v>
      </c>
      <c r="DH142" s="4">
        <v>98</v>
      </c>
      <c r="DI142" s="80">
        <v>106.35</v>
      </c>
      <c r="DJ142" s="217">
        <v>99.67</v>
      </c>
      <c r="DK142" s="80">
        <v>100.87</v>
      </c>
      <c r="DL142" s="3">
        <v>135</v>
      </c>
      <c r="DP142" s="1"/>
      <c r="DQ142" s="1"/>
    </row>
    <row r="143" spans="1:121" s="3" customFormat="1" ht="15" x14ac:dyDescent="0.25">
      <c r="A143" s="303">
        <v>223</v>
      </c>
      <c r="B143">
        <v>163</v>
      </c>
      <c r="C143" s="3" t="s">
        <v>153</v>
      </c>
      <c r="D143" s="3" t="s">
        <v>452</v>
      </c>
      <c r="E143" s="14">
        <v>2020</v>
      </c>
      <c r="F143" s="82">
        <v>5753</v>
      </c>
      <c r="G143" s="82">
        <v>1551342</v>
      </c>
      <c r="H143" s="82">
        <v>1130451</v>
      </c>
      <c r="I143" s="82">
        <v>1336</v>
      </c>
      <c r="J143" s="82">
        <v>306215</v>
      </c>
      <c r="K143" s="82">
        <v>232131</v>
      </c>
      <c r="L143" s="131">
        <v>107</v>
      </c>
      <c r="M143" s="131">
        <v>0</v>
      </c>
      <c r="N143" s="131">
        <v>0</v>
      </c>
      <c r="O143" s="132">
        <v>0</v>
      </c>
      <c r="P143" s="3" t="s">
        <v>407</v>
      </c>
      <c r="Q143" s="79">
        <v>0</v>
      </c>
      <c r="R143" s="131">
        <v>0</v>
      </c>
      <c r="S143" s="131">
        <v>0</v>
      </c>
      <c r="T143" s="80" t="s">
        <v>407</v>
      </c>
      <c r="U143" s="80" t="s">
        <v>407</v>
      </c>
      <c r="V143" s="79">
        <v>0</v>
      </c>
      <c r="W143" s="131">
        <v>0</v>
      </c>
      <c r="X143" s="3" t="s">
        <v>407</v>
      </c>
      <c r="Y143" s="3" t="s">
        <v>407</v>
      </c>
      <c r="Z143" s="3" t="s">
        <v>407</v>
      </c>
      <c r="AA143" s="79">
        <v>0</v>
      </c>
      <c r="AB143" s="4">
        <v>107</v>
      </c>
      <c r="AC143" s="80">
        <v>106.36</v>
      </c>
      <c r="AD143" s="80">
        <v>99.68</v>
      </c>
      <c r="AE143" s="3">
        <v>100.88</v>
      </c>
      <c r="AF143" s="81">
        <v>130</v>
      </c>
      <c r="AG143" s="105">
        <v>17710777</v>
      </c>
      <c r="AH143" s="105">
        <v>0</v>
      </c>
      <c r="AI143" s="105">
        <v>0</v>
      </c>
      <c r="AJ143" s="105">
        <v>0</v>
      </c>
      <c r="AK143" s="82" t="s">
        <v>407</v>
      </c>
      <c r="AL143" s="135">
        <v>0</v>
      </c>
      <c r="AM143" s="135">
        <v>0</v>
      </c>
      <c r="AN143" s="82" t="s">
        <v>407</v>
      </c>
      <c r="AO143" s="82" t="s">
        <v>407</v>
      </c>
      <c r="AP143" s="105">
        <v>0</v>
      </c>
      <c r="AQ143" s="82" t="s">
        <v>407</v>
      </c>
      <c r="AR143" s="82" t="s">
        <v>407</v>
      </c>
      <c r="AS143" s="82" t="s">
        <v>407</v>
      </c>
      <c r="AT143" s="104">
        <v>3079</v>
      </c>
      <c r="AU143" s="82">
        <v>4198</v>
      </c>
      <c r="AV143" s="82">
        <v>3770</v>
      </c>
      <c r="AW143" s="80">
        <v>385.4</v>
      </c>
      <c r="AX143" s="82">
        <v>5753</v>
      </c>
      <c r="AY143" s="80">
        <v>14.9274260015147</v>
      </c>
      <c r="AZ143" s="83">
        <v>1.95E-2</v>
      </c>
      <c r="BA143" s="3">
        <v>471</v>
      </c>
      <c r="BB143" s="3">
        <v>24115</v>
      </c>
      <c r="BC143" s="123">
        <v>102.3</v>
      </c>
      <c r="BD143" s="3">
        <v>104.2</v>
      </c>
      <c r="BE143" s="86"/>
      <c r="BF143" s="86"/>
      <c r="BG143" s="86"/>
      <c r="BH143" s="86" t="s">
        <v>407</v>
      </c>
      <c r="BI143" s="92"/>
      <c r="BJ143" s="86"/>
      <c r="BK143" s="86" t="s">
        <v>407</v>
      </c>
      <c r="BL143" s="86" t="s">
        <v>407</v>
      </c>
      <c r="BM143" s="86"/>
      <c r="BN143" s="86" t="s">
        <v>407</v>
      </c>
      <c r="BO143" s="86" t="s">
        <v>407</v>
      </c>
      <c r="BP143" s="86" t="s">
        <v>407</v>
      </c>
      <c r="BQ143" s="86" t="s">
        <v>407</v>
      </c>
      <c r="BR143" s="86" t="s">
        <v>407</v>
      </c>
      <c r="BV143" s="3" t="s">
        <v>407</v>
      </c>
      <c r="BY143" s="3" t="s">
        <v>407</v>
      </c>
      <c r="BZ143" s="3" t="s">
        <v>407</v>
      </c>
      <c r="CB143" s="3" t="s">
        <v>407</v>
      </c>
      <c r="CC143" s="3" t="s">
        <v>407</v>
      </c>
      <c r="CD143" s="3" t="s">
        <v>407</v>
      </c>
      <c r="CE143" s="85">
        <v>20601659</v>
      </c>
      <c r="CF143" s="82">
        <v>0</v>
      </c>
      <c r="CG143" s="82">
        <v>0</v>
      </c>
      <c r="CH143" s="82">
        <v>0</v>
      </c>
      <c r="CI143" s="82" t="s">
        <v>407</v>
      </c>
      <c r="CJ143" s="82">
        <v>0</v>
      </c>
      <c r="CK143" s="82">
        <v>0</v>
      </c>
      <c r="CL143" s="82" t="s">
        <v>407</v>
      </c>
      <c r="CM143" s="82" t="s">
        <v>407</v>
      </c>
      <c r="CN143" s="82">
        <v>0</v>
      </c>
      <c r="CO143" s="82" t="s">
        <v>407</v>
      </c>
      <c r="CP143" s="82" t="s">
        <v>407</v>
      </c>
      <c r="CQ143" s="82" t="s">
        <v>407</v>
      </c>
      <c r="CR143" s="131">
        <v>107</v>
      </c>
      <c r="CS143" s="131">
        <v>0</v>
      </c>
      <c r="CT143" s="131">
        <v>0</v>
      </c>
      <c r="CU143" s="132">
        <v>0</v>
      </c>
      <c r="CV143" s="3" t="s">
        <v>407</v>
      </c>
      <c r="CW143" s="79">
        <v>0</v>
      </c>
      <c r="CX143" s="131">
        <v>0</v>
      </c>
      <c r="CY143" s="131">
        <v>0</v>
      </c>
      <c r="CZ143" s="80" t="s">
        <v>407</v>
      </c>
      <c r="DA143" s="80" t="s">
        <v>407</v>
      </c>
      <c r="DB143" s="79">
        <v>0</v>
      </c>
      <c r="DC143" s="131">
        <v>0</v>
      </c>
      <c r="DD143" s="3" t="s">
        <v>407</v>
      </c>
      <c r="DE143" s="3" t="s">
        <v>407</v>
      </c>
      <c r="DF143" s="3" t="s">
        <v>407</v>
      </c>
      <c r="DG143" s="79">
        <v>0</v>
      </c>
      <c r="DH143" s="4">
        <v>107</v>
      </c>
      <c r="DI143" s="80">
        <v>106.35</v>
      </c>
      <c r="DJ143" s="217">
        <v>99.67</v>
      </c>
      <c r="DK143" s="80">
        <v>100.87</v>
      </c>
      <c r="DL143" s="3">
        <v>135</v>
      </c>
      <c r="DP143" s="1"/>
      <c r="DQ143" s="1"/>
    </row>
    <row r="144" spans="1:121" s="3" customFormat="1" ht="15" x14ac:dyDescent="0.25">
      <c r="A144" s="303">
        <v>224</v>
      </c>
      <c r="B144">
        <v>164</v>
      </c>
      <c r="C144" s="3" t="s">
        <v>154</v>
      </c>
      <c r="D144" s="3" t="s">
        <v>452</v>
      </c>
      <c r="E144" s="14">
        <v>2020</v>
      </c>
      <c r="F144" s="82">
        <v>3945</v>
      </c>
      <c r="G144" s="82">
        <v>1551342</v>
      </c>
      <c r="H144" s="82">
        <v>1130451</v>
      </c>
      <c r="I144" s="82">
        <v>872</v>
      </c>
      <c r="J144" s="82">
        <v>306215</v>
      </c>
      <c r="K144" s="82">
        <v>232131</v>
      </c>
      <c r="L144" s="131">
        <v>117</v>
      </c>
      <c r="M144" s="131">
        <v>0</v>
      </c>
      <c r="N144" s="131">
        <v>0</v>
      </c>
      <c r="O144" s="132">
        <v>0</v>
      </c>
      <c r="P144" s="3" t="s">
        <v>407</v>
      </c>
      <c r="Q144" s="79">
        <v>0</v>
      </c>
      <c r="R144" s="131">
        <v>0</v>
      </c>
      <c r="S144" s="131">
        <v>0</v>
      </c>
      <c r="T144" s="80" t="s">
        <v>407</v>
      </c>
      <c r="U144" s="80" t="s">
        <v>407</v>
      </c>
      <c r="V144" s="79">
        <v>0</v>
      </c>
      <c r="W144" s="131">
        <v>0</v>
      </c>
      <c r="X144" s="3" t="s">
        <v>407</v>
      </c>
      <c r="Y144" s="3" t="s">
        <v>407</v>
      </c>
      <c r="Z144" s="3" t="s">
        <v>407</v>
      </c>
      <c r="AA144" s="79">
        <v>0</v>
      </c>
      <c r="AB144" s="4">
        <v>117</v>
      </c>
      <c r="AC144" s="80">
        <v>106.36</v>
      </c>
      <c r="AD144" s="80">
        <v>99.68</v>
      </c>
      <c r="AE144" s="3">
        <v>100.88</v>
      </c>
      <c r="AF144" s="81">
        <v>130</v>
      </c>
      <c r="AG144" s="105">
        <v>9332961</v>
      </c>
      <c r="AH144" s="105">
        <v>0</v>
      </c>
      <c r="AI144" s="105">
        <v>0</v>
      </c>
      <c r="AJ144" s="105">
        <v>0</v>
      </c>
      <c r="AK144" s="82" t="s">
        <v>407</v>
      </c>
      <c r="AL144" s="135">
        <v>0</v>
      </c>
      <c r="AM144" s="135">
        <v>0</v>
      </c>
      <c r="AN144" s="82" t="s">
        <v>407</v>
      </c>
      <c r="AO144" s="82" t="s">
        <v>407</v>
      </c>
      <c r="AP144" s="105">
        <v>0</v>
      </c>
      <c r="AQ144" s="82" t="s">
        <v>407</v>
      </c>
      <c r="AR144" s="82" t="s">
        <v>407</v>
      </c>
      <c r="AS144" s="82" t="s">
        <v>407</v>
      </c>
      <c r="AT144" s="104">
        <v>2366</v>
      </c>
      <c r="AU144" s="82">
        <v>4198</v>
      </c>
      <c r="AV144" s="82">
        <v>3770</v>
      </c>
      <c r="AW144" s="80">
        <v>810.62</v>
      </c>
      <c r="AX144" s="82">
        <v>3945</v>
      </c>
      <c r="AY144" s="80">
        <v>4.8666196437868301</v>
      </c>
      <c r="AZ144" s="83">
        <v>0.23910000000000001</v>
      </c>
      <c r="BA144" s="3">
        <v>1906</v>
      </c>
      <c r="BB144" s="3">
        <v>7973</v>
      </c>
      <c r="BC144" s="123">
        <v>102.3</v>
      </c>
      <c r="BD144" s="3">
        <v>104.2</v>
      </c>
      <c r="BE144" s="86"/>
      <c r="BF144" s="86"/>
      <c r="BG144" s="86"/>
      <c r="BH144" s="86" t="s">
        <v>407</v>
      </c>
      <c r="BI144" s="92"/>
      <c r="BJ144" s="86"/>
      <c r="BK144" s="86" t="s">
        <v>407</v>
      </c>
      <c r="BL144" s="86" t="s">
        <v>407</v>
      </c>
      <c r="BM144" s="86"/>
      <c r="BN144" s="86" t="s">
        <v>407</v>
      </c>
      <c r="BO144" s="86" t="s">
        <v>407</v>
      </c>
      <c r="BP144" s="86" t="s">
        <v>407</v>
      </c>
      <c r="BQ144" s="86" t="s">
        <v>407</v>
      </c>
      <c r="BR144" s="86" t="s">
        <v>407</v>
      </c>
      <c r="BV144" s="3" t="s">
        <v>407</v>
      </c>
      <c r="BY144" s="3" t="s">
        <v>407</v>
      </c>
      <c r="BZ144" s="3" t="s">
        <v>407</v>
      </c>
      <c r="CB144" s="3" t="s">
        <v>407</v>
      </c>
      <c r="CC144" s="3" t="s">
        <v>407</v>
      </c>
      <c r="CD144" s="3" t="s">
        <v>407</v>
      </c>
      <c r="CE144" s="85">
        <v>14128109</v>
      </c>
      <c r="CF144" s="82">
        <v>0</v>
      </c>
      <c r="CG144" s="82">
        <v>0</v>
      </c>
      <c r="CH144" s="82">
        <v>0</v>
      </c>
      <c r="CI144" s="82" t="s">
        <v>407</v>
      </c>
      <c r="CJ144" s="82">
        <v>0</v>
      </c>
      <c r="CK144" s="82">
        <v>0</v>
      </c>
      <c r="CL144" s="82" t="s">
        <v>407</v>
      </c>
      <c r="CM144" s="82" t="s">
        <v>407</v>
      </c>
      <c r="CN144" s="82">
        <v>0</v>
      </c>
      <c r="CO144" s="82" t="s">
        <v>407</v>
      </c>
      <c r="CP144" s="82" t="s">
        <v>407</v>
      </c>
      <c r="CQ144" s="82" t="s">
        <v>407</v>
      </c>
      <c r="CR144" s="131">
        <v>117</v>
      </c>
      <c r="CS144" s="131">
        <v>0</v>
      </c>
      <c r="CT144" s="131">
        <v>0</v>
      </c>
      <c r="CU144" s="132">
        <v>0</v>
      </c>
      <c r="CV144" s="3" t="s">
        <v>407</v>
      </c>
      <c r="CW144" s="79">
        <v>0</v>
      </c>
      <c r="CX144" s="131">
        <v>0</v>
      </c>
      <c r="CY144" s="131">
        <v>0</v>
      </c>
      <c r="CZ144" s="80" t="s">
        <v>407</v>
      </c>
      <c r="DA144" s="80" t="s">
        <v>407</v>
      </c>
      <c r="DB144" s="79">
        <v>0</v>
      </c>
      <c r="DC144" s="131">
        <v>0</v>
      </c>
      <c r="DD144" s="3" t="s">
        <v>407</v>
      </c>
      <c r="DE144" s="3" t="s">
        <v>407</v>
      </c>
      <c r="DF144" s="3" t="s">
        <v>407</v>
      </c>
      <c r="DG144" s="79">
        <v>0</v>
      </c>
      <c r="DH144" s="4">
        <v>117</v>
      </c>
      <c r="DI144" s="80">
        <v>106.35</v>
      </c>
      <c r="DJ144" s="217">
        <v>99.67</v>
      </c>
      <c r="DK144" s="80">
        <v>100.87</v>
      </c>
      <c r="DL144" s="3">
        <v>135</v>
      </c>
      <c r="DP144" s="1"/>
      <c r="DQ144" s="1"/>
    </row>
    <row r="145" spans="1:121" s="3" customFormat="1" ht="15" x14ac:dyDescent="0.25">
      <c r="A145" s="303">
        <v>225</v>
      </c>
      <c r="B145">
        <v>165</v>
      </c>
      <c r="C145" s="3" t="s">
        <v>155</v>
      </c>
      <c r="D145" s="3" t="s">
        <v>452</v>
      </c>
      <c r="E145" s="14">
        <v>2020</v>
      </c>
      <c r="F145" s="82">
        <v>2799</v>
      </c>
      <c r="G145" s="82">
        <v>1551342</v>
      </c>
      <c r="H145" s="82">
        <v>1130451</v>
      </c>
      <c r="I145" s="82">
        <v>673</v>
      </c>
      <c r="J145" s="82">
        <v>306215</v>
      </c>
      <c r="K145" s="82">
        <v>232131</v>
      </c>
      <c r="L145" s="131">
        <v>84</v>
      </c>
      <c r="M145" s="131">
        <v>0</v>
      </c>
      <c r="N145" s="131">
        <v>0</v>
      </c>
      <c r="O145" s="132">
        <v>0</v>
      </c>
      <c r="P145" s="3" t="s">
        <v>407</v>
      </c>
      <c r="Q145" s="79">
        <v>0</v>
      </c>
      <c r="R145" s="131">
        <v>22</v>
      </c>
      <c r="S145" s="131">
        <v>0</v>
      </c>
      <c r="T145" s="80" t="s">
        <v>407</v>
      </c>
      <c r="U145" s="80" t="s">
        <v>407</v>
      </c>
      <c r="V145" s="79">
        <v>22</v>
      </c>
      <c r="W145" s="131">
        <v>0</v>
      </c>
      <c r="X145" s="3" t="s">
        <v>407</v>
      </c>
      <c r="Y145" s="3" t="s">
        <v>407</v>
      </c>
      <c r="Z145" s="3" t="s">
        <v>407</v>
      </c>
      <c r="AA145" s="79">
        <v>0</v>
      </c>
      <c r="AB145" s="4">
        <v>106</v>
      </c>
      <c r="AC145" s="80">
        <v>106.36</v>
      </c>
      <c r="AD145" s="80">
        <v>99.68</v>
      </c>
      <c r="AE145" s="3">
        <v>100.88</v>
      </c>
      <c r="AF145" s="81">
        <v>130</v>
      </c>
      <c r="AG145" s="105">
        <v>6173336</v>
      </c>
      <c r="AH145" s="105">
        <v>0</v>
      </c>
      <c r="AI145" s="105">
        <v>0</v>
      </c>
      <c r="AJ145" s="105">
        <v>0</v>
      </c>
      <c r="AK145" s="82" t="s">
        <v>407</v>
      </c>
      <c r="AL145" s="135">
        <v>6173336</v>
      </c>
      <c r="AM145" s="135">
        <v>0</v>
      </c>
      <c r="AN145" s="82" t="s">
        <v>407</v>
      </c>
      <c r="AO145" s="82" t="s">
        <v>407</v>
      </c>
      <c r="AP145" s="105">
        <v>0</v>
      </c>
      <c r="AQ145" s="82" t="s">
        <v>407</v>
      </c>
      <c r="AR145" s="82" t="s">
        <v>407</v>
      </c>
      <c r="AS145" s="82" t="s">
        <v>407</v>
      </c>
      <c r="AT145" s="104">
        <v>2206</v>
      </c>
      <c r="AU145" s="82">
        <v>4198</v>
      </c>
      <c r="AV145" s="82">
        <v>3770</v>
      </c>
      <c r="AW145" s="80">
        <v>465.67</v>
      </c>
      <c r="AX145" s="82">
        <v>2799</v>
      </c>
      <c r="AY145" s="80">
        <v>6.0107172565437796</v>
      </c>
      <c r="AZ145" s="83">
        <v>0</v>
      </c>
      <c r="BA145" s="3">
        <v>0</v>
      </c>
      <c r="BB145" s="3">
        <v>9641</v>
      </c>
      <c r="BC145" s="123">
        <v>102.3</v>
      </c>
      <c r="BD145" s="3">
        <v>104.2</v>
      </c>
      <c r="BE145" s="86"/>
      <c r="BF145" s="86"/>
      <c r="BG145" s="86"/>
      <c r="BH145" s="86" t="s">
        <v>407</v>
      </c>
      <c r="BI145" s="92">
        <v>79</v>
      </c>
      <c r="BJ145" s="86"/>
      <c r="BK145" s="86" t="s">
        <v>407</v>
      </c>
      <c r="BL145" s="86" t="s">
        <v>407</v>
      </c>
      <c r="BM145" s="86"/>
      <c r="BN145" s="86" t="s">
        <v>407</v>
      </c>
      <c r="BO145" s="86" t="s">
        <v>407</v>
      </c>
      <c r="BP145" s="86" t="s">
        <v>407</v>
      </c>
      <c r="BQ145" s="86" t="s">
        <v>407</v>
      </c>
      <c r="BR145" s="86" t="s">
        <v>407</v>
      </c>
      <c r="BV145" s="3" t="s">
        <v>407</v>
      </c>
      <c r="BW145" s="3" t="s">
        <v>155</v>
      </c>
      <c r="BY145" s="3" t="s">
        <v>407</v>
      </c>
      <c r="BZ145" s="3" t="s">
        <v>407</v>
      </c>
      <c r="CB145" s="3" t="s">
        <v>407</v>
      </c>
      <c r="CC145" s="3" t="s">
        <v>407</v>
      </c>
      <c r="CD145" s="3" t="s">
        <v>407</v>
      </c>
      <c r="CE145" s="85">
        <v>10023361</v>
      </c>
      <c r="CF145" s="82">
        <v>0</v>
      </c>
      <c r="CG145" s="82">
        <v>0</v>
      </c>
      <c r="CH145" s="82">
        <v>0</v>
      </c>
      <c r="CI145" s="82" t="s">
        <v>407</v>
      </c>
      <c r="CJ145" s="82">
        <v>10023361</v>
      </c>
      <c r="CK145" s="82">
        <v>0</v>
      </c>
      <c r="CL145" s="82" t="s">
        <v>407</v>
      </c>
      <c r="CM145" s="82" t="s">
        <v>407</v>
      </c>
      <c r="CN145" s="82">
        <v>0</v>
      </c>
      <c r="CO145" s="82" t="s">
        <v>407</v>
      </c>
      <c r="CP145" s="82" t="s">
        <v>407</v>
      </c>
      <c r="CQ145" s="82" t="s">
        <v>407</v>
      </c>
      <c r="CR145" s="131">
        <v>84</v>
      </c>
      <c r="CS145" s="131">
        <v>0</v>
      </c>
      <c r="CT145" s="131">
        <v>0</v>
      </c>
      <c r="CU145" s="132">
        <v>0</v>
      </c>
      <c r="CV145" s="3" t="s">
        <v>407</v>
      </c>
      <c r="CW145" s="79">
        <v>0</v>
      </c>
      <c r="CX145" s="131">
        <v>22</v>
      </c>
      <c r="CY145" s="131">
        <v>0</v>
      </c>
      <c r="CZ145" s="80" t="s">
        <v>407</v>
      </c>
      <c r="DA145" s="80" t="s">
        <v>407</v>
      </c>
      <c r="DB145" s="79">
        <v>22</v>
      </c>
      <c r="DC145" s="131">
        <v>0</v>
      </c>
      <c r="DD145" s="3" t="s">
        <v>407</v>
      </c>
      <c r="DE145" s="3" t="s">
        <v>407</v>
      </c>
      <c r="DF145" s="3" t="s">
        <v>407</v>
      </c>
      <c r="DG145" s="79">
        <v>0</v>
      </c>
      <c r="DH145" s="4">
        <v>106</v>
      </c>
      <c r="DI145" s="80">
        <v>106.35</v>
      </c>
      <c r="DJ145" s="217">
        <v>99.67</v>
      </c>
      <c r="DK145" s="80">
        <v>100.87</v>
      </c>
      <c r="DL145" s="3">
        <v>135</v>
      </c>
      <c r="DP145" s="1"/>
      <c r="DQ145" s="1"/>
    </row>
    <row r="146" spans="1:121" s="3" customFormat="1" ht="15" x14ac:dyDescent="0.25">
      <c r="A146" s="303">
        <v>226</v>
      </c>
      <c r="B146">
        <v>166</v>
      </c>
      <c r="C146" s="3" t="s">
        <v>156</v>
      </c>
      <c r="D146" s="3" t="s">
        <v>452</v>
      </c>
      <c r="E146" s="14">
        <v>2020</v>
      </c>
      <c r="F146" s="82">
        <v>778</v>
      </c>
      <c r="G146" s="82">
        <v>1551342</v>
      </c>
      <c r="H146" s="82">
        <v>1130451</v>
      </c>
      <c r="I146" s="82">
        <v>209</v>
      </c>
      <c r="J146" s="82">
        <v>306215</v>
      </c>
      <c r="K146" s="82">
        <v>232131</v>
      </c>
      <c r="L146" s="131">
        <v>57</v>
      </c>
      <c r="M146" s="131">
        <v>0</v>
      </c>
      <c r="N146" s="131">
        <v>0</v>
      </c>
      <c r="O146" s="132">
        <v>0</v>
      </c>
      <c r="P146" s="3" t="s">
        <v>407</v>
      </c>
      <c r="Q146" s="79">
        <v>0</v>
      </c>
      <c r="R146" s="131">
        <v>0</v>
      </c>
      <c r="S146" s="131">
        <v>0</v>
      </c>
      <c r="T146" s="80" t="s">
        <v>407</v>
      </c>
      <c r="U146" s="80" t="s">
        <v>407</v>
      </c>
      <c r="V146" s="79">
        <v>0</v>
      </c>
      <c r="W146" s="131">
        <v>68</v>
      </c>
      <c r="X146" s="3" t="s">
        <v>407</v>
      </c>
      <c r="Y146" s="3" t="s">
        <v>407</v>
      </c>
      <c r="Z146" s="3" t="s">
        <v>407</v>
      </c>
      <c r="AA146" s="79">
        <v>68</v>
      </c>
      <c r="AB146" s="4">
        <v>125</v>
      </c>
      <c r="AC146" s="80">
        <v>106.36</v>
      </c>
      <c r="AD146" s="80">
        <v>99.68</v>
      </c>
      <c r="AE146" s="3">
        <v>100.88</v>
      </c>
      <c r="AF146" s="81">
        <v>130</v>
      </c>
      <c r="AG146" s="105">
        <v>1236290</v>
      </c>
      <c r="AH146" s="105">
        <v>0</v>
      </c>
      <c r="AI146" s="105">
        <v>0</v>
      </c>
      <c r="AJ146" s="105">
        <v>0</v>
      </c>
      <c r="AK146" s="82" t="s">
        <v>407</v>
      </c>
      <c r="AL146" s="135">
        <v>0</v>
      </c>
      <c r="AM146" s="135">
        <v>0</v>
      </c>
      <c r="AN146" s="82" t="s">
        <v>407</v>
      </c>
      <c r="AO146" s="82" t="s">
        <v>407</v>
      </c>
      <c r="AP146" s="105">
        <v>1236290</v>
      </c>
      <c r="AQ146" s="82" t="s">
        <v>407</v>
      </c>
      <c r="AR146" s="82" t="s">
        <v>407</v>
      </c>
      <c r="AS146" s="82" t="s">
        <v>407</v>
      </c>
      <c r="AT146" s="104">
        <v>1589</v>
      </c>
      <c r="AU146" s="82">
        <v>4198</v>
      </c>
      <c r="AV146" s="82">
        <v>3770</v>
      </c>
      <c r="AW146" s="80">
        <v>87.1</v>
      </c>
      <c r="AX146" s="82">
        <v>778</v>
      </c>
      <c r="AY146" s="80">
        <v>8.93221130175165</v>
      </c>
      <c r="AZ146" s="83">
        <v>6.88E-2</v>
      </c>
      <c r="BA146" s="3">
        <v>987</v>
      </c>
      <c r="BB146" s="3">
        <v>14347</v>
      </c>
      <c r="BC146" s="123">
        <v>102.3</v>
      </c>
      <c r="BD146" s="3">
        <v>104.2</v>
      </c>
      <c r="BE146" s="86"/>
      <c r="BF146" s="86"/>
      <c r="BG146" s="86"/>
      <c r="BH146" s="86" t="s">
        <v>407</v>
      </c>
      <c r="BI146" s="92"/>
      <c r="BJ146" s="86"/>
      <c r="BK146" s="86" t="s">
        <v>407</v>
      </c>
      <c r="BL146" s="86" t="s">
        <v>407</v>
      </c>
      <c r="BM146" s="86">
        <v>123</v>
      </c>
      <c r="BN146" s="86" t="s">
        <v>407</v>
      </c>
      <c r="BO146" s="86" t="s">
        <v>407</v>
      </c>
      <c r="BP146" s="86" t="s">
        <v>407</v>
      </c>
      <c r="BQ146" s="86" t="s">
        <v>407</v>
      </c>
      <c r="BR146" s="86" t="s">
        <v>407</v>
      </c>
      <c r="BV146" s="3" t="s">
        <v>407</v>
      </c>
      <c r="BY146" s="3" t="s">
        <v>407</v>
      </c>
      <c r="BZ146" s="3" t="s">
        <v>407</v>
      </c>
      <c r="CA146" s="3" t="s">
        <v>401</v>
      </c>
      <c r="CB146" s="3" t="s">
        <v>407</v>
      </c>
      <c r="CC146" s="3" t="s">
        <v>407</v>
      </c>
      <c r="CD146" s="3" t="s">
        <v>407</v>
      </c>
      <c r="CE146" s="85">
        <v>2786455</v>
      </c>
      <c r="CF146" s="82">
        <v>0</v>
      </c>
      <c r="CG146" s="82">
        <v>0</v>
      </c>
      <c r="CH146" s="82">
        <v>0</v>
      </c>
      <c r="CI146" s="82" t="s">
        <v>407</v>
      </c>
      <c r="CJ146" s="82">
        <v>0</v>
      </c>
      <c r="CK146" s="82">
        <v>0</v>
      </c>
      <c r="CL146" s="82" t="s">
        <v>407</v>
      </c>
      <c r="CM146" s="82" t="s">
        <v>407</v>
      </c>
      <c r="CN146" s="82">
        <v>2786455</v>
      </c>
      <c r="CO146" s="82" t="s">
        <v>407</v>
      </c>
      <c r="CP146" s="82" t="s">
        <v>407</v>
      </c>
      <c r="CQ146" s="82" t="s">
        <v>407</v>
      </c>
      <c r="CR146" s="131">
        <v>57</v>
      </c>
      <c r="CS146" s="131">
        <v>0</v>
      </c>
      <c r="CT146" s="131">
        <v>0</v>
      </c>
      <c r="CU146" s="132">
        <v>0</v>
      </c>
      <c r="CV146" s="3" t="s">
        <v>407</v>
      </c>
      <c r="CW146" s="79">
        <v>0</v>
      </c>
      <c r="CX146" s="131">
        <v>0</v>
      </c>
      <c r="CY146" s="131">
        <v>0</v>
      </c>
      <c r="CZ146" s="80" t="s">
        <v>407</v>
      </c>
      <c r="DA146" s="80" t="s">
        <v>407</v>
      </c>
      <c r="DB146" s="79">
        <v>0</v>
      </c>
      <c r="DC146" s="131">
        <v>68</v>
      </c>
      <c r="DD146" s="3" t="s">
        <v>407</v>
      </c>
      <c r="DE146" s="3" t="s">
        <v>407</v>
      </c>
      <c r="DF146" s="3" t="s">
        <v>407</v>
      </c>
      <c r="DG146" s="79">
        <v>68</v>
      </c>
      <c r="DH146" s="4">
        <v>125</v>
      </c>
      <c r="DI146" s="80">
        <v>106.35</v>
      </c>
      <c r="DJ146" s="217">
        <v>99.67</v>
      </c>
      <c r="DK146" s="80">
        <v>100.87</v>
      </c>
      <c r="DL146" s="3">
        <v>135</v>
      </c>
      <c r="DP146" s="1"/>
      <c r="DQ146" s="1"/>
    </row>
    <row r="147" spans="1:121" s="3" customFormat="1" ht="15" x14ac:dyDescent="0.25">
      <c r="A147" s="303">
        <v>227</v>
      </c>
      <c r="B147">
        <v>167</v>
      </c>
      <c r="C147" s="3" t="s">
        <v>157</v>
      </c>
      <c r="D147" s="3" t="s">
        <v>452</v>
      </c>
      <c r="E147" s="14">
        <v>2020</v>
      </c>
      <c r="F147" s="82">
        <v>7422</v>
      </c>
      <c r="G147" s="82">
        <v>1551342</v>
      </c>
      <c r="H147" s="82">
        <v>1130451</v>
      </c>
      <c r="I147" s="82">
        <v>1326</v>
      </c>
      <c r="J147" s="82">
        <v>306215</v>
      </c>
      <c r="K147" s="82">
        <v>232131</v>
      </c>
      <c r="L147" s="131">
        <v>83</v>
      </c>
      <c r="M147" s="131">
        <v>0</v>
      </c>
      <c r="N147" s="131">
        <v>0</v>
      </c>
      <c r="O147" s="132">
        <v>0</v>
      </c>
      <c r="P147" s="3" t="s">
        <v>407</v>
      </c>
      <c r="Q147" s="79">
        <v>0</v>
      </c>
      <c r="R147" s="131">
        <v>18</v>
      </c>
      <c r="S147" s="131">
        <v>0</v>
      </c>
      <c r="T147" s="80" t="s">
        <v>407</v>
      </c>
      <c r="U147" s="80" t="s">
        <v>407</v>
      </c>
      <c r="V147" s="79">
        <v>18</v>
      </c>
      <c r="W147" s="131">
        <v>0</v>
      </c>
      <c r="X147" s="3" t="s">
        <v>407</v>
      </c>
      <c r="Y147" s="3" t="s">
        <v>407</v>
      </c>
      <c r="Z147" s="3" t="s">
        <v>407</v>
      </c>
      <c r="AA147" s="79">
        <v>0</v>
      </c>
      <c r="AB147" s="4">
        <v>101</v>
      </c>
      <c r="AC147" s="80">
        <v>106.36</v>
      </c>
      <c r="AD147" s="80">
        <v>99.68</v>
      </c>
      <c r="AE147" s="3">
        <v>100.88</v>
      </c>
      <c r="AF147" s="81">
        <v>130</v>
      </c>
      <c r="AG147" s="105">
        <v>25861815</v>
      </c>
      <c r="AH147" s="105">
        <v>0</v>
      </c>
      <c r="AI147" s="105">
        <v>0</v>
      </c>
      <c r="AJ147" s="105">
        <v>0</v>
      </c>
      <c r="AK147" s="82" t="s">
        <v>407</v>
      </c>
      <c r="AL147" s="135">
        <v>25861815</v>
      </c>
      <c r="AM147" s="135">
        <v>0</v>
      </c>
      <c r="AN147" s="82" t="s">
        <v>407</v>
      </c>
      <c r="AO147" s="82" t="s">
        <v>407</v>
      </c>
      <c r="AP147" s="105">
        <v>0</v>
      </c>
      <c r="AQ147" s="82" t="s">
        <v>407</v>
      </c>
      <c r="AR147" s="82" t="s">
        <v>407</v>
      </c>
      <c r="AS147" s="82" t="s">
        <v>407</v>
      </c>
      <c r="AT147" s="104">
        <v>3484</v>
      </c>
      <c r="AU147" s="82">
        <v>4198</v>
      </c>
      <c r="AV147" s="82">
        <v>3770</v>
      </c>
      <c r="AW147" s="80">
        <v>983.09</v>
      </c>
      <c r="AX147" s="82">
        <v>7422</v>
      </c>
      <c r="AY147" s="80">
        <v>7.5496757806584798</v>
      </c>
      <c r="AZ147" s="83">
        <v>0</v>
      </c>
      <c r="BA147" s="3">
        <v>0</v>
      </c>
      <c r="BB147" s="3">
        <v>12092</v>
      </c>
      <c r="BC147" s="123">
        <v>102.3</v>
      </c>
      <c r="BD147" s="3">
        <v>104.2</v>
      </c>
      <c r="BE147" s="86"/>
      <c r="BF147" s="86"/>
      <c r="BG147" s="86"/>
      <c r="BH147" s="86" t="s">
        <v>407</v>
      </c>
      <c r="BI147" s="92">
        <v>148</v>
      </c>
      <c r="BJ147" s="86"/>
      <c r="BK147" s="86" t="s">
        <v>407</v>
      </c>
      <c r="BL147" s="86" t="s">
        <v>407</v>
      </c>
      <c r="BM147" s="86"/>
      <c r="BN147" s="86" t="s">
        <v>407</v>
      </c>
      <c r="BO147" s="86" t="s">
        <v>407</v>
      </c>
      <c r="BP147" s="86" t="s">
        <v>407</v>
      </c>
      <c r="BQ147" s="86" t="s">
        <v>407</v>
      </c>
      <c r="BR147" s="86" t="s">
        <v>407</v>
      </c>
      <c r="BV147" s="3" t="s">
        <v>407</v>
      </c>
      <c r="BW147" s="3" t="s">
        <v>157</v>
      </c>
      <c r="BY147" s="3" t="s">
        <v>407</v>
      </c>
      <c r="BZ147" s="3" t="s">
        <v>407</v>
      </c>
      <c r="CB147" s="3" t="s">
        <v>407</v>
      </c>
      <c r="CC147" s="3" t="s">
        <v>407</v>
      </c>
      <c r="CD147" s="3" t="s">
        <v>407</v>
      </c>
      <c r="CE147" s="85">
        <v>26585460</v>
      </c>
      <c r="CF147" s="82">
        <v>0</v>
      </c>
      <c r="CG147" s="82">
        <v>0</v>
      </c>
      <c r="CH147" s="82">
        <v>0</v>
      </c>
      <c r="CI147" s="82" t="s">
        <v>407</v>
      </c>
      <c r="CJ147" s="82">
        <v>26585460</v>
      </c>
      <c r="CK147" s="82">
        <v>0</v>
      </c>
      <c r="CL147" s="82" t="s">
        <v>407</v>
      </c>
      <c r="CM147" s="82" t="s">
        <v>407</v>
      </c>
      <c r="CN147" s="82">
        <v>0</v>
      </c>
      <c r="CO147" s="82" t="s">
        <v>407</v>
      </c>
      <c r="CP147" s="82" t="s">
        <v>407</v>
      </c>
      <c r="CQ147" s="82" t="s">
        <v>407</v>
      </c>
      <c r="CR147" s="131">
        <v>83</v>
      </c>
      <c r="CS147" s="131">
        <v>0</v>
      </c>
      <c r="CT147" s="131">
        <v>0</v>
      </c>
      <c r="CU147" s="132">
        <v>0</v>
      </c>
      <c r="CV147" s="3" t="s">
        <v>407</v>
      </c>
      <c r="CW147" s="79">
        <v>0</v>
      </c>
      <c r="CX147" s="131">
        <v>18</v>
      </c>
      <c r="CY147" s="131">
        <v>0</v>
      </c>
      <c r="CZ147" s="80" t="s">
        <v>407</v>
      </c>
      <c r="DA147" s="80" t="s">
        <v>407</v>
      </c>
      <c r="DB147" s="79">
        <v>18</v>
      </c>
      <c r="DC147" s="131">
        <v>0</v>
      </c>
      <c r="DD147" s="3" t="s">
        <v>407</v>
      </c>
      <c r="DE147" s="3" t="s">
        <v>407</v>
      </c>
      <c r="DF147" s="3" t="s">
        <v>407</v>
      </c>
      <c r="DG147" s="79">
        <v>0</v>
      </c>
      <c r="DH147" s="4">
        <v>101</v>
      </c>
      <c r="DI147" s="80">
        <v>106.35</v>
      </c>
      <c r="DJ147" s="217">
        <v>99.67</v>
      </c>
      <c r="DK147" s="80">
        <v>100.87</v>
      </c>
      <c r="DL147" s="3">
        <v>135</v>
      </c>
      <c r="DP147" s="1"/>
      <c r="DQ147" s="1"/>
    </row>
    <row r="148" spans="1:121" s="3" customFormat="1" ht="15" x14ac:dyDescent="0.25">
      <c r="A148" s="303">
        <v>228</v>
      </c>
      <c r="B148">
        <v>168</v>
      </c>
      <c r="C148" s="3" t="s">
        <v>158</v>
      </c>
      <c r="D148" s="3" t="s">
        <v>452</v>
      </c>
      <c r="E148" s="14">
        <v>2020</v>
      </c>
      <c r="F148" s="82">
        <v>4989</v>
      </c>
      <c r="G148" s="82">
        <v>1551342</v>
      </c>
      <c r="H148" s="82">
        <v>1130451</v>
      </c>
      <c r="I148" s="82">
        <v>1123</v>
      </c>
      <c r="J148" s="82">
        <v>306215</v>
      </c>
      <c r="K148" s="82">
        <v>232131</v>
      </c>
      <c r="L148" s="131">
        <v>46</v>
      </c>
      <c r="M148" s="131">
        <v>54</v>
      </c>
      <c r="N148" s="131">
        <v>41</v>
      </c>
      <c r="O148" s="132">
        <v>0</v>
      </c>
      <c r="P148" s="3" t="s">
        <v>407</v>
      </c>
      <c r="Q148" s="79">
        <v>53.5721149982298</v>
      </c>
      <c r="R148" s="131">
        <v>22</v>
      </c>
      <c r="S148" s="131">
        <v>30</v>
      </c>
      <c r="T148" s="80" t="s">
        <v>407</v>
      </c>
      <c r="U148" s="80" t="s">
        <v>407</v>
      </c>
      <c r="V148" s="79">
        <v>22.622639074535499</v>
      </c>
      <c r="W148" s="131">
        <v>0</v>
      </c>
      <c r="X148" s="3" t="s">
        <v>407</v>
      </c>
      <c r="Y148" s="3" t="s">
        <v>407</v>
      </c>
      <c r="Z148" s="3" t="s">
        <v>407</v>
      </c>
      <c r="AA148" s="79">
        <v>0</v>
      </c>
      <c r="AB148" s="4">
        <v>122.19</v>
      </c>
      <c r="AC148" s="80">
        <v>106.36</v>
      </c>
      <c r="AD148" s="80">
        <v>99.68</v>
      </c>
      <c r="AE148" s="3">
        <v>100.88</v>
      </c>
      <c r="AF148" s="81">
        <v>130</v>
      </c>
      <c r="AG148" s="105">
        <v>9120523</v>
      </c>
      <c r="AH148" s="105">
        <v>8820328</v>
      </c>
      <c r="AI148" s="105">
        <v>300195</v>
      </c>
      <c r="AJ148" s="105">
        <v>0</v>
      </c>
      <c r="AK148" s="82" t="s">
        <v>407</v>
      </c>
      <c r="AL148" s="135">
        <v>8410670</v>
      </c>
      <c r="AM148" s="135">
        <v>709852</v>
      </c>
      <c r="AN148" s="82" t="s">
        <v>407</v>
      </c>
      <c r="AO148" s="82" t="s">
        <v>407</v>
      </c>
      <c r="AP148" s="105">
        <v>0</v>
      </c>
      <c r="AQ148" s="82" t="s">
        <v>407</v>
      </c>
      <c r="AR148" s="82" t="s">
        <v>407</v>
      </c>
      <c r="AS148" s="82" t="s">
        <v>407</v>
      </c>
      <c r="AT148" s="104">
        <v>1828</v>
      </c>
      <c r="AU148" s="82">
        <v>4198</v>
      </c>
      <c r="AV148" s="82">
        <v>3770</v>
      </c>
      <c r="AW148" s="80">
        <v>199.23</v>
      </c>
      <c r="AX148" s="82">
        <v>4989</v>
      </c>
      <c r="AY148" s="80">
        <v>25.041939149580099</v>
      </c>
      <c r="AZ148" s="83">
        <v>0.27400000000000002</v>
      </c>
      <c r="BA148" s="3">
        <v>11052</v>
      </c>
      <c r="BB148" s="3">
        <v>40341</v>
      </c>
      <c r="BC148" s="123">
        <v>102.3</v>
      </c>
      <c r="BD148" s="3">
        <v>104.2</v>
      </c>
      <c r="BE148" s="86">
        <v>468</v>
      </c>
      <c r="BF148" s="86">
        <v>11</v>
      </c>
      <c r="BG148" s="86"/>
      <c r="BH148" s="86" t="s">
        <v>407</v>
      </c>
      <c r="BI148" s="92">
        <v>131</v>
      </c>
      <c r="BJ148" s="86">
        <v>12</v>
      </c>
      <c r="BK148" s="86" t="s">
        <v>407</v>
      </c>
      <c r="BL148" s="86" t="s">
        <v>407</v>
      </c>
      <c r="BM148" s="86"/>
      <c r="BN148" s="86" t="s">
        <v>407</v>
      </c>
      <c r="BO148" s="86" t="s">
        <v>407</v>
      </c>
      <c r="BP148" s="86" t="s">
        <v>407</v>
      </c>
      <c r="BQ148" s="86" t="s">
        <v>407</v>
      </c>
      <c r="BR148" s="86" t="s">
        <v>407</v>
      </c>
      <c r="BS148" s="3" t="s">
        <v>158</v>
      </c>
      <c r="BT148" s="3" t="s">
        <v>131</v>
      </c>
      <c r="BV148" s="3" t="s">
        <v>407</v>
      </c>
      <c r="BW148" s="3" t="s">
        <v>399</v>
      </c>
      <c r="BX148" s="3" t="s">
        <v>131</v>
      </c>
      <c r="BY148" s="3" t="s">
        <v>407</v>
      </c>
      <c r="BZ148" s="3" t="s">
        <v>407</v>
      </c>
      <c r="CB148" s="3" t="s">
        <v>407</v>
      </c>
      <c r="CC148" s="3" t="s">
        <v>407</v>
      </c>
      <c r="CD148" s="3" t="s">
        <v>407</v>
      </c>
      <c r="CE148" s="85">
        <v>17868735</v>
      </c>
      <c r="CF148" s="82">
        <v>17280598</v>
      </c>
      <c r="CG148" s="82">
        <v>588136</v>
      </c>
      <c r="CH148" s="82">
        <v>0</v>
      </c>
      <c r="CI148" s="82" t="s">
        <v>407</v>
      </c>
      <c r="CJ148" s="82">
        <v>16478006</v>
      </c>
      <c r="CK148" s="82">
        <v>1390725</v>
      </c>
      <c r="CL148" s="82" t="s">
        <v>407</v>
      </c>
      <c r="CM148" s="82" t="s">
        <v>407</v>
      </c>
      <c r="CN148" s="82">
        <v>0</v>
      </c>
      <c r="CO148" s="82" t="s">
        <v>407</v>
      </c>
      <c r="CP148" s="82" t="s">
        <v>407</v>
      </c>
      <c r="CQ148" s="82" t="s">
        <v>407</v>
      </c>
      <c r="CR148" s="131">
        <v>46</v>
      </c>
      <c r="CS148" s="131">
        <v>54</v>
      </c>
      <c r="CT148" s="131">
        <v>41</v>
      </c>
      <c r="CU148" s="132">
        <v>0</v>
      </c>
      <c r="CV148" s="3" t="s">
        <v>407</v>
      </c>
      <c r="CW148" s="79">
        <v>53.5721149982298</v>
      </c>
      <c r="CX148" s="131">
        <v>22</v>
      </c>
      <c r="CY148" s="131">
        <v>30</v>
      </c>
      <c r="CZ148" s="80" t="s">
        <v>407</v>
      </c>
      <c r="DA148" s="80" t="s">
        <v>407</v>
      </c>
      <c r="DB148" s="79">
        <v>22.622639074535499</v>
      </c>
      <c r="DC148" s="131">
        <v>0</v>
      </c>
      <c r="DD148" s="3" t="s">
        <v>407</v>
      </c>
      <c r="DE148" s="3" t="s">
        <v>407</v>
      </c>
      <c r="DF148" s="3" t="s">
        <v>407</v>
      </c>
      <c r="DG148" s="79">
        <v>0</v>
      </c>
      <c r="DH148" s="4">
        <v>122.19</v>
      </c>
      <c r="DI148" s="80">
        <v>106.35</v>
      </c>
      <c r="DJ148" s="217">
        <v>99.67</v>
      </c>
      <c r="DK148" s="80">
        <v>100.87</v>
      </c>
      <c r="DL148" s="3">
        <v>135</v>
      </c>
      <c r="DP148" s="1"/>
      <c r="DQ148" s="1"/>
    </row>
    <row r="149" spans="1:121" s="3" customFormat="1" ht="15" x14ac:dyDescent="0.25">
      <c r="A149" s="303">
        <v>230</v>
      </c>
      <c r="B149">
        <v>170</v>
      </c>
      <c r="C149" s="3" t="s">
        <v>160</v>
      </c>
      <c r="D149" s="3" t="s">
        <v>452</v>
      </c>
      <c r="E149" s="14">
        <v>2020</v>
      </c>
      <c r="F149" s="82">
        <v>114087</v>
      </c>
      <c r="G149" s="82">
        <v>1551342</v>
      </c>
      <c r="H149" s="82">
        <v>1130451</v>
      </c>
      <c r="I149" s="82">
        <v>22771</v>
      </c>
      <c r="J149" s="82">
        <v>306215</v>
      </c>
      <c r="K149" s="82">
        <v>232131</v>
      </c>
      <c r="L149" s="131">
        <v>122</v>
      </c>
      <c r="M149" s="131">
        <v>0</v>
      </c>
      <c r="N149" s="131">
        <v>0</v>
      </c>
      <c r="O149" s="132">
        <v>0</v>
      </c>
      <c r="P149" s="3" t="s">
        <v>407</v>
      </c>
      <c r="Q149" s="79">
        <v>0</v>
      </c>
      <c r="R149" s="131">
        <v>0</v>
      </c>
      <c r="S149" s="131">
        <v>0</v>
      </c>
      <c r="T149" s="80" t="s">
        <v>407</v>
      </c>
      <c r="U149" s="80" t="s">
        <v>407</v>
      </c>
      <c r="V149" s="79">
        <v>0</v>
      </c>
      <c r="W149" s="131">
        <v>0</v>
      </c>
      <c r="X149" s="3" t="s">
        <v>407</v>
      </c>
      <c r="Y149" s="3" t="s">
        <v>407</v>
      </c>
      <c r="Z149" s="3" t="s">
        <v>407</v>
      </c>
      <c r="AA149" s="79">
        <v>0</v>
      </c>
      <c r="AB149" s="4">
        <v>122</v>
      </c>
      <c r="AC149" s="80">
        <v>106.36</v>
      </c>
      <c r="AD149" s="80">
        <v>99.68</v>
      </c>
      <c r="AE149" s="3">
        <v>100.88</v>
      </c>
      <c r="AF149" s="81">
        <v>130</v>
      </c>
      <c r="AG149" s="105">
        <v>302027800</v>
      </c>
      <c r="AH149" s="105">
        <v>0</v>
      </c>
      <c r="AI149" s="105">
        <v>0</v>
      </c>
      <c r="AJ149" s="105">
        <v>0</v>
      </c>
      <c r="AK149" s="82" t="s">
        <v>407</v>
      </c>
      <c r="AL149" s="135">
        <v>0</v>
      </c>
      <c r="AM149" s="135">
        <v>0</v>
      </c>
      <c r="AN149" s="82" t="s">
        <v>407</v>
      </c>
      <c r="AO149" s="82" t="s">
        <v>407</v>
      </c>
      <c r="AP149" s="105">
        <v>0</v>
      </c>
      <c r="AQ149" s="82" t="s">
        <v>407</v>
      </c>
      <c r="AR149" s="82" t="s">
        <v>407</v>
      </c>
      <c r="AS149" s="82" t="s">
        <v>407</v>
      </c>
      <c r="AT149" s="104">
        <v>2647</v>
      </c>
      <c r="AU149" s="82">
        <v>4198</v>
      </c>
      <c r="AV149" s="82">
        <v>3770</v>
      </c>
      <c r="AW149" s="80">
        <v>1687.62</v>
      </c>
      <c r="AX149" s="82">
        <v>114087</v>
      </c>
      <c r="AY149" s="80">
        <v>67.602324082929997</v>
      </c>
      <c r="AZ149" s="83">
        <v>4.6199999999999998E-2</v>
      </c>
      <c r="BA149" s="3">
        <v>5034</v>
      </c>
      <c r="BB149" s="3">
        <v>108919</v>
      </c>
      <c r="BC149" s="123">
        <v>102.3</v>
      </c>
      <c r="BD149" s="3">
        <v>104.2</v>
      </c>
      <c r="BE149" s="86"/>
      <c r="BF149" s="86"/>
      <c r="BG149" s="86"/>
      <c r="BH149" s="86" t="s">
        <v>407</v>
      </c>
      <c r="BI149" s="92"/>
      <c r="BJ149" s="86"/>
      <c r="BK149" s="86" t="s">
        <v>407</v>
      </c>
      <c r="BL149" s="86" t="s">
        <v>407</v>
      </c>
      <c r="BM149" s="86"/>
      <c r="BN149" s="86" t="s">
        <v>407</v>
      </c>
      <c r="BO149" s="86" t="s">
        <v>407</v>
      </c>
      <c r="BP149" s="86" t="s">
        <v>407</v>
      </c>
      <c r="BQ149" s="86" t="s">
        <v>407</v>
      </c>
      <c r="BR149" s="86" t="s">
        <v>407</v>
      </c>
      <c r="BV149" s="3" t="s">
        <v>407</v>
      </c>
      <c r="BY149" s="3" t="s">
        <v>407</v>
      </c>
      <c r="BZ149" s="3" t="s">
        <v>407</v>
      </c>
      <c r="CB149" s="3" t="s">
        <v>407</v>
      </c>
      <c r="CC149" s="3" t="s">
        <v>407</v>
      </c>
      <c r="CD149" s="3" t="s">
        <v>407</v>
      </c>
      <c r="CE149" s="85">
        <v>408642102</v>
      </c>
      <c r="CF149" s="82">
        <v>0</v>
      </c>
      <c r="CG149" s="82">
        <v>0</v>
      </c>
      <c r="CH149" s="82">
        <v>0</v>
      </c>
      <c r="CI149" s="82" t="s">
        <v>407</v>
      </c>
      <c r="CJ149" s="82">
        <v>0</v>
      </c>
      <c r="CK149" s="82">
        <v>0</v>
      </c>
      <c r="CL149" s="82" t="s">
        <v>407</v>
      </c>
      <c r="CM149" s="82" t="s">
        <v>407</v>
      </c>
      <c r="CN149" s="82">
        <v>0</v>
      </c>
      <c r="CO149" s="82" t="s">
        <v>407</v>
      </c>
      <c r="CP149" s="82" t="s">
        <v>407</v>
      </c>
      <c r="CQ149" s="82" t="s">
        <v>407</v>
      </c>
      <c r="CR149" s="131">
        <v>122</v>
      </c>
      <c r="CS149" s="131">
        <v>0</v>
      </c>
      <c r="CT149" s="131">
        <v>0</v>
      </c>
      <c r="CU149" s="132">
        <v>0</v>
      </c>
      <c r="CV149" s="3" t="s">
        <v>407</v>
      </c>
      <c r="CW149" s="79">
        <v>0</v>
      </c>
      <c r="CX149" s="131">
        <v>0</v>
      </c>
      <c r="CY149" s="131">
        <v>0</v>
      </c>
      <c r="CZ149" s="80" t="s">
        <v>407</v>
      </c>
      <c r="DA149" s="80" t="s">
        <v>407</v>
      </c>
      <c r="DB149" s="79">
        <v>0</v>
      </c>
      <c r="DC149" s="131">
        <v>0</v>
      </c>
      <c r="DD149" s="3" t="s">
        <v>407</v>
      </c>
      <c r="DE149" s="3" t="s">
        <v>407</v>
      </c>
      <c r="DF149" s="3" t="s">
        <v>407</v>
      </c>
      <c r="DG149" s="79">
        <v>0</v>
      </c>
      <c r="DH149" s="4">
        <v>122</v>
      </c>
      <c r="DI149" s="80">
        <v>106.35</v>
      </c>
      <c r="DJ149" s="217">
        <v>99.67</v>
      </c>
      <c r="DK149" s="80">
        <v>100.87</v>
      </c>
      <c r="DL149" s="3">
        <v>135</v>
      </c>
      <c r="DP149" s="1"/>
      <c r="DQ149" s="1"/>
    </row>
    <row r="150" spans="1:121" s="3" customFormat="1" ht="15" x14ac:dyDescent="0.25">
      <c r="A150" s="303">
        <v>231</v>
      </c>
      <c r="B150">
        <v>171</v>
      </c>
      <c r="C150" s="3" t="s">
        <v>161</v>
      </c>
      <c r="D150" s="3" t="s">
        <v>452</v>
      </c>
      <c r="E150" s="14">
        <v>2020</v>
      </c>
      <c r="F150" s="82">
        <v>6422</v>
      </c>
      <c r="G150" s="82">
        <v>1551342</v>
      </c>
      <c r="H150" s="82">
        <v>1130451</v>
      </c>
      <c r="I150" s="82">
        <v>1380</v>
      </c>
      <c r="J150" s="82">
        <v>306215</v>
      </c>
      <c r="K150" s="82">
        <v>232131</v>
      </c>
      <c r="L150" s="131">
        <v>118</v>
      </c>
      <c r="M150" s="131">
        <v>0</v>
      </c>
      <c r="N150" s="131">
        <v>0</v>
      </c>
      <c r="O150" s="132">
        <v>0</v>
      </c>
      <c r="P150" s="3" t="s">
        <v>407</v>
      </c>
      <c r="Q150" s="79">
        <v>0</v>
      </c>
      <c r="R150" s="131">
        <v>0</v>
      </c>
      <c r="S150" s="131">
        <v>0</v>
      </c>
      <c r="T150" s="80" t="s">
        <v>407</v>
      </c>
      <c r="U150" s="80" t="s">
        <v>407</v>
      </c>
      <c r="V150" s="79">
        <v>0</v>
      </c>
      <c r="W150" s="131">
        <v>0</v>
      </c>
      <c r="X150" s="3" t="s">
        <v>407</v>
      </c>
      <c r="Y150" s="3" t="s">
        <v>407</v>
      </c>
      <c r="Z150" s="3" t="s">
        <v>407</v>
      </c>
      <c r="AA150" s="79">
        <v>0</v>
      </c>
      <c r="AB150" s="4">
        <v>118</v>
      </c>
      <c r="AC150" s="80">
        <v>106.36</v>
      </c>
      <c r="AD150" s="80">
        <v>99.68</v>
      </c>
      <c r="AE150" s="3">
        <v>100.88</v>
      </c>
      <c r="AF150" s="81">
        <v>130</v>
      </c>
      <c r="AG150" s="105">
        <v>11811134</v>
      </c>
      <c r="AH150" s="105">
        <v>0</v>
      </c>
      <c r="AI150" s="105">
        <v>0</v>
      </c>
      <c r="AJ150" s="105">
        <v>0</v>
      </c>
      <c r="AK150" s="82" t="s">
        <v>407</v>
      </c>
      <c r="AL150" s="135">
        <v>0</v>
      </c>
      <c r="AM150" s="135">
        <v>0</v>
      </c>
      <c r="AN150" s="82" t="s">
        <v>407</v>
      </c>
      <c r="AO150" s="82" t="s">
        <v>407</v>
      </c>
      <c r="AP150" s="105">
        <v>0</v>
      </c>
      <c r="AQ150" s="82" t="s">
        <v>407</v>
      </c>
      <c r="AR150" s="82" t="s">
        <v>407</v>
      </c>
      <c r="AS150" s="82" t="s">
        <v>407</v>
      </c>
      <c r="AT150" s="104">
        <v>1839</v>
      </c>
      <c r="AU150" s="82">
        <v>4198</v>
      </c>
      <c r="AV150" s="82">
        <v>3770</v>
      </c>
      <c r="AW150" s="80">
        <v>503.58</v>
      </c>
      <c r="AX150" s="82">
        <v>6422</v>
      </c>
      <c r="AY150" s="80">
        <v>12.7526174671224</v>
      </c>
      <c r="AZ150" s="83">
        <v>0.1134</v>
      </c>
      <c r="BA150" s="3">
        <v>2354</v>
      </c>
      <c r="BB150" s="3">
        <v>20761</v>
      </c>
      <c r="BC150" s="123">
        <v>102.3</v>
      </c>
      <c r="BD150" s="3">
        <v>104.2</v>
      </c>
      <c r="BE150" s="86"/>
      <c r="BF150" s="86"/>
      <c r="BG150" s="86"/>
      <c r="BH150" s="86" t="s">
        <v>407</v>
      </c>
      <c r="BI150" s="92"/>
      <c r="BJ150" s="86"/>
      <c r="BK150" s="86" t="s">
        <v>407</v>
      </c>
      <c r="BL150" s="86" t="s">
        <v>407</v>
      </c>
      <c r="BM150" s="86"/>
      <c r="BN150" s="86" t="s">
        <v>407</v>
      </c>
      <c r="BO150" s="86" t="s">
        <v>407</v>
      </c>
      <c r="BP150" s="86" t="s">
        <v>407</v>
      </c>
      <c r="BQ150" s="86" t="s">
        <v>407</v>
      </c>
      <c r="BR150" s="86" t="s">
        <v>407</v>
      </c>
      <c r="BV150" s="3" t="s">
        <v>407</v>
      </c>
      <c r="BY150" s="3" t="s">
        <v>407</v>
      </c>
      <c r="BZ150" s="3" t="s">
        <v>407</v>
      </c>
      <c r="CB150" s="3" t="s">
        <v>407</v>
      </c>
      <c r="CC150" s="3" t="s">
        <v>407</v>
      </c>
      <c r="CD150" s="3" t="s">
        <v>407</v>
      </c>
      <c r="CE150" s="85">
        <v>23001469</v>
      </c>
      <c r="CF150" s="82">
        <v>0</v>
      </c>
      <c r="CG150" s="82">
        <v>0</v>
      </c>
      <c r="CH150" s="82">
        <v>0</v>
      </c>
      <c r="CI150" s="82" t="s">
        <v>407</v>
      </c>
      <c r="CJ150" s="82">
        <v>0</v>
      </c>
      <c r="CK150" s="82">
        <v>0</v>
      </c>
      <c r="CL150" s="82" t="s">
        <v>407</v>
      </c>
      <c r="CM150" s="82" t="s">
        <v>407</v>
      </c>
      <c r="CN150" s="82">
        <v>0</v>
      </c>
      <c r="CO150" s="82" t="s">
        <v>407</v>
      </c>
      <c r="CP150" s="82" t="s">
        <v>407</v>
      </c>
      <c r="CQ150" s="82" t="s">
        <v>407</v>
      </c>
      <c r="CR150" s="131">
        <v>118</v>
      </c>
      <c r="CS150" s="131">
        <v>0</v>
      </c>
      <c r="CT150" s="131">
        <v>0</v>
      </c>
      <c r="CU150" s="132">
        <v>0</v>
      </c>
      <c r="CV150" s="3" t="s">
        <v>407</v>
      </c>
      <c r="CW150" s="79">
        <v>0</v>
      </c>
      <c r="CX150" s="131">
        <v>0</v>
      </c>
      <c r="CY150" s="131">
        <v>0</v>
      </c>
      <c r="CZ150" s="80" t="s">
        <v>407</v>
      </c>
      <c r="DA150" s="80" t="s">
        <v>407</v>
      </c>
      <c r="DB150" s="79">
        <v>0</v>
      </c>
      <c r="DC150" s="131">
        <v>0</v>
      </c>
      <c r="DD150" s="3" t="s">
        <v>407</v>
      </c>
      <c r="DE150" s="3" t="s">
        <v>407</v>
      </c>
      <c r="DF150" s="3" t="s">
        <v>407</v>
      </c>
      <c r="DG150" s="79">
        <v>0</v>
      </c>
      <c r="DH150" s="4">
        <v>118</v>
      </c>
      <c r="DI150" s="80">
        <v>106.35</v>
      </c>
      <c r="DJ150" s="217">
        <v>99.67</v>
      </c>
      <c r="DK150" s="80">
        <v>100.87</v>
      </c>
      <c r="DL150" s="3">
        <v>135</v>
      </c>
      <c r="DP150" s="1"/>
      <c r="DQ150" s="1"/>
    </row>
    <row r="151" spans="1:121" s="3" customFormat="1" ht="15" x14ac:dyDescent="0.25">
      <c r="A151" s="303">
        <v>241</v>
      </c>
      <c r="B151">
        <v>84</v>
      </c>
      <c r="C151" s="3" t="s">
        <v>81</v>
      </c>
      <c r="D151" s="3" t="s">
        <v>454</v>
      </c>
      <c r="E151" s="14">
        <v>2020</v>
      </c>
      <c r="F151" s="82">
        <v>1707</v>
      </c>
      <c r="G151" s="82">
        <v>1551342</v>
      </c>
      <c r="H151" s="82">
        <v>1130451</v>
      </c>
      <c r="I151" s="82">
        <v>384</v>
      </c>
      <c r="J151" s="82">
        <v>306215</v>
      </c>
      <c r="K151" s="82">
        <v>232131</v>
      </c>
      <c r="L151" s="131">
        <v>28</v>
      </c>
      <c r="M151" s="131">
        <v>38</v>
      </c>
      <c r="N151" s="131">
        <v>0</v>
      </c>
      <c r="O151" s="132">
        <v>0</v>
      </c>
      <c r="P151" s="3" t="s">
        <v>407</v>
      </c>
      <c r="Q151" s="79">
        <v>38</v>
      </c>
      <c r="R151" s="131">
        <v>21</v>
      </c>
      <c r="S151" s="131">
        <v>0</v>
      </c>
      <c r="T151" s="80" t="s">
        <v>407</v>
      </c>
      <c r="U151" s="80" t="s">
        <v>407</v>
      </c>
      <c r="V151" s="79">
        <v>21</v>
      </c>
      <c r="W151" s="131">
        <v>0</v>
      </c>
      <c r="X151" s="3" t="s">
        <v>407</v>
      </c>
      <c r="Y151" s="3" t="s">
        <v>407</v>
      </c>
      <c r="Z151" s="3" t="s">
        <v>407</v>
      </c>
      <c r="AA151" s="79">
        <v>0</v>
      </c>
      <c r="AB151" s="4">
        <v>87</v>
      </c>
      <c r="AC151" s="80">
        <v>106.36</v>
      </c>
      <c r="AD151" s="80">
        <v>99.68</v>
      </c>
      <c r="AE151" s="3">
        <v>100.88</v>
      </c>
      <c r="AF151" s="81">
        <v>130</v>
      </c>
      <c r="AG151" s="105">
        <v>6586980</v>
      </c>
      <c r="AH151" s="105">
        <v>6586980</v>
      </c>
      <c r="AI151" s="105">
        <v>0</v>
      </c>
      <c r="AJ151" s="105">
        <v>0</v>
      </c>
      <c r="AK151" s="82" t="s">
        <v>407</v>
      </c>
      <c r="AL151" s="135">
        <v>6586980</v>
      </c>
      <c r="AM151" s="135">
        <v>0</v>
      </c>
      <c r="AN151" s="82" t="s">
        <v>407</v>
      </c>
      <c r="AO151" s="82" t="s">
        <v>407</v>
      </c>
      <c r="AP151" s="105">
        <v>0</v>
      </c>
      <c r="AQ151" s="82" t="s">
        <v>407</v>
      </c>
      <c r="AR151" s="82" t="s">
        <v>407</v>
      </c>
      <c r="AS151" s="82" t="s">
        <v>407</v>
      </c>
      <c r="AT151" s="104">
        <v>3859</v>
      </c>
      <c r="AU151" s="82">
        <v>4198</v>
      </c>
      <c r="AV151" s="82">
        <v>3770</v>
      </c>
      <c r="AW151" s="80">
        <v>326.18</v>
      </c>
      <c r="AX151" s="82">
        <v>1707</v>
      </c>
      <c r="AY151" s="80">
        <v>5.2332650023029004</v>
      </c>
      <c r="AZ151" s="83">
        <v>6.4000000000000003E-3</v>
      </c>
      <c r="BA151" s="3">
        <v>54</v>
      </c>
      <c r="BB151" s="3">
        <v>8398</v>
      </c>
      <c r="BC151" s="123">
        <v>102.3</v>
      </c>
      <c r="BD151" s="3">
        <v>104.2</v>
      </c>
      <c r="BE151" s="86">
        <v>158</v>
      </c>
      <c r="BF151" s="86"/>
      <c r="BG151" s="86"/>
      <c r="BH151" s="86" t="s">
        <v>407</v>
      </c>
      <c r="BI151" s="92">
        <v>24</v>
      </c>
      <c r="BJ151" s="86"/>
      <c r="BK151" s="86" t="s">
        <v>407</v>
      </c>
      <c r="BL151" s="86" t="s">
        <v>407</v>
      </c>
      <c r="BM151" s="86"/>
      <c r="BN151" s="86" t="s">
        <v>407</v>
      </c>
      <c r="BO151" s="86" t="s">
        <v>407</v>
      </c>
      <c r="BP151" s="86" t="s">
        <v>407</v>
      </c>
      <c r="BQ151" s="86" t="s">
        <v>407</v>
      </c>
      <c r="BR151" s="86" t="s">
        <v>407</v>
      </c>
      <c r="BS151" s="3" t="s">
        <v>81</v>
      </c>
      <c r="BV151" s="3" t="s">
        <v>407</v>
      </c>
      <c r="BW151" s="3" t="s">
        <v>402</v>
      </c>
      <c r="BY151" s="3" t="s">
        <v>407</v>
      </c>
      <c r="BZ151" s="3" t="s">
        <v>407</v>
      </c>
      <c r="CB151" s="3" t="s">
        <v>407</v>
      </c>
      <c r="CC151" s="3" t="s">
        <v>407</v>
      </c>
      <c r="CD151" s="3" t="s">
        <v>407</v>
      </c>
      <c r="CE151" s="85">
        <v>6586980</v>
      </c>
      <c r="CF151" s="82">
        <v>6586980</v>
      </c>
      <c r="CG151" s="82">
        <v>0</v>
      </c>
      <c r="CH151" s="82">
        <v>0</v>
      </c>
      <c r="CI151" s="82" t="s">
        <v>407</v>
      </c>
      <c r="CJ151" s="82">
        <v>6586980</v>
      </c>
      <c r="CK151" s="82">
        <v>0</v>
      </c>
      <c r="CL151" s="82" t="s">
        <v>407</v>
      </c>
      <c r="CM151" s="82" t="s">
        <v>407</v>
      </c>
      <c r="CN151" s="82">
        <v>0</v>
      </c>
      <c r="CO151" s="82" t="s">
        <v>407</v>
      </c>
      <c r="CP151" s="82" t="s">
        <v>407</v>
      </c>
      <c r="CQ151" s="82" t="s">
        <v>407</v>
      </c>
      <c r="CR151" s="131">
        <v>28</v>
      </c>
      <c r="CS151" s="131">
        <v>38</v>
      </c>
      <c r="CT151" s="131">
        <v>0</v>
      </c>
      <c r="CU151" s="132">
        <v>0</v>
      </c>
      <c r="CV151" s="3" t="s">
        <v>407</v>
      </c>
      <c r="CW151" s="79">
        <v>38</v>
      </c>
      <c r="CX151" s="131">
        <v>21</v>
      </c>
      <c r="CY151" s="131">
        <v>0</v>
      </c>
      <c r="CZ151" s="80" t="s">
        <v>407</v>
      </c>
      <c r="DA151" s="80" t="s">
        <v>407</v>
      </c>
      <c r="DB151" s="79">
        <v>21</v>
      </c>
      <c r="DC151" s="131">
        <v>0</v>
      </c>
      <c r="DD151" s="3" t="s">
        <v>407</v>
      </c>
      <c r="DE151" s="3" t="s">
        <v>407</v>
      </c>
      <c r="DF151" s="3" t="s">
        <v>407</v>
      </c>
      <c r="DG151" s="79">
        <v>0</v>
      </c>
      <c r="DH151" s="4">
        <v>87</v>
      </c>
      <c r="DI151" s="80">
        <v>106.35</v>
      </c>
      <c r="DJ151" s="217">
        <v>99.67</v>
      </c>
      <c r="DK151" s="80">
        <v>100.87</v>
      </c>
      <c r="DL151" s="3">
        <v>135</v>
      </c>
      <c r="DP151" s="1"/>
      <c r="DQ151" s="1"/>
    </row>
    <row r="152" spans="1:121" s="3" customFormat="1" ht="15" x14ac:dyDescent="0.25">
      <c r="A152" s="303">
        <v>242</v>
      </c>
      <c r="B152">
        <v>85</v>
      </c>
      <c r="C152" s="3" t="s">
        <v>82</v>
      </c>
      <c r="D152" s="3" t="s">
        <v>454</v>
      </c>
      <c r="E152" s="14">
        <v>2020</v>
      </c>
      <c r="F152" s="82">
        <v>6893</v>
      </c>
      <c r="G152" s="82">
        <v>1551342</v>
      </c>
      <c r="H152" s="82">
        <v>1130451</v>
      </c>
      <c r="I152" s="82">
        <v>1475</v>
      </c>
      <c r="J152" s="82">
        <v>306215</v>
      </c>
      <c r="K152" s="82">
        <v>232131</v>
      </c>
      <c r="L152" s="131">
        <v>44</v>
      </c>
      <c r="M152" s="131">
        <v>45</v>
      </c>
      <c r="N152" s="131">
        <v>0</v>
      </c>
      <c r="O152" s="132">
        <v>0</v>
      </c>
      <c r="P152" s="3" t="s">
        <v>407</v>
      </c>
      <c r="Q152" s="79">
        <v>45</v>
      </c>
      <c r="R152" s="131">
        <v>21</v>
      </c>
      <c r="S152" s="131">
        <v>0</v>
      </c>
      <c r="T152" s="80" t="s">
        <v>407</v>
      </c>
      <c r="U152" s="80" t="s">
        <v>407</v>
      </c>
      <c r="V152" s="79">
        <v>21</v>
      </c>
      <c r="W152" s="131">
        <v>0</v>
      </c>
      <c r="X152" s="3" t="s">
        <v>407</v>
      </c>
      <c r="Y152" s="3" t="s">
        <v>407</v>
      </c>
      <c r="Z152" s="3" t="s">
        <v>407</v>
      </c>
      <c r="AA152" s="79">
        <v>0</v>
      </c>
      <c r="AB152" s="4">
        <v>110</v>
      </c>
      <c r="AC152" s="80">
        <v>106.36</v>
      </c>
      <c r="AD152" s="80">
        <v>99.68</v>
      </c>
      <c r="AE152" s="3">
        <v>100.88</v>
      </c>
      <c r="AF152" s="81">
        <v>130</v>
      </c>
      <c r="AG152" s="105">
        <v>19720522</v>
      </c>
      <c r="AH152" s="105">
        <v>19720522</v>
      </c>
      <c r="AI152" s="105">
        <v>0</v>
      </c>
      <c r="AJ152" s="105">
        <v>0</v>
      </c>
      <c r="AK152" s="82" t="s">
        <v>407</v>
      </c>
      <c r="AL152" s="135">
        <v>19720522</v>
      </c>
      <c r="AM152" s="135">
        <v>0</v>
      </c>
      <c r="AN152" s="82" t="s">
        <v>407</v>
      </c>
      <c r="AO152" s="82" t="s">
        <v>407</v>
      </c>
      <c r="AP152" s="105">
        <v>0</v>
      </c>
      <c r="AQ152" s="82" t="s">
        <v>407</v>
      </c>
      <c r="AR152" s="82" t="s">
        <v>407</v>
      </c>
      <c r="AS152" s="82" t="s">
        <v>407</v>
      </c>
      <c r="AT152" s="104">
        <v>2861</v>
      </c>
      <c r="AU152" s="82">
        <v>4198</v>
      </c>
      <c r="AV152" s="82">
        <v>3770</v>
      </c>
      <c r="AW152" s="80">
        <v>608.30999999999995</v>
      </c>
      <c r="AX152" s="82">
        <v>6893</v>
      </c>
      <c r="AY152" s="80">
        <v>11.331370177561899</v>
      </c>
      <c r="AZ152" s="83">
        <v>6.25E-2</v>
      </c>
      <c r="BA152" s="3">
        <v>1141</v>
      </c>
      <c r="BB152" s="3">
        <v>18261</v>
      </c>
      <c r="BC152" s="123">
        <v>102.3</v>
      </c>
      <c r="BD152" s="3">
        <v>104.2</v>
      </c>
      <c r="BE152" s="86">
        <v>595</v>
      </c>
      <c r="BF152" s="86"/>
      <c r="BG152" s="86"/>
      <c r="BH152" s="86" t="s">
        <v>407</v>
      </c>
      <c r="BI152" s="92">
        <v>162</v>
      </c>
      <c r="BJ152" s="86"/>
      <c r="BK152" s="86" t="s">
        <v>407</v>
      </c>
      <c r="BL152" s="86" t="s">
        <v>407</v>
      </c>
      <c r="BM152" s="86"/>
      <c r="BN152" s="86" t="s">
        <v>407</v>
      </c>
      <c r="BO152" s="86" t="s">
        <v>407</v>
      </c>
      <c r="BP152" s="86" t="s">
        <v>407</v>
      </c>
      <c r="BQ152" s="86" t="s">
        <v>407</v>
      </c>
      <c r="BR152" s="86" t="s">
        <v>407</v>
      </c>
      <c r="BS152" s="3" t="s">
        <v>82</v>
      </c>
      <c r="BV152" s="3" t="s">
        <v>407</v>
      </c>
      <c r="BW152" s="3" t="s">
        <v>402</v>
      </c>
      <c r="BY152" s="3" t="s">
        <v>407</v>
      </c>
      <c r="BZ152" s="3" t="s">
        <v>407</v>
      </c>
      <c r="CB152" s="3" t="s">
        <v>407</v>
      </c>
      <c r="CC152" s="3" t="s">
        <v>407</v>
      </c>
      <c r="CD152" s="3" t="s">
        <v>407</v>
      </c>
      <c r="CE152" s="85">
        <v>24686928</v>
      </c>
      <c r="CF152" s="82">
        <v>24686928</v>
      </c>
      <c r="CG152" s="82">
        <v>0</v>
      </c>
      <c r="CH152" s="82">
        <v>0</v>
      </c>
      <c r="CI152" s="82" t="s">
        <v>407</v>
      </c>
      <c r="CJ152" s="82">
        <v>24686928</v>
      </c>
      <c r="CK152" s="82">
        <v>0</v>
      </c>
      <c r="CL152" s="82" t="s">
        <v>407</v>
      </c>
      <c r="CM152" s="82" t="s">
        <v>407</v>
      </c>
      <c r="CN152" s="82">
        <v>0</v>
      </c>
      <c r="CO152" s="82" t="s">
        <v>407</v>
      </c>
      <c r="CP152" s="82" t="s">
        <v>407</v>
      </c>
      <c r="CQ152" s="82" t="s">
        <v>407</v>
      </c>
      <c r="CR152" s="131">
        <v>44</v>
      </c>
      <c r="CS152" s="131">
        <v>45</v>
      </c>
      <c r="CT152" s="131">
        <v>0</v>
      </c>
      <c r="CU152" s="132">
        <v>0</v>
      </c>
      <c r="CV152" s="3" t="s">
        <v>407</v>
      </c>
      <c r="CW152" s="79">
        <v>45</v>
      </c>
      <c r="CX152" s="131">
        <v>21</v>
      </c>
      <c r="CY152" s="131">
        <v>0</v>
      </c>
      <c r="CZ152" s="80" t="s">
        <v>407</v>
      </c>
      <c r="DA152" s="80" t="s">
        <v>407</v>
      </c>
      <c r="DB152" s="79">
        <v>21</v>
      </c>
      <c r="DC152" s="131">
        <v>0</v>
      </c>
      <c r="DD152" s="3" t="s">
        <v>407</v>
      </c>
      <c r="DE152" s="3" t="s">
        <v>407</v>
      </c>
      <c r="DF152" s="3" t="s">
        <v>407</v>
      </c>
      <c r="DG152" s="79">
        <v>0</v>
      </c>
      <c r="DH152" s="4">
        <v>110</v>
      </c>
      <c r="DI152" s="80">
        <v>106.35</v>
      </c>
      <c r="DJ152" s="217">
        <v>99.67</v>
      </c>
      <c r="DK152" s="80">
        <v>100.87</v>
      </c>
      <c r="DL152" s="3">
        <v>135</v>
      </c>
      <c r="DP152" s="1"/>
      <c r="DQ152" s="1"/>
    </row>
    <row r="153" spans="1:121" s="3" customFormat="1" ht="15" x14ac:dyDescent="0.25">
      <c r="A153" s="303">
        <v>243</v>
      </c>
      <c r="B153">
        <v>86</v>
      </c>
      <c r="C153" s="3" t="s">
        <v>83</v>
      </c>
      <c r="D153" s="3" t="s">
        <v>454</v>
      </c>
      <c r="E153" s="14">
        <v>2020</v>
      </c>
      <c r="F153" s="82">
        <v>28028</v>
      </c>
      <c r="G153" s="82">
        <v>1551342</v>
      </c>
      <c r="H153" s="82">
        <v>1130451</v>
      </c>
      <c r="I153" s="82">
        <v>5672</v>
      </c>
      <c r="J153" s="82">
        <v>306215</v>
      </c>
      <c r="K153" s="82">
        <v>232131</v>
      </c>
      <c r="L153" s="131">
        <v>123</v>
      </c>
      <c r="M153" s="131">
        <v>0</v>
      </c>
      <c r="N153" s="131">
        <v>0</v>
      </c>
      <c r="O153" s="132">
        <v>0</v>
      </c>
      <c r="P153" s="3" t="s">
        <v>407</v>
      </c>
      <c r="Q153" s="79">
        <v>0</v>
      </c>
      <c r="R153" s="131">
        <v>0</v>
      </c>
      <c r="S153" s="131">
        <v>0</v>
      </c>
      <c r="T153" s="80" t="s">
        <v>407</v>
      </c>
      <c r="U153" s="80" t="s">
        <v>407</v>
      </c>
      <c r="V153" s="79">
        <v>0</v>
      </c>
      <c r="W153" s="131">
        <v>0</v>
      </c>
      <c r="X153" s="3" t="s">
        <v>407</v>
      </c>
      <c r="Y153" s="3" t="s">
        <v>407</v>
      </c>
      <c r="Z153" s="3" t="s">
        <v>407</v>
      </c>
      <c r="AA153" s="79">
        <v>0</v>
      </c>
      <c r="AB153" s="4">
        <v>123</v>
      </c>
      <c r="AC153" s="80">
        <v>106.36</v>
      </c>
      <c r="AD153" s="80">
        <v>99.68</v>
      </c>
      <c r="AE153" s="3">
        <v>100.88</v>
      </c>
      <c r="AF153" s="81">
        <v>130</v>
      </c>
      <c r="AG153" s="105">
        <v>63372170</v>
      </c>
      <c r="AH153" s="105">
        <v>0</v>
      </c>
      <c r="AI153" s="105">
        <v>0</v>
      </c>
      <c r="AJ153" s="105">
        <v>0</v>
      </c>
      <c r="AK153" s="82" t="s">
        <v>407</v>
      </c>
      <c r="AL153" s="135">
        <v>0</v>
      </c>
      <c r="AM153" s="135">
        <v>0</v>
      </c>
      <c r="AN153" s="82" t="s">
        <v>407</v>
      </c>
      <c r="AO153" s="82" t="s">
        <v>407</v>
      </c>
      <c r="AP153" s="105">
        <v>0</v>
      </c>
      <c r="AQ153" s="82" t="s">
        <v>407</v>
      </c>
      <c r="AR153" s="82" t="s">
        <v>407</v>
      </c>
      <c r="AS153" s="82" t="s">
        <v>407</v>
      </c>
      <c r="AT153" s="104">
        <v>2261</v>
      </c>
      <c r="AU153" s="82">
        <v>4198</v>
      </c>
      <c r="AV153" s="82">
        <v>3770</v>
      </c>
      <c r="AW153" s="80">
        <v>3116.92</v>
      </c>
      <c r="AX153" s="82">
        <v>28028</v>
      </c>
      <c r="AY153" s="80">
        <v>8.9921989831931892</v>
      </c>
      <c r="AZ153" s="83">
        <v>3.5000000000000001E-3</v>
      </c>
      <c r="BA153" s="3">
        <v>53</v>
      </c>
      <c r="BB153" s="3">
        <v>14936</v>
      </c>
      <c r="BC153" s="123">
        <v>102.3</v>
      </c>
      <c r="BD153" s="3">
        <v>104.2</v>
      </c>
      <c r="BE153" s="86"/>
      <c r="BF153" s="86"/>
      <c r="BG153" s="86"/>
      <c r="BH153" s="86" t="s">
        <v>407</v>
      </c>
      <c r="BI153" s="92"/>
      <c r="BJ153" s="86"/>
      <c r="BK153" s="86" t="s">
        <v>407</v>
      </c>
      <c r="BL153" s="86" t="s">
        <v>407</v>
      </c>
      <c r="BM153" s="86"/>
      <c r="BN153" s="86" t="s">
        <v>407</v>
      </c>
      <c r="BO153" s="86" t="s">
        <v>407</v>
      </c>
      <c r="BP153" s="86" t="s">
        <v>407</v>
      </c>
      <c r="BQ153" s="86" t="s">
        <v>407</v>
      </c>
      <c r="BR153" s="86" t="s">
        <v>407</v>
      </c>
      <c r="BV153" s="3" t="s">
        <v>407</v>
      </c>
      <c r="BY153" s="3" t="s">
        <v>407</v>
      </c>
      <c r="BZ153" s="3" t="s">
        <v>407</v>
      </c>
      <c r="CB153" s="3" t="s">
        <v>407</v>
      </c>
      <c r="CC153" s="3" t="s">
        <v>407</v>
      </c>
      <c r="CD153" s="3" t="s">
        <v>407</v>
      </c>
      <c r="CE153" s="85">
        <v>100383144</v>
      </c>
      <c r="CF153" s="82">
        <v>0</v>
      </c>
      <c r="CG153" s="82">
        <v>0</v>
      </c>
      <c r="CH153" s="82">
        <v>0</v>
      </c>
      <c r="CI153" s="82" t="s">
        <v>407</v>
      </c>
      <c r="CJ153" s="82">
        <v>0</v>
      </c>
      <c r="CK153" s="82">
        <v>0</v>
      </c>
      <c r="CL153" s="82" t="s">
        <v>407</v>
      </c>
      <c r="CM153" s="82" t="s">
        <v>407</v>
      </c>
      <c r="CN153" s="82">
        <v>0</v>
      </c>
      <c r="CO153" s="82" t="s">
        <v>407</v>
      </c>
      <c r="CP153" s="82" t="s">
        <v>407</v>
      </c>
      <c r="CQ153" s="82" t="s">
        <v>407</v>
      </c>
      <c r="CR153" s="131">
        <v>123</v>
      </c>
      <c r="CS153" s="131">
        <v>0</v>
      </c>
      <c r="CT153" s="131">
        <v>0</v>
      </c>
      <c r="CU153" s="132">
        <v>0</v>
      </c>
      <c r="CV153" s="3" t="s">
        <v>407</v>
      </c>
      <c r="CW153" s="79">
        <v>0</v>
      </c>
      <c r="CX153" s="131">
        <v>0</v>
      </c>
      <c r="CY153" s="131">
        <v>0</v>
      </c>
      <c r="CZ153" s="80" t="s">
        <v>407</v>
      </c>
      <c r="DA153" s="80" t="s">
        <v>407</v>
      </c>
      <c r="DB153" s="79">
        <v>0</v>
      </c>
      <c r="DC153" s="131">
        <v>0</v>
      </c>
      <c r="DD153" s="3" t="s">
        <v>407</v>
      </c>
      <c r="DE153" s="3" t="s">
        <v>407</v>
      </c>
      <c r="DF153" s="3" t="s">
        <v>407</v>
      </c>
      <c r="DG153" s="79">
        <v>0</v>
      </c>
      <c r="DH153" s="4">
        <v>123</v>
      </c>
      <c r="DI153" s="80">
        <v>106.35</v>
      </c>
      <c r="DJ153" s="217">
        <v>99.67</v>
      </c>
      <c r="DK153" s="80">
        <v>100.87</v>
      </c>
      <c r="DL153" s="3">
        <v>135</v>
      </c>
      <c r="DP153" s="1"/>
      <c r="DQ153" s="1"/>
    </row>
    <row r="154" spans="1:121" s="3" customFormat="1" ht="15" x14ac:dyDescent="0.25">
      <c r="A154" s="303">
        <v>244</v>
      </c>
      <c r="B154">
        <v>87</v>
      </c>
      <c r="C154" s="3" t="s">
        <v>84</v>
      </c>
      <c r="D154" s="3" t="s">
        <v>454</v>
      </c>
      <c r="E154" s="14">
        <v>2020</v>
      </c>
      <c r="F154" s="82">
        <v>5046</v>
      </c>
      <c r="G154" s="82">
        <v>1551342</v>
      </c>
      <c r="H154" s="82">
        <v>1130451</v>
      </c>
      <c r="I154" s="82">
        <v>1124</v>
      </c>
      <c r="J154" s="82">
        <v>306215</v>
      </c>
      <c r="K154" s="82">
        <v>232131</v>
      </c>
      <c r="L154" s="131">
        <v>49</v>
      </c>
      <c r="M154" s="131">
        <v>44</v>
      </c>
      <c r="N154" s="131">
        <v>0</v>
      </c>
      <c r="O154" s="132">
        <v>0</v>
      </c>
      <c r="P154" s="3" t="s">
        <v>407</v>
      </c>
      <c r="Q154" s="79">
        <v>44</v>
      </c>
      <c r="R154" s="131">
        <v>18</v>
      </c>
      <c r="S154" s="131">
        <v>0</v>
      </c>
      <c r="T154" s="80" t="s">
        <v>407</v>
      </c>
      <c r="U154" s="80" t="s">
        <v>407</v>
      </c>
      <c r="V154" s="79">
        <v>18</v>
      </c>
      <c r="W154" s="131">
        <v>0</v>
      </c>
      <c r="X154" s="3" t="s">
        <v>407</v>
      </c>
      <c r="Y154" s="3" t="s">
        <v>407</v>
      </c>
      <c r="Z154" s="3" t="s">
        <v>407</v>
      </c>
      <c r="AA154" s="79">
        <v>0</v>
      </c>
      <c r="AB154" s="4">
        <v>111</v>
      </c>
      <c r="AC154" s="80">
        <v>106.36</v>
      </c>
      <c r="AD154" s="80">
        <v>99.68</v>
      </c>
      <c r="AE154" s="3">
        <v>100.88</v>
      </c>
      <c r="AF154" s="81">
        <v>130</v>
      </c>
      <c r="AG154" s="105">
        <v>16585838</v>
      </c>
      <c r="AH154" s="105">
        <v>16585838</v>
      </c>
      <c r="AI154" s="105">
        <v>0</v>
      </c>
      <c r="AJ154" s="105">
        <v>0</v>
      </c>
      <c r="AK154" s="82" t="s">
        <v>407</v>
      </c>
      <c r="AL154" s="135">
        <v>16585838</v>
      </c>
      <c r="AM154" s="135">
        <v>0</v>
      </c>
      <c r="AN154" s="82" t="s">
        <v>407</v>
      </c>
      <c r="AO154" s="82" t="s">
        <v>407</v>
      </c>
      <c r="AP154" s="105">
        <v>0</v>
      </c>
      <c r="AQ154" s="82" t="s">
        <v>407</v>
      </c>
      <c r="AR154" s="82" t="s">
        <v>407</v>
      </c>
      <c r="AS154" s="82" t="s">
        <v>407</v>
      </c>
      <c r="AT154" s="104">
        <v>3287</v>
      </c>
      <c r="AU154" s="82">
        <v>4198</v>
      </c>
      <c r="AV154" s="82">
        <v>3770</v>
      </c>
      <c r="AW154" s="80">
        <v>2714.42</v>
      </c>
      <c r="AX154" s="82">
        <v>5046</v>
      </c>
      <c r="AY154" s="80">
        <v>1.85896285268243</v>
      </c>
      <c r="AZ154" s="83">
        <v>4.3900000000000002E-2</v>
      </c>
      <c r="BA154" s="3">
        <v>136</v>
      </c>
      <c r="BB154" s="3">
        <v>3097</v>
      </c>
      <c r="BC154" s="123">
        <v>102.3</v>
      </c>
      <c r="BD154" s="3">
        <v>104.2</v>
      </c>
      <c r="BE154" s="86">
        <v>511</v>
      </c>
      <c r="BF154" s="86"/>
      <c r="BG154" s="86"/>
      <c r="BH154" s="86" t="s">
        <v>407</v>
      </c>
      <c r="BI154" s="92">
        <v>145</v>
      </c>
      <c r="BJ154" s="86"/>
      <c r="BK154" s="86" t="s">
        <v>407</v>
      </c>
      <c r="BL154" s="86" t="s">
        <v>407</v>
      </c>
      <c r="BM154" s="86"/>
      <c r="BN154" s="86" t="s">
        <v>407</v>
      </c>
      <c r="BO154" s="86" t="s">
        <v>407</v>
      </c>
      <c r="BP154" s="86" t="s">
        <v>407</v>
      </c>
      <c r="BQ154" s="86" t="s">
        <v>407</v>
      </c>
      <c r="BR154" s="86" t="s">
        <v>407</v>
      </c>
      <c r="BS154" s="3" t="s">
        <v>403</v>
      </c>
      <c r="BV154" s="3" t="s">
        <v>407</v>
      </c>
      <c r="BW154" s="3" t="s">
        <v>91</v>
      </c>
      <c r="BY154" s="3" t="s">
        <v>407</v>
      </c>
      <c r="BZ154" s="3" t="s">
        <v>407</v>
      </c>
      <c r="CB154" s="3" t="s">
        <v>407</v>
      </c>
      <c r="CC154" s="3" t="s">
        <v>407</v>
      </c>
      <c r="CD154" s="3" t="s">
        <v>407</v>
      </c>
      <c r="CE154" s="85">
        <v>18071885</v>
      </c>
      <c r="CF154" s="82">
        <v>18071885</v>
      </c>
      <c r="CG154" s="82">
        <v>0</v>
      </c>
      <c r="CH154" s="82">
        <v>0</v>
      </c>
      <c r="CI154" s="82" t="s">
        <v>407</v>
      </c>
      <c r="CJ154" s="82">
        <v>18071885</v>
      </c>
      <c r="CK154" s="82">
        <v>0</v>
      </c>
      <c r="CL154" s="82" t="s">
        <v>407</v>
      </c>
      <c r="CM154" s="82" t="s">
        <v>407</v>
      </c>
      <c r="CN154" s="82">
        <v>0</v>
      </c>
      <c r="CO154" s="82" t="s">
        <v>407</v>
      </c>
      <c r="CP154" s="82" t="s">
        <v>407</v>
      </c>
      <c r="CQ154" s="82" t="s">
        <v>407</v>
      </c>
      <c r="CR154" s="131">
        <v>49</v>
      </c>
      <c r="CS154" s="131">
        <v>44</v>
      </c>
      <c r="CT154" s="131">
        <v>0</v>
      </c>
      <c r="CU154" s="132">
        <v>0</v>
      </c>
      <c r="CV154" s="3" t="s">
        <v>407</v>
      </c>
      <c r="CW154" s="79">
        <v>44</v>
      </c>
      <c r="CX154" s="131">
        <v>18</v>
      </c>
      <c r="CY154" s="131">
        <v>0</v>
      </c>
      <c r="CZ154" s="80" t="s">
        <v>407</v>
      </c>
      <c r="DA154" s="80" t="s">
        <v>407</v>
      </c>
      <c r="DB154" s="79">
        <v>18</v>
      </c>
      <c r="DC154" s="131">
        <v>0</v>
      </c>
      <c r="DD154" s="3" t="s">
        <v>407</v>
      </c>
      <c r="DE154" s="3" t="s">
        <v>407</v>
      </c>
      <c r="DF154" s="3" t="s">
        <v>407</v>
      </c>
      <c r="DG154" s="79">
        <v>0</v>
      </c>
      <c r="DH154" s="4">
        <v>111</v>
      </c>
      <c r="DI154" s="80">
        <v>106.35</v>
      </c>
      <c r="DJ154" s="217">
        <v>99.67</v>
      </c>
      <c r="DK154" s="80">
        <v>100.87</v>
      </c>
      <c r="DL154" s="3">
        <v>135</v>
      </c>
      <c r="DP154" s="1"/>
      <c r="DQ154" s="1"/>
    </row>
    <row r="155" spans="1:121" s="3" customFormat="1" ht="15" x14ac:dyDescent="0.25">
      <c r="A155" s="303">
        <v>245</v>
      </c>
      <c r="B155">
        <v>88</v>
      </c>
      <c r="C155" s="3" t="s">
        <v>85</v>
      </c>
      <c r="D155" s="3" t="s">
        <v>454</v>
      </c>
      <c r="E155" s="14">
        <v>2020</v>
      </c>
      <c r="F155" s="82">
        <v>6724</v>
      </c>
      <c r="G155" s="82">
        <v>1551342</v>
      </c>
      <c r="H155" s="82">
        <v>1130451</v>
      </c>
      <c r="I155" s="82">
        <v>1187</v>
      </c>
      <c r="J155" s="82">
        <v>306215</v>
      </c>
      <c r="K155" s="82">
        <v>232131</v>
      </c>
      <c r="L155" s="131">
        <v>112</v>
      </c>
      <c r="M155" s="131">
        <v>0</v>
      </c>
      <c r="N155" s="131">
        <v>0</v>
      </c>
      <c r="O155" s="132">
        <v>0</v>
      </c>
      <c r="P155" s="3" t="s">
        <v>407</v>
      </c>
      <c r="Q155" s="79">
        <v>0</v>
      </c>
      <c r="R155" s="131">
        <v>0</v>
      </c>
      <c r="S155" s="131">
        <v>0</v>
      </c>
      <c r="T155" s="80" t="s">
        <v>407</v>
      </c>
      <c r="U155" s="80" t="s">
        <v>407</v>
      </c>
      <c r="V155" s="79">
        <v>0</v>
      </c>
      <c r="W155" s="131">
        <v>0</v>
      </c>
      <c r="X155" s="3" t="s">
        <v>407</v>
      </c>
      <c r="Y155" s="3" t="s">
        <v>407</v>
      </c>
      <c r="Z155" s="3" t="s">
        <v>407</v>
      </c>
      <c r="AA155" s="79">
        <v>0</v>
      </c>
      <c r="AB155" s="4">
        <v>112</v>
      </c>
      <c r="AC155" s="80">
        <v>106.36</v>
      </c>
      <c r="AD155" s="80">
        <v>99.68</v>
      </c>
      <c r="AE155" s="3">
        <v>100.88</v>
      </c>
      <c r="AF155" s="81">
        <v>130</v>
      </c>
      <c r="AG155" s="105">
        <v>18728279</v>
      </c>
      <c r="AH155" s="105">
        <v>0</v>
      </c>
      <c r="AI155" s="105">
        <v>0</v>
      </c>
      <c r="AJ155" s="105">
        <v>0</v>
      </c>
      <c r="AK155" s="82" t="s">
        <v>407</v>
      </c>
      <c r="AL155" s="135">
        <v>0</v>
      </c>
      <c r="AM155" s="135">
        <v>0</v>
      </c>
      <c r="AN155" s="82" t="s">
        <v>407</v>
      </c>
      <c r="AO155" s="82" t="s">
        <v>407</v>
      </c>
      <c r="AP155" s="105">
        <v>0</v>
      </c>
      <c r="AQ155" s="82" t="s">
        <v>407</v>
      </c>
      <c r="AR155" s="82" t="s">
        <v>407</v>
      </c>
      <c r="AS155" s="82" t="s">
        <v>407</v>
      </c>
      <c r="AT155" s="104">
        <v>2785</v>
      </c>
      <c r="AU155" s="82">
        <v>4198</v>
      </c>
      <c r="AV155" s="82">
        <v>3770</v>
      </c>
      <c r="AW155" s="80">
        <v>3221.26</v>
      </c>
      <c r="AX155" s="82">
        <v>6724</v>
      </c>
      <c r="AY155" s="80">
        <v>2.0873831252139299</v>
      </c>
      <c r="AZ155" s="83">
        <v>0</v>
      </c>
      <c r="BA155" s="3">
        <v>0</v>
      </c>
      <c r="BB155" s="3">
        <v>3447</v>
      </c>
      <c r="BC155" s="123">
        <v>102.3</v>
      </c>
      <c r="BD155" s="3">
        <v>104.2</v>
      </c>
      <c r="BE155" s="86"/>
      <c r="BF155" s="86"/>
      <c r="BG155" s="86"/>
      <c r="BH155" s="86" t="s">
        <v>407</v>
      </c>
      <c r="BI155" s="92"/>
      <c r="BJ155" s="86"/>
      <c r="BK155" s="86" t="s">
        <v>407</v>
      </c>
      <c r="BL155" s="86" t="s">
        <v>407</v>
      </c>
      <c r="BM155" s="86"/>
      <c r="BN155" s="86" t="s">
        <v>407</v>
      </c>
      <c r="BO155" s="86" t="s">
        <v>407</v>
      </c>
      <c r="BP155" s="86" t="s">
        <v>407</v>
      </c>
      <c r="BQ155" s="86" t="s">
        <v>407</v>
      </c>
      <c r="BR155" s="86" t="s">
        <v>407</v>
      </c>
      <c r="BV155" s="3" t="s">
        <v>407</v>
      </c>
      <c r="BY155" s="3" t="s">
        <v>407</v>
      </c>
      <c r="BZ155" s="3" t="s">
        <v>407</v>
      </c>
      <c r="CB155" s="3" t="s">
        <v>407</v>
      </c>
      <c r="CC155" s="3" t="s">
        <v>407</v>
      </c>
      <c r="CD155" s="3" t="s">
        <v>407</v>
      </c>
      <c r="CE155" s="85">
        <v>24083945</v>
      </c>
      <c r="CF155" s="82">
        <v>0</v>
      </c>
      <c r="CG155" s="82">
        <v>0</v>
      </c>
      <c r="CH155" s="82">
        <v>0</v>
      </c>
      <c r="CI155" s="82" t="s">
        <v>407</v>
      </c>
      <c r="CJ155" s="82">
        <v>0</v>
      </c>
      <c r="CK155" s="82">
        <v>0</v>
      </c>
      <c r="CL155" s="82" t="s">
        <v>407</v>
      </c>
      <c r="CM155" s="82" t="s">
        <v>407</v>
      </c>
      <c r="CN155" s="82">
        <v>0</v>
      </c>
      <c r="CO155" s="82" t="s">
        <v>407</v>
      </c>
      <c r="CP155" s="82" t="s">
        <v>407</v>
      </c>
      <c r="CQ155" s="82" t="s">
        <v>407</v>
      </c>
      <c r="CR155" s="131">
        <v>112</v>
      </c>
      <c r="CS155" s="131">
        <v>0</v>
      </c>
      <c r="CT155" s="131">
        <v>0</v>
      </c>
      <c r="CU155" s="132">
        <v>0</v>
      </c>
      <c r="CV155" s="3" t="s">
        <v>407</v>
      </c>
      <c r="CW155" s="79">
        <v>0</v>
      </c>
      <c r="CX155" s="131">
        <v>0</v>
      </c>
      <c r="CY155" s="131">
        <v>0</v>
      </c>
      <c r="CZ155" s="80" t="s">
        <v>407</v>
      </c>
      <c r="DA155" s="80" t="s">
        <v>407</v>
      </c>
      <c r="DB155" s="79">
        <v>0</v>
      </c>
      <c r="DC155" s="131">
        <v>0</v>
      </c>
      <c r="DD155" s="3" t="s">
        <v>407</v>
      </c>
      <c r="DE155" s="3" t="s">
        <v>407</v>
      </c>
      <c r="DF155" s="3" t="s">
        <v>407</v>
      </c>
      <c r="DG155" s="79">
        <v>0</v>
      </c>
      <c r="DH155" s="4">
        <v>112</v>
      </c>
      <c r="DI155" s="80">
        <v>106.35</v>
      </c>
      <c r="DJ155" s="217">
        <v>99.67</v>
      </c>
      <c r="DK155" s="80">
        <v>100.87</v>
      </c>
      <c r="DL155" s="3">
        <v>135</v>
      </c>
      <c r="DP155" s="1"/>
      <c r="DQ155" s="1"/>
    </row>
    <row r="156" spans="1:121" s="3" customFormat="1" ht="15" x14ac:dyDescent="0.25">
      <c r="A156" s="303">
        <v>246</v>
      </c>
      <c r="B156">
        <v>89</v>
      </c>
      <c r="C156" s="3" t="s">
        <v>86</v>
      </c>
      <c r="D156" s="3" t="s">
        <v>454</v>
      </c>
      <c r="E156" s="14">
        <v>2020</v>
      </c>
      <c r="F156" s="82">
        <v>2529</v>
      </c>
      <c r="G156" s="82">
        <v>1551342</v>
      </c>
      <c r="H156" s="82">
        <v>1130451</v>
      </c>
      <c r="I156" s="82">
        <v>426</v>
      </c>
      <c r="J156" s="82">
        <v>306215</v>
      </c>
      <c r="K156" s="82">
        <v>232131</v>
      </c>
      <c r="L156" s="131">
        <v>41</v>
      </c>
      <c r="M156" s="131">
        <v>44</v>
      </c>
      <c r="N156" s="131">
        <v>0</v>
      </c>
      <c r="O156" s="132">
        <v>0</v>
      </c>
      <c r="P156" s="3" t="s">
        <v>407</v>
      </c>
      <c r="Q156" s="79">
        <v>44</v>
      </c>
      <c r="R156" s="131">
        <v>18</v>
      </c>
      <c r="S156" s="131">
        <v>0</v>
      </c>
      <c r="T156" s="80" t="s">
        <v>407</v>
      </c>
      <c r="U156" s="80" t="s">
        <v>407</v>
      </c>
      <c r="V156" s="79">
        <v>18</v>
      </c>
      <c r="W156" s="131">
        <v>0</v>
      </c>
      <c r="X156" s="3" t="s">
        <v>407</v>
      </c>
      <c r="Y156" s="3" t="s">
        <v>407</v>
      </c>
      <c r="Z156" s="3" t="s">
        <v>407</v>
      </c>
      <c r="AA156" s="79">
        <v>0</v>
      </c>
      <c r="AB156" s="4">
        <v>103</v>
      </c>
      <c r="AC156" s="80">
        <v>106.36</v>
      </c>
      <c r="AD156" s="80">
        <v>99.68</v>
      </c>
      <c r="AE156" s="3">
        <v>100.88</v>
      </c>
      <c r="AF156" s="81">
        <v>130</v>
      </c>
      <c r="AG156" s="105">
        <v>8875194</v>
      </c>
      <c r="AH156" s="105">
        <v>8875194</v>
      </c>
      <c r="AI156" s="105">
        <v>0</v>
      </c>
      <c r="AJ156" s="105">
        <v>0</v>
      </c>
      <c r="AK156" s="82" t="s">
        <v>407</v>
      </c>
      <c r="AL156" s="135">
        <v>8875194</v>
      </c>
      <c r="AM156" s="135">
        <v>0</v>
      </c>
      <c r="AN156" s="82" t="s">
        <v>407</v>
      </c>
      <c r="AO156" s="82" t="s">
        <v>407</v>
      </c>
      <c r="AP156" s="105">
        <v>0</v>
      </c>
      <c r="AQ156" s="82" t="s">
        <v>407</v>
      </c>
      <c r="AR156" s="82" t="s">
        <v>407</v>
      </c>
      <c r="AS156" s="82" t="s">
        <v>407</v>
      </c>
      <c r="AT156" s="104">
        <v>3509</v>
      </c>
      <c r="AU156" s="82">
        <v>4198</v>
      </c>
      <c r="AV156" s="82">
        <v>3770</v>
      </c>
      <c r="AW156" s="80">
        <v>958.06</v>
      </c>
      <c r="AX156" s="82">
        <v>2529</v>
      </c>
      <c r="AY156" s="80">
        <v>2.63970578181004</v>
      </c>
      <c r="AZ156" s="83">
        <v>9.2200000000000004E-2</v>
      </c>
      <c r="BA156" s="3">
        <v>408</v>
      </c>
      <c r="BB156" s="3">
        <v>4423</v>
      </c>
      <c r="BC156" s="123">
        <v>102.3</v>
      </c>
      <c r="BD156" s="3">
        <v>104.2</v>
      </c>
      <c r="BE156" s="86">
        <v>161</v>
      </c>
      <c r="BF156" s="86"/>
      <c r="BG156" s="86"/>
      <c r="BH156" s="86" t="s">
        <v>407</v>
      </c>
      <c r="BI156" s="92">
        <v>41</v>
      </c>
      <c r="BJ156" s="86"/>
      <c r="BK156" s="86" t="s">
        <v>407</v>
      </c>
      <c r="BL156" s="86" t="s">
        <v>407</v>
      </c>
      <c r="BM156" s="86"/>
      <c r="BN156" s="86" t="s">
        <v>407</v>
      </c>
      <c r="BO156" s="86" t="s">
        <v>407</v>
      </c>
      <c r="BP156" s="86" t="s">
        <v>407</v>
      </c>
      <c r="BQ156" s="86" t="s">
        <v>407</v>
      </c>
      <c r="BR156" s="86" t="s">
        <v>407</v>
      </c>
      <c r="BS156" s="3" t="s">
        <v>403</v>
      </c>
      <c r="BV156" s="3" t="s">
        <v>407</v>
      </c>
      <c r="BW156" s="3" t="s">
        <v>91</v>
      </c>
      <c r="BY156" s="3" t="s">
        <v>407</v>
      </c>
      <c r="BZ156" s="3" t="s">
        <v>407</v>
      </c>
      <c r="CB156" s="3" t="s">
        <v>407</v>
      </c>
      <c r="CC156" s="3" t="s">
        <v>407</v>
      </c>
      <c r="CD156" s="3" t="s">
        <v>407</v>
      </c>
      <c r="CE156" s="85">
        <v>9058546</v>
      </c>
      <c r="CF156" s="82">
        <v>9058546</v>
      </c>
      <c r="CG156" s="82">
        <v>0</v>
      </c>
      <c r="CH156" s="82">
        <v>0</v>
      </c>
      <c r="CI156" s="82" t="s">
        <v>407</v>
      </c>
      <c r="CJ156" s="82">
        <v>9058546</v>
      </c>
      <c r="CK156" s="82">
        <v>0</v>
      </c>
      <c r="CL156" s="82" t="s">
        <v>407</v>
      </c>
      <c r="CM156" s="82" t="s">
        <v>407</v>
      </c>
      <c r="CN156" s="82">
        <v>0</v>
      </c>
      <c r="CO156" s="82" t="s">
        <v>407</v>
      </c>
      <c r="CP156" s="82" t="s">
        <v>407</v>
      </c>
      <c r="CQ156" s="82" t="s">
        <v>407</v>
      </c>
      <c r="CR156" s="131">
        <v>41</v>
      </c>
      <c r="CS156" s="131">
        <v>44</v>
      </c>
      <c r="CT156" s="131">
        <v>0</v>
      </c>
      <c r="CU156" s="132">
        <v>0</v>
      </c>
      <c r="CV156" s="3" t="s">
        <v>407</v>
      </c>
      <c r="CW156" s="79">
        <v>44</v>
      </c>
      <c r="CX156" s="131">
        <v>18</v>
      </c>
      <c r="CY156" s="131">
        <v>0</v>
      </c>
      <c r="CZ156" s="80" t="s">
        <v>407</v>
      </c>
      <c r="DA156" s="80" t="s">
        <v>407</v>
      </c>
      <c r="DB156" s="79">
        <v>18</v>
      </c>
      <c r="DC156" s="131">
        <v>0</v>
      </c>
      <c r="DD156" s="3" t="s">
        <v>407</v>
      </c>
      <c r="DE156" s="3" t="s">
        <v>407</v>
      </c>
      <c r="DF156" s="3" t="s">
        <v>407</v>
      </c>
      <c r="DG156" s="79">
        <v>0</v>
      </c>
      <c r="DH156" s="4">
        <v>103</v>
      </c>
      <c r="DI156" s="80">
        <v>106.35</v>
      </c>
      <c r="DJ156" s="217">
        <v>99.67</v>
      </c>
      <c r="DK156" s="80">
        <v>100.87</v>
      </c>
      <c r="DL156" s="3">
        <v>135</v>
      </c>
      <c r="DP156" s="1"/>
      <c r="DQ156" s="1"/>
    </row>
    <row r="157" spans="1:121" s="3" customFormat="1" ht="15" x14ac:dyDescent="0.25">
      <c r="A157" s="303">
        <v>247</v>
      </c>
      <c r="B157">
        <v>90</v>
      </c>
      <c r="C157" s="3" t="s">
        <v>87</v>
      </c>
      <c r="D157" s="3" t="s">
        <v>454</v>
      </c>
      <c r="E157" s="14">
        <v>2020</v>
      </c>
      <c r="F157" s="82">
        <v>19872</v>
      </c>
      <c r="G157" s="82">
        <v>1551342</v>
      </c>
      <c r="H157" s="82">
        <v>1130451</v>
      </c>
      <c r="I157" s="82">
        <v>3668</v>
      </c>
      <c r="J157" s="82">
        <v>306215</v>
      </c>
      <c r="K157" s="82">
        <v>232131</v>
      </c>
      <c r="L157" s="131">
        <v>111</v>
      </c>
      <c r="M157" s="131">
        <v>0</v>
      </c>
      <c r="N157" s="131">
        <v>0</v>
      </c>
      <c r="O157" s="132">
        <v>0</v>
      </c>
      <c r="P157" s="3" t="s">
        <v>407</v>
      </c>
      <c r="Q157" s="79">
        <v>0</v>
      </c>
      <c r="R157" s="131">
        <v>0</v>
      </c>
      <c r="S157" s="131">
        <v>0</v>
      </c>
      <c r="T157" s="80" t="s">
        <v>407</v>
      </c>
      <c r="U157" s="80" t="s">
        <v>407</v>
      </c>
      <c r="V157" s="79">
        <v>0</v>
      </c>
      <c r="W157" s="131">
        <v>0</v>
      </c>
      <c r="X157" s="3" t="s">
        <v>407</v>
      </c>
      <c r="Y157" s="3" t="s">
        <v>407</v>
      </c>
      <c r="Z157" s="3" t="s">
        <v>407</v>
      </c>
      <c r="AA157" s="79">
        <v>0</v>
      </c>
      <c r="AB157" s="4">
        <v>111</v>
      </c>
      <c r="AC157" s="80">
        <v>106.36</v>
      </c>
      <c r="AD157" s="80">
        <v>99.68</v>
      </c>
      <c r="AE157" s="3">
        <v>100.88</v>
      </c>
      <c r="AF157" s="81">
        <v>130</v>
      </c>
      <c r="AG157" s="105">
        <v>64715195</v>
      </c>
      <c r="AH157" s="105">
        <v>0</v>
      </c>
      <c r="AI157" s="105">
        <v>0</v>
      </c>
      <c r="AJ157" s="105">
        <v>0</v>
      </c>
      <c r="AK157" s="82" t="s">
        <v>407</v>
      </c>
      <c r="AL157" s="135">
        <v>0</v>
      </c>
      <c r="AM157" s="135">
        <v>0</v>
      </c>
      <c r="AN157" s="82" t="s">
        <v>407</v>
      </c>
      <c r="AO157" s="82" t="s">
        <v>407</v>
      </c>
      <c r="AP157" s="105">
        <v>0</v>
      </c>
      <c r="AQ157" s="82" t="s">
        <v>407</v>
      </c>
      <c r="AR157" s="82" t="s">
        <v>407</v>
      </c>
      <c r="AS157" s="82" t="s">
        <v>407</v>
      </c>
      <c r="AT157" s="104">
        <v>3257</v>
      </c>
      <c r="AU157" s="82">
        <v>4198</v>
      </c>
      <c r="AV157" s="82">
        <v>3770</v>
      </c>
      <c r="AW157" s="80">
        <v>3051.51</v>
      </c>
      <c r="AX157" s="82">
        <v>19872</v>
      </c>
      <c r="AY157" s="80">
        <v>6.5121854995653701</v>
      </c>
      <c r="AZ157" s="83">
        <v>4.4000000000000003E-3</v>
      </c>
      <c r="BA157" s="3">
        <v>46</v>
      </c>
      <c r="BB157" s="3">
        <v>10556</v>
      </c>
      <c r="BC157" s="123">
        <v>102.3</v>
      </c>
      <c r="BD157" s="3">
        <v>104.2</v>
      </c>
      <c r="BE157" s="86"/>
      <c r="BF157" s="86"/>
      <c r="BG157" s="86"/>
      <c r="BH157" s="86" t="s">
        <v>407</v>
      </c>
      <c r="BI157" s="92"/>
      <c r="BJ157" s="86"/>
      <c r="BK157" s="86" t="s">
        <v>407</v>
      </c>
      <c r="BL157" s="86" t="s">
        <v>407</v>
      </c>
      <c r="BM157" s="86"/>
      <c r="BN157" s="86" t="s">
        <v>407</v>
      </c>
      <c r="BO157" s="86" t="s">
        <v>407</v>
      </c>
      <c r="BP157" s="86" t="s">
        <v>407</v>
      </c>
      <c r="BQ157" s="86" t="s">
        <v>407</v>
      </c>
      <c r="BR157" s="86" t="s">
        <v>407</v>
      </c>
      <c r="BV157" s="3" t="s">
        <v>407</v>
      </c>
      <c r="BY157" s="3" t="s">
        <v>407</v>
      </c>
      <c r="BZ157" s="3" t="s">
        <v>407</v>
      </c>
      <c r="CB157" s="3" t="s">
        <v>407</v>
      </c>
      <c r="CC157" s="3" t="s">
        <v>407</v>
      </c>
      <c r="CD157" s="3" t="s">
        <v>407</v>
      </c>
      <c r="CE157" s="85">
        <v>71163659</v>
      </c>
      <c r="CF157" s="82">
        <v>0</v>
      </c>
      <c r="CG157" s="82">
        <v>0</v>
      </c>
      <c r="CH157" s="82">
        <v>0</v>
      </c>
      <c r="CI157" s="82" t="s">
        <v>407</v>
      </c>
      <c r="CJ157" s="82">
        <v>0</v>
      </c>
      <c r="CK157" s="82">
        <v>0</v>
      </c>
      <c r="CL157" s="82" t="s">
        <v>407</v>
      </c>
      <c r="CM157" s="82" t="s">
        <v>407</v>
      </c>
      <c r="CN157" s="82">
        <v>0</v>
      </c>
      <c r="CO157" s="82" t="s">
        <v>407</v>
      </c>
      <c r="CP157" s="82" t="s">
        <v>407</v>
      </c>
      <c r="CQ157" s="82" t="s">
        <v>407</v>
      </c>
      <c r="CR157" s="131">
        <v>111</v>
      </c>
      <c r="CS157" s="131">
        <v>0</v>
      </c>
      <c r="CT157" s="131">
        <v>0</v>
      </c>
      <c r="CU157" s="132">
        <v>0</v>
      </c>
      <c r="CV157" s="3" t="s">
        <v>407</v>
      </c>
      <c r="CW157" s="79">
        <v>0</v>
      </c>
      <c r="CX157" s="131">
        <v>0</v>
      </c>
      <c r="CY157" s="131">
        <v>0</v>
      </c>
      <c r="CZ157" s="80" t="s">
        <v>407</v>
      </c>
      <c r="DA157" s="80" t="s">
        <v>407</v>
      </c>
      <c r="DB157" s="79">
        <v>0</v>
      </c>
      <c r="DC157" s="131">
        <v>0</v>
      </c>
      <c r="DD157" s="3" t="s">
        <v>407</v>
      </c>
      <c r="DE157" s="3" t="s">
        <v>407</v>
      </c>
      <c r="DF157" s="3" t="s">
        <v>407</v>
      </c>
      <c r="DG157" s="79">
        <v>0</v>
      </c>
      <c r="DH157" s="4">
        <v>111</v>
      </c>
      <c r="DI157" s="80">
        <v>106.35</v>
      </c>
      <c r="DJ157" s="217">
        <v>99.67</v>
      </c>
      <c r="DK157" s="80">
        <v>100.87</v>
      </c>
      <c r="DL157" s="3">
        <v>135</v>
      </c>
      <c r="DP157" s="1"/>
      <c r="DQ157" s="1"/>
    </row>
    <row r="158" spans="1:121" s="3" customFormat="1" ht="15" x14ac:dyDescent="0.25">
      <c r="A158" s="303">
        <v>248</v>
      </c>
      <c r="B158">
        <v>91</v>
      </c>
      <c r="C158" s="3" t="s">
        <v>88</v>
      </c>
      <c r="D158" s="3" t="s">
        <v>454</v>
      </c>
      <c r="E158" s="14">
        <v>2020</v>
      </c>
      <c r="F158" s="82">
        <v>4799</v>
      </c>
      <c r="G158" s="82">
        <v>1551342</v>
      </c>
      <c r="H158" s="82">
        <v>1130451</v>
      </c>
      <c r="I158" s="82">
        <v>1012</v>
      </c>
      <c r="J158" s="82">
        <v>306215</v>
      </c>
      <c r="K158" s="82">
        <v>232131</v>
      </c>
      <c r="L158" s="131">
        <v>35</v>
      </c>
      <c r="M158" s="131">
        <v>0</v>
      </c>
      <c r="N158" s="131">
        <v>0</v>
      </c>
      <c r="O158" s="132">
        <v>0</v>
      </c>
      <c r="P158" s="3" t="s">
        <v>407</v>
      </c>
      <c r="Q158" s="79">
        <v>0</v>
      </c>
      <c r="R158" s="131">
        <v>0</v>
      </c>
      <c r="S158" s="131">
        <v>0</v>
      </c>
      <c r="T158" s="80" t="s">
        <v>407</v>
      </c>
      <c r="U158" s="80" t="s">
        <v>407</v>
      </c>
      <c r="V158" s="79">
        <v>0</v>
      </c>
      <c r="W158" s="131">
        <v>45</v>
      </c>
      <c r="X158" s="3" t="s">
        <v>407</v>
      </c>
      <c r="Y158" s="3" t="s">
        <v>407</v>
      </c>
      <c r="Z158" s="3" t="s">
        <v>407</v>
      </c>
      <c r="AA158" s="79">
        <v>45</v>
      </c>
      <c r="AB158" s="4">
        <v>80</v>
      </c>
      <c r="AC158" s="80">
        <v>106.36</v>
      </c>
      <c r="AD158" s="80">
        <v>99.68</v>
      </c>
      <c r="AE158" s="3">
        <v>100.88</v>
      </c>
      <c r="AF158" s="81">
        <v>130</v>
      </c>
      <c r="AG158" s="105">
        <v>41277003</v>
      </c>
      <c r="AH158" s="105">
        <v>0</v>
      </c>
      <c r="AI158" s="105">
        <v>0</v>
      </c>
      <c r="AJ158" s="105">
        <v>0</v>
      </c>
      <c r="AK158" s="82" t="s">
        <v>407</v>
      </c>
      <c r="AL158" s="135">
        <v>0</v>
      </c>
      <c r="AM158" s="135">
        <v>0</v>
      </c>
      <c r="AN158" s="82" t="s">
        <v>407</v>
      </c>
      <c r="AO158" s="82" t="s">
        <v>407</v>
      </c>
      <c r="AP158" s="105">
        <v>41277003</v>
      </c>
      <c r="AQ158" s="82" t="s">
        <v>407</v>
      </c>
      <c r="AR158" s="82" t="s">
        <v>407</v>
      </c>
      <c r="AS158" s="82" t="s">
        <v>407</v>
      </c>
      <c r="AT158" s="104">
        <v>8601</v>
      </c>
      <c r="AU158" s="82">
        <v>4198</v>
      </c>
      <c r="AV158" s="82">
        <v>3770</v>
      </c>
      <c r="AW158" s="80">
        <v>1097.08</v>
      </c>
      <c r="AX158" s="82">
        <v>4799</v>
      </c>
      <c r="AY158" s="80">
        <v>4.37435694946178</v>
      </c>
      <c r="AZ158" s="83">
        <v>2.6800000000000001E-2</v>
      </c>
      <c r="BA158" s="3">
        <v>188</v>
      </c>
      <c r="BB158" s="3">
        <v>7011</v>
      </c>
      <c r="BC158" s="123">
        <v>102.3</v>
      </c>
      <c r="BD158" s="3">
        <v>104.2</v>
      </c>
      <c r="BE158" s="86"/>
      <c r="BF158" s="86"/>
      <c r="BG158" s="86"/>
      <c r="BH158" s="86" t="s">
        <v>407</v>
      </c>
      <c r="BI158" s="92"/>
      <c r="BJ158" s="86"/>
      <c r="BK158" s="86" t="s">
        <v>407</v>
      </c>
      <c r="BL158" s="86" t="s">
        <v>407</v>
      </c>
      <c r="BM158" s="86">
        <v>470</v>
      </c>
      <c r="BN158" s="86" t="s">
        <v>407</v>
      </c>
      <c r="BO158" s="86" t="s">
        <v>407</v>
      </c>
      <c r="BP158" s="86" t="s">
        <v>407</v>
      </c>
      <c r="BQ158" s="86" t="s">
        <v>407</v>
      </c>
      <c r="BR158" s="86" t="s">
        <v>407</v>
      </c>
      <c r="BV158" s="3" t="s">
        <v>407</v>
      </c>
      <c r="BY158" s="3" t="s">
        <v>407</v>
      </c>
      <c r="BZ158" s="3" t="s">
        <v>407</v>
      </c>
      <c r="CA158" s="3" t="s">
        <v>88</v>
      </c>
      <c r="CB158" s="3" t="s">
        <v>407</v>
      </c>
      <c r="CC158" s="3" t="s">
        <v>407</v>
      </c>
      <c r="CD158" s="3" t="s">
        <v>407</v>
      </c>
      <c r="CE158" s="85">
        <v>26492680</v>
      </c>
      <c r="CF158" s="82">
        <v>0</v>
      </c>
      <c r="CG158" s="82">
        <v>0</v>
      </c>
      <c r="CH158" s="82">
        <v>0</v>
      </c>
      <c r="CI158" s="82" t="s">
        <v>407</v>
      </c>
      <c r="CJ158" s="82">
        <v>0</v>
      </c>
      <c r="CK158" s="82">
        <v>0</v>
      </c>
      <c r="CL158" s="82" t="s">
        <v>407</v>
      </c>
      <c r="CM158" s="82" t="s">
        <v>407</v>
      </c>
      <c r="CN158" s="82">
        <v>26492680</v>
      </c>
      <c r="CO158" s="82" t="s">
        <v>407</v>
      </c>
      <c r="CP158" s="82" t="s">
        <v>407</v>
      </c>
      <c r="CQ158" s="82" t="s">
        <v>407</v>
      </c>
      <c r="CR158" s="131">
        <v>35</v>
      </c>
      <c r="CS158" s="131">
        <v>0</v>
      </c>
      <c r="CT158" s="131">
        <v>0</v>
      </c>
      <c r="CU158" s="132">
        <v>0</v>
      </c>
      <c r="CV158" s="3" t="s">
        <v>407</v>
      </c>
      <c r="CW158" s="79">
        <v>0</v>
      </c>
      <c r="CX158" s="131">
        <v>0</v>
      </c>
      <c r="CY158" s="131">
        <v>0</v>
      </c>
      <c r="CZ158" s="80" t="s">
        <v>407</v>
      </c>
      <c r="DA158" s="80" t="s">
        <v>407</v>
      </c>
      <c r="DB158" s="79">
        <v>0</v>
      </c>
      <c r="DC158" s="131">
        <v>45</v>
      </c>
      <c r="DD158" s="3" t="s">
        <v>407</v>
      </c>
      <c r="DE158" s="3" t="s">
        <v>407</v>
      </c>
      <c r="DF158" s="3" t="s">
        <v>407</v>
      </c>
      <c r="DG158" s="79">
        <v>45</v>
      </c>
      <c r="DH158" s="4">
        <v>80</v>
      </c>
      <c r="DI158" s="80">
        <v>106.35</v>
      </c>
      <c r="DJ158" s="217">
        <v>99.67</v>
      </c>
      <c r="DK158" s="80">
        <v>100.87</v>
      </c>
      <c r="DL158" s="3">
        <v>135</v>
      </c>
      <c r="DP158" s="1"/>
      <c r="DQ158" s="1"/>
    </row>
    <row r="159" spans="1:121" s="3" customFormat="1" ht="15" x14ac:dyDescent="0.25">
      <c r="A159" s="303">
        <v>249</v>
      </c>
      <c r="B159">
        <v>92</v>
      </c>
      <c r="C159" s="3" t="s">
        <v>89</v>
      </c>
      <c r="D159" s="3" t="s">
        <v>454</v>
      </c>
      <c r="E159" s="14">
        <v>2020</v>
      </c>
      <c r="F159" s="82">
        <v>3982</v>
      </c>
      <c r="G159" s="82">
        <v>1551342</v>
      </c>
      <c r="H159" s="82">
        <v>1130451</v>
      </c>
      <c r="I159" s="82">
        <v>764</v>
      </c>
      <c r="J159" s="82">
        <v>306215</v>
      </c>
      <c r="K159" s="82">
        <v>232131</v>
      </c>
      <c r="L159" s="131">
        <v>82</v>
      </c>
      <c r="M159" s="131">
        <v>0</v>
      </c>
      <c r="N159" s="131">
        <v>0</v>
      </c>
      <c r="O159" s="132">
        <v>0</v>
      </c>
      <c r="P159" s="3" t="s">
        <v>407</v>
      </c>
      <c r="Q159" s="79">
        <v>0</v>
      </c>
      <c r="R159" s="131">
        <v>18</v>
      </c>
      <c r="S159" s="131">
        <v>0</v>
      </c>
      <c r="T159" s="80" t="s">
        <v>407</v>
      </c>
      <c r="U159" s="80" t="s">
        <v>407</v>
      </c>
      <c r="V159" s="79">
        <v>18</v>
      </c>
      <c r="W159" s="131">
        <v>0</v>
      </c>
      <c r="X159" s="3" t="s">
        <v>407</v>
      </c>
      <c r="Y159" s="3" t="s">
        <v>407</v>
      </c>
      <c r="Z159" s="3" t="s">
        <v>407</v>
      </c>
      <c r="AA159" s="79">
        <v>0</v>
      </c>
      <c r="AB159" s="4">
        <v>100</v>
      </c>
      <c r="AC159" s="80">
        <v>106.36</v>
      </c>
      <c r="AD159" s="80">
        <v>99.68</v>
      </c>
      <c r="AE159" s="3">
        <v>100.88</v>
      </c>
      <c r="AF159" s="81">
        <v>130</v>
      </c>
      <c r="AG159" s="105">
        <v>15234805</v>
      </c>
      <c r="AH159" s="105">
        <v>0</v>
      </c>
      <c r="AI159" s="105">
        <v>0</v>
      </c>
      <c r="AJ159" s="105">
        <v>0</v>
      </c>
      <c r="AK159" s="82" t="s">
        <v>407</v>
      </c>
      <c r="AL159" s="135">
        <v>15234805</v>
      </c>
      <c r="AM159" s="135">
        <v>0</v>
      </c>
      <c r="AN159" s="82" t="s">
        <v>407</v>
      </c>
      <c r="AO159" s="82" t="s">
        <v>407</v>
      </c>
      <c r="AP159" s="105">
        <v>0</v>
      </c>
      <c r="AQ159" s="82" t="s">
        <v>407</v>
      </c>
      <c r="AR159" s="82" t="s">
        <v>407</v>
      </c>
      <c r="AS159" s="82" t="s">
        <v>407</v>
      </c>
      <c r="AT159" s="104">
        <v>3826</v>
      </c>
      <c r="AU159" s="82">
        <v>4198</v>
      </c>
      <c r="AV159" s="82">
        <v>3770</v>
      </c>
      <c r="AW159" s="80">
        <v>1246.3699999999999</v>
      </c>
      <c r="AX159" s="82">
        <v>3982</v>
      </c>
      <c r="AY159" s="80">
        <v>3.1948794931851898</v>
      </c>
      <c r="AZ159" s="83">
        <v>2.23E-2</v>
      </c>
      <c r="BA159" s="3">
        <v>119</v>
      </c>
      <c r="BB159" s="3">
        <v>5344</v>
      </c>
      <c r="BC159" s="123">
        <v>102.3</v>
      </c>
      <c r="BD159" s="3">
        <v>104.2</v>
      </c>
      <c r="BE159" s="86"/>
      <c r="BF159" s="86"/>
      <c r="BG159" s="86"/>
      <c r="BH159" s="86" t="s">
        <v>407</v>
      </c>
      <c r="BI159" s="92">
        <v>90</v>
      </c>
      <c r="BJ159" s="86"/>
      <c r="BK159" s="86" t="s">
        <v>407</v>
      </c>
      <c r="BL159" s="86" t="s">
        <v>407</v>
      </c>
      <c r="BM159" s="86"/>
      <c r="BN159" s="86" t="s">
        <v>407</v>
      </c>
      <c r="BO159" s="86" t="s">
        <v>407</v>
      </c>
      <c r="BP159" s="86" t="s">
        <v>407</v>
      </c>
      <c r="BQ159" s="86" t="s">
        <v>407</v>
      </c>
      <c r="BR159" s="86" t="s">
        <v>407</v>
      </c>
      <c r="BV159" s="3" t="s">
        <v>407</v>
      </c>
      <c r="BW159" s="3" t="s">
        <v>91</v>
      </c>
      <c r="BY159" s="3" t="s">
        <v>407</v>
      </c>
      <c r="BZ159" s="3" t="s">
        <v>407</v>
      </c>
      <c r="CB159" s="3" t="s">
        <v>407</v>
      </c>
      <c r="CC159" s="3" t="s">
        <v>407</v>
      </c>
      <c r="CD159" s="3" t="s">
        <v>407</v>
      </c>
      <c r="CE159" s="85">
        <v>15234805</v>
      </c>
      <c r="CF159" s="82">
        <v>0</v>
      </c>
      <c r="CG159" s="82">
        <v>0</v>
      </c>
      <c r="CH159" s="82">
        <v>0</v>
      </c>
      <c r="CI159" s="82" t="s">
        <v>407</v>
      </c>
      <c r="CJ159" s="82">
        <v>15234805</v>
      </c>
      <c r="CK159" s="82">
        <v>0</v>
      </c>
      <c r="CL159" s="82" t="s">
        <v>407</v>
      </c>
      <c r="CM159" s="82" t="s">
        <v>407</v>
      </c>
      <c r="CN159" s="82">
        <v>0</v>
      </c>
      <c r="CO159" s="82" t="s">
        <v>407</v>
      </c>
      <c r="CP159" s="82" t="s">
        <v>407</v>
      </c>
      <c r="CQ159" s="82" t="s">
        <v>407</v>
      </c>
      <c r="CR159" s="131">
        <v>82</v>
      </c>
      <c r="CS159" s="131">
        <v>0</v>
      </c>
      <c r="CT159" s="131">
        <v>0</v>
      </c>
      <c r="CU159" s="132">
        <v>0</v>
      </c>
      <c r="CV159" s="3" t="s">
        <v>407</v>
      </c>
      <c r="CW159" s="79">
        <v>0</v>
      </c>
      <c r="CX159" s="131">
        <v>18</v>
      </c>
      <c r="CY159" s="131">
        <v>0</v>
      </c>
      <c r="CZ159" s="80" t="s">
        <v>407</v>
      </c>
      <c r="DA159" s="80" t="s">
        <v>407</v>
      </c>
      <c r="DB159" s="79">
        <v>18</v>
      </c>
      <c r="DC159" s="131">
        <v>0</v>
      </c>
      <c r="DD159" s="3" t="s">
        <v>407</v>
      </c>
      <c r="DE159" s="3" t="s">
        <v>407</v>
      </c>
      <c r="DF159" s="3" t="s">
        <v>407</v>
      </c>
      <c r="DG159" s="79">
        <v>0</v>
      </c>
      <c r="DH159" s="4">
        <v>100</v>
      </c>
      <c r="DI159" s="80">
        <v>106.35</v>
      </c>
      <c r="DJ159" s="217">
        <v>99.67</v>
      </c>
      <c r="DK159" s="80">
        <v>100.87</v>
      </c>
      <c r="DL159" s="3">
        <v>135</v>
      </c>
      <c r="DP159" s="1"/>
      <c r="DQ159" s="1"/>
    </row>
    <row r="160" spans="1:121" s="3" customFormat="1" ht="15" x14ac:dyDescent="0.25">
      <c r="A160" s="303">
        <v>250</v>
      </c>
      <c r="B160">
        <v>93</v>
      </c>
      <c r="C160" s="3" t="s">
        <v>90</v>
      </c>
      <c r="D160" s="3" t="s">
        <v>454</v>
      </c>
      <c r="E160" s="14">
        <v>2020</v>
      </c>
      <c r="F160" s="82">
        <v>10009</v>
      </c>
      <c r="G160" s="82">
        <v>1551342</v>
      </c>
      <c r="H160" s="82">
        <v>1130451</v>
      </c>
      <c r="I160" s="82">
        <v>2046</v>
      </c>
      <c r="J160" s="82">
        <v>306215</v>
      </c>
      <c r="K160" s="82">
        <v>232131</v>
      </c>
      <c r="L160" s="131">
        <v>56</v>
      </c>
      <c r="M160" s="131">
        <v>0</v>
      </c>
      <c r="N160" s="131">
        <v>0</v>
      </c>
      <c r="O160" s="132">
        <v>0</v>
      </c>
      <c r="P160" s="3" t="s">
        <v>407</v>
      </c>
      <c r="Q160" s="79">
        <v>0</v>
      </c>
      <c r="R160" s="131">
        <v>0</v>
      </c>
      <c r="S160" s="131">
        <v>0</v>
      </c>
      <c r="T160" s="80" t="s">
        <v>407</v>
      </c>
      <c r="U160" s="80" t="s">
        <v>407</v>
      </c>
      <c r="V160" s="79">
        <v>0</v>
      </c>
      <c r="W160" s="131">
        <v>62</v>
      </c>
      <c r="X160" s="3" t="s">
        <v>407</v>
      </c>
      <c r="Y160" s="3" t="s">
        <v>407</v>
      </c>
      <c r="Z160" s="3" t="s">
        <v>407</v>
      </c>
      <c r="AA160" s="79">
        <v>62</v>
      </c>
      <c r="AB160" s="4">
        <v>118</v>
      </c>
      <c r="AC160" s="80">
        <v>106.36</v>
      </c>
      <c r="AD160" s="80">
        <v>99.68</v>
      </c>
      <c r="AE160" s="3">
        <v>100.88</v>
      </c>
      <c r="AF160" s="81">
        <v>130</v>
      </c>
      <c r="AG160" s="105">
        <v>32270933</v>
      </c>
      <c r="AH160" s="105">
        <v>0</v>
      </c>
      <c r="AI160" s="105">
        <v>0</v>
      </c>
      <c r="AJ160" s="105">
        <v>0</v>
      </c>
      <c r="AK160" s="82" t="s">
        <v>407</v>
      </c>
      <c r="AL160" s="135">
        <v>0</v>
      </c>
      <c r="AM160" s="135">
        <v>0</v>
      </c>
      <c r="AN160" s="82" t="s">
        <v>407</v>
      </c>
      <c r="AO160" s="82" t="s">
        <v>407</v>
      </c>
      <c r="AP160" s="105">
        <v>32270933</v>
      </c>
      <c r="AQ160" s="82" t="s">
        <v>407</v>
      </c>
      <c r="AR160" s="82" t="s">
        <v>407</v>
      </c>
      <c r="AS160" s="82" t="s">
        <v>407</v>
      </c>
      <c r="AT160" s="104">
        <v>3224</v>
      </c>
      <c r="AU160" s="82">
        <v>4198</v>
      </c>
      <c r="AV160" s="82">
        <v>3770</v>
      </c>
      <c r="AW160" s="80">
        <v>1326.93</v>
      </c>
      <c r="AX160" s="82">
        <v>10009</v>
      </c>
      <c r="AY160" s="80">
        <v>7.5429750916023304</v>
      </c>
      <c r="AZ160" s="83">
        <v>5.3900000000000003E-2</v>
      </c>
      <c r="BA160" s="3">
        <v>654</v>
      </c>
      <c r="BB160" s="3">
        <v>12128</v>
      </c>
      <c r="BC160" s="123">
        <v>102.3</v>
      </c>
      <c r="BD160" s="3">
        <v>104.2</v>
      </c>
      <c r="BE160" s="86"/>
      <c r="BF160" s="86"/>
      <c r="BG160" s="86"/>
      <c r="BH160" s="86" t="s">
        <v>407</v>
      </c>
      <c r="BI160" s="92"/>
      <c r="BJ160" s="86"/>
      <c r="BK160" s="86" t="s">
        <v>407</v>
      </c>
      <c r="BL160" s="86" t="s">
        <v>407</v>
      </c>
      <c r="BM160" s="86">
        <v>1145</v>
      </c>
      <c r="BN160" s="86" t="s">
        <v>407</v>
      </c>
      <c r="BO160" s="86" t="s">
        <v>407</v>
      </c>
      <c r="BP160" s="86" t="s">
        <v>407</v>
      </c>
      <c r="BQ160" s="86" t="s">
        <v>407</v>
      </c>
      <c r="BR160" s="86" t="s">
        <v>407</v>
      </c>
      <c r="BV160" s="3" t="s">
        <v>407</v>
      </c>
      <c r="BY160" s="3" t="s">
        <v>407</v>
      </c>
      <c r="BZ160" s="3" t="s">
        <v>407</v>
      </c>
      <c r="CA160" s="3" t="s">
        <v>90</v>
      </c>
      <c r="CB160" s="3" t="s">
        <v>407</v>
      </c>
      <c r="CC160" s="3" t="s">
        <v>407</v>
      </c>
      <c r="CD160" s="3" t="s">
        <v>407</v>
      </c>
      <c r="CE160" s="85">
        <v>35849151</v>
      </c>
      <c r="CF160" s="82">
        <v>0</v>
      </c>
      <c r="CG160" s="82">
        <v>0</v>
      </c>
      <c r="CH160" s="82">
        <v>0</v>
      </c>
      <c r="CI160" s="82" t="s">
        <v>407</v>
      </c>
      <c r="CJ160" s="82">
        <v>0</v>
      </c>
      <c r="CK160" s="82">
        <v>0</v>
      </c>
      <c r="CL160" s="82" t="s">
        <v>407</v>
      </c>
      <c r="CM160" s="82" t="s">
        <v>407</v>
      </c>
      <c r="CN160" s="82">
        <v>35849151</v>
      </c>
      <c r="CO160" s="82" t="s">
        <v>407</v>
      </c>
      <c r="CP160" s="82" t="s">
        <v>407</v>
      </c>
      <c r="CQ160" s="82" t="s">
        <v>407</v>
      </c>
      <c r="CR160" s="131">
        <v>56</v>
      </c>
      <c r="CS160" s="131">
        <v>0</v>
      </c>
      <c r="CT160" s="131">
        <v>0</v>
      </c>
      <c r="CU160" s="132">
        <v>0</v>
      </c>
      <c r="CV160" s="3" t="s">
        <v>407</v>
      </c>
      <c r="CW160" s="79">
        <v>0</v>
      </c>
      <c r="CX160" s="131">
        <v>0</v>
      </c>
      <c r="CY160" s="131">
        <v>0</v>
      </c>
      <c r="CZ160" s="80" t="s">
        <v>407</v>
      </c>
      <c r="DA160" s="80" t="s">
        <v>407</v>
      </c>
      <c r="DB160" s="79">
        <v>0</v>
      </c>
      <c r="DC160" s="131">
        <v>62</v>
      </c>
      <c r="DD160" s="3" t="s">
        <v>407</v>
      </c>
      <c r="DE160" s="3" t="s">
        <v>407</v>
      </c>
      <c r="DF160" s="3" t="s">
        <v>407</v>
      </c>
      <c r="DG160" s="79">
        <v>62</v>
      </c>
      <c r="DH160" s="4">
        <v>118</v>
      </c>
      <c r="DI160" s="80">
        <v>106.35</v>
      </c>
      <c r="DJ160" s="217">
        <v>99.67</v>
      </c>
      <c r="DK160" s="80">
        <v>100.87</v>
      </c>
      <c r="DL160" s="3">
        <v>135</v>
      </c>
      <c r="DP160" s="1"/>
      <c r="DQ160" s="1"/>
    </row>
    <row r="161" spans="1:250" s="3" customFormat="1" ht="15" x14ac:dyDescent="0.25">
      <c r="A161" s="303">
        <v>251</v>
      </c>
      <c r="B161">
        <v>94</v>
      </c>
      <c r="C161" s="3" t="s">
        <v>91</v>
      </c>
      <c r="D161" s="3" t="s">
        <v>454</v>
      </c>
      <c r="E161" s="14">
        <v>2020</v>
      </c>
      <c r="F161" s="82">
        <v>4857</v>
      </c>
      <c r="G161" s="82">
        <v>1551342</v>
      </c>
      <c r="H161" s="82">
        <v>1130451</v>
      </c>
      <c r="I161" s="82">
        <v>999</v>
      </c>
      <c r="J161" s="82">
        <v>306215</v>
      </c>
      <c r="K161" s="82">
        <v>232131</v>
      </c>
      <c r="L161" s="131">
        <v>85</v>
      </c>
      <c r="M161" s="131">
        <v>0</v>
      </c>
      <c r="N161" s="131">
        <v>0</v>
      </c>
      <c r="O161" s="132">
        <v>0</v>
      </c>
      <c r="P161" s="3" t="s">
        <v>407</v>
      </c>
      <c r="Q161" s="79">
        <v>0</v>
      </c>
      <c r="R161" s="131">
        <v>18</v>
      </c>
      <c r="S161" s="131">
        <v>0</v>
      </c>
      <c r="T161" s="80" t="s">
        <v>407</v>
      </c>
      <c r="U161" s="80" t="s">
        <v>407</v>
      </c>
      <c r="V161" s="79">
        <v>18</v>
      </c>
      <c r="W161" s="131">
        <v>0</v>
      </c>
      <c r="X161" s="3" t="s">
        <v>407</v>
      </c>
      <c r="Y161" s="3" t="s">
        <v>407</v>
      </c>
      <c r="Z161" s="3" t="s">
        <v>407</v>
      </c>
      <c r="AA161" s="79">
        <v>0</v>
      </c>
      <c r="AB161" s="4">
        <v>103</v>
      </c>
      <c r="AC161" s="80">
        <v>106.36</v>
      </c>
      <c r="AD161" s="80">
        <v>99.68</v>
      </c>
      <c r="AE161" s="3">
        <v>100.88</v>
      </c>
      <c r="AF161" s="81">
        <v>130</v>
      </c>
      <c r="AG161" s="105">
        <v>14184269</v>
      </c>
      <c r="AH161" s="105">
        <v>0</v>
      </c>
      <c r="AI161" s="105">
        <v>0</v>
      </c>
      <c r="AJ161" s="105">
        <v>0</v>
      </c>
      <c r="AK161" s="82" t="s">
        <v>407</v>
      </c>
      <c r="AL161" s="135">
        <v>14184269</v>
      </c>
      <c r="AM161" s="135">
        <v>0</v>
      </c>
      <c r="AN161" s="82" t="s">
        <v>407</v>
      </c>
      <c r="AO161" s="82" t="s">
        <v>407</v>
      </c>
      <c r="AP161" s="105">
        <v>0</v>
      </c>
      <c r="AQ161" s="82" t="s">
        <v>407</v>
      </c>
      <c r="AR161" s="82" t="s">
        <v>407</v>
      </c>
      <c r="AS161" s="82" t="s">
        <v>407</v>
      </c>
      <c r="AT161" s="104">
        <v>2920</v>
      </c>
      <c r="AU161" s="82">
        <v>4198</v>
      </c>
      <c r="AV161" s="82">
        <v>3770</v>
      </c>
      <c r="AW161" s="80">
        <v>907.61</v>
      </c>
      <c r="AX161" s="82">
        <v>4857</v>
      </c>
      <c r="AY161" s="80">
        <v>5.3514340014946802</v>
      </c>
      <c r="AZ161" s="83">
        <v>6.7199999999999996E-2</v>
      </c>
      <c r="BA161" s="3">
        <v>577</v>
      </c>
      <c r="BB161" s="3">
        <v>8590</v>
      </c>
      <c r="BC161" s="123">
        <v>102.3</v>
      </c>
      <c r="BD161" s="3">
        <v>104.2</v>
      </c>
      <c r="BE161" s="86"/>
      <c r="BF161" s="86"/>
      <c r="BG161" s="86"/>
      <c r="BH161" s="86" t="s">
        <v>407</v>
      </c>
      <c r="BI161" s="92">
        <v>113</v>
      </c>
      <c r="BJ161" s="86"/>
      <c r="BK161" s="86" t="s">
        <v>407</v>
      </c>
      <c r="BL161" s="86" t="s">
        <v>407</v>
      </c>
      <c r="BM161" s="86"/>
      <c r="BN161" s="86" t="s">
        <v>407</v>
      </c>
      <c r="BO161" s="86" t="s">
        <v>407</v>
      </c>
      <c r="BP161" s="86" t="s">
        <v>407</v>
      </c>
      <c r="BQ161" s="86" t="s">
        <v>407</v>
      </c>
      <c r="BR161" s="86" t="s">
        <v>407</v>
      </c>
      <c r="BV161" s="3" t="s">
        <v>407</v>
      </c>
      <c r="BW161" s="3" t="s">
        <v>91</v>
      </c>
      <c r="BY161" s="3" t="s">
        <v>407</v>
      </c>
      <c r="BZ161" s="3" t="s">
        <v>407</v>
      </c>
      <c r="CB161" s="3" t="s">
        <v>407</v>
      </c>
      <c r="CC161" s="3" t="s">
        <v>407</v>
      </c>
      <c r="CD161" s="3" t="s">
        <v>407</v>
      </c>
      <c r="CE161" s="85">
        <v>17397175</v>
      </c>
      <c r="CF161" s="82">
        <v>0</v>
      </c>
      <c r="CG161" s="82">
        <v>0</v>
      </c>
      <c r="CH161" s="82">
        <v>0</v>
      </c>
      <c r="CI161" s="82" t="s">
        <v>407</v>
      </c>
      <c r="CJ161" s="82">
        <v>17397175</v>
      </c>
      <c r="CK161" s="82">
        <v>0</v>
      </c>
      <c r="CL161" s="82" t="s">
        <v>407</v>
      </c>
      <c r="CM161" s="82" t="s">
        <v>407</v>
      </c>
      <c r="CN161" s="82">
        <v>0</v>
      </c>
      <c r="CO161" s="82" t="s">
        <v>407</v>
      </c>
      <c r="CP161" s="82" t="s">
        <v>407</v>
      </c>
      <c r="CQ161" s="82" t="s">
        <v>407</v>
      </c>
      <c r="CR161" s="131">
        <v>85</v>
      </c>
      <c r="CS161" s="131">
        <v>0</v>
      </c>
      <c r="CT161" s="131">
        <v>0</v>
      </c>
      <c r="CU161" s="132">
        <v>0</v>
      </c>
      <c r="CV161" s="3" t="s">
        <v>407</v>
      </c>
      <c r="CW161" s="79">
        <v>0</v>
      </c>
      <c r="CX161" s="131">
        <v>18</v>
      </c>
      <c r="CY161" s="131">
        <v>0</v>
      </c>
      <c r="CZ161" s="80" t="s">
        <v>407</v>
      </c>
      <c r="DA161" s="80" t="s">
        <v>407</v>
      </c>
      <c r="DB161" s="79">
        <v>18</v>
      </c>
      <c r="DC161" s="131">
        <v>0</v>
      </c>
      <c r="DD161" s="3" t="s">
        <v>407</v>
      </c>
      <c r="DE161" s="3" t="s">
        <v>407</v>
      </c>
      <c r="DF161" s="3" t="s">
        <v>407</v>
      </c>
      <c r="DG161" s="79">
        <v>0</v>
      </c>
      <c r="DH161" s="4">
        <v>103</v>
      </c>
      <c r="DI161" s="80">
        <v>106.35</v>
      </c>
      <c r="DJ161" s="217">
        <v>99.67</v>
      </c>
      <c r="DK161" s="80">
        <v>100.87</v>
      </c>
      <c r="DL161" s="3">
        <v>135</v>
      </c>
      <c r="DP161" s="1"/>
      <c r="DQ161" s="1"/>
    </row>
    <row r="162" spans="1:250" s="3" customFormat="1" ht="15" x14ac:dyDescent="0.25">
      <c r="A162" s="303">
        <v>261</v>
      </c>
      <c r="B162">
        <v>172</v>
      </c>
      <c r="C162" s="1" t="s">
        <v>162</v>
      </c>
      <c r="D162" s="1" t="s">
        <v>455</v>
      </c>
      <c r="E162" s="14">
        <v>2020</v>
      </c>
      <c r="F162" s="82">
        <v>420891</v>
      </c>
      <c r="G162" s="82">
        <v>1551342</v>
      </c>
      <c r="H162" s="82">
        <v>1130451</v>
      </c>
      <c r="I162" s="82">
        <v>74084</v>
      </c>
      <c r="J162" s="82">
        <v>306215</v>
      </c>
      <c r="K162" s="82">
        <v>232131</v>
      </c>
      <c r="L162" s="131">
        <v>119</v>
      </c>
      <c r="M162" s="131">
        <v>0</v>
      </c>
      <c r="N162" s="131">
        <v>0</v>
      </c>
      <c r="O162" s="132">
        <v>0</v>
      </c>
      <c r="P162" s="3" t="s">
        <v>407</v>
      </c>
      <c r="Q162" s="79">
        <v>0</v>
      </c>
      <c r="R162" s="131">
        <v>0</v>
      </c>
      <c r="S162" s="131">
        <v>0</v>
      </c>
      <c r="T162" s="80" t="s">
        <v>407</v>
      </c>
      <c r="U162" s="80" t="s">
        <v>407</v>
      </c>
      <c r="V162" s="79">
        <v>0</v>
      </c>
      <c r="W162" s="131">
        <v>0</v>
      </c>
      <c r="X162" s="3" t="s">
        <v>407</v>
      </c>
      <c r="Y162" s="3" t="s">
        <v>407</v>
      </c>
      <c r="Z162" s="3" t="s">
        <v>407</v>
      </c>
      <c r="AA162" s="79">
        <v>0</v>
      </c>
      <c r="AB162" s="4">
        <v>119</v>
      </c>
      <c r="AC162" s="80">
        <v>106.36</v>
      </c>
      <c r="AD162" s="80">
        <v>99.68</v>
      </c>
      <c r="AE162" s="3">
        <v>100.88</v>
      </c>
      <c r="AF162" s="81">
        <v>130</v>
      </c>
      <c r="AG162" s="105">
        <v>2250884130</v>
      </c>
      <c r="AH162" s="105">
        <v>0</v>
      </c>
      <c r="AI162" s="105">
        <v>0</v>
      </c>
      <c r="AJ162" s="105">
        <v>0</v>
      </c>
      <c r="AK162" s="82" t="s">
        <v>407</v>
      </c>
      <c r="AL162" s="135">
        <v>0</v>
      </c>
      <c r="AM162" s="135">
        <v>0</v>
      </c>
      <c r="AN162" s="82" t="s">
        <v>407</v>
      </c>
      <c r="AO162" s="82" t="s">
        <v>407</v>
      </c>
      <c r="AP162" s="105">
        <v>0</v>
      </c>
      <c r="AQ162" s="82" t="s">
        <v>407</v>
      </c>
      <c r="AR162" s="82" t="s">
        <v>407</v>
      </c>
      <c r="AS162" s="82" t="s">
        <v>407</v>
      </c>
      <c r="AT162" s="104">
        <v>5348</v>
      </c>
      <c r="AU162" s="82">
        <v>4198</v>
      </c>
      <c r="AV162" s="82">
        <v>3770</v>
      </c>
      <c r="AW162" s="80">
        <v>4850.25</v>
      </c>
      <c r="AX162" s="82">
        <v>420891</v>
      </c>
      <c r="AY162" s="80">
        <v>86.777116102596196</v>
      </c>
      <c r="AZ162" s="83">
        <v>3.2000000000000001E-2</v>
      </c>
      <c r="BA162" s="3">
        <v>4496</v>
      </c>
      <c r="BB162" s="3">
        <v>140377</v>
      </c>
      <c r="BC162" s="123">
        <v>102.3</v>
      </c>
      <c r="BD162" s="3">
        <v>104.2</v>
      </c>
      <c r="BE162" s="86"/>
      <c r="BF162" s="86"/>
      <c r="BG162" s="86"/>
      <c r="BH162" s="86" t="s">
        <v>407</v>
      </c>
      <c r="BI162" s="92"/>
      <c r="BJ162" s="86"/>
      <c r="BK162" s="86" t="s">
        <v>407</v>
      </c>
      <c r="BL162" s="86" t="s">
        <v>407</v>
      </c>
      <c r="BM162" s="86"/>
      <c r="BN162" s="86" t="s">
        <v>407</v>
      </c>
      <c r="BO162" s="86" t="s">
        <v>407</v>
      </c>
      <c r="BP162" s="86" t="s">
        <v>407</v>
      </c>
      <c r="BQ162" s="86" t="s">
        <v>407</v>
      </c>
      <c r="BR162" s="86" t="s">
        <v>407</v>
      </c>
      <c r="BV162" s="3" t="s">
        <v>407</v>
      </c>
      <c r="BY162" s="3" t="s">
        <v>407</v>
      </c>
      <c r="BZ162" s="3" t="s">
        <v>407</v>
      </c>
      <c r="CB162" s="3" t="s">
        <v>407</v>
      </c>
      <c r="CC162" s="3" t="s">
        <v>407</v>
      </c>
      <c r="CD162" s="3" t="s">
        <v>407</v>
      </c>
      <c r="CE162" s="85">
        <v>1901250560</v>
      </c>
      <c r="CF162" s="82">
        <v>0</v>
      </c>
      <c r="CG162" s="82">
        <v>0</v>
      </c>
      <c r="CH162" s="82">
        <v>0</v>
      </c>
      <c r="CI162" s="82" t="s">
        <v>407</v>
      </c>
      <c r="CJ162" s="82">
        <v>0</v>
      </c>
      <c r="CK162" s="82">
        <v>0</v>
      </c>
      <c r="CL162" s="82" t="s">
        <v>407</v>
      </c>
      <c r="CM162" s="82" t="s">
        <v>407</v>
      </c>
      <c r="CN162" s="82">
        <v>0</v>
      </c>
      <c r="CO162" s="82" t="s">
        <v>407</v>
      </c>
      <c r="CP162" s="82" t="s">
        <v>407</v>
      </c>
      <c r="CQ162" s="82" t="s">
        <v>407</v>
      </c>
      <c r="CR162" s="131">
        <v>119</v>
      </c>
      <c r="CS162" s="131">
        <v>0</v>
      </c>
      <c r="CT162" s="131">
        <v>0</v>
      </c>
      <c r="CU162" s="132">
        <v>0</v>
      </c>
      <c r="CV162" s="3" t="s">
        <v>407</v>
      </c>
      <c r="CW162" s="79">
        <v>0</v>
      </c>
      <c r="CX162" s="131">
        <v>0</v>
      </c>
      <c r="CY162" s="131">
        <v>0</v>
      </c>
      <c r="CZ162" s="80" t="s">
        <v>407</v>
      </c>
      <c r="DA162" s="80" t="s">
        <v>407</v>
      </c>
      <c r="DB162" s="79">
        <v>0</v>
      </c>
      <c r="DC162" s="131">
        <v>0</v>
      </c>
      <c r="DD162" s="3" t="s">
        <v>407</v>
      </c>
      <c r="DE162" s="3" t="s">
        <v>407</v>
      </c>
      <c r="DF162" s="3" t="s">
        <v>407</v>
      </c>
      <c r="DG162" s="79">
        <v>0</v>
      </c>
      <c r="DH162" s="4">
        <v>119</v>
      </c>
      <c r="DI162" s="80">
        <v>106.35</v>
      </c>
      <c r="DJ162" s="217">
        <v>99.67</v>
      </c>
      <c r="DK162" s="80">
        <v>100.87</v>
      </c>
      <c r="DL162" s="3">
        <v>135</v>
      </c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</row>
    <row r="163" spans="1:250" s="3" customFormat="1" ht="15" x14ac:dyDescent="0.25">
      <c r="A163" s="303">
        <v>292</v>
      </c>
      <c r="B163">
        <v>33</v>
      </c>
      <c r="C163" s="3" t="s">
        <v>409</v>
      </c>
      <c r="D163" s="3" t="s">
        <v>443</v>
      </c>
      <c r="E163" s="14">
        <v>2020</v>
      </c>
      <c r="F163" s="82">
        <v>2858</v>
      </c>
      <c r="G163" s="82">
        <v>1551342</v>
      </c>
      <c r="H163" s="82">
        <v>1130451</v>
      </c>
      <c r="I163" s="82">
        <v>622</v>
      </c>
      <c r="J163" s="82">
        <v>306215</v>
      </c>
      <c r="K163" s="82">
        <v>232131</v>
      </c>
      <c r="L163" s="145">
        <v>124</v>
      </c>
      <c r="M163" s="145">
        <v>0</v>
      </c>
      <c r="N163" s="145">
        <v>0</v>
      </c>
      <c r="O163" s="133">
        <v>0</v>
      </c>
      <c r="P163" s="3" t="s">
        <v>407</v>
      </c>
      <c r="Q163" s="79">
        <v>0</v>
      </c>
      <c r="R163" s="145">
        <v>0</v>
      </c>
      <c r="S163" s="145">
        <v>0</v>
      </c>
      <c r="T163" s="80" t="s">
        <v>407</v>
      </c>
      <c r="U163" s="80" t="s">
        <v>407</v>
      </c>
      <c r="V163" s="79">
        <v>0</v>
      </c>
      <c r="W163" s="145">
        <v>0</v>
      </c>
      <c r="X163" s="3" t="s">
        <v>407</v>
      </c>
      <c r="Y163" s="3" t="s">
        <v>407</v>
      </c>
      <c r="Z163" s="3" t="s">
        <v>407</v>
      </c>
      <c r="AA163" s="79">
        <v>0</v>
      </c>
      <c r="AB163" s="80">
        <v>124</v>
      </c>
      <c r="AC163" s="80">
        <v>106.36</v>
      </c>
      <c r="AD163" s="80">
        <v>99.68</v>
      </c>
      <c r="AE163" s="3">
        <v>100.88</v>
      </c>
      <c r="AF163" s="81">
        <v>130</v>
      </c>
      <c r="AG163" s="127">
        <v>6788109</v>
      </c>
      <c r="AH163" s="127">
        <v>0</v>
      </c>
      <c r="AI163" s="127">
        <v>0</v>
      </c>
      <c r="AJ163" s="127">
        <v>0</v>
      </c>
      <c r="AK163" s="82" t="s">
        <v>407</v>
      </c>
      <c r="AL163" s="146">
        <v>0</v>
      </c>
      <c r="AM163" s="146">
        <v>0</v>
      </c>
      <c r="AN163" s="82" t="s">
        <v>407</v>
      </c>
      <c r="AO163" s="82" t="s">
        <v>407</v>
      </c>
      <c r="AP163" s="127">
        <v>0</v>
      </c>
      <c r="AQ163" s="82" t="s">
        <v>407</v>
      </c>
      <c r="AR163" s="82" t="s">
        <v>407</v>
      </c>
      <c r="AS163" s="82" t="s">
        <v>407</v>
      </c>
      <c r="AT163" s="130">
        <v>2375</v>
      </c>
      <c r="AU163" s="82">
        <v>4198</v>
      </c>
      <c r="AV163" s="82">
        <v>3770</v>
      </c>
      <c r="AW163" s="80">
        <v>119.64</v>
      </c>
      <c r="AX163" s="82">
        <v>2858</v>
      </c>
      <c r="AY163" s="80">
        <v>23.887987167854401</v>
      </c>
      <c r="AZ163" s="83">
        <v>1.0800000000000001E-2</v>
      </c>
      <c r="BA163" s="3">
        <v>414</v>
      </c>
      <c r="BB163" s="3">
        <v>38280</v>
      </c>
      <c r="BC163" s="123">
        <v>102.3</v>
      </c>
      <c r="BD163" s="3">
        <v>104.2</v>
      </c>
      <c r="BE163" s="86"/>
      <c r="BF163" s="86"/>
      <c r="BG163" s="86"/>
      <c r="BH163" s="86" t="s">
        <v>407</v>
      </c>
      <c r="BI163" s="92"/>
      <c r="BJ163" s="86"/>
      <c r="BK163" s="86" t="s">
        <v>407</v>
      </c>
      <c r="BL163" s="86" t="s">
        <v>407</v>
      </c>
      <c r="BM163" s="86"/>
      <c r="BN163" s="86" t="s">
        <v>407</v>
      </c>
      <c r="BO163" s="86" t="s">
        <v>407</v>
      </c>
      <c r="BP163" s="86" t="s">
        <v>407</v>
      </c>
      <c r="BQ163" s="86" t="s">
        <v>407</v>
      </c>
      <c r="BR163" s="86" t="s">
        <v>407</v>
      </c>
      <c r="BV163" s="3" t="s">
        <v>407</v>
      </c>
      <c r="BY163" s="3" t="s">
        <v>407</v>
      </c>
      <c r="BZ163" s="3" t="s">
        <v>407</v>
      </c>
      <c r="CB163" s="3" t="s">
        <v>407</v>
      </c>
      <c r="CC163" s="3" t="s">
        <v>407</v>
      </c>
      <c r="CD163" s="3" t="s">
        <v>407</v>
      </c>
      <c r="CE163" s="85">
        <v>10236286</v>
      </c>
      <c r="CF163" s="82">
        <v>0</v>
      </c>
      <c r="CG163" s="82">
        <v>0</v>
      </c>
      <c r="CH163" s="82">
        <v>0</v>
      </c>
      <c r="CI163" s="82" t="s">
        <v>407</v>
      </c>
      <c r="CJ163" s="82">
        <v>0</v>
      </c>
      <c r="CK163" s="82">
        <v>0</v>
      </c>
      <c r="CL163" s="82" t="s">
        <v>407</v>
      </c>
      <c r="CM163" s="82" t="s">
        <v>407</v>
      </c>
      <c r="CN163" s="82">
        <v>0</v>
      </c>
      <c r="CO163" s="82" t="s">
        <v>407</v>
      </c>
      <c r="CP163" s="82" t="s">
        <v>407</v>
      </c>
      <c r="CQ163" s="82" t="s">
        <v>407</v>
      </c>
      <c r="CR163" s="145">
        <v>124</v>
      </c>
      <c r="CS163" s="145">
        <v>0</v>
      </c>
      <c r="CT163" s="145">
        <v>0</v>
      </c>
      <c r="CU163" s="133">
        <v>0</v>
      </c>
      <c r="CV163" s="3" t="s">
        <v>407</v>
      </c>
      <c r="CW163" s="79">
        <v>0</v>
      </c>
      <c r="CX163" s="145">
        <v>0</v>
      </c>
      <c r="CY163" s="145">
        <v>0</v>
      </c>
      <c r="CZ163" s="80" t="s">
        <v>407</v>
      </c>
      <c r="DA163" s="80" t="s">
        <v>407</v>
      </c>
      <c r="DB163" s="79">
        <v>0</v>
      </c>
      <c r="DC163" s="145">
        <v>0</v>
      </c>
      <c r="DD163" s="3" t="s">
        <v>407</v>
      </c>
      <c r="DE163" s="3" t="s">
        <v>407</v>
      </c>
      <c r="DF163" s="3" t="s">
        <v>407</v>
      </c>
      <c r="DG163" s="79">
        <v>0</v>
      </c>
      <c r="DH163" s="80">
        <v>124</v>
      </c>
      <c r="DI163" s="80">
        <v>106.35</v>
      </c>
      <c r="DJ163" s="218">
        <v>99.67</v>
      </c>
      <c r="DK163" s="80">
        <v>100.87</v>
      </c>
      <c r="DL163" s="3">
        <v>135</v>
      </c>
    </row>
    <row r="164" spans="1:250" s="3" customFormat="1" ht="15" x14ac:dyDescent="0.25">
      <c r="A164" s="303">
        <v>293</v>
      </c>
      <c r="B164">
        <v>117</v>
      </c>
      <c r="C164" s="3" t="s">
        <v>111</v>
      </c>
      <c r="D164" s="3" t="s">
        <v>448</v>
      </c>
      <c r="E164" s="14">
        <v>2020</v>
      </c>
      <c r="F164" s="82">
        <v>24808</v>
      </c>
      <c r="G164" s="82">
        <v>1551342</v>
      </c>
      <c r="H164" s="82">
        <v>1130451</v>
      </c>
      <c r="I164" s="82">
        <v>4854</v>
      </c>
      <c r="J164" s="82">
        <v>306215</v>
      </c>
      <c r="K164" s="82">
        <v>232131</v>
      </c>
      <c r="L164" s="145">
        <v>85</v>
      </c>
      <c r="M164" s="145">
        <v>0</v>
      </c>
      <c r="N164" s="145">
        <v>0</v>
      </c>
      <c r="O164" s="133">
        <v>0</v>
      </c>
      <c r="P164" s="3" t="s">
        <v>407</v>
      </c>
      <c r="Q164" s="79">
        <v>0</v>
      </c>
      <c r="R164" s="145">
        <v>19</v>
      </c>
      <c r="S164" s="145">
        <v>0</v>
      </c>
      <c r="T164" s="80" t="s">
        <v>407</v>
      </c>
      <c r="U164" s="80" t="s">
        <v>407</v>
      </c>
      <c r="V164" s="79">
        <v>19</v>
      </c>
      <c r="W164" s="145">
        <v>0</v>
      </c>
      <c r="X164" s="3" t="s">
        <v>407</v>
      </c>
      <c r="Y164" s="3" t="s">
        <v>407</v>
      </c>
      <c r="Z164" s="3" t="s">
        <v>407</v>
      </c>
      <c r="AA164" s="79">
        <v>0</v>
      </c>
      <c r="AB164" s="80">
        <v>104</v>
      </c>
      <c r="AC164" s="80">
        <v>106.36</v>
      </c>
      <c r="AD164" s="80">
        <v>99.68</v>
      </c>
      <c r="AE164" s="3">
        <v>100.88</v>
      </c>
      <c r="AF164" s="81">
        <v>130</v>
      </c>
      <c r="AG164" s="127">
        <v>86583572</v>
      </c>
      <c r="AH164" s="127">
        <v>0</v>
      </c>
      <c r="AI164" s="127">
        <v>0</v>
      </c>
      <c r="AJ164" s="127">
        <v>0</v>
      </c>
      <c r="AK164" s="82" t="s">
        <v>407</v>
      </c>
      <c r="AL164" s="146">
        <v>86583572</v>
      </c>
      <c r="AM164" s="146">
        <v>0</v>
      </c>
      <c r="AN164" s="82" t="s">
        <v>407</v>
      </c>
      <c r="AO164" s="82" t="s">
        <v>407</v>
      </c>
      <c r="AP164" s="127">
        <v>0</v>
      </c>
      <c r="AQ164" s="82" t="s">
        <v>407</v>
      </c>
      <c r="AR164" s="82" t="s">
        <v>407</v>
      </c>
      <c r="AS164" s="82" t="s">
        <v>407</v>
      </c>
      <c r="AT164" s="130">
        <v>3490</v>
      </c>
      <c r="AU164" s="82">
        <v>4198</v>
      </c>
      <c r="AV164" s="82">
        <v>3770</v>
      </c>
      <c r="AW164" s="80">
        <v>707.32</v>
      </c>
      <c r="AX164" s="82">
        <v>24808</v>
      </c>
      <c r="AY164" s="80">
        <v>35.0731612824273</v>
      </c>
      <c r="AZ164" s="83">
        <v>8.2799999999999999E-2</v>
      </c>
      <c r="BA164" s="3">
        <v>4689</v>
      </c>
      <c r="BB164" s="3">
        <v>56636</v>
      </c>
      <c r="BC164" s="123">
        <v>102.3</v>
      </c>
      <c r="BD164" s="3">
        <v>104.2</v>
      </c>
      <c r="BE164" s="86"/>
      <c r="BF164" s="86"/>
      <c r="BG164" s="86"/>
      <c r="BH164" s="86" t="s">
        <v>407</v>
      </c>
      <c r="BI164" s="92">
        <v>578</v>
      </c>
      <c r="BJ164" s="86"/>
      <c r="BK164" s="86" t="s">
        <v>407</v>
      </c>
      <c r="BL164" s="86" t="s">
        <v>407</v>
      </c>
      <c r="BM164" s="86"/>
      <c r="BN164" s="86" t="s">
        <v>407</v>
      </c>
      <c r="BO164" s="86" t="s">
        <v>407</v>
      </c>
      <c r="BP164" s="86" t="s">
        <v>407</v>
      </c>
      <c r="BQ164" s="86" t="s">
        <v>407</v>
      </c>
      <c r="BR164" s="86" t="s">
        <v>407</v>
      </c>
      <c r="BV164" s="3" t="s">
        <v>407</v>
      </c>
      <c r="BW164" s="3" t="s">
        <v>111</v>
      </c>
      <c r="BY164" s="3" t="s">
        <v>407</v>
      </c>
      <c r="BZ164" s="3" t="s">
        <v>407</v>
      </c>
      <c r="CB164" s="3" t="s">
        <v>407</v>
      </c>
      <c r="CC164" s="3" t="s">
        <v>407</v>
      </c>
      <c r="CD164" s="3" t="s">
        <v>407</v>
      </c>
      <c r="CE164" s="85">
        <v>88853504</v>
      </c>
      <c r="CF164" s="82">
        <v>0</v>
      </c>
      <c r="CG164" s="82">
        <v>0</v>
      </c>
      <c r="CH164" s="82">
        <v>0</v>
      </c>
      <c r="CI164" s="82" t="s">
        <v>407</v>
      </c>
      <c r="CJ164" s="82">
        <v>88853504</v>
      </c>
      <c r="CK164" s="82">
        <v>0</v>
      </c>
      <c r="CL164" s="82" t="s">
        <v>407</v>
      </c>
      <c r="CM164" s="82" t="s">
        <v>407</v>
      </c>
      <c r="CN164" s="82">
        <v>0</v>
      </c>
      <c r="CO164" s="82" t="s">
        <v>407</v>
      </c>
      <c r="CP164" s="82" t="s">
        <v>407</v>
      </c>
      <c r="CQ164" s="82" t="s">
        <v>407</v>
      </c>
      <c r="CR164" s="145">
        <v>85</v>
      </c>
      <c r="CS164" s="145">
        <v>0</v>
      </c>
      <c r="CT164" s="145">
        <v>0</v>
      </c>
      <c r="CU164" s="133">
        <v>0</v>
      </c>
      <c r="CV164" s="3" t="s">
        <v>407</v>
      </c>
      <c r="CW164" s="79">
        <v>0</v>
      </c>
      <c r="CX164" s="145">
        <v>19</v>
      </c>
      <c r="CY164" s="145">
        <v>0</v>
      </c>
      <c r="CZ164" s="80" t="s">
        <v>407</v>
      </c>
      <c r="DA164" s="80" t="s">
        <v>407</v>
      </c>
      <c r="DB164" s="79">
        <v>19</v>
      </c>
      <c r="DC164" s="145">
        <v>0</v>
      </c>
      <c r="DD164" s="3" t="s">
        <v>407</v>
      </c>
      <c r="DE164" s="3" t="s">
        <v>407</v>
      </c>
      <c r="DF164" s="3" t="s">
        <v>407</v>
      </c>
      <c r="DG164" s="79">
        <v>0</v>
      </c>
      <c r="DH164" s="80">
        <v>104</v>
      </c>
      <c r="DI164" s="80">
        <v>106.35</v>
      </c>
      <c r="DJ164" s="218">
        <v>99.67</v>
      </c>
      <c r="DK164" s="80">
        <v>100.87</v>
      </c>
      <c r="DL164" s="3">
        <v>135</v>
      </c>
    </row>
    <row r="165" spans="1:250" s="3" customFormat="1" ht="15" x14ac:dyDescent="0.25">
      <c r="A165" s="303">
        <v>294</v>
      </c>
      <c r="B165">
        <v>157</v>
      </c>
      <c r="C165" s="3" t="s">
        <v>148</v>
      </c>
      <c r="D165" s="3" t="s">
        <v>452</v>
      </c>
      <c r="E165" s="14">
        <v>2020</v>
      </c>
      <c r="F165" s="82">
        <v>4951</v>
      </c>
      <c r="G165" s="82">
        <v>1551342</v>
      </c>
      <c r="H165" s="82">
        <v>1130451</v>
      </c>
      <c r="I165" s="82">
        <v>1039</v>
      </c>
      <c r="J165" s="82">
        <v>306215</v>
      </c>
      <c r="K165" s="82">
        <v>232131</v>
      </c>
      <c r="L165" s="145">
        <v>54</v>
      </c>
      <c r="M165" s="145">
        <v>43</v>
      </c>
      <c r="N165" s="145">
        <v>0</v>
      </c>
      <c r="O165" s="133">
        <v>0</v>
      </c>
      <c r="P165" s="3" t="s">
        <v>407</v>
      </c>
      <c r="Q165" s="79">
        <v>43</v>
      </c>
      <c r="R165" s="145">
        <v>20</v>
      </c>
      <c r="S165" s="145">
        <v>0</v>
      </c>
      <c r="T165" s="80" t="s">
        <v>407</v>
      </c>
      <c r="U165" s="80" t="s">
        <v>407</v>
      </c>
      <c r="V165" s="79">
        <v>20</v>
      </c>
      <c r="W165" s="145">
        <v>0</v>
      </c>
      <c r="X165" s="3" t="s">
        <v>407</v>
      </c>
      <c r="Y165" s="3" t="s">
        <v>407</v>
      </c>
      <c r="Z165" s="3" t="s">
        <v>407</v>
      </c>
      <c r="AA165" s="79">
        <v>0</v>
      </c>
      <c r="AB165" s="80">
        <v>117</v>
      </c>
      <c r="AC165" s="80">
        <v>106.36</v>
      </c>
      <c r="AD165" s="80">
        <v>99.68</v>
      </c>
      <c r="AE165" s="3">
        <v>100.88</v>
      </c>
      <c r="AF165" s="81">
        <v>130</v>
      </c>
      <c r="AG165" s="127">
        <v>11315643</v>
      </c>
      <c r="AH165" s="127">
        <v>11315643</v>
      </c>
      <c r="AI165" s="127">
        <v>0</v>
      </c>
      <c r="AJ165" s="127">
        <v>0</v>
      </c>
      <c r="AK165" s="82" t="s">
        <v>407</v>
      </c>
      <c r="AL165" s="146">
        <v>11315643</v>
      </c>
      <c r="AM165" s="146">
        <v>0</v>
      </c>
      <c r="AN165" s="82" t="s">
        <v>407</v>
      </c>
      <c r="AO165" s="82" t="s">
        <v>407</v>
      </c>
      <c r="AP165" s="127">
        <v>0</v>
      </c>
      <c r="AQ165" s="82" t="s">
        <v>407</v>
      </c>
      <c r="AR165" s="82" t="s">
        <v>407</v>
      </c>
      <c r="AS165" s="82" t="s">
        <v>407</v>
      </c>
      <c r="AT165" s="130">
        <v>2286</v>
      </c>
      <c r="AU165" s="82">
        <v>4198</v>
      </c>
      <c r="AV165" s="82">
        <v>3770</v>
      </c>
      <c r="AW165" s="80">
        <v>203.8</v>
      </c>
      <c r="AX165" s="82">
        <v>4951</v>
      </c>
      <c r="AY165" s="80">
        <v>24.293518813785699</v>
      </c>
      <c r="AZ165" s="83">
        <v>5.4699999999999999E-2</v>
      </c>
      <c r="BA165" s="3">
        <v>2136</v>
      </c>
      <c r="BB165" s="3">
        <v>39029</v>
      </c>
      <c r="BC165" s="123">
        <v>102.3</v>
      </c>
      <c r="BD165" s="3">
        <v>104.2</v>
      </c>
      <c r="BE165" s="86">
        <v>449</v>
      </c>
      <c r="BF165" s="86"/>
      <c r="BG165" s="86"/>
      <c r="BH165" s="86" t="s">
        <v>407</v>
      </c>
      <c r="BI165" s="92">
        <v>127</v>
      </c>
      <c r="BJ165" s="86"/>
      <c r="BK165" s="86" t="s">
        <v>407</v>
      </c>
      <c r="BL165" s="86" t="s">
        <v>407</v>
      </c>
      <c r="BM165" s="86"/>
      <c r="BN165" s="86" t="s">
        <v>407</v>
      </c>
      <c r="BO165" s="86" t="s">
        <v>407</v>
      </c>
      <c r="BP165" s="86" t="s">
        <v>407</v>
      </c>
      <c r="BQ165" s="86" t="s">
        <v>407</v>
      </c>
      <c r="BR165" s="86" t="s">
        <v>407</v>
      </c>
      <c r="BS165" s="3" t="s">
        <v>148</v>
      </c>
      <c r="BV165" s="3" t="s">
        <v>407</v>
      </c>
      <c r="BW165" s="3" t="s">
        <v>148</v>
      </c>
      <c r="BY165" s="3" t="s">
        <v>407</v>
      </c>
      <c r="BZ165" s="3" t="s">
        <v>407</v>
      </c>
      <c r="CB165" s="3" t="s">
        <v>407</v>
      </c>
      <c r="CC165" s="3" t="s">
        <v>407</v>
      </c>
      <c r="CD165" s="3" t="s">
        <v>407</v>
      </c>
      <c r="CE165" s="85">
        <v>17729664</v>
      </c>
      <c r="CF165" s="82">
        <v>17729664</v>
      </c>
      <c r="CG165" s="82">
        <v>0</v>
      </c>
      <c r="CH165" s="82">
        <v>0</v>
      </c>
      <c r="CI165" s="82" t="s">
        <v>407</v>
      </c>
      <c r="CJ165" s="82">
        <v>17729664</v>
      </c>
      <c r="CK165" s="82">
        <v>0</v>
      </c>
      <c r="CL165" s="82" t="s">
        <v>407</v>
      </c>
      <c r="CM165" s="82" t="s">
        <v>407</v>
      </c>
      <c r="CN165" s="82">
        <v>0</v>
      </c>
      <c r="CO165" s="82" t="s">
        <v>407</v>
      </c>
      <c r="CP165" s="82" t="s">
        <v>407</v>
      </c>
      <c r="CQ165" s="82" t="s">
        <v>407</v>
      </c>
      <c r="CR165" s="145">
        <v>54</v>
      </c>
      <c r="CS165" s="145">
        <v>43</v>
      </c>
      <c r="CT165" s="145">
        <v>0</v>
      </c>
      <c r="CU165" s="133">
        <v>0</v>
      </c>
      <c r="CV165" s="3" t="s">
        <v>407</v>
      </c>
      <c r="CW165" s="79">
        <v>43</v>
      </c>
      <c r="CX165" s="145">
        <v>20</v>
      </c>
      <c r="CY165" s="145">
        <v>0</v>
      </c>
      <c r="CZ165" s="80" t="s">
        <v>407</v>
      </c>
      <c r="DA165" s="80" t="s">
        <v>407</v>
      </c>
      <c r="DB165" s="79">
        <v>20</v>
      </c>
      <c r="DC165" s="145">
        <v>0</v>
      </c>
      <c r="DD165" s="3" t="s">
        <v>407</v>
      </c>
      <c r="DE165" s="3" t="s">
        <v>407</v>
      </c>
      <c r="DF165" s="3" t="s">
        <v>407</v>
      </c>
      <c r="DG165" s="79">
        <v>0</v>
      </c>
      <c r="DH165" s="80">
        <v>117</v>
      </c>
      <c r="DI165" s="80">
        <v>106.35</v>
      </c>
      <c r="DJ165" s="218">
        <v>99.67</v>
      </c>
      <c r="DK165" s="80">
        <v>100.87</v>
      </c>
      <c r="DL165" s="3">
        <v>135</v>
      </c>
    </row>
    <row r="166" spans="1:250" s="3" customFormat="1" ht="15" x14ac:dyDescent="0.25">
      <c r="A166" s="303">
        <v>295</v>
      </c>
      <c r="B166">
        <v>108</v>
      </c>
      <c r="C166" s="3" t="s">
        <v>104</v>
      </c>
      <c r="D166" s="3" t="s">
        <v>448</v>
      </c>
      <c r="E166" s="14">
        <v>2020</v>
      </c>
      <c r="F166" s="82">
        <v>23073</v>
      </c>
      <c r="G166" s="82">
        <v>1551342</v>
      </c>
      <c r="H166" s="82">
        <v>1130451</v>
      </c>
      <c r="I166" s="82">
        <v>4776</v>
      </c>
      <c r="J166" s="82">
        <v>306215</v>
      </c>
      <c r="K166" s="82">
        <v>232131</v>
      </c>
      <c r="L166" s="145">
        <v>87</v>
      </c>
      <c r="M166" s="145">
        <v>0</v>
      </c>
      <c r="N166" s="145">
        <v>0</v>
      </c>
      <c r="O166" s="133">
        <v>0</v>
      </c>
      <c r="P166" s="3" t="s">
        <v>407</v>
      </c>
      <c r="Q166" s="79">
        <v>0</v>
      </c>
      <c r="R166" s="145">
        <v>0</v>
      </c>
      <c r="S166" s="145">
        <v>0</v>
      </c>
      <c r="T166" s="80" t="s">
        <v>407</v>
      </c>
      <c r="U166" s="80" t="s">
        <v>407</v>
      </c>
      <c r="V166" s="79">
        <v>0</v>
      </c>
      <c r="W166" s="145">
        <v>0</v>
      </c>
      <c r="X166" s="3" t="s">
        <v>407</v>
      </c>
      <c r="Y166" s="3" t="s">
        <v>407</v>
      </c>
      <c r="Z166" s="3" t="s">
        <v>407</v>
      </c>
      <c r="AA166" s="79">
        <v>0</v>
      </c>
      <c r="AB166" s="80">
        <v>87</v>
      </c>
      <c r="AC166" s="80">
        <v>106.36</v>
      </c>
      <c r="AD166" s="80">
        <v>99.68</v>
      </c>
      <c r="AE166" s="3">
        <v>100.88</v>
      </c>
      <c r="AF166" s="81">
        <v>130</v>
      </c>
      <c r="AG166" s="127">
        <v>131536857</v>
      </c>
      <c r="AH166" s="127">
        <v>0</v>
      </c>
      <c r="AI166" s="127">
        <v>0</v>
      </c>
      <c r="AJ166" s="127">
        <v>0</v>
      </c>
      <c r="AK166" s="82" t="s">
        <v>407</v>
      </c>
      <c r="AL166" s="146">
        <v>0</v>
      </c>
      <c r="AM166" s="146">
        <v>0</v>
      </c>
      <c r="AN166" s="82" t="s">
        <v>407</v>
      </c>
      <c r="AO166" s="82" t="s">
        <v>407</v>
      </c>
      <c r="AP166" s="127">
        <v>0</v>
      </c>
      <c r="AQ166" s="82" t="s">
        <v>407</v>
      </c>
      <c r="AR166" s="82" t="s">
        <v>407</v>
      </c>
      <c r="AS166" s="82" t="s">
        <v>407</v>
      </c>
      <c r="AT166" s="130">
        <v>5701</v>
      </c>
      <c r="AU166" s="82">
        <v>4198</v>
      </c>
      <c r="AV166" s="82">
        <v>3770</v>
      </c>
      <c r="AW166" s="80">
        <v>760.91</v>
      </c>
      <c r="AX166" s="82">
        <v>23073</v>
      </c>
      <c r="AY166" s="80">
        <v>30.323000756196201</v>
      </c>
      <c r="AZ166" s="83">
        <v>0.14560000000000001</v>
      </c>
      <c r="BA166" s="3">
        <v>7181</v>
      </c>
      <c r="BB166" s="3">
        <v>49335</v>
      </c>
      <c r="BC166" s="123">
        <v>102.3</v>
      </c>
      <c r="BD166" s="3">
        <v>104.2</v>
      </c>
      <c r="BE166" s="86"/>
      <c r="BF166" s="86"/>
      <c r="BG166" s="86"/>
      <c r="BH166" s="86" t="s">
        <v>407</v>
      </c>
      <c r="BI166" s="92"/>
      <c r="BJ166" s="86"/>
      <c r="BK166" s="86" t="s">
        <v>407</v>
      </c>
      <c r="BL166" s="86" t="s">
        <v>407</v>
      </c>
      <c r="BM166" s="86"/>
      <c r="BN166" s="86" t="s">
        <v>407</v>
      </c>
      <c r="BO166" s="86" t="s">
        <v>407</v>
      </c>
      <c r="BP166" s="3" t="s">
        <v>407</v>
      </c>
      <c r="BQ166" s="3" t="s">
        <v>407</v>
      </c>
      <c r="BR166" s="3" t="s">
        <v>407</v>
      </c>
      <c r="BV166" s="3" t="s">
        <v>407</v>
      </c>
      <c r="BY166" s="3" t="s">
        <v>407</v>
      </c>
      <c r="BZ166" s="3" t="s">
        <v>407</v>
      </c>
      <c r="CB166" s="3" t="s">
        <v>407</v>
      </c>
      <c r="CC166" s="3" t="s">
        <v>407</v>
      </c>
      <c r="CD166" s="3" t="s">
        <v>407</v>
      </c>
      <c r="CE166" s="85">
        <v>106736636</v>
      </c>
      <c r="CF166" s="82">
        <v>0</v>
      </c>
      <c r="CG166" s="82">
        <v>0</v>
      </c>
      <c r="CH166" s="82">
        <v>0</v>
      </c>
      <c r="CI166" s="82" t="s">
        <v>407</v>
      </c>
      <c r="CJ166" s="82">
        <v>0</v>
      </c>
      <c r="CK166" s="82">
        <v>0</v>
      </c>
      <c r="CL166" s="82" t="s">
        <v>407</v>
      </c>
      <c r="CM166" s="82" t="s">
        <v>407</v>
      </c>
      <c r="CN166" s="82">
        <v>0</v>
      </c>
      <c r="CO166" s="82" t="s">
        <v>407</v>
      </c>
      <c r="CP166" s="82" t="s">
        <v>407</v>
      </c>
      <c r="CQ166" s="82" t="s">
        <v>407</v>
      </c>
      <c r="CR166" s="145">
        <v>87</v>
      </c>
      <c r="CS166" s="145">
        <v>0</v>
      </c>
      <c r="CT166" s="145">
        <v>0</v>
      </c>
      <c r="CU166" s="133">
        <v>0</v>
      </c>
      <c r="CV166" s="3" t="s">
        <v>407</v>
      </c>
      <c r="CW166" s="79">
        <v>0</v>
      </c>
      <c r="CX166" s="145">
        <v>0</v>
      </c>
      <c r="CY166" s="145">
        <v>0</v>
      </c>
      <c r="CZ166" s="80" t="s">
        <v>407</v>
      </c>
      <c r="DA166" s="80" t="s">
        <v>407</v>
      </c>
      <c r="DB166" s="79">
        <v>0</v>
      </c>
      <c r="DC166" s="145">
        <v>0</v>
      </c>
      <c r="DD166" s="3" t="s">
        <v>407</v>
      </c>
      <c r="DE166" s="3" t="s">
        <v>407</v>
      </c>
      <c r="DF166" s="3" t="s">
        <v>407</v>
      </c>
      <c r="DG166" s="79">
        <v>0</v>
      </c>
      <c r="DH166" s="80">
        <v>87</v>
      </c>
      <c r="DI166" s="80">
        <v>106.35</v>
      </c>
      <c r="DJ166" s="218">
        <v>99.67</v>
      </c>
      <c r="DK166" s="80">
        <v>100.87</v>
      </c>
      <c r="DL166" s="3">
        <v>135</v>
      </c>
    </row>
    <row r="167" spans="1:250" ht="15" x14ac:dyDescent="0.25">
      <c r="A167" s="303">
        <v>296</v>
      </c>
      <c r="B167">
        <v>132</v>
      </c>
      <c r="C167" s="3" t="s">
        <v>126</v>
      </c>
      <c r="D167" s="1" t="s">
        <v>450</v>
      </c>
      <c r="E167" s="14">
        <v>2020</v>
      </c>
      <c r="F167" s="82">
        <v>17345</v>
      </c>
      <c r="G167" s="82">
        <v>1551342</v>
      </c>
      <c r="H167" s="82">
        <v>1130451</v>
      </c>
      <c r="I167" s="82">
        <v>3426</v>
      </c>
      <c r="J167" s="82">
        <v>306215</v>
      </c>
      <c r="K167" s="82">
        <v>232131</v>
      </c>
      <c r="L167" s="131">
        <v>110</v>
      </c>
      <c r="M167" s="131">
        <v>0</v>
      </c>
      <c r="N167" s="131">
        <v>0</v>
      </c>
      <c r="O167" s="132">
        <v>0</v>
      </c>
      <c r="P167" s="3" t="s">
        <v>407</v>
      </c>
      <c r="Q167" s="79">
        <v>0</v>
      </c>
      <c r="R167" s="131">
        <v>0</v>
      </c>
      <c r="S167" s="131">
        <v>0</v>
      </c>
      <c r="T167" s="80" t="s">
        <v>407</v>
      </c>
      <c r="U167" s="80" t="s">
        <v>407</v>
      </c>
      <c r="V167" s="79">
        <v>0</v>
      </c>
      <c r="W167" s="131">
        <v>0</v>
      </c>
      <c r="X167" s="3" t="s">
        <v>407</v>
      </c>
      <c r="Y167" s="3" t="s">
        <v>407</v>
      </c>
      <c r="Z167" s="3" t="s">
        <v>407</v>
      </c>
      <c r="AA167" s="79">
        <v>0</v>
      </c>
      <c r="AB167" s="4">
        <v>110</v>
      </c>
      <c r="AC167" s="80">
        <v>106.36</v>
      </c>
      <c r="AD167" s="80">
        <v>99.68</v>
      </c>
      <c r="AE167" s="3">
        <v>100.88</v>
      </c>
      <c r="AF167" s="81">
        <v>130</v>
      </c>
      <c r="AG167" s="105">
        <v>43714750</v>
      </c>
      <c r="AH167" s="105">
        <v>0</v>
      </c>
      <c r="AI167" s="105">
        <v>0</v>
      </c>
      <c r="AJ167" s="105">
        <v>0</v>
      </c>
      <c r="AK167" s="82" t="s">
        <v>407</v>
      </c>
      <c r="AL167" s="135">
        <v>0</v>
      </c>
      <c r="AM167" s="135">
        <v>0</v>
      </c>
      <c r="AN167" s="82" t="s">
        <v>407</v>
      </c>
      <c r="AO167" s="82" t="s">
        <v>407</v>
      </c>
      <c r="AP167" s="105">
        <v>0</v>
      </c>
      <c r="AQ167" s="82" t="s">
        <v>407</v>
      </c>
      <c r="AR167" s="82" t="s">
        <v>407</v>
      </c>
      <c r="AS167" s="82" t="s">
        <v>407</v>
      </c>
      <c r="AT167" s="104">
        <v>2520</v>
      </c>
      <c r="AU167" s="82">
        <v>4198</v>
      </c>
      <c r="AV167" s="82">
        <v>3770</v>
      </c>
      <c r="AW167" s="80">
        <v>531.05999999999995</v>
      </c>
      <c r="AX167" s="82">
        <v>17345</v>
      </c>
      <c r="AY167" s="80">
        <v>32.660788944432703</v>
      </c>
      <c r="AZ167" s="83">
        <v>5.11E-2</v>
      </c>
      <c r="BA167" s="3">
        <v>2692</v>
      </c>
      <c r="BB167" s="3">
        <v>52634</v>
      </c>
      <c r="BC167" s="123">
        <v>102.3</v>
      </c>
      <c r="BD167" s="3">
        <v>104.2</v>
      </c>
      <c r="BE167" s="86"/>
      <c r="BF167" s="86"/>
      <c r="BG167" s="86"/>
      <c r="BH167" s="86" t="s">
        <v>407</v>
      </c>
      <c r="BI167" s="92"/>
      <c r="BJ167" s="86"/>
      <c r="BK167" s="86" t="s">
        <v>407</v>
      </c>
      <c r="BL167" s="86" t="s">
        <v>407</v>
      </c>
      <c r="BM167" s="86"/>
      <c r="BN167" s="86" t="s">
        <v>407</v>
      </c>
      <c r="BO167" s="86" t="s">
        <v>407</v>
      </c>
      <c r="BP167" s="86" t="s">
        <v>407</v>
      </c>
      <c r="BQ167" s="86" t="s">
        <v>407</v>
      </c>
      <c r="BR167" s="86" t="s">
        <v>407</v>
      </c>
      <c r="BS167" s="3"/>
      <c r="BT167" s="3"/>
      <c r="BU167" s="3"/>
      <c r="BV167" s="3" t="s">
        <v>407</v>
      </c>
      <c r="BW167" s="3"/>
      <c r="BX167" s="3"/>
      <c r="BY167" s="3" t="s">
        <v>407</v>
      </c>
      <c r="BZ167" s="3" t="s">
        <v>407</v>
      </c>
      <c r="CA167" s="3"/>
      <c r="CB167" s="3" t="s">
        <v>407</v>
      </c>
      <c r="CC167" s="3" t="s">
        <v>407</v>
      </c>
      <c r="CD167" s="3" t="s">
        <v>407</v>
      </c>
      <c r="CE167" s="85">
        <v>62126467</v>
      </c>
      <c r="CF167" s="82">
        <v>0</v>
      </c>
      <c r="CG167" s="82">
        <v>0</v>
      </c>
      <c r="CH167" s="82">
        <v>0</v>
      </c>
      <c r="CI167" s="82" t="s">
        <v>407</v>
      </c>
      <c r="CJ167" s="82">
        <v>0</v>
      </c>
      <c r="CK167" s="82">
        <v>0</v>
      </c>
      <c r="CL167" s="82" t="s">
        <v>407</v>
      </c>
      <c r="CM167" s="82" t="s">
        <v>407</v>
      </c>
      <c r="CN167" s="82">
        <v>0</v>
      </c>
      <c r="CO167" s="82" t="s">
        <v>407</v>
      </c>
      <c r="CP167" s="82" t="s">
        <v>407</v>
      </c>
      <c r="CQ167" s="82" t="s">
        <v>407</v>
      </c>
      <c r="CR167" s="131">
        <v>110</v>
      </c>
      <c r="CS167" s="131">
        <v>0</v>
      </c>
      <c r="CT167" s="131">
        <v>0</v>
      </c>
      <c r="CU167" s="132">
        <v>0</v>
      </c>
      <c r="CV167" s="3" t="s">
        <v>407</v>
      </c>
      <c r="CW167" s="79">
        <v>0</v>
      </c>
      <c r="CX167" s="131">
        <v>0</v>
      </c>
      <c r="CY167" s="131">
        <v>0</v>
      </c>
      <c r="CZ167" s="80" t="s">
        <v>407</v>
      </c>
      <c r="DA167" s="80" t="s">
        <v>407</v>
      </c>
      <c r="DB167" s="79">
        <v>0</v>
      </c>
      <c r="DC167" s="131">
        <v>0</v>
      </c>
      <c r="DD167" s="3" t="s">
        <v>407</v>
      </c>
      <c r="DE167" s="3" t="s">
        <v>407</v>
      </c>
      <c r="DF167" s="3" t="s">
        <v>407</v>
      </c>
      <c r="DG167" s="79">
        <v>0</v>
      </c>
      <c r="DH167" s="4">
        <v>110</v>
      </c>
      <c r="DI167" s="80">
        <v>106.35</v>
      </c>
      <c r="DJ167" s="217">
        <v>99.67</v>
      </c>
      <c r="DK167" s="80">
        <v>100.87</v>
      </c>
      <c r="DL167" s="3">
        <v>135</v>
      </c>
      <c r="DM167" s="3"/>
      <c r="DN167" s="3"/>
      <c r="DO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3"/>
      <c r="FS167" s="3"/>
      <c r="FT167" s="3"/>
      <c r="FU167" s="3"/>
      <c r="FV167" s="3"/>
      <c r="FW167" s="3"/>
      <c r="FX167" s="3"/>
      <c r="FY167" s="3"/>
      <c r="FZ167" s="3"/>
      <c r="GA167" s="3"/>
      <c r="GB167" s="3"/>
      <c r="GC167" s="3"/>
      <c r="GD167" s="3"/>
      <c r="GE167" s="3"/>
      <c r="GF167" s="3"/>
      <c r="GG167" s="3"/>
      <c r="GH167" s="3"/>
      <c r="GI167" s="3"/>
      <c r="GJ167" s="3"/>
      <c r="GK167" s="3"/>
      <c r="GL167" s="3"/>
      <c r="GM167" s="3"/>
      <c r="GN167" s="3"/>
      <c r="GO167" s="3"/>
      <c r="GP167" s="3"/>
      <c r="GQ167" s="3"/>
      <c r="GR167" s="3"/>
      <c r="GS167" s="3"/>
      <c r="GT167" s="3"/>
      <c r="GU167" s="3"/>
      <c r="GV167" s="3"/>
      <c r="GW167" s="3"/>
      <c r="GX167" s="3"/>
      <c r="GY167" s="3"/>
      <c r="GZ167" s="3"/>
      <c r="HA167" s="3"/>
      <c r="HB167" s="3"/>
      <c r="HC167" s="3"/>
      <c r="HD167" s="3"/>
      <c r="HE167" s="3"/>
      <c r="HF167" s="3"/>
      <c r="HG167" s="3"/>
      <c r="HH167" s="3"/>
      <c r="HI167" s="3"/>
      <c r="HJ167" s="3"/>
      <c r="HK167" s="3"/>
      <c r="HL167" s="3"/>
      <c r="HM167" s="3"/>
      <c r="HN167" s="3"/>
      <c r="HO167" s="3"/>
      <c r="HP167" s="3"/>
      <c r="HQ167" s="3"/>
      <c r="HR167" s="3"/>
      <c r="HS167" s="3"/>
      <c r="HT167" s="3"/>
      <c r="HU167" s="3"/>
      <c r="HV167" s="3"/>
      <c r="HW167" s="3"/>
      <c r="HX167" s="3"/>
      <c r="HY167" s="3"/>
      <c r="HZ167" s="3"/>
      <c r="IA167" s="3"/>
      <c r="IB167" s="3"/>
      <c r="IC167" s="3"/>
      <c r="ID167" s="3"/>
      <c r="IE167" s="3"/>
      <c r="IF167" s="3"/>
      <c r="IG167" s="3"/>
      <c r="IH167" s="3"/>
      <c r="II167" s="3"/>
      <c r="IJ167" s="3"/>
      <c r="IK167" s="3"/>
      <c r="IL167" s="3"/>
      <c r="IM167" s="3"/>
      <c r="IN167" s="3"/>
      <c r="IO167" s="3"/>
      <c r="IP167" s="3"/>
    </row>
    <row r="168" spans="1:250" s="3" customFormat="1" ht="15" x14ac:dyDescent="0.25">
      <c r="A168" s="303">
        <v>297</v>
      </c>
      <c r="B168">
        <v>129</v>
      </c>
      <c r="C168" s="3" t="s">
        <v>123</v>
      </c>
      <c r="D168" s="3" t="s">
        <v>450</v>
      </c>
      <c r="E168" s="14">
        <v>2020</v>
      </c>
      <c r="F168" s="82">
        <v>4879</v>
      </c>
      <c r="G168" s="82">
        <v>1551342</v>
      </c>
      <c r="H168" s="82">
        <v>1130451</v>
      </c>
      <c r="I168" s="82">
        <v>977</v>
      </c>
      <c r="J168" s="82">
        <v>306215</v>
      </c>
      <c r="K168" s="82">
        <v>232131</v>
      </c>
      <c r="L168" s="131">
        <v>120</v>
      </c>
      <c r="M168" s="131">
        <v>0</v>
      </c>
      <c r="N168" s="131">
        <v>0</v>
      </c>
      <c r="O168" s="132">
        <v>0</v>
      </c>
      <c r="P168" s="3" t="s">
        <v>407</v>
      </c>
      <c r="Q168" s="79">
        <v>0</v>
      </c>
      <c r="R168" s="131">
        <v>0</v>
      </c>
      <c r="S168" s="131">
        <v>0</v>
      </c>
      <c r="T168" s="80" t="s">
        <v>407</v>
      </c>
      <c r="U168" s="80" t="s">
        <v>407</v>
      </c>
      <c r="V168" s="79">
        <v>0</v>
      </c>
      <c r="W168" s="131">
        <v>0</v>
      </c>
      <c r="X168" s="3" t="s">
        <v>407</v>
      </c>
      <c r="Y168" s="3" t="s">
        <v>407</v>
      </c>
      <c r="Z168" s="3" t="s">
        <v>407</v>
      </c>
      <c r="AA168" s="79">
        <v>0</v>
      </c>
      <c r="AB168" s="4">
        <v>120</v>
      </c>
      <c r="AC168" s="80">
        <v>106.36</v>
      </c>
      <c r="AD168" s="80">
        <v>99.68</v>
      </c>
      <c r="AE168" s="3">
        <v>100.88</v>
      </c>
      <c r="AF168" s="81">
        <v>130</v>
      </c>
      <c r="AG168" s="105">
        <v>10142609</v>
      </c>
      <c r="AH168" s="105">
        <v>0</v>
      </c>
      <c r="AI168" s="105">
        <v>0</v>
      </c>
      <c r="AJ168" s="105">
        <v>0</v>
      </c>
      <c r="AK168" s="82" t="s">
        <v>407</v>
      </c>
      <c r="AL168" s="135">
        <v>0</v>
      </c>
      <c r="AM168" s="135">
        <v>0</v>
      </c>
      <c r="AN168" s="82" t="s">
        <v>407</v>
      </c>
      <c r="AO168" s="82" t="s">
        <v>407</v>
      </c>
      <c r="AP168" s="105">
        <v>0</v>
      </c>
      <c r="AQ168" s="82" t="s">
        <v>407</v>
      </c>
      <c r="AR168" s="82" t="s">
        <v>407</v>
      </c>
      <c r="AS168" s="82" t="s">
        <v>407</v>
      </c>
      <c r="AT168" s="104">
        <v>2079</v>
      </c>
      <c r="AU168" s="82">
        <v>4198</v>
      </c>
      <c r="AV168" s="82">
        <v>3770</v>
      </c>
      <c r="AW168" s="80">
        <v>167.09</v>
      </c>
      <c r="AX168" s="82">
        <v>4879</v>
      </c>
      <c r="AY168" s="80">
        <v>29.200297789477698</v>
      </c>
      <c r="AZ168" s="83">
        <v>0.3634</v>
      </c>
      <c r="BA168" s="3">
        <v>17168</v>
      </c>
      <c r="BB168" s="3">
        <v>47238</v>
      </c>
      <c r="BC168" s="123">
        <v>102.3</v>
      </c>
      <c r="BD168" s="3">
        <v>104.2</v>
      </c>
      <c r="BE168" s="86"/>
      <c r="BF168" s="86"/>
      <c r="BG168" s="86"/>
      <c r="BH168" s="86" t="s">
        <v>407</v>
      </c>
      <c r="BI168" s="92"/>
      <c r="BJ168" s="86"/>
      <c r="BK168" s="86" t="s">
        <v>407</v>
      </c>
      <c r="BL168" s="86" t="s">
        <v>407</v>
      </c>
      <c r="BM168" s="86"/>
      <c r="BN168" s="86" t="s">
        <v>407</v>
      </c>
      <c r="BO168" s="86" t="s">
        <v>407</v>
      </c>
      <c r="BP168" s="86" t="s">
        <v>407</v>
      </c>
      <c r="BQ168" s="86" t="s">
        <v>407</v>
      </c>
      <c r="BR168" s="86" t="s">
        <v>407</v>
      </c>
      <c r="BV168" s="3" t="s">
        <v>407</v>
      </c>
      <c r="BY168" s="3" t="s">
        <v>407</v>
      </c>
      <c r="BZ168" s="3" t="s">
        <v>407</v>
      </c>
      <c r="CB168" s="3" t="s">
        <v>407</v>
      </c>
      <c r="CC168" s="3" t="s">
        <v>407</v>
      </c>
      <c r="CD168" s="3" t="s">
        <v>407</v>
      </c>
      <c r="CE168" s="85">
        <v>17473307</v>
      </c>
      <c r="CF168" s="82">
        <v>0</v>
      </c>
      <c r="CG168" s="82">
        <v>0</v>
      </c>
      <c r="CH168" s="82">
        <v>0</v>
      </c>
      <c r="CI168" s="82" t="s">
        <v>407</v>
      </c>
      <c r="CJ168" s="82">
        <v>0</v>
      </c>
      <c r="CK168" s="82">
        <v>0</v>
      </c>
      <c r="CL168" s="82" t="s">
        <v>407</v>
      </c>
      <c r="CM168" s="82" t="s">
        <v>407</v>
      </c>
      <c r="CN168" s="82">
        <v>0</v>
      </c>
      <c r="CO168" s="82" t="s">
        <v>407</v>
      </c>
      <c r="CP168" s="82" t="s">
        <v>407</v>
      </c>
      <c r="CQ168" s="82" t="s">
        <v>407</v>
      </c>
      <c r="CR168" s="131">
        <v>120</v>
      </c>
      <c r="CS168" s="131">
        <v>0</v>
      </c>
      <c r="CT168" s="131">
        <v>0</v>
      </c>
      <c r="CU168" s="132">
        <v>0</v>
      </c>
      <c r="CV168" s="3" t="s">
        <v>407</v>
      </c>
      <c r="CW168" s="79">
        <v>0</v>
      </c>
      <c r="CX168" s="131">
        <v>0</v>
      </c>
      <c r="CY168" s="131">
        <v>0</v>
      </c>
      <c r="CZ168" s="80" t="s">
        <v>407</v>
      </c>
      <c r="DA168" s="80" t="s">
        <v>407</v>
      </c>
      <c r="DB168" s="79">
        <v>0</v>
      </c>
      <c r="DC168" s="131">
        <v>0</v>
      </c>
      <c r="DD168" s="3" t="s">
        <v>407</v>
      </c>
      <c r="DE168" s="3" t="s">
        <v>407</v>
      </c>
      <c r="DF168" s="3" t="s">
        <v>407</v>
      </c>
      <c r="DG168" s="79">
        <v>0</v>
      </c>
      <c r="DH168" s="4">
        <v>120</v>
      </c>
      <c r="DI168" s="80">
        <v>106.35</v>
      </c>
      <c r="DJ168" s="217">
        <v>99.67</v>
      </c>
      <c r="DK168" s="80">
        <v>100.87</v>
      </c>
      <c r="DL168" s="3">
        <v>135</v>
      </c>
      <c r="DM168" s="1"/>
      <c r="DN168" s="1"/>
      <c r="DO168" s="1"/>
      <c r="DP168" s="1"/>
      <c r="DQ168" s="1"/>
      <c r="DR168" s="1"/>
      <c r="DS168" s="1"/>
      <c r="DT168" s="1"/>
      <c r="DU168" s="1"/>
      <c r="DV168" s="91"/>
      <c r="DW168" s="91"/>
      <c r="DX168" s="91"/>
      <c r="DY168" s="91"/>
      <c r="DZ168" s="91"/>
      <c r="EA168" s="91"/>
      <c r="EB168" s="91"/>
      <c r="EC168" s="91"/>
      <c r="ED168" s="91"/>
      <c r="EE168" s="91"/>
      <c r="EF168" s="91"/>
      <c r="EG168" s="91"/>
      <c r="EH168" s="91"/>
      <c r="EI168" s="91"/>
      <c r="EJ168" s="91"/>
      <c r="EK168" s="91"/>
      <c r="EL168" s="91"/>
      <c r="EM168" s="91"/>
      <c r="EN168" s="91"/>
      <c r="EO168" s="91"/>
      <c r="EP168" s="91"/>
      <c r="EQ168" s="91"/>
      <c r="ER168" s="91"/>
      <c r="ES168" s="91"/>
      <c r="ET168" s="91"/>
      <c r="EU168" s="91"/>
      <c r="EV168" s="91"/>
      <c r="EW168" s="91"/>
      <c r="EX168" s="91"/>
      <c r="EY168" s="91"/>
      <c r="EZ168" s="91"/>
      <c r="FA168" s="91"/>
      <c r="FB168" s="91"/>
      <c r="FC168" s="91"/>
      <c r="FD168" s="91"/>
      <c r="FE168" s="91"/>
      <c r="FF168" s="91"/>
      <c r="FG168" s="91"/>
      <c r="FH168" s="91"/>
      <c r="FI168" s="91"/>
      <c r="FJ168" s="91"/>
      <c r="FK168" s="91"/>
      <c r="FL168" s="91"/>
      <c r="FM168" s="91"/>
      <c r="FN168" s="91"/>
      <c r="FO168" s="91"/>
      <c r="FP168" s="91"/>
      <c r="FQ168" s="91"/>
      <c r="FR168" s="91"/>
      <c r="FS168" s="91"/>
      <c r="FT168" s="91"/>
      <c r="FU168" s="91"/>
      <c r="FV168" s="91"/>
      <c r="FW168" s="91"/>
      <c r="FX168" s="91"/>
      <c r="FY168" s="91"/>
      <c r="FZ168" s="91"/>
      <c r="GA168" s="91"/>
      <c r="GB168" s="91"/>
      <c r="GC168" s="91"/>
      <c r="GD168" s="91"/>
      <c r="GE168" s="91"/>
      <c r="GF168" s="91"/>
      <c r="GG168" s="91"/>
      <c r="GH168" s="91"/>
      <c r="GI168" s="91"/>
      <c r="GJ168" s="91"/>
      <c r="GK168" s="91"/>
      <c r="GL168" s="91"/>
      <c r="GM168" s="91"/>
      <c r="GN168" s="91"/>
      <c r="GO168" s="91"/>
      <c r="GP168" s="91"/>
      <c r="GQ168" s="91"/>
      <c r="GR168" s="91"/>
      <c r="GS168" s="91"/>
      <c r="GT168" s="91"/>
      <c r="GU168" s="91"/>
      <c r="GV168" s="91"/>
      <c r="GW168" s="91"/>
      <c r="GX168" s="91"/>
      <c r="GY168" s="91"/>
      <c r="GZ168" s="91"/>
      <c r="HA168" s="91"/>
      <c r="HB168" s="91"/>
      <c r="HC168" s="91"/>
      <c r="HD168" s="91"/>
      <c r="HE168" s="91"/>
      <c r="HF168" s="91"/>
      <c r="HG168" s="91"/>
      <c r="HH168" s="91"/>
      <c r="HI168" s="91"/>
      <c r="HJ168" s="91"/>
      <c r="HK168" s="91"/>
      <c r="HL168" s="91"/>
      <c r="HM168" s="91"/>
      <c r="HN168" s="91"/>
      <c r="HO168" s="91"/>
      <c r="HP168" s="91"/>
      <c r="HQ168" s="91"/>
      <c r="HR168" s="91"/>
      <c r="HS168" s="91"/>
      <c r="HT168" s="91"/>
      <c r="HU168" s="91"/>
      <c r="HV168" s="91"/>
      <c r="HW168" s="91"/>
      <c r="HX168" s="91"/>
      <c r="HY168" s="91"/>
      <c r="HZ168" s="91"/>
      <c r="IA168" s="91"/>
      <c r="IB168" s="91"/>
      <c r="IC168" s="91"/>
      <c r="ID168" s="91"/>
      <c r="IE168" s="91"/>
      <c r="IF168" s="91"/>
      <c r="IG168" s="91"/>
      <c r="IH168" s="91"/>
      <c r="II168" s="91"/>
      <c r="IJ168" s="91"/>
      <c r="IK168" s="91"/>
      <c r="IL168" s="91"/>
      <c r="IM168" s="91"/>
      <c r="IN168" s="91"/>
      <c r="IO168" s="91"/>
      <c r="IP168" s="91"/>
    </row>
    <row r="169" spans="1:250" s="91" customFormat="1" ht="15" x14ac:dyDescent="0.25">
      <c r="A169" s="303">
        <v>298</v>
      </c>
      <c r="B169">
        <v>169</v>
      </c>
      <c r="C169" s="3" t="s">
        <v>159</v>
      </c>
      <c r="D169" s="3" t="s">
        <v>452</v>
      </c>
      <c r="E169" s="14">
        <v>2020</v>
      </c>
      <c r="F169" s="82">
        <v>6636</v>
      </c>
      <c r="G169" s="82">
        <v>1551342</v>
      </c>
      <c r="H169" s="82">
        <v>1130451</v>
      </c>
      <c r="I169" s="82">
        <v>1394</v>
      </c>
      <c r="J169" s="82">
        <v>306215</v>
      </c>
      <c r="K169" s="82">
        <v>232131</v>
      </c>
      <c r="L169" s="131">
        <v>27</v>
      </c>
      <c r="M169" s="131">
        <v>0</v>
      </c>
      <c r="N169" s="131">
        <v>0</v>
      </c>
      <c r="O169" s="132">
        <v>0</v>
      </c>
      <c r="P169" s="3" t="s">
        <v>407</v>
      </c>
      <c r="Q169" s="79">
        <v>0</v>
      </c>
      <c r="R169" s="131">
        <v>0</v>
      </c>
      <c r="S169" s="131">
        <v>0</v>
      </c>
      <c r="T169" s="80" t="s">
        <v>407</v>
      </c>
      <c r="U169" s="80" t="s">
        <v>407</v>
      </c>
      <c r="V169" s="79">
        <v>0</v>
      </c>
      <c r="W169" s="131">
        <v>63</v>
      </c>
      <c r="X169" s="3" t="s">
        <v>407</v>
      </c>
      <c r="Y169" s="3" t="s">
        <v>407</v>
      </c>
      <c r="Z169" s="3" t="s">
        <v>407</v>
      </c>
      <c r="AA169" s="79">
        <v>63</v>
      </c>
      <c r="AB169" s="4">
        <v>90</v>
      </c>
      <c r="AC169" s="80">
        <v>106.36</v>
      </c>
      <c r="AD169" s="80">
        <v>99.68</v>
      </c>
      <c r="AE169" s="3">
        <v>100.88</v>
      </c>
      <c r="AF169" s="81">
        <v>130</v>
      </c>
      <c r="AG169" s="304">
        <v>18927395</v>
      </c>
      <c r="AH169" s="105">
        <v>0</v>
      </c>
      <c r="AI169" s="105">
        <v>0</v>
      </c>
      <c r="AJ169" s="105">
        <v>0</v>
      </c>
      <c r="AK169" s="82" t="s">
        <v>407</v>
      </c>
      <c r="AL169" s="136">
        <v>0</v>
      </c>
      <c r="AM169" s="136">
        <v>0</v>
      </c>
      <c r="AN169" s="82" t="s">
        <v>407</v>
      </c>
      <c r="AO169" s="82" t="s">
        <v>407</v>
      </c>
      <c r="AP169" s="105">
        <v>18927395</v>
      </c>
      <c r="AQ169" s="82" t="s">
        <v>407</v>
      </c>
      <c r="AR169" s="82" t="s">
        <v>407</v>
      </c>
      <c r="AS169" s="82" t="s">
        <v>407</v>
      </c>
      <c r="AT169" s="219">
        <v>2852</v>
      </c>
      <c r="AU169" s="82">
        <v>4198</v>
      </c>
      <c r="AV169" s="82">
        <v>3770</v>
      </c>
      <c r="AW169" s="80">
        <v>346.77</v>
      </c>
      <c r="AX169" s="82">
        <v>6636</v>
      </c>
      <c r="AY169" s="80">
        <v>19.136565937553801</v>
      </c>
      <c r="AZ169" s="83">
        <v>2.8E-3</v>
      </c>
      <c r="BA169" s="3">
        <v>85</v>
      </c>
      <c r="BB169" s="3">
        <v>30692</v>
      </c>
      <c r="BC169" s="123">
        <v>102.3</v>
      </c>
      <c r="BD169" s="3">
        <v>104.2</v>
      </c>
      <c r="BE169" s="86"/>
      <c r="BF169" s="86"/>
      <c r="BG169" s="86"/>
      <c r="BH169" s="86" t="s">
        <v>407</v>
      </c>
      <c r="BI169" s="92"/>
      <c r="BJ169" s="86"/>
      <c r="BK169" s="86" t="s">
        <v>407</v>
      </c>
      <c r="BL169" s="86" t="s">
        <v>407</v>
      </c>
      <c r="BM169" s="86">
        <v>739</v>
      </c>
      <c r="BN169" s="86" t="s">
        <v>407</v>
      </c>
      <c r="BO169" s="86" t="s">
        <v>407</v>
      </c>
      <c r="BP169" s="86" t="s">
        <v>407</v>
      </c>
      <c r="BQ169" s="86" t="s">
        <v>407</v>
      </c>
      <c r="BR169" s="86" t="s">
        <v>407</v>
      </c>
      <c r="BS169" s="3"/>
      <c r="BT169" s="3"/>
      <c r="BU169" s="3"/>
      <c r="BV169" s="3" t="s">
        <v>407</v>
      </c>
      <c r="BW169" s="3"/>
      <c r="BX169" s="3"/>
      <c r="BY169" s="3" t="s">
        <v>407</v>
      </c>
      <c r="BZ169" s="3" t="s">
        <v>407</v>
      </c>
      <c r="CA169" s="3" t="s">
        <v>159</v>
      </c>
      <c r="CB169" s="3" t="s">
        <v>407</v>
      </c>
      <c r="CC169" s="3" t="s">
        <v>407</v>
      </c>
      <c r="CD169" s="3" t="s">
        <v>407</v>
      </c>
      <c r="CE169" s="85">
        <v>23768357</v>
      </c>
      <c r="CF169" s="82">
        <v>0</v>
      </c>
      <c r="CG169" s="82">
        <v>0</v>
      </c>
      <c r="CH169" s="82">
        <v>0</v>
      </c>
      <c r="CI169" s="82" t="s">
        <v>407</v>
      </c>
      <c r="CJ169" s="82">
        <v>0</v>
      </c>
      <c r="CK169" s="82">
        <v>0</v>
      </c>
      <c r="CL169" s="82" t="s">
        <v>407</v>
      </c>
      <c r="CM169" s="82" t="s">
        <v>407</v>
      </c>
      <c r="CN169" s="82">
        <v>23768357</v>
      </c>
      <c r="CO169" s="82" t="s">
        <v>407</v>
      </c>
      <c r="CP169" s="82" t="s">
        <v>407</v>
      </c>
      <c r="CQ169" s="82" t="s">
        <v>407</v>
      </c>
      <c r="CR169" s="131">
        <v>27</v>
      </c>
      <c r="CS169" s="131">
        <v>0</v>
      </c>
      <c r="CT169" s="131">
        <v>0</v>
      </c>
      <c r="CU169" s="132">
        <v>0</v>
      </c>
      <c r="CV169" s="3" t="s">
        <v>407</v>
      </c>
      <c r="CW169" s="79">
        <v>0</v>
      </c>
      <c r="CX169" s="131">
        <v>0</v>
      </c>
      <c r="CY169" s="131">
        <v>0</v>
      </c>
      <c r="CZ169" s="80" t="s">
        <v>407</v>
      </c>
      <c r="DA169" s="80" t="s">
        <v>407</v>
      </c>
      <c r="DB169" s="79">
        <v>0</v>
      </c>
      <c r="DC169" s="131">
        <v>63</v>
      </c>
      <c r="DD169" s="3" t="s">
        <v>407</v>
      </c>
      <c r="DE169" s="3" t="s">
        <v>407</v>
      </c>
      <c r="DF169" s="3" t="s">
        <v>407</v>
      </c>
      <c r="DG169" s="79">
        <v>63</v>
      </c>
      <c r="DH169" s="4">
        <v>90</v>
      </c>
      <c r="DI169" s="80">
        <v>106.35</v>
      </c>
      <c r="DJ169" s="217">
        <v>99.67</v>
      </c>
      <c r="DK169" s="80">
        <v>100.87</v>
      </c>
      <c r="DL169" s="3">
        <v>135</v>
      </c>
      <c r="DM169" s="3"/>
      <c r="DN169" s="3"/>
      <c r="DO169" s="3"/>
      <c r="DP169" s="1"/>
      <c r="DQ169" s="1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3"/>
      <c r="FS169" s="3"/>
      <c r="FT169" s="3"/>
      <c r="FU169" s="3"/>
      <c r="FV169" s="3"/>
      <c r="FW169" s="3"/>
      <c r="FX169" s="3"/>
      <c r="FY169" s="3"/>
      <c r="FZ169" s="3"/>
      <c r="GA169" s="3"/>
      <c r="GB169" s="3"/>
      <c r="GC169" s="3"/>
      <c r="GD169" s="3"/>
      <c r="GE169" s="3"/>
      <c r="GF169" s="3"/>
      <c r="GG169" s="3"/>
      <c r="GH169" s="3"/>
      <c r="GI169" s="3"/>
      <c r="GJ169" s="3"/>
      <c r="GK169" s="3"/>
      <c r="GL169" s="3"/>
      <c r="GM169" s="3"/>
      <c r="GN169" s="3"/>
      <c r="GO169" s="3"/>
      <c r="GP169" s="3"/>
      <c r="GQ169" s="3"/>
      <c r="GR169" s="3"/>
      <c r="GS169" s="3"/>
      <c r="GT169" s="3"/>
      <c r="GU169" s="3"/>
      <c r="GV169" s="3"/>
      <c r="GW169" s="3"/>
      <c r="GX169" s="3"/>
      <c r="GY169" s="3"/>
      <c r="GZ169" s="3"/>
      <c r="HA169" s="3"/>
      <c r="HB169" s="3"/>
      <c r="HC169" s="3"/>
      <c r="HD169" s="3"/>
      <c r="HE169" s="3"/>
      <c r="HF169" s="3"/>
      <c r="HG169" s="3"/>
      <c r="HH169" s="3"/>
      <c r="HI169" s="3"/>
      <c r="HJ169" s="3"/>
      <c r="HK169" s="3"/>
      <c r="HL169" s="3"/>
      <c r="HM169" s="3"/>
      <c r="HN169" s="3"/>
      <c r="HO169" s="3"/>
      <c r="HP169" s="3"/>
      <c r="HQ169" s="3"/>
      <c r="HR169" s="3"/>
      <c r="HS169" s="3"/>
      <c r="HT169" s="3"/>
      <c r="HU169" s="3"/>
      <c r="HV169" s="3"/>
      <c r="HW169" s="3"/>
      <c r="HX169" s="3"/>
      <c r="HY169" s="3"/>
      <c r="HZ169" s="3"/>
      <c r="IA169" s="3"/>
      <c r="IB169" s="3"/>
      <c r="IC169" s="3"/>
      <c r="ID169" s="3"/>
      <c r="IE169" s="3"/>
      <c r="IF169" s="3"/>
      <c r="IG169" s="3"/>
      <c r="IH169" s="3"/>
      <c r="II169" s="3"/>
      <c r="IJ169" s="3"/>
      <c r="IK169" s="3"/>
      <c r="IL169" s="3"/>
      <c r="IM169" s="3"/>
      <c r="IN169" s="3"/>
      <c r="IO169" s="3"/>
      <c r="IP169" s="3"/>
    </row>
    <row r="170" spans="1:250" s="220" customFormat="1" ht="15" x14ac:dyDescent="0.25">
      <c r="B170" s="220" t="s">
        <v>163</v>
      </c>
      <c r="E170" s="221"/>
      <c r="F170" s="306">
        <f>SUM(F8:F169)</f>
        <v>1551342</v>
      </c>
      <c r="G170" s="223"/>
      <c r="H170" s="223"/>
      <c r="I170" s="306">
        <f>SUM(I8:I169)</f>
        <v>306215</v>
      </c>
      <c r="J170" s="223"/>
      <c r="K170" s="223"/>
      <c r="L170" s="224"/>
      <c r="M170" s="224"/>
      <c r="N170" s="224"/>
      <c r="O170" s="224"/>
      <c r="P170" s="224"/>
      <c r="Q170" s="224"/>
      <c r="R170" s="224"/>
      <c r="S170" s="224"/>
      <c r="T170" s="224"/>
      <c r="U170" s="224"/>
      <c r="V170" s="224"/>
      <c r="W170" s="224"/>
      <c r="X170" s="224"/>
      <c r="Y170" s="224"/>
      <c r="Z170" s="224"/>
      <c r="AA170" s="224"/>
      <c r="AB170" s="225"/>
      <c r="AC170" s="223"/>
      <c r="AD170" s="223"/>
      <c r="AE170" s="223"/>
      <c r="AF170" s="226" t="s">
        <v>370</v>
      </c>
      <c r="AG170" s="307">
        <f>SUM(AG8:AG169)</f>
        <v>6512196908</v>
      </c>
      <c r="AH170" s="227"/>
      <c r="AI170" s="227"/>
      <c r="AJ170" s="222"/>
      <c r="AK170" s="222"/>
      <c r="AL170" s="227"/>
      <c r="AM170" s="227"/>
      <c r="AN170" s="222"/>
      <c r="AO170" s="222"/>
      <c r="AP170" s="222"/>
      <c r="AQ170" s="222"/>
      <c r="AR170" s="222"/>
      <c r="AS170" s="222"/>
      <c r="AT170" s="306">
        <f>ROUND(AG170/AX170,0)</f>
        <v>4198</v>
      </c>
      <c r="AU170" s="308"/>
      <c r="AV170" s="308"/>
      <c r="AW170" s="308"/>
      <c r="AX170" s="306">
        <f>SUM(AX8:AX169)</f>
        <v>1551342</v>
      </c>
      <c r="AY170" s="228"/>
      <c r="AZ170" s="229"/>
      <c r="BA170" s="223"/>
      <c r="BB170" s="223"/>
      <c r="BC170" s="223"/>
      <c r="BD170" s="222"/>
      <c r="BE170" s="221"/>
      <c r="BF170" s="221"/>
      <c r="BG170" s="221"/>
      <c r="BH170" s="221"/>
      <c r="BI170" s="221"/>
      <c r="BJ170" s="221"/>
      <c r="BK170" s="221"/>
      <c r="BL170" s="221"/>
      <c r="BM170" s="221"/>
      <c r="BN170" s="221"/>
      <c r="BO170" s="221"/>
      <c r="BP170" s="221"/>
      <c r="BQ170" s="221">
        <f>SUM(BQ6:BQ169)</f>
        <v>2012</v>
      </c>
      <c r="BR170" s="221">
        <f>SUM(BR6:BR169)</f>
        <v>2015</v>
      </c>
      <c r="BS170" s="223"/>
      <c r="BT170" s="223"/>
      <c r="BU170" s="223"/>
      <c r="BV170" s="223"/>
      <c r="BW170" s="223"/>
      <c r="BX170" s="223"/>
      <c r="BY170" s="223"/>
      <c r="BZ170" s="223"/>
      <c r="CA170" s="223"/>
      <c r="CB170" s="223"/>
      <c r="CC170" s="223"/>
      <c r="CD170" s="223"/>
      <c r="CE170" s="221">
        <f>SUM(CE8:CE169)</f>
        <v>6325376833</v>
      </c>
      <c r="CF170" s="221"/>
      <c r="CG170" s="221"/>
      <c r="CH170" s="221"/>
      <c r="CI170" s="221"/>
      <c r="CJ170" s="221"/>
      <c r="CK170" s="221"/>
      <c r="CL170" s="221"/>
      <c r="CM170" s="221"/>
      <c r="CN170" s="221"/>
      <c r="CO170" s="221"/>
      <c r="CP170" s="221"/>
      <c r="CQ170" s="221"/>
      <c r="CR170" s="230"/>
      <c r="CS170" s="230"/>
      <c r="CT170" s="230"/>
      <c r="CU170" s="230"/>
      <c r="CV170" s="230"/>
      <c r="CW170" s="224"/>
      <c r="CX170" s="230"/>
      <c r="CY170" s="230"/>
      <c r="CZ170" s="224"/>
      <c r="DA170" s="224"/>
      <c r="DB170" s="224"/>
      <c r="DC170" s="230"/>
      <c r="DD170" s="224"/>
      <c r="DE170" s="224"/>
      <c r="DF170" s="224"/>
      <c r="DG170" s="224"/>
      <c r="DH170" s="225"/>
      <c r="DI170" s="223"/>
      <c r="DJ170" s="223"/>
      <c r="DK170" s="223"/>
      <c r="DL170" s="226" t="s">
        <v>372</v>
      </c>
    </row>
    <row r="171" spans="1:250" s="84" customFormat="1" ht="15" x14ac:dyDescent="0.25">
      <c r="B171" s="84" t="s">
        <v>164</v>
      </c>
      <c r="E171" s="231"/>
      <c r="F171" s="307">
        <f>SUM(F8:F161,F163:F169)</f>
        <v>1130451</v>
      </c>
      <c r="G171" s="232"/>
      <c r="H171" s="86"/>
      <c r="I171" s="307">
        <f>SUM(I8:I161,I163:I169)</f>
        <v>232131</v>
      </c>
      <c r="J171" s="86"/>
      <c r="K171" s="86"/>
      <c r="L171" s="86"/>
      <c r="M171" s="86"/>
      <c r="N171" s="86"/>
      <c r="O171" s="86"/>
      <c r="P171" s="86"/>
      <c r="Q171" s="86"/>
      <c r="R171" s="86"/>
      <c r="S171" s="86"/>
      <c r="T171" s="86"/>
      <c r="U171" s="86"/>
      <c r="V171" s="86"/>
      <c r="W171" s="86"/>
      <c r="X171" s="86"/>
      <c r="Y171" s="86"/>
      <c r="Z171" s="86"/>
      <c r="AA171" s="86"/>
      <c r="AB171"/>
      <c r="AC171" s="86"/>
      <c r="AD171" s="86"/>
      <c r="AE171" s="86"/>
      <c r="AF171" s="233" t="s">
        <v>404</v>
      </c>
      <c r="AG171" s="307">
        <f>SUM(AG8:AG161,AG163:AG169)</f>
        <v>4261312778</v>
      </c>
      <c r="AH171" s="86"/>
      <c r="AI171" s="86"/>
      <c r="AJ171" s="86"/>
      <c r="AK171" s="86"/>
      <c r="AL171" s="86"/>
      <c r="AM171" s="86"/>
      <c r="AN171" s="86"/>
      <c r="AO171" s="86"/>
      <c r="AP171" s="86"/>
      <c r="AQ171" s="86"/>
      <c r="AR171" s="86"/>
      <c r="AS171" s="86"/>
      <c r="AT171" s="307">
        <f t="shared" ref="AT171:AT172" si="6">ROUND(AG171/AX171,0)</f>
        <v>3770</v>
      </c>
      <c r="AU171" s="309"/>
      <c r="AV171" s="309"/>
      <c r="AW171" s="309"/>
      <c r="AX171" s="307">
        <f>SUM(AX8:AX161,AX163:AX169)</f>
        <v>1130451</v>
      </c>
      <c r="AY171" s="86"/>
      <c r="AZ171" s="86"/>
      <c r="BA171" s="86"/>
      <c r="BB171" s="86"/>
      <c r="BC171" s="86"/>
      <c r="BD171" s="86"/>
      <c r="BE171" s="231"/>
      <c r="BF171" s="231"/>
      <c r="BG171" s="231"/>
      <c r="BH171" s="231"/>
      <c r="BI171" s="231"/>
      <c r="BJ171" s="231"/>
      <c r="BK171" s="231"/>
      <c r="BL171" s="231"/>
      <c r="BM171" s="231"/>
      <c r="BN171" s="231"/>
      <c r="BO171" s="231"/>
      <c r="BP171" s="231"/>
      <c r="BQ171" s="231">
        <f>SUM(BQ6:BQ165,BQ167:BQ169)</f>
        <v>2012</v>
      </c>
      <c r="BR171" s="231">
        <f>SUM(BR6:BR165,BR167:BR169)</f>
        <v>2015</v>
      </c>
      <c r="BS171" s="86"/>
      <c r="BT171" s="86"/>
      <c r="BU171" s="86"/>
      <c r="BV171" s="86"/>
      <c r="BW171" s="86"/>
      <c r="BX171" s="86"/>
      <c r="BY171" s="86"/>
      <c r="BZ171" s="86"/>
      <c r="CA171" s="86"/>
      <c r="CB171" s="86"/>
      <c r="CC171" s="86"/>
      <c r="CD171" s="86"/>
      <c r="CE171" s="231">
        <f>SUM(CE8:CE161,CE163:CE169)</f>
        <v>4424126273</v>
      </c>
      <c r="CF171" s="231"/>
      <c r="CG171" s="231"/>
      <c r="CH171" s="231"/>
      <c r="CI171" s="231"/>
      <c r="CJ171" s="231"/>
      <c r="CK171" s="231"/>
      <c r="CL171" s="231"/>
      <c r="CM171" s="231"/>
      <c r="CN171" s="231"/>
      <c r="CO171" s="231"/>
      <c r="CP171" s="231"/>
      <c r="CQ171" s="231"/>
      <c r="CR171" s="86"/>
      <c r="CS171" s="86"/>
      <c r="CT171" s="86"/>
      <c r="CU171" s="86"/>
      <c r="CV171" s="86"/>
      <c r="CW171" s="86"/>
      <c r="CX171" s="86"/>
      <c r="CY171" s="86"/>
      <c r="CZ171" s="86"/>
      <c r="DA171" s="86"/>
      <c r="DB171" s="86"/>
      <c r="DC171" s="86"/>
      <c r="DD171" s="86"/>
      <c r="DE171" s="86"/>
      <c r="DF171" s="86"/>
      <c r="DG171" s="86"/>
      <c r="DH171"/>
      <c r="DI171" s="86"/>
      <c r="DJ171" s="86"/>
      <c r="DK171" s="86"/>
      <c r="DL171" s="233" t="s">
        <v>404</v>
      </c>
    </row>
    <row r="172" spans="1:250" s="234" customFormat="1" x14ac:dyDescent="0.2">
      <c r="B172" s="234" t="s">
        <v>165</v>
      </c>
      <c r="E172" s="235"/>
      <c r="F172" s="310">
        <f>SUM(F8:F148,F150:F161,F163:F169)</f>
        <v>1016364</v>
      </c>
      <c r="G172" s="236"/>
      <c r="H172" s="87"/>
      <c r="I172" s="310">
        <f>SUM(I8:I148,I150:I161,I163:I169)</f>
        <v>209360</v>
      </c>
      <c r="J172" s="87"/>
      <c r="K172" s="87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87"/>
      <c r="AC172" s="87"/>
      <c r="AD172" s="87"/>
      <c r="AE172" s="87"/>
      <c r="AF172" s="101" t="s">
        <v>371</v>
      </c>
      <c r="AG172" s="310">
        <f>SUM(AG8:AG148,AG150:AG161,AG163:AG169)</f>
        <v>3959284978</v>
      </c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310">
        <f t="shared" si="6"/>
        <v>3896</v>
      </c>
      <c r="AU172" s="311"/>
      <c r="AV172" s="311"/>
      <c r="AW172" s="311"/>
      <c r="AX172" s="310">
        <f>SUM(AX8:AX148,AX150:AX161,AX163:AX169)</f>
        <v>1016364</v>
      </c>
      <c r="AY172" s="87"/>
      <c r="AZ172" s="87"/>
      <c r="BA172" s="87"/>
      <c r="BB172" s="87"/>
      <c r="BC172" s="87"/>
      <c r="BD172" s="87"/>
      <c r="BE172" s="235"/>
      <c r="BF172" s="235"/>
      <c r="BG172" s="235"/>
      <c r="BH172" s="235"/>
      <c r="BI172" s="235"/>
      <c r="BJ172" s="235"/>
      <c r="BK172" s="235"/>
      <c r="BL172" s="235"/>
      <c r="BM172" s="235"/>
      <c r="BN172" s="235"/>
      <c r="BO172" s="235"/>
      <c r="BP172" s="235"/>
      <c r="BQ172" s="235">
        <f>SUM(BQ6:BQ150,BQ152:BQ165,BQ167:BQ169)</f>
        <v>2012</v>
      </c>
      <c r="BR172" s="235">
        <f>SUM(BR6:BR150,BR152:BR165,BR167:BR169)</f>
        <v>2015</v>
      </c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235">
        <f>SUM(CE8:CE148,CE150:CE161,CE163:CE169)</f>
        <v>4015484171</v>
      </c>
      <c r="CF172" s="235"/>
      <c r="CG172" s="235"/>
      <c r="CH172" s="235"/>
      <c r="CI172" s="235"/>
      <c r="CJ172" s="235"/>
      <c r="CK172" s="235"/>
      <c r="CL172" s="235"/>
      <c r="CM172" s="235"/>
      <c r="CN172" s="235"/>
      <c r="CO172" s="235"/>
      <c r="CP172" s="235"/>
      <c r="CQ172" s="235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  <c r="DK172" s="87"/>
      <c r="DL172" s="101" t="s">
        <v>371</v>
      </c>
    </row>
    <row r="173" spans="1:250" x14ac:dyDescent="0.2"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R173" s="3"/>
      <c r="S173" s="3"/>
      <c r="T173" s="3"/>
      <c r="U173" s="3"/>
      <c r="W173" s="3"/>
      <c r="X173" s="3"/>
      <c r="Y173" s="3"/>
      <c r="Z173" s="3"/>
      <c r="AA173" s="3"/>
      <c r="AB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</row>
    <row r="174" spans="1:250" x14ac:dyDescent="0.2">
      <c r="A174" s="2" t="s">
        <v>333</v>
      </c>
      <c r="B174" s="1" t="s">
        <v>334</v>
      </c>
      <c r="E174" s="106"/>
      <c r="F174" s="106"/>
      <c r="G174" s="3"/>
      <c r="H174" s="3"/>
      <c r="I174" s="106"/>
      <c r="J174" s="3"/>
      <c r="K174" s="3"/>
      <c r="L174" s="3"/>
      <c r="M174" s="3"/>
      <c r="N174" s="3"/>
      <c r="O174" s="3"/>
      <c r="P174" s="3"/>
      <c r="R174" s="3"/>
      <c r="S174" s="3"/>
      <c r="T174" s="3"/>
      <c r="U174" s="3"/>
      <c r="W174" s="3"/>
      <c r="X174" s="3"/>
      <c r="Y174" s="3"/>
      <c r="Z174" s="3"/>
      <c r="AA174" s="3"/>
      <c r="AB174" s="3"/>
      <c r="AG174" s="89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82"/>
      <c r="BF174" s="3"/>
      <c r="BG174" s="3"/>
      <c r="BH174" s="3"/>
      <c r="BI174" s="82"/>
      <c r="BJ174" s="3"/>
      <c r="BK174" s="3"/>
      <c r="BL174" s="3"/>
      <c r="BM174" s="3"/>
      <c r="BN174" s="3"/>
      <c r="BO174" s="3"/>
      <c r="BP174" s="3"/>
      <c r="BQ174" s="3"/>
      <c r="BR174" s="3"/>
    </row>
    <row r="175" spans="1:250" x14ac:dyDescent="0.2">
      <c r="B175" s="147" t="s">
        <v>410</v>
      </c>
      <c r="C175" s="147"/>
      <c r="D175" s="147"/>
      <c r="E175" s="88"/>
      <c r="F175" s="88"/>
      <c r="I175" s="88"/>
      <c r="AG175" s="89"/>
    </row>
    <row r="176" spans="1:250" x14ac:dyDescent="0.2">
      <c r="B176" s="148" t="s">
        <v>411</v>
      </c>
      <c r="C176" s="148"/>
      <c r="D176" s="148"/>
      <c r="E176" s="88"/>
      <c r="F176" s="88"/>
      <c r="I176" s="88"/>
      <c r="AG176" s="82"/>
    </row>
    <row r="177" spans="2:4" ht="12.75" customHeight="1" x14ac:dyDescent="0.2">
      <c r="B177" s="149" t="s">
        <v>412</v>
      </c>
      <c r="C177" s="149"/>
      <c r="D177" s="149"/>
    </row>
    <row r="178" spans="2:4" ht="12.75" customHeight="1" x14ac:dyDescent="0.2">
      <c r="B178" s="150" t="s">
        <v>413</v>
      </c>
      <c r="C178" s="150"/>
      <c r="D178" s="150"/>
    </row>
    <row r="179" spans="2:4" ht="12.75" customHeight="1" x14ac:dyDescent="0.2"/>
    <row r="180" spans="2:4" ht="12.75" customHeight="1" x14ac:dyDescent="0.2"/>
    <row r="181" spans="2:4" ht="12.75" customHeight="1" x14ac:dyDescent="0.2"/>
    <row r="182" spans="2:4" ht="12.75" customHeight="1" x14ac:dyDescent="0.2"/>
    <row r="183" spans="2:4" ht="12.75" customHeight="1" x14ac:dyDescent="0.2"/>
    <row r="184" spans="2:4" ht="12.75" customHeight="1" x14ac:dyDescent="0.2"/>
    <row r="185" spans="2:4" ht="12.75" customHeight="1" x14ac:dyDescent="0.2"/>
    <row r="186" spans="2:4" ht="12.75" customHeight="1" x14ac:dyDescent="0.2"/>
    <row r="187" spans="2:4" ht="12.75" customHeight="1" x14ac:dyDescent="0.2"/>
    <row r="188" spans="2:4" ht="12.75" customHeight="1" x14ac:dyDescent="0.2"/>
    <row r="189" spans="2:4" ht="12.75" customHeight="1" x14ac:dyDescent="0.2"/>
    <row r="190" spans="2:4" ht="12.75" customHeight="1" x14ac:dyDescent="0.2"/>
    <row r="191" spans="2:4" ht="12.75" customHeight="1" x14ac:dyDescent="0.2"/>
    <row r="192" spans="2:4" ht="12.75" customHeight="1" x14ac:dyDescent="0.2"/>
    <row r="193" ht="12.75" customHeight="1" x14ac:dyDescent="0.2"/>
    <row r="194" ht="12.75" customHeight="1" x14ac:dyDescent="0.2"/>
    <row r="195" ht="12.75" customHeight="1" x14ac:dyDescent="0.2"/>
    <row r="196" ht="12.75" hidden="1" customHeight="1" x14ac:dyDescent="0.2"/>
    <row r="197" ht="12.75" hidden="1" customHeight="1" x14ac:dyDescent="0.2"/>
    <row r="198" ht="12.75" hidden="1" customHeight="1" x14ac:dyDescent="0.2"/>
    <row r="199" ht="12.75" hidden="1" customHeight="1" x14ac:dyDescent="0.2"/>
    <row r="200" ht="12.75" hidden="1" customHeight="1" x14ac:dyDescent="0.2"/>
    <row r="201" ht="12.75" hidden="1" customHeight="1" x14ac:dyDescent="0.2"/>
    <row r="202" ht="12.75" hidden="1" customHeight="1" x14ac:dyDescent="0.2"/>
    <row r="203" ht="12.75" hidden="1" customHeight="1" x14ac:dyDescent="0.2"/>
    <row r="204" ht="12.75" hidden="1" customHeight="1" x14ac:dyDescent="0.2"/>
    <row r="205" ht="12.75" hidden="1" customHeight="1" x14ac:dyDescent="0.2"/>
    <row r="206" ht="12.75" hidden="1" customHeight="1" x14ac:dyDescent="0.2"/>
    <row r="207" ht="12.75" hidden="1" customHeight="1" x14ac:dyDescent="0.2"/>
  </sheetData>
  <sheetProtection algorithmName="SHA-512" hashValue="yD+S0kylwO6xm7OPuje63pdREIhbQjWbSo/IztpUQxbA48Vx3Q9UtIgU2xA+12+Ioi/y+l17q7pxNT+uo55lSg==" saltValue="zZz/lOIDm1ALRlay3KMVfg==" spinCount="100000" sheet="1" selectLockedCells="1"/>
  <pageMargins left="0.70866141732283472" right="0.70866141732283472" top="0.78740157480314965" bottom="0.78740157480314965" header="0.31496062992125984" footer="0.31496062992125984"/>
  <pageSetup paperSize="8" scale="39" fitToWidth="7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50"/>
  <sheetViews>
    <sheetView zoomScaleNormal="100" workbookViewId="0"/>
  </sheetViews>
  <sheetFormatPr baseColWidth="10" defaultColWidth="0" defaultRowHeight="12.75" zeroHeight="1" x14ac:dyDescent="0.2"/>
  <cols>
    <col min="1" max="1" width="4.85546875" style="1" customWidth="1"/>
    <col min="2" max="2" width="36.7109375" style="1" customWidth="1"/>
    <col min="3" max="3" width="11.28515625" style="1" customWidth="1"/>
    <col min="4" max="6" width="11.42578125" style="1" customWidth="1"/>
    <col min="7" max="16384" width="11.42578125" style="1" hidden="1"/>
  </cols>
  <sheetData>
    <row r="1" spans="1:6" x14ac:dyDescent="0.2">
      <c r="B1" s="1">
        <v>2</v>
      </c>
      <c r="C1" s="1">
        <v>3</v>
      </c>
      <c r="D1" s="1">
        <v>4</v>
      </c>
      <c r="E1" s="1">
        <v>5</v>
      </c>
      <c r="F1" s="1">
        <v>6</v>
      </c>
    </row>
    <row r="2" spans="1:6" x14ac:dyDescent="0.2">
      <c r="A2" s="2" t="s">
        <v>254</v>
      </c>
    </row>
    <row r="3" spans="1:6" x14ac:dyDescent="0.2"/>
    <row r="4" spans="1:6" x14ac:dyDescent="0.2">
      <c r="A4" s="6" t="s">
        <v>232</v>
      </c>
    </row>
    <row r="5" spans="1:6" x14ac:dyDescent="0.2">
      <c r="B5" s="1" t="s">
        <v>239</v>
      </c>
      <c r="C5" s="7">
        <v>0.95</v>
      </c>
    </row>
    <row r="6" spans="1:6" x14ac:dyDescent="0.2"/>
    <row r="7" spans="1:6" x14ac:dyDescent="0.2">
      <c r="A7" s="6" t="s">
        <v>233</v>
      </c>
    </row>
    <row r="8" spans="1:6" x14ac:dyDescent="0.2">
      <c r="B8" s="1" t="s">
        <v>241</v>
      </c>
      <c r="C8" s="7">
        <v>1.1000000000000001</v>
      </c>
    </row>
    <row r="9" spans="1:6" x14ac:dyDescent="0.2">
      <c r="B9" s="1" t="s">
        <v>240</v>
      </c>
      <c r="C9" s="7">
        <v>0.7</v>
      </c>
    </row>
    <row r="10" spans="1:6" x14ac:dyDescent="0.2">
      <c r="C10" s="7"/>
    </row>
    <row r="11" spans="1:6" x14ac:dyDescent="0.2">
      <c r="A11" s="6" t="s">
        <v>242</v>
      </c>
    </row>
    <row r="12" spans="1:6" x14ac:dyDescent="0.2">
      <c r="B12" s="1" t="s">
        <v>243</v>
      </c>
      <c r="C12" s="1">
        <v>1.1000000000000001</v>
      </c>
    </row>
    <row r="13" spans="1:6" x14ac:dyDescent="0.2">
      <c r="B13" s="1" t="s">
        <v>244</v>
      </c>
      <c r="C13" s="8">
        <v>12000</v>
      </c>
    </row>
    <row r="14" spans="1:6" x14ac:dyDescent="0.2">
      <c r="B14" s="1" t="s">
        <v>253</v>
      </c>
      <c r="C14" s="1">
        <v>0.55000000000000004</v>
      </c>
    </row>
    <row r="15" spans="1:6" x14ac:dyDescent="0.2">
      <c r="B15" s="1" t="s">
        <v>252</v>
      </c>
      <c r="C15" s="1">
        <v>1.3</v>
      </c>
    </row>
    <row r="16" spans="1:6" x14ac:dyDescent="0.2"/>
    <row r="17" spans="1:3" x14ac:dyDescent="0.2">
      <c r="A17" s="6" t="s">
        <v>238</v>
      </c>
      <c r="C17" s="8"/>
    </row>
    <row r="18" spans="1:3" x14ac:dyDescent="0.2">
      <c r="B18" s="1" t="s">
        <v>247</v>
      </c>
      <c r="C18" s="8">
        <v>150</v>
      </c>
    </row>
    <row r="19" spans="1:3" x14ac:dyDescent="0.2">
      <c r="B19" s="1" t="s">
        <v>248</v>
      </c>
      <c r="C19" s="9">
        <v>0.15</v>
      </c>
    </row>
    <row r="20" spans="1:3" x14ac:dyDescent="0.2">
      <c r="B20" s="1" t="s">
        <v>249</v>
      </c>
      <c r="C20" s="1">
        <v>400</v>
      </c>
    </row>
    <row r="21" spans="1:3" x14ac:dyDescent="0.2">
      <c r="B21" s="1" t="s">
        <v>250</v>
      </c>
      <c r="C21" s="1">
        <v>-1</v>
      </c>
    </row>
    <row r="22" spans="1:3" x14ac:dyDescent="0.2">
      <c r="B22" s="1" t="s">
        <v>251</v>
      </c>
      <c r="C22" s="1">
        <v>15</v>
      </c>
    </row>
    <row r="23" spans="1:3" x14ac:dyDescent="0.2">
      <c r="B23" s="1" t="s">
        <v>253</v>
      </c>
      <c r="C23" s="1">
        <v>0.55000000000000004</v>
      </c>
    </row>
    <row r="24" spans="1:3" x14ac:dyDescent="0.2">
      <c r="B24" s="1" t="s">
        <v>252</v>
      </c>
      <c r="C24" s="1">
        <v>1.3</v>
      </c>
    </row>
    <row r="25" spans="1:3" x14ac:dyDescent="0.2"/>
    <row r="26" spans="1:3" x14ac:dyDescent="0.2">
      <c r="A26" s="6" t="s">
        <v>235</v>
      </c>
    </row>
    <row r="27" spans="1:3" x14ac:dyDescent="0.2">
      <c r="B27" s="1" t="s">
        <v>245</v>
      </c>
      <c r="C27" s="10">
        <v>412200000</v>
      </c>
    </row>
    <row r="28" spans="1:3" x14ac:dyDescent="0.2">
      <c r="B28" s="1" t="s">
        <v>246</v>
      </c>
      <c r="C28" s="10">
        <v>86000000</v>
      </c>
    </row>
    <row r="29" spans="1:3" x14ac:dyDescent="0.2"/>
    <row r="30" spans="1:3" x14ac:dyDescent="0.2"/>
    <row r="31" spans="1:3" x14ac:dyDescent="0.2"/>
    <row r="32" spans="1:3" x14ac:dyDescent="0.2"/>
    <row r="33" x14ac:dyDescent="0.2"/>
    <row r="34" x14ac:dyDescent="0.2"/>
    <row r="35" x14ac:dyDescent="0.2"/>
    <row r="36" x14ac:dyDescent="0.2"/>
    <row r="37" x14ac:dyDescent="0.2"/>
    <row r="38" x14ac:dyDescent="0.2"/>
    <row r="39" x14ac:dyDescent="0.2"/>
    <row r="40" x14ac:dyDescent="0.2"/>
    <row r="41" x14ac:dyDescent="0.2"/>
    <row r="42" x14ac:dyDescent="0.2"/>
    <row r="43" x14ac:dyDescent="0.2"/>
    <row r="44" x14ac:dyDescent="0.2"/>
    <row r="45" x14ac:dyDescent="0.2"/>
    <row r="46" x14ac:dyDescent="0.2"/>
    <row r="47" x14ac:dyDescent="0.2"/>
    <row r="48" x14ac:dyDescent="0.2"/>
    <row r="49" x14ac:dyDescent="0.2"/>
    <row r="50" ht="102.75" hidden="1" customHeight="1" x14ac:dyDescent="0.2"/>
  </sheetData>
  <sheetProtection password="8955" sheet="1" objects="1" scenarios="1"/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E166"/>
  <sheetViews>
    <sheetView zoomScaleNormal="100" workbookViewId="0">
      <selection activeCell="D5" sqref="D5"/>
    </sheetView>
  </sheetViews>
  <sheetFormatPr baseColWidth="10" defaultColWidth="11.42578125" defaultRowHeight="15" x14ac:dyDescent="0.25"/>
  <cols>
    <col min="1" max="16384" width="11.42578125" style="36"/>
  </cols>
  <sheetData>
    <row r="2" spans="1:5" x14ac:dyDescent="0.25">
      <c r="A2" s="35" t="s">
        <v>267</v>
      </c>
    </row>
    <row r="4" spans="1:5" x14ac:dyDescent="0.25">
      <c r="A4" s="37" t="s">
        <v>0</v>
      </c>
      <c r="B4" s="37" t="s">
        <v>1</v>
      </c>
      <c r="C4" s="3"/>
      <c r="D4" s="37" t="s">
        <v>258</v>
      </c>
      <c r="E4" s="37" t="s">
        <v>259</v>
      </c>
    </row>
    <row r="5" spans="1:5" x14ac:dyDescent="0.25">
      <c r="A5" s="3" t="s">
        <v>16</v>
      </c>
      <c r="B5" s="3">
        <v>21</v>
      </c>
      <c r="D5" s="3">
        <v>2022</v>
      </c>
      <c r="E5" s="3" t="s">
        <v>331</v>
      </c>
    </row>
    <row r="6" spans="1:5" x14ac:dyDescent="0.25">
      <c r="A6" s="3" t="s">
        <v>103</v>
      </c>
      <c r="B6" s="3">
        <v>131</v>
      </c>
    </row>
    <row r="7" spans="1:5" x14ac:dyDescent="0.25">
      <c r="A7" s="3" t="s">
        <v>81</v>
      </c>
      <c r="B7" s="3">
        <v>241</v>
      </c>
    </row>
    <row r="8" spans="1:5" x14ac:dyDescent="0.25">
      <c r="A8" s="3" t="s">
        <v>2</v>
      </c>
      <c r="B8" s="3">
        <v>1</v>
      </c>
    </row>
    <row r="9" spans="1:5" x14ac:dyDescent="0.25">
      <c r="A9" s="3" t="s">
        <v>3</v>
      </c>
      <c r="B9" s="3">
        <v>2</v>
      </c>
    </row>
    <row r="10" spans="1:5" x14ac:dyDescent="0.25">
      <c r="A10" s="3" t="s">
        <v>143</v>
      </c>
      <c r="B10" s="3">
        <v>211</v>
      </c>
    </row>
    <row r="11" spans="1:5" x14ac:dyDescent="0.25">
      <c r="A11" s="3" t="s">
        <v>17</v>
      </c>
      <c r="B11" s="3">
        <v>30</v>
      </c>
    </row>
    <row r="12" spans="1:5" x14ac:dyDescent="0.25">
      <c r="A12" s="3" t="s">
        <v>37</v>
      </c>
      <c r="B12" s="3">
        <v>51</v>
      </c>
    </row>
    <row r="13" spans="1:5" x14ac:dyDescent="0.25">
      <c r="A13" s="3" t="s">
        <v>59</v>
      </c>
      <c r="B13" s="3">
        <v>81</v>
      </c>
    </row>
    <row r="14" spans="1:5" x14ac:dyDescent="0.25">
      <c r="A14" s="3" t="s">
        <v>92</v>
      </c>
      <c r="B14" s="3">
        <v>111</v>
      </c>
    </row>
    <row r="15" spans="1:5" x14ac:dyDescent="0.25">
      <c r="A15" s="3" t="s">
        <v>38</v>
      </c>
      <c r="B15" s="3">
        <v>52</v>
      </c>
    </row>
    <row r="16" spans="1:5" x14ac:dyDescent="0.25">
      <c r="A16" s="3" t="s">
        <v>123</v>
      </c>
      <c r="B16" s="3">
        <v>297</v>
      </c>
    </row>
    <row r="17" spans="1:2" x14ac:dyDescent="0.25">
      <c r="A17" s="3" t="s">
        <v>18</v>
      </c>
      <c r="B17" s="3">
        <v>22</v>
      </c>
    </row>
    <row r="18" spans="1:2" x14ac:dyDescent="0.25">
      <c r="A18" s="3" t="s">
        <v>19</v>
      </c>
      <c r="B18" s="3">
        <v>23</v>
      </c>
    </row>
    <row r="19" spans="1:2" x14ac:dyDescent="0.25">
      <c r="A19" s="3" t="s">
        <v>82</v>
      </c>
      <c r="B19" s="3">
        <v>242</v>
      </c>
    </row>
    <row r="20" spans="1:2" x14ac:dyDescent="0.25">
      <c r="A20" s="3" t="s">
        <v>4</v>
      </c>
      <c r="B20" s="3">
        <v>3</v>
      </c>
    </row>
    <row r="21" spans="1:2" x14ac:dyDescent="0.25">
      <c r="A21" s="3" t="s">
        <v>60</v>
      </c>
      <c r="B21" s="3">
        <v>82</v>
      </c>
    </row>
    <row r="22" spans="1:2" x14ac:dyDescent="0.25">
      <c r="A22" s="3" t="s">
        <v>144</v>
      </c>
      <c r="B22" s="3">
        <v>213</v>
      </c>
    </row>
    <row r="23" spans="1:2" x14ac:dyDescent="0.25">
      <c r="A23" s="3" t="s">
        <v>93</v>
      </c>
      <c r="B23" s="3">
        <v>112</v>
      </c>
    </row>
    <row r="24" spans="1:2" x14ac:dyDescent="0.25">
      <c r="A24" s="3" t="s">
        <v>20</v>
      </c>
      <c r="B24" s="3">
        <v>24</v>
      </c>
    </row>
    <row r="25" spans="1:2" x14ac:dyDescent="0.25">
      <c r="A25" s="3" t="s">
        <v>61</v>
      </c>
      <c r="B25" s="3">
        <v>83</v>
      </c>
    </row>
    <row r="26" spans="1:2" x14ac:dyDescent="0.25">
      <c r="A26" s="3" t="s">
        <v>39</v>
      </c>
      <c r="B26" s="3">
        <v>53</v>
      </c>
    </row>
    <row r="27" spans="1:2" x14ac:dyDescent="0.25">
      <c r="A27" s="3" t="s">
        <v>21</v>
      </c>
      <c r="B27" s="3">
        <v>25</v>
      </c>
    </row>
    <row r="28" spans="1:2" x14ac:dyDescent="0.25">
      <c r="A28" s="3" t="s">
        <v>145</v>
      </c>
      <c r="B28" s="3">
        <v>214</v>
      </c>
    </row>
    <row r="29" spans="1:2" x14ac:dyDescent="0.25">
      <c r="A29" s="3" t="s">
        <v>62</v>
      </c>
      <c r="B29" s="3">
        <v>84</v>
      </c>
    </row>
    <row r="30" spans="1:2" x14ac:dyDescent="0.25">
      <c r="A30" s="3" t="s">
        <v>63</v>
      </c>
      <c r="B30" s="3">
        <v>85</v>
      </c>
    </row>
    <row r="31" spans="1:2" x14ac:dyDescent="0.25">
      <c r="A31" s="3" t="s">
        <v>146</v>
      </c>
      <c r="B31" s="3">
        <v>215</v>
      </c>
    </row>
    <row r="32" spans="1:2" x14ac:dyDescent="0.25">
      <c r="A32" s="3" t="s">
        <v>64</v>
      </c>
      <c r="B32" s="3">
        <v>86</v>
      </c>
    </row>
    <row r="33" spans="1:2" x14ac:dyDescent="0.25">
      <c r="A33" s="3" t="s">
        <v>83</v>
      </c>
      <c r="B33" s="3">
        <v>243</v>
      </c>
    </row>
    <row r="34" spans="1:2" x14ac:dyDescent="0.25">
      <c r="A34" s="3" t="s">
        <v>40</v>
      </c>
      <c r="B34" s="3">
        <v>54</v>
      </c>
    </row>
    <row r="35" spans="1:2" x14ac:dyDescent="0.25">
      <c r="A35" s="3" t="s">
        <v>147</v>
      </c>
      <c r="B35" s="3">
        <v>216</v>
      </c>
    </row>
    <row r="36" spans="1:2" x14ac:dyDescent="0.25">
      <c r="A36" s="3" t="s">
        <v>22</v>
      </c>
      <c r="B36" s="3">
        <v>26</v>
      </c>
    </row>
    <row r="37" spans="1:2" x14ac:dyDescent="0.25">
      <c r="A37" s="3" t="s">
        <v>133</v>
      </c>
      <c r="B37" s="3">
        <v>191</v>
      </c>
    </row>
    <row r="38" spans="1:2" x14ac:dyDescent="0.25">
      <c r="A38" s="3" t="s">
        <v>94</v>
      </c>
      <c r="B38" s="3">
        <v>113</v>
      </c>
    </row>
    <row r="39" spans="1:2" x14ac:dyDescent="0.25">
      <c r="A39" s="3" t="s">
        <v>134</v>
      </c>
      <c r="B39" s="3">
        <v>192</v>
      </c>
    </row>
    <row r="40" spans="1:2" x14ac:dyDescent="0.25">
      <c r="A40" s="3" t="s">
        <v>41</v>
      </c>
      <c r="B40" s="3">
        <v>55</v>
      </c>
    </row>
    <row r="41" spans="1:2" x14ac:dyDescent="0.25">
      <c r="A41" s="3" t="s">
        <v>148</v>
      </c>
      <c r="B41" s="3">
        <v>294</v>
      </c>
    </row>
    <row r="42" spans="1:2" x14ac:dyDescent="0.25">
      <c r="A42" s="3" t="s">
        <v>149</v>
      </c>
      <c r="B42" s="3">
        <v>218</v>
      </c>
    </row>
    <row r="43" spans="1:2" x14ac:dyDescent="0.25">
      <c r="A43" s="3" t="s">
        <v>150</v>
      </c>
      <c r="B43" s="3">
        <v>219</v>
      </c>
    </row>
    <row r="44" spans="1:2" x14ac:dyDescent="0.25">
      <c r="A44" s="3" t="s">
        <v>42</v>
      </c>
      <c r="B44" s="3">
        <v>56</v>
      </c>
    </row>
    <row r="45" spans="1:2" x14ac:dyDescent="0.25">
      <c r="A45" s="3" t="s">
        <v>112</v>
      </c>
      <c r="B45" s="3">
        <v>151</v>
      </c>
    </row>
    <row r="46" spans="1:2" x14ac:dyDescent="0.25">
      <c r="A46" s="3" t="s">
        <v>135</v>
      </c>
      <c r="B46" s="3">
        <v>193</v>
      </c>
    </row>
    <row r="47" spans="1:2" x14ac:dyDescent="0.25">
      <c r="A47" s="3" t="s">
        <v>124</v>
      </c>
      <c r="B47" s="3">
        <v>172</v>
      </c>
    </row>
    <row r="48" spans="1:2" x14ac:dyDescent="0.25">
      <c r="A48" s="3" t="s">
        <v>23</v>
      </c>
      <c r="B48" s="3">
        <v>27</v>
      </c>
    </row>
    <row r="49" spans="1:2" x14ac:dyDescent="0.25">
      <c r="A49" s="3" t="s">
        <v>95</v>
      </c>
      <c r="B49" s="3">
        <v>114</v>
      </c>
    </row>
    <row r="50" spans="1:2" x14ac:dyDescent="0.25">
      <c r="A50" s="3" t="s">
        <v>24</v>
      </c>
      <c r="B50" s="3">
        <v>28</v>
      </c>
    </row>
    <row r="51" spans="1:2" x14ac:dyDescent="0.25">
      <c r="A51" s="3" t="s">
        <v>25</v>
      </c>
      <c r="B51" s="3">
        <v>29</v>
      </c>
    </row>
    <row r="52" spans="1:2" x14ac:dyDescent="0.25">
      <c r="A52" s="3" t="s">
        <v>43</v>
      </c>
      <c r="B52" s="3">
        <v>57</v>
      </c>
    </row>
    <row r="53" spans="1:2" x14ac:dyDescent="0.25">
      <c r="A53" s="3" t="s">
        <v>84</v>
      </c>
      <c r="B53" s="3">
        <v>244</v>
      </c>
    </row>
    <row r="54" spans="1:2" x14ac:dyDescent="0.25">
      <c r="A54" s="3" t="s">
        <v>44</v>
      </c>
      <c r="B54" s="3">
        <v>58</v>
      </c>
    </row>
    <row r="55" spans="1:2" x14ac:dyDescent="0.25">
      <c r="A55" s="3" t="s">
        <v>96</v>
      </c>
      <c r="B55" s="3">
        <v>115</v>
      </c>
    </row>
    <row r="56" spans="1:2" x14ac:dyDescent="0.25">
      <c r="A56" s="3" t="s">
        <v>136</v>
      </c>
      <c r="B56" s="3">
        <v>194</v>
      </c>
    </row>
    <row r="57" spans="1:2" x14ac:dyDescent="0.25">
      <c r="A57" s="3" t="s">
        <v>97</v>
      </c>
      <c r="B57" s="3">
        <v>116</v>
      </c>
    </row>
    <row r="58" spans="1:2" x14ac:dyDescent="0.25">
      <c r="A58" s="3" t="s">
        <v>151</v>
      </c>
      <c r="B58" s="3">
        <v>220</v>
      </c>
    </row>
    <row r="59" spans="1:2" x14ac:dyDescent="0.25">
      <c r="A59" s="3" t="s">
        <v>5</v>
      </c>
      <c r="B59" s="3">
        <v>4</v>
      </c>
    </row>
    <row r="60" spans="1:2" x14ac:dyDescent="0.25">
      <c r="A60" s="3" t="s">
        <v>6</v>
      </c>
      <c r="B60" s="3">
        <v>5</v>
      </c>
    </row>
    <row r="61" spans="1:2" x14ac:dyDescent="0.25">
      <c r="A61" s="3" t="s">
        <v>26</v>
      </c>
      <c r="B61" s="3">
        <v>31</v>
      </c>
    </row>
    <row r="62" spans="1:2" x14ac:dyDescent="0.25">
      <c r="A62" s="3" t="s">
        <v>113</v>
      </c>
      <c r="B62" s="3">
        <v>152</v>
      </c>
    </row>
    <row r="63" spans="1:2" x14ac:dyDescent="0.25">
      <c r="A63" s="3" t="s">
        <v>152</v>
      </c>
      <c r="B63" s="3">
        <v>221</v>
      </c>
    </row>
    <row r="64" spans="1:2" x14ac:dyDescent="0.25">
      <c r="A64" s="3" t="s">
        <v>98</v>
      </c>
      <c r="B64" s="3">
        <v>117</v>
      </c>
    </row>
    <row r="65" spans="1:2" x14ac:dyDescent="0.25">
      <c r="A65" s="3" t="s">
        <v>125</v>
      </c>
      <c r="B65" s="3">
        <v>173</v>
      </c>
    </row>
    <row r="66" spans="1:2" x14ac:dyDescent="0.25">
      <c r="A66" s="3" t="s">
        <v>45</v>
      </c>
      <c r="B66" s="3">
        <v>59</v>
      </c>
    </row>
    <row r="67" spans="1:2" x14ac:dyDescent="0.25">
      <c r="A67" s="3" t="s">
        <v>114</v>
      </c>
      <c r="B67" s="3">
        <v>153</v>
      </c>
    </row>
    <row r="68" spans="1:2" x14ac:dyDescent="0.25">
      <c r="A68" s="3" t="s">
        <v>104</v>
      </c>
      <c r="B68" s="3">
        <v>295</v>
      </c>
    </row>
    <row r="69" spans="1:2" x14ac:dyDescent="0.25">
      <c r="A69" s="3" t="s">
        <v>46</v>
      </c>
      <c r="B69" s="3">
        <v>60</v>
      </c>
    </row>
    <row r="70" spans="1:2" x14ac:dyDescent="0.25">
      <c r="A70" s="3" t="s">
        <v>27</v>
      </c>
      <c r="B70" s="3">
        <v>32</v>
      </c>
    </row>
    <row r="71" spans="1:2" x14ac:dyDescent="0.25">
      <c r="A71" s="3" t="s">
        <v>47</v>
      </c>
      <c r="B71" s="3">
        <v>61</v>
      </c>
    </row>
    <row r="72" spans="1:2" x14ac:dyDescent="0.25">
      <c r="A72" s="3" t="s">
        <v>65</v>
      </c>
      <c r="B72" s="3">
        <v>87</v>
      </c>
    </row>
    <row r="73" spans="1:2" x14ac:dyDescent="0.25">
      <c r="A73" s="3" t="s">
        <v>126</v>
      </c>
      <c r="B73" s="3">
        <v>296</v>
      </c>
    </row>
    <row r="74" spans="1:2" x14ac:dyDescent="0.25">
      <c r="A74" s="3" t="s">
        <v>7</v>
      </c>
      <c r="B74" s="3">
        <v>6</v>
      </c>
    </row>
    <row r="75" spans="1:2" x14ac:dyDescent="0.25">
      <c r="A75" s="3" t="s">
        <v>105</v>
      </c>
      <c r="B75" s="3">
        <v>135</v>
      </c>
    </row>
    <row r="76" spans="1:2" x14ac:dyDescent="0.25">
      <c r="A76" s="3" t="s">
        <v>28</v>
      </c>
      <c r="B76" s="3">
        <v>33</v>
      </c>
    </row>
    <row r="77" spans="1:2" x14ac:dyDescent="0.25">
      <c r="A77" s="3" t="s">
        <v>48</v>
      </c>
      <c r="B77" s="3">
        <v>62</v>
      </c>
    </row>
    <row r="78" spans="1:2" x14ac:dyDescent="0.25">
      <c r="A78" s="3" t="s">
        <v>8</v>
      </c>
      <c r="B78" s="3">
        <v>7</v>
      </c>
    </row>
    <row r="79" spans="1:2" x14ac:dyDescent="0.25">
      <c r="A79" s="3" t="s">
        <v>115</v>
      </c>
      <c r="B79" s="3">
        <v>154</v>
      </c>
    </row>
    <row r="80" spans="1:2" x14ac:dyDescent="0.25">
      <c r="A80" s="3" t="s">
        <v>106</v>
      </c>
      <c r="B80" s="3">
        <v>136</v>
      </c>
    </row>
    <row r="81" spans="1:2" x14ac:dyDescent="0.25">
      <c r="A81" s="3" t="s">
        <v>29</v>
      </c>
      <c r="B81" s="3">
        <v>34</v>
      </c>
    </row>
    <row r="82" spans="1:2" x14ac:dyDescent="0.25">
      <c r="A82" s="3" t="s">
        <v>127</v>
      </c>
      <c r="B82" s="3">
        <v>176</v>
      </c>
    </row>
    <row r="83" spans="1:2" x14ac:dyDescent="0.25">
      <c r="A83" s="3" t="s">
        <v>49</v>
      </c>
      <c r="B83" s="3">
        <v>63</v>
      </c>
    </row>
    <row r="84" spans="1:2" x14ac:dyDescent="0.25">
      <c r="A84" s="3" t="s">
        <v>116</v>
      </c>
      <c r="B84" s="3">
        <v>155</v>
      </c>
    </row>
    <row r="85" spans="1:2" x14ac:dyDescent="0.25">
      <c r="A85" s="3" t="s">
        <v>30</v>
      </c>
      <c r="B85" s="3">
        <v>35</v>
      </c>
    </row>
    <row r="86" spans="1:2" x14ac:dyDescent="0.25">
      <c r="A86" s="3" t="s">
        <v>9</v>
      </c>
      <c r="B86" s="3">
        <v>8</v>
      </c>
    </row>
    <row r="87" spans="1:2" x14ac:dyDescent="0.25">
      <c r="A87" s="3" t="s">
        <v>137</v>
      </c>
      <c r="B87" s="3">
        <v>195</v>
      </c>
    </row>
    <row r="88" spans="1:2" x14ac:dyDescent="0.25">
      <c r="A88" s="3" t="s">
        <v>117</v>
      </c>
      <c r="B88" s="3">
        <v>156</v>
      </c>
    </row>
    <row r="89" spans="1:2" x14ac:dyDescent="0.25">
      <c r="A89" s="3" t="s">
        <v>10</v>
      </c>
      <c r="B89" s="3">
        <v>9</v>
      </c>
    </row>
    <row r="90" spans="1:2" x14ac:dyDescent="0.25">
      <c r="A90" s="3" t="s">
        <v>138</v>
      </c>
      <c r="B90" s="3">
        <v>196</v>
      </c>
    </row>
    <row r="91" spans="1:2" x14ac:dyDescent="0.25">
      <c r="A91" s="3" t="s">
        <v>66</v>
      </c>
      <c r="B91" s="3">
        <v>88</v>
      </c>
    </row>
    <row r="92" spans="1:2" x14ac:dyDescent="0.25">
      <c r="A92" s="3" t="s">
        <v>153</v>
      </c>
      <c r="B92" s="3">
        <v>223</v>
      </c>
    </row>
    <row r="93" spans="1:2" x14ac:dyDescent="0.25">
      <c r="A93" s="3" t="s">
        <v>67</v>
      </c>
      <c r="B93" s="3">
        <v>89</v>
      </c>
    </row>
    <row r="94" spans="1:2" x14ac:dyDescent="0.25">
      <c r="A94" s="3" t="s">
        <v>68</v>
      </c>
      <c r="B94" s="3">
        <v>90</v>
      </c>
    </row>
    <row r="95" spans="1:2" x14ac:dyDescent="0.25">
      <c r="A95" s="3" t="s">
        <v>69</v>
      </c>
      <c r="B95" s="3">
        <v>91</v>
      </c>
    </row>
    <row r="96" spans="1:2" x14ac:dyDescent="0.25">
      <c r="A96" s="3" t="s">
        <v>50</v>
      </c>
      <c r="B96" s="3">
        <v>64</v>
      </c>
    </row>
    <row r="97" spans="1:2" x14ac:dyDescent="0.25">
      <c r="A97" s="3" t="s">
        <v>51</v>
      </c>
      <c r="B97" s="3">
        <v>65</v>
      </c>
    </row>
    <row r="98" spans="1:2" x14ac:dyDescent="0.25">
      <c r="A98" s="3" t="s">
        <v>85</v>
      </c>
      <c r="B98" s="3">
        <v>245</v>
      </c>
    </row>
    <row r="99" spans="1:2" x14ac:dyDescent="0.25">
      <c r="A99" s="3" t="s">
        <v>70</v>
      </c>
      <c r="B99" s="3">
        <v>92</v>
      </c>
    </row>
    <row r="100" spans="1:2" x14ac:dyDescent="0.25">
      <c r="A100" s="3" t="s">
        <v>107</v>
      </c>
      <c r="B100" s="3">
        <v>137</v>
      </c>
    </row>
    <row r="101" spans="1:2" x14ac:dyDescent="0.25">
      <c r="A101" s="3" t="s">
        <v>71</v>
      </c>
      <c r="B101" s="3">
        <v>93</v>
      </c>
    </row>
    <row r="102" spans="1:2" x14ac:dyDescent="0.25">
      <c r="A102" s="3" t="s">
        <v>11</v>
      </c>
      <c r="B102" s="3">
        <v>10</v>
      </c>
    </row>
    <row r="103" spans="1:2" x14ac:dyDescent="0.25">
      <c r="A103" s="3" t="s">
        <v>86</v>
      </c>
      <c r="B103" s="3">
        <v>246</v>
      </c>
    </row>
    <row r="104" spans="1:2" x14ac:dyDescent="0.25">
      <c r="A104" s="3" t="s">
        <v>118</v>
      </c>
      <c r="B104" s="3">
        <v>157</v>
      </c>
    </row>
    <row r="105" spans="1:2" x14ac:dyDescent="0.25">
      <c r="A105" s="3" t="s">
        <v>52</v>
      </c>
      <c r="B105" s="3">
        <v>66</v>
      </c>
    </row>
    <row r="106" spans="1:2" x14ac:dyDescent="0.25">
      <c r="A106" s="3" t="s">
        <v>31</v>
      </c>
      <c r="B106" s="3">
        <v>37</v>
      </c>
    </row>
    <row r="107" spans="1:2" x14ac:dyDescent="0.25">
      <c r="A107" s="3" t="s">
        <v>72</v>
      </c>
      <c r="B107" s="3">
        <v>94</v>
      </c>
    </row>
    <row r="108" spans="1:2" x14ac:dyDescent="0.25">
      <c r="A108" s="3" t="s">
        <v>12</v>
      </c>
      <c r="B108" s="3">
        <v>11</v>
      </c>
    </row>
    <row r="109" spans="1:2" x14ac:dyDescent="0.25">
      <c r="A109" s="3" t="s">
        <v>128</v>
      </c>
      <c r="B109" s="3">
        <v>177</v>
      </c>
    </row>
    <row r="110" spans="1:2" x14ac:dyDescent="0.25">
      <c r="A110" s="3" t="s">
        <v>154</v>
      </c>
      <c r="B110" s="3">
        <v>224</v>
      </c>
    </row>
    <row r="111" spans="1:2" x14ac:dyDescent="0.25">
      <c r="A111" s="3" t="s">
        <v>53</v>
      </c>
      <c r="B111" s="3">
        <v>67</v>
      </c>
    </row>
    <row r="112" spans="1:2" x14ac:dyDescent="0.25">
      <c r="A112" s="3" t="s">
        <v>73</v>
      </c>
      <c r="B112" s="3">
        <v>95</v>
      </c>
    </row>
    <row r="113" spans="1:2" x14ac:dyDescent="0.25">
      <c r="A113" s="3" t="s">
        <v>74</v>
      </c>
      <c r="B113" s="3">
        <v>96</v>
      </c>
    </row>
    <row r="114" spans="1:2" x14ac:dyDescent="0.25">
      <c r="A114" s="3" t="s">
        <v>32</v>
      </c>
      <c r="B114" s="3">
        <v>38</v>
      </c>
    </row>
    <row r="115" spans="1:2" x14ac:dyDescent="0.25">
      <c r="A115" s="3" t="s">
        <v>108</v>
      </c>
      <c r="B115" s="3">
        <v>138</v>
      </c>
    </row>
    <row r="116" spans="1:2" x14ac:dyDescent="0.25">
      <c r="A116" s="3" t="s">
        <v>155</v>
      </c>
      <c r="B116" s="3">
        <v>225</v>
      </c>
    </row>
    <row r="117" spans="1:2" x14ac:dyDescent="0.25">
      <c r="A117" s="3" t="s">
        <v>13</v>
      </c>
      <c r="B117" s="3">
        <v>12</v>
      </c>
    </row>
    <row r="118" spans="1:2" x14ac:dyDescent="0.25">
      <c r="A118" s="3" t="s">
        <v>54</v>
      </c>
      <c r="B118" s="3">
        <v>68</v>
      </c>
    </row>
    <row r="119" spans="1:2" x14ac:dyDescent="0.25">
      <c r="A119" s="3" t="s">
        <v>75</v>
      </c>
      <c r="B119" s="3">
        <v>97</v>
      </c>
    </row>
    <row r="120" spans="1:2" x14ac:dyDescent="0.25">
      <c r="A120" s="3" t="s">
        <v>109</v>
      </c>
      <c r="B120" s="3">
        <v>139</v>
      </c>
    </row>
    <row r="121" spans="1:2" x14ac:dyDescent="0.25">
      <c r="A121" s="3" t="s">
        <v>129</v>
      </c>
      <c r="B121" s="3">
        <v>178</v>
      </c>
    </row>
    <row r="122" spans="1:2" x14ac:dyDescent="0.25">
      <c r="A122" s="3" t="s">
        <v>99</v>
      </c>
      <c r="B122" s="3">
        <v>118</v>
      </c>
    </row>
    <row r="123" spans="1:2" x14ac:dyDescent="0.25">
      <c r="A123" s="3" t="s">
        <v>156</v>
      </c>
      <c r="B123" s="3">
        <v>226</v>
      </c>
    </row>
    <row r="124" spans="1:2" x14ac:dyDescent="0.25">
      <c r="A124" s="3" t="s">
        <v>76</v>
      </c>
      <c r="B124" s="3">
        <v>98</v>
      </c>
    </row>
    <row r="125" spans="1:2" x14ac:dyDescent="0.25">
      <c r="A125" s="3" t="s">
        <v>87</v>
      </c>
      <c r="B125" s="3">
        <v>247</v>
      </c>
    </row>
    <row r="126" spans="1:2" x14ac:dyDescent="0.25">
      <c r="A126" s="3" t="s">
        <v>77</v>
      </c>
      <c r="B126" s="3">
        <v>99</v>
      </c>
    </row>
    <row r="127" spans="1:2" x14ac:dyDescent="0.25">
      <c r="A127" s="3" t="s">
        <v>139</v>
      </c>
      <c r="B127" s="3">
        <v>197</v>
      </c>
    </row>
    <row r="128" spans="1:2" x14ac:dyDescent="0.25">
      <c r="A128" s="3" t="s">
        <v>100</v>
      </c>
      <c r="B128" s="3">
        <v>119</v>
      </c>
    </row>
    <row r="129" spans="1:2" x14ac:dyDescent="0.25">
      <c r="A129" s="3" t="s">
        <v>157</v>
      </c>
      <c r="B129" s="3">
        <v>227</v>
      </c>
    </row>
    <row r="130" spans="1:2" x14ac:dyDescent="0.25">
      <c r="A130" s="3" t="s">
        <v>78</v>
      </c>
      <c r="B130" s="3">
        <v>100</v>
      </c>
    </row>
    <row r="131" spans="1:2" x14ac:dyDescent="0.25">
      <c r="A131" s="3" t="s">
        <v>119</v>
      </c>
      <c r="B131" s="3">
        <v>158</v>
      </c>
    </row>
    <row r="132" spans="1:2" x14ac:dyDescent="0.25">
      <c r="A132" s="3" t="s">
        <v>14</v>
      </c>
      <c r="B132" s="3">
        <v>13</v>
      </c>
    </row>
    <row r="133" spans="1:2" x14ac:dyDescent="0.25">
      <c r="A133" s="3" t="s">
        <v>409</v>
      </c>
      <c r="B133" s="3">
        <v>292</v>
      </c>
    </row>
    <row r="134" spans="1:2" x14ac:dyDescent="0.25">
      <c r="A134" s="3" t="s">
        <v>79</v>
      </c>
      <c r="B134" s="3">
        <v>101</v>
      </c>
    </row>
    <row r="135" spans="1:2" x14ac:dyDescent="0.25">
      <c r="A135" s="3" t="s">
        <v>33</v>
      </c>
      <c r="B135" s="3">
        <v>39</v>
      </c>
    </row>
    <row r="136" spans="1:2" x14ac:dyDescent="0.25">
      <c r="A136" s="3" t="s">
        <v>110</v>
      </c>
      <c r="B136" s="3">
        <v>141</v>
      </c>
    </row>
    <row r="137" spans="1:2" x14ac:dyDescent="0.25">
      <c r="A137" s="3" t="s">
        <v>34</v>
      </c>
      <c r="B137" s="3">
        <v>40</v>
      </c>
    </row>
    <row r="138" spans="1:2" x14ac:dyDescent="0.25">
      <c r="A138" s="3" t="s">
        <v>35</v>
      </c>
      <c r="B138" s="3">
        <v>41</v>
      </c>
    </row>
    <row r="139" spans="1:2" x14ac:dyDescent="0.25">
      <c r="A139" s="3" t="s">
        <v>158</v>
      </c>
      <c r="B139" s="3">
        <v>228</v>
      </c>
    </row>
    <row r="140" spans="1:2" x14ac:dyDescent="0.25">
      <c r="A140" s="3" t="s">
        <v>120</v>
      </c>
      <c r="B140" s="3">
        <v>159</v>
      </c>
    </row>
    <row r="141" spans="1:2" x14ac:dyDescent="0.25">
      <c r="A141" s="3" t="s">
        <v>88</v>
      </c>
      <c r="B141" s="3">
        <v>248</v>
      </c>
    </row>
    <row r="142" spans="1:2" x14ac:dyDescent="0.25">
      <c r="A142" s="3" t="s">
        <v>89</v>
      </c>
      <c r="B142" s="3">
        <v>249</v>
      </c>
    </row>
    <row r="143" spans="1:2" x14ac:dyDescent="0.25">
      <c r="A143" s="3" t="s">
        <v>90</v>
      </c>
      <c r="B143" s="3">
        <v>250</v>
      </c>
    </row>
    <row r="144" spans="1:2" x14ac:dyDescent="0.25">
      <c r="A144" s="3" t="s">
        <v>140</v>
      </c>
      <c r="B144" s="3">
        <v>198</v>
      </c>
    </row>
    <row r="145" spans="1:2" x14ac:dyDescent="0.25">
      <c r="A145" s="3" t="s">
        <v>36</v>
      </c>
      <c r="B145" s="3">
        <v>43</v>
      </c>
    </row>
    <row r="146" spans="1:2" x14ac:dyDescent="0.25">
      <c r="A146" s="3" t="s">
        <v>141</v>
      </c>
      <c r="B146" s="3">
        <v>199</v>
      </c>
    </row>
    <row r="147" spans="1:2" x14ac:dyDescent="0.25">
      <c r="A147" s="3" t="s">
        <v>111</v>
      </c>
      <c r="B147" s="3">
        <v>293</v>
      </c>
    </row>
    <row r="148" spans="1:2" x14ac:dyDescent="0.25">
      <c r="A148" s="3" t="s">
        <v>101</v>
      </c>
      <c r="B148" s="3">
        <v>120</v>
      </c>
    </row>
    <row r="149" spans="1:2" x14ac:dyDescent="0.25">
      <c r="A149" s="3" t="s">
        <v>55</v>
      </c>
      <c r="B149" s="3">
        <v>69</v>
      </c>
    </row>
    <row r="150" spans="1:2" x14ac:dyDescent="0.25">
      <c r="A150" s="3" t="s">
        <v>142</v>
      </c>
      <c r="B150" s="3">
        <v>200</v>
      </c>
    </row>
    <row r="151" spans="1:2" x14ac:dyDescent="0.25">
      <c r="A151" s="3" t="s">
        <v>56</v>
      </c>
      <c r="B151" s="3">
        <v>70</v>
      </c>
    </row>
    <row r="152" spans="1:2" x14ac:dyDescent="0.25">
      <c r="A152" s="3" t="s">
        <v>80</v>
      </c>
      <c r="B152" s="3">
        <v>102</v>
      </c>
    </row>
    <row r="153" spans="1:2" x14ac:dyDescent="0.25">
      <c r="A153" s="3" t="s">
        <v>91</v>
      </c>
      <c r="B153" s="3">
        <v>251</v>
      </c>
    </row>
    <row r="154" spans="1:2" x14ac:dyDescent="0.25">
      <c r="A154" s="3" t="s">
        <v>130</v>
      </c>
      <c r="B154" s="3">
        <v>180</v>
      </c>
    </row>
    <row r="155" spans="1:2" x14ac:dyDescent="0.25">
      <c r="A155" s="3" t="s">
        <v>15</v>
      </c>
      <c r="B155" s="3">
        <v>14</v>
      </c>
    </row>
    <row r="156" spans="1:2" x14ac:dyDescent="0.25">
      <c r="A156" s="3" t="s">
        <v>102</v>
      </c>
      <c r="B156" s="3">
        <v>121</v>
      </c>
    </row>
    <row r="157" spans="1:2" x14ac:dyDescent="0.25">
      <c r="A157" s="3" t="s">
        <v>159</v>
      </c>
      <c r="B157" s="3">
        <v>298</v>
      </c>
    </row>
    <row r="158" spans="1:2" x14ac:dyDescent="0.25">
      <c r="A158" s="3" t="s">
        <v>57</v>
      </c>
      <c r="B158" s="3">
        <v>71</v>
      </c>
    </row>
    <row r="159" spans="1:2" x14ac:dyDescent="0.25">
      <c r="A159" s="3" t="s">
        <v>131</v>
      </c>
      <c r="B159" s="3">
        <v>181</v>
      </c>
    </row>
    <row r="160" spans="1:2" x14ac:dyDescent="0.25">
      <c r="A160" s="3" t="s">
        <v>132</v>
      </c>
      <c r="B160" s="3">
        <v>182</v>
      </c>
    </row>
    <row r="161" spans="1:2" x14ac:dyDescent="0.25">
      <c r="A161" s="3" t="s">
        <v>58</v>
      </c>
      <c r="B161" s="3">
        <v>72</v>
      </c>
    </row>
    <row r="162" spans="1:2" x14ac:dyDescent="0.25">
      <c r="A162" s="3" t="s">
        <v>160</v>
      </c>
      <c r="B162" s="3">
        <v>230</v>
      </c>
    </row>
    <row r="163" spans="1:2" x14ac:dyDescent="0.25">
      <c r="A163" s="3" t="s">
        <v>161</v>
      </c>
      <c r="B163" s="3">
        <v>231</v>
      </c>
    </row>
    <row r="164" spans="1:2" x14ac:dyDescent="0.25">
      <c r="A164" s="3" t="s">
        <v>121</v>
      </c>
      <c r="B164" s="3">
        <v>161</v>
      </c>
    </row>
    <row r="165" spans="1:2" x14ac:dyDescent="0.25">
      <c r="A165" s="3" t="s">
        <v>122</v>
      </c>
      <c r="B165" s="3">
        <v>160</v>
      </c>
    </row>
    <row r="166" spans="1:2" x14ac:dyDescent="0.25">
      <c r="A166" s="3" t="s">
        <v>162</v>
      </c>
      <c r="B166" s="3">
        <v>261</v>
      </c>
    </row>
  </sheetData>
  <sheetProtection algorithmName="SHA-512" hashValue="o3WnsABque37hPI5qg+VDYN1mi2iZ9xBDuz7Yn89+ouzOlL6xkwCXXHV5Cb6IYbh31AK4GlpnxXp7W8iMPxSaw==" saltValue="DB4FC7OfJ4eugu/tOd9CkA==" spinCount="100000" sheet="1" objects="1" scenarios="1"/>
  <sortState ref="A5:B171">
    <sortCondition ref="A5:A171"/>
  </sortState>
  <pageMargins left="0.70866141732283472" right="0.70866141732283472" top="0.78740157480314965" bottom="0.78740157480314965" header="0.31496062992125984" footer="0.31496062992125984"/>
  <pageSetup paperSize="9" orientation="portrait" r:id="rId1"/>
  <headerFooter>
    <oddFooter>&amp;L&amp;D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4</vt:i4>
      </vt:variant>
    </vt:vector>
  </HeadingPairs>
  <TitlesOfParts>
    <vt:vector size="11" baseType="lpstr">
      <vt:lpstr>FAG_Planungstool_2022</vt:lpstr>
      <vt:lpstr>FAG_Zusammenfassung_2022</vt:lpstr>
      <vt:lpstr>FAG_Berechnungen_2022</vt:lpstr>
      <vt:lpstr>FAG_Daten_2022</vt:lpstr>
      <vt:lpstr>FAG_Daten_STA_2022_org</vt:lpstr>
      <vt:lpstr>FAG_Basisdaten</vt:lpstr>
      <vt:lpstr>FAG_Planungstool_Basisdaten</vt:lpstr>
      <vt:lpstr>FAG_Berechnungen_2022!Druckbereich</vt:lpstr>
      <vt:lpstr>FAG_Zusammenfassung_2022!Druckbereich</vt:lpstr>
      <vt:lpstr>Gemeinde</vt:lpstr>
      <vt:lpstr>Jahr</vt:lpstr>
    </vt:vector>
  </TitlesOfParts>
  <Company>DJI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b102pga</dc:creator>
  <cp:lastModifiedBy>Hrachowy, Andreas</cp:lastModifiedBy>
  <cp:lastPrinted>2021-05-17T12:48:27Z</cp:lastPrinted>
  <dcterms:created xsi:type="dcterms:W3CDTF">2011-05-19T06:54:48Z</dcterms:created>
  <dcterms:modified xsi:type="dcterms:W3CDTF">2021-06-24T08:51:55Z</dcterms:modified>
</cp:coreProperties>
</file>